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autoCompressPictures="0"/>
  <bookViews>
    <workbookView showHorizontalScroll="0" showVerticalScroll="0" xWindow="0" yWindow="60" windowWidth="20730" windowHeight="11700" tabRatio="684"/>
  </bookViews>
  <sheets>
    <sheet name="csapat-ranglista" sheetId="21" r:id="rId1"/>
    <sheet name="egyeni-ranglista" sheetId="20" r:id="rId2"/>
    <sheet name="versenyek" sheetId="19" r:id="rId3"/>
    <sheet name="csapatok" sheetId="18" r:id="rId4"/>
    <sheet name="szabalyok" sheetId="22" r:id="rId5"/>
    <sheet name="kiemelt-versenyek" sheetId="24" state="hidden" r:id="rId6"/>
    <sheet name="WCF 2014-2015" sheetId="27" r:id="rId7"/>
    <sheet name="WCF 2013-2014" sheetId="25" r:id="rId8"/>
    <sheet name="WCF 2012-2013" sheetId="23" r:id="rId9"/>
    <sheet name="REF" sheetId="26" r:id="rId10"/>
  </sheets>
  <definedNames>
    <definedName name="_xlnm._FilterDatabase" localSheetId="3" hidden="1">csapatok!$A$2:$FM$222</definedName>
    <definedName name="_xlnm._FilterDatabase" localSheetId="0" hidden="1">'csapat-ranglista'!$A$2:$CC$103</definedName>
    <definedName name="_xlnm._FilterDatabase" localSheetId="1" hidden="1">'egyeni-ranglista'!$A$2:$CM$251</definedName>
    <definedName name="_xlnm._FilterDatabase" localSheetId="2" hidden="1">versenyek!$D$13:$O$101</definedName>
    <definedName name="_xlnm._FilterDatabase" localSheetId="8" hidden="1">'WCF 2012-2013'!$A$3:$I$53</definedName>
    <definedName name="_xlnm._FilterDatabase" localSheetId="6" hidden="1">'WCF 2014-2015'!$B$3:$J$57</definedName>
    <definedName name="_xlnm.Criteria" localSheetId="0">'csapat-ranglista'!$A$2:$CC$2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4" i="20" l="1"/>
  <c r="Y4" i="20"/>
  <c r="Z4" i="20"/>
  <c r="B2" i="21"/>
  <c r="B1" i="21"/>
  <c r="B106" i="21"/>
  <c r="C2" i="21"/>
  <c r="C1" i="21"/>
  <c r="C106" i="21"/>
  <c r="D2" i="21"/>
  <c r="D1" i="21"/>
  <c r="D106" i="21"/>
  <c r="E2" i="21"/>
  <c r="E1" i="21"/>
  <c r="E106" i="21"/>
  <c r="F2" i="21"/>
  <c r="F1" i="21"/>
  <c r="F106" i="21"/>
  <c r="G2" i="21"/>
  <c r="G1" i="21"/>
  <c r="G106" i="21"/>
  <c r="H2" i="21"/>
  <c r="H1" i="21"/>
  <c r="H106" i="21"/>
  <c r="I2" i="21"/>
  <c r="I1" i="21"/>
  <c r="I106" i="21"/>
  <c r="J2" i="21"/>
  <c r="J1" i="21"/>
  <c r="J106" i="21"/>
  <c r="K2" i="21"/>
  <c r="K1" i="21"/>
  <c r="K106" i="21"/>
  <c r="L2" i="21"/>
  <c r="L1" i="21"/>
  <c r="L106" i="21"/>
  <c r="M2" i="21"/>
  <c r="M1" i="21"/>
  <c r="M106" i="21"/>
  <c r="N2" i="21"/>
  <c r="N1" i="21"/>
  <c r="N106" i="21"/>
  <c r="O2" i="21"/>
  <c r="O1" i="21"/>
  <c r="O106" i="21"/>
  <c r="P2" i="21"/>
  <c r="P1" i="21"/>
  <c r="P106" i="21"/>
  <c r="Q2" i="21"/>
  <c r="Q1" i="21"/>
  <c r="Q106" i="21"/>
  <c r="R2" i="21"/>
  <c r="R1" i="21"/>
  <c r="R106" i="21"/>
  <c r="S2" i="21"/>
  <c r="S1" i="21"/>
  <c r="S106" i="21"/>
  <c r="T2" i="21"/>
  <c r="T1" i="21"/>
  <c r="T106" i="21"/>
  <c r="U2" i="21"/>
  <c r="U1" i="21"/>
  <c r="U106" i="21"/>
  <c r="V2" i="21"/>
  <c r="V1" i="21"/>
  <c r="V106" i="21"/>
  <c r="W2" i="21"/>
  <c r="W1" i="21"/>
  <c r="W106" i="21"/>
  <c r="X2" i="21"/>
  <c r="X1" i="21"/>
  <c r="X106" i="21"/>
  <c r="Y2" i="21"/>
  <c r="Y1" i="21"/>
  <c r="Y106" i="21"/>
  <c r="Z2" i="21"/>
  <c r="Z1" i="21"/>
  <c r="Z106" i="21"/>
  <c r="AA2" i="21"/>
  <c r="AA1" i="21"/>
  <c r="AA106" i="21"/>
  <c r="AB2" i="21"/>
  <c r="AB1" i="21"/>
  <c r="AB106" i="21"/>
  <c r="AC2" i="21"/>
  <c r="AC1" i="21"/>
  <c r="AC106" i="21"/>
  <c r="AD2" i="21"/>
  <c r="AD1" i="21"/>
  <c r="AD106" i="21"/>
  <c r="AE2" i="21"/>
  <c r="AE1" i="21"/>
  <c r="AE106" i="21"/>
  <c r="AF2" i="21"/>
  <c r="AF1" i="21"/>
  <c r="AF106" i="21"/>
  <c r="AG2" i="21"/>
  <c r="AG1" i="21"/>
  <c r="AG106" i="21"/>
  <c r="AH2" i="21"/>
  <c r="AH1" i="21"/>
  <c r="AH106" i="21"/>
  <c r="AI2" i="21"/>
  <c r="AI1" i="21"/>
  <c r="AI106" i="21"/>
  <c r="AJ2" i="21"/>
  <c r="AJ1" i="21"/>
  <c r="AJ106" i="21"/>
  <c r="AK2" i="21"/>
  <c r="AK1" i="21"/>
  <c r="AK106" i="21"/>
  <c r="AL2" i="21"/>
  <c r="AL1" i="21"/>
  <c r="AL106" i="21"/>
  <c r="AM2" i="21"/>
  <c r="AM1" i="21"/>
  <c r="AM106" i="21"/>
  <c r="AN2" i="21"/>
  <c r="AN1" i="21"/>
  <c r="AN106" i="21"/>
  <c r="AO2" i="21"/>
  <c r="AO1" i="21"/>
  <c r="AO106" i="21"/>
  <c r="AP2" i="21"/>
  <c r="AP1" i="21"/>
  <c r="AP106" i="21"/>
  <c r="AQ2" i="21"/>
  <c r="AQ1" i="21"/>
  <c r="AQ106" i="21"/>
  <c r="AR2" i="21"/>
  <c r="AR1" i="21"/>
  <c r="AR106" i="21"/>
  <c r="AS2" i="21"/>
  <c r="AS1" i="21"/>
  <c r="AS106" i="21"/>
  <c r="AT2" i="21"/>
  <c r="AT1" i="21"/>
  <c r="AT106" i="21"/>
  <c r="AU2" i="21"/>
  <c r="AU1" i="21"/>
  <c r="AU106" i="21"/>
  <c r="AV2" i="21"/>
  <c r="AV1" i="21"/>
  <c r="AV106" i="21"/>
  <c r="AW2" i="21"/>
  <c r="AW1" i="21"/>
  <c r="AW106" i="21"/>
  <c r="AX2" i="21"/>
  <c r="AX1" i="21"/>
  <c r="AX106" i="21"/>
  <c r="AY2" i="21"/>
  <c r="AY1" i="21"/>
  <c r="AY106" i="21"/>
  <c r="AZ2" i="21"/>
  <c r="AZ1" i="21"/>
  <c r="AZ106" i="21"/>
  <c r="BA2" i="21"/>
  <c r="BA1" i="21"/>
  <c r="BA106" i="21"/>
  <c r="BB2" i="21"/>
  <c r="BB1" i="21"/>
  <c r="BB106" i="21"/>
  <c r="BC2" i="21"/>
  <c r="BC1" i="21"/>
  <c r="BC106" i="21"/>
  <c r="BD2" i="21"/>
  <c r="BD1" i="21"/>
  <c r="BD106" i="21"/>
  <c r="BE2" i="21"/>
  <c r="BE1" i="21"/>
  <c r="BE106" i="21"/>
  <c r="BF2" i="21"/>
  <c r="BF1" i="21"/>
  <c r="BF106" i="21"/>
  <c r="BG2" i="21"/>
  <c r="BG1" i="21"/>
  <c r="BG106" i="21"/>
  <c r="BH2" i="21"/>
  <c r="BH1" i="21"/>
  <c r="BH106" i="21"/>
  <c r="BI2" i="21"/>
  <c r="BI1" i="21"/>
  <c r="BI106" i="21"/>
  <c r="BJ2" i="21"/>
  <c r="BJ1" i="21"/>
  <c r="BJ106" i="21"/>
  <c r="BK2" i="21"/>
  <c r="BK1" i="21"/>
  <c r="BK106" i="21"/>
  <c r="BL2" i="21"/>
  <c r="BL1" i="21"/>
  <c r="BL106" i="21"/>
  <c r="BM2" i="21"/>
  <c r="BM1" i="21"/>
  <c r="BM106" i="21"/>
  <c r="BN2" i="21"/>
  <c r="BN1" i="21"/>
  <c r="BN106" i="21"/>
  <c r="BO2" i="21"/>
  <c r="BO1" i="21"/>
  <c r="BO106" i="21"/>
  <c r="BP2" i="21"/>
  <c r="BP1" i="21"/>
  <c r="BP106" i="21"/>
  <c r="BQ2" i="21"/>
  <c r="BQ1" i="21"/>
  <c r="BQ106" i="21"/>
  <c r="BR2" i="21"/>
  <c r="BR1" i="21"/>
  <c r="BR106" i="21"/>
  <c r="BS2" i="21"/>
  <c r="BS1" i="21"/>
  <c r="BS106" i="21"/>
  <c r="BT2" i="21"/>
  <c r="BT1" i="21"/>
  <c r="BT106" i="21"/>
  <c r="BU2" i="21"/>
  <c r="BU1" i="21"/>
  <c r="BU106" i="21"/>
  <c r="BV2" i="21"/>
  <c r="BV1" i="21"/>
  <c r="BV106" i="21"/>
  <c r="BW2" i="21"/>
  <c r="BW1" i="21"/>
  <c r="BW106" i="21"/>
  <c r="BX2" i="21"/>
  <c r="BX1" i="21"/>
  <c r="BX106" i="21"/>
  <c r="BY2" i="21"/>
  <c r="BY1" i="21"/>
  <c r="BY106" i="21"/>
  <c r="BZ2" i="21"/>
  <c r="BZ1" i="21"/>
  <c r="BZ106" i="21"/>
  <c r="CA2" i="21"/>
  <c r="CA1" i="21"/>
  <c r="CA106" i="21"/>
  <c r="AA272" i="20"/>
  <c r="U7" i="21"/>
  <c r="AA5" i="20" s="1"/>
  <c r="AA4" i="20"/>
  <c r="AB272" i="20"/>
  <c r="X5" i="20"/>
  <c r="Y5" i="20"/>
  <c r="Z5" i="20"/>
  <c r="X15" i="20"/>
  <c r="Y15" i="20"/>
  <c r="Z15" i="20"/>
  <c r="AA15" i="20"/>
  <c r="X130" i="20"/>
  <c r="Y130" i="20"/>
  <c r="Z130" i="20"/>
  <c r="AA130" i="20"/>
  <c r="V11" i="20"/>
  <c r="V253" i="20"/>
  <c r="F253" i="20"/>
  <c r="W256" i="20" s="1"/>
  <c r="G253" i="20"/>
  <c r="H253" i="20"/>
  <c r="I253" i="20"/>
  <c r="J253" i="20"/>
  <c r="K253" i="20"/>
  <c r="L253" i="20"/>
  <c r="M253" i="20"/>
  <c r="N253" i="20"/>
  <c r="O253" i="20"/>
  <c r="P253" i="20"/>
  <c r="Q253" i="20"/>
  <c r="R253" i="20"/>
  <c r="S253" i="20"/>
  <c r="T253" i="20"/>
  <c r="U253" i="20"/>
  <c r="W253" i="20"/>
  <c r="X3" i="20"/>
  <c r="X6" i="20"/>
  <c r="X7" i="20"/>
  <c r="X8" i="20"/>
  <c r="X9" i="20"/>
  <c r="X272" i="20"/>
  <c r="R6" i="21"/>
  <c r="X11" i="20" s="1"/>
  <c r="X10" i="20"/>
  <c r="X12" i="20"/>
  <c r="X16" i="20"/>
  <c r="X17" i="20"/>
  <c r="X18" i="20"/>
  <c r="X19" i="20"/>
  <c r="X20" i="20"/>
  <c r="X21" i="20"/>
  <c r="X22" i="20"/>
  <c r="X24" i="20"/>
  <c r="X23" i="20"/>
  <c r="X25" i="20"/>
  <c r="X26" i="20"/>
  <c r="X28" i="20"/>
  <c r="X29" i="20"/>
  <c r="X34" i="20"/>
  <c r="X30" i="20"/>
  <c r="X33" i="20"/>
  <c r="X31" i="20"/>
  <c r="X32" i="20"/>
  <c r="X35" i="20"/>
  <c r="X36" i="20"/>
  <c r="X37" i="20"/>
  <c r="X48" i="20"/>
  <c r="X38" i="20"/>
  <c r="X40" i="20"/>
  <c r="X39" i="20"/>
  <c r="X41" i="20"/>
  <c r="X55" i="20"/>
  <c r="X42" i="20"/>
  <c r="X43" i="20"/>
  <c r="X44" i="20"/>
  <c r="X45" i="20"/>
  <c r="X54" i="20"/>
  <c r="X47" i="20"/>
  <c r="X49" i="20"/>
  <c r="X50" i="20"/>
  <c r="X51" i="20"/>
  <c r="X52" i="20"/>
  <c r="X57" i="20"/>
  <c r="X53" i="20"/>
  <c r="X61" i="20"/>
  <c r="X62" i="20"/>
  <c r="X56" i="20"/>
  <c r="X58" i="20"/>
  <c r="X59" i="20"/>
  <c r="X60" i="20"/>
  <c r="X65" i="20"/>
  <c r="X66" i="20"/>
  <c r="X72" i="20"/>
  <c r="X73" i="20"/>
  <c r="X70" i="20"/>
  <c r="X71" i="20"/>
  <c r="X75" i="20"/>
  <c r="X76" i="20"/>
  <c r="X78" i="20"/>
  <c r="X82" i="20"/>
  <c r="X83" i="20"/>
  <c r="X105" i="20"/>
  <c r="X85" i="20"/>
  <c r="X86" i="20"/>
  <c r="X91" i="20"/>
  <c r="X92" i="20"/>
  <c r="X96" i="20"/>
  <c r="X93" i="20"/>
  <c r="X94" i="20"/>
  <c r="X95" i="20"/>
  <c r="X97" i="20"/>
  <c r="X98" i="20"/>
  <c r="X99" i="20"/>
  <c r="X63" i="20"/>
  <c r="X64" i="20"/>
  <c r="X101" i="20"/>
  <c r="X102" i="20"/>
  <c r="X120" i="20"/>
  <c r="X104" i="20"/>
  <c r="X106" i="20"/>
  <c r="X107" i="20"/>
  <c r="X108" i="20"/>
  <c r="X109" i="20"/>
  <c r="X80" i="20"/>
  <c r="X81" i="20"/>
  <c r="X110" i="20"/>
  <c r="X113" i="20"/>
  <c r="X114" i="20"/>
  <c r="X121" i="20"/>
  <c r="X122" i="20"/>
  <c r="X123" i="20"/>
  <c r="X124" i="20"/>
  <c r="X125" i="20"/>
  <c r="X126" i="20"/>
  <c r="X127" i="20"/>
  <c r="X128" i="20"/>
  <c r="X129" i="20"/>
  <c r="X131" i="20"/>
  <c r="X132" i="20"/>
  <c r="X133" i="20"/>
  <c r="X134" i="20"/>
  <c r="X135" i="20"/>
  <c r="X136" i="20"/>
  <c r="X137" i="20"/>
  <c r="X138" i="20"/>
  <c r="X139" i="20"/>
  <c r="X140" i="20"/>
  <c r="X141" i="20"/>
  <c r="X142" i="20"/>
  <c r="X143" i="20"/>
  <c r="X144" i="20"/>
  <c r="X145" i="20"/>
  <c r="X146" i="20"/>
  <c r="X147" i="20"/>
  <c r="X148" i="20"/>
  <c r="X149" i="20"/>
  <c r="X150" i="20"/>
  <c r="X151" i="20"/>
  <c r="X152" i="20"/>
  <c r="X153" i="20"/>
  <c r="X154" i="20"/>
  <c r="X155" i="20"/>
  <c r="X156" i="20"/>
  <c r="X157" i="20"/>
  <c r="X158" i="20"/>
  <c r="X159" i="20"/>
  <c r="X160" i="20"/>
  <c r="X161" i="20"/>
  <c r="X162" i="20"/>
  <c r="X163" i="20"/>
  <c r="X164" i="20"/>
  <c r="X165" i="20"/>
  <c r="X167" i="20"/>
  <c r="X168" i="20"/>
  <c r="X169" i="20"/>
  <c r="X170" i="20"/>
  <c r="X171" i="20"/>
  <c r="X172" i="20"/>
  <c r="X173" i="20"/>
  <c r="X174" i="20"/>
  <c r="X175" i="20"/>
  <c r="X176" i="20"/>
  <c r="X177" i="20"/>
  <c r="X178" i="20"/>
  <c r="X179" i="20"/>
  <c r="X180" i="20"/>
  <c r="X116" i="20"/>
  <c r="X181" i="20"/>
  <c r="X182" i="20"/>
  <c r="X183" i="20"/>
  <c r="X184" i="20"/>
  <c r="X185" i="20"/>
  <c r="X186" i="20"/>
  <c r="X187" i="20"/>
  <c r="X188" i="20"/>
  <c r="X189" i="20"/>
  <c r="X190" i="20"/>
  <c r="X191" i="20"/>
  <c r="X192" i="20"/>
  <c r="X194" i="20"/>
  <c r="X195" i="20"/>
  <c r="X196" i="20"/>
  <c r="X197" i="20"/>
  <c r="X198" i="20"/>
  <c r="X199" i="20"/>
  <c r="X200" i="20"/>
  <c r="X201" i="20"/>
  <c r="X202" i="20"/>
  <c r="X203" i="20"/>
  <c r="X204" i="20"/>
  <c r="X205" i="20"/>
  <c r="X206" i="20"/>
  <c r="X207" i="20"/>
  <c r="X208" i="20"/>
  <c r="X209" i="20"/>
  <c r="X210" i="20"/>
  <c r="X211" i="20"/>
  <c r="X212" i="20"/>
  <c r="X213" i="20"/>
  <c r="X214" i="20"/>
  <c r="X215" i="20"/>
  <c r="X216" i="20"/>
  <c r="X217" i="20"/>
  <c r="X218" i="20"/>
  <c r="X219" i="20"/>
  <c r="X220" i="20"/>
  <c r="X221" i="20"/>
  <c r="X222" i="20"/>
  <c r="X223" i="20"/>
  <c r="X224" i="20"/>
  <c r="X225" i="20"/>
  <c r="X226" i="20"/>
  <c r="X227" i="20"/>
  <c r="X228" i="20"/>
  <c r="X229" i="20"/>
  <c r="X230" i="20"/>
  <c r="X231" i="20"/>
  <c r="X232" i="20"/>
  <c r="X233" i="20"/>
  <c r="X234" i="20"/>
  <c r="X235" i="20"/>
  <c r="X236" i="20"/>
  <c r="X237" i="20"/>
  <c r="X238" i="20"/>
  <c r="X239" i="20"/>
  <c r="X240" i="20"/>
  <c r="X241" i="20"/>
  <c r="X242" i="20"/>
  <c r="X243" i="20"/>
  <c r="X245" i="20"/>
  <c r="X246" i="20"/>
  <c r="X247" i="20"/>
  <c r="X248" i="20"/>
  <c r="X117" i="20"/>
  <c r="X87" i="20"/>
  <c r="X88" i="20"/>
  <c r="X89" i="20"/>
  <c r="X90" i="20"/>
  <c r="X67" i="20"/>
  <c r="X68" i="20"/>
  <c r="X118" i="20"/>
  <c r="X111" i="20"/>
  <c r="X119" i="20"/>
  <c r="Y3" i="20"/>
  <c r="AP22" i="18" s="1"/>
  <c r="Y6" i="20"/>
  <c r="Y7" i="20"/>
  <c r="Y8" i="20"/>
  <c r="Y9" i="20"/>
  <c r="Y272" i="20"/>
  <c r="S91" i="21"/>
  <c r="Y10" i="20" s="1"/>
  <c r="Y11" i="20"/>
  <c r="Y13" i="20"/>
  <c r="Y14" i="20"/>
  <c r="Y12" i="20"/>
  <c r="Y16" i="20"/>
  <c r="Y17" i="20"/>
  <c r="Y18" i="20"/>
  <c r="Y19" i="20"/>
  <c r="Y20" i="20"/>
  <c r="AP45" i="18" s="1"/>
  <c r="Y21" i="20"/>
  <c r="Y22" i="20"/>
  <c r="Y24" i="20"/>
  <c r="Y23" i="20"/>
  <c r="Y27" i="20"/>
  <c r="Y26" i="20"/>
  <c r="Y28" i="20"/>
  <c r="Y29" i="20"/>
  <c r="Y34" i="20"/>
  <c r="Y30" i="20"/>
  <c r="Y33" i="20"/>
  <c r="Y31" i="20"/>
  <c r="Y32" i="20"/>
  <c r="Y35" i="20"/>
  <c r="Y36" i="20"/>
  <c r="Y37" i="20"/>
  <c r="Y48" i="20"/>
  <c r="Y38" i="20"/>
  <c r="Y40" i="20"/>
  <c r="Y39" i="20"/>
  <c r="Y41" i="20"/>
  <c r="Y55" i="20"/>
  <c r="Y42" i="20"/>
  <c r="Y43" i="20"/>
  <c r="Y44" i="20"/>
  <c r="Y45" i="20"/>
  <c r="Y54" i="20"/>
  <c r="Y47" i="20"/>
  <c r="Y49" i="20"/>
  <c r="Y50" i="20"/>
  <c r="Y51" i="20"/>
  <c r="Y52" i="20"/>
  <c r="Y57" i="20"/>
  <c r="Y53" i="20"/>
  <c r="Y61" i="20"/>
  <c r="Y62" i="20"/>
  <c r="Y56" i="20"/>
  <c r="Y58" i="20"/>
  <c r="Y59" i="20"/>
  <c r="Y60" i="20"/>
  <c r="Y65" i="20"/>
  <c r="Y66" i="20"/>
  <c r="Y72" i="20"/>
  <c r="Y73" i="20"/>
  <c r="Y70" i="20"/>
  <c r="Y71" i="20"/>
  <c r="Y75" i="20"/>
  <c r="AP41" i="18" s="1"/>
  <c r="Y76" i="20"/>
  <c r="Y78" i="20"/>
  <c r="Y82" i="20"/>
  <c r="Y83" i="20"/>
  <c r="Y105" i="20"/>
  <c r="Y85" i="20"/>
  <c r="Y86" i="20"/>
  <c r="Y91" i="20"/>
  <c r="Y92" i="20"/>
  <c r="Y96" i="20"/>
  <c r="Y93" i="20"/>
  <c r="Y94" i="20"/>
  <c r="Y95" i="20"/>
  <c r="Y97" i="20"/>
  <c r="Y98" i="20"/>
  <c r="Y99" i="20"/>
  <c r="Y63" i="20"/>
  <c r="Y64" i="20"/>
  <c r="Y101" i="20"/>
  <c r="Y102" i="20"/>
  <c r="Y104" i="20"/>
  <c r="Y106" i="20"/>
  <c r="Y107" i="20"/>
  <c r="Y108" i="20"/>
  <c r="Y109" i="20"/>
  <c r="Y80" i="20"/>
  <c r="Y81" i="20"/>
  <c r="Y110" i="20"/>
  <c r="Y113" i="20"/>
  <c r="Y114" i="20"/>
  <c r="Y121" i="20"/>
  <c r="Y122" i="20"/>
  <c r="Y123" i="20"/>
  <c r="Y124" i="20"/>
  <c r="Y125" i="20"/>
  <c r="Y126" i="20"/>
  <c r="Y127" i="20"/>
  <c r="Y128" i="20"/>
  <c r="Y129" i="20"/>
  <c r="Y131" i="20"/>
  <c r="Y132" i="20"/>
  <c r="Y133" i="20"/>
  <c r="Y134" i="20"/>
  <c r="Y135" i="20"/>
  <c r="Y136" i="20"/>
  <c r="Y137" i="20"/>
  <c r="Y138" i="20"/>
  <c r="Y139" i="20"/>
  <c r="Y140" i="20"/>
  <c r="Y141" i="20"/>
  <c r="Y142" i="20"/>
  <c r="AP85" i="18" s="1"/>
  <c r="Y143" i="20"/>
  <c r="Y144" i="20"/>
  <c r="Y145" i="20"/>
  <c r="Y146" i="20"/>
  <c r="Y147" i="20"/>
  <c r="Y148" i="20"/>
  <c r="Y149" i="20"/>
  <c r="Y150" i="20"/>
  <c r="Y151" i="20"/>
  <c r="Y152" i="20"/>
  <c r="Y153" i="20"/>
  <c r="Y154" i="20"/>
  <c r="Y155" i="20"/>
  <c r="Y156" i="20"/>
  <c r="Y157" i="20"/>
  <c r="Y158" i="20"/>
  <c r="Y159" i="20"/>
  <c r="Y160" i="20"/>
  <c r="Y161" i="20"/>
  <c r="Y162" i="20"/>
  <c r="Y163" i="20"/>
  <c r="Y164" i="20"/>
  <c r="Y165" i="20"/>
  <c r="Y167" i="20"/>
  <c r="Y168" i="20"/>
  <c r="Y169" i="20"/>
  <c r="Y170" i="20"/>
  <c r="Y171" i="20"/>
  <c r="Y172" i="20"/>
  <c r="Y173" i="20"/>
  <c r="Y174" i="20"/>
  <c r="Y175" i="20"/>
  <c r="Y176" i="20"/>
  <c r="Y177" i="20"/>
  <c r="Y178" i="20"/>
  <c r="Y179" i="20"/>
  <c r="Y180" i="20"/>
  <c r="Y116" i="20"/>
  <c r="Y181" i="20"/>
  <c r="Y182" i="20"/>
  <c r="Y183" i="20"/>
  <c r="Y184" i="20"/>
  <c r="Y185" i="20"/>
  <c r="Y186" i="20"/>
  <c r="Y187" i="20"/>
  <c r="Y188" i="20"/>
  <c r="Y189" i="20"/>
  <c r="Y190" i="20"/>
  <c r="Y191" i="20"/>
  <c r="Y192" i="20"/>
  <c r="Y194" i="20"/>
  <c r="Y195" i="20"/>
  <c r="AP151" i="18" s="1"/>
  <c r="Y196" i="20"/>
  <c r="Y197" i="20"/>
  <c r="Y198" i="20"/>
  <c r="Y199" i="20"/>
  <c r="Y200" i="20"/>
  <c r="Y201" i="20"/>
  <c r="Y202" i="20"/>
  <c r="Y203" i="20"/>
  <c r="Y204" i="20"/>
  <c r="Y205" i="20"/>
  <c r="Y206" i="20"/>
  <c r="Y207" i="20"/>
  <c r="Y208" i="20"/>
  <c r="Y209" i="20"/>
  <c r="Y210" i="20"/>
  <c r="Y211" i="20"/>
  <c r="Y212" i="20"/>
  <c r="Y213" i="20"/>
  <c r="Y214" i="20"/>
  <c r="Y215" i="20"/>
  <c r="AP178" i="18" s="1"/>
  <c r="Y216" i="20"/>
  <c r="Y217" i="20"/>
  <c r="Y218" i="20"/>
  <c r="Y219" i="20"/>
  <c r="Y220" i="20"/>
  <c r="Y221" i="20"/>
  <c r="Y222" i="20"/>
  <c r="Y223" i="20"/>
  <c r="AP192" i="18" s="1"/>
  <c r="Y224" i="20"/>
  <c r="Y225" i="20"/>
  <c r="Y226" i="20"/>
  <c r="Y227" i="20"/>
  <c r="Y228" i="20"/>
  <c r="Y229" i="20"/>
  <c r="Y230" i="20"/>
  <c r="Y231" i="20"/>
  <c r="Y232" i="20"/>
  <c r="Y233" i="20"/>
  <c r="Y234" i="20"/>
  <c r="Y235" i="20"/>
  <c r="Y236" i="20"/>
  <c r="Y237" i="20"/>
  <c r="Y238" i="20"/>
  <c r="Y239" i="20"/>
  <c r="Y240" i="20"/>
  <c r="Y241" i="20"/>
  <c r="Y242" i="20"/>
  <c r="Y243" i="20"/>
  <c r="Y245" i="20"/>
  <c r="Y246" i="20"/>
  <c r="Y247" i="20"/>
  <c r="Y248" i="20"/>
  <c r="Y117" i="20"/>
  <c r="Y87" i="20"/>
  <c r="Y88" i="20"/>
  <c r="Y89" i="20"/>
  <c r="Y90" i="20"/>
  <c r="Y67" i="20"/>
  <c r="Y68" i="20"/>
  <c r="Y118" i="20"/>
  <c r="Y111" i="20"/>
  <c r="Y119" i="20"/>
  <c r="Z272" i="20"/>
  <c r="Z3" i="20"/>
  <c r="Z7" i="20"/>
  <c r="Z8" i="20"/>
  <c r="Z9" i="20"/>
  <c r="AP96" i="18"/>
  <c r="Z13" i="20"/>
  <c r="Z12" i="20"/>
  <c r="Z16" i="20"/>
  <c r="Z18" i="20"/>
  <c r="Z23" i="20"/>
  <c r="Z27" i="20"/>
  <c r="Z29" i="20"/>
  <c r="Z34" i="20"/>
  <c r="Z30" i="20"/>
  <c r="Z31" i="20"/>
  <c r="Z32" i="20"/>
  <c r="Z35" i="20"/>
  <c r="Z36" i="20"/>
  <c r="Z37" i="20"/>
  <c r="Z38" i="20"/>
  <c r="Z40" i="20"/>
  <c r="Z39" i="20"/>
  <c r="Z41" i="20"/>
  <c r="Z55" i="20"/>
  <c r="Z42" i="20"/>
  <c r="Z43" i="20"/>
  <c r="Z44" i="20"/>
  <c r="Z45" i="20"/>
  <c r="Z47" i="20"/>
  <c r="Z50" i="20"/>
  <c r="Z51" i="20"/>
  <c r="Z52" i="20"/>
  <c r="Z56" i="20"/>
  <c r="Z58" i="20"/>
  <c r="Z60" i="20"/>
  <c r="Z66" i="20"/>
  <c r="Z72" i="20"/>
  <c r="Z73" i="20"/>
  <c r="Z70" i="20"/>
  <c r="Z71" i="20"/>
  <c r="Z78" i="20"/>
  <c r="Z85" i="20"/>
  <c r="Z86" i="20"/>
  <c r="Z91" i="20"/>
  <c r="Z92" i="20"/>
  <c r="Z93" i="20"/>
  <c r="Z94" i="20"/>
  <c r="Z95" i="20"/>
  <c r="Z98" i="20"/>
  <c r="Z99" i="20"/>
  <c r="Z63" i="20"/>
  <c r="Z64" i="20"/>
  <c r="Z101" i="20"/>
  <c r="Z102" i="20"/>
  <c r="Z120" i="20"/>
  <c r="Z104" i="20"/>
  <c r="Z108" i="20"/>
  <c r="Z80" i="20"/>
  <c r="Z81" i="20"/>
  <c r="Z110" i="20"/>
  <c r="Z113" i="20"/>
  <c r="Z114" i="20"/>
  <c r="Z121" i="20"/>
  <c r="Z122" i="20"/>
  <c r="Z123" i="20"/>
  <c r="Z124" i="20"/>
  <c r="Z125" i="20"/>
  <c r="Z126" i="20"/>
  <c r="Z127" i="20"/>
  <c r="Z128" i="20"/>
  <c r="Z129" i="20"/>
  <c r="Z131" i="20"/>
  <c r="Z132" i="20"/>
  <c r="Z133" i="20"/>
  <c r="Z134" i="20"/>
  <c r="Z135" i="20"/>
  <c r="Z136" i="20"/>
  <c r="Z137" i="20"/>
  <c r="Z138" i="20"/>
  <c r="Z139" i="20"/>
  <c r="Z140" i="20"/>
  <c r="Z141" i="20"/>
  <c r="Z142" i="20"/>
  <c r="Z143" i="20"/>
  <c r="Z144" i="20"/>
  <c r="Z145" i="20"/>
  <c r="Z146" i="20"/>
  <c r="Z147" i="20"/>
  <c r="Z148" i="20"/>
  <c r="Z149" i="20"/>
  <c r="Z150" i="20"/>
  <c r="Z151" i="20"/>
  <c r="Z152" i="20"/>
  <c r="Z153" i="20"/>
  <c r="Z154" i="20"/>
  <c r="Z155" i="20"/>
  <c r="Z158" i="20"/>
  <c r="Z159" i="20"/>
  <c r="Z160" i="20"/>
  <c r="Z161" i="20"/>
  <c r="Z162" i="20"/>
  <c r="Z163" i="20"/>
  <c r="Z164" i="20"/>
  <c r="Z165" i="20"/>
  <c r="Z168" i="20"/>
  <c r="Z169" i="20"/>
  <c r="Z170" i="20"/>
  <c r="Z171" i="20"/>
  <c r="Z172" i="20"/>
  <c r="Z173" i="20"/>
  <c r="Z175" i="20"/>
  <c r="Z176" i="20"/>
  <c r="Z178" i="20"/>
  <c r="Z179" i="20"/>
  <c r="Z180" i="20"/>
  <c r="Z116" i="20"/>
  <c r="Z182" i="20"/>
  <c r="Z184" i="20"/>
  <c r="Z185" i="20"/>
  <c r="Z187" i="20"/>
  <c r="Z189" i="20"/>
  <c r="Z190" i="20"/>
  <c r="Z191" i="20"/>
  <c r="Z192" i="20"/>
  <c r="Z194" i="20"/>
  <c r="Z196" i="20"/>
  <c r="Z197" i="20"/>
  <c r="Z198" i="20"/>
  <c r="Z199" i="20"/>
  <c r="Z200" i="20"/>
  <c r="Z201" i="20"/>
  <c r="Z202" i="20"/>
  <c r="Z203" i="20"/>
  <c r="Z205" i="20"/>
  <c r="Z206" i="20"/>
  <c r="Z207" i="20"/>
  <c r="Z208" i="20"/>
  <c r="Z209" i="20"/>
  <c r="Z210" i="20"/>
  <c r="Z211" i="20"/>
  <c r="Z214" i="20"/>
  <c r="Z216" i="20"/>
  <c r="Z217" i="20"/>
  <c r="Z219" i="20"/>
  <c r="Z220" i="20"/>
  <c r="Z221" i="20"/>
  <c r="Z222" i="20"/>
  <c r="Z223" i="20"/>
  <c r="Z224" i="20"/>
  <c r="Z225" i="20"/>
  <c r="Z226" i="20"/>
  <c r="Z227" i="20"/>
  <c r="Z228" i="20"/>
  <c r="Z229" i="20"/>
  <c r="Z230" i="20"/>
  <c r="Z232" i="20"/>
  <c r="Z233" i="20"/>
  <c r="Z234" i="20"/>
  <c r="Z235" i="20"/>
  <c r="Z236" i="20"/>
  <c r="Z237" i="20"/>
  <c r="Z238" i="20"/>
  <c r="Z239" i="20"/>
  <c r="Z240" i="20"/>
  <c r="Z241" i="20"/>
  <c r="Z242" i="20"/>
  <c r="Z243" i="20"/>
  <c r="Z245" i="20"/>
  <c r="Z246" i="20"/>
  <c r="Z247" i="20"/>
  <c r="Z248" i="20"/>
  <c r="Z117" i="20"/>
  <c r="Z87" i="20"/>
  <c r="Z88" i="20"/>
  <c r="Z89" i="20"/>
  <c r="Z90" i="20"/>
  <c r="Z67" i="20"/>
  <c r="Z68" i="20"/>
  <c r="Z118" i="20"/>
  <c r="Z111" i="20"/>
  <c r="Z119" i="20"/>
  <c r="AA3" i="20"/>
  <c r="AA6" i="20"/>
  <c r="AA8" i="20"/>
  <c r="AA9" i="20"/>
  <c r="AA11" i="20"/>
  <c r="AA13" i="20"/>
  <c r="AA10" i="20"/>
  <c r="AA14" i="20"/>
  <c r="AA12" i="20"/>
  <c r="AA16" i="20"/>
  <c r="AA17" i="20"/>
  <c r="AA18" i="20"/>
  <c r="AA19" i="20"/>
  <c r="AA20" i="20"/>
  <c r="AA21" i="20"/>
  <c r="AA22" i="20"/>
  <c r="AA24" i="20"/>
  <c r="AA23" i="20"/>
  <c r="AA27" i="20"/>
  <c r="AA25" i="20"/>
  <c r="AA26" i="20"/>
  <c r="AA28" i="20"/>
  <c r="AA29" i="20"/>
  <c r="AA34" i="20"/>
  <c r="AA30" i="20"/>
  <c r="AA33" i="20"/>
  <c r="AA31" i="20"/>
  <c r="AA32" i="20"/>
  <c r="AA35" i="20"/>
  <c r="AA36" i="20"/>
  <c r="AA37" i="20"/>
  <c r="AA48" i="20"/>
  <c r="AA38" i="20"/>
  <c r="AA40" i="20"/>
  <c r="AA39" i="20"/>
  <c r="AA41" i="20"/>
  <c r="AA55" i="20"/>
  <c r="AA42" i="20"/>
  <c r="AA43" i="20"/>
  <c r="AA44" i="20"/>
  <c r="AA45" i="20"/>
  <c r="AA54" i="20"/>
  <c r="AA47" i="20"/>
  <c r="AA49" i="20"/>
  <c r="AA50" i="20"/>
  <c r="AA51" i="20"/>
  <c r="AA52" i="20"/>
  <c r="AA57" i="20"/>
  <c r="AA53" i="20"/>
  <c r="AA61" i="20"/>
  <c r="AA62" i="20"/>
  <c r="AA56" i="20"/>
  <c r="AA58" i="20"/>
  <c r="AA59" i="20"/>
  <c r="AA60" i="20"/>
  <c r="AA65" i="20"/>
  <c r="AA66" i="20"/>
  <c r="AA72" i="20"/>
  <c r="AA73" i="20"/>
  <c r="AA70" i="20"/>
  <c r="AA71" i="20"/>
  <c r="AA75" i="20"/>
  <c r="AA76" i="20"/>
  <c r="AA78" i="20"/>
  <c r="AA82" i="20"/>
  <c r="AA83" i="20"/>
  <c r="AA105" i="20"/>
  <c r="AA85" i="20"/>
  <c r="AA86" i="20"/>
  <c r="AA91" i="20"/>
  <c r="AA92" i="20"/>
  <c r="AA96" i="20"/>
  <c r="AA93" i="20"/>
  <c r="AA94" i="20"/>
  <c r="AA95" i="20"/>
  <c r="AA97" i="20"/>
  <c r="AA98" i="20"/>
  <c r="AA99" i="20"/>
  <c r="AA63" i="20"/>
  <c r="AA64" i="20"/>
  <c r="AA101" i="20"/>
  <c r="AA102" i="20"/>
  <c r="AA120" i="20"/>
  <c r="AA104" i="20"/>
  <c r="AA106" i="20"/>
  <c r="AA107" i="20"/>
  <c r="AA108" i="20"/>
  <c r="AA109" i="20"/>
  <c r="AA80" i="20"/>
  <c r="AA81" i="20"/>
  <c r="AA110" i="20"/>
  <c r="AA113" i="20"/>
  <c r="AA114" i="20"/>
  <c r="AA121" i="20"/>
  <c r="AA122" i="20"/>
  <c r="AA123" i="20"/>
  <c r="AA124" i="20"/>
  <c r="AA125" i="20"/>
  <c r="AA126" i="20"/>
  <c r="AA127" i="20"/>
  <c r="AA128" i="20"/>
  <c r="AA129" i="20"/>
  <c r="AA131" i="20"/>
  <c r="AA132" i="20"/>
  <c r="AA133" i="20"/>
  <c r="AA134" i="20"/>
  <c r="AA135" i="20"/>
  <c r="AA136" i="20"/>
  <c r="AA137" i="20"/>
  <c r="AA138" i="20"/>
  <c r="AA139" i="20"/>
  <c r="AA140" i="20"/>
  <c r="AA141" i="20"/>
  <c r="AA142" i="20"/>
  <c r="AA143" i="20"/>
  <c r="AA144" i="20"/>
  <c r="AA145" i="20"/>
  <c r="AA146" i="20"/>
  <c r="AA147" i="20"/>
  <c r="AA148" i="20"/>
  <c r="AA149" i="20"/>
  <c r="AA150" i="20"/>
  <c r="AA151" i="20"/>
  <c r="AA152" i="20"/>
  <c r="AA153" i="20"/>
  <c r="AA154" i="20"/>
  <c r="AA155" i="20"/>
  <c r="AA156" i="20"/>
  <c r="AA157" i="20"/>
  <c r="AA158" i="20"/>
  <c r="AA159" i="20"/>
  <c r="AA160" i="20"/>
  <c r="AA161" i="20"/>
  <c r="AA162" i="20"/>
  <c r="AA163" i="20"/>
  <c r="AA164" i="20"/>
  <c r="AA165" i="20"/>
  <c r="AA167" i="20"/>
  <c r="AA168" i="20"/>
  <c r="AA169" i="20"/>
  <c r="AA170" i="20"/>
  <c r="AA171" i="20"/>
  <c r="AA172" i="20"/>
  <c r="AA173" i="20"/>
  <c r="AA174" i="20"/>
  <c r="AA175" i="20"/>
  <c r="AA176" i="20"/>
  <c r="AA177" i="20"/>
  <c r="AA178" i="20"/>
  <c r="AA179" i="20"/>
  <c r="AA180" i="20"/>
  <c r="AA116" i="20"/>
  <c r="AA181" i="20"/>
  <c r="AA182" i="20"/>
  <c r="AA183" i="20"/>
  <c r="AA184" i="20"/>
  <c r="AA185" i="20"/>
  <c r="AA186" i="20"/>
  <c r="AA187" i="20"/>
  <c r="AA188" i="20"/>
  <c r="AA189" i="20"/>
  <c r="AA190" i="20"/>
  <c r="AA191" i="20"/>
  <c r="AA192" i="20"/>
  <c r="AA194" i="20"/>
  <c r="AA195" i="20"/>
  <c r="AA196" i="20"/>
  <c r="AA197" i="20"/>
  <c r="AA198" i="20"/>
  <c r="AA199" i="20"/>
  <c r="AA200" i="20"/>
  <c r="AA201" i="20"/>
  <c r="AA202" i="20"/>
  <c r="AA203" i="20"/>
  <c r="AA204" i="20"/>
  <c r="AA205" i="20"/>
  <c r="AA206" i="20"/>
  <c r="AA207" i="20"/>
  <c r="AA208" i="20"/>
  <c r="AA209" i="20"/>
  <c r="AA210" i="20"/>
  <c r="AA211" i="20"/>
  <c r="AA212" i="20"/>
  <c r="AA213" i="20"/>
  <c r="AA214" i="20"/>
  <c r="AA215" i="20"/>
  <c r="AA216" i="20"/>
  <c r="AA217" i="20"/>
  <c r="AA218" i="20"/>
  <c r="AA219" i="20"/>
  <c r="AA220" i="20"/>
  <c r="AA221" i="20"/>
  <c r="AA222" i="20"/>
  <c r="AA223" i="20"/>
  <c r="AA224" i="20"/>
  <c r="AA225" i="20"/>
  <c r="AA226" i="20"/>
  <c r="AA227" i="20"/>
  <c r="AA228" i="20"/>
  <c r="AA229" i="20"/>
  <c r="AA230" i="20"/>
  <c r="AA231" i="20"/>
  <c r="AA232" i="20"/>
  <c r="AA233" i="20"/>
  <c r="AA234" i="20"/>
  <c r="AA235" i="20"/>
  <c r="AA236" i="20"/>
  <c r="AA237" i="20"/>
  <c r="AA238" i="20"/>
  <c r="AA239" i="20"/>
  <c r="AA240" i="20"/>
  <c r="AA241" i="20"/>
  <c r="AA242" i="20"/>
  <c r="AA243" i="20"/>
  <c r="AA245" i="20"/>
  <c r="AA246" i="20"/>
  <c r="AA247" i="20"/>
  <c r="AA248" i="20"/>
  <c r="AA117" i="20"/>
  <c r="AA87" i="20"/>
  <c r="AA88" i="20"/>
  <c r="AA89" i="20"/>
  <c r="AA90" i="20"/>
  <c r="AA67" i="20"/>
  <c r="AA68" i="20"/>
  <c r="AA118" i="20"/>
  <c r="AA111" i="20"/>
  <c r="AA119" i="20"/>
  <c r="AC4" i="20"/>
  <c r="AD4" i="20"/>
  <c r="AE272" i="20"/>
  <c r="Y7" i="21"/>
  <c r="AE4" i="20" s="1"/>
  <c r="AF272" i="20"/>
  <c r="Z7" i="21"/>
  <c r="AF6" i="20" s="1"/>
  <c r="AF4" i="20"/>
  <c r="AG272" i="20"/>
  <c r="AC5" i="20"/>
  <c r="AD5" i="20"/>
  <c r="AE5" i="20"/>
  <c r="AF5" i="20"/>
  <c r="AC15" i="20"/>
  <c r="AD15" i="20"/>
  <c r="AE15" i="20"/>
  <c r="AF15" i="20"/>
  <c r="AC17" i="20"/>
  <c r="AD17" i="20"/>
  <c r="AE17" i="20"/>
  <c r="AF17" i="20"/>
  <c r="AB97" i="20"/>
  <c r="AC97" i="20"/>
  <c r="AD97" i="20"/>
  <c r="AE97" i="20"/>
  <c r="AF97" i="20"/>
  <c r="AB96" i="20"/>
  <c r="AC96" i="20"/>
  <c r="AD272" i="20"/>
  <c r="X56" i="21"/>
  <c r="AD96" i="20" s="1"/>
  <c r="AE96" i="20"/>
  <c r="AF96" i="20"/>
  <c r="AB107" i="20"/>
  <c r="AC107" i="20"/>
  <c r="AD107" i="20"/>
  <c r="AE107" i="20"/>
  <c r="AF107" i="20"/>
  <c r="AB108" i="20"/>
  <c r="AC108" i="20"/>
  <c r="AD108" i="20"/>
  <c r="AE108" i="20"/>
  <c r="AF108" i="20"/>
  <c r="AB22" i="20"/>
  <c r="AC22" i="20"/>
  <c r="AD22" i="20"/>
  <c r="AE22" i="20"/>
  <c r="AF22" i="20"/>
  <c r="AB33" i="20"/>
  <c r="AC33" i="20"/>
  <c r="AD33" i="20"/>
  <c r="AE33" i="20"/>
  <c r="AF33" i="20"/>
  <c r="AB62" i="20"/>
  <c r="AC62" i="20"/>
  <c r="AD62" i="20"/>
  <c r="AE62" i="20"/>
  <c r="AF62" i="20"/>
  <c r="AB48" i="20"/>
  <c r="AC48" i="20"/>
  <c r="AD48" i="20"/>
  <c r="AE48" i="20"/>
  <c r="AF48" i="20"/>
  <c r="AB20" i="20"/>
  <c r="AC272" i="20"/>
  <c r="W77" i="21"/>
  <c r="AC20" i="20" s="1"/>
  <c r="AD20" i="20"/>
  <c r="AE20" i="20"/>
  <c r="AF20" i="20"/>
  <c r="AB10" i="20"/>
  <c r="AE10" i="20"/>
  <c r="AF10" i="20"/>
  <c r="AB120" i="20"/>
  <c r="AD120" i="20"/>
  <c r="AE120" i="20"/>
  <c r="AF120" i="20"/>
  <c r="AB19" i="20"/>
  <c r="AC19" i="20"/>
  <c r="AD19" i="20"/>
  <c r="AE19" i="20"/>
  <c r="AF19" i="20"/>
  <c r="AB7" i="20"/>
  <c r="AC7" i="20"/>
  <c r="AD7" i="20"/>
  <c r="AE7" i="20"/>
  <c r="AF7" i="20"/>
  <c r="AB6" i="20"/>
  <c r="AC6" i="20"/>
  <c r="AD6" i="20"/>
  <c r="AC34" i="20"/>
  <c r="AD34" i="20"/>
  <c r="AE34" i="20"/>
  <c r="AF34" i="20"/>
  <c r="AB16" i="20"/>
  <c r="AC16" i="20"/>
  <c r="AD16" i="20"/>
  <c r="AE16" i="20"/>
  <c r="AF16" i="20"/>
  <c r="AB51" i="20"/>
  <c r="AC51" i="20"/>
  <c r="AD51" i="20"/>
  <c r="AE51" i="20"/>
  <c r="AF51" i="20"/>
  <c r="AB150" i="20"/>
  <c r="AC150" i="20"/>
  <c r="AD150" i="20"/>
  <c r="AE150" i="20"/>
  <c r="AF150" i="20"/>
  <c r="AC50" i="20"/>
  <c r="AD50" i="20"/>
  <c r="AE50" i="20"/>
  <c r="AF50" i="20"/>
  <c r="AB31" i="20"/>
  <c r="AC31" i="20"/>
  <c r="AD31" i="20"/>
  <c r="AE31" i="20"/>
  <c r="AF31" i="20"/>
  <c r="AB3" i="20"/>
  <c r="AB8" i="20"/>
  <c r="AB9" i="20"/>
  <c r="AB12" i="20"/>
  <c r="AB18" i="20"/>
  <c r="AB21" i="20"/>
  <c r="AB24" i="20"/>
  <c r="AB23" i="20"/>
  <c r="AB26" i="20"/>
  <c r="AB28" i="20"/>
  <c r="AB29" i="20"/>
  <c r="AB32" i="20"/>
  <c r="AB35" i="20"/>
  <c r="AB36" i="20"/>
  <c r="AB37" i="20"/>
  <c r="AB38" i="20"/>
  <c r="AB40" i="20"/>
  <c r="AB39" i="20"/>
  <c r="AB41" i="20"/>
  <c r="AB55" i="20"/>
  <c r="AB42" i="20"/>
  <c r="AB43" i="20"/>
  <c r="AB44" i="20"/>
  <c r="AB45" i="20"/>
  <c r="AB54" i="20"/>
  <c r="AB47" i="20"/>
  <c r="AB49" i="20"/>
  <c r="AB52" i="20"/>
  <c r="AB57" i="20"/>
  <c r="AB53" i="20"/>
  <c r="AB61" i="20"/>
  <c r="AB56" i="20"/>
  <c r="AB59" i="20"/>
  <c r="AB60" i="20"/>
  <c r="AB65" i="20"/>
  <c r="AB66" i="20"/>
  <c r="AB72" i="20"/>
  <c r="AB73" i="20"/>
  <c r="AB70" i="20"/>
  <c r="AB71" i="20"/>
  <c r="AB75" i="20"/>
  <c r="AB76" i="20"/>
  <c r="AB78" i="20"/>
  <c r="AB82" i="20"/>
  <c r="AB83" i="20"/>
  <c r="AB105" i="20"/>
  <c r="AB85" i="20"/>
  <c r="AB86" i="20"/>
  <c r="AB91" i="20"/>
  <c r="AB92" i="20"/>
  <c r="AB93" i="20"/>
  <c r="AB94" i="20"/>
  <c r="AB95" i="20"/>
  <c r="AB99" i="20"/>
  <c r="AB63" i="20"/>
  <c r="AB64" i="20"/>
  <c r="AB101" i="20"/>
  <c r="AB102" i="20"/>
  <c r="AB104" i="20"/>
  <c r="AB106" i="20"/>
  <c r="AB109" i="20"/>
  <c r="AB80" i="20"/>
  <c r="AB81" i="20"/>
  <c r="AB110" i="20"/>
  <c r="AB113" i="20"/>
  <c r="AB121" i="20"/>
  <c r="AB123" i="20"/>
  <c r="AB124" i="20"/>
  <c r="AB125" i="20"/>
  <c r="AB126" i="20"/>
  <c r="AB127" i="20"/>
  <c r="AB129" i="20"/>
  <c r="AB131" i="20"/>
  <c r="AB132" i="20"/>
  <c r="AB133" i="20"/>
  <c r="AB134" i="20"/>
  <c r="AB135" i="20"/>
  <c r="AB136" i="20"/>
  <c r="AB137" i="20"/>
  <c r="AB138" i="20"/>
  <c r="AB139" i="20"/>
  <c r="AB140" i="20"/>
  <c r="AB141" i="20"/>
  <c r="AB142" i="20"/>
  <c r="AB143" i="20"/>
  <c r="AB144" i="20"/>
  <c r="AB145" i="20"/>
  <c r="AB146" i="20"/>
  <c r="AB147" i="20"/>
  <c r="AB148" i="20"/>
  <c r="AB149" i="20"/>
  <c r="AB151" i="20"/>
  <c r="AB152" i="20"/>
  <c r="AB153" i="20"/>
  <c r="AB154" i="20"/>
  <c r="AB155" i="20"/>
  <c r="AB156" i="20"/>
  <c r="AB157" i="20"/>
  <c r="AB158" i="20"/>
  <c r="AB159" i="20"/>
  <c r="AB160" i="20"/>
  <c r="AB161" i="20"/>
  <c r="AB162" i="20"/>
  <c r="AB163" i="20"/>
  <c r="AB164" i="20"/>
  <c r="AB165" i="20"/>
  <c r="AB167" i="20"/>
  <c r="AB168" i="20"/>
  <c r="AB169" i="20"/>
  <c r="AB170" i="20"/>
  <c r="AB171" i="20"/>
  <c r="AB172" i="20"/>
  <c r="AB173" i="20"/>
  <c r="AB175" i="20"/>
  <c r="AB176" i="20"/>
  <c r="AB177" i="20"/>
  <c r="AB178" i="20"/>
  <c r="AB179" i="20"/>
  <c r="AB180" i="20"/>
  <c r="AB116" i="20"/>
  <c r="AB181" i="20"/>
  <c r="AB182" i="20"/>
  <c r="AB183" i="20"/>
  <c r="AB184" i="20"/>
  <c r="AB185" i="20"/>
  <c r="AB186" i="20"/>
  <c r="AB187" i="20"/>
  <c r="AB188" i="20"/>
  <c r="AB189" i="20"/>
  <c r="AB190" i="20"/>
  <c r="AB191" i="20"/>
  <c r="AB192" i="20"/>
  <c r="AB194" i="20"/>
  <c r="AB195" i="20"/>
  <c r="AB196" i="20"/>
  <c r="AB197" i="20"/>
  <c r="AB198" i="20"/>
  <c r="AB199" i="20"/>
  <c r="AB200" i="20"/>
  <c r="AB201" i="20"/>
  <c r="AB202" i="20"/>
  <c r="AB203" i="20"/>
  <c r="AB204" i="20"/>
  <c r="AB205" i="20"/>
  <c r="AB206" i="20"/>
  <c r="AB207" i="20"/>
  <c r="AB208" i="20"/>
  <c r="AB209" i="20"/>
  <c r="AB210" i="20"/>
  <c r="AB211" i="20"/>
  <c r="AB212" i="20"/>
  <c r="AB213" i="20"/>
  <c r="AB214" i="20"/>
  <c r="AB215" i="20"/>
  <c r="AB216" i="20"/>
  <c r="AB217" i="20"/>
  <c r="AB219" i="20"/>
  <c r="AB220" i="20"/>
  <c r="AB221" i="20"/>
  <c r="AB222" i="20"/>
  <c r="AB223" i="20"/>
  <c r="AB224" i="20"/>
  <c r="AB225" i="20"/>
  <c r="AB226" i="20"/>
  <c r="AB227" i="20"/>
  <c r="AB228" i="20"/>
  <c r="AB229" i="20"/>
  <c r="AB230" i="20"/>
  <c r="AB231" i="20"/>
  <c r="AB232" i="20"/>
  <c r="AB233" i="20"/>
  <c r="AB234" i="20"/>
  <c r="AB235" i="20"/>
  <c r="AB237" i="20"/>
  <c r="AB239" i="20"/>
  <c r="AB240" i="20"/>
  <c r="AB241" i="20"/>
  <c r="AB242" i="20"/>
  <c r="AB243" i="20"/>
  <c r="AB245" i="20"/>
  <c r="AB246" i="20"/>
  <c r="AB247" i="20"/>
  <c r="AB248" i="20"/>
  <c r="AB117" i="20"/>
  <c r="AB87" i="20"/>
  <c r="AB88" i="20"/>
  <c r="AB89" i="20"/>
  <c r="AB90" i="20"/>
  <c r="AB67" i="20"/>
  <c r="AB68" i="20"/>
  <c r="AB118" i="20"/>
  <c r="AB111" i="20"/>
  <c r="AB119" i="20"/>
  <c r="AC3" i="20"/>
  <c r="AC8" i="20"/>
  <c r="AC9" i="20"/>
  <c r="AC11" i="20"/>
  <c r="AC13" i="20"/>
  <c r="AC14" i="20"/>
  <c r="AC12" i="20"/>
  <c r="AC18" i="20"/>
  <c r="AC21" i="20"/>
  <c r="AC24" i="20"/>
  <c r="AC23" i="20"/>
  <c r="AC27" i="20"/>
  <c r="AC25" i="20"/>
  <c r="AC26" i="20"/>
  <c r="AC29" i="20"/>
  <c r="AC30" i="20"/>
  <c r="AC32" i="20"/>
  <c r="AC35" i="20"/>
  <c r="AC36" i="20"/>
  <c r="AC37" i="20"/>
  <c r="AC38" i="20"/>
  <c r="AC40" i="20"/>
  <c r="AC39" i="20"/>
  <c r="AC41" i="20"/>
  <c r="AC55" i="20"/>
  <c r="AC42" i="20"/>
  <c r="AC43" i="20"/>
  <c r="AC44" i="20"/>
  <c r="AC45" i="20"/>
  <c r="AC54" i="20"/>
  <c r="AC47" i="20"/>
  <c r="AC49" i="20"/>
  <c r="AC52" i="20"/>
  <c r="AC57" i="20"/>
  <c r="AC53" i="20"/>
  <c r="AC61" i="20"/>
  <c r="AC56" i="20"/>
  <c r="AC58" i="20"/>
  <c r="AC59" i="20"/>
  <c r="AC60" i="20"/>
  <c r="AC65" i="20"/>
  <c r="AC66" i="20"/>
  <c r="AC72" i="20"/>
  <c r="AC73" i="20"/>
  <c r="AC70" i="20"/>
  <c r="AC71" i="20"/>
  <c r="AC75" i="20"/>
  <c r="AC76" i="20"/>
  <c r="AC78" i="20"/>
  <c r="AC82" i="20"/>
  <c r="AC83" i="20"/>
  <c r="AC105" i="20"/>
  <c r="AC85" i="20"/>
  <c r="AC86" i="20"/>
  <c r="AC91" i="20"/>
  <c r="AC92" i="20"/>
  <c r="AC93" i="20"/>
  <c r="AC94" i="20"/>
  <c r="AC95" i="20"/>
  <c r="AC98" i="20"/>
  <c r="AC99" i="20"/>
  <c r="AC63" i="20"/>
  <c r="AC64" i="20"/>
  <c r="AC101" i="20"/>
  <c r="AC102" i="20"/>
  <c r="AC104" i="20"/>
  <c r="AC106" i="20"/>
  <c r="AC109" i="20"/>
  <c r="AC80" i="20"/>
  <c r="AC81" i="20"/>
  <c r="AC110" i="20"/>
  <c r="AC113" i="20"/>
  <c r="AC114" i="20"/>
  <c r="AC121" i="20"/>
  <c r="AC122" i="20"/>
  <c r="AC123" i="20"/>
  <c r="AC124" i="20"/>
  <c r="AC125" i="20"/>
  <c r="AC126" i="20"/>
  <c r="AC127" i="20"/>
  <c r="AC128" i="20"/>
  <c r="AC129" i="20"/>
  <c r="AC130" i="20"/>
  <c r="AC131" i="20"/>
  <c r="AC132" i="20"/>
  <c r="AC133" i="20"/>
  <c r="AC134" i="20"/>
  <c r="AC135" i="20"/>
  <c r="AC136" i="20"/>
  <c r="AC137" i="20"/>
  <c r="AC138" i="20"/>
  <c r="AC139" i="20"/>
  <c r="AC140" i="20"/>
  <c r="AC141" i="20"/>
  <c r="AC142" i="20"/>
  <c r="AC143" i="20"/>
  <c r="AC144" i="20"/>
  <c r="AC145" i="20"/>
  <c r="AC146" i="20"/>
  <c r="AC147" i="20"/>
  <c r="AC148" i="20"/>
  <c r="AC149" i="20"/>
  <c r="AC151" i="20"/>
  <c r="AC152" i="20"/>
  <c r="AC153" i="20"/>
  <c r="AC154" i="20"/>
  <c r="AC155" i="20"/>
  <c r="AC156" i="20"/>
  <c r="AC157" i="20"/>
  <c r="AC158" i="20"/>
  <c r="AC159" i="20"/>
  <c r="AC160" i="20"/>
  <c r="AC161" i="20"/>
  <c r="AC162" i="20"/>
  <c r="AC163" i="20"/>
  <c r="AC164" i="20"/>
  <c r="AC165" i="20"/>
  <c r="AC167" i="20"/>
  <c r="AC168" i="20"/>
  <c r="AC169" i="20"/>
  <c r="AC170" i="20"/>
  <c r="AC171" i="20"/>
  <c r="AC172" i="20"/>
  <c r="AC173" i="20"/>
  <c r="AC174" i="20"/>
  <c r="AC175" i="20"/>
  <c r="AC176" i="20"/>
  <c r="AC177" i="20"/>
  <c r="AC178" i="20"/>
  <c r="AC179" i="20"/>
  <c r="AC180" i="20"/>
  <c r="AC116" i="20"/>
  <c r="AC181" i="20"/>
  <c r="AC182" i="20"/>
  <c r="AC183" i="20"/>
  <c r="AC184" i="20"/>
  <c r="AC185" i="20"/>
  <c r="AC186" i="20"/>
  <c r="AC187" i="20"/>
  <c r="AC188" i="20"/>
  <c r="AC189" i="20"/>
  <c r="AC190" i="20"/>
  <c r="AC191" i="20"/>
  <c r="AC192" i="20"/>
  <c r="AC194" i="20"/>
  <c r="AC195" i="20"/>
  <c r="AC196" i="20"/>
  <c r="AC197" i="20"/>
  <c r="AC198" i="20"/>
  <c r="AC199" i="20"/>
  <c r="AC200" i="20"/>
  <c r="AC201" i="20"/>
  <c r="AC202" i="20"/>
  <c r="AC203" i="20"/>
  <c r="AC204" i="20"/>
  <c r="AC205" i="20"/>
  <c r="AC206" i="20"/>
  <c r="AC207" i="20"/>
  <c r="AC208" i="20"/>
  <c r="AC209" i="20"/>
  <c r="AC210" i="20"/>
  <c r="AC211" i="20"/>
  <c r="AC212" i="20"/>
  <c r="AC213" i="20"/>
  <c r="AC214" i="20"/>
  <c r="AC215" i="20"/>
  <c r="AC216" i="20"/>
  <c r="AC217" i="20"/>
  <c r="AC218" i="20"/>
  <c r="AC219" i="20"/>
  <c r="AC220" i="20"/>
  <c r="AC221" i="20"/>
  <c r="AC222" i="20"/>
  <c r="AC223" i="20"/>
  <c r="AC224" i="20"/>
  <c r="AC225" i="20"/>
  <c r="AC226" i="20"/>
  <c r="AC227" i="20"/>
  <c r="AC228" i="20"/>
  <c r="AC229" i="20"/>
  <c r="AC230" i="20"/>
  <c r="AC231" i="20"/>
  <c r="AC232" i="20"/>
  <c r="AC233" i="20"/>
  <c r="AC234" i="20"/>
  <c r="AC235" i="20"/>
  <c r="AC236" i="20"/>
  <c r="AC237" i="20"/>
  <c r="AC238" i="20"/>
  <c r="AC239" i="20"/>
  <c r="AC240" i="20"/>
  <c r="AC241" i="20"/>
  <c r="AC242" i="20"/>
  <c r="AC243" i="20"/>
  <c r="AC245" i="20"/>
  <c r="AC246" i="20"/>
  <c r="AC247" i="20"/>
  <c r="AC248" i="20"/>
  <c r="AC117" i="20"/>
  <c r="AC87" i="20"/>
  <c r="AC88" i="20"/>
  <c r="AC89" i="20"/>
  <c r="AC90" i="20"/>
  <c r="AC67" i="20"/>
  <c r="AC68" i="20"/>
  <c r="AC118" i="20"/>
  <c r="AC111" i="20"/>
  <c r="AC119" i="20"/>
  <c r="AD3" i="20"/>
  <c r="AD8" i="20"/>
  <c r="AD9" i="20"/>
  <c r="AD11" i="20"/>
  <c r="AD13" i="20"/>
  <c r="AD14" i="20"/>
  <c r="AD12" i="20"/>
  <c r="AD18" i="20"/>
  <c r="AD21" i="20"/>
  <c r="AD24" i="20"/>
  <c r="AD23" i="20"/>
  <c r="AD27" i="20"/>
  <c r="AD25" i="20"/>
  <c r="AD29" i="20"/>
  <c r="AD30" i="20"/>
  <c r="AD32" i="20"/>
  <c r="AD35" i="20"/>
  <c r="AD36" i="20"/>
  <c r="AD37" i="20"/>
  <c r="AD40" i="20"/>
  <c r="AD39" i="20"/>
  <c r="AD41" i="20"/>
  <c r="AD55" i="20"/>
  <c r="AD42" i="20"/>
  <c r="AD43" i="20"/>
  <c r="AD44" i="20"/>
  <c r="AD45" i="20"/>
  <c r="AD54" i="20"/>
  <c r="AD47" i="20"/>
  <c r="AD49" i="20"/>
  <c r="AD52" i="20"/>
  <c r="AD57" i="20"/>
  <c r="AD53" i="20"/>
  <c r="AD61" i="20"/>
  <c r="AD56" i="20"/>
  <c r="AD58" i="20"/>
  <c r="AD59" i="20"/>
  <c r="AD60" i="20"/>
  <c r="AD65" i="20"/>
  <c r="AD66" i="20"/>
  <c r="AD72" i="20"/>
  <c r="AD73" i="20"/>
  <c r="AD70" i="20"/>
  <c r="AD71" i="20"/>
  <c r="AD75" i="20"/>
  <c r="AD76" i="20"/>
  <c r="AD78" i="20"/>
  <c r="AD82" i="20"/>
  <c r="AD83" i="20"/>
  <c r="AD105" i="20"/>
  <c r="AD85" i="20"/>
  <c r="AD86" i="20"/>
  <c r="AD91" i="20"/>
  <c r="AD92" i="20"/>
  <c r="AD93" i="20"/>
  <c r="AD94" i="20"/>
  <c r="AD95" i="20"/>
  <c r="AD98" i="20"/>
  <c r="AD99" i="20"/>
  <c r="AD63" i="20"/>
  <c r="AD64" i="20"/>
  <c r="AD101" i="20"/>
  <c r="AD102" i="20"/>
  <c r="AD104" i="20"/>
  <c r="AD106" i="20"/>
  <c r="AD109" i="20"/>
  <c r="AD80" i="20"/>
  <c r="AD81" i="20"/>
  <c r="AD110" i="20"/>
  <c r="AD113" i="20"/>
  <c r="AD114" i="20"/>
  <c r="AD121" i="20"/>
  <c r="AD122" i="20"/>
  <c r="AD123" i="20"/>
  <c r="AD124" i="20"/>
  <c r="AD125" i="20"/>
  <c r="AD126" i="20"/>
  <c r="AD127" i="20"/>
  <c r="AD128" i="20"/>
  <c r="AD129" i="20"/>
  <c r="AD130" i="20"/>
  <c r="AD131" i="20"/>
  <c r="AD132" i="20"/>
  <c r="AD133" i="20"/>
  <c r="AD134" i="20"/>
  <c r="AD135" i="20"/>
  <c r="AD136" i="20"/>
  <c r="AD137" i="20"/>
  <c r="AD138" i="20"/>
  <c r="AD139" i="20"/>
  <c r="AD140" i="20"/>
  <c r="AD141" i="20"/>
  <c r="AD142" i="20"/>
  <c r="AD143" i="20"/>
  <c r="AD144" i="20"/>
  <c r="AD145" i="20"/>
  <c r="AD146" i="20"/>
  <c r="AD147" i="20"/>
  <c r="AD148" i="20"/>
  <c r="AD149" i="20"/>
  <c r="AD151" i="20"/>
  <c r="AD152" i="20"/>
  <c r="AD153" i="20"/>
  <c r="AD154" i="20"/>
  <c r="AD155" i="20"/>
  <c r="AD156" i="20"/>
  <c r="AD157" i="20"/>
  <c r="AD158" i="20"/>
  <c r="AD159" i="20"/>
  <c r="AD160" i="20"/>
  <c r="AD161" i="20"/>
  <c r="AD162" i="20"/>
  <c r="AD163" i="20"/>
  <c r="AD164" i="20"/>
  <c r="AD165" i="20"/>
  <c r="AD167" i="20"/>
  <c r="AD168" i="20"/>
  <c r="AD169" i="20"/>
  <c r="AD170" i="20"/>
  <c r="AD171" i="20"/>
  <c r="AD172" i="20"/>
  <c r="AD173" i="20"/>
  <c r="AD174" i="20"/>
  <c r="AD175" i="20"/>
  <c r="AD176" i="20"/>
  <c r="AD177" i="20"/>
  <c r="AD178" i="20"/>
  <c r="AD179" i="20"/>
  <c r="AD180" i="20"/>
  <c r="AD116" i="20"/>
  <c r="AD181" i="20"/>
  <c r="AD182" i="20"/>
  <c r="AD183" i="20"/>
  <c r="AD184" i="20"/>
  <c r="AD185" i="20"/>
  <c r="AD186" i="20"/>
  <c r="AD187" i="20"/>
  <c r="AD188" i="20"/>
  <c r="AD189" i="20"/>
  <c r="AD190" i="20"/>
  <c r="AD191" i="20"/>
  <c r="AD192" i="20"/>
  <c r="AD194" i="20"/>
  <c r="AD195" i="20"/>
  <c r="AD196" i="20"/>
  <c r="AD197" i="20"/>
  <c r="AD198" i="20"/>
  <c r="AD199" i="20"/>
  <c r="AD200" i="20"/>
  <c r="AD201" i="20"/>
  <c r="AD202" i="20"/>
  <c r="AD203" i="20"/>
  <c r="AD204" i="20"/>
  <c r="AD205" i="20"/>
  <c r="AD206" i="20"/>
  <c r="AD207" i="20"/>
  <c r="AD208" i="20"/>
  <c r="AD209" i="20"/>
  <c r="AD210" i="20"/>
  <c r="AD211" i="20"/>
  <c r="AD212" i="20"/>
  <c r="AD213" i="20"/>
  <c r="AD214" i="20"/>
  <c r="AD215" i="20"/>
  <c r="AD216" i="20"/>
  <c r="AD217" i="20"/>
  <c r="AD218" i="20"/>
  <c r="AD219" i="20"/>
  <c r="AD220" i="20"/>
  <c r="AD221" i="20"/>
  <c r="AD222" i="20"/>
  <c r="AD223" i="20"/>
  <c r="AD224" i="20"/>
  <c r="AD225" i="20"/>
  <c r="AD226" i="20"/>
  <c r="AD227" i="20"/>
  <c r="AD228" i="20"/>
  <c r="AD229" i="20"/>
  <c r="AD230" i="20"/>
  <c r="AD231" i="20"/>
  <c r="AD232" i="20"/>
  <c r="AD233" i="20"/>
  <c r="AD234" i="20"/>
  <c r="AD235" i="20"/>
  <c r="AD236" i="20"/>
  <c r="AD237" i="20"/>
  <c r="AD238" i="20"/>
  <c r="AD239" i="20"/>
  <c r="AD240" i="20"/>
  <c r="AD241" i="20"/>
  <c r="AD242" i="20"/>
  <c r="AD243" i="20"/>
  <c r="AD245" i="20"/>
  <c r="AD246" i="20"/>
  <c r="AD247" i="20"/>
  <c r="AD248" i="20"/>
  <c r="AD117" i="20"/>
  <c r="AD87" i="20"/>
  <c r="AD88" i="20"/>
  <c r="AD89" i="20"/>
  <c r="AD90" i="20"/>
  <c r="AD67" i="20"/>
  <c r="AD68" i="20"/>
  <c r="AD118" i="20"/>
  <c r="AD111" i="20"/>
  <c r="AD119" i="20"/>
  <c r="AE3" i="20"/>
  <c r="AE8" i="20"/>
  <c r="AE9" i="20"/>
  <c r="AE11" i="20"/>
  <c r="AE13" i="20"/>
  <c r="AE14" i="20"/>
  <c r="AE12" i="20"/>
  <c r="AE18" i="20"/>
  <c r="AE21" i="20"/>
  <c r="AE24" i="20"/>
  <c r="AE23" i="20"/>
  <c r="AE27" i="20"/>
  <c r="AE25" i="20"/>
  <c r="AE26" i="20"/>
  <c r="AE28" i="20"/>
  <c r="AE29" i="20"/>
  <c r="AE30" i="20"/>
  <c r="AE32" i="20"/>
  <c r="AE35" i="20"/>
  <c r="AE36" i="20"/>
  <c r="AE37" i="20"/>
  <c r="AE38" i="20"/>
  <c r="AE40" i="20"/>
  <c r="AE39" i="20"/>
  <c r="AE41" i="20"/>
  <c r="AE55" i="20"/>
  <c r="AE42" i="20"/>
  <c r="AE43" i="20"/>
  <c r="AE44" i="20"/>
  <c r="AE45" i="20"/>
  <c r="AE54" i="20"/>
  <c r="AE47" i="20"/>
  <c r="AE49" i="20"/>
  <c r="AE52" i="20"/>
  <c r="AE57" i="20"/>
  <c r="AE53" i="20"/>
  <c r="AE61" i="20"/>
  <c r="AE56" i="20"/>
  <c r="AE58" i="20"/>
  <c r="AE59" i="20"/>
  <c r="AE60" i="20"/>
  <c r="AE65" i="20"/>
  <c r="AE66" i="20"/>
  <c r="AE72" i="20"/>
  <c r="AE73" i="20"/>
  <c r="AE70" i="20"/>
  <c r="AE71" i="20"/>
  <c r="AE75" i="20"/>
  <c r="AE76" i="20"/>
  <c r="AE78" i="20"/>
  <c r="AE82" i="20"/>
  <c r="AE83" i="20"/>
  <c r="AE105" i="20"/>
  <c r="AE85" i="20"/>
  <c r="AE86" i="20"/>
  <c r="AE91" i="20"/>
  <c r="AE92" i="20"/>
  <c r="AE93" i="20"/>
  <c r="AE94" i="20"/>
  <c r="AE95" i="20"/>
  <c r="AE98" i="20"/>
  <c r="AE99" i="20"/>
  <c r="AE63" i="20"/>
  <c r="AE64" i="20"/>
  <c r="AE101" i="20"/>
  <c r="AE102" i="20"/>
  <c r="AE104" i="20"/>
  <c r="AE106" i="20"/>
  <c r="AE109" i="20"/>
  <c r="AE80" i="20"/>
  <c r="AE81" i="20"/>
  <c r="AE110" i="20"/>
  <c r="AE113" i="20"/>
  <c r="AE114" i="20"/>
  <c r="AE121" i="20"/>
  <c r="AE122" i="20"/>
  <c r="AE123" i="20"/>
  <c r="AE124" i="20"/>
  <c r="AE125" i="20"/>
  <c r="AE126" i="20"/>
  <c r="AE127" i="20"/>
  <c r="AE128" i="20"/>
  <c r="AE129" i="20"/>
  <c r="AE130" i="20"/>
  <c r="AE131" i="20"/>
  <c r="AE132" i="20"/>
  <c r="AE133" i="20"/>
  <c r="AE134" i="20"/>
  <c r="AE135" i="20"/>
  <c r="AE136" i="20"/>
  <c r="AE137" i="20"/>
  <c r="AE138" i="20"/>
  <c r="AE139" i="20"/>
  <c r="AE140" i="20"/>
  <c r="AE141" i="20"/>
  <c r="AE142" i="20"/>
  <c r="AE143" i="20"/>
  <c r="AE144" i="20"/>
  <c r="AE145" i="20"/>
  <c r="AE146" i="20"/>
  <c r="AE147" i="20"/>
  <c r="AE148" i="20"/>
  <c r="AE149" i="20"/>
  <c r="AE151" i="20"/>
  <c r="AE152" i="20"/>
  <c r="AE153" i="20"/>
  <c r="AE154" i="20"/>
  <c r="AE155" i="20"/>
  <c r="AE156" i="20"/>
  <c r="AE157" i="20"/>
  <c r="AE158" i="20"/>
  <c r="AE159" i="20"/>
  <c r="AE160" i="20"/>
  <c r="AE161" i="20"/>
  <c r="AE162" i="20"/>
  <c r="AE163" i="20"/>
  <c r="AE164" i="20"/>
  <c r="AE165" i="20"/>
  <c r="AE167" i="20"/>
  <c r="AE168" i="20"/>
  <c r="AE169" i="20"/>
  <c r="AE170" i="20"/>
  <c r="AE171" i="20"/>
  <c r="AE172" i="20"/>
  <c r="AE173" i="20"/>
  <c r="AE174" i="20"/>
  <c r="AE175" i="20"/>
  <c r="AE176" i="20"/>
  <c r="AE177" i="20"/>
  <c r="AE178" i="20"/>
  <c r="AE179" i="20"/>
  <c r="AE180" i="20"/>
  <c r="AE116" i="20"/>
  <c r="AE181" i="20"/>
  <c r="AE182" i="20"/>
  <c r="AE183" i="20"/>
  <c r="AE184" i="20"/>
  <c r="AE185" i="20"/>
  <c r="AE186" i="20"/>
  <c r="AE187" i="20"/>
  <c r="AE188" i="20"/>
  <c r="AE189" i="20"/>
  <c r="AE190" i="20"/>
  <c r="AE191" i="20"/>
  <c r="AE192" i="20"/>
  <c r="AE194" i="20"/>
  <c r="AE195" i="20"/>
  <c r="AE196" i="20"/>
  <c r="AE197" i="20"/>
  <c r="AE198" i="20"/>
  <c r="AE199" i="20"/>
  <c r="AE200" i="20"/>
  <c r="AE201" i="20"/>
  <c r="AE202" i="20"/>
  <c r="AE203" i="20"/>
  <c r="AE204" i="20"/>
  <c r="AE205" i="20"/>
  <c r="AE206" i="20"/>
  <c r="AE207" i="20"/>
  <c r="AE208" i="20"/>
  <c r="AE209" i="20"/>
  <c r="AE210" i="20"/>
  <c r="AE211" i="20"/>
  <c r="AE212" i="20"/>
  <c r="AE213" i="20"/>
  <c r="AE214" i="20"/>
  <c r="AE215" i="20"/>
  <c r="AE216" i="20"/>
  <c r="AE217" i="20"/>
  <c r="AE218" i="20"/>
  <c r="AE219" i="20"/>
  <c r="AE220" i="20"/>
  <c r="AE221" i="20"/>
  <c r="AE222" i="20"/>
  <c r="AE223" i="20"/>
  <c r="AE224" i="20"/>
  <c r="AE225" i="20"/>
  <c r="AE226" i="20"/>
  <c r="AE227" i="20"/>
  <c r="AE228" i="20"/>
  <c r="AE229" i="20"/>
  <c r="AE230" i="20"/>
  <c r="AE231" i="20"/>
  <c r="AE232" i="20"/>
  <c r="AE233" i="20"/>
  <c r="AE234" i="20"/>
  <c r="AE235" i="20"/>
  <c r="AE236" i="20"/>
  <c r="AE237" i="20"/>
  <c r="AE238" i="20"/>
  <c r="AE239" i="20"/>
  <c r="AE240" i="20"/>
  <c r="AE241" i="20"/>
  <c r="AE242" i="20"/>
  <c r="AE243" i="20"/>
  <c r="AE245" i="20"/>
  <c r="AE246" i="20"/>
  <c r="AE247" i="20"/>
  <c r="AE248" i="20"/>
  <c r="AE117" i="20"/>
  <c r="AE87" i="20"/>
  <c r="AE88" i="20"/>
  <c r="AE89" i="20"/>
  <c r="AE90" i="20"/>
  <c r="AE67" i="20"/>
  <c r="AE68" i="20"/>
  <c r="AE118" i="20"/>
  <c r="AE111" i="20"/>
  <c r="AE119" i="20"/>
  <c r="AF3" i="20"/>
  <c r="AF8" i="20"/>
  <c r="AF9" i="20"/>
  <c r="AF11" i="20"/>
  <c r="AF13" i="20"/>
  <c r="AF14" i="20"/>
  <c r="AF12" i="20"/>
  <c r="AF18" i="20"/>
  <c r="AF21" i="20"/>
  <c r="AF24" i="20"/>
  <c r="AF23" i="20"/>
  <c r="AF27" i="20"/>
  <c r="AF25" i="20"/>
  <c r="AF26" i="20"/>
  <c r="AF28" i="20"/>
  <c r="AF29" i="20"/>
  <c r="AF30" i="20"/>
  <c r="AF32" i="20"/>
  <c r="AF35" i="20"/>
  <c r="AF36" i="20"/>
  <c r="AF37" i="20"/>
  <c r="AF38" i="20"/>
  <c r="AF40" i="20"/>
  <c r="AF39" i="20"/>
  <c r="AF41" i="20"/>
  <c r="AF55" i="20"/>
  <c r="AF42" i="20"/>
  <c r="AF43" i="20"/>
  <c r="AF44" i="20"/>
  <c r="AF45" i="20"/>
  <c r="AF54" i="20"/>
  <c r="AF47" i="20"/>
  <c r="AF49" i="20"/>
  <c r="AF52" i="20"/>
  <c r="AF57" i="20"/>
  <c r="AF53" i="20"/>
  <c r="AF61" i="20"/>
  <c r="AF56" i="20"/>
  <c r="AF58" i="20"/>
  <c r="AF59" i="20"/>
  <c r="AF60" i="20"/>
  <c r="AF65" i="20"/>
  <c r="AF66" i="20"/>
  <c r="AF72" i="20"/>
  <c r="AF73" i="20"/>
  <c r="AF70" i="20"/>
  <c r="AF71" i="20"/>
  <c r="AF75" i="20"/>
  <c r="AF76" i="20"/>
  <c r="AF78" i="20"/>
  <c r="AF82" i="20"/>
  <c r="AF83" i="20"/>
  <c r="AF105" i="20"/>
  <c r="AF85" i="20"/>
  <c r="AF86" i="20"/>
  <c r="AF91" i="20"/>
  <c r="AF92" i="20"/>
  <c r="AF93" i="20"/>
  <c r="AF94" i="20"/>
  <c r="AF95" i="20"/>
  <c r="AF98" i="20"/>
  <c r="AF99" i="20"/>
  <c r="AF63" i="20"/>
  <c r="AF64" i="20"/>
  <c r="AF101" i="20"/>
  <c r="AF102" i="20"/>
  <c r="AF104" i="20"/>
  <c r="AF106" i="20"/>
  <c r="AF109" i="20"/>
  <c r="AF80" i="20"/>
  <c r="AF81" i="20"/>
  <c r="AF110" i="20"/>
  <c r="AF113" i="20"/>
  <c r="AF114" i="20"/>
  <c r="AF121" i="20"/>
  <c r="AF122" i="20"/>
  <c r="AF123" i="20"/>
  <c r="AF124" i="20"/>
  <c r="AF125" i="20"/>
  <c r="AF126" i="20"/>
  <c r="AF127" i="20"/>
  <c r="AF128" i="20"/>
  <c r="AF129" i="20"/>
  <c r="AF130" i="20"/>
  <c r="AF131" i="20"/>
  <c r="AF132" i="20"/>
  <c r="AF133" i="20"/>
  <c r="AF134" i="20"/>
  <c r="AF135" i="20"/>
  <c r="AF136" i="20"/>
  <c r="AF137" i="20"/>
  <c r="AF138" i="20"/>
  <c r="AF139" i="20"/>
  <c r="AF140" i="20"/>
  <c r="AF141" i="20"/>
  <c r="AF142" i="20"/>
  <c r="AF143" i="20"/>
  <c r="AF144" i="20"/>
  <c r="AF145" i="20"/>
  <c r="AF146" i="20"/>
  <c r="AF147" i="20"/>
  <c r="AF148" i="20"/>
  <c r="AF149" i="20"/>
  <c r="AF151" i="20"/>
  <c r="AF152" i="20"/>
  <c r="AF153" i="20"/>
  <c r="AF154" i="20"/>
  <c r="AF155" i="20"/>
  <c r="AF156" i="20"/>
  <c r="AF157" i="20"/>
  <c r="AF158" i="20"/>
  <c r="AF159" i="20"/>
  <c r="AF160" i="20"/>
  <c r="AF161" i="20"/>
  <c r="AF162" i="20"/>
  <c r="AF163" i="20"/>
  <c r="AF164" i="20"/>
  <c r="AF165" i="20"/>
  <c r="AF167" i="20"/>
  <c r="AF168" i="20"/>
  <c r="AF169" i="20"/>
  <c r="AF170" i="20"/>
  <c r="AF171" i="20"/>
  <c r="AF172" i="20"/>
  <c r="AF173" i="20"/>
  <c r="AF174" i="20"/>
  <c r="AF175" i="20"/>
  <c r="AF176" i="20"/>
  <c r="AF177" i="20"/>
  <c r="AF178" i="20"/>
  <c r="AF179" i="20"/>
  <c r="AF180" i="20"/>
  <c r="AF116" i="20"/>
  <c r="AF181" i="20"/>
  <c r="AF182" i="20"/>
  <c r="AF183" i="20"/>
  <c r="AF184" i="20"/>
  <c r="AF185" i="20"/>
  <c r="AF186" i="20"/>
  <c r="AF187" i="20"/>
  <c r="AF188" i="20"/>
  <c r="AF189" i="20"/>
  <c r="AF190" i="20"/>
  <c r="AF191" i="20"/>
  <c r="AF192" i="20"/>
  <c r="AF194" i="20"/>
  <c r="AF195" i="20"/>
  <c r="AF196" i="20"/>
  <c r="AF197" i="20"/>
  <c r="AF198" i="20"/>
  <c r="AF199" i="20"/>
  <c r="AF200" i="20"/>
  <c r="AF201" i="20"/>
  <c r="AF202" i="20"/>
  <c r="AF203" i="20"/>
  <c r="AF204" i="20"/>
  <c r="AF205" i="20"/>
  <c r="AF206" i="20"/>
  <c r="AF207" i="20"/>
  <c r="AF208" i="20"/>
  <c r="AF209" i="20"/>
  <c r="AF210" i="20"/>
  <c r="AF211" i="20"/>
  <c r="AF212" i="20"/>
  <c r="AF213" i="20"/>
  <c r="AF214" i="20"/>
  <c r="AF215" i="20"/>
  <c r="AF216" i="20"/>
  <c r="AF217" i="20"/>
  <c r="AF218" i="20"/>
  <c r="AF219" i="20"/>
  <c r="AF220" i="20"/>
  <c r="AF221" i="20"/>
  <c r="AF222" i="20"/>
  <c r="AF223" i="20"/>
  <c r="AF224" i="20"/>
  <c r="AF225" i="20"/>
  <c r="AF226" i="20"/>
  <c r="AF227" i="20"/>
  <c r="AF228" i="20"/>
  <c r="AF229" i="20"/>
  <c r="AF230" i="20"/>
  <c r="AF231" i="20"/>
  <c r="AF232" i="20"/>
  <c r="AF233" i="20"/>
  <c r="AF234" i="20"/>
  <c r="AF235" i="20"/>
  <c r="AF236" i="20"/>
  <c r="AF237" i="20"/>
  <c r="AF238" i="20"/>
  <c r="AF239" i="20"/>
  <c r="AF240" i="20"/>
  <c r="AF241" i="20"/>
  <c r="AF242" i="20"/>
  <c r="AF243" i="20"/>
  <c r="AF245" i="20"/>
  <c r="AF246" i="20"/>
  <c r="AF247" i="20"/>
  <c r="AF248" i="20"/>
  <c r="AF117" i="20"/>
  <c r="AF87" i="20"/>
  <c r="AF88" i="20"/>
  <c r="AF89" i="20"/>
  <c r="AF90" i="20"/>
  <c r="AF67" i="20"/>
  <c r="AF68" i="20"/>
  <c r="AF118" i="20"/>
  <c r="AF111" i="20"/>
  <c r="AF119" i="20"/>
  <c r="AH4" i="20"/>
  <c r="AI272" i="20"/>
  <c r="AH5" i="20"/>
  <c r="AH15" i="20"/>
  <c r="AH17" i="20"/>
  <c r="AH22" i="20"/>
  <c r="AH33" i="20"/>
  <c r="AH62" i="20"/>
  <c r="AG57" i="20"/>
  <c r="AH57" i="20"/>
  <c r="AG3" i="20"/>
  <c r="AH3" i="20"/>
  <c r="AG12" i="20"/>
  <c r="AH12" i="20"/>
  <c r="AG23" i="20"/>
  <c r="AH23" i="20"/>
  <c r="AG9" i="20"/>
  <c r="AH9" i="20"/>
  <c r="AH7" i="20"/>
  <c r="AH6" i="20"/>
  <c r="AH34" i="20"/>
  <c r="AH16" i="20"/>
  <c r="AG13" i="20"/>
  <c r="AH272" i="20"/>
  <c r="AB6" i="21"/>
  <c r="AH11" i="20" s="1"/>
  <c r="AH13" i="20"/>
  <c r="AG11" i="20"/>
  <c r="AG14" i="20"/>
  <c r="AH14" i="20"/>
  <c r="AG27" i="20"/>
  <c r="AH97" i="20"/>
  <c r="AH96" i="20"/>
  <c r="AH107" i="20"/>
  <c r="AG109" i="20"/>
  <c r="AH109" i="20"/>
  <c r="AH51" i="20"/>
  <c r="AH150" i="20"/>
  <c r="AH52" i="20"/>
  <c r="AH50" i="20"/>
  <c r="AH26" i="20"/>
  <c r="AH25" i="20"/>
  <c r="AH53" i="20"/>
  <c r="AH28" i="20"/>
  <c r="AH20" i="20"/>
  <c r="AH10" i="20"/>
  <c r="AG35" i="20"/>
  <c r="AH35" i="20"/>
  <c r="AH19" i="20"/>
  <c r="AH83" i="20"/>
  <c r="AH75" i="20"/>
  <c r="AH76" i="20"/>
  <c r="AH82" i="20"/>
  <c r="AG122" i="20"/>
  <c r="AH122" i="20"/>
  <c r="AG183" i="20"/>
  <c r="AH183" i="20"/>
  <c r="AG215" i="20"/>
  <c r="AH215" i="20"/>
  <c r="AG24" i="20"/>
  <c r="AH24" i="20"/>
  <c r="AG40" i="20"/>
  <c r="AH40" i="20"/>
  <c r="AG37" i="20"/>
  <c r="AH37" i="20"/>
  <c r="AG36" i="20"/>
  <c r="AH36" i="20"/>
  <c r="AG41" i="20"/>
  <c r="AH41" i="20"/>
  <c r="AG30" i="20"/>
  <c r="AH30" i="20"/>
  <c r="AG38" i="20"/>
  <c r="AH38" i="20"/>
  <c r="AG113" i="20"/>
  <c r="AH113" i="20"/>
  <c r="AG114" i="20"/>
  <c r="AH114" i="20"/>
  <c r="AG58" i="20"/>
  <c r="AH58" i="20"/>
  <c r="AG92" i="20"/>
  <c r="AH92" i="20"/>
  <c r="AG72" i="20"/>
  <c r="AH72" i="20"/>
  <c r="AG218" i="20"/>
  <c r="AH218" i="20"/>
  <c r="AG8" i="20"/>
  <c r="AG18" i="20"/>
  <c r="AG21" i="20"/>
  <c r="AG29" i="20"/>
  <c r="AG32" i="20"/>
  <c r="AG39" i="20"/>
  <c r="AG42" i="20"/>
  <c r="AG43" i="20"/>
  <c r="AG44" i="20"/>
  <c r="AG45" i="20"/>
  <c r="AG54" i="20"/>
  <c r="AG47" i="20"/>
  <c r="AG49" i="20"/>
  <c r="AG56" i="20"/>
  <c r="AG59" i="20"/>
  <c r="AG60" i="20"/>
  <c r="AG65" i="20"/>
  <c r="AG66" i="20"/>
  <c r="AG73" i="20"/>
  <c r="AG70" i="20"/>
  <c r="AG71" i="20"/>
  <c r="AG78" i="20"/>
  <c r="AG105" i="20"/>
  <c r="AG85" i="20"/>
  <c r="AG86" i="20"/>
  <c r="AG91" i="20"/>
  <c r="AG93" i="20"/>
  <c r="AG94" i="20"/>
  <c r="AG95" i="20"/>
  <c r="AG98" i="20"/>
  <c r="AG99" i="20"/>
  <c r="AG63" i="20"/>
  <c r="AG64" i="20"/>
  <c r="AG101" i="20"/>
  <c r="AG102" i="20"/>
  <c r="AG106" i="20"/>
  <c r="AG80" i="20"/>
  <c r="AG81" i="20"/>
  <c r="AG121" i="20"/>
  <c r="AG123" i="20"/>
  <c r="AG124" i="20"/>
  <c r="AG125" i="20"/>
  <c r="AG126" i="20"/>
  <c r="AG127" i="20"/>
  <c r="AG129" i="20"/>
  <c r="AG131" i="20"/>
  <c r="AG132" i="20"/>
  <c r="AG133" i="20"/>
  <c r="AG134" i="20"/>
  <c r="AG135" i="20"/>
  <c r="AG136" i="20"/>
  <c r="AG138" i="20"/>
  <c r="AG139" i="20"/>
  <c r="AG140" i="20"/>
  <c r="AG141" i="20"/>
  <c r="AG142" i="20"/>
  <c r="AG143" i="20"/>
  <c r="AG144" i="20"/>
  <c r="AG145" i="20"/>
  <c r="AG146" i="20"/>
  <c r="AG147" i="20"/>
  <c r="AG148" i="20"/>
  <c r="AG149" i="20"/>
  <c r="AG151" i="20"/>
  <c r="AG152" i="20"/>
  <c r="AG153" i="20"/>
  <c r="AG154" i="20"/>
  <c r="AG155" i="20"/>
  <c r="AG156" i="20"/>
  <c r="AG157" i="20"/>
  <c r="AG158" i="20"/>
  <c r="AG159" i="20"/>
  <c r="AG160" i="20"/>
  <c r="AG161" i="20"/>
  <c r="AG162" i="20"/>
  <c r="AG163" i="20"/>
  <c r="AG164" i="20"/>
  <c r="AG165" i="20"/>
  <c r="AG168" i="20"/>
  <c r="AG169" i="20"/>
  <c r="AG170" i="20"/>
  <c r="AG171" i="20"/>
  <c r="AG172" i="20"/>
  <c r="AG173" i="20"/>
  <c r="AG175" i="20"/>
  <c r="AG176" i="20"/>
  <c r="AG177" i="20"/>
  <c r="AG178" i="20"/>
  <c r="AG179" i="20"/>
  <c r="AG180" i="20"/>
  <c r="AG116" i="20"/>
  <c r="AG181" i="20"/>
  <c r="AG182" i="20"/>
  <c r="AG184" i="20"/>
  <c r="AG185" i="20"/>
  <c r="AG186" i="20"/>
  <c r="AG187" i="20"/>
  <c r="AG188" i="20"/>
  <c r="AG189" i="20"/>
  <c r="AG190" i="20"/>
  <c r="AG191" i="20"/>
  <c r="AG192" i="20"/>
  <c r="AG194" i="20"/>
  <c r="AG195" i="20"/>
  <c r="AG196" i="20"/>
  <c r="AG197" i="20"/>
  <c r="AG198" i="20"/>
  <c r="AG199" i="20"/>
  <c r="AG200" i="20"/>
  <c r="AG201" i="20"/>
  <c r="AG202" i="20"/>
  <c r="AG203" i="20"/>
  <c r="AG204" i="20"/>
  <c r="AG205" i="20"/>
  <c r="AG206" i="20"/>
  <c r="AG207" i="20"/>
  <c r="AG208" i="20"/>
  <c r="AG209" i="20"/>
  <c r="AG210" i="20"/>
  <c r="AG211" i="20"/>
  <c r="AG212" i="20"/>
  <c r="AG213" i="20"/>
  <c r="AG214" i="20"/>
  <c r="AG216" i="20"/>
  <c r="AG217" i="20"/>
  <c r="AG219" i="20"/>
  <c r="AG220" i="20"/>
  <c r="AG221" i="20"/>
  <c r="AG222" i="20"/>
  <c r="AG223" i="20"/>
  <c r="AG224" i="20"/>
  <c r="AG225" i="20"/>
  <c r="AG226" i="20"/>
  <c r="AG227" i="20"/>
  <c r="AG228" i="20"/>
  <c r="AG229" i="20"/>
  <c r="AG230" i="20"/>
  <c r="AG231" i="20"/>
  <c r="AG232" i="20"/>
  <c r="AG233" i="20"/>
  <c r="AG234" i="20"/>
  <c r="AG235" i="20"/>
  <c r="AG236" i="20"/>
  <c r="AG237" i="20"/>
  <c r="AG238" i="20"/>
  <c r="AG239" i="20"/>
  <c r="AG240" i="20"/>
  <c r="AG241" i="20"/>
  <c r="AG242" i="20"/>
  <c r="AG243" i="20"/>
  <c r="AG245" i="20"/>
  <c r="AG246" i="20"/>
  <c r="AG247" i="20"/>
  <c r="AG248" i="20"/>
  <c r="AG117" i="20"/>
  <c r="AG87" i="20"/>
  <c r="AG88" i="20"/>
  <c r="AG89" i="20"/>
  <c r="AG90" i="20"/>
  <c r="AG67" i="20"/>
  <c r="AG68" i="20"/>
  <c r="AG118" i="20"/>
  <c r="AG111" i="20"/>
  <c r="AG119" i="20"/>
  <c r="AH8" i="20"/>
  <c r="AH18" i="20"/>
  <c r="AH21" i="20"/>
  <c r="AH29" i="20"/>
  <c r="AH31" i="20"/>
  <c r="AH32" i="20"/>
  <c r="AH48" i="20"/>
  <c r="AH39" i="20"/>
  <c r="AH55" i="20"/>
  <c r="AH42" i="20"/>
  <c r="AH43" i="20"/>
  <c r="AH44" i="20"/>
  <c r="AH45" i="20"/>
  <c r="AH54" i="20"/>
  <c r="AH47" i="20"/>
  <c r="AH49" i="20"/>
  <c r="AH61" i="20"/>
  <c r="AH56" i="20"/>
  <c r="AH59" i="20"/>
  <c r="AH60" i="20"/>
  <c r="AH65" i="20"/>
  <c r="AH66" i="20"/>
  <c r="AH73" i="20"/>
  <c r="AH70" i="20"/>
  <c r="AH71" i="20"/>
  <c r="AH78" i="20"/>
  <c r="AH105" i="20"/>
  <c r="AH85" i="20"/>
  <c r="AH86" i="20"/>
  <c r="AH91" i="20"/>
  <c r="AH93" i="20"/>
  <c r="AH94" i="20"/>
  <c r="AH95" i="20"/>
  <c r="AH98" i="20"/>
  <c r="AH99" i="20"/>
  <c r="AH63" i="20"/>
  <c r="AH64" i="20"/>
  <c r="AH101" i="20"/>
  <c r="AH102" i="20"/>
  <c r="AH120" i="20"/>
  <c r="AH104" i="20"/>
  <c r="AH106" i="20"/>
  <c r="AH108" i="20"/>
  <c r="AH80" i="20"/>
  <c r="AH81" i="20"/>
  <c r="AH110" i="20"/>
  <c r="AH121" i="20"/>
  <c r="AH123" i="20"/>
  <c r="AH124" i="20"/>
  <c r="AH125" i="20"/>
  <c r="AH126" i="20"/>
  <c r="AH127" i="20"/>
  <c r="AH128" i="20"/>
  <c r="AH129" i="20"/>
  <c r="AH130" i="20"/>
  <c r="AH131" i="20"/>
  <c r="AH132" i="20"/>
  <c r="AH133" i="20"/>
  <c r="AH134" i="20"/>
  <c r="AH135" i="20"/>
  <c r="AH136" i="20"/>
  <c r="AH137" i="20"/>
  <c r="AH138" i="20"/>
  <c r="AH139" i="20"/>
  <c r="AH140" i="20"/>
  <c r="AH141" i="20"/>
  <c r="AH142" i="20"/>
  <c r="AH143" i="20"/>
  <c r="AH144" i="20"/>
  <c r="AH145" i="20"/>
  <c r="AH146" i="20"/>
  <c r="AH147" i="20"/>
  <c r="AH148" i="20"/>
  <c r="AH149" i="20"/>
  <c r="AH151" i="20"/>
  <c r="AH152" i="20"/>
  <c r="AH153" i="20"/>
  <c r="AH154" i="20"/>
  <c r="AH155" i="20"/>
  <c r="AH156" i="20"/>
  <c r="AH157" i="20"/>
  <c r="AH158" i="20"/>
  <c r="AH159" i="20"/>
  <c r="AH160" i="20"/>
  <c r="AH161" i="20"/>
  <c r="AH162" i="20"/>
  <c r="AH163" i="20"/>
  <c r="AH164" i="20"/>
  <c r="AH165" i="20"/>
  <c r="AH167" i="20"/>
  <c r="AH168" i="20"/>
  <c r="AH169" i="20"/>
  <c r="AH170" i="20"/>
  <c r="AH171" i="20"/>
  <c r="AH172" i="20"/>
  <c r="AH173" i="20"/>
  <c r="AH174" i="20"/>
  <c r="AH175" i="20"/>
  <c r="AH176" i="20"/>
  <c r="AH177" i="20"/>
  <c r="AH178" i="20"/>
  <c r="AH179" i="20"/>
  <c r="AH180" i="20"/>
  <c r="AH116" i="20"/>
  <c r="AH181" i="20"/>
  <c r="AH182" i="20"/>
  <c r="AH184" i="20"/>
  <c r="AH185" i="20"/>
  <c r="AH186" i="20"/>
  <c r="AH187" i="20"/>
  <c r="AH188" i="20"/>
  <c r="AH189" i="20"/>
  <c r="AH190" i="20"/>
  <c r="AH191" i="20"/>
  <c r="AH192" i="20"/>
  <c r="AH194" i="20"/>
  <c r="AH195" i="20"/>
  <c r="AH196" i="20"/>
  <c r="AH197" i="20"/>
  <c r="AH198" i="20"/>
  <c r="AH199" i="20"/>
  <c r="AH200" i="20"/>
  <c r="AH201" i="20"/>
  <c r="AH202" i="20"/>
  <c r="AH203" i="20"/>
  <c r="AH204" i="20"/>
  <c r="AH205" i="20"/>
  <c r="AH206" i="20"/>
  <c r="AH207" i="20"/>
  <c r="AH208" i="20"/>
  <c r="AH209" i="20"/>
  <c r="AH210" i="20"/>
  <c r="AH211" i="20"/>
  <c r="AH212" i="20"/>
  <c r="AH213" i="20"/>
  <c r="AH214" i="20"/>
  <c r="AH216" i="20"/>
  <c r="AH217" i="20"/>
  <c r="AH219" i="20"/>
  <c r="AH220" i="20"/>
  <c r="AH221" i="20"/>
  <c r="AH222" i="20"/>
  <c r="AH223" i="20"/>
  <c r="AH224" i="20"/>
  <c r="AH225" i="20"/>
  <c r="AH226" i="20"/>
  <c r="AH227" i="20"/>
  <c r="AH228" i="20"/>
  <c r="AH229" i="20"/>
  <c r="AH230" i="20"/>
  <c r="AH231" i="20"/>
  <c r="AH232" i="20"/>
  <c r="AH233" i="20"/>
  <c r="AH234" i="20"/>
  <c r="AH235" i="20"/>
  <c r="AH236" i="20"/>
  <c r="AH237" i="20"/>
  <c r="AH238" i="20"/>
  <c r="AH239" i="20"/>
  <c r="AH240" i="20"/>
  <c r="AH241" i="20"/>
  <c r="AH242" i="20"/>
  <c r="AH243" i="20"/>
  <c r="AH245" i="20"/>
  <c r="AH246" i="20"/>
  <c r="AH247" i="20"/>
  <c r="AH248" i="20"/>
  <c r="AH117" i="20"/>
  <c r="AH87" i="20"/>
  <c r="AH88" i="20"/>
  <c r="AH89" i="20"/>
  <c r="AH90" i="20"/>
  <c r="AH67" i="20"/>
  <c r="AH68" i="20"/>
  <c r="AH118" i="20"/>
  <c r="AH111" i="20"/>
  <c r="AH119" i="20"/>
  <c r="AJ272" i="20"/>
  <c r="AI8" i="20"/>
  <c r="AI18" i="20"/>
  <c r="AI21" i="20"/>
  <c r="AI29" i="20"/>
  <c r="AI32" i="20"/>
  <c r="AI48" i="20"/>
  <c r="AI55" i="20"/>
  <c r="AI42" i="20"/>
  <c r="AI43" i="20"/>
  <c r="AI44" i="20"/>
  <c r="AI45" i="20"/>
  <c r="AI54" i="20"/>
  <c r="AI47" i="20"/>
  <c r="AI56" i="20"/>
  <c r="AI59" i="20"/>
  <c r="AI60" i="20"/>
  <c r="AI65" i="20"/>
  <c r="AI66" i="20"/>
  <c r="AI70" i="20"/>
  <c r="AI71" i="20"/>
  <c r="AI78" i="20"/>
  <c r="AI105" i="20"/>
  <c r="AI85" i="20"/>
  <c r="AI86" i="20"/>
  <c r="AI91" i="20"/>
  <c r="AI93" i="20"/>
  <c r="AI94" i="20"/>
  <c r="AI95" i="20"/>
  <c r="AI99" i="20"/>
  <c r="AI63" i="20"/>
  <c r="AI64" i="20"/>
  <c r="AI101" i="20"/>
  <c r="AI102" i="20"/>
  <c r="AI104" i="20"/>
  <c r="AI80" i="20"/>
  <c r="AI81" i="20"/>
  <c r="AI110" i="20"/>
  <c r="AI121" i="20"/>
  <c r="AI123" i="20"/>
  <c r="AI124" i="20"/>
  <c r="AI125" i="20"/>
  <c r="AI126" i="20"/>
  <c r="AI127" i="20"/>
  <c r="AI128" i="20"/>
  <c r="AI129" i="20"/>
  <c r="AI131" i="20"/>
  <c r="AI132" i="20"/>
  <c r="AI133" i="20"/>
  <c r="AI134" i="20"/>
  <c r="AI135" i="20"/>
  <c r="AI136" i="20"/>
  <c r="AI137" i="20"/>
  <c r="AI138" i="20"/>
  <c r="AI139" i="20"/>
  <c r="AI140" i="20"/>
  <c r="AI141" i="20"/>
  <c r="AI142" i="20"/>
  <c r="AI143" i="20"/>
  <c r="AI144" i="20"/>
  <c r="AI145" i="20"/>
  <c r="AI146" i="20"/>
  <c r="AI147" i="20"/>
  <c r="AI148" i="20"/>
  <c r="AI149" i="20"/>
  <c r="AI151" i="20"/>
  <c r="AI152" i="20"/>
  <c r="AI153" i="20"/>
  <c r="AI154" i="20"/>
  <c r="AI155" i="20"/>
  <c r="AI156" i="20"/>
  <c r="AI157" i="20"/>
  <c r="AI158" i="20"/>
  <c r="AI160" i="20"/>
  <c r="AI161" i="20"/>
  <c r="AI162" i="20"/>
  <c r="AI163" i="20"/>
  <c r="AI164" i="20"/>
  <c r="AI165" i="20"/>
  <c r="AI168" i="20"/>
  <c r="AI169" i="20"/>
  <c r="AI170" i="20"/>
  <c r="AI171" i="20"/>
  <c r="AI172" i="20"/>
  <c r="AI173" i="20"/>
  <c r="AI175" i="20"/>
  <c r="AI176" i="20"/>
  <c r="AI177" i="20"/>
  <c r="AI178" i="20"/>
  <c r="AI179" i="20"/>
  <c r="AI180" i="20"/>
  <c r="AI116" i="20"/>
  <c r="AI181" i="20"/>
  <c r="AI182" i="20"/>
  <c r="AI184" i="20"/>
  <c r="AI185" i="20"/>
  <c r="AI186" i="20"/>
  <c r="AI187" i="20"/>
  <c r="AI188" i="20"/>
  <c r="AI189" i="20"/>
  <c r="AI190" i="20"/>
  <c r="AI191" i="20"/>
  <c r="AI192" i="20"/>
  <c r="AI194" i="20"/>
  <c r="AI195" i="20"/>
  <c r="AI196" i="20"/>
  <c r="AI197" i="20"/>
  <c r="AI198" i="20"/>
  <c r="AI199" i="20"/>
  <c r="AI200" i="20"/>
  <c r="AI201" i="20"/>
  <c r="AI202" i="20"/>
  <c r="AI203" i="20"/>
  <c r="AI204" i="20"/>
  <c r="AI205" i="20"/>
  <c r="AI206" i="20"/>
  <c r="AI207" i="20"/>
  <c r="AI209" i="20"/>
  <c r="AI210" i="20"/>
  <c r="AI211" i="20"/>
  <c r="AI212" i="20"/>
  <c r="AI213" i="20"/>
  <c r="AI214" i="20"/>
  <c r="AI216" i="20"/>
  <c r="AI217" i="20"/>
  <c r="AI219" i="20"/>
  <c r="AI221" i="20"/>
  <c r="AI222" i="20"/>
  <c r="AI223" i="20"/>
  <c r="AI224" i="20"/>
  <c r="AI225" i="20"/>
  <c r="AI226" i="20"/>
  <c r="AI227" i="20"/>
  <c r="AI228" i="20"/>
  <c r="AI229" i="20"/>
  <c r="AI230" i="20"/>
  <c r="AI231" i="20"/>
  <c r="AI232" i="20"/>
  <c r="AI233" i="20"/>
  <c r="AI234" i="20"/>
  <c r="AI235" i="20"/>
  <c r="AI236" i="20"/>
  <c r="AI237" i="20"/>
  <c r="AI239" i="20"/>
  <c r="AI240" i="20"/>
  <c r="AI241" i="20"/>
  <c r="AI242" i="20"/>
  <c r="AI243" i="20"/>
  <c r="AI245" i="20"/>
  <c r="AI246" i="20"/>
  <c r="AI247" i="20"/>
  <c r="AI248" i="20"/>
  <c r="AI117" i="20"/>
  <c r="AI87" i="20"/>
  <c r="AI88" i="20"/>
  <c r="AI89" i="20"/>
  <c r="AI90" i="20"/>
  <c r="AI67" i="20"/>
  <c r="AI68" i="20"/>
  <c r="AI118" i="20"/>
  <c r="AI111" i="20"/>
  <c r="AI119" i="20"/>
  <c r="AK4" i="20"/>
  <c r="AL272" i="20"/>
  <c r="AK7" i="20"/>
  <c r="AK6" i="20"/>
  <c r="AJ34" i="20"/>
  <c r="AK34" i="20"/>
  <c r="AJ16" i="20"/>
  <c r="AK16" i="20"/>
  <c r="AK5" i="20"/>
  <c r="AJ15" i="20"/>
  <c r="AK15" i="20"/>
  <c r="AJ17" i="20"/>
  <c r="AK17" i="20"/>
  <c r="AJ58" i="20"/>
  <c r="AK58" i="20"/>
  <c r="AJ8" i="20"/>
  <c r="AK8" i="20"/>
  <c r="AK3" i="20"/>
  <c r="AJ48" i="20"/>
  <c r="AK48" i="20"/>
  <c r="AJ30" i="20"/>
  <c r="AK30" i="20"/>
  <c r="AJ31" i="20"/>
  <c r="AK31" i="20"/>
  <c r="AJ38" i="20"/>
  <c r="AK38" i="20"/>
  <c r="AK22" i="20"/>
  <c r="AJ33" i="20"/>
  <c r="AK33" i="20"/>
  <c r="AJ122" i="20"/>
  <c r="AK122" i="20"/>
  <c r="AJ128" i="20"/>
  <c r="AK128" i="20"/>
  <c r="AJ130" i="20"/>
  <c r="AK130" i="20"/>
  <c r="AJ137" i="20"/>
  <c r="AK137" i="20"/>
  <c r="AJ86" i="20"/>
  <c r="AK86" i="20"/>
  <c r="AJ51" i="20"/>
  <c r="AK51" i="20"/>
  <c r="AJ150" i="20"/>
  <c r="AK150" i="20"/>
  <c r="AJ98" i="20"/>
  <c r="AK98" i="20"/>
  <c r="AJ92" i="20"/>
  <c r="AK92" i="20"/>
  <c r="AJ53" i="20"/>
  <c r="AK53" i="20"/>
  <c r="AJ177" i="20"/>
  <c r="AK177" i="20"/>
  <c r="AJ49" i="20"/>
  <c r="AK49" i="20"/>
  <c r="AJ183" i="20"/>
  <c r="AK183" i="20"/>
  <c r="AJ72" i="20"/>
  <c r="AK72" i="20"/>
  <c r="AJ73" i="20"/>
  <c r="AK73" i="20"/>
  <c r="AJ62" i="20"/>
  <c r="AK62" i="20"/>
  <c r="AJ59" i="20"/>
  <c r="AK59" i="20"/>
  <c r="AK12" i="20"/>
  <c r="AJ50" i="20"/>
  <c r="AK50" i="20"/>
  <c r="AJ24" i="20"/>
  <c r="AK24" i="20"/>
  <c r="AJ113" i="20"/>
  <c r="AK113" i="20"/>
  <c r="AJ213" i="20"/>
  <c r="AK213" i="20"/>
  <c r="AJ114" i="20"/>
  <c r="AK114" i="20"/>
  <c r="AJ57" i="20"/>
  <c r="AK57" i="20"/>
  <c r="AJ238" i="20"/>
  <c r="AK238" i="20"/>
  <c r="AJ9" i="20"/>
  <c r="AJ11" i="20"/>
  <c r="AJ13" i="20"/>
  <c r="AJ18" i="20"/>
  <c r="AJ19" i="20"/>
  <c r="AJ20" i="20"/>
  <c r="AJ21" i="20"/>
  <c r="AJ23" i="20"/>
  <c r="AJ27" i="20"/>
  <c r="AJ25" i="20"/>
  <c r="AJ26" i="20"/>
  <c r="AJ29" i="20"/>
  <c r="AJ32" i="20"/>
  <c r="AJ36" i="20"/>
  <c r="AJ37" i="20"/>
  <c r="AJ40" i="20"/>
  <c r="AJ39" i="20"/>
  <c r="AJ41" i="20"/>
  <c r="AJ55" i="20"/>
  <c r="AJ42" i="20"/>
  <c r="AJ43" i="20"/>
  <c r="AJ44" i="20"/>
  <c r="AJ45" i="20"/>
  <c r="AJ46" i="20"/>
  <c r="AJ54" i="20"/>
  <c r="AJ47" i="20"/>
  <c r="AJ52" i="20"/>
  <c r="AJ61" i="20"/>
  <c r="AJ56" i="20"/>
  <c r="AJ60" i="20"/>
  <c r="AJ65" i="20"/>
  <c r="AJ66" i="20"/>
  <c r="AJ70" i="20"/>
  <c r="AJ71" i="20"/>
  <c r="AJ75" i="20"/>
  <c r="AJ76" i="20"/>
  <c r="AJ77" i="20"/>
  <c r="AJ74" i="20"/>
  <c r="AJ78" i="20"/>
  <c r="AJ82" i="20"/>
  <c r="AJ83" i="20"/>
  <c r="AJ105" i="20"/>
  <c r="AJ85" i="20"/>
  <c r="AJ91" i="20"/>
  <c r="AJ96" i="20"/>
  <c r="AJ93" i="20"/>
  <c r="AJ94" i="20"/>
  <c r="AJ95" i="20"/>
  <c r="AJ97" i="20"/>
  <c r="AJ99" i="20"/>
  <c r="AJ100" i="20"/>
  <c r="AJ63" i="20"/>
  <c r="AJ64" i="20"/>
  <c r="AJ101" i="20"/>
  <c r="AJ102" i="20"/>
  <c r="AJ103" i="20"/>
  <c r="AJ104" i="20"/>
  <c r="AJ106" i="20"/>
  <c r="AJ107" i="20"/>
  <c r="AJ108" i="20"/>
  <c r="AJ109" i="20"/>
  <c r="AJ80" i="20"/>
  <c r="AJ81" i="20"/>
  <c r="AJ110" i="20"/>
  <c r="AJ121" i="20"/>
  <c r="AJ123" i="20"/>
  <c r="AJ124" i="20"/>
  <c r="AJ125" i="20"/>
  <c r="AJ126" i="20"/>
  <c r="AJ127" i="20"/>
  <c r="AJ129" i="20"/>
  <c r="AJ131" i="20"/>
  <c r="AJ132" i="20"/>
  <c r="AJ133" i="20"/>
  <c r="AJ134" i="20"/>
  <c r="AJ135" i="20"/>
  <c r="AJ136" i="20"/>
  <c r="AJ138" i="20"/>
  <c r="AJ139" i="20"/>
  <c r="AJ140" i="20"/>
  <c r="AJ141" i="20"/>
  <c r="AJ142" i="20"/>
  <c r="AJ143" i="20"/>
  <c r="AJ144" i="20"/>
  <c r="AJ145" i="20"/>
  <c r="AJ146" i="20"/>
  <c r="AJ147" i="20"/>
  <c r="AJ148" i="20"/>
  <c r="AJ149" i="20"/>
  <c r="AJ151" i="20"/>
  <c r="AJ152" i="20"/>
  <c r="AJ153" i="20"/>
  <c r="AJ154" i="20"/>
  <c r="AJ155" i="20"/>
  <c r="AJ156" i="20"/>
  <c r="AJ157" i="20"/>
  <c r="AJ158" i="20"/>
  <c r="AJ159" i="20"/>
  <c r="AJ160" i="20"/>
  <c r="AJ161" i="20"/>
  <c r="AJ162" i="20"/>
  <c r="AJ163" i="20"/>
  <c r="AJ164" i="20"/>
  <c r="AJ165" i="20"/>
  <c r="AJ167" i="20"/>
  <c r="AJ168" i="20"/>
  <c r="AJ169" i="20"/>
  <c r="AJ170" i="20"/>
  <c r="AJ171" i="20"/>
  <c r="AJ172" i="20"/>
  <c r="AJ173" i="20"/>
  <c r="AJ174" i="20"/>
  <c r="AJ175" i="20"/>
  <c r="AJ176" i="20"/>
  <c r="AJ178" i="20"/>
  <c r="AJ179" i="20"/>
  <c r="AJ180" i="20"/>
  <c r="AJ116" i="20"/>
  <c r="AJ181" i="20"/>
  <c r="AJ182" i="20"/>
  <c r="AJ184" i="20"/>
  <c r="AJ185" i="20"/>
  <c r="AJ186" i="20"/>
  <c r="AJ187" i="20"/>
  <c r="AJ188" i="20"/>
  <c r="AJ189" i="20"/>
  <c r="AJ190" i="20"/>
  <c r="AJ191" i="20"/>
  <c r="AJ192" i="20"/>
  <c r="AJ193" i="20"/>
  <c r="AJ194" i="20"/>
  <c r="AJ195" i="20"/>
  <c r="AJ196" i="20"/>
  <c r="AJ197" i="20"/>
  <c r="AJ198" i="20"/>
  <c r="AJ199" i="20"/>
  <c r="AJ200" i="20"/>
  <c r="AJ201" i="20"/>
  <c r="AJ202" i="20"/>
  <c r="AJ203" i="20"/>
  <c r="AJ204" i="20"/>
  <c r="AJ205" i="20"/>
  <c r="AJ206" i="20"/>
  <c r="AJ207" i="20"/>
  <c r="AJ208" i="20"/>
  <c r="AJ209" i="20"/>
  <c r="AJ210" i="20"/>
  <c r="AJ211" i="20"/>
  <c r="AJ212" i="20"/>
  <c r="AJ214" i="20"/>
  <c r="AJ215" i="20"/>
  <c r="AJ216" i="20"/>
  <c r="AJ217" i="20"/>
  <c r="AJ218" i="20"/>
  <c r="AJ219" i="20"/>
  <c r="AJ220" i="20"/>
  <c r="AJ221" i="20"/>
  <c r="AJ222" i="20"/>
  <c r="AJ223" i="20"/>
  <c r="AJ224" i="20"/>
  <c r="AJ225" i="20"/>
  <c r="AJ226" i="20"/>
  <c r="AJ227" i="20"/>
  <c r="AJ228" i="20"/>
  <c r="AJ229" i="20"/>
  <c r="AJ230" i="20"/>
  <c r="AJ231" i="20"/>
  <c r="AJ232" i="20"/>
  <c r="AJ233" i="20"/>
  <c r="AJ234" i="20"/>
  <c r="AJ235" i="20"/>
  <c r="AJ236" i="20"/>
  <c r="AJ237" i="20"/>
  <c r="AJ239" i="20"/>
  <c r="AJ240" i="20"/>
  <c r="AJ241" i="20"/>
  <c r="AJ242" i="20"/>
  <c r="AJ243" i="20"/>
  <c r="AJ245" i="20"/>
  <c r="AJ246" i="20"/>
  <c r="AJ247" i="20"/>
  <c r="AJ248" i="20"/>
  <c r="AJ117" i="20"/>
  <c r="AJ87" i="20"/>
  <c r="AJ88" i="20"/>
  <c r="AJ89" i="20"/>
  <c r="AJ90" i="20"/>
  <c r="AJ67" i="20"/>
  <c r="AJ68" i="20"/>
  <c r="AJ118" i="20"/>
  <c r="AJ111" i="20"/>
  <c r="AJ119" i="20"/>
  <c r="AK9" i="20"/>
  <c r="AK272" i="20"/>
  <c r="AE6" i="21"/>
  <c r="AK11" i="20" s="1"/>
  <c r="AK10" i="20"/>
  <c r="AK14" i="20"/>
  <c r="AK18" i="20"/>
  <c r="AK19" i="20"/>
  <c r="AK20" i="20"/>
  <c r="AK21" i="20"/>
  <c r="AK23" i="20"/>
  <c r="AK25" i="20"/>
  <c r="AK26" i="20"/>
  <c r="AK28" i="20"/>
  <c r="AK29" i="20"/>
  <c r="AK32" i="20"/>
  <c r="AK35" i="20"/>
  <c r="AK36" i="20"/>
  <c r="AK37" i="20"/>
  <c r="AK40" i="20"/>
  <c r="AK39" i="20"/>
  <c r="AK41" i="20"/>
  <c r="AK55" i="20"/>
  <c r="AK42" i="20"/>
  <c r="AK43" i="20"/>
  <c r="AK44" i="20"/>
  <c r="AK45" i="20"/>
  <c r="AK54" i="20"/>
  <c r="AK47" i="20"/>
  <c r="AK52" i="20"/>
  <c r="AK61" i="20"/>
  <c r="AK56" i="20"/>
  <c r="AK60" i="20"/>
  <c r="AK65" i="20"/>
  <c r="AK66" i="20"/>
  <c r="AK70" i="20"/>
  <c r="AK71" i="20"/>
  <c r="AK75" i="20"/>
  <c r="AK76" i="20"/>
  <c r="AK74" i="20"/>
  <c r="AK78" i="20"/>
  <c r="AK82" i="20"/>
  <c r="AK83" i="20"/>
  <c r="AK105" i="20"/>
  <c r="AK85" i="20"/>
  <c r="AK91" i="20"/>
  <c r="AK96" i="20"/>
  <c r="AK93" i="20"/>
  <c r="AK94" i="20"/>
  <c r="AK95" i="20"/>
  <c r="AK97" i="20"/>
  <c r="AK99" i="20"/>
  <c r="AK63" i="20"/>
  <c r="AK64" i="20"/>
  <c r="AK101" i="20"/>
  <c r="AK102" i="20"/>
  <c r="AK120" i="20"/>
  <c r="AK104" i="20"/>
  <c r="AK106" i="20"/>
  <c r="AK107" i="20"/>
  <c r="AK108" i="20"/>
  <c r="AK109" i="20"/>
  <c r="AK80" i="20"/>
  <c r="AK81" i="20"/>
  <c r="AK110" i="20"/>
  <c r="AK121" i="20"/>
  <c r="AK123" i="20"/>
  <c r="AK124" i="20"/>
  <c r="AK125" i="20"/>
  <c r="AK126" i="20"/>
  <c r="AK127" i="20"/>
  <c r="AK129" i="20"/>
  <c r="AK131" i="20"/>
  <c r="AK132" i="20"/>
  <c r="AK133" i="20"/>
  <c r="AK134" i="20"/>
  <c r="AK135" i="20"/>
  <c r="AK136" i="20"/>
  <c r="AK138" i="20"/>
  <c r="AK139" i="20"/>
  <c r="AK140" i="20"/>
  <c r="AK141" i="20"/>
  <c r="AK142" i="20"/>
  <c r="AK143" i="20"/>
  <c r="AK144" i="20"/>
  <c r="AK145" i="20"/>
  <c r="AK146" i="20"/>
  <c r="AK147" i="20"/>
  <c r="AK148" i="20"/>
  <c r="AK149" i="20"/>
  <c r="AK151" i="20"/>
  <c r="AK152" i="20"/>
  <c r="AK153" i="20"/>
  <c r="AK154" i="20"/>
  <c r="AK155" i="20"/>
  <c r="AK156" i="20"/>
  <c r="AK157" i="20"/>
  <c r="AK158" i="20"/>
  <c r="AK159" i="20"/>
  <c r="AK160" i="20"/>
  <c r="AK161" i="20"/>
  <c r="AK162" i="20"/>
  <c r="AK163" i="20"/>
  <c r="AK164" i="20"/>
  <c r="AK165" i="20"/>
  <c r="AK167" i="20"/>
  <c r="AK168" i="20"/>
  <c r="AK169" i="20"/>
  <c r="AK170" i="20"/>
  <c r="AK171" i="20"/>
  <c r="AK172" i="20"/>
  <c r="AK173" i="20"/>
  <c r="AK174" i="20"/>
  <c r="AK175" i="20"/>
  <c r="AK176" i="20"/>
  <c r="AK178" i="20"/>
  <c r="AK179" i="20"/>
  <c r="AK180" i="20"/>
  <c r="AK116" i="20"/>
  <c r="AK181" i="20"/>
  <c r="AK182" i="20"/>
  <c r="AK184" i="20"/>
  <c r="AK185" i="20"/>
  <c r="AK186" i="20"/>
  <c r="AK187" i="20"/>
  <c r="AK188" i="20"/>
  <c r="AK189" i="20"/>
  <c r="AK190" i="20"/>
  <c r="AK191" i="20"/>
  <c r="AK192" i="20"/>
  <c r="AK193" i="20"/>
  <c r="AK194" i="20"/>
  <c r="AK195" i="20"/>
  <c r="AK196" i="20"/>
  <c r="AK197" i="20"/>
  <c r="AK198" i="20"/>
  <c r="AK199" i="20"/>
  <c r="AK200" i="20"/>
  <c r="AK201" i="20"/>
  <c r="AK202" i="20"/>
  <c r="AK203" i="20"/>
  <c r="AK204" i="20"/>
  <c r="AK205" i="20"/>
  <c r="AK206" i="20"/>
  <c r="AK207" i="20"/>
  <c r="AK208" i="20"/>
  <c r="AK209" i="20"/>
  <c r="AK210" i="20"/>
  <c r="AK211" i="20"/>
  <c r="AK212" i="20"/>
  <c r="AK214" i="20"/>
  <c r="AK215" i="20"/>
  <c r="AK216" i="20"/>
  <c r="AK217" i="20"/>
  <c r="AK218" i="20"/>
  <c r="AK219" i="20"/>
  <c r="AK220" i="20"/>
  <c r="AK221" i="20"/>
  <c r="AK222" i="20"/>
  <c r="AK223" i="20"/>
  <c r="AK224" i="20"/>
  <c r="AK225" i="20"/>
  <c r="AK226" i="20"/>
  <c r="AK227" i="20"/>
  <c r="AK228" i="20"/>
  <c r="AK229" i="20"/>
  <c r="AK230" i="20"/>
  <c r="AK231" i="20"/>
  <c r="AK232" i="20"/>
  <c r="AK233" i="20"/>
  <c r="AK234" i="20"/>
  <c r="AK235" i="20"/>
  <c r="AK236" i="20"/>
  <c r="AK237" i="20"/>
  <c r="AK239" i="20"/>
  <c r="AK240" i="20"/>
  <c r="AK241" i="20"/>
  <c r="AK242" i="20"/>
  <c r="AK243" i="20"/>
  <c r="AK245" i="20"/>
  <c r="AK246" i="20"/>
  <c r="AK247" i="20"/>
  <c r="AK248" i="20"/>
  <c r="AK117" i="20"/>
  <c r="AK87" i="20"/>
  <c r="AK88" i="20"/>
  <c r="AK89" i="20"/>
  <c r="AK90" i="20"/>
  <c r="AK67" i="20"/>
  <c r="AK68" i="20"/>
  <c r="AK118" i="20"/>
  <c r="AK111" i="20"/>
  <c r="AK119" i="20"/>
  <c r="AM4" i="20"/>
  <c r="AN4" i="20"/>
  <c r="AO4" i="20"/>
  <c r="AP4" i="20"/>
  <c r="AQ4" i="20"/>
  <c r="AR4" i="20"/>
  <c r="AS4" i="20"/>
  <c r="AT272" i="20"/>
  <c r="AL13" i="20"/>
  <c r="AM13" i="20"/>
  <c r="AN272" i="20"/>
  <c r="AH6" i="21"/>
  <c r="AN13" i="20" s="1"/>
  <c r="AO13" i="20"/>
  <c r="AP13" i="20"/>
  <c r="AQ272" i="20"/>
  <c r="AL11" i="20"/>
  <c r="AM11" i="20"/>
  <c r="AO11" i="20"/>
  <c r="AP11" i="20"/>
  <c r="AL14" i="20"/>
  <c r="AM14" i="20"/>
  <c r="AO14" i="20"/>
  <c r="AP14" i="20"/>
  <c r="AL27" i="20"/>
  <c r="AM27" i="20"/>
  <c r="AO27" i="20"/>
  <c r="AP27" i="20"/>
  <c r="AM31" i="20"/>
  <c r="AN31" i="20"/>
  <c r="AO31" i="20"/>
  <c r="AP31" i="20"/>
  <c r="AM51" i="20"/>
  <c r="AN51" i="20"/>
  <c r="AO51" i="20"/>
  <c r="AP51" i="20"/>
  <c r="AM150" i="20"/>
  <c r="AN150" i="20"/>
  <c r="AO150" i="20"/>
  <c r="AP150" i="20"/>
  <c r="AM50" i="20"/>
  <c r="AN50" i="20"/>
  <c r="AO50" i="20"/>
  <c r="AP272" i="20"/>
  <c r="AM272" i="20"/>
  <c r="AG67" i="21"/>
  <c r="AM3" i="20" s="1"/>
  <c r="AN3" i="20"/>
  <c r="AO3" i="20"/>
  <c r="AM6" i="20"/>
  <c r="AN6" i="20"/>
  <c r="AO272" i="20"/>
  <c r="AI8" i="21"/>
  <c r="AO6" i="20" s="1"/>
  <c r="AM53" i="20"/>
  <c r="AN53" i="20"/>
  <c r="AO53" i="20"/>
  <c r="AM12" i="20"/>
  <c r="AN12" i="20"/>
  <c r="AO12" i="20"/>
  <c r="AM122" i="20"/>
  <c r="AN122" i="20"/>
  <c r="AO122" i="20"/>
  <c r="AM183" i="20"/>
  <c r="AN183" i="20"/>
  <c r="AO183" i="20"/>
  <c r="AM238" i="20"/>
  <c r="AN238" i="20"/>
  <c r="AO238" i="20"/>
  <c r="AM24" i="20"/>
  <c r="AN24" i="20"/>
  <c r="AO24" i="20"/>
  <c r="AM58" i="20"/>
  <c r="AN58" i="20"/>
  <c r="AO58" i="20"/>
  <c r="AL20" i="20"/>
  <c r="AG9" i="21"/>
  <c r="AM20" i="20" s="1"/>
  <c r="AN20" i="20"/>
  <c r="AO20" i="20"/>
  <c r="AL10" i="20"/>
  <c r="AN10" i="20"/>
  <c r="AO10" i="20"/>
  <c r="AL26" i="20"/>
  <c r="AM26" i="20"/>
  <c r="AN26" i="20"/>
  <c r="AO26" i="20"/>
  <c r="AL25" i="20"/>
  <c r="AM25" i="20"/>
  <c r="AN25" i="20"/>
  <c r="AO25" i="20"/>
  <c r="AM17" i="20"/>
  <c r="AN17" i="20"/>
  <c r="AO17" i="20"/>
  <c r="AL174" i="20"/>
  <c r="AM174" i="20"/>
  <c r="AN174" i="20"/>
  <c r="AO174" i="20"/>
  <c r="AM49" i="20"/>
  <c r="AN49" i="20"/>
  <c r="AO49" i="20"/>
  <c r="AM72" i="20"/>
  <c r="AN72" i="20"/>
  <c r="AO72" i="20"/>
  <c r="AL189" i="20"/>
  <c r="AM189" i="20"/>
  <c r="AN189" i="20"/>
  <c r="AO189" i="20"/>
  <c r="AL18" i="20"/>
  <c r="AM18" i="20"/>
  <c r="AN18" i="20"/>
  <c r="AO18" i="20"/>
  <c r="AL94" i="20"/>
  <c r="AM94" i="20"/>
  <c r="AN94" i="20"/>
  <c r="AO94" i="20"/>
  <c r="AL215" i="20"/>
  <c r="AM215" i="20"/>
  <c r="AN215" i="20"/>
  <c r="AO215" i="20"/>
  <c r="AL35" i="20"/>
  <c r="AN35" i="20"/>
  <c r="AO35" i="20"/>
  <c r="AL28" i="20"/>
  <c r="AN28" i="20"/>
  <c r="AO28" i="20"/>
  <c r="AL19" i="20"/>
  <c r="AN19" i="20"/>
  <c r="AO19" i="20"/>
  <c r="AL9" i="20"/>
  <c r="AL21" i="20"/>
  <c r="AL23" i="20"/>
  <c r="AL29" i="20"/>
  <c r="AL32" i="20"/>
  <c r="AL36" i="20"/>
  <c r="AL40" i="20"/>
  <c r="AL39" i="20"/>
  <c r="AL41" i="20"/>
  <c r="AL55" i="20"/>
  <c r="AL42" i="20"/>
  <c r="AL43" i="20"/>
  <c r="AL44" i="20"/>
  <c r="AL45" i="20"/>
  <c r="AL54" i="20"/>
  <c r="AL47" i="20"/>
  <c r="AL52" i="20"/>
  <c r="AL61" i="20"/>
  <c r="AL56" i="20"/>
  <c r="AL60" i="20"/>
  <c r="AL65" i="20"/>
  <c r="AL66" i="20"/>
  <c r="AL70" i="20"/>
  <c r="AL71" i="20"/>
  <c r="AL75" i="20"/>
  <c r="AL76" i="20"/>
  <c r="AL74" i="20"/>
  <c r="AL78" i="20"/>
  <c r="AL82" i="20"/>
  <c r="AL83" i="20"/>
  <c r="AL105" i="20"/>
  <c r="AL85" i="20"/>
  <c r="AL91" i="20"/>
  <c r="AL96" i="20"/>
  <c r="AL93" i="20"/>
  <c r="AL95" i="20"/>
  <c r="AL97" i="20"/>
  <c r="AL99" i="20"/>
  <c r="AL63" i="20"/>
  <c r="AL64" i="20"/>
  <c r="AL101" i="20"/>
  <c r="AL102" i="20"/>
  <c r="AL120" i="20"/>
  <c r="AL104" i="20"/>
  <c r="AL106" i="20"/>
  <c r="AL107" i="20"/>
  <c r="AL108" i="20"/>
  <c r="AL109" i="20"/>
  <c r="AL80" i="20"/>
  <c r="AL81" i="20"/>
  <c r="AL110" i="20"/>
  <c r="AL121" i="20"/>
  <c r="AL123" i="20"/>
  <c r="AL124" i="20"/>
  <c r="AL125" i="20"/>
  <c r="AL126" i="20"/>
  <c r="AL127" i="20"/>
  <c r="AL129" i="20"/>
  <c r="AL131" i="20"/>
  <c r="AL132" i="20"/>
  <c r="AL133" i="20"/>
  <c r="AL134" i="20"/>
  <c r="AL135" i="20"/>
  <c r="AL136" i="20"/>
  <c r="AL138" i="20"/>
  <c r="AL139" i="20"/>
  <c r="AL140" i="20"/>
  <c r="AL141" i="20"/>
  <c r="AL142" i="20"/>
  <c r="AL143" i="20"/>
  <c r="AL144" i="20"/>
  <c r="AL145" i="20"/>
  <c r="AL146" i="20"/>
  <c r="AL147" i="20"/>
  <c r="AL148" i="20"/>
  <c r="AL149" i="20"/>
  <c r="AL151" i="20"/>
  <c r="AL152" i="20"/>
  <c r="AL153" i="20"/>
  <c r="AL154" i="20"/>
  <c r="AL155" i="20"/>
  <c r="AL156" i="20"/>
  <c r="AL157" i="20"/>
  <c r="AL158" i="20"/>
  <c r="AL159" i="20"/>
  <c r="AL160" i="20"/>
  <c r="AL161" i="20"/>
  <c r="AL162" i="20"/>
  <c r="AL163" i="20"/>
  <c r="AL164" i="20"/>
  <c r="AL165" i="20"/>
  <c r="AL167" i="20"/>
  <c r="AL168" i="20"/>
  <c r="AL169" i="20"/>
  <c r="AL170" i="20"/>
  <c r="AL171" i="20"/>
  <c r="AL172" i="20"/>
  <c r="AL173" i="20"/>
  <c r="AL175" i="20"/>
  <c r="AL176" i="20"/>
  <c r="AL178" i="20"/>
  <c r="AL179" i="20"/>
  <c r="AL180" i="20"/>
  <c r="AL116" i="20"/>
  <c r="AL181" i="20"/>
  <c r="AL182" i="20"/>
  <c r="AL184" i="20"/>
  <c r="AL185" i="20"/>
  <c r="AL186" i="20"/>
  <c r="AL187" i="20"/>
  <c r="AL188" i="20"/>
  <c r="AL190" i="20"/>
  <c r="AL191" i="20"/>
  <c r="AL192" i="20"/>
  <c r="AL193" i="20"/>
  <c r="AL194" i="20"/>
  <c r="AL195" i="20"/>
  <c r="AL196" i="20"/>
  <c r="AL197" i="20"/>
  <c r="AL198" i="20"/>
  <c r="AL199" i="20"/>
  <c r="AL200" i="20"/>
  <c r="AL201" i="20"/>
  <c r="AL202" i="20"/>
  <c r="AL203" i="20"/>
  <c r="AL204" i="20"/>
  <c r="AL205" i="20"/>
  <c r="AL206" i="20"/>
  <c r="AL207" i="20"/>
  <c r="AL208" i="20"/>
  <c r="AL209" i="20"/>
  <c r="AL210" i="20"/>
  <c r="AL211" i="20"/>
  <c r="AL212" i="20"/>
  <c r="AL214" i="20"/>
  <c r="AL216" i="20"/>
  <c r="AL217" i="20"/>
  <c r="AL218" i="20"/>
  <c r="AL219" i="20"/>
  <c r="AL220" i="20"/>
  <c r="AL221" i="20"/>
  <c r="AL222" i="20"/>
  <c r="AL223" i="20"/>
  <c r="AL224" i="20"/>
  <c r="AL225" i="20"/>
  <c r="AL226" i="20"/>
  <c r="AL227" i="20"/>
  <c r="AL228" i="20"/>
  <c r="AL229" i="20"/>
  <c r="AL230" i="20"/>
  <c r="AL231" i="20"/>
  <c r="AL232" i="20"/>
  <c r="AL233" i="20"/>
  <c r="AL234" i="20"/>
  <c r="AL235" i="20"/>
  <c r="AL236" i="20"/>
  <c r="AL237" i="20"/>
  <c r="AL239" i="20"/>
  <c r="AL240" i="20"/>
  <c r="AL241" i="20"/>
  <c r="AL242" i="20"/>
  <c r="AL243" i="20"/>
  <c r="AL245" i="20"/>
  <c r="AL246" i="20"/>
  <c r="AL247" i="20"/>
  <c r="AL248" i="20"/>
  <c r="AL117" i="20"/>
  <c r="AL87" i="20"/>
  <c r="AL88" i="20"/>
  <c r="AL89" i="20"/>
  <c r="AL90" i="20"/>
  <c r="AL67" i="20"/>
  <c r="AL68" i="20"/>
  <c r="AL118" i="20"/>
  <c r="AL111" i="20"/>
  <c r="AL119" i="20"/>
  <c r="AM5" i="20"/>
  <c r="AM7" i="20"/>
  <c r="AM8" i="20"/>
  <c r="AM9" i="20"/>
  <c r="AM16" i="20"/>
  <c r="AM15" i="20"/>
  <c r="AM21" i="20"/>
  <c r="AM22" i="20"/>
  <c r="AM23" i="20"/>
  <c r="AM29" i="20"/>
  <c r="AM34" i="20"/>
  <c r="AM30" i="20"/>
  <c r="AM33" i="20"/>
  <c r="AM32" i="20"/>
  <c r="AM36" i="20"/>
  <c r="AM37" i="20"/>
  <c r="AM48" i="20"/>
  <c r="AM38" i="20"/>
  <c r="AM40" i="20"/>
  <c r="AM39" i="20"/>
  <c r="AM41" i="20"/>
  <c r="AM55" i="20"/>
  <c r="AM42" i="20"/>
  <c r="AM43" i="20"/>
  <c r="AM44" i="20"/>
  <c r="AM45" i="20"/>
  <c r="AM54" i="20"/>
  <c r="AM47" i="20"/>
  <c r="AM52" i="20"/>
  <c r="AM57" i="20"/>
  <c r="AM61" i="20"/>
  <c r="AM62" i="20"/>
  <c r="AM56" i="20"/>
  <c r="AM59" i="20"/>
  <c r="AM60" i="20"/>
  <c r="AM65" i="20"/>
  <c r="AM66" i="20"/>
  <c r="AM73" i="20"/>
  <c r="AM70" i="20"/>
  <c r="AM71" i="20"/>
  <c r="AM75" i="20"/>
  <c r="AM76" i="20"/>
  <c r="AM74" i="20"/>
  <c r="AM78" i="20"/>
  <c r="AM82" i="20"/>
  <c r="AM83" i="20"/>
  <c r="AM105" i="20"/>
  <c r="AM85" i="20"/>
  <c r="AM86" i="20"/>
  <c r="AM91" i="20"/>
  <c r="AM92" i="20"/>
  <c r="AM96" i="20"/>
  <c r="AM93" i="20"/>
  <c r="AM95" i="20"/>
  <c r="AM97" i="20"/>
  <c r="AM98" i="20"/>
  <c r="AM99" i="20"/>
  <c r="AM63" i="20"/>
  <c r="AM64" i="20"/>
  <c r="AM101" i="20"/>
  <c r="AM102" i="20"/>
  <c r="AM120" i="20"/>
  <c r="AM104" i="20"/>
  <c r="AM106" i="20"/>
  <c r="AM107" i="20"/>
  <c r="AM108" i="20"/>
  <c r="AM109" i="20"/>
  <c r="AM80" i="20"/>
  <c r="AM81" i="20"/>
  <c r="AM110" i="20"/>
  <c r="AM113" i="20"/>
  <c r="AM114" i="20"/>
  <c r="AM121" i="20"/>
  <c r="AM123" i="20"/>
  <c r="AM124" i="20"/>
  <c r="AM125" i="20"/>
  <c r="AM126" i="20"/>
  <c r="AM127" i="20"/>
  <c r="AM128" i="20"/>
  <c r="AM129" i="20"/>
  <c r="AM130" i="20"/>
  <c r="AM131" i="20"/>
  <c r="AM132" i="20"/>
  <c r="AM133" i="20"/>
  <c r="AM134" i="20"/>
  <c r="AM135" i="20"/>
  <c r="AM136" i="20"/>
  <c r="AM137" i="20"/>
  <c r="AM138" i="20"/>
  <c r="AM139" i="20"/>
  <c r="AM140" i="20"/>
  <c r="AM141" i="20"/>
  <c r="AM142" i="20"/>
  <c r="AM143" i="20"/>
  <c r="AM144" i="20"/>
  <c r="AM145" i="20"/>
  <c r="AM146" i="20"/>
  <c r="AM147" i="20"/>
  <c r="AM148" i="20"/>
  <c r="AM149" i="20"/>
  <c r="AM151" i="20"/>
  <c r="AM152" i="20"/>
  <c r="AM153" i="20"/>
  <c r="AM154" i="20"/>
  <c r="AM155" i="20"/>
  <c r="AM156" i="20"/>
  <c r="AM157" i="20"/>
  <c r="AM158" i="20"/>
  <c r="AM159" i="20"/>
  <c r="AM160" i="20"/>
  <c r="AM161" i="20"/>
  <c r="AM162" i="20"/>
  <c r="AM163" i="20"/>
  <c r="AM164" i="20"/>
  <c r="AM165" i="20"/>
  <c r="AM167" i="20"/>
  <c r="AM168" i="20"/>
  <c r="AM169" i="20"/>
  <c r="AM170" i="20"/>
  <c r="AM171" i="20"/>
  <c r="AM172" i="20"/>
  <c r="AM173" i="20"/>
  <c r="AM175" i="20"/>
  <c r="AM176" i="20"/>
  <c r="AM177" i="20"/>
  <c r="AM178" i="20"/>
  <c r="AM179" i="20"/>
  <c r="AM180" i="20"/>
  <c r="AM116" i="20"/>
  <c r="AM181" i="20"/>
  <c r="AM182" i="20"/>
  <c r="AM184" i="20"/>
  <c r="AM185" i="20"/>
  <c r="AM186" i="20"/>
  <c r="AM187" i="20"/>
  <c r="AM188" i="20"/>
  <c r="AM190" i="20"/>
  <c r="AM191" i="20"/>
  <c r="AM192" i="20"/>
  <c r="AM193" i="20"/>
  <c r="AM194" i="20"/>
  <c r="AM195" i="20"/>
  <c r="AM196" i="20"/>
  <c r="AM197" i="20"/>
  <c r="AM198" i="20"/>
  <c r="AM199" i="20"/>
  <c r="AM200" i="20"/>
  <c r="AM201" i="20"/>
  <c r="AM202" i="20"/>
  <c r="AM203" i="20"/>
  <c r="AM204" i="20"/>
  <c r="AM205" i="20"/>
  <c r="AM206" i="20"/>
  <c r="AM207" i="20"/>
  <c r="AM208" i="20"/>
  <c r="AM209" i="20"/>
  <c r="AM210" i="20"/>
  <c r="AM211" i="20"/>
  <c r="AM212" i="20"/>
  <c r="AM213" i="20"/>
  <c r="AM214" i="20"/>
  <c r="AM216" i="20"/>
  <c r="AM217" i="20"/>
  <c r="AM218" i="20"/>
  <c r="AM219" i="20"/>
  <c r="AM220" i="20"/>
  <c r="AM221" i="20"/>
  <c r="AM222" i="20"/>
  <c r="AM223" i="20"/>
  <c r="AM224" i="20"/>
  <c r="AM225" i="20"/>
  <c r="AM226" i="20"/>
  <c r="AM227" i="20"/>
  <c r="AM228" i="20"/>
  <c r="AM229" i="20"/>
  <c r="AM230" i="20"/>
  <c r="AM231" i="20"/>
  <c r="AM232" i="20"/>
  <c r="AM233" i="20"/>
  <c r="AM234" i="20"/>
  <c r="AM235" i="20"/>
  <c r="AM236" i="20"/>
  <c r="AM237" i="20"/>
  <c r="AM239" i="20"/>
  <c r="AM240" i="20"/>
  <c r="AM241" i="20"/>
  <c r="AM242" i="20"/>
  <c r="AM243" i="20"/>
  <c r="AM245" i="20"/>
  <c r="AM246" i="20"/>
  <c r="AM247" i="20"/>
  <c r="AM248" i="20"/>
  <c r="AM117" i="20"/>
  <c r="AM87" i="20"/>
  <c r="AM88" i="20"/>
  <c r="AM89" i="20"/>
  <c r="AM90" i="20"/>
  <c r="AM67" i="20"/>
  <c r="AM68" i="20"/>
  <c r="AM118" i="20"/>
  <c r="AM111" i="20"/>
  <c r="AM119" i="20"/>
  <c r="AN5" i="20"/>
  <c r="AN7" i="20"/>
  <c r="AN8" i="20"/>
  <c r="AN9" i="20"/>
  <c r="AN16" i="20"/>
  <c r="AN15" i="20"/>
  <c r="AN21" i="20"/>
  <c r="AN22" i="20"/>
  <c r="AN23" i="20"/>
  <c r="AN29" i="20"/>
  <c r="AN34" i="20"/>
  <c r="AN30" i="20"/>
  <c r="AN33" i="20"/>
  <c r="AN32" i="20"/>
  <c r="AN36" i="20"/>
  <c r="AN37" i="20"/>
  <c r="AN48" i="20"/>
  <c r="AN38" i="20"/>
  <c r="AN40" i="20"/>
  <c r="AN39" i="20"/>
  <c r="AN41" i="20"/>
  <c r="AN55" i="20"/>
  <c r="AN42" i="20"/>
  <c r="AN43" i="20"/>
  <c r="AN44" i="20"/>
  <c r="AN45" i="20"/>
  <c r="AN54" i="20"/>
  <c r="AN52" i="20"/>
  <c r="AN57" i="20"/>
  <c r="AN61" i="20"/>
  <c r="AN62" i="20"/>
  <c r="AN56" i="20"/>
  <c r="AN59" i="20"/>
  <c r="AN60" i="20"/>
  <c r="AN65" i="20"/>
  <c r="AN66" i="20"/>
  <c r="AN73" i="20"/>
  <c r="AN70" i="20"/>
  <c r="AN71" i="20"/>
  <c r="AN75" i="20"/>
  <c r="AN76" i="20"/>
  <c r="AN74" i="20"/>
  <c r="AN78" i="20"/>
  <c r="AN82" i="20"/>
  <c r="AN83" i="20"/>
  <c r="AN105" i="20"/>
  <c r="AN85" i="20"/>
  <c r="AN86" i="20"/>
  <c r="AN91" i="20"/>
  <c r="AN92" i="20"/>
  <c r="AN96" i="20"/>
  <c r="AN93" i="20"/>
  <c r="AN95" i="20"/>
  <c r="AN97" i="20"/>
  <c r="AN98" i="20"/>
  <c r="AN99" i="20"/>
  <c r="AN63" i="20"/>
  <c r="AN64" i="20"/>
  <c r="AN101" i="20"/>
  <c r="AN102" i="20"/>
  <c r="AN120" i="20"/>
  <c r="AN104" i="20"/>
  <c r="AN106" i="20"/>
  <c r="AN107" i="20"/>
  <c r="AN108" i="20"/>
  <c r="AN109" i="20"/>
  <c r="AN80" i="20"/>
  <c r="AN81" i="20"/>
  <c r="AN110" i="20"/>
  <c r="AN113" i="20"/>
  <c r="AN114" i="20"/>
  <c r="AN121" i="20"/>
  <c r="AN123" i="20"/>
  <c r="AN124" i="20"/>
  <c r="AN125" i="20"/>
  <c r="AN126" i="20"/>
  <c r="AN127" i="20"/>
  <c r="AN128" i="20"/>
  <c r="AN129" i="20"/>
  <c r="AN130" i="20"/>
  <c r="AN131" i="20"/>
  <c r="AN132" i="20"/>
  <c r="AN133" i="20"/>
  <c r="AN134" i="20"/>
  <c r="AN135" i="20"/>
  <c r="AN136" i="20"/>
  <c r="AN137" i="20"/>
  <c r="AN138" i="20"/>
  <c r="AN139" i="20"/>
  <c r="AN140" i="20"/>
  <c r="AN141" i="20"/>
  <c r="AN142" i="20"/>
  <c r="AN143" i="20"/>
  <c r="AN144" i="20"/>
  <c r="AN145" i="20"/>
  <c r="AN146" i="20"/>
  <c r="AN147" i="20"/>
  <c r="AN148" i="20"/>
  <c r="AN149" i="20"/>
  <c r="AN151" i="20"/>
  <c r="AN152" i="20"/>
  <c r="AN153" i="20"/>
  <c r="AN154" i="20"/>
  <c r="AN155" i="20"/>
  <c r="AN156" i="20"/>
  <c r="AN157" i="20"/>
  <c r="AN158" i="20"/>
  <c r="AN159" i="20"/>
  <c r="AN160" i="20"/>
  <c r="AN161" i="20"/>
  <c r="AN162" i="20"/>
  <c r="AN163" i="20"/>
  <c r="AN164" i="20"/>
  <c r="AN165" i="20"/>
  <c r="AN167" i="20"/>
  <c r="AN168" i="20"/>
  <c r="AN169" i="20"/>
  <c r="AN170" i="20"/>
  <c r="AN171" i="20"/>
  <c r="AN172" i="20"/>
  <c r="AN173" i="20"/>
  <c r="AN175" i="20"/>
  <c r="AN176" i="20"/>
  <c r="AN177" i="20"/>
  <c r="AN178" i="20"/>
  <c r="AN179" i="20"/>
  <c r="AN180" i="20"/>
  <c r="AN116" i="20"/>
  <c r="AN181" i="20"/>
  <c r="AN182" i="20"/>
  <c r="AN184" i="20"/>
  <c r="AN185" i="20"/>
  <c r="AN186" i="20"/>
  <c r="AN187" i="20"/>
  <c r="AN188" i="20"/>
  <c r="AN190" i="20"/>
  <c r="AN191" i="20"/>
  <c r="AN192" i="20"/>
  <c r="AN193" i="20"/>
  <c r="AN194" i="20"/>
  <c r="AN195" i="20"/>
  <c r="AN196" i="20"/>
  <c r="AN197" i="20"/>
  <c r="AN198" i="20"/>
  <c r="AN199" i="20"/>
  <c r="AN200" i="20"/>
  <c r="AN201" i="20"/>
  <c r="AN202" i="20"/>
  <c r="AN203" i="20"/>
  <c r="AN204" i="20"/>
  <c r="AN205" i="20"/>
  <c r="AN206" i="20"/>
  <c r="AN207" i="20"/>
  <c r="AN208" i="20"/>
  <c r="AN209" i="20"/>
  <c r="AN210" i="20"/>
  <c r="AN211" i="20"/>
  <c r="AN212" i="20"/>
  <c r="AN213" i="20"/>
  <c r="AN214" i="20"/>
  <c r="AN216" i="20"/>
  <c r="AN217" i="20"/>
  <c r="AN218" i="20"/>
  <c r="AN219" i="20"/>
  <c r="AN220" i="20"/>
  <c r="AN221" i="20"/>
  <c r="AN222" i="20"/>
  <c r="AN223" i="20"/>
  <c r="AN224" i="20"/>
  <c r="AN225" i="20"/>
  <c r="AN226" i="20"/>
  <c r="AN227" i="20"/>
  <c r="AN228" i="20"/>
  <c r="AN229" i="20"/>
  <c r="AN230" i="20"/>
  <c r="AN231" i="20"/>
  <c r="AN232" i="20"/>
  <c r="AN233" i="20"/>
  <c r="AN234" i="20"/>
  <c r="AN235" i="20"/>
  <c r="AN236" i="20"/>
  <c r="AN237" i="20"/>
  <c r="AN239" i="20"/>
  <c r="AN240" i="20"/>
  <c r="AN241" i="20"/>
  <c r="AN242" i="20"/>
  <c r="AN243" i="20"/>
  <c r="AN245" i="20"/>
  <c r="AN246" i="20"/>
  <c r="AN247" i="20"/>
  <c r="AN248" i="20"/>
  <c r="AN117" i="20"/>
  <c r="AN87" i="20"/>
  <c r="AN88" i="20"/>
  <c r="AN89" i="20"/>
  <c r="AN90" i="20"/>
  <c r="AN67" i="20"/>
  <c r="AN68" i="20"/>
  <c r="AN118" i="20"/>
  <c r="AN111" i="20"/>
  <c r="AN119" i="20"/>
  <c r="AO5" i="20"/>
  <c r="AO8" i="20"/>
  <c r="AO9" i="20"/>
  <c r="AO15" i="20"/>
  <c r="AO21" i="20"/>
  <c r="AO22" i="20"/>
  <c r="AO23" i="20"/>
  <c r="AO29" i="20"/>
  <c r="AO30" i="20"/>
  <c r="AO33" i="20"/>
  <c r="AO32" i="20"/>
  <c r="AO36" i="20"/>
  <c r="AO37" i="20"/>
  <c r="AO48" i="20"/>
  <c r="AO38" i="20"/>
  <c r="AO40" i="20"/>
  <c r="AO39" i="20"/>
  <c r="AO41" i="20"/>
  <c r="AO55" i="20"/>
  <c r="AO42" i="20"/>
  <c r="AO43" i="20"/>
  <c r="AO44" i="20"/>
  <c r="AO45" i="20"/>
  <c r="AO54" i="20"/>
  <c r="AO47" i="20"/>
  <c r="AO52" i="20"/>
  <c r="AO57" i="20"/>
  <c r="AO61" i="20"/>
  <c r="AO62" i="20"/>
  <c r="AO56" i="20"/>
  <c r="AO59" i="20"/>
  <c r="AO60" i="20"/>
  <c r="AO65" i="20"/>
  <c r="AO66" i="20"/>
  <c r="AO73" i="20"/>
  <c r="AO70" i="20"/>
  <c r="AO71" i="20"/>
  <c r="AO75" i="20"/>
  <c r="AO76" i="20"/>
  <c r="AO74" i="20"/>
  <c r="AO78" i="20"/>
  <c r="AO82" i="20"/>
  <c r="AO83" i="20"/>
  <c r="AO105" i="20"/>
  <c r="AO85" i="20"/>
  <c r="AO86" i="20"/>
  <c r="AO91" i="20"/>
  <c r="AO92" i="20"/>
  <c r="AO96" i="20"/>
  <c r="AO93" i="20"/>
  <c r="AO95" i="20"/>
  <c r="AO97" i="20"/>
  <c r="AO98" i="20"/>
  <c r="AO99" i="20"/>
  <c r="AO63" i="20"/>
  <c r="AO64" i="20"/>
  <c r="AO101" i="20"/>
  <c r="AO102" i="20"/>
  <c r="AO120" i="20"/>
  <c r="AO104" i="20"/>
  <c r="AO106" i="20"/>
  <c r="AO107" i="20"/>
  <c r="AO108" i="20"/>
  <c r="AO109" i="20"/>
  <c r="AO80" i="20"/>
  <c r="AO81" i="20"/>
  <c r="AO110" i="20"/>
  <c r="AO113" i="20"/>
  <c r="AO114" i="20"/>
  <c r="AO121" i="20"/>
  <c r="AO123" i="20"/>
  <c r="AO124" i="20"/>
  <c r="AO125" i="20"/>
  <c r="AO126" i="20"/>
  <c r="AO127" i="20"/>
  <c r="AO128" i="20"/>
  <c r="AO129" i="20"/>
  <c r="AO130" i="20"/>
  <c r="AO131" i="20"/>
  <c r="AO132" i="20"/>
  <c r="AO133" i="20"/>
  <c r="AO134" i="20"/>
  <c r="AO135" i="20"/>
  <c r="AO136" i="20"/>
  <c r="AO137" i="20"/>
  <c r="AO138" i="20"/>
  <c r="AO139" i="20"/>
  <c r="AO140" i="20"/>
  <c r="AO141" i="20"/>
  <c r="AO142" i="20"/>
  <c r="AO143" i="20"/>
  <c r="AO144" i="20"/>
  <c r="AO145" i="20"/>
  <c r="AO146" i="20"/>
  <c r="AO147" i="20"/>
  <c r="AO148" i="20"/>
  <c r="AO149" i="20"/>
  <c r="AO151" i="20"/>
  <c r="AO152" i="20"/>
  <c r="AO153" i="20"/>
  <c r="AO154" i="20"/>
  <c r="AO155" i="20"/>
  <c r="AO156" i="20"/>
  <c r="AO157" i="20"/>
  <c r="AO158" i="20"/>
  <c r="AO159" i="20"/>
  <c r="AO160" i="20"/>
  <c r="AO161" i="20"/>
  <c r="AO162" i="20"/>
  <c r="AO163" i="20"/>
  <c r="AO164" i="20"/>
  <c r="AO165" i="20"/>
  <c r="AO167" i="20"/>
  <c r="AO168" i="20"/>
  <c r="AO169" i="20"/>
  <c r="AO170" i="20"/>
  <c r="AO171" i="20"/>
  <c r="AO172" i="20"/>
  <c r="AO173" i="20"/>
  <c r="AO175" i="20"/>
  <c r="AO176" i="20"/>
  <c r="AO177" i="20"/>
  <c r="AO178" i="20"/>
  <c r="AO179" i="20"/>
  <c r="AO180" i="20"/>
  <c r="AO116" i="20"/>
  <c r="AO181" i="20"/>
  <c r="AO182" i="20"/>
  <c r="AO184" i="20"/>
  <c r="AO185" i="20"/>
  <c r="AO186" i="20"/>
  <c r="AO187" i="20"/>
  <c r="AO188" i="20"/>
  <c r="AO190" i="20"/>
  <c r="AO191" i="20"/>
  <c r="AO192" i="20"/>
  <c r="AO193" i="20"/>
  <c r="AO194" i="20"/>
  <c r="AO195" i="20"/>
  <c r="AO196" i="20"/>
  <c r="AO197" i="20"/>
  <c r="AO198" i="20"/>
  <c r="AO199" i="20"/>
  <c r="AO200" i="20"/>
  <c r="AO201" i="20"/>
  <c r="AO202" i="20"/>
  <c r="AO203" i="20"/>
  <c r="AO204" i="20"/>
  <c r="AO205" i="20"/>
  <c r="AO206" i="20"/>
  <c r="AO207" i="20"/>
  <c r="AO208" i="20"/>
  <c r="AO209" i="20"/>
  <c r="AO210" i="20"/>
  <c r="AO211" i="20"/>
  <c r="AO212" i="20"/>
  <c r="AO213" i="20"/>
  <c r="AO214" i="20"/>
  <c r="AO216" i="20"/>
  <c r="AO217" i="20"/>
  <c r="AO218" i="20"/>
  <c r="AO219" i="20"/>
  <c r="AO220" i="20"/>
  <c r="AO221" i="20"/>
  <c r="AO222" i="20"/>
  <c r="AO223" i="20"/>
  <c r="AO224" i="20"/>
  <c r="AO225" i="20"/>
  <c r="AO226" i="20"/>
  <c r="AO227" i="20"/>
  <c r="AO228" i="20"/>
  <c r="AO229" i="20"/>
  <c r="AO230" i="20"/>
  <c r="AO231" i="20"/>
  <c r="AO232" i="20"/>
  <c r="AO233" i="20"/>
  <c r="AO234" i="20"/>
  <c r="AO235" i="20"/>
  <c r="AO236" i="20"/>
  <c r="AO237" i="20"/>
  <c r="AO239" i="20"/>
  <c r="AO240" i="20"/>
  <c r="AO241" i="20"/>
  <c r="AO242" i="20"/>
  <c r="AO243" i="20"/>
  <c r="AO245" i="20"/>
  <c r="AO246" i="20"/>
  <c r="AO247" i="20"/>
  <c r="AO248" i="20"/>
  <c r="AO117" i="20"/>
  <c r="AO87" i="20"/>
  <c r="AO88" i="20"/>
  <c r="AO89" i="20"/>
  <c r="AO90" i="20"/>
  <c r="AO67" i="20"/>
  <c r="AO68" i="20"/>
  <c r="AO118" i="20"/>
  <c r="AO111" i="20"/>
  <c r="AO119" i="20"/>
  <c r="AP22" i="20"/>
  <c r="AP33" i="20"/>
  <c r="AP62" i="20"/>
  <c r="AP57" i="20"/>
  <c r="AP42" i="20"/>
  <c r="AP43" i="20"/>
  <c r="AP66" i="20"/>
  <c r="AP45" i="20"/>
  <c r="AP97" i="20"/>
  <c r="AP96" i="20"/>
  <c r="AP107" i="20"/>
  <c r="AP109" i="20"/>
  <c r="AP54" i="20"/>
  <c r="AP48" i="20"/>
  <c r="AP34" i="20"/>
  <c r="AP30" i="20"/>
  <c r="AP38" i="20"/>
  <c r="AP40" i="20"/>
  <c r="AP37" i="20"/>
  <c r="AP36" i="20"/>
  <c r="AP86" i="20"/>
  <c r="AP41" i="20"/>
  <c r="AP177" i="20"/>
  <c r="AP59" i="20"/>
  <c r="AP113" i="20"/>
  <c r="AP213" i="20"/>
  <c r="AP65" i="20"/>
  <c r="AP5" i="20"/>
  <c r="AP7" i="20"/>
  <c r="AP9" i="20"/>
  <c r="AP16" i="20"/>
  <c r="AP15" i="20"/>
  <c r="AP21" i="20"/>
  <c r="AP23" i="20"/>
  <c r="AP29" i="20"/>
  <c r="AP39" i="20"/>
  <c r="AP55" i="20"/>
  <c r="AP44" i="20"/>
  <c r="AP47" i="20"/>
  <c r="AP52" i="20"/>
  <c r="AP61" i="20"/>
  <c r="AP56" i="20"/>
  <c r="AP60" i="20"/>
  <c r="AP73" i="20"/>
  <c r="AP70" i="20"/>
  <c r="AP71" i="20"/>
  <c r="AP75" i="20"/>
  <c r="AP76" i="20"/>
  <c r="AP74" i="20"/>
  <c r="AP78" i="20"/>
  <c r="AP82" i="20"/>
  <c r="AP83" i="20"/>
  <c r="AP105" i="20"/>
  <c r="AP85" i="20"/>
  <c r="AP91" i="20"/>
  <c r="AP92" i="20"/>
  <c r="AP69" i="20"/>
  <c r="AP93" i="20"/>
  <c r="AP95" i="20"/>
  <c r="AP63" i="20"/>
  <c r="AP64" i="20"/>
  <c r="AP101" i="20"/>
  <c r="AP102" i="20"/>
  <c r="AP104" i="20"/>
  <c r="AP106" i="20"/>
  <c r="AP108" i="20"/>
  <c r="AP80" i="20"/>
  <c r="AP81" i="20"/>
  <c r="AP110" i="20"/>
  <c r="AP114" i="20"/>
  <c r="AP121" i="20"/>
  <c r="AP123" i="20"/>
  <c r="AP124" i="20"/>
  <c r="AP125" i="20"/>
  <c r="AP126" i="20"/>
  <c r="AP127" i="20"/>
  <c r="AP129" i="20"/>
  <c r="AP130" i="20"/>
  <c r="AP131" i="20"/>
  <c r="AP132" i="20"/>
  <c r="AP133" i="20"/>
  <c r="AP134" i="20"/>
  <c r="AP135" i="20"/>
  <c r="AP136" i="20"/>
  <c r="AP137" i="20"/>
  <c r="AP138" i="20"/>
  <c r="AP139" i="20"/>
  <c r="AP140" i="20"/>
  <c r="AP141" i="20"/>
  <c r="AP142" i="20"/>
  <c r="AP143" i="20"/>
  <c r="AP144" i="20"/>
  <c r="AP145" i="20"/>
  <c r="AP146" i="20"/>
  <c r="AP147" i="20"/>
  <c r="AP148" i="20"/>
  <c r="AP149" i="20"/>
  <c r="AP151" i="20"/>
  <c r="AP152" i="20"/>
  <c r="AP153" i="20"/>
  <c r="AP154" i="20"/>
  <c r="AP155" i="20"/>
  <c r="AP156" i="20"/>
  <c r="AP157" i="20"/>
  <c r="AP158" i="20"/>
  <c r="AP159" i="20"/>
  <c r="AP160" i="20"/>
  <c r="AP161" i="20"/>
  <c r="AP162" i="20"/>
  <c r="AP163" i="20"/>
  <c r="AP164" i="20"/>
  <c r="AP165" i="20"/>
  <c r="AP167" i="20"/>
  <c r="AP168" i="20"/>
  <c r="AP169" i="20"/>
  <c r="AP170" i="20"/>
  <c r="AP171" i="20"/>
  <c r="AP172" i="20"/>
  <c r="AP173" i="20"/>
  <c r="AP175" i="20"/>
  <c r="AP176" i="20"/>
  <c r="AP178" i="20"/>
  <c r="AP179" i="20"/>
  <c r="AP180" i="20"/>
  <c r="AP116" i="20"/>
  <c r="AP181" i="20"/>
  <c r="AP182" i="20"/>
  <c r="AP184" i="20"/>
  <c r="AP185" i="20"/>
  <c r="AP186" i="20"/>
  <c r="AP187" i="20"/>
  <c r="AP188" i="20"/>
  <c r="AP190" i="20"/>
  <c r="AP191" i="20"/>
  <c r="AP192" i="20"/>
  <c r="AP193" i="20"/>
  <c r="AP194" i="20"/>
  <c r="AP195" i="20"/>
  <c r="AP196" i="20"/>
  <c r="AP197" i="20"/>
  <c r="AP198" i="20"/>
  <c r="AP199" i="20"/>
  <c r="AP200" i="20"/>
  <c r="AP201" i="20"/>
  <c r="AP202" i="20"/>
  <c r="AP203" i="20"/>
  <c r="AP204" i="20"/>
  <c r="AP205" i="20"/>
  <c r="AP206" i="20"/>
  <c r="AP207" i="20"/>
  <c r="AP208" i="20"/>
  <c r="AP209" i="20"/>
  <c r="AP210" i="20"/>
  <c r="AP211" i="20"/>
  <c r="AP212" i="20"/>
  <c r="AP214" i="20"/>
  <c r="AP216" i="20"/>
  <c r="AP217" i="20"/>
  <c r="AP218" i="20"/>
  <c r="AP219" i="20"/>
  <c r="AP220" i="20"/>
  <c r="AP221" i="20"/>
  <c r="AP222" i="20"/>
  <c r="AP223" i="20"/>
  <c r="AP224" i="20"/>
  <c r="AP225" i="20"/>
  <c r="AP226" i="20"/>
  <c r="AP227" i="20"/>
  <c r="AP228" i="20"/>
  <c r="AP229" i="20"/>
  <c r="AP230" i="20"/>
  <c r="AP231" i="20"/>
  <c r="AP232" i="20"/>
  <c r="AP233" i="20"/>
  <c r="AP234" i="20"/>
  <c r="AP235" i="20"/>
  <c r="AP236" i="20"/>
  <c r="AP237" i="20"/>
  <c r="AP239" i="20"/>
  <c r="AP240" i="20"/>
  <c r="AP241" i="20"/>
  <c r="AP242" i="20"/>
  <c r="AP243" i="20"/>
  <c r="AP245" i="20"/>
  <c r="AP246" i="20"/>
  <c r="AP247" i="20"/>
  <c r="AP248" i="20"/>
  <c r="AP117" i="20"/>
  <c r="AP87" i="20"/>
  <c r="AP88" i="20"/>
  <c r="AP89" i="20"/>
  <c r="AP90" i="20"/>
  <c r="AP67" i="20"/>
  <c r="AP68" i="20"/>
  <c r="AP118" i="20"/>
  <c r="AP111" i="20"/>
  <c r="AP119" i="20"/>
  <c r="AR13" i="20"/>
  <c r="AR11" i="20"/>
  <c r="AR14" i="20"/>
  <c r="AR27" i="20"/>
  <c r="AQ5" i="20"/>
  <c r="AR5" i="20"/>
  <c r="AQ15" i="20"/>
  <c r="AR15" i="20"/>
  <c r="AQ17" i="20"/>
  <c r="AR17" i="20"/>
  <c r="AQ20" i="20"/>
  <c r="AR20" i="20"/>
  <c r="AR10" i="20"/>
  <c r="AR35" i="20"/>
  <c r="AR19" i="20"/>
  <c r="AR22" i="20"/>
  <c r="AR33" i="20"/>
  <c r="AR62" i="20"/>
  <c r="AR57" i="20"/>
  <c r="AR30" i="20"/>
  <c r="AR38" i="20"/>
  <c r="AR113" i="20"/>
  <c r="AQ114" i="20"/>
  <c r="AR114" i="20"/>
  <c r="AR31" i="20"/>
  <c r="AR51" i="20"/>
  <c r="AR150" i="20"/>
  <c r="AR50" i="20"/>
  <c r="AQ122" i="20"/>
  <c r="AR122" i="20"/>
  <c r="AQ183" i="20"/>
  <c r="AR183" i="20"/>
  <c r="AQ238" i="20"/>
  <c r="AR238" i="20"/>
  <c r="AQ215" i="20"/>
  <c r="AR215" i="20"/>
  <c r="AR97" i="20"/>
  <c r="AR96" i="20"/>
  <c r="AR109" i="20"/>
  <c r="AR107" i="20"/>
  <c r="V255" i="20"/>
  <c r="AQ21" i="20"/>
  <c r="AQ29" i="20"/>
  <c r="AQ32" i="20"/>
  <c r="AQ3" i="20"/>
  <c r="AQ6" i="20"/>
  <c r="AQ7" i="20"/>
  <c r="AQ8" i="20"/>
  <c r="AQ9" i="20"/>
  <c r="AQ12" i="20"/>
  <c r="AQ16" i="20"/>
  <c r="AQ18" i="20"/>
  <c r="AQ23" i="20"/>
  <c r="AQ25" i="20"/>
  <c r="AQ26" i="20"/>
  <c r="AQ55" i="20"/>
  <c r="AQ53" i="20"/>
  <c r="AQ56" i="20"/>
  <c r="AQ58" i="20"/>
  <c r="AQ60" i="20"/>
  <c r="AQ72" i="20"/>
  <c r="AQ73" i="20"/>
  <c r="AQ70" i="20"/>
  <c r="AQ71" i="20"/>
  <c r="AQ75" i="20"/>
  <c r="AQ76" i="20"/>
  <c r="AQ74" i="20"/>
  <c r="AQ78" i="20"/>
  <c r="AQ82" i="20"/>
  <c r="AQ83" i="20"/>
  <c r="AQ85" i="20"/>
  <c r="AQ91" i="20"/>
  <c r="AQ92" i="20"/>
  <c r="AQ69" i="20"/>
  <c r="AQ93" i="20"/>
  <c r="AQ94" i="20"/>
  <c r="AQ95" i="20"/>
  <c r="AQ98" i="20"/>
  <c r="AQ99" i="20"/>
  <c r="AQ63" i="20"/>
  <c r="AQ64" i="20"/>
  <c r="AQ101" i="20"/>
  <c r="AQ102" i="20"/>
  <c r="AQ104" i="20"/>
  <c r="AQ106" i="20"/>
  <c r="AQ80" i="20"/>
  <c r="AQ81" i="20"/>
  <c r="AQ110" i="20"/>
  <c r="AQ121" i="20"/>
  <c r="AQ123" i="20"/>
  <c r="AQ124" i="20"/>
  <c r="AQ125" i="20"/>
  <c r="AQ126" i="20"/>
  <c r="AQ127" i="20"/>
  <c r="AQ128" i="20"/>
  <c r="AQ129" i="20"/>
  <c r="AQ130" i="20"/>
  <c r="AQ131" i="20"/>
  <c r="AQ132" i="20"/>
  <c r="AQ133" i="20"/>
  <c r="AQ134" i="20"/>
  <c r="AQ135" i="20"/>
  <c r="AQ136" i="20"/>
  <c r="AQ137" i="20"/>
  <c r="AQ138" i="20"/>
  <c r="AQ139" i="20"/>
  <c r="AQ140" i="20"/>
  <c r="AQ141" i="20"/>
  <c r="AQ142" i="20"/>
  <c r="AQ143" i="20"/>
  <c r="AQ144" i="20"/>
  <c r="AQ145" i="20"/>
  <c r="AQ146" i="20"/>
  <c r="AQ147" i="20"/>
  <c r="AQ148" i="20"/>
  <c r="AQ149" i="20"/>
  <c r="AQ151" i="20"/>
  <c r="AQ152" i="20"/>
  <c r="AQ153" i="20"/>
  <c r="AQ154" i="20"/>
  <c r="AQ155" i="20"/>
  <c r="AQ156" i="20"/>
  <c r="AQ157" i="20"/>
  <c r="AQ158" i="20"/>
  <c r="AQ159" i="20"/>
  <c r="AQ160" i="20"/>
  <c r="AQ161" i="20"/>
  <c r="AQ162" i="20"/>
  <c r="AQ163" i="20"/>
  <c r="AQ164" i="20"/>
  <c r="AQ165" i="20"/>
  <c r="AQ167" i="20"/>
  <c r="AQ168" i="20"/>
  <c r="AQ169" i="20"/>
  <c r="AQ170" i="20"/>
  <c r="AQ171" i="20"/>
  <c r="AQ172" i="20"/>
  <c r="AQ173" i="20"/>
  <c r="AQ174" i="20"/>
  <c r="AQ175" i="20"/>
  <c r="AQ176" i="20"/>
  <c r="AQ178" i="20"/>
  <c r="AQ179" i="20"/>
  <c r="AQ180" i="20"/>
  <c r="AQ116" i="20"/>
  <c r="AQ181" i="20"/>
  <c r="AQ182" i="20"/>
  <c r="AQ184" i="20"/>
  <c r="AQ185" i="20"/>
  <c r="AQ186" i="20"/>
  <c r="AQ187" i="20"/>
  <c r="AQ188" i="20"/>
  <c r="AQ189" i="20"/>
  <c r="AQ190" i="20"/>
  <c r="AQ191" i="20"/>
  <c r="AQ192" i="20"/>
  <c r="AQ193" i="20"/>
  <c r="AQ194" i="20"/>
  <c r="AQ195" i="20"/>
  <c r="AQ196" i="20"/>
  <c r="AQ197" i="20"/>
  <c r="AQ198" i="20"/>
  <c r="AQ199" i="20"/>
  <c r="AQ200" i="20"/>
  <c r="AQ201" i="20"/>
  <c r="AQ202" i="20"/>
  <c r="AQ203" i="20"/>
  <c r="AQ204" i="20"/>
  <c r="AQ205" i="20"/>
  <c r="AQ206" i="20"/>
  <c r="AQ207" i="20"/>
  <c r="AQ208" i="20"/>
  <c r="AQ209" i="20"/>
  <c r="AQ210" i="20"/>
  <c r="AQ211" i="20"/>
  <c r="AQ212" i="20"/>
  <c r="AQ214" i="20"/>
  <c r="AQ216" i="20"/>
  <c r="AQ217" i="20"/>
  <c r="AQ218" i="20"/>
  <c r="AQ219" i="20"/>
  <c r="AQ220" i="20"/>
  <c r="AQ221" i="20"/>
  <c r="AQ222" i="20"/>
  <c r="AQ223" i="20"/>
  <c r="AQ224" i="20"/>
  <c r="AQ225" i="20"/>
  <c r="AQ226" i="20"/>
  <c r="AQ227" i="20"/>
  <c r="AQ228" i="20"/>
  <c r="AQ229" i="20"/>
  <c r="AQ230" i="20"/>
  <c r="AQ231" i="20"/>
  <c r="AQ232" i="20"/>
  <c r="AQ233" i="20"/>
  <c r="AQ234" i="20"/>
  <c r="AQ235" i="20"/>
  <c r="AQ236" i="20"/>
  <c r="AQ237" i="20"/>
  <c r="AQ239" i="20"/>
  <c r="AQ240" i="20"/>
  <c r="AQ241" i="20"/>
  <c r="AQ242" i="20"/>
  <c r="AQ243" i="20"/>
  <c r="AQ245" i="20"/>
  <c r="AQ246" i="20"/>
  <c r="AQ247" i="20"/>
  <c r="AQ248" i="20"/>
  <c r="AQ117" i="20"/>
  <c r="AQ87" i="20"/>
  <c r="AQ88" i="20"/>
  <c r="AQ89" i="20"/>
  <c r="AQ90" i="20"/>
  <c r="AQ67" i="20"/>
  <c r="AQ68" i="20"/>
  <c r="AQ118" i="20"/>
  <c r="AQ111" i="20"/>
  <c r="AQ119" i="20"/>
  <c r="AR21" i="20"/>
  <c r="AR24" i="20"/>
  <c r="AR29" i="20"/>
  <c r="AR32" i="20"/>
  <c r="AR272" i="20"/>
  <c r="AL4" i="21"/>
  <c r="AR3" i="20" s="1"/>
  <c r="AR7" i="20"/>
  <c r="AR8" i="20"/>
  <c r="AR9" i="20"/>
  <c r="AR16" i="20"/>
  <c r="AR18" i="20"/>
  <c r="AR23" i="20"/>
  <c r="AR25" i="20"/>
  <c r="AR26" i="20"/>
  <c r="AR28" i="20"/>
  <c r="AR34" i="20"/>
  <c r="AR36" i="20"/>
  <c r="AR37" i="20"/>
  <c r="AR48" i="20"/>
  <c r="AR40" i="20"/>
  <c r="AR39" i="20"/>
  <c r="AR41" i="20"/>
  <c r="AR55" i="20"/>
  <c r="AR42" i="20"/>
  <c r="AR43" i="20"/>
  <c r="AR44" i="20"/>
  <c r="AR45" i="20"/>
  <c r="AR54" i="20"/>
  <c r="AR47" i="20"/>
  <c r="AR49" i="20"/>
  <c r="AR52" i="20"/>
  <c r="AR61" i="20"/>
  <c r="AR56" i="20"/>
  <c r="AR58" i="20"/>
  <c r="AR59" i="20"/>
  <c r="AR60" i="20"/>
  <c r="AR65" i="20"/>
  <c r="AR66" i="20"/>
  <c r="AR72" i="20"/>
  <c r="AR73" i="20"/>
  <c r="AR70" i="20"/>
  <c r="AR71" i="20"/>
  <c r="AR75" i="20"/>
  <c r="AR76" i="20"/>
  <c r="AR74" i="20"/>
  <c r="AR78" i="20"/>
  <c r="AR82" i="20"/>
  <c r="AR83" i="20"/>
  <c r="AR105" i="20"/>
  <c r="AR85" i="20"/>
  <c r="AR86" i="20"/>
  <c r="AR91" i="20"/>
  <c r="AR92" i="20"/>
  <c r="AR69" i="20"/>
  <c r="AR93" i="20"/>
  <c r="AR94" i="20"/>
  <c r="AR95" i="20"/>
  <c r="AR98" i="20"/>
  <c r="AR99" i="20"/>
  <c r="AR63" i="20"/>
  <c r="AR64" i="20"/>
  <c r="AR101" i="20"/>
  <c r="AR102" i="20"/>
  <c r="AR120" i="20"/>
  <c r="AR104" i="20"/>
  <c r="AR106" i="20"/>
  <c r="AR108" i="20"/>
  <c r="AR80" i="20"/>
  <c r="AR81" i="20"/>
  <c r="AR110" i="20"/>
  <c r="AR121" i="20"/>
  <c r="AR123" i="20"/>
  <c r="AR124" i="20"/>
  <c r="AR125" i="20"/>
  <c r="AR126" i="20"/>
  <c r="AR127" i="20"/>
  <c r="AR128" i="20"/>
  <c r="AR129" i="20"/>
  <c r="AR130" i="20"/>
  <c r="AR131" i="20"/>
  <c r="AR132" i="20"/>
  <c r="AR133" i="20"/>
  <c r="AR134" i="20"/>
  <c r="AR135" i="20"/>
  <c r="AR136" i="20"/>
  <c r="AR137" i="20"/>
  <c r="AR138" i="20"/>
  <c r="AR139" i="20"/>
  <c r="AR140" i="20"/>
  <c r="AR141" i="20"/>
  <c r="AR142" i="20"/>
  <c r="AR143" i="20"/>
  <c r="AR144" i="20"/>
  <c r="AR145" i="20"/>
  <c r="AR146" i="20"/>
  <c r="AR147" i="20"/>
  <c r="AR148" i="20"/>
  <c r="AR149" i="20"/>
  <c r="AR151" i="20"/>
  <c r="AR152" i="20"/>
  <c r="AR153" i="20"/>
  <c r="AR154" i="20"/>
  <c r="AR155" i="20"/>
  <c r="AR156" i="20"/>
  <c r="AR157" i="20"/>
  <c r="AR158" i="20"/>
  <c r="AR159" i="20"/>
  <c r="AR160" i="20"/>
  <c r="AR161" i="20"/>
  <c r="AR162" i="20"/>
  <c r="AR163" i="20"/>
  <c r="AR164" i="20"/>
  <c r="AR165" i="20"/>
  <c r="AR167" i="20"/>
  <c r="AR168" i="20"/>
  <c r="AR169" i="20"/>
  <c r="AR170" i="20"/>
  <c r="AR171" i="20"/>
  <c r="AR172" i="20"/>
  <c r="AR173" i="20"/>
  <c r="AR174" i="20"/>
  <c r="AR175" i="20"/>
  <c r="AR176" i="20"/>
  <c r="AR177" i="20"/>
  <c r="AR178" i="20"/>
  <c r="AR179" i="20"/>
  <c r="AR180" i="20"/>
  <c r="AR116" i="20"/>
  <c r="AR181" i="20"/>
  <c r="AR182" i="20"/>
  <c r="AR184" i="20"/>
  <c r="AR185" i="20"/>
  <c r="AR186" i="20"/>
  <c r="AR187" i="20"/>
  <c r="AR188" i="20"/>
  <c r="AR189" i="20"/>
  <c r="AR190" i="20"/>
  <c r="AR191" i="20"/>
  <c r="AR192" i="20"/>
  <c r="AR193" i="20"/>
  <c r="AR194" i="20"/>
  <c r="AR195" i="20"/>
  <c r="AR196" i="20"/>
  <c r="AR197" i="20"/>
  <c r="AR198" i="20"/>
  <c r="AR199" i="20"/>
  <c r="AR200" i="20"/>
  <c r="AR201" i="20"/>
  <c r="AR202" i="20"/>
  <c r="AR203" i="20"/>
  <c r="AR204" i="20"/>
  <c r="AR205" i="20"/>
  <c r="AR206" i="20"/>
  <c r="AR207" i="20"/>
  <c r="AR208" i="20"/>
  <c r="AR209" i="20"/>
  <c r="AR210" i="20"/>
  <c r="AR211" i="20"/>
  <c r="AR212" i="20"/>
  <c r="AR213" i="20"/>
  <c r="AR214" i="20"/>
  <c r="AR216" i="20"/>
  <c r="AR217" i="20"/>
  <c r="AR218" i="20"/>
  <c r="AR219" i="20"/>
  <c r="AR220" i="20"/>
  <c r="AR221" i="20"/>
  <c r="AR222" i="20"/>
  <c r="AR223" i="20"/>
  <c r="AR224" i="20"/>
  <c r="AR225" i="20"/>
  <c r="AR226" i="20"/>
  <c r="AR227" i="20"/>
  <c r="AR228" i="20"/>
  <c r="AR229" i="20"/>
  <c r="AR230" i="20"/>
  <c r="AR231" i="20"/>
  <c r="AR232" i="20"/>
  <c r="AR233" i="20"/>
  <c r="AR234" i="20"/>
  <c r="AR235" i="20"/>
  <c r="AR236" i="20"/>
  <c r="AR237" i="20"/>
  <c r="AR239" i="20"/>
  <c r="AR240" i="20"/>
  <c r="AR241" i="20"/>
  <c r="AR242" i="20"/>
  <c r="AR243" i="20"/>
  <c r="AR245" i="20"/>
  <c r="AR246" i="20"/>
  <c r="AR247" i="20"/>
  <c r="AR248" i="20"/>
  <c r="AR117" i="20"/>
  <c r="AR87" i="20"/>
  <c r="AR88" i="20"/>
  <c r="AR89" i="20"/>
  <c r="AR90" i="20"/>
  <c r="AR67" i="20"/>
  <c r="AR68" i="20"/>
  <c r="AR118" i="20"/>
  <c r="AR111" i="20"/>
  <c r="AR119" i="20"/>
  <c r="M255" i="20"/>
  <c r="N255" i="20"/>
  <c r="O255" i="20"/>
  <c r="P255" i="20"/>
  <c r="Q255" i="20"/>
  <c r="R255" i="20"/>
  <c r="S255" i="20"/>
  <c r="T255" i="20"/>
  <c r="U255" i="20"/>
  <c r="W255" i="20"/>
  <c r="AU4" i="20"/>
  <c r="AV272" i="20"/>
  <c r="AS272" i="20"/>
  <c r="V254" i="20"/>
  <c r="M254" i="20"/>
  <c r="N254" i="20"/>
  <c r="O254" i="20"/>
  <c r="P254" i="20"/>
  <c r="Q254" i="20"/>
  <c r="R254" i="20"/>
  <c r="S254" i="20"/>
  <c r="T254" i="20"/>
  <c r="U254" i="20"/>
  <c r="W254" i="20"/>
  <c r="AT3" i="20"/>
  <c r="AS5" i="20"/>
  <c r="AS11" i="20"/>
  <c r="AS13" i="20"/>
  <c r="AS10" i="20"/>
  <c r="AS14" i="20"/>
  <c r="AS15" i="20"/>
  <c r="AS17" i="20"/>
  <c r="AS19" i="20"/>
  <c r="AS20" i="20"/>
  <c r="AS21" i="20"/>
  <c r="AS22" i="20"/>
  <c r="AS24" i="20"/>
  <c r="AS27" i="20"/>
  <c r="AS29" i="20"/>
  <c r="AS30" i="20"/>
  <c r="AS33" i="20"/>
  <c r="AS31" i="20"/>
  <c r="AS32" i="20"/>
  <c r="AS35" i="20"/>
  <c r="AS38" i="20"/>
  <c r="AS55" i="20"/>
  <c r="AS42" i="20"/>
  <c r="AS43" i="20"/>
  <c r="AS44" i="20"/>
  <c r="AS45" i="20"/>
  <c r="AS47" i="20"/>
  <c r="AS49" i="20"/>
  <c r="AS50" i="20"/>
  <c r="AS51" i="20"/>
  <c r="AS52" i="20"/>
  <c r="AS57" i="20"/>
  <c r="AS61" i="20"/>
  <c r="AS62" i="20"/>
  <c r="AS58" i="20"/>
  <c r="AS59" i="20"/>
  <c r="AS60" i="20"/>
  <c r="AS66" i="20"/>
  <c r="AS72" i="20"/>
  <c r="AS73" i="20"/>
  <c r="AS70" i="20"/>
  <c r="AS71" i="20"/>
  <c r="AS74" i="20"/>
  <c r="AS78" i="20"/>
  <c r="AS85" i="20"/>
  <c r="AS86" i="20"/>
  <c r="AS91" i="20"/>
  <c r="AS92" i="20"/>
  <c r="AS69" i="20"/>
  <c r="AS96" i="20"/>
  <c r="AS93" i="20"/>
  <c r="AS94" i="20"/>
  <c r="AS95" i="20"/>
  <c r="AS97" i="20"/>
  <c r="AS98" i="20"/>
  <c r="AS99" i="20"/>
  <c r="AS63" i="20"/>
  <c r="AS64" i="20"/>
  <c r="AS101" i="20"/>
  <c r="AS102" i="20"/>
  <c r="AS104" i="20"/>
  <c r="AS106" i="20"/>
  <c r="AS107" i="20"/>
  <c r="AS108" i="20"/>
  <c r="AS109" i="20"/>
  <c r="AS80" i="20"/>
  <c r="AS81" i="20"/>
  <c r="AS110" i="20"/>
  <c r="AS113" i="20"/>
  <c r="AS114" i="20"/>
  <c r="AS121" i="20"/>
  <c r="AS122" i="20"/>
  <c r="AS123" i="20"/>
  <c r="AS124" i="20"/>
  <c r="AS125" i="20"/>
  <c r="AS126" i="20"/>
  <c r="AS127" i="20"/>
  <c r="AS128" i="20"/>
  <c r="AS129" i="20"/>
  <c r="AS130" i="20"/>
  <c r="AS131" i="20"/>
  <c r="AS132" i="20"/>
  <c r="AS133" i="20"/>
  <c r="AS134" i="20"/>
  <c r="AS135" i="20"/>
  <c r="AS136" i="20"/>
  <c r="AS137" i="20"/>
  <c r="AS138" i="20"/>
  <c r="AS139" i="20"/>
  <c r="AS140" i="20"/>
  <c r="AS141" i="20"/>
  <c r="AS142" i="20"/>
  <c r="AS143" i="20"/>
  <c r="AS144" i="20"/>
  <c r="AS145" i="20"/>
  <c r="AS146" i="20"/>
  <c r="AS147" i="20"/>
  <c r="AS148" i="20"/>
  <c r="AS149" i="20"/>
  <c r="AS150" i="20"/>
  <c r="AS151" i="20"/>
  <c r="AS152" i="20"/>
  <c r="AS153" i="20"/>
  <c r="AS154" i="20"/>
  <c r="AS155" i="20"/>
  <c r="AS156" i="20"/>
  <c r="AS157" i="20"/>
  <c r="AS158" i="20"/>
  <c r="AS159" i="20"/>
  <c r="AS160" i="20"/>
  <c r="AS161" i="20"/>
  <c r="AS162" i="20"/>
  <c r="AS163" i="20"/>
  <c r="AS164" i="20"/>
  <c r="AS165" i="20"/>
  <c r="AS167" i="20"/>
  <c r="AS168" i="20"/>
  <c r="AS169" i="20"/>
  <c r="AS170" i="20"/>
  <c r="AS171" i="20"/>
  <c r="AS172" i="20"/>
  <c r="AS173" i="20"/>
  <c r="AS174" i="20"/>
  <c r="AS175" i="20"/>
  <c r="AS176" i="20"/>
  <c r="AS177" i="20"/>
  <c r="AS178" i="20"/>
  <c r="AS179" i="20"/>
  <c r="AS180" i="20"/>
  <c r="AS116" i="20"/>
  <c r="AS181" i="20"/>
  <c r="AS182" i="20"/>
  <c r="AS183" i="20"/>
  <c r="AS184" i="20"/>
  <c r="AS185" i="20"/>
  <c r="AS186" i="20"/>
  <c r="AS187" i="20"/>
  <c r="AS188" i="20"/>
  <c r="AS189" i="20"/>
  <c r="AS190" i="20"/>
  <c r="AS191" i="20"/>
  <c r="AS192" i="20"/>
  <c r="AS193" i="20"/>
  <c r="AS194" i="20"/>
  <c r="AS195" i="20"/>
  <c r="AS196" i="20"/>
  <c r="AS197" i="20"/>
  <c r="AS198" i="20"/>
  <c r="AS199" i="20"/>
  <c r="AS200" i="20"/>
  <c r="AS201" i="20"/>
  <c r="AS202" i="20"/>
  <c r="AS203" i="20"/>
  <c r="AS204" i="20"/>
  <c r="AS205" i="20"/>
  <c r="AS206" i="20"/>
  <c r="AS207" i="20"/>
  <c r="AS208" i="20"/>
  <c r="AS209" i="20"/>
  <c r="AS210" i="20"/>
  <c r="AS211" i="20"/>
  <c r="AS212" i="20"/>
  <c r="AS213" i="20"/>
  <c r="AS214" i="20"/>
  <c r="AS215" i="20"/>
  <c r="AS216" i="20"/>
  <c r="AS217" i="20"/>
  <c r="AS218" i="20"/>
  <c r="AS219" i="20"/>
  <c r="AS220" i="20"/>
  <c r="AS221" i="20"/>
  <c r="AS222" i="20"/>
  <c r="AS223" i="20"/>
  <c r="AS224" i="20"/>
  <c r="AS225" i="20"/>
  <c r="AS226" i="20"/>
  <c r="AS227" i="20"/>
  <c r="AS228" i="20"/>
  <c r="AS229" i="20"/>
  <c r="AS230" i="20"/>
  <c r="AS231" i="20"/>
  <c r="AS232" i="20"/>
  <c r="AS233" i="20"/>
  <c r="AS234" i="20"/>
  <c r="AS235" i="20"/>
  <c r="AS236" i="20"/>
  <c r="AS237" i="20"/>
  <c r="AS238" i="20"/>
  <c r="AS239" i="20"/>
  <c r="AS240" i="20"/>
  <c r="AS241" i="20"/>
  <c r="AS242" i="20"/>
  <c r="AS243" i="20"/>
  <c r="AS245" i="20"/>
  <c r="AS246" i="20"/>
  <c r="AS247" i="20"/>
  <c r="AS248" i="20"/>
  <c r="AS117" i="20"/>
  <c r="AS87" i="20"/>
  <c r="AS88" i="20"/>
  <c r="AS89" i="20"/>
  <c r="AS90" i="20"/>
  <c r="AS67" i="20"/>
  <c r="AS68" i="20"/>
  <c r="AS118" i="20"/>
  <c r="AS111" i="20"/>
  <c r="AS119" i="20"/>
  <c r="AT6" i="20"/>
  <c r="AT7" i="20"/>
  <c r="AT8" i="20"/>
  <c r="AT9" i="20"/>
  <c r="AT12" i="20"/>
  <c r="AT16" i="20"/>
  <c r="AT18" i="20"/>
  <c r="AT21" i="20"/>
  <c r="AT23" i="20"/>
  <c r="AT25" i="20"/>
  <c r="AT26" i="20"/>
  <c r="AT28" i="20"/>
  <c r="AT29" i="20"/>
  <c r="AT34" i="20"/>
  <c r="AT36" i="20"/>
  <c r="AT37" i="20"/>
  <c r="AT48" i="20"/>
  <c r="AT40" i="20"/>
  <c r="AT39" i="20"/>
  <c r="AT41" i="20"/>
  <c r="AT42" i="20"/>
  <c r="AT43" i="20"/>
  <c r="AT44" i="20"/>
  <c r="AT45" i="20"/>
  <c r="AT54" i="20"/>
  <c r="AT53" i="20"/>
  <c r="AT56" i="20"/>
  <c r="AT58" i="20"/>
  <c r="AT59" i="20"/>
  <c r="AT60" i="20"/>
  <c r="AT65" i="20"/>
  <c r="AT66" i="20"/>
  <c r="AT72" i="20"/>
  <c r="AT73" i="20"/>
  <c r="AT70" i="20"/>
  <c r="AT71" i="20"/>
  <c r="AT75" i="20"/>
  <c r="AT76" i="20"/>
  <c r="AT74" i="20"/>
  <c r="AT78" i="20"/>
  <c r="AT82" i="20"/>
  <c r="AT83" i="20"/>
  <c r="AT105" i="20"/>
  <c r="AT85" i="20"/>
  <c r="AT86" i="20"/>
  <c r="AT91" i="20"/>
  <c r="AT92" i="20"/>
  <c r="AT69" i="20"/>
  <c r="AT93" i="20"/>
  <c r="AT94" i="20"/>
  <c r="AT95" i="20"/>
  <c r="AT99" i="20"/>
  <c r="AT63" i="20"/>
  <c r="AT64" i="20"/>
  <c r="AT101" i="20"/>
  <c r="AT102" i="20"/>
  <c r="AT120" i="20"/>
  <c r="AT104" i="20"/>
  <c r="AT106" i="20"/>
  <c r="AT80" i="20"/>
  <c r="AT81" i="20"/>
  <c r="AT110" i="20"/>
  <c r="AT121" i="20"/>
  <c r="AT123" i="20"/>
  <c r="AT124" i="20"/>
  <c r="AT125" i="20"/>
  <c r="AT126" i="20"/>
  <c r="AT127" i="20"/>
  <c r="AT128" i="20"/>
  <c r="AT129" i="20"/>
  <c r="AT131" i="20"/>
  <c r="AT132" i="20"/>
  <c r="AT133" i="20"/>
  <c r="AT134" i="20"/>
  <c r="AT135" i="20"/>
  <c r="AT136" i="20"/>
  <c r="AT137" i="20"/>
  <c r="AT138" i="20"/>
  <c r="AT139" i="20"/>
  <c r="AT140" i="20"/>
  <c r="AT141" i="20"/>
  <c r="AT142" i="20"/>
  <c r="AT143" i="20"/>
  <c r="AT144" i="20"/>
  <c r="AT146" i="20"/>
  <c r="AT147" i="20"/>
  <c r="AT148" i="20"/>
  <c r="AT149" i="20"/>
  <c r="AT151" i="20"/>
  <c r="AT152" i="20"/>
  <c r="AT153" i="20"/>
  <c r="AT154" i="20"/>
  <c r="AT155" i="20"/>
  <c r="AT156" i="20"/>
  <c r="AT157" i="20"/>
  <c r="AT158" i="20"/>
  <c r="AT159" i="20"/>
  <c r="AT160" i="20"/>
  <c r="AT161" i="20"/>
  <c r="AT162" i="20"/>
  <c r="AT163" i="20"/>
  <c r="AT164" i="20"/>
  <c r="AT165" i="20"/>
  <c r="AT167" i="20"/>
  <c r="AT168" i="20"/>
  <c r="AT169" i="20"/>
  <c r="AT170" i="20"/>
  <c r="AT171" i="20"/>
  <c r="AT172" i="20"/>
  <c r="AT173" i="20"/>
  <c r="AT174" i="20"/>
  <c r="AT175" i="20"/>
  <c r="AT176" i="20"/>
  <c r="AT177" i="20"/>
  <c r="AT178" i="20"/>
  <c r="AT179" i="20"/>
  <c r="AT180" i="20"/>
  <c r="AT116" i="20"/>
  <c r="AT181" i="20"/>
  <c r="AT182" i="20"/>
  <c r="AT184" i="20"/>
  <c r="AT185" i="20"/>
  <c r="AT186" i="20"/>
  <c r="AT187" i="20"/>
  <c r="AT188" i="20"/>
  <c r="AT189" i="20"/>
  <c r="AT190" i="20"/>
  <c r="AT191" i="20"/>
  <c r="AT192" i="20"/>
  <c r="AT193" i="20"/>
  <c r="AT194" i="20"/>
  <c r="AT195" i="20"/>
  <c r="AT196" i="20"/>
  <c r="AT197" i="20"/>
  <c r="AT198" i="20"/>
  <c r="AT199" i="20"/>
  <c r="AT200" i="20"/>
  <c r="AT201" i="20"/>
  <c r="AT202" i="20"/>
  <c r="AT203" i="20"/>
  <c r="AT204" i="20"/>
  <c r="AT205" i="20"/>
  <c r="AT206" i="20"/>
  <c r="AT207" i="20"/>
  <c r="AT208" i="20"/>
  <c r="AT209" i="20"/>
  <c r="AT210" i="20"/>
  <c r="AT211" i="20"/>
  <c r="AT212" i="20"/>
  <c r="AT213" i="20"/>
  <c r="AT214" i="20"/>
  <c r="AT216" i="20"/>
  <c r="AT217" i="20"/>
  <c r="AT218" i="20"/>
  <c r="AT219" i="20"/>
  <c r="AT220" i="20"/>
  <c r="AT221" i="20"/>
  <c r="AT222" i="20"/>
  <c r="AT223" i="20"/>
  <c r="AT224" i="20"/>
  <c r="AT225" i="20"/>
  <c r="AT226" i="20"/>
  <c r="AT227" i="20"/>
  <c r="AT228" i="20"/>
  <c r="AT229" i="20"/>
  <c r="AT230" i="20"/>
  <c r="AT231" i="20"/>
  <c r="AT232" i="20"/>
  <c r="AT233" i="20"/>
  <c r="AT234" i="20"/>
  <c r="AT235" i="20"/>
  <c r="AT236" i="20"/>
  <c r="AT237" i="20"/>
  <c r="AT239" i="20"/>
  <c r="AT240" i="20"/>
  <c r="AT241" i="20"/>
  <c r="AT242" i="20"/>
  <c r="AT243" i="20"/>
  <c r="AT245" i="20"/>
  <c r="AT246" i="20"/>
  <c r="AT247" i="20"/>
  <c r="AT248" i="20"/>
  <c r="AT117" i="20"/>
  <c r="AT87" i="20"/>
  <c r="AT88" i="20"/>
  <c r="AT89" i="20"/>
  <c r="AT90" i="20"/>
  <c r="AT67" i="20"/>
  <c r="AT68" i="20"/>
  <c r="AT118" i="20"/>
  <c r="AT111" i="20"/>
  <c r="AT119" i="20"/>
  <c r="AW4" i="20"/>
  <c r="AX4" i="20"/>
  <c r="AY4" i="20"/>
  <c r="AZ272" i="20"/>
  <c r="AT3" i="21"/>
  <c r="AZ3" i="20" s="1"/>
  <c r="AZ4" i="20"/>
  <c r="BA272" i="20"/>
  <c r="AU5" i="20"/>
  <c r="AW5" i="20"/>
  <c r="AX5" i="20"/>
  <c r="AY5" i="20"/>
  <c r="AZ5" i="20"/>
  <c r="AU7" i="20"/>
  <c r="AW7" i="20"/>
  <c r="AX7" i="20"/>
  <c r="AY7" i="20"/>
  <c r="AZ7" i="20"/>
  <c r="AU6" i="20"/>
  <c r="AW6" i="20"/>
  <c r="AX6" i="20"/>
  <c r="AY6" i="20"/>
  <c r="AZ6" i="20"/>
  <c r="AU3" i="20"/>
  <c r="AW272" i="20"/>
  <c r="C4" i="20"/>
  <c r="T261" i="20" s="1"/>
  <c r="C3" i="20"/>
  <c r="C6" i="20"/>
  <c r="C5" i="20"/>
  <c r="C7" i="20"/>
  <c r="C8" i="20"/>
  <c r="C9" i="20"/>
  <c r="C11" i="20"/>
  <c r="C13" i="20"/>
  <c r="C10" i="20"/>
  <c r="C14" i="20"/>
  <c r="C12" i="20"/>
  <c r="C16" i="20"/>
  <c r="C15" i="20"/>
  <c r="C17" i="20"/>
  <c r="C18" i="20"/>
  <c r="C19" i="20"/>
  <c r="C20" i="20"/>
  <c r="C21" i="20"/>
  <c r="C22" i="20"/>
  <c r="C24" i="20"/>
  <c r="C27" i="20"/>
  <c r="C25" i="20"/>
  <c r="C26" i="20"/>
  <c r="C28" i="20"/>
  <c r="C34" i="20"/>
  <c r="C30" i="20"/>
  <c r="C33" i="20"/>
  <c r="C31" i="20"/>
  <c r="C32" i="20"/>
  <c r="C35" i="20"/>
  <c r="C36" i="20"/>
  <c r="C37" i="20"/>
  <c r="C48" i="20"/>
  <c r="C38" i="20"/>
  <c r="C40" i="20"/>
  <c r="C41" i="20"/>
  <c r="C55" i="20"/>
  <c r="C42" i="20"/>
  <c r="C44" i="20"/>
  <c r="C45" i="20"/>
  <c r="C54" i="20"/>
  <c r="C49" i="20"/>
  <c r="C50" i="20"/>
  <c r="C51" i="20"/>
  <c r="C52" i="20"/>
  <c r="C57" i="20"/>
  <c r="C53" i="20"/>
  <c r="C61" i="20"/>
  <c r="C62" i="20"/>
  <c r="C56" i="20"/>
  <c r="C58" i="20"/>
  <c r="C59" i="20"/>
  <c r="C60" i="20"/>
  <c r="C65" i="20"/>
  <c r="C66" i="20"/>
  <c r="C72" i="20"/>
  <c r="C70" i="20"/>
  <c r="C71" i="20"/>
  <c r="C75" i="20"/>
  <c r="C76" i="20"/>
  <c r="C82" i="20"/>
  <c r="C83" i="20"/>
  <c r="C105" i="20"/>
  <c r="C85" i="20"/>
  <c r="C86" i="20"/>
  <c r="C92" i="20"/>
  <c r="C96" i="20"/>
  <c r="C93" i="20"/>
  <c r="C97" i="20"/>
  <c r="C98" i="20"/>
  <c r="C63" i="20"/>
  <c r="C64" i="20"/>
  <c r="C102" i="20"/>
  <c r="C120" i="20"/>
  <c r="C104" i="20"/>
  <c r="C107" i="20"/>
  <c r="C108" i="20"/>
  <c r="C109" i="20"/>
  <c r="C80" i="20"/>
  <c r="C81" i="20"/>
  <c r="C110" i="20"/>
  <c r="C113" i="20"/>
  <c r="C114" i="20"/>
  <c r="C121" i="20"/>
  <c r="C122" i="20"/>
  <c r="C125" i="20"/>
  <c r="C127" i="20"/>
  <c r="C128" i="20"/>
  <c r="C129" i="20"/>
  <c r="C130" i="20"/>
  <c r="C131" i="20"/>
  <c r="C132" i="20"/>
  <c r="C133" i="20"/>
  <c r="C134" i="20"/>
  <c r="C135" i="20"/>
  <c r="C136" i="20"/>
  <c r="C137" i="20"/>
  <c r="C138" i="20"/>
  <c r="C139" i="20"/>
  <c r="C140" i="20"/>
  <c r="C141" i="20"/>
  <c r="C142" i="20"/>
  <c r="C144" i="20"/>
  <c r="C145" i="20"/>
  <c r="C146" i="20"/>
  <c r="C147" i="20"/>
  <c r="C149" i="20"/>
  <c r="C150" i="20"/>
  <c r="C152" i="20"/>
  <c r="C153" i="20"/>
  <c r="C154" i="20"/>
  <c r="C155" i="20"/>
  <c r="C156" i="20"/>
  <c r="C157" i="20"/>
  <c r="C158" i="20"/>
  <c r="C159" i="20"/>
  <c r="C160" i="20"/>
  <c r="C161" i="20"/>
  <c r="C163" i="20"/>
  <c r="C164" i="20"/>
  <c r="C165" i="20"/>
  <c r="C167" i="20"/>
  <c r="C168" i="20"/>
  <c r="C169" i="20"/>
  <c r="C170" i="20"/>
  <c r="C171" i="20"/>
  <c r="C172" i="20"/>
  <c r="C173" i="20"/>
  <c r="C174" i="20"/>
  <c r="C175" i="20"/>
  <c r="C176" i="20"/>
  <c r="C177" i="20"/>
  <c r="C178" i="20"/>
  <c r="C179" i="20"/>
  <c r="C180" i="20"/>
  <c r="C181" i="20"/>
  <c r="C183" i="20"/>
  <c r="C184" i="20"/>
  <c r="C186" i="20"/>
  <c r="C187" i="20"/>
  <c r="C188" i="20"/>
  <c r="C190" i="20"/>
  <c r="C191" i="20"/>
  <c r="C192" i="20"/>
  <c r="C194" i="20"/>
  <c r="C195" i="20"/>
  <c r="C196" i="20"/>
  <c r="C198" i="20"/>
  <c r="C199" i="20"/>
  <c r="C200" i="20"/>
  <c r="C203" i="20"/>
  <c r="C205" i="20"/>
  <c r="C206" i="20"/>
  <c r="C207" i="20"/>
  <c r="C209" i="20"/>
  <c r="C210" i="20"/>
  <c r="C211" i="20"/>
  <c r="C212" i="20"/>
  <c r="C213" i="20"/>
  <c r="C214" i="20"/>
  <c r="C215" i="20"/>
  <c r="C216" i="20"/>
  <c r="C217" i="20"/>
  <c r="C218" i="20"/>
  <c r="C219" i="20"/>
  <c r="C220" i="20"/>
  <c r="C221" i="20"/>
  <c r="C222" i="20"/>
  <c r="C224" i="20"/>
  <c r="C225" i="20"/>
  <c r="C227" i="20"/>
  <c r="C228" i="20"/>
  <c r="C229" i="20"/>
  <c r="C230" i="20"/>
  <c r="C231" i="20"/>
  <c r="C232" i="20"/>
  <c r="C235" i="20"/>
  <c r="C236" i="20"/>
  <c r="C237" i="20"/>
  <c r="C238" i="20"/>
  <c r="C239" i="20"/>
  <c r="C241" i="20"/>
  <c r="C242" i="20"/>
  <c r="C243" i="20"/>
  <c r="C244" i="20"/>
  <c r="C245" i="20"/>
  <c r="C246" i="20"/>
  <c r="C247" i="20"/>
  <c r="C248" i="20"/>
  <c r="AU8" i="20"/>
  <c r="AU9" i="20"/>
  <c r="AU12" i="20"/>
  <c r="AU17" i="20"/>
  <c r="AU11" i="20"/>
  <c r="AU13" i="20"/>
  <c r="AU10" i="20"/>
  <c r="AU14" i="20"/>
  <c r="AU16" i="20"/>
  <c r="AU15" i="20"/>
  <c r="AU18" i="20"/>
  <c r="AU19" i="20"/>
  <c r="AU20" i="20"/>
  <c r="AU21" i="20"/>
  <c r="AU22" i="20"/>
  <c r="AU24" i="20"/>
  <c r="AU23" i="20"/>
  <c r="AU27" i="20"/>
  <c r="AU25" i="20"/>
  <c r="AU26" i="20"/>
  <c r="AU28" i="20"/>
  <c r="AU29" i="20"/>
  <c r="AU34" i="20"/>
  <c r="AU30" i="20"/>
  <c r="AU33" i="20"/>
  <c r="AU31" i="20"/>
  <c r="AU32" i="20"/>
  <c r="AU35" i="20"/>
  <c r="AU36" i="20"/>
  <c r="AU37" i="20"/>
  <c r="AU48" i="20"/>
  <c r="AU38" i="20"/>
  <c r="AU40" i="20"/>
  <c r="AU39" i="20"/>
  <c r="AU41" i="20"/>
  <c r="AU55" i="20"/>
  <c r="AU272" i="20"/>
  <c r="AU54" i="20"/>
  <c r="AU47" i="20"/>
  <c r="AU49" i="20"/>
  <c r="AU50" i="20"/>
  <c r="AU51" i="20"/>
  <c r="AU52" i="20"/>
  <c r="AU57" i="20"/>
  <c r="AU53" i="20"/>
  <c r="AU61" i="20"/>
  <c r="AU62" i="20"/>
  <c r="AU56" i="20"/>
  <c r="AU60" i="20"/>
  <c r="AU65" i="20"/>
  <c r="AU70" i="20"/>
  <c r="AU71" i="20"/>
  <c r="AU75" i="20"/>
  <c r="AU76" i="20"/>
  <c r="AU74" i="20"/>
  <c r="AU82" i="20"/>
  <c r="AU83" i="20"/>
  <c r="AU105" i="20"/>
  <c r="AU85" i="20"/>
  <c r="AU86" i="20"/>
  <c r="AU91" i="20"/>
  <c r="AU69" i="20"/>
  <c r="AU96" i="20"/>
  <c r="AU93" i="20"/>
  <c r="AU94" i="20"/>
  <c r="AU95" i="20"/>
  <c r="AU97" i="20"/>
  <c r="AU98" i="20"/>
  <c r="AU99" i="20"/>
  <c r="AU63" i="20"/>
  <c r="AU64" i="20"/>
  <c r="AU101" i="20"/>
  <c r="AU120" i="20"/>
  <c r="AU104" i="20"/>
  <c r="AU106" i="20"/>
  <c r="AU107" i="20"/>
  <c r="AU108" i="20"/>
  <c r="AU109" i="20"/>
  <c r="AU80" i="20"/>
  <c r="AU81" i="20"/>
  <c r="AU110" i="20"/>
  <c r="AU113" i="20"/>
  <c r="AU114" i="20"/>
  <c r="AU121" i="20"/>
  <c r="AU122" i="20"/>
  <c r="AU123" i="20"/>
  <c r="AU124" i="20"/>
  <c r="AU125" i="20"/>
  <c r="AU126" i="20"/>
  <c r="AU127" i="20"/>
  <c r="AU128" i="20"/>
  <c r="AU129" i="20"/>
  <c r="AU130" i="20"/>
  <c r="AU131" i="20"/>
  <c r="AU132" i="20"/>
  <c r="AU133" i="20"/>
  <c r="AU134" i="20"/>
  <c r="AU135" i="20"/>
  <c r="AU136" i="20"/>
  <c r="AU137" i="20"/>
  <c r="AU138" i="20"/>
  <c r="AU139" i="20"/>
  <c r="AU140" i="20"/>
  <c r="AU141" i="20"/>
  <c r="AU142" i="20"/>
  <c r="AU143" i="20"/>
  <c r="AU144" i="20"/>
  <c r="AU145" i="20"/>
  <c r="AU146" i="20"/>
  <c r="AU147" i="20"/>
  <c r="AU149" i="20"/>
  <c r="AU150" i="20"/>
  <c r="AU151" i="20"/>
  <c r="AU152" i="20"/>
  <c r="AU153" i="20"/>
  <c r="AU154" i="20"/>
  <c r="AU155" i="20"/>
  <c r="AU156" i="20"/>
  <c r="AU158" i="20"/>
  <c r="AU159" i="20"/>
  <c r="AU160" i="20"/>
  <c r="AU161" i="20"/>
  <c r="AU162" i="20"/>
  <c r="AU163" i="20"/>
  <c r="AU164" i="20"/>
  <c r="AU165" i="20"/>
  <c r="AU167" i="20"/>
  <c r="AU168" i="20"/>
  <c r="AU169" i="20"/>
  <c r="AU170" i="20"/>
  <c r="AU171" i="20"/>
  <c r="AU172" i="20"/>
  <c r="AU173" i="20"/>
  <c r="AU174" i="20"/>
  <c r="AU175" i="20"/>
  <c r="AU176" i="20"/>
  <c r="AU178" i="20"/>
  <c r="AU179" i="20"/>
  <c r="AU180" i="20"/>
  <c r="AU116" i="20"/>
  <c r="AU181" i="20"/>
  <c r="AU182" i="20"/>
  <c r="AU183" i="20"/>
  <c r="AU184" i="20"/>
  <c r="AU185" i="20"/>
  <c r="AU186" i="20"/>
  <c r="AU187" i="20"/>
  <c r="AU188" i="20"/>
  <c r="AU189" i="20"/>
  <c r="AU190" i="20"/>
  <c r="AU191" i="20"/>
  <c r="AU192" i="20"/>
  <c r="AU193" i="20"/>
  <c r="AU194" i="20"/>
  <c r="AU196" i="20"/>
  <c r="AU197" i="20"/>
  <c r="AU198" i="20"/>
  <c r="AU199" i="20"/>
  <c r="AU200" i="20"/>
  <c r="AU201" i="20"/>
  <c r="AU202" i="20"/>
  <c r="AU203" i="20"/>
  <c r="AU204" i="20"/>
  <c r="AU205" i="20"/>
  <c r="AU206" i="20"/>
  <c r="AU207" i="20"/>
  <c r="AU208" i="20"/>
  <c r="AU209" i="20"/>
  <c r="AU210" i="20"/>
  <c r="AU211" i="20"/>
  <c r="AU212" i="20"/>
  <c r="AU214" i="20"/>
  <c r="AU215" i="20"/>
  <c r="AU216" i="20"/>
  <c r="AU217" i="20"/>
  <c r="AU218" i="20"/>
  <c r="AU219" i="20"/>
  <c r="AU220" i="20"/>
  <c r="AU221" i="20"/>
  <c r="AU222" i="20"/>
  <c r="AU223" i="20"/>
  <c r="AU224" i="20"/>
  <c r="AU225" i="20"/>
  <c r="AU227" i="20"/>
  <c r="AU228" i="20"/>
  <c r="AU229" i="20"/>
  <c r="AU230" i="20"/>
  <c r="AU231" i="20"/>
  <c r="AU232" i="20"/>
  <c r="AU233" i="20"/>
  <c r="AU234" i="20"/>
  <c r="AU235" i="20"/>
  <c r="AU236" i="20"/>
  <c r="AU237" i="20"/>
  <c r="AU238" i="20"/>
  <c r="AU239" i="20"/>
  <c r="AU240" i="20"/>
  <c r="AU241" i="20"/>
  <c r="AU242" i="20"/>
  <c r="AU243" i="20"/>
  <c r="AU245" i="20"/>
  <c r="AU246" i="20"/>
  <c r="AU247" i="20"/>
  <c r="AU248" i="20"/>
  <c r="AU117" i="20"/>
  <c r="AU87" i="20"/>
  <c r="AU88" i="20"/>
  <c r="AU89" i="20"/>
  <c r="AU90" i="20"/>
  <c r="AU67" i="20"/>
  <c r="AU68" i="20"/>
  <c r="AU118" i="20"/>
  <c r="AU111" i="20"/>
  <c r="AU119" i="20"/>
  <c r="AV8" i="20"/>
  <c r="AV9" i="20"/>
  <c r="AV17" i="20"/>
  <c r="AV13" i="20"/>
  <c r="AV15" i="20"/>
  <c r="AV18" i="20"/>
  <c r="AV19" i="20"/>
  <c r="AV21" i="20"/>
  <c r="AV24" i="20"/>
  <c r="AV23" i="20"/>
  <c r="AV27" i="20"/>
  <c r="AV25" i="20"/>
  <c r="AV28" i="20"/>
  <c r="AV29" i="20"/>
  <c r="AV34" i="20"/>
  <c r="AV30" i="20"/>
  <c r="AV33" i="20"/>
  <c r="AV31" i="20"/>
  <c r="AV32" i="20"/>
  <c r="AV35" i="20"/>
  <c r="AV36" i="20"/>
  <c r="AV37" i="20"/>
  <c r="AV48" i="20"/>
  <c r="AV38" i="20"/>
  <c r="AV40" i="20"/>
  <c r="AV39" i="20"/>
  <c r="AV41" i="20"/>
  <c r="AV55" i="20"/>
  <c r="AV42" i="20"/>
  <c r="AV43" i="20"/>
  <c r="AV44" i="20"/>
  <c r="AV45" i="20"/>
  <c r="AV54" i="20"/>
  <c r="AV47" i="20"/>
  <c r="AV49" i="20"/>
  <c r="AV50" i="20"/>
  <c r="AV51" i="20"/>
  <c r="AV52" i="20"/>
  <c r="AV57" i="20"/>
  <c r="AV53" i="20"/>
  <c r="AV61" i="20"/>
  <c r="AV62" i="20"/>
  <c r="AV56" i="20"/>
  <c r="AV58" i="20"/>
  <c r="AV59" i="20"/>
  <c r="AV60" i="20"/>
  <c r="AV65" i="20"/>
  <c r="AV66" i="20"/>
  <c r="AV72" i="20"/>
  <c r="AV73" i="20"/>
  <c r="AV70" i="20"/>
  <c r="AV71" i="20"/>
  <c r="AV75" i="20"/>
  <c r="AV76" i="20"/>
  <c r="AV74" i="20"/>
  <c r="AV78" i="20"/>
  <c r="AV82" i="20"/>
  <c r="AV83" i="20"/>
  <c r="AV105" i="20"/>
  <c r="AV85" i="20"/>
  <c r="AV86" i="20"/>
  <c r="AV91" i="20"/>
  <c r="AV92" i="20"/>
  <c r="AV69" i="20"/>
  <c r="AV96" i="20"/>
  <c r="AV93" i="20"/>
  <c r="AV94" i="20"/>
  <c r="AV95" i="20"/>
  <c r="AV97" i="20"/>
  <c r="AV98" i="20"/>
  <c r="AV99" i="20"/>
  <c r="AV63" i="20"/>
  <c r="AV64" i="20"/>
  <c r="AV101" i="20"/>
  <c r="AV102" i="20"/>
  <c r="AV104" i="20"/>
  <c r="AV106" i="20"/>
  <c r="AV107" i="20"/>
  <c r="AV108" i="20"/>
  <c r="AV109" i="20"/>
  <c r="AV80" i="20"/>
  <c r="AV81" i="20"/>
  <c r="AV110" i="20"/>
  <c r="AV113" i="20"/>
  <c r="AV114" i="20"/>
  <c r="AV121" i="20"/>
  <c r="AV122" i="20"/>
  <c r="AV123" i="20"/>
  <c r="AV124" i="20"/>
  <c r="AV125" i="20"/>
  <c r="AV126" i="20"/>
  <c r="AV127" i="20"/>
  <c r="AV128" i="20"/>
  <c r="AV129" i="20"/>
  <c r="AV130" i="20"/>
  <c r="AV131" i="20"/>
  <c r="AV132" i="20"/>
  <c r="AV133" i="20"/>
  <c r="AV134" i="20"/>
  <c r="AV135" i="20"/>
  <c r="AV136" i="20"/>
  <c r="AV137" i="20"/>
  <c r="AV138" i="20"/>
  <c r="AV139" i="20"/>
  <c r="AV140" i="20"/>
  <c r="AV141" i="20"/>
  <c r="AV142" i="20"/>
  <c r="AV143" i="20"/>
  <c r="AV144" i="20"/>
  <c r="AV145" i="20"/>
  <c r="AV146" i="20"/>
  <c r="AV147" i="20"/>
  <c r="AV148" i="20"/>
  <c r="AV149" i="20"/>
  <c r="AV150" i="20"/>
  <c r="AV151" i="20"/>
  <c r="AV152" i="20"/>
  <c r="AV153" i="20"/>
  <c r="AV154" i="20"/>
  <c r="AV155" i="20"/>
  <c r="AV156" i="20"/>
  <c r="AV157" i="20"/>
  <c r="AV158" i="20"/>
  <c r="AV159" i="20"/>
  <c r="AV160" i="20"/>
  <c r="AV161" i="20"/>
  <c r="AV162" i="20"/>
  <c r="AV163" i="20"/>
  <c r="AV164" i="20"/>
  <c r="AV165" i="20"/>
  <c r="AV167" i="20"/>
  <c r="AV168" i="20"/>
  <c r="AV169" i="20"/>
  <c r="AV170" i="20"/>
  <c r="AV171" i="20"/>
  <c r="AV172" i="20"/>
  <c r="AV173" i="20"/>
  <c r="AV174" i="20"/>
  <c r="AV175" i="20"/>
  <c r="AV176" i="20"/>
  <c r="AV177" i="20"/>
  <c r="AV178" i="20"/>
  <c r="AV179" i="20"/>
  <c r="AV180" i="20"/>
  <c r="AV116" i="20"/>
  <c r="AV181" i="20"/>
  <c r="AV182" i="20"/>
  <c r="AV183" i="20"/>
  <c r="AV184" i="20"/>
  <c r="AV185" i="20"/>
  <c r="AV186" i="20"/>
  <c r="AV187" i="20"/>
  <c r="AV188" i="20"/>
  <c r="AV189" i="20"/>
  <c r="AV190" i="20"/>
  <c r="AV191" i="20"/>
  <c r="AV192" i="20"/>
  <c r="AV193" i="20"/>
  <c r="AV194" i="20"/>
  <c r="AV195" i="20"/>
  <c r="AV196" i="20"/>
  <c r="AV197" i="20"/>
  <c r="AV198" i="20"/>
  <c r="AV199" i="20"/>
  <c r="AV200" i="20"/>
  <c r="AV201" i="20"/>
  <c r="AV202" i="20"/>
  <c r="AV203" i="20"/>
  <c r="AV204" i="20"/>
  <c r="AV205" i="20"/>
  <c r="AV206" i="20"/>
  <c r="AV207" i="20"/>
  <c r="AV208" i="20"/>
  <c r="AV209" i="20"/>
  <c r="AV210" i="20"/>
  <c r="AV211" i="20"/>
  <c r="AV212" i="20"/>
  <c r="AV213" i="20"/>
  <c r="AV214" i="20"/>
  <c r="AV215" i="20"/>
  <c r="AV216" i="20"/>
  <c r="AV217" i="20"/>
  <c r="AV218" i="20"/>
  <c r="AV219" i="20"/>
  <c r="AV220" i="20"/>
  <c r="AV221" i="20"/>
  <c r="AV222" i="20"/>
  <c r="AV223" i="20"/>
  <c r="AV224" i="20"/>
  <c r="AV225" i="20"/>
  <c r="AV226" i="20"/>
  <c r="AV227" i="20"/>
  <c r="AV228" i="20"/>
  <c r="AV229" i="20"/>
  <c r="AV230" i="20"/>
  <c r="AV231" i="20"/>
  <c r="AV232" i="20"/>
  <c r="AV233" i="20"/>
  <c r="AV234" i="20"/>
  <c r="AV235" i="20"/>
  <c r="AV236" i="20"/>
  <c r="AV237" i="20"/>
  <c r="AV238" i="20"/>
  <c r="AV239" i="20"/>
  <c r="AV240" i="20"/>
  <c r="AV241" i="20"/>
  <c r="AV242" i="20"/>
  <c r="AV243" i="20"/>
  <c r="AV245" i="20"/>
  <c r="AV246" i="20"/>
  <c r="AV247" i="20"/>
  <c r="AV248" i="20"/>
  <c r="AV117" i="20"/>
  <c r="AV87" i="20"/>
  <c r="AV88" i="20"/>
  <c r="AV89" i="20"/>
  <c r="AV90" i="20"/>
  <c r="AV67" i="20"/>
  <c r="AV68" i="20"/>
  <c r="AV118" i="20"/>
  <c r="AV111" i="20"/>
  <c r="AV119" i="20"/>
  <c r="Q264" i="20"/>
  <c r="U264" i="20"/>
  <c r="R262" i="20"/>
  <c r="V262" i="20"/>
  <c r="AC262" i="20"/>
  <c r="AX3" i="20"/>
  <c r="AY272" i="20"/>
  <c r="AS4" i="21"/>
  <c r="AY3" i="20" s="1"/>
  <c r="AW13" i="20"/>
  <c r="AX13" i="20"/>
  <c r="AY13" i="20"/>
  <c r="AZ13" i="20"/>
  <c r="AW11" i="20"/>
  <c r="AX11" i="20"/>
  <c r="AY11" i="20"/>
  <c r="AZ11" i="20"/>
  <c r="AX12" i="20"/>
  <c r="AY12" i="20"/>
  <c r="AZ12" i="20"/>
  <c r="AW20" i="20"/>
  <c r="AX20" i="20"/>
  <c r="AY20" i="20"/>
  <c r="AZ20" i="20"/>
  <c r="AW36" i="20"/>
  <c r="AX36" i="20"/>
  <c r="AY36" i="20"/>
  <c r="AZ36" i="20"/>
  <c r="AW35" i="20"/>
  <c r="AX35" i="20"/>
  <c r="AY35" i="20"/>
  <c r="AZ35" i="20"/>
  <c r="AW28" i="20"/>
  <c r="AX28" i="20"/>
  <c r="AY28" i="20"/>
  <c r="AZ28" i="20"/>
  <c r="AW15" i="20"/>
  <c r="AX15" i="20"/>
  <c r="AY15" i="20"/>
  <c r="AZ15" i="20"/>
  <c r="AW34" i="20"/>
  <c r="AX34" i="20"/>
  <c r="AY34" i="20"/>
  <c r="AZ34" i="20"/>
  <c r="AW30" i="20"/>
  <c r="AX30" i="20"/>
  <c r="AY30" i="20"/>
  <c r="AZ30" i="20"/>
  <c r="AW236" i="20"/>
  <c r="AX236" i="20"/>
  <c r="AY236" i="20"/>
  <c r="AZ236" i="20"/>
  <c r="AW22" i="20"/>
  <c r="AX22" i="20"/>
  <c r="AY22" i="20"/>
  <c r="AZ22" i="20"/>
  <c r="AW16" i="20"/>
  <c r="AX16" i="20"/>
  <c r="AY16" i="20"/>
  <c r="AZ16" i="20"/>
  <c r="AW33" i="20"/>
  <c r="AX33" i="20"/>
  <c r="AY33" i="20"/>
  <c r="AZ33" i="20"/>
  <c r="AW65" i="20"/>
  <c r="AX65" i="20"/>
  <c r="AY65" i="20"/>
  <c r="AZ65" i="20"/>
  <c r="AW75" i="20"/>
  <c r="AX75" i="20"/>
  <c r="AY75" i="20"/>
  <c r="AZ75" i="20"/>
  <c r="AW96" i="20"/>
  <c r="AX96" i="20"/>
  <c r="AY96" i="20"/>
  <c r="AZ96" i="20"/>
  <c r="AW82" i="20"/>
  <c r="AX82" i="20"/>
  <c r="AY82" i="20"/>
  <c r="AZ82" i="20"/>
  <c r="AW97" i="20"/>
  <c r="AX97" i="20"/>
  <c r="AY97" i="20"/>
  <c r="AZ97" i="20"/>
  <c r="AW10" i="20"/>
  <c r="AW14" i="20"/>
  <c r="AW17" i="20"/>
  <c r="AW18" i="20"/>
  <c r="AW19" i="20"/>
  <c r="AW21" i="20"/>
  <c r="AW24" i="20"/>
  <c r="AW23" i="20"/>
  <c r="AW27" i="20"/>
  <c r="AW25" i="20"/>
  <c r="AW26" i="20"/>
  <c r="AW29" i="20"/>
  <c r="AW31" i="20"/>
  <c r="AW32" i="20"/>
  <c r="AW37" i="20"/>
  <c r="AW48" i="20"/>
  <c r="AW38" i="20"/>
  <c r="AW40" i="20"/>
  <c r="AW39" i="20"/>
  <c r="AW41" i="20"/>
  <c r="AW55" i="20"/>
  <c r="AW42" i="20"/>
  <c r="AW43" i="20"/>
  <c r="AW44" i="20"/>
  <c r="AW45" i="20"/>
  <c r="AW54" i="20"/>
  <c r="AW47" i="20"/>
  <c r="AW49" i="20"/>
  <c r="AW50" i="20"/>
  <c r="AW51" i="20"/>
  <c r="AW52" i="20"/>
  <c r="AW57" i="20"/>
  <c r="AW53" i="20"/>
  <c r="AW61" i="20"/>
  <c r="AW62" i="20"/>
  <c r="AW56" i="20"/>
  <c r="AW58" i="20"/>
  <c r="AW59" i="20"/>
  <c r="AW60" i="20"/>
  <c r="AW66" i="20"/>
  <c r="AW72" i="20"/>
  <c r="AW73" i="20"/>
  <c r="AW70" i="20"/>
  <c r="AW71" i="20"/>
  <c r="AW76" i="20"/>
  <c r="AW74" i="20"/>
  <c r="AW78" i="20"/>
  <c r="AW83" i="20"/>
  <c r="AW105" i="20"/>
  <c r="AW85" i="20"/>
  <c r="AW86" i="20"/>
  <c r="AW91" i="20"/>
  <c r="AW92" i="20"/>
  <c r="AW69" i="20"/>
  <c r="AW93" i="20"/>
  <c r="AW94" i="20"/>
  <c r="AW95" i="20"/>
  <c r="AW98" i="20"/>
  <c r="AW99" i="20"/>
  <c r="AW101" i="20"/>
  <c r="AW102" i="20"/>
  <c r="AW120" i="20"/>
  <c r="AW104" i="20"/>
  <c r="AW106" i="20"/>
  <c r="AW107" i="20"/>
  <c r="AW108" i="20"/>
  <c r="AW109" i="20"/>
  <c r="AW110" i="20"/>
  <c r="AW113" i="20"/>
  <c r="AW114" i="20"/>
  <c r="AW121" i="20"/>
  <c r="AW122" i="20"/>
  <c r="AW123" i="20"/>
  <c r="AW124" i="20"/>
  <c r="AW125" i="20"/>
  <c r="AW126" i="20"/>
  <c r="AW128" i="20"/>
  <c r="AW129" i="20"/>
  <c r="AW130" i="20"/>
  <c r="AW131" i="20"/>
  <c r="AW132" i="20"/>
  <c r="AW134" i="20"/>
  <c r="AW136" i="20"/>
  <c r="AW137" i="20"/>
  <c r="AW139" i="20"/>
  <c r="AW140" i="20"/>
  <c r="AW141" i="20"/>
  <c r="AW142" i="20"/>
  <c r="AW143" i="20"/>
  <c r="AW144" i="20"/>
  <c r="AW145" i="20"/>
  <c r="AW146" i="20"/>
  <c r="AW147" i="20"/>
  <c r="AW148" i="20"/>
  <c r="AW149" i="20"/>
  <c r="AW150" i="20"/>
  <c r="AW151" i="20"/>
  <c r="AW152" i="20"/>
  <c r="AW153" i="20"/>
  <c r="AW154" i="20"/>
  <c r="AW155" i="20"/>
  <c r="AW156" i="20"/>
  <c r="AW157" i="20"/>
  <c r="AW158" i="20"/>
  <c r="AW159" i="20"/>
  <c r="AW160" i="20"/>
  <c r="AW162" i="20"/>
  <c r="AW163" i="20"/>
  <c r="AW164" i="20"/>
  <c r="AW165" i="20"/>
  <c r="AW167" i="20"/>
  <c r="AW168" i="20"/>
  <c r="AW169" i="20"/>
  <c r="AW170" i="20"/>
  <c r="AW171" i="20"/>
  <c r="AW172" i="20"/>
  <c r="AW173" i="20"/>
  <c r="AW174" i="20"/>
  <c r="AW175" i="20"/>
  <c r="AW176" i="20"/>
  <c r="AW177" i="20"/>
  <c r="AW178" i="20"/>
  <c r="AW179" i="20"/>
  <c r="AW180" i="20"/>
  <c r="AW116" i="20"/>
  <c r="AW181" i="20"/>
  <c r="AW182" i="20"/>
  <c r="AW183" i="20"/>
  <c r="AW184" i="20"/>
  <c r="AW185" i="20"/>
  <c r="AW186" i="20"/>
  <c r="AW187" i="20"/>
  <c r="AW188" i="20"/>
  <c r="AW189" i="20"/>
  <c r="AW190" i="20"/>
  <c r="AW191" i="20"/>
  <c r="AW192" i="20"/>
  <c r="AW193" i="20"/>
  <c r="AW194" i="20"/>
  <c r="AW195" i="20"/>
  <c r="AW196" i="20"/>
  <c r="AW197" i="20"/>
  <c r="AW198" i="20"/>
  <c r="AW199" i="20"/>
  <c r="AW200" i="20"/>
  <c r="AW201" i="20"/>
  <c r="AW202" i="20"/>
  <c r="AW203" i="20"/>
  <c r="AW204" i="20"/>
  <c r="AW205" i="20"/>
  <c r="AW206" i="20"/>
  <c r="AW207" i="20"/>
  <c r="AW208" i="20"/>
  <c r="AW209" i="20"/>
  <c r="AW210" i="20"/>
  <c r="AW211" i="20"/>
  <c r="AW212" i="20"/>
  <c r="AW213" i="20"/>
  <c r="AW214" i="20"/>
  <c r="AW215" i="20"/>
  <c r="AW216" i="20"/>
  <c r="AW217" i="20"/>
  <c r="AW218" i="20"/>
  <c r="AW219" i="20"/>
  <c r="AW220" i="20"/>
  <c r="AW222" i="20"/>
  <c r="AW223" i="20"/>
  <c r="AW224" i="20"/>
  <c r="AW225" i="20"/>
  <c r="AW226" i="20"/>
  <c r="AW227" i="20"/>
  <c r="AW228" i="20"/>
  <c r="AW230" i="20"/>
  <c r="AW231" i="20"/>
  <c r="AW232" i="20"/>
  <c r="AW233" i="20"/>
  <c r="AW234" i="20"/>
  <c r="AW235" i="20"/>
  <c r="AW237" i="20"/>
  <c r="AW238" i="20"/>
  <c r="AW239" i="20"/>
  <c r="AW240" i="20"/>
  <c r="AW241" i="20"/>
  <c r="AW242" i="20"/>
  <c r="AW243" i="20"/>
  <c r="AW245" i="20"/>
  <c r="AW246" i="20"/>
  <c r="AW247" i="20"/>
  <c r="AW248" i="20"/>
  <c r="AW117" i="20"/>
  <c r="AW87" i="20"/>
  <c r="AW88" i="20"/>
  <c r="AW89" i="20"/>
  <c r="AW90" i="20"/>
  <c r="AW67" i="20"/>
  <c r="AW68" i="20"/>
  <c r="AW118" i="20"/>
  <c r="AW111" i="20"/>
  <c r="AW119" i="20"/>
  <c r="AX8" i="20"/>
  <c r="AX9" i="20"/>
  <c r="AX10" i="20"/>
  <c r="AX14" i="20"/>
  <c r="AX272" i="20"/>
  <c r="R263" i="20"/>
  <c r="V263" i="20"/>
  <c r="AX18" i="20"/>
  <c r="AX19" i="20"/>
  <c r="AX21" i="20"/>
  <c r="AX24" i="20"/>
  <c r="AX23" i="20"/>
  <c r="AX27" i="20"/>
  <c r="AX25" i="20"/>
  <c r="AX26" i="20"/>
  <c r="AX29" i="20"/>
  <c r="AX31" i="20"/>
  <c r="AX32" i="20"/>
  <c r="AX37" i="20"/>
  <c r="AX48" i="20"/>
  <c r="AX38" i="20"/>
  <c r="AX40" i="20"/>
  <c r="AX39" i="20"/>
  <c r="AX41" i="20"/>
  <c r="AX55" i="20"/>
  <c r="AX42" i="20"/>
  <c r="AX43" i="20"/>
  <c r="AX44" i="20"/>
  <c r="AX45" i="20"/>
  <c r="AX54" i="20"/>
  <c r="AX47" i="20"/>
  <c r="AX49" i="20"/>
  <c r="AX50" i="20"/>
  <c r="AX51" i="20"/>
  <c r="AX52" i="20"/>
  <c r="AX57" i="20"/>
  <c r="AX53" i="20"/>
  <c r="AX61" i="20"/>
  <c r="AX62" i="20"/>
  <c r="AX56" i="20"/>
  <c r="AX59" i="20"/>
  <c r="AX60" i="20"/>
  <c r="AX66" i="20"/>
  <c r="AX72" i="20"/>
  <c r="AX73" i="20"/>
  <c r="AX76" i="20"/>
  <c r="AX74" i="20"/>
  <c r="AX78" i="20"/>
  <c r="AX83" i="20"/>
  <c r="AX105" i="20"/>
  <c r="AX86" i="20"/>
  <c r="AX91" i="20"/>
  <c r="AX92" i="20"/>
  <c r="AX69" i="20"/>
  <c r="AX93" i="20"/>
  <c r="AX94" i="20"/>
  <c r="AX95" i="20"/>
  <c r="AX98" i="20"/>
  <c r="AX99" i="20"/>
  <c r="AX63" i="20"/>
  <c r="AX64" i="20"/>
  <c r="AX101" i="20"/>
  <c r="AX102" i="20"/>
  <c r="AX120" i="20"/>
  <c r="AX106" i="20"/>
  <c r="AX107" i="20"/>
  <c r="AX108" i="20"/>
  <c r="AX109" i="20"/>
  <c r="AX80" i="20"/>
  <c r="AX81" i="20"/>
  <c r="AX113" i="20"/>
  <c r="AX114" i="20"/>
  <c r="AX121" i="20"/>
  <c r="AX122" i="20"/>
  <c r="AX123" i="20"/>
  <c r="AX124" i="20"/>
  <c r="AX125" i="20"/>
  <c r="AX126" i="20"/>
  <c r="AX127" i="20"/>
  <c r="AX129" i="20"/>
  <c r="AX130" i="20"/>
  <c r="AX131" i="20"/>
  <c r="AX132" i="20"/>
  <c r="AX133" i="20"/>
  <c r="AX134" i="20"/>
  <c r="AX135" i="20"/>
  <c r="AX136" i="20"/>
  <c r="AX137" i="20"/>
  <c r="AX138" i="20"/>
  <c r="AX139" i="20"/>
  <c r="AX141" i="20"/>
  <c r="AX142" i="20"/>
  <c r="AX143" i="20"/>
  <c r="AX144" i="20"/>
  <c r="AX145" i="20"/>
  <c r="AX146" i="20"/>
  <c r="AX147" i="20"/>
  <c r="AX148" i="20"/>
  <c r="AX149" i="20"/>
  <c r="AX150" i="20"/>
  <c r="AX151" i="20"/>
  <c r="AX152" i="20"/>
  <c r="AX153" i="20"/>
  <c r="AX154" i="20"/>
  <c r="AX155" i="20"/>
  <c r="AX156" i="20"/>
  <c r="AX157" i="20"/>
  <c r="AX158" i="20"/>
  <c r="AX159" i="20"/>
  <c r="AX160" i="20"/>
  <c r="AX161" i="20"/>
  <c r="AX162" i="20"/>
  <c r="AX163" i="20"/>
  <c r="AX164" i="20"/>
  <c r="AX165" i="20"/>
  <c r="AX167" i="20"/>
  <c r="AX168" i="20"/>
  <c r="AX169" i="20"/>
  <c r="AX170" i="20"/>
  <c r="AX171" i="20"/>
  <c r="AX172" i="20"/>
  <c r="AX173" i="20"/>
  <c r="AX175" i="20"/>
  <c r="AX176" i="20"/>
  <c r="AX177" i="20"/>
  <c r="AX178" i="20"/>
  <c r="AX179" i="20"/>
  <c r="AX180" i="20"/>
  <c r="AX116" i="20"/>
  <c r="AX181" i="20"/>
  <c r="AX182" i="20"/>
  <c r="AX183" i="20"/>
  <c r="AX184" i="20"/>
  <c r="AX185" i="20"/>
  <c r="AX186" i="20"/>
  <c r="AX187" i="20"/>
  <c r="AX188" i="20"/>
  <c r="AX189" i="20"/>
  <c r="AX190" i="20"/>
  <c r="AX191" i="20"/>
  <c r="AX192" i="20"/>
  <c r="AX193" i="20"/>
  <c r="AX194" i="20"/>
  <c r="AX195" i="20"/>
  <c r="AX196" i="20"/>
  <c r="AX197" i="20"/>
  <c r="AX198" i="20"/>
  <c r="AX199" i="20"/>
  <c r="AX200" i="20"/>
  <c r="AX201" i="20"/>
  <c r="AX202" i="20"/>
  <c r="AX203" i="20"/>
  <c r="AX204" i="20"/>
  <c r="AX205" i="20"/>
  <c r="AX206" i="20"/>
  <c r="AX207" i="20"/>
  <c r="AX208" i="20"/>
  <c r="AX209" i="20"/>
  <c r="AX210" i="20"/>
  <c r="AX211" i="20"/>
  <c r="AX212" i="20"/>
  <c r="AX213" i="20"/>
  <c r="AX214" i="20"/>
  <c r="AX215" i="20"/>
  <c r="AX216" i="20"/>
  <c r="AX217" i="20"/>
  <c r="AX219" i="20"/>
  <c r="AX220" i="20"/>
  <c r="AX221" i="20"/>
  <c r="AX222" i="20"/>
  <c r="AX223" i="20"/>
  <c r="AX225" i="20"/>
  <c r="AX226" i="20"/>
  <c r="AX227" i="20"/>
  <c r="AX228" i="20"/>
  <c r="AX229" i="20"/>
  <c r="AX230" i="20"/>
  <c r="AX231" i="20"/>
  <c r="AX232" i="20"/>
  <c r="AX233" i="20"/>
  <c r="AX234" i="20"/>
  <c r="AX235" i="20"/>
  <c r="AX237" i="20"/>
  <c r="AX238" i="20"/>
  <c r="AX240" i="20"/>
  <c r="AX241" i="20"/>
  <c r="AX242" i="20"/>
  <c r="AX243" i="20"/>
  <c r="AX245" i="20"/>
  <c r="AX246" i="20"/>
  <c r="AX247" i="20"/>
  <c r="AX248" i="20"/>
  <c r="AX117" i="20"/>
  <c r="AX87" i="20"/>
  <c r="AX88" i="20"/>
  <c r="AX89" i="20"/>
  <c r="AX262" i="20" s="1"/>
  <c r="AX90" i="20"/>
  <c r="AX67" i="20"/>
  <c r="AX68" i="20"/>
  <c r="AX118" i="20"/>
  <c r="AX111" i="20"/>
  <c r="AX119" i="20"/>
  <c r="AY10" i="20"/>
  <c r="AY14" i="20"/>
  <c r="AY17" i="20"/>
  <c r="AY18" i="20"/>
  <c r="AY19" i="20"/>
  <c r="AY21" i="20"/>
  <c r="AY24" i="20"/>
  <c r="AY27" i="20"/>
  <c r="AY25" i="20"/>
  <c r="AY26" i="20"/>
  <c r="AY29" i="20"/>
  <c r="AY31" i="20"/>
  <c r="AY32" i="20"/>
  <c r="AY37" i="20"/>
  <c r="AY48" i="20"/>
  <c r="AY38" i="20"/>
  <c r="AY40" i="20"/>
  <c r="AY39" i="20"/>
  <c r="AY41" i="20"/>
  <c r="AY55" i="20"/>
  <c r="AY42" i="20"/>
  <c r="AY43" i="20"/>
  <c r="AY44" i="20"/>
  <c r="AY45" i="20"/>
  <c r="AY54" i="20"/>
  <c r="AY47" i="20"/>
  <c r="AY49" i="20"/>
  <c r="AY50" i="20"/>
  <c r="AY51" i="20"/>
  <c r="AY52" i="20"/>
  <c r="AY57" i="20"/>
  <c r="AY53" i="20"/>
  <c r="AY61" i="20"/>
  <c r="AY62" i="20"/>
  <c r="AY56" i="20"/>
  <c r="AY58" i="20"/>
  <c r="AY59" i="20"/>
  <c r="AY60" i="20"/>
  <c r="AY66" i="20"/>
  <c r="AY72" i="20"/>
  <c r="AY73" i="20"/>
  <c r="AY70" i="20"/>
  <c r="AY71" i="20"/>
  <c r="AY76" i="20"/>
  <c r="AY74" i="20"/>
  <c r="AY78" i="20"/>
  <c r="AY83" i="20"/>
  <c r="AY105" i="20"/>
  <c r="AY85" i="20"/>
  <c r="AY86" i="20"/>
  <c r="AY91" i="20"/>
  <c r="AY92" i="20"/>
  <c r="AY69" i="20"/>
  <c r="AY93" i="20"/>
  <c r="AY94" i="20"/>
  <c r="AY95" i="20"/>
  <c r="AY98" i="20"/>
  <c r="AY99" i="20"/>
  <c r="AY63" i="20"/>
  <c r="AY64" i="20"/>
  <c r="AY101" i="20"/>
  <c r="AY102" i="20"/>
  <c r="AY120" i="20"/>
  <c r="AY104" i="20"/>
  <c r="AY106" i="20"/>
  <c r="AY107" i="20"/>
  <c r="AY108" i="20"/>
  <c r="AY109" i="20"/>
  <c r="AY80" i="20"/>
  <c r="AY81" i="20"/>
  <c r="AY110" i="20"/>
  <c r="AY113" i="20"/>
  <c r="AY114" i="20"/>
  <c r="AY121" i="20"/>
  <c r="AY122" i="20"/>
  <c r="AY123" i="20"/>
  <c r="AY124" i="20"/>
  <c r="AY125" i="20"/>
  <c r="AY126" i="20"/>
  <c r="AY127" i="20"/>
  <c r="AY128" i="20"/>
  <c r="AY129" i="20"/>
  <c r="AY130" i="20"/>
  <c r="AY131" i="20"/>
  <c r="AY132" i="20"/>
  <c r="AY133" i="20"/>
  <c r="AY134" i="20"/>
  <c r="AY135" i="20"/>
  <c r="AY136" i="20"/>
  <c r="AY137" i="20"/>
  <c r="AY138" i="20"/>
  <c r="AY139" i="20"/>
  <c r="AY140" i="20"/>
  <c r="AY141" i="20"/>
  <c r="AY142" i="20"/>
  <c r="AY143" i="20"/>
  <c r="AY144" i="20"/>
  <c r="AY145" i="20"/>
  <c r="AY146" i="20"/>
  <c r="AY147" i="20"/>
  <c r="AY148" i="20"/>
  <c r="AY149" i="20"/>
  <c r="AY150" i="20"/>
  <c r="AY151" i="20"/>
  <c r="AY152" i="20"/>
  <c r="AY153" i="20"/>
  <c r="AY154" i="20"/>
  <c r="AY155" i="20"/>
  <c r="AY156" i="20"/>
  <c r="AY157" i="20"/>
  <c r="AY158" i="20"/>
  <c r="AY159" i="20"/>
  <c r="AY160" i="20"/>
  <c r="AY161" i="20"/>
  <c r="AY162" i="20"/>
  <c r="AY163" i="20"/>
  <c r="AY164" i="20"/>
  <c r="AY165" i="20"/>
  <c r="AY167" i="20"/>
  <c r="AY168" i="20"/>
  <c r="AY169" i="20"/>
  <c r="AY170" i="20"/>
  <c r="AY171" i="20"/>
  <c r="AY172" i="20"/>
  <c r="AY173" i="20"/>
  <c r="AY174" i="20"/>
  <c r="AY175" i="20"/>
  <c r="AY176" i="20"/>
  <c r="AY177" i="20"/>
  <c r="AY178" i="20"/>
  <c r="AY179" i="20"/>
  <c r="AY180" i="20"/>
  <c r="AY116" i="20"/>
  <c r="AY181" i="20"/>
  <c r="AY182" i="20"/>
  <c r="AY183" i="20"/>
  <c r="AY184" i="20"/>
  <c r="AY185" i="20"/>
  <c r="AY186" i="20"/>
  <c r="AY187" i="20"/>
  <c r="AY188" i="20"/>
  <c r="AY189" i="20"/>
  <c r="AY190" i="20"/>
  <c r="AY191" i="20"/>
  <c r="AY192" i="20"/>
  <c r="AY193" i="20"/>
  <c r="AY194" i="20"/>
  <c r="AY195" i="20"/>
  <c r="AY196" i="20"/>
  <c r="AY197" i="20"/>
  <c r="AY198" i="20"/>
  <c r="AY199" i="20"/>
  <c r="AY200" i="20"/>
  <c r="AY201" i="20"/>
  <c r="AY202" i="20"/>
  <c r="AY203" i="20"/>
  <c r="AY204" i="20"/>
  <c r="AY205" i="20"/>
  <c r="AY206" i="20"/>
  <c r="AY207" i="20"/>
  <c r="AY208" i="20"/>
  <c r="AY209" i="20"/>
  <c r="AY210" i="20"/>
  <c r="AY211" i="20"/>
  <c r="AY212" i="20"/>
  <c r="AY213" i="20"/>
  <c r="AY214" i="20"/>
  <c r="AY215" i="20"/>
  <c r="AY216" i="20"/>
  <c r="AY217" i="20"/>
  <c r="AY218" i="20"/>
  <c r="AY219" i="20"/>
  <c r="AY220" i="20"/>
  <c r="AY221" i="20"/>
  <c r="AY222" i="20"/>
  <c r="AY223" i="20"/>
  <c r="AY224" i="20"/>
  <c r="AY225" i="20"/>
  <c r="AY226" i="20"/>
  <c r="AY227" i="20"/>
  <c r="AY228" i="20"/>
  <c r="AY229" i="20"/>
  <c r="AY230" i="20"/>
  <c r="AY231" i="20"/>
  <c r="AY232" i="20"/>
  <c r="AY233" i="20"/>
  <c r="AY234" i="20"/>
  <c r="AY235" i="20"/>
  <c r="AY237" i="20"/>
  <c r="AY238" i="20"/>
  <c r="AY239" i="20"/>
  <c r="AY240" i="20"/>
  <c r="AY241" i="20"/>
  <c r="AY242" i="20"/>
  <c r="AY243" i="20"/>
  <c r="AY245" i="20"/>
  <c r="AY246" i="20"/>
  <c r="AY247" i="20"/>
  <c r="AY248" i="20"/>
  <c r="AY117" i="20"/>
  <c r="AY87" i="20"/>
  <c r="AY88" i="20"/>
  <c r="AY89" i="20"/>
  <c r="AY90" i="20"/>
  <c r="AY67" i="20"/>
  <c r="AY68" i="20"/>
  <c r="AY118" i="20"/>
  <c r="AY111" i="20"/>
  <c r="AY119" i="20"/>
  <c r="AZ8" i="20"/>
  <c r="AZ9" i="20"/>
  <c r="AZ10" i="20"/>
  <c r="AZ14" i="20"/>
  <c r="AZ17" i="20"/>
  <c r="AZ18" i="20"/>
  <c r="AZ19" i="20"/>
  <c r="AZ21" i="20"/>
  <c r="AZ24" i="20"/>
  <c r="AZ23" i="20"/>
  <c r="AZ27" i="20"/>
  <c r="AZ25" i="20"/>
  <c r="AZ26" i="20"/>
  <c r="AZ29" i="20"/>
  <c r="AZ31" i="20"/>
  <c r="AZ32" i="20"/>
  <c r="AZ37" i="20"/>
  <c r="AZ48" i="20"/>
  <c r="AZ38" i="20"/>
  <c r="AZ40" i="20"/>
  <c r="AZ39" i="20"/>
  <c r="AZ41" i="20"/>
  <c r="AZ55" i="20"/>
  <c r="AZ42" i="20"/>
  <c r="AZ43" i="20"/>
  <c r="AZ44" i="20"/>
  <c r="AZ45" i="20"/>
  <c r="AZ54" i="20"/>
  <c r="AZ47" i="20"/>
  <c r="AZ49" i="20"/>
  <c r="AZ50" i="20"/>
  <c r="AZ51" i="20"/>
  <c r="AZ52" i="20"/>
  <c r="AZ57" i="20"/>
  <c r="AZ53" i="20"/>
  <c r="AZ61" i="20"/>
  <c r="AZ62" i="20"/>
  <c r="AZ56" i="20"/>
  <c r="AZ58" i="20"/>
  <c r="AZ59" i="20"/>
  <c r="AZ60" i="20"/>
  <c r="AZ66" i="20"/>
  <c r="AZ72" i="20"/>
  <c r="AZ73" i="20"/>
  <c r="AZ70" i="20"/>
  <c r="AZ71" i="20"/>
  <c r="AZ76" i="20"/>
  <c r="AZ74" i="20"/>
  <c r="AZ78" i="20"/>
  <c r="AZ83" i="20"/>
  <c r="AZ105" i="20"/>
  <c r="AZ85" i="20"/>
  <c r="AZ86" i="20"/>
  <c r="AZ91" i="20"/>
  <c r="AZ92" i="20"/>
  <c r="AZ69" i="20"/>
  <c r="AZ93" i="20"/>
  <c r="AZ94" i="20"/>
  <c r="AZ95" i="20"/>
  <c r="AZ98" i="20"/>
  <c r="AZ99" i="20"/>
  <c r="AZ63" i="20"/>
  <c r="AZ64" i="20"/>
  <c r="AZ101" i="20"/>
  <c r="AZ102" i="20"/>
  <c r="AZ120" i="20"/>
  <c r="AZ104" i="20"/>
  <c r="AZ106" i="20"/>
  <c r="AZ107" i="20"/>
  <c r="AZ108" i="20"/>
  <c r="AZ109" i="20"/>
  <c r="AZ80" i="20"/>
  <c r="AZ81" i="20"/>
  <c r="AZ110" i="20"/>
  <c r="AZ113" i="20"/>
  <c r="AZ114" i="20"/>
  <c r="AZ121" i="20"/>
  <c r="AZ122" i="20"/>
  <c r="AZ123" i="20"/>
  <c r="AZ124" i="20"/>
  <c r="AZ125" i="20"/>
  <c r="AZ126" i="20"/>
  <c r="AZ127" i="20"/>
  <c r="AZ128" i="20"/>
  <c r="AZ129" i="20"/>
  <c r="AZ130" i="20"/>
  <c r="AZ131" i="20"/>
  <c r="AZ132" i="20"/>
  <c r="AZ133" i="20"/>
  <c r="AZ134" i="20"/>
  <c r="AZ135" i="20"/>
  <c r="AZ136" i="20"/>
  <c r="AZ137" i="20"/>
  <c r="AZ138" i="20"/>
  <c r="AZ139" i="20"/>
  <c r="AZ140" i="20"/>
  <c r="AZ141" i="20"/>
  <c r="AZ142" i="20"/>
  <c r="AZ143" i="20"/>
  <c r="AZ144" i="20"/>
  <c r="AZ145" i="20"/>
  <c r="AZ146" i="20"/>
  <c r="AZ147" i="20"/>
  <c r="AZ148" i="20"/>
  <c r="AZ149" i="20"/>
  <c r="AZ150" i="20"/>
  <c r="AZ151" i="20"/>
  <c r="AZ152" i="20"/>
  <c r="AZ153" i="20"/>
  <c r="AZ154" i="20"/>
  <c r="AZ155" i="20"/>
  <c r="AZ156" i="20"/>
  <c r="AZ157" i="20"/>
  <c r="AZ158" i="20"/>
  <c r="AZ159" i="20"/>
  <c r="AZ160" i="20"/>
  <c r="AZ161" i="20"/>
  <c r="AZ162" i="20"/>
  <c r="AZ163" i="20"/>
  <c r="AZ164" i="20"/>
  <c r="AZ165" i="20"/>
  <c r="AZ167" i="20"/>
  <c r="AZ168" i="20"/>
  <c r="AZ169" i="20"/>
  <c r="AZ170" i="20"/>
  <c r="AZ171" i="20"/>
  <c r="AZ172" i="20"/>
  <c r="AZ173" i="20"/>
  <c r="AZ174" i="20"/>
  <c r="AZ175" i="20"/>
  <c r="AZ176" i="20"/>
  <c r="AZ177" i="20"/>
  <c r="AZ178" i="20"/>
  <c r="AZ179" i="20"/>
  <c r="AZ180" i="20"/>
  <c r="AZ116" i="20"/>
  <c r="AZ181" i="20"/>
  <c r="AZ182" i="20"/>
  <c r="AZ183" i="20"/>
  <c r="AZ184" i="20"/>
  <c r="AZ185" i="20"/>
  <c r="AZ186" i="20"/>
  <c r="AZ187" i="20"/>
  <c r="AZ188" i="20"/>
  <c r="AZ189" i="20"/>
  <c r="AZ190" i="20"/>
  <c r="AZ191" i="20"/>
  <c r="AZ192" i="20"/>
  <c r="AZ193" i="20"/>
  <c r="AZ194" i="20"/>
  <c r="AZ195" i="20"/>
  <c r="AZ196" i="20"/>
  <c r="AZ197" i="20"/>
  <c r="AZ198" i="20"/>
  <c r="AZ199" i="20"/>
  <c r="AZ200" i="20"/>
  <c r="AZ201" i="20"/>
  <c r="AZ202" i="20"/>
  <c r="AZ203" i="20"/>
  <c r="AZ204" i="20"/>
  <c r="AZ205" i="20"/>
  <c r="AZ206" i="20"/>
  <c r="AZ207" i="20"/>
  <c r="AZ208" i="20"/>
  <c r="AZ209" i="20"/>
  <c r="AZ210" i="20"/>
  <c r="AZ211" i="20"/>
  <c r="AZ212" i="20"/>
  <c r="AZ213" i="20"/>
  <c r="AZ214" i="20"/>
  <c r="AZ215" i="20"/>
  <c r="AZ216" i="20"/>
  <c r="AZ217" i="20"/>
  <c r="AZ218" i="20"/>
  <c r="AZ219" i="20"/>
  <c r="AZ220" i="20"/>
  <c r="AZ221" i="20"/>
  <c r="AZ222" i="20"/>
  <c r="AZ223" i="20"/>
  <c r="AZ224" i="20"/>
  <c r="AZ225" i="20"/>
  <c r="AZ226" i="20"/>
  <c r="AZ227" i="20"/>
  <c r="AZ228" i="20"/>
  <c r="AZ229" i="20"/>
  <c r="AZ230" i="20"/>
  <c r="AZ231" i="20"/>
  <c r="AZ232" i="20"/>
  <c r="AZ233" i="20"/>
  <c r="AZ234" i="20"/>
  <c r="AZ235" i="20"/>
  <c r="AZ237" i="20"/>
  <c r="AZ238" i="20"/>
  <c r="AZ239" i="20"/>
  <c r="AZ240" i="20"/>
  <c r="AZ241" i="20"/>
  <c r="AZ242" i="20"/>
  <c r="AZ243" i="20"/>
  <c r="AZ245" i="20"/>
  <c r="AZ246" i="20"/>
  <c r="AZ247" i="20"/>
  <c r="AZ248" i="20"/>
  <c r="AZ117" i="20"/>
  <c r="AZ87" i="20"/>
  <c r="AZ88" i="20"/>
  <c r="AZ89" i="20"/>
  <c r="AZ90" i="20"/>
  <c r="AZ67" i="20"/>
  <c r="AZ68" i="20"/>
  <c r="AZ118" i="20"/>
  <c r="AZ111" i="20"/>
  <c r="AZ119" i="20"/>
  <c r="BB4" i="20"/>
  <c r="BB5" i="20"/>
  <c r="BB22" i="20"/>
  <c r="BB30" i="20"/>
  <c r="BA72" i="20"/>
  <c r="BB72" i="20"/>
  <c r="BA49" i="20"/>
  <c r="BB49" i="20"/>
  <c r="BB96" i="20"/>
  <c r="BA42" i="20"/>
  <c r="BB42" i="20"/>
  <c r="BA104" i="20"/>
  <c r="BB104" i="20"/>
  <c r="BA43" i="20"/>
  <c r="BB43" i="20"/>
  <c r="BA92" i="20"/>
  <c r="BB92" i="20"/>
  <c r="BA50" i="20"/>
  <c r="BB50" i="20"/>
  <c r="ES26" i="19"/>
  <c r="BA38" i="20"/>
  <c r="BB38" i="20"/>
  <c r="BA58" i="20"/>
  <c r="BB58" i="20"/>
  <c r="BA71" i="20"/>
  <c r="BB71" i="20"/>
  <c r="BA70" i="20"/>
  <c r="BB70" i="20"/>
  <c r="BA73" i="20"/>
  <c r="BB73" i="20"/>
  <c r="BA99" i="20"/>
  <c r="BB99" i="20"/>
  <c r="BA45" i="20"/>
  <c r="BB45" i="20"/>
  <c r="BA10" i="20"/>
  <c r="BA14" i="20"/>
  <c r="BA8" i="20"/>
  <c r="BA9" i="20"/>
  <c r="BA17" i="20"/>
  <c r="BA18" i="20"/>
  <c r="BA19" i="20"/>
  <c r="BA21" i="20"/>
  <c r="BA24" i="20"/>
  <c r="BA23" i="20"/>
  <c r="BA27" i="20"/>
  <c r="BA26" i="20"/>
  <c r="BA29" i="20"/>
  <c r="BA31" i="20"/>
  <c r="BA32" i="20"/>
  <c r="BA37" i="20"/>
  <c r="BA48" i="20"/>
  <c r="BA40" i="20"/>
  <c r="BA39" i="20"/>
  <c r="BA41" i="20"/>
  <c r="BA55" i="20"/>
  <c r="BA44" i="20"/>
  <c r="BA47" i="20"/>
  <c r="BA51" i="20"/>
  <c r="BA52" i="20"/>
  <c r="BA57" i="20"/>
  <c r="BA53" i="20"/>
  <c r="BA61" i="20"/>
  <c r="BA62" i="20"/>
  <c r="BA56" i="20"/>
  <c r="BA59" i="20"/>
  <c r="BA60" i="20"/>
  <c r="BA66" i="20"/>
  <c r="BA76" i="20"/>
  <c r="BA74" i="20"/>
  <c r="BA78" i="20"/>
  <c r="BA105" i="20"/>
  <c r="BA84" i="20"/>
  <c r="BA85" i="20"/>
  <c r="BA86" i="20"/>
  <c r="BA69" i="20"/>
  <c r="BA93" i="20"/>
  <c r="BA94" i="20"/>
  <c r="BA95" i="20"/>
  <c r="BA98" i="20"/>
  <c r="BA63" i="20"/>
  <c r="BA64" i="20"/>
  <c r="BA101" i="20"/>
  <c r="BA102" i="20"/>
  <c r="BA120" i="20"/>
  <c r="BA106" i="20"/>
  <c r="BA107" i="20"/>
  <c r="BA109" i="20"/>
  <c r="BA80" i="20"/>
  <c r="BA81" i="20"/>
  <c r="BA110" i="20"/>
  <c r="BA113" i="20"/>
  <c r="BA114" i="20"/>
  <c r="BA121" i="20"/>
  <c r="BA122" i="20"/>
  <c r="BA123" i="20"/>
  <c r="BA124" i="20"/>
  <c r="BA125" i="20"/>
  <c r="BA126" i="20"/>
  <c r="BA127" i="20"/>
  <c r="BA128" i="20"/>
  <c r="BA129" i="20"/>
  <c r="BA130" i="20"/>
  <c r="BA131" i="20"/>
  <c r="BA132" i="20"/>
  <c r="BA133" i="20"/>
  <c r="BA134" i="20"/>
  <c r="BA135" i="20"/>
  <c r="BA136" i="20"/>
  <c r="BA137" i="20"/>
  <c r="BA138" i="20"/>
  <c r="BA139" i="20"/>
  <c r="BA140" i="20"/>
  <c r="BA141" i="20"/>
  <c r="BA142" i="20"/>
  <c r="BA143" i="20"/>
  <c r="BA144" i="20"/>
  <c r="BA145" i="20"/>
  <c r="BA146" i="20"/>
  <c r="BA147" i="20"/>
  <c r="BA148" i="20"/>
  <c r="BA149" i="20"/>
  <c r="BA150" i="20"/>
  <c r="BA151" i="20"/>
  <c r="BA152" i="20"/>
  <c r="BA153" i="20"/>
  <c r="BA154" i="20"/>
  <c r="BA155" i="20"/>
  <c r="BA156" i="20"/>
  <c r="BA157" i="20"/>
  <c r="BA158" i="20"/>
  <c r="BA159" i="20"/>
  <c r="BA160" i="20"/>
  <c r="BA161" i="20"/>
  <c r="BA162" i="20"/>
  <c r="BA163" i="20"/>
  <c r="BA164" i="20"/>
  <c r="BA165" i="20"/>
  <c r="BA167" i="20"/>
  <c r="BA168" i="20"/>
  <c r="BA169" i="20"/>
  <c r="BA170" i="20"/>
  <c r="BA171" i="20"/>
  <c r="BA172" i="20"/>
  <c r="BA173" i="20"/>
  <c r="BA174" i="20"/>
  <c r="BA175" i="20"/>
  <c r="BA176" i="20"/>
  <c r="BA177" i="20"/>
  <c r="BA178" i="20"/>
  <c r="BA179" i="20"/>
  <c r="BA180" i="20"/>
  <c r="BA116" i="20"/>
  <c r="BA181" i="20"/>
  <c r="BA182" i="20"/>
  <c r="BA183" i="20"/>
  <c r="BA184" i="20"/>
  <c r="BA185" i="20"/>
  <c r="BA186" i="20"/>
  <c r="BA187" i="20"/>
  <c r="BA188" i="20"/>
  <c r="BA189" i="20"/>
  <c r="BA190" i="20"/>
  <c r="BA191" i="20"/>
  <c r="BA192" i="20"/>
  <c r="BA193" i="20"/>
  <c r="BA194" i="20"/>
  <c r="BA195" i="20"/>
  <c r="BA196" i="20"/>
  <c r="BA197" i="20"/>
  <c r="BA198" i="20"/>
  <c r="BA199" i="20"/>
  <c r="BA200" i="20"/>
  <c r="BA201" i="20"/>
  <c r="BA202" i="20"/>
  <c r="BA203" i="20"/>
  <c r="BA204" i="20"/>
  <c r="BA205" i="20"/>
  <c r="BA206" i="20"/>
  <c r="BA207" i="20"/>
  <c r="BA208" i="20"/>
  <c r="BA209" i="20"/>
  <c r="BA210" i="20"/>
  <c r="BA211" i="20"/>
  <c r="BA212" i="20"/>
  <c r="BA213" i="20"/>
  <c r="BA214" i="20"/>
  <c r="BA215" i="20"/>
  <c r="BA216" i="20"/>
  <c r="BA217" i="20"/>
  <c r="BA218" i="20"/>
  <c r="BA219" i="20"/>
  <c r="BA220" i="20"/>
  <c r="BA221" i="20"/>
  <c r="BA222" i="20"/>
  <c r="BA223" i="20"/>
  <c r="BA224" i="20"/>
  <c r="BA225" i="20"/>
  <c r="BA226" i="20"/>
  <c r="BA227" i="20"/>
  <c r="BA228" i="20"/>
  <c r="BA229" i="20"/>
  <c r="BA230" i="20"/>
  <c r="BA231" i="20"/>
  <c r="BA232" i="20"/>
  <c r="BA233" i="20"/>
  <c r="BA234" i="20"/>
  <c r="BA235" i="20"/>
  <c r="BA237" i="20"/>
  <c r="BA238" i="20"/>
  <c r="BA239" i="20"/>
  <c r="BA240" i="20"/>
  <c r="BA241" i="20"/>
  <c r="BA242" i="20"/>
  <c r="BA243" i="20"/>
  <c r="BA245" i="20"/>
  <c r="BA246" i="20"/>
  <c r="BA247" i="20"/>
  <c r="BA248" i="20"/>
  <c r="BA117" i="20"/>
  <c r="BA87" i="20"/>
  <c r="BA88" i="20"/>
  <c r="BA89" i="20"/>
  <c r="BA90" i="20"/>
  <c r="BA67" i="20"/>
  <c r="BA68" i="20"/>
  <c r="BA118" i="20"/>
  <c r="BA111" i="20"/>
  <c r="BA119" i="20"/>
  <c r="BB11" i="20"/>
  <c r="BB13" i="20"/>
  <c r="BB10" i="20"/>
  <c r="BB14" i="20"/>
  <c r="BB272" i="20"/>
  <c r="AV8" i="21"/>
  <c r="BB6" i="20" s="1"/>
  <c r="BB3" i="20"/>
  <c r="BB8" i="20"/>
  <c r="BB9" i="20"/>
  <c r="BB12" i="20"/>
  <c r="BB15" i="20"/>
  <c r="BB17" i="20"/>
  <c r="BB18" i="20"/>
  <c r="BB19" i="20"/>
  <c r="BB20" i="20"/>
  <c r="BB21" i="20"/>
  <c r="BB24" i="20"/>
  <c r="BB23" i="20"/>
  <c r="BB27" i="20"/>
  <c r="BB25" i="20"/>
  <c r="BB26" i="20"/>
  <c r="BB28" i="20"/>
  <c r="BB29" i="20"/>
  <c r="BB34" i="20"/>
  <c r="BB33" i="20"/>
  <c r="BB31" i="20"/>
  <c r="BB32" i="20"/>
  <c r="BB35" i="20"/>
  <c r="BB36" i="20"/>
  <c r="BB37" i="20"/>
  <c r="BB48" i="20"/>
  <c r="BB40" i="20"/>
  <c r="BB39" i="20"/>
  <c r="BB41" i="20"/>
  <c r="BB55" i="20"/>
  <c r="BB44" i="20"/>
  <c r="BB54" i="20"/>
  <c r="BB47" i="20"/>
  <c r="BB51" i="20"/>
  <c r="BB52" i="20"/>
  <c r="BB57" i="20"/>
  <c r="BB53" i="20"/>
  <c r="BB61" i="20"/>
  <c r="BB62" i="20"/>
  <c r="BB56" i="20"/>
  <c r="BB59" i="20"/>
  <c r="BB60" i="20"/>
  <c r="BB65" i="20"/>
  <c r="BB66" i="20"/>
  <c r="BB75" i="20"/>
  <c r="BB76" i="20"/>
  <c r="BB74" i="20"/>
  <c r="BB78" i="20"/>
  <c r="BB82" i="20"/>
  <c r="BB83" i="20"/>
  <c r="BB105" i="20"/>
  <c r="BB84" i="20"/>
  <c r="BB85" i="20"/>
  <c r="BB86" i="20"/>
  <c r="BB91" i="20"/>
  <c r="BB69" i="20"/>
  <c r="BB93" i="20"/>
  <c r="BB94" i="20"/>
  <c r="BB95" i="20"/>
  <c r="BB97" i="20"/>
  <c r="BB98" i="20"/>
  <c r="BB63" i="20"/>
  <c r="BB64" i="20"/>
  <c r="BB101" i="20"/>
  <c r="BB102" i="20"/>
  <c r="BB120" i="20"/>
  <c r="BB106" i="20"/>
  <c r="BB107" i="20"/>
  <c r="BB108" i="20"/>
  <c r="BB109" i="20"/>
  <c r="BB79" i="20"/>
  <c r="BB80" i="20"/>
  <c r="BB81" i="20"/>
  <c r="BB110" i="20"/>
  <c r="BB113" i="20"/>
  <c r="BB114" i="20"/>
  <c r="BB121" i="20"/>
  <c r="BB122" i="20"/>
  <c r="BB123" i="20"/>
  <c r="BB124" i="20"/>
  <c r="BB125" i="20"/>
  <c r="BB126" i="20"/>
  <c r="BB127" i="20"/>
  <c r="BB128" i="20"/>
  <c r="BB129" i="20"/>
  <c r="BB130" i="20"/>
  <c r="BB131" i="20"/>
  <c r="BB132" i="20"/>
  <c r="BB133" i="20"/>
  <c r="BB134" i="20"/>
  <c r="BB135" i="20"/>
  <c r="BB136" i="20"/>
  <c r="BB137" i="20"/>
  <c r="BB138" i="20"/>
  <c r="BB139" i="20"/>
  <c r="BB140" i="20"/>
  <c r="BB141" i="20"/>
  <c r="BB142" i="20"/>
  <c r="BB143" i="20"/>
  <c r="BB144" i="20"/>
  <c r="BB145" i="20"/>
  <c r="BB146" i="20"/>
  <c r="BB147" i="20"/>
  <c r="BB148" i="20"/>
  <c r="BB149" i="20"/>
  <c r="BB150" i="20"/>
  <c r="BB151" i="20"/>
  <c r="BB152" i="20"/>
  <c r="BB153" i="20"/>
  <c r="BB154" i="20"/>
  <c r="BB155" i="20"/>
  <c r="BB156" i="20"/>
  <c r="BB157" i="20"/>
  <c r="BB158" i="20"/>
  <c r="BB159" i="20"/>
  <c r="BB160" i="20"/>
  <c r="BB161" i="20"/>
  <c r="BB162" i="20"/>
  <c r="BB163" i="20"/>
  <c r="BB164" i="20"/>
  <c r="BB165" i="20"/>
  <c r="BB167" i="20"/>
  <c r="BB168" i="20"/>
  <c r="BB169" i="20"/>
  <c r="BB170" i="20"/>
  <c r="BB171" i="20"/>
  <c r="BB172" i="20"/>
  <c r="BB173" i="20"/>
  <c r="BB174" i="20"/>
  <c r="BB175" i="20"/>
  <c r="BB176" i="20"/>
  <c r="BB177" i="20"/>
  <c r="BB178" i="20"/>
  <c r="BB179" i="20"/>
  <c r="BB180" i="20"/>
  <c r="BB116" i="20"/>
  <c r="BB181" i="20"/>
  <c r="BB182" i="20"/>
  <c r="BB183" i="20"/>
  <c r="BB184" i="20"/>
  <c r="BB185" i="20"/>
  <c r="BB186" i="20"/>
  <c r="BB187" i="20"/>
  <c r="BB188" i="20"/>
  <c r="BB189" i="20"/>
  <c r="BB190" i="20"/>
  <c r="BB191" i="20"/>
  <c r="BB192" i="20"/>
  <c r="BB193" i="20"/>
  <c r="BB194" i="20"/>
  <c r="BB195" i="20"/>
  <c r="BB196" i="20"/>
  <c r="BB197" i="20"/>
  <c r="BB198" i="20"/>
  <c r="BB199" i="20"/>
  <c r="BB200" i="20"/>
  <c r="BB201" i="20"/>
  <c r="BB202" i="20"/>
  <c r="BB203" i="20"/>
  <c r="BB204" i="20"/>
  <c r="BB205" i="20"/>
  <c r="BB206" i="20"/>
  <c r="BB207" i="20"/>
  <c r="BB208" i="20"/>
  <c r="BB209" i="20"/>
  <c r="BB210" i="20"/>
  <c r="BB211" i="20"/>
  <c r="BB212" i="20"/>
  <c r="BB213" i="20"/>
  <c r="BB214" i="20"/>
  <c r="BB215" i="20"/>
  <c r="BB216" i="20"/>
  <c r="BB217" i="20"/>
  <c r="BB218" i="20"/>
  <c r="BB219" i="20"/>
  <c r="BB220" i="20"/>
  <c r="BB221" i="20"/>
  <c r="BB222" i="20"/>
  <c r="BB223" i="20"/>
  <c r="BB224" i="20"/>
  <c r="BB225" i="20"/>
  <c r="BB226" i="20"/>
  <c r="BB227" i="20"/>
  <c r="BB228" i="20"/>
  <c r="BB229" i="20"/>
  <c r="BB230" i="20"/>
  <c r="BB231" i="20"/>
  <c r="BB232" i="20"/>
  <c r="BB233" i="20"/>
  <c r="BB234" i="20"/>
  <c r="BB235" i="20"/>
  <c r="BB236" i="20"/>
  <c r="BB237" i="20"/>
  <c r="BB238" i="20"/>
  <c r="BB239" i="20"/>
  <c r="BB240" i="20"/>
  <c r="BB241" i="20"/>
  <c r="BB242" i="20"/>
  <c r="BB243" i="20"/>
  <c r="BB245" i="20"/>
  <c r="BB246" i="20"/>
  <c r="BB247" i="20"/>
  <c r="BB248" i="20"/>
  <c r="BB117" i="20"/>
  <c r="BB87" i="20"/>
  <c r="BB88" i="20"/>
  <c r="BB89" i="20"/>
  <c r="BB90" i="20"/>
  <c r="BB67" i="20"/>
  <c r="BB68" i="20"/>
  <c r="BB118" i="20"/>
  <c r="BB111" i="20"/>
  <c r="BB119" i="20"/>
  <c r="EV24" i="19"/>
  <c r="EY28" i="19"/>
  <c r="EY32" i="19"/>
  <c r="AX101" i="21"/>
  <c r="AY101" i="21"/>
  <c r="BE272" i="20"/>
  <c r="BF13" i="20"/>
  <c r="BG13" i="20"/>
  <c r="BF11" i="20"/>
  <c r="BG11" i="20"/>
  <c r="BF14" i="20"/>
  <c r="BG14" i="20"/>
  <c r="BF24" i="20"/>
  <c r="BG24" i="20"/>
  <c r="BE58" i="20"/>
  <c r="BF58" i="20"/>
  <c r="BG58" i="20"/>
  <c r="BF8" i="20"/>
  <c r="BG8" i="20"/>
  <c r="BF3" i="20"/>
  <c r="BG3" i="20"/>
  <c r="BE31" i="20"/>
  <c r="BF31" i="20"/>
  <c r="BG31" i="20"/>
  <c r="BF40" i="20"/>
  <c r="BG40" i="20"/>
  <c r="BF37" i="20"/>
  <c r="BG37" i="20"/>
  <c r="BE22" i="20"/>
  <c r="BF22" i="20"/>
  <c r="BG22" i="20"/>
  <c r="BF36" i="20"/>
  <c r="BG36" i="20"/>
  <c r="BE77" i="20"/>
  <c r="BF77" i="20"/>
  <c r="BG77" i="20"/>
  <c r="BF41" i="20"/>
  <c r="BG41" i="20"/>
  <c r="BF49" i="20"/>
  <c r="BG49" i="20"/>
  <c r="BE182" i="20"/>
  <c r="BF182" i="20"/>
  <c r="BG182" i="20"/>
  <c r="BE72" i="20"/>
  <c r="BF72" i="20"/>
  <c r="BG72" i="20"/>
  <c r="BE187" i="20"/>
  <c r="BF187" i="20"/>
  <c r="BG187" i="20"/>
  <c r="BE100" i="20"/>
  <c r="BF100" i="20"/>
  <c r="BG100" i="20"/>
  <c r="BE73" i="20"/>
  <c r="BF73" i="20"/>
  <c r="BG73" i="20"/>
  <c r="BF12" i="20"/>
  <c r="BG12" i="20"/>
  <c r="BE50" i="20"/>
  <c r="BF50" i="20"/>
  <c r="BG50" i="20"/>
  <c r="BE94" i="20"/>
  <c r="BF94" i="20"/>
  <c r="BG94" i="20"/>
  <c r="BF9" i="20"/>
  <c r="BG9" i="20"/>
  <c r="BE95" i="20"/>
  <c r="BF95" i="20"/>
  <c r="BG95" i="20"/>
  <c r="BF39" i="20"/>
  <c r="BG39" i="20"/>
  <c r="BE240" i="20"/>
  <c r="BF240" i="20"/>
  <c r="BG240" i="20"/>
  <c r="BE103" i="20"/>
  <c r="BF103" i="20"/>
  <c r="BG103" i="20"/>
  <c r="BF27" i="20"/>
  <c r="BG27" i="20"/>
  <c r="BE5" i="20"/>
  <c r="BE7" i="20"/>
  <c r="BE15" i="20"/>
  <c r="BE17" i="20"/>
  <c r="BE18" i="20"/>
  <c r="BE21" i="20"/>
  <c r="BE25" i="20"/>
  <c r="BE28" i="20"/>
  <c r="BE29" i="20"/>
  <c r="BE30" i="20"/>
  <c r="BE32" i="20"/>
  <c r="BE35" i="20"/>
  <c r="BE44" i="20"/>
  <c r="BE46" i="20"/>
  <c r="BE47" i="20"/>
  <c r="BE51" i="20"/>
  <c r="BE52" i="20"/>
  <c r="BE53" i="20"/>
  <c r="BE56" i="20"/>
  <c r="BE59" i="20"/>
  <c r="BE60" i="20"/>
  <c r="BE70" i="20"/>
  <c r="BE71" i="20"/>
  <c r="BE75" i="20"/>
  <c r="BE76" i="20"/>
  <c r="BE74" i="20"/>
  <c r="BE78" i="20"/>
  <c r="BE83" i="20"/>
  <c r="BE84" i="20"/>
  <c r="BE85" i="20"/>
  <c r="BE86" i="20"/>
  <c r="BE91" i="20"/>
  <c r="BE92" i="20"/>
  <c r="BE69" i="20"/>
  <c r="BE93" i="20"/>
  <c r="BE98" i="20"/>
  <c r="BE99" i="20"/>
  <c r="BE63" i="20"/>
  <c r="BE64" i="20"/>
  <c r="BE101" i="20"/>
  <c r="BE102" i="20"/>
  <c r="BE104" i="20"/>
  <c r="BE109" i="20"/>
  <c r="BE79" i="20"/>
  <c r="BE80" i="20"/>
  <c r="BE81" i="20"/>
  <c r="BE110" i="20"/>
  <c r="BE121" i="20"/>
  <c r="BE122" i="20"/>
  <c r="BE123" i="20"/>
  <c r="BE124" i="20"/>
  <c r="BE125" i="20"/>
  <c r="BE126" i="20"/>
  <c r="BE127" i="20"/>
  <c r="BE128" i="20"/>
  <c r="BE129" i="20"/>
  <c r="BE130" i="20"/>
  <c r="BE131" i="20"/>
  <c r="BE132" i="20"/>
  <c r="BE133" i="20"/>
  <c r="BE134" i="20"/>
  <c r="BE135" i="20"/>
  <c r="BE136" i="20"/>
  <c r="BE137" i="20"/>
  <c r="BE138" i="20"/>
  <c r="BE139" i="20"/>
  <c r="BE140" i="20"/>
  <c r="BE141" i="20"/>
  <c r="BE142" i="20"/>
  <c r="BE143" i="20"/>
  <c r="BE144" i="20"/>
  <c r="BE145" i="20"/>
  <c r="BE146" i="20"/>
  <c r="BE147" i="20"/>
  <c r="BE148" i="20"/>
  <c r="BE149" i="20"/>
  <c r="BE150" i="20"/>
  <c r="BE151" i="20"/>
  <c r="BE152" i="20"/>
  <c r="BE153" i="20"/>
  <c r="BE154" i="20"/>
  <c r="BE155" i="20"/>
  <c r="BE156" i="20"/>
  <c r="BE157" i="20"/>
  <c r="BE158" i="20"/>
  <c r="BE159" i="20"/>
  <c r="BE160" i="20"/>
  <c r="BE161" i="20"/>
  <c r="BE162" i="20"/>
  <c r="BE163" i="20"/>
  <c r="BE164" i="20"/>
  <c r="BE165" i="20"/>
  <c r="BE167" i="20"/>
  <c r="BE168" i="20"/>
  <c r="BE169" i="20"/>
  <c r="BE170" i="20"/>
  <c r="BE171" i="20"/>
  <c r="BE172" i="20"/>
  <c r="BE173" i="20"/>
  <c r="BE174" i="20"/>
  <c r="BE175" i="20"/>
  <c r="BE176" i="20"/>
  <c r="BE177" i="20"/>
  <c r="BE178" i="20"/>
  <c r="BE179" i="20"/>
  <c r="BE180" i="20"/>
  <c r="BE116" i="20"/>
  <c r="BE181" i="20"/>
  <c r="BE183" i="20"/>
  <c r="BE184" i="20"/>
  <c r="BE185" i="20"/>
  <c r="BE186" i="20"/>
  <c r="BE188" i="20"/>
  <c r="BE189" i="20"/>
  <c r="BE190" i="20"/>
  <c r="BE191" i="20"/>
  <c r="BE192" i="20"/>
  <c r="BE193" i="20"/>
  <c r="BE194" i="20"/>
  <c r="BE195" i="20"/>
  <c r="BE196" i="20"/>
  <c r="BE197" i="20"/>
  <c r="BE198" i="20"/>
  <c r="BE199" i="20"/>
  <c r="BE200" i="20"/>
  <c r="BE201" i="20"/>
  <c r="BE202" i="20"/>
  <c r="BE203" i="20"/>
  <c r="BE204" i="20"/>
  <c r="BE205" i="20"/>
  <c r="BE206" i="20"/>
  <c r="BE207" i="20"/>
  <c r="BE208" i="20"/>
  <c r="BE209" i="20"/>
  <c r="BE210" i="20"/>
  <c r="BE211" i="20"/>
  <c r="BE212" i="20"/>
  <c r="BE213" i="20"/>
  <c r="BE214" i="20"/>
  <c r="BE215" i="20"/>
  <c r="BE216" i="20"/>
  <c r="BE217" i="20"/>
  <c r="BE218" i="20"/>
  <c r="BE219" i="20"/>
  <c r="BE220" i="20"/>
  <c r="BE221" i="20"/>
  <c r="BE222" i="20"/>
  <c r="BE223" i="20"/>
  <c r="BE224" i="20"/>
  <c r="BE225" i="20"/>
  <c r="BE226" i="20"/>
  <c r="BE227" i="20"/>
  <c r="BE228" i="20"/>
  <c r="BE229" i="20"/>
  <c r="BE230" i="20"/>
  <c r="BE231" i="20"/>
  <c r="BE232" i="20"/>
  <c r="BE233" i="20"/>
  <c r="BE234" i="20"/>
  <c r="BE235" i="20"/>
  <c r="BE236" i="20"/>
  <c r="BE237" i="20"/>
  <c r="BE238" i="20"/>
  <c r="BE239" i="20"/>
  <c r="BE241" i="20"/>
  <c r="BE242" i="20"/>
  <c r="BE243" i="20"/>
  <c r="BE245" i="20"/>
  <c r="BE246" i="20"/>
  <c r="BE247" i="20"/>
  <c r="BE248" i="20"/>
  <c r="BE117" i="20"/>
  <c r="BE87" i="20"/>
  <c r="BE88" i="20"/>
  <c r="BE89" i="20"/>
  <c r="BE90" i="20"/>
  <c r="BE67" i="20"/>
  <c r="BE68" i="20"/>
  <c r="BE118" i="20"/>
  <c r="BE111" i="20"/>
  <c r="BE119" i="20"/>
  <c r="BF4" i="20"/>
  <c r="BF272" i="20"/>
  <c r="AX7" i="21"/>
  <c r="BF7" i="20" s="1"/>
  <c r="BF5" i="20"/>
  <c r="BF10" i="20"/>
  <c r="BF15" i="20"/>
  <c r="BF17" i="20"/>
  <c r="BF18" i="20"/>
  <c r="BF19" i="20"/>
  <c r="BF20" i="20"/>
  <c r="BF21" i="20"/>
  <c r="BF23" i="20"/>
  <c r="BF25" i="20"/>
  <c r="BF26" i="20"/>
  <c r="BF28" i="20"/>
  <c r="BF29" i="20"/>
  <c r="BF34" i="20"/>
  <c r="BF30" i="20"/>
  <c r="BF33" i="20"/>
  <c r="BF32" i="20"/>
  <c r="BF35" i="20"/>
  <c r="BF48" i="20"/>
  <c r="BF38" i="20"/>
  <c r="BF55" i="20"/>
  <c r="BF42" i="20"/>
  <c r="BF43" i="20"/>
  <c r="BF44" i="20"/>
  <c r="BF45" i="20"/>
  <c r="BF46" i="20"/>
  <c r="BF54" i="20"/>
  <c r="BF47" i="20"/>
  <c r="BF51" i="20"/>
  <c r="BF52" i="20"/>
  <c r="BF57" i="20"/>
  <c r="BF53" i="20"/>
  <c r="BF61" i="20"/>
  <c r="BF62" i="20"/>
  <c r="BF56" i="20"/>
  <c r="BF59" i="20"/>
  <c r="BF60" i="20"/>
  <c r="BF65" i="20"/>
  <c r="BF66" i="20"/>
  <c r="BF70" i="20"/>
  <c r="BF71" i="20"/>
  <c r="BF75" i="20"/>
  <c r="BF76" i="20"/>
  <c r="BF74" i="20"/>
  <c r="BF78" i="20"/>
  <c r="BF82" i="20"/>
  <c r="BF83" i="20"/>
  <c r="BF105" i="20"/>
  <c r="BF84" i="20"/>
  <c r="BF85" i="20"/>
  <c r="BF86" i="20"/>
  <c r="BF91" i="20"/>
  <c r="BF92" i="20"/>
  <c r="BF69" i="20"/>
  <c r="BF96" i="20"/>
  <c r="BF93" i="20"/>
  <c r="BF97" i="20"/>
  <c r="BF98" i="20"/>
  <c r="BF99" i="20"/>
  <c r="BF63" i="20"/>
  <c r="BF64" i="20"/>
  <c r="BF101" i="20"/>
  <c r="BF102" i="20"/>
  <c r="BF120" i="20"/>
  <c r="BF104" i="20"/>
  <c r="BF106" i="20"/>
  <c r="BF107" i="20"/>
  <c r="BF108" i="20"/>
  <c r="BF109" i="20"/>
  <c r="BF79" i="20"/>
  <c r="BF80" i="20"/>
  <c r="BF81" i="20"/>
  <c r="BF110" i="20"/>
  <c r="BF113" i="20"/>
  <c r="BF114" i="20"/>
  <c r="BF121" i="20"/>
  <c r="BF122" i="20"/>
  <c r="BF123" i="20"/>
  <c r="BF124" i="20"/>
  <c r="BF125" i="20"/>
  <c r="BF126" i="20"/>
  <c r="BF127" i="20"/>
  <c r="BF128" i="20"/>
  <c r="BF129" i="20"/>
  <c r="BF130" i="20"/>
  <c r="BF131" i="20"/>
  <c r="BF132" i="20"/>
  <c r="BF133" i="20"/>
  <c r="BF134" i="20"/>
  <c r="BF135" i="20"/>
  <c r="BF136" i="20"/>
  <c r="BF137" i="20"/>
  <c r="BF138" i="20"/>
  <c r="BF139" i="20"/>
  <c r="BF140" i="20"/>
  <c r="BF141" i="20"/>
  <c r="BF142" i="20"/>
  <c r="BF143" i="20"/>
  <c r="BF144" i="20"/>
  <c r="BF145" i="20"/>
  <c r="BF146" i="20"/>
  <c r="BF147" i="20"/>
  <c r="BF148" i="20"/>
  <c r="BF149" i="20"/>
  <c r="BF150" i="20"/>
  <c r="BF151" i="20"/>
  <c r="BF152" i="20"/>
  <c r="BF153" i="20"/>
  <c r="BF154" i="20"/>
  <c r="BF155" i="20"/>
  <c r="BF156" i="20"/>
  <c r="BF157" i="20"/>
  <c r="BF158" i="20"/>
  <c r="BF159" i="20"/>
  <c r="BF160" i="20"/>
  <c r="BF161" i="20"/>
  <c r="BF162" i="20"/>
  <c r="BF163" i="20"/>
  <c r="BF164" i="20"/>
  <c r="BF165" i="20"/>
  <c r="BF167" i="20"/>
  <c r="BF168" i="20"/>
  <c r="BF169" i="20"/>
  <c r="BF170" i="20"/>
  <c r="BF171" i="20"/>
  <c r="BF172" i="20"/>
  <c r="BF173" i="20"/>
  <c r="BF174" i="20"/>
  <c r="BF175" i="20"/>
  <c r="BF176" i="20"/>
  <c r="BF177" i="20"/>
  <c r="BF178" i="20"/>
  <c r="BF179" i="20"/>
  <c r="BF180" i="20"/>
  <c r="BF116" i="20"/>
  <c r="BF181" i="20"/>
  <c r="BF183" i="20"/>
  <c r="BF184" i="20"/>
  <c r="BF185" i="20"/>
  <c r="BF186" i="20"/>
  <c r="BF188" i="20"/>
  <c r="BF189" i="20"/>
  <c r="BF190" i="20"/>
  <c r="BF191" i="20"/>
  <c r="BF192" i="20"/>
  <c r="BF193" i="20"/>
  <c r="BF194" i="20"/>
  <c r="BF195" i="20"/>
  <c r="BF196" i="20"/>
  <c r="BF197" i="20"/>
  <c r="BF198" i="20"/>
  <c r="BF199" i="20"/>
  <c r="BF200" i="20"/>
  <c r="BF201" i="20"/>
  <c r="BF202" i="20"/>
  <c r="BF203" i="20"/>
  <c r="BF204" i="20"/>
  <c r="BF205" i="20"/>
  <c r="BF206" i="20"/>
  <c r="BF207" i="20"/>
  <c r="BF208" i="20"/>
  <c r="BF209" i="20"/>
  <c r="BF210" i="20"/>
  <c r="BF211" i="20"/>
  <c r="BF212" i="20"/>
  <c r="BF213" i="20"/>
  <c r="BF214" i="20"/>
  <c r="BF215" i="20"/>
  <c r="BF216" i="20"/>
  <c r="BF217" i="20"/>
  <c r="BF218" i="20"/>
  <c r="BF219" i="20"/>
  <c r="BF220" i="20"/>
  <c r="BF221" i="20"/>
  <c r="BF222" i="20"/>
  <c r="BF223" i="20"/>
  <c r="BF224" i="20"/>
  <c r="BF225" i="20"/>
  <c r="BF226" i="20"/>
  <c r="BF227" i="20"/>
  <c r="BF228" i="20"/>
  <c r="BF229" i="20"/>
  <c r="BF230" i="20"/>
  <c r="BF231" i="20"/>
  <c r="BF232" i="20"/>
  <c r="BF233" i="20"/>
  <c r="BF234" i="20"/>
  <c r="BF235" i="20"/>
  <c r="BF236" i="20"/>
  <c r="BF237" i="20"/>
  <c r="BF238" i="20"/>
  <c r="BF239" i="20"/>
  <c r="BF241" i="20"/>
  <c r="BF242" i="20"/>
  <c r="BF243" i="20"/>
  <c r="BF245" i="20"/>
  <c r="BF246" i="20"/>
  <c r="BF247" i="20"/>
  <c r="BF248" i="20"/>
  <c r="BF117" i="20"/>
  <c r="BF87" i="20"/>
  <c r="BF88" i="20"/>
  <c r="BF89" i="20"/>
  <c r="BF90" i="20"/>
  <c r="BF67" i="20"/>
  <c r="BF68" i="20"/>
  <c r="BF118" i="20"/>
  <c r="BF111" i="20"/>
  <c r="BF119" i="20"/>
  <c r="BG272" i="20"/>
  <c r="AY7" i="21"/>
  <c r="BG4" i="20" s="1"/>
  <c r="BG7" i="20"/>
  <c r="BG10" i="20"/>
  <c r="BG16" i="20"/>
  <c r="BG15" i="20"/>
  <c r="BG17" i="20"/>
  <c r="BG18" i="20"/>
  <c r="BG19" i="20"/>
  <c r="BG20" i="20"/>
  <c r="BG21" i="20"/>
  <c r="BG23" i="20"/>
  <c r="BG25" i="20"/>
  <c r="BG26" i="20"/>
  <c r="BG28" i="20"/>
  <c r="BG29" i="20"/>
  <c r="BG34" i="20"/>
  <c r="BG30" i="20"/>
  <c r="BG33" i="20"/>
  <c r="BG32" i="20"/>
  <c r="BG35" i="20"/>
  <c r="BG48" i="20"/>
  <c r="BG38" i="20"/>
  <c r="BG55" i="20"/>
  <c r="BG42" i="20"/>
  <c r="BG43" i="20"/>
  <c r="BG44" i="20"/>
  <c r="BG45" i="20"/>
  <c r="BG46" i="20"/>
  <c r="BG54" i="20"/>
  <c r="BG47" i="20"/>
  <c r="BG51" i="20"/>
  <c r="BG52" i="20"/>
  <c r="BG57" i="20"/>
  <c r="BG53" i="20"/>
  <c r="BG61" i="20"/>
  <c r="BG62" i="20"/>
  <c r="BG56" i="20"/>
  <c r="BG59" i="20"/>
  <c r="BG60" i="20"/>
  <c r="BG65" i="20"/>
  <c r="BG66" i="20"/>
  <c r="BG70" i="20"/>
  <c r="BG71" i="20"/>
  <c r="BG75" i="20"/>
  <c r="BG76" i="20"/>
  <c r="BG74" i="20"/>
  <c r="BG78" i="20"/>
  <c r="BG82" i="20"/>
  <c r="BG83" i="20"/>
  <c r="BG105" i="20"/>
  <c r="BG84" i="20"/>
  <c r="BG85" i="20"/>
  <c r="BG86" i="20"/>
  <c r="BG91" i="20"/>
  <c r="BG92" i="20"/>
  <c r="BG69" i="20"/>
  <c r="BG96" i="20"/>
  <c r="BG93" i="20"/>
  <c r="BG97" i="20"/>
  <c r="BG98" i="20"/>
  <c r="BG99" i="20"/>
  <c r="BG63" i="20"/>
  <c r="BG64" i="20"/>
  <c r="BG101" i="20"/>
  <c r="BG102" i="20"/>
  <c r="BG120" i="20"/>
  <c r="BG104" i="20"/>
  <c r="BG106" i="20"/>
  <c r="BG107" i="20"/>
  <c r="BG108" i="20"/>
  <c r="BG109" i="20"/>
  <c r="BG79" i="20"/>
  <c r="BG80" i="20"/>
  <c r="BG81" i="20"/>
  <c r="BG110" i="20"/>
  <c r="BG113" i="20"/>
  <c r="BG114" i="20"/>
  <c r="BG121" i="20"/>
  <c r="BG122" i="20"/>
  <c r="BG123" i="20"/>
  <c r="BG124" i="20"/>
  <c r="BG125" i="20"/>
  <c r="BG126" i="20"/>
  <c r="BG127" i="20"/>
  <c r="BG128" i="20"/>
  <c r="BG129" i="20"/>
  <c r="BG130" i="20"/>
  <c r="BG131" i="20"/>
  <c r="BG132" i="20"/>
  <c r="BG133" i="20"/>
  <c r="BG134" i="20"/>
  <c r="BG135" i="20"/>
  <c r="BG136" i="20"/>
  <c r="BG137" i="20"/>
  <c r="BG138" i="20"/>
  <c r="BG139" i="20"/>
  <c r="BG140" i="20"/>
  <c r="BG141" i="20"/>
  <c r="BG142" i="20"/>
  <c r="BG143" i="20"/>
  <c r="BG144" i="20"/>
  <c r="BG145" i="20"/>
  <c r="BG146" i="20"/>
  <c r="BG147" i="20"/>
  <c r="BG148" i="20"/>
  <c r="BG149" i="20"/>
  <c r="BG150" i="20"/>
  <c r="BG151" i="20"/>
  <c r="BG152" i="20"/>
  <c r="BG153" i="20"/>
  <c r="BG154" i="20"/>
  <c r="BG155" i="20"/>
  <c r="BG156" i="20"/>
  <c r="BG157" i="20"/>
  <c r="BG158" i="20"/>
  <c r="BG159" i="20"/>
  <c r="BG160" i="20"/>
  <c r="BG161" i="20"/>
  <c r="BG162" i="20"/>
  <c r="BG163" i="20"/>
  <c r="BG164" i="20"/>
  <c r="BG165" i="20"/>
  <c r="BG167" i="20"/>
  <c r="BG168" i="20"/>
  <c r="BG169" i="20"/>
  <c r="BG170" i="20"/>
  <c r="BG171" i="20"/>
  <c r="BG172" i="20"/>
  <c r="BG173" i="20"/>
  <c r="BG174" i="20"/>
  <c r="BG175" i="20"/>
  <c r="BG176" i="20"/>
  <c r="BG177" i="20"/>
  <c r="BG178" i="20"/>
  <c r="BG179" i="20"/>
  <c r="BG180" i="20"/>
  <c r="BG116" i="20"/>
  <c r="BG181" i="20"/>
  <c r="BG183" i="20"/>
  <c r="BG184" i="20"/>
  <c r="BG185" i="20"/>
  <c r="BG186" i="20"/>
  <c r="BG188" i="20"/>
  <c r="BG189" i="20"/>
  <c r="BG190" i="20"/>
  <c r="BG191" i="20"/>
  <c r="BG192" i="20"/>
  <c r="BG193" i="20"/>
  <c r="BG194" i="20"/>
  <c r="BG195" i="20"/>
  <c r="BG196" i="20"/>
  <c r="BG197" i="20"/>
  <c r="BG198" i="20"/>
  <c r="BG199" i="20"/>
  <c r="BG200" i="20"/>
  <c r="BG201" i="20"/>
  <c r="BG202" i="20"/>
  <c r="BG203" i="20"/>
  <c r="BG204" i="20"/>
  <c r="BG205" i="20"/>
  <c r="BG206" i="20"/>
  <c r="BG207" i="20"/>
  <c r="BG208" i="20"/>
  <c r="BG209" i="20"/>
  <c r="BG210" i="20"/>
  <c r="BG211" i="20"/>
  <c r="BG212" i="20"/>
  <c r="BG213" i="20"/>
  <c r="BG214" i="20"/>
  <c r="BG215" i="20"/>
  <c r="BG216" i="20"/>
  <c r="BG217" i="20"/>
  <c r="BG218" i="20"/>
  <c r="BG219" i="20"/>
  <c r="BG220" i="20"/>
  <c r="BG221" i="20"/>
  <c r="BG222" i="20"/>
  <c r="BG223" i="20"/>
  <c r="BG224" i="20"/>
  <c r="BG225" i="20"/>
  <c r="BG226" i="20"/>
  <c r="BG227" i="20"/>
  <c r="BG228" i="20"/>
  <c r="BG229" i="20"/>
  <c r="BG230" i="20"/>
  <c r="BG231" i="20"/>
  <c r="BG232" i="20"/>
  <c r="BG233" i="20"/>
  <c r="BG234" i="20"/>
  <c r="BG235" i="20"/>
  <c r="BG236" i="20"/>
  <c r="BG237" i="20"/>
  <c r="BG238" i="20"/>
  <c r="BG239" i="20"/>
  <c r="BG241" i="20"/>
  <c r="BG242" i="20"/>
  <c r="BG243" i="20"/>
  <c r="BG245" i="20"/>
  <c r="BG246" i="20"/>
  <c r="BG247" i="20"/>
  <c r="BG248" i="20"/>
  <c r="BG117" i="20"/>
  <c r="BG87" i="20"/>
  <c r="BG88" i="20"/>
  <c r="BG89" i="20"/>
  <c r="BG90" i="20"/>
  <c r="BG67" i="20"/>
  <c r="BG68" i="20"/>
  <c r="BG118" i="20"/>
  <c r="BG111" i="20"/>
  <c r="BG119" i="20"/>
  <c r="BA101" i="21"/>
  <c r="BB101" i="21"/>
  <c r="BC101" i="21"/>
  <c r="BH4" i="20"/>
  <c r="BI272" i="20"/>
  <c r="BA7" i="21"/>
  <c r="BI4" i="20"/>
  <c r="BJ272" i="20"/>
  <c r="BB7" i="21"/>
  <c r="BJ4" i="20" s="1"/>
  <c r="BK4" i="20"/>
  <c r="BH5" i="20"/>
  <c r="BI5" i="20"/>
  <c r="BK5" i="20"/>
  <c r="BH15" i="20"/>
  <c r="BI15" i="20"/>
  <c r="BJ15" i="20"/>
  <c r="BK15" i="20"/>
  <c r="BH17" i="20"/>
  <c r="BI17" i="20"/>
  <c r="BJ17" i="20"/>
  <c r="BK17" i="20"/>
  <c r="BH26" i="20"/>
  <c r="BI26" i="20"/>
  <c r="BJ26" i="20"/>
  <c r="BK26" i="20"/>
  <c r="BH25" i="20"/>
  <c r="BI25" i="20"/>
  <c r="BJ25" i="20"/>
  <c r="BK25" i="20"/>
  <c r="BH28" i="20"/>
  <c r="BI28" i="20"/>
  <c r="BJ28" i="20"/>
  <c r="BK272" i="20"/>
  <c r="BC35" i="21"/>
  <c r="BK28" i="20" s="1"/>
  <c r="BH21" i="20"/>
  <c r="BI21" i="20"/>
  <c r="BJ21" i="20"/>
  <c r="BK21" i="20"/>
  <c r="BH272" i="20"/>
  <c r="BI8" i="20"/>
  <c r="BJ8" i="20"/>
  <c r="BK8" i="20"/>
  <c r="BI3" i="20"/>
  <c r="BJ3" i="20"/>
  <c r="BK3" i="20"/>
  <c r="BH7" i="20"/>
  <c r="BI7" i="20"/>
  <c r="BJ7" i="20"/>
  <c r="BK7" i="20"/>
  <c r="BH6" i="20"/>
  <c r="BI6" i="20"/>
  <c r="BJ6" i="20"/>
  <c r="BK6" i="20"/>
  <c r="BH54" i="20"/>
  <c r="BI54" i="20"/>
  <c r="BJ54" i="20"/>
  <c r="BK54" i="20"/>
  <c r="BH48" i="20"/>
  <c r="BI48" i="20"/>
  <c r="BJ48" i="20"/>
  <c r="BK48" i="20"/>
  <c r="BH34" i="20"/>
  <c r="BI34" i="20"/>
  <c r="BJ34" i="20"/>
  <c r="BK34" i="20"/>
  <c r="BH30" i="20"/>
  <c r="BI30" i="20"/>
  <c r="BJ30" i="20"/>
  <c r="BK30" i="20"/>
  <c r="BH83" i="20"/>
  <c r="BI83" i="20"/>
  <c r="BJ83" i="20"/>
  <c r="BK83" i="20"/>
  <c r="BH75" i="20"/>
  <c r="BI75" i="20"/>
  <c r="BJ75" i="20"/>
  <c r="BK75" i="20"/>
  <c r="BH97" i="20"/>
  <c r="BI97" i="20"/>
  <c r="BJ97" i="20"/>
  <c r="BK97" i="20"/>
  <c r="BH96" i="20"/>
  <c r="BI96" i="20"/>
  <c r="BJ96" i="20"/>
  <c r="BK96" i="20"/>
  <c r="BH76" i="20"/>
  <c r="BI76" i="20"/>
  <c r="BJ76" i="20"/>
  <c r="BK76" i="20"/>
  <c r="BH10" i="20"/>
  <c r="BA42" i="21"/>
  <c r="BI91" i="20" s="1"/>
  <c r="BI10" i="20"/>
  <c r="BJ10" i="20"/>
  <c r="BC6" i="21"/>
  <c r="BK10" i="20" s="1"/>
  <c r="BI13" i="20"/>
  <c r="BJ13" i="20"/>
  <c r="BK13" i="20"/>
  <c r="BI11" i="20"/>
  <c r="BJ11" i="20"/>
  <c r="BK11" i="20"/>
  <c r="BI31" i="20"/>
  <c r="BJ31" i="20"/>
  <c r="BK31" i="20"/>
  <c r="BH38" i="20"/>
  <c r="BI38" i="20"/>
  <c r="BJ38" i="20"/>
  <c r="BK38" i="20"/>
  <c r="BI40" i="20"/>
  <c r="BJ40" i="20"/>
  <c r="BK40" i="20"/>
  <c r="BI37" i="20"/>
  <c r="BJ37" i="20"/>
  <c r="BK37" i="20"/>
  <c r="BH16" i="20"/>
  <c r="BI16" i="20"/>
  <c r="BJ16" i="20"/>
  <c r="BK16" i="20"/>
  <c r="BH42" i="20"/>
  <c r="BI42" i="20"/>
  <c r="BJ42" i="20"/>
  <c r="BK42" i="20"/>
  <c r="BI36" i="20"/>
  <c r="BJ36" i="20"/>
  <c r="BK36" i="20"/>
  <c r="BH82" i="20"/>
  <c r="BI82" i="20"/>
  <c r="BJ82" i="20"/>
  <c r="BK82" i="20"/>
  <c r="BI41" i="20"/>
  <c r="BJ41" i="20"/>
  <c r="BK41" i="20"/>
  <c r="BH51" i="20"/>
  <c r="BI51" i="20"/>
  <c r="BJ51" i="20"/>
  <c r="BK51" i="20"/>
  <c r="BH150" i="20"/>
  <c r="BI150" i="20"/>
  <c r="BJ150" i="20"/>
  <c r="BK150" i="20"/>
  <c r="BH43" i="20"/>
  <c r="BI43" i="20"/>
  <c r="BJ43" i="20"/>
  <c r="BK43" i="20"/>
  <c r="BH53" i="20"/>
  <c r="BI53" i="20"/>
  <c r="BJ53" i="20"/>
  <c r="BK53" i="20"/>
  <c r="BH66" i="20"/>
  <c r="BI66" i="20"/>
  <c r="BJ66" i="20"/>
  <c r="BK66" i="20"/>
  <c r="BH107" i="20"/>
  <c r="BI107" i="20"/>
  <c r="BJ107" i="20"/>
  <c r="BK107" i="20"/>
  <c r="BH49" i="20"/>
  <c r="BI49" i="20"/>
  <c r="BJ49" i="20"/>
  <c r="BK49" i="20"/>
  <c r="BH183" i="20"/>
  <c r="BI183" i="20"/>
  <c r="BJ183" i="20"/>
  <c r="BK183" i="20"/>
  <c r="BH105" i="20"/>
  <c r="BI105" i="20"/>
  <c r="BJ105" i="20"/>
  <c r="BK105" i="20"/>
  <c r="BH45" i="20"/>
  <c r="BI45" i="20"/>
  <c r="BJ45" i="20"/>
  <c r="BK45" i="20"/>
  <c r="BI12" i="20"/>
  <c r="BJ12" i="20"/>
  <c r="BK12" i="20"/>
  <c r="BH50" i="20"/>
  <c r="BI50" i="20"/>
  <c r="BJ50" i="20"/>
  <c r="BK50" i="20"/>
  <c r="BH18" i="20"/>
  <c r="BI18" i="20"/>
  <c r="BJ18" i="20"/>
  <c r="BK18" i="20"/>
  <c r="BH23" i="20"/>
  <c r="BI23" i="20"/>
  <c r="BJ23" i="20"/>
  <c r="BK23" i="20"/>
  <c r="BI24" i="20"/>
  <c r="BJ24" i="20"/>
  <c r="BK24" i="20"/>
  <c r="BH108" i="20"/>
  <c r="BI108" i="20"/>
  <c r="BJ108" i="20"/>
  <c r="BK108" i="20"/>
  <c r="BI9" i="20"/>
  <c r="BJ9" i="20"/>
  <c r="BK9" i="20"/>
  <c r="BH65" i="20"/>
  <c r="BI65" i="20"/>
  <c r="BJ65" i="20"/>
  <c r="BK65" i="20"/>
  <c r="BI39" i="20"/>
  <c r="BJ39" i="20"/>
  <c r="BK39" i="20"/>
  <c r="BI27" i="20"/>
  <c r="BJ27" i="20"/>
  <c r="BK27" i="20"/>
  <c r="BH19" i="20"/>
  <c r="BH20" i="20"/>
  <c r="BH29" i="20"/>
  <c r="BH33" i="20"/>
  <c r="BH32" i="20"/>
  <c r="BH35" i="20"/>
  <c r="BH55" i="20"/>
  <c r="BH44" i="20"/>
  <c r="BH46" i="20"/>
  <c r="BH47" i="20"/>
  <c r="BH52" i="20"/>
  <c r="BH57" i="20"/>
  <c r="BH61" i="20"/>
  <c r="BH62" i="20"/>
  <c r="BH56" i="20"/>
  <c r="BH59" i="20"/>
  <c r="BH60" i="20"/>
  <c r="BH70" i="20"/>
  <c r="BH71" i="20"/>
  <c r="BH77" i="20"/>
  <c r="BH74" i="20"/>
  <c r="BH78" i="20"/>
  <c r="BH84" i="20"/>
  <c r="BH85" i="20"/>
  <c r="BH86" i="20"/>
  <c r="BH91" i="20"/>
  <c r="BH92" i="20"/>
  <c r="BH69" i="20"/>
  <c r="BH93" i="20"/>
  <c r="BH94" i="20"/>
  <c r="BH95" i="20"/>
  <c r="BH98" i="20"/>
  <c r="BH99" i="20"/>
  <c r="BH100" i="20"/>
  <c r="BH63" i="20"/>
  <c r="BH64" i="20"/>
  <c r="BH101" i="20"/>
  <c r="BH102" i="20"/>
  <c r="BH103" i="20"/>
  <c r="BH120" i="20"/>
  <c r="BH104" i="20"/>
  <c r="BH106" i="20"/>
  <c r="BH109" i="20"/>
  <c r="BH79" i="20"/>
  <c r="BH80" i="20"/>
  <c r="BH81" i="20"/>
  <c r="BH110" i="20"/>
  <c r="BH113" i="20"/>
  <c r="BH114" i="20"/>
  <c r="BH121" i="20"/>
  <c r="BH122" i="20"/>
  <c r="BH123" i="20"/>
  <c r="BH124" i="20"/>
  <c r="BH125" i="20"/>
  <c r="BH126" i="20"/>
  <c r="BH127" i="20"/>
  <c r="BH128" i="20"/>
  <c r="BH129" i="20"/>
  <c r="BH130" i="20"/>
  <c r="BH131" i="20"/>
  <c r="BH132" i="20"/>
  <c r="BH133" i="20"/>
  <c r="BH134" i="20"/>
  <c r="BH135" i="20"/>
  <c r="BH136" i="20"/>
  <c r="BH137" i="20"/>
  <c r="BH138" i="20"/>
  <c r="BH139" i="20"/>
  <c r="BH140" i="20"/>
  <c r="BH141" i="20"/>
  <c r="BH142" i="20"/>
  <c r="BH143" i="20"/>
  <c r="BH144" i="20"/>
  <c r="BH145" i="20"/>
  <c r="BH146" i="20"/>
  <c r="BH147" i="20"/>
  <c r="BH148" i="20"/>
  <c r="BH149" i="20"/>
  <c r="BH151" i="20"/>
  <c r="BH152" i="20"/>
  <c r="BH153" i="20"/>
  <c r="BH154" i="20"/>
  <c r="BH155" i="20"/>
  <c r="BH156" i="20"/>
  <c r="BH157" i="20"/>
  <c r="BH158" i="20"/>
  <c r="BH159" i="20"/>
  <c r="BH160" i="20"/>
  <c r="BH161" i="20"/>
  <c r="BH162" i="20"/>
  <c r="BH163" i="20"/>
  <c r="BH164" i="20"/>
  <c r="BH165" i="20"/>
  <c r="BH167" i="20"/>
  <c r="BH168" i="20"/>
  <c r="BH169" i="20"/>
  <c r="BH170" i="20"/>
  <c r="BH171" i="20"/>
  <c r="BH172" i="20"/>
  <c r="BH173" i="20"/>
  <c r="BH174" i="20"/>
  <c r="BH175" i="20"/>
  <c r="BH176" i="20"/>
  <c r="BH177" i="20"/>
  <c r="BH178" i="20"/>
  <c r="BH179" i="20"/>
  <c r="BH180" i="20"/>
  <c r="BH116" i="20"/>
  <c r="BH181" i="20"/>
  <c r="BH182" i="20"/>
  <c r="BH184" i="20"/>
  <c r="BH185" i="20"/>
  <c r="BH186" i="20"/>
  <c r="BH187" i="20"/>
  <c r="BH188" i="20"/>
  <c r="BH189" i="20"/>
  <c r="BH190" i="20"/>
  <c r="BH191" i="20"/>
  <c r="BH192" i="20"/>
  <c r="BH193" i="20"/>
  <c r="BH194" i="20"/>
  <c r="BH195" i="20"/>
  <c r="BH196" i="20"/>
  <c r="BH197" i="20"/>
  <c r="BH198" i="20"/>
  <c r="BH199" i="20"/>
  <c r="BH200" i="20"/>
  <c r="BH201" i="20"/>
  <c r="BH202" i="20"/>
  <c r="BH203" i="20"/>
  <c r="BH204" i="20"/>
  <c r="BH205" i="20"/>
  <c r="BH206" i="20"/>
  <c r="BH207" i="20"/>
  <c r="BH208" i="20"/>
  <c r="BH209" i="20"/>
  <c r="BH210" i="20"/>
  <c r="BH211" i="20"/>
  <c r="BH212" i="20"/>
  <c r="BH213" i="20"/>
  <c r="BH214" i="20"/>
  <c r="BH215" i="20"/>
  <c r="BH216" i="20"/>
  <c r="BH217" i="20"/>
  <c r="BH218" i="20"/>
  <c r="BH219" i="20"/>
  <c r="BH220" i="20"/>
  <c r="BH221" i="20"/>
  <c r="BH222" i="20"/>
  <c r="BH223" i="20"/>
  <c r="BH224" i="20"/>
  <c r="BH225" i="20"/>
  <c r="BH226" i="20"/>
  <c r="BH227" i="20"/>
  <c r="BH228" i="20"/>
  <c r="BH229" i="20"/>
  <c r="BH230" i="20"/>
  <c r="BH231" i="20"/>
  <c r="BH232" i="20"/>
  <c r="BH233" i="20"/>
  <c r="BH234" i="20"/>
  <c r="BH235" i="20"/>
  <c r="BH236" i="20"/>
  <c r="BH237" i="20"/>
  <c r="BH238" i="20"/>
  <c r="BH239" i="20"/>
  <c r="BH240" i="20"/>
  <c r="BH241" i="20"/>
  <c r="BH242" i="20"/>
  <c r="BH243" i="20"/>
  <c r="BH245" i="20"/>
  <c r="BH246" i="20"/>
  <c r="BH247" i="20"/>
  <c r="BH248" i="20"/>
  <c r="BH117" i="20"/>
  <c r="BH87" i="20"/>
  <c r="BH88" i="20"/>
  <c r="BH89" i="20"/>
  <c r="BH90" i="20"/>
  <c r="BH67" i="20"/>
  <c r="BH68" i="20"/>
  <c r="BH118" i="20"/>
  <c r="BH111" i="20"/>
  <c r="BH119" i="20"/>
  <c r="BI14" i="20"/>
  <c r="BI19" i="20"/>
  <c r="BI20" i="20"/>
  <c r="BI22" i="20"/>
  <c r="BI29" i="20"/>
  <c r="BI33" i="20"/>
  <c r="BI32" i="20"/>
  <c r="BI35" i="20"/>
  <c r="BI55" i="20"/>
  <c r="BI44" i="20"/>
  <c r="BI46" i="20"/>
  <c r="BI47" i="20"/>
  <c r="BI52" i="20"/>
  <c r="BI57" i="20"/>
  <c r="BI61" i="20"/>
  <c r="BI62" i="20"/>
  <c r="BI56" i="20"/>
  <c r="BI58" i="20"/>
  <c r="BI59" i="20"/>
  <c r="BI60" i="20"/>
  <c r="BI72" i="20"/>
  <c r="BI73" i="20"/>
  <c r="BI70" i="20"/>
  <c r="BI71" i="20"/>
  <c r="BI77" i="20"/>
  <c r="BI74" i="20"/>
  <c r="BI78" i="20"/>
  <c r="BI84" i="20"/>
  <c r="BI85" i="20"/>
  <c r="BI86" i="20"/>
  <c r="BI92" i="20"/>
  <c r="BI69" i="20"/>
  <c r="BI93" i="20"/>
  <c r="BI94" i="20"/>
  <c r="BI95" i="20"/>
  <c r="BI98" i="20"/>
  <c r="BI99" i="20"/>
  <c r="BI100" i="20"/>
  <c r="BI63" i="20"/>
  <c r="BI64" i="20"/>
  <c r="BI101" i="20"/>
  <c r="BI102" i="20"/>
  <c r="BI103" i="20"/>
  <c r="BI120" i="20"/>
  <c r="BI104" i="20"/>
  <c r="BI106" i="20"/>
  <c r="BI109" i="20"/>
  <c r="BI79" i="20"/>
  <c r="BI80" i="20"/>
  <c r="BI81" i="20"/>
  <c r="BI112" i="20"/>
  <c r="BI110" i="20"/>
  <c r="BI113" i="20"/>
  <c r="BI114" i="20"/>
  <c r="BI115" i="20"/>
  <c r="BI121" i="20"/>
  <c r="BI122" i="20"/>
  <c r="BI123" i="20"/>
  <c r="BI124" i="20"/>
  <c r="BI125" i="20"/>
  <c r="BI126" i="20"/>
  <c r="BI127" i="20"/>
  <c r="BI128" i="20"/>
  <c r="BI129" i="20"/>
  <c r="BI130" i="20"/>
  <c r="BI131" i="20"/>
  <c r="BI132" i="20"/>
  <c r="BI133" i="20"/>
  <c r="BI134" i="20"/>
  <c r="BI135" i="20"/>
  <c r="BI136" i="20"/>
  <c r="BI137" i="20"/>
  <c r="BI138" i="20"/>
  <c r="BI139" i="20"/>
  <c r="BI140" i="20"/>
  <c r="BI141" i="20"/>
  <c r="BI142" i="20"/>
  <c r="BI143" i="20"/>
  <c r="BI144" i="20"/>
  <c r="BI145" i="20"/>
  <c r="BI146" i="20"/>
  <c r="BI147" i="20"/>
  <c r="BI148" i="20"/>
  <c r="BI149" i="20"/>
  <c r="BI151" i="20"/>
  <c r="BI152" i="20"/>
  <c r="BI153" i="20"/>
  <c r="BI154" i="20"/>
  <c r="BI155" i="20"/>
  <c r="BI156" i="20"/>
  <c r="BI157" i="20"/>
  <c r="BI158" i="20"/>
  <c r="BI159" i="20"/>
  <c r="BI160" i="20"/>
  <c r="BI161" i="20"/>
  <c r="BI162" i="20"/>
  <c r="BI163" i="20"/>
  <c r="BI164" i="20"/>
  <c r="BI165" i="20"/>
  <c r="BI167" i="20"/>
  <c r="BI168" i="20"/>
  <c r="BI169" i="20"/>
  <c r="BI170" i="20"/>
  <c r="BI171" i="20"/>
  <c r="BI172" i="20"/>
  <c r="BI173" i="20"/>
  <c r="BI174" i="20"/>
  <c r="BI175" i="20"/>
  <c r="BI176" i="20"/>
  <c r="BI177" i="20"/>
  <c r="BI178" i="20"/>
  <c r="BI179" i="20"/>
  <c r="BI180" i="20"/>
  <c r="BI116" i="20"/>
  <c r="BI181" i="20"/>
  <c r="BI182" i="20"/>
  <c r="BI184" i="20"/>
  <c r="BI185" i="20"/>
  <c r="BI186" i="20"/>
  <c r="BI187" i="20"/>
  <c r="BI188" i="20"/>
  <c r="BI189" i="20"/>
  <c r="BI190" i="20"/>
  <c r="BI191" i="20"/>
  <c r="BI192" i="20"/>
  <c r="BI193" i="20"/>
  <c r="BI194" i="20"/>
  <c r="BI195" i="20"/>
  <c r="BI196" i="20"/>
  <c r="BI197" i="20"/>
  <c r="BI198" i="20"/>
  <c r="BI199" i="20"/>
  <c r="BI200" i="20"/>
  <c r="BI201" i="20"/>
  <c r="BI202" i="20"/>
  <c r="BI203" i="20"/>
  <c r="BI204" i="20"/>
  <c r="BI205" i="20"/>
  <c r="BI206" i="20"/>
  <c r="BI207" i="20"/>
  <c r="BI208" i="20"/>
  <c r="BI209" i="20"/>
  <c r="BI210" i="20"/>
  <c r="BI211" i="20"/>
  <c r="BI212" i="20"/>
  <c r="BI213" i="20"/>
  <c r="BI214" i="20"/>
  <c r="BI215" i="20"/>
  <c r="BI216" i="20"/>
  <c r="BI217" i="20"/>
  <c r="BI218" i="20"/>
  <c r="BI219" i="20"/>
  <c r="BI220" i="20"/>
  <c r="BI221" i="20"/>
  <c r="BI222" i="20"/>
  <c r="BI223" i="20"/>
  <c r="BI224" i="20"/>
  <c r="BI225" i="20"/>
  <c r="BI226" i="20"/>
  <c r="BI227" i="20"/>
  <c r="BI228" i="20"/>
  <c r="BI229" i="20"/>
  <c r="BI230" i="20"/>
  <c r="BI231" i="20"/>
  <c r="BI232" i="20"/>
  <c r="BI233" i="20"/>
  <c r="BI234" i="20"/>
  <c r="BI235" i="20"/>
  <c r="BI236" i="20"/>
  <c r="BI237" i="20"/>
  <c r="BI238" i="20"/>
  <c r="BI239" i="20"/>
  <c r="BI240" i="20"/>
  <c r="BI241" i="20"/>
  <c r="BI242" i="20"/>
  <c r="BI243" i="20"/>
  <c r="BI245" i="20"/>
  <c r="BI246" i="20"/>
  <c r="BI247" i="20"/>
  <c r="BI248" i="20"/>
  <c r="BI117" i="20"/>
  <c r="BI87" i="20"/>
  <c r="BI88" i="20"/>
  <c r="BI89" i="20"/>
  <c r="BI90" i="20"/>
  <c r="BI67" i="20"/>
  <c r="BI68" i="20"/>
  <c r="BI118" i="20"/>
  <c r="BI111" i="20"/>
  <c r="BI119" i="20"/>
  <c r="BJ14" i="20"/>
  <c r="BJ19" i="20"/>
  <c r="BJ20" i="20"/>
  <c r="BJ22" i="20"/>
  <c r="BJ29" i="20"/>
  <c r="BJ33" i="20"/>
  <c r="BJ32" i="20"/>
  <c r="BJ35" i="20"/>
  <c r="BJ55" i="20"/>
  <c r="BJ44" i="20"/>
  <c r="BJ46" i="20"/>
  <c r="BJ47" i="20"/>
  <c r="BJ52" i="20"/>
  <c r="BJ57" i="20"/>
  <c r="BJ61" i="20"/>
  <c r="BJ62" i="20"/>
  <c r="BJ56" i="20"/>
  <c r="BJ58" i="20"/>
  <c r="BJ59" i="20"/>
  <c r="BJ60" i="20"/>
  <c r="BJ72" i="20"/>
  <c r="BJ73" i="20"/>
  <c r="BJ70" i="20"/>
  <c r="BJ71" i="20"/>
  <c r="BJ77" i="20"/>
  <c r="BJ74" i="20"/>
  <c r="BJ78" i="20"/>
  <c r="BJ84" i="20"/>
  <c r="BJ85" i="20"/>
  <c r="BJ86" i="20"/>
  <c r="BJ91" i="20"/>
  <c r="BJ92" i="20"/>
  <c r="BJ69" i="20"/>
  <c r="BJ93" i="20"/>
  <c r="BJ94" i="20"/>
  <c r="BJ95" i="20"/>
  <c r="BJ98" i="20"/>
  <c r="BJ99" i="20"/>
  <c r="BJ100" i="20"/>
  <c r="BJ63" i="20"/>
  <c r="BJ64" i="20"/>
  <c r="BJ101" i="20"/>
  <c r="BJ102" i="20"/>
  <c r="BJ103" i="20"/>
  <c r="BJ120" i="20"/>
  <c r="BJ104" i="20"/>
  <c r="BJ106" i="20"/>
  <c r="BJ109" i="20"/>
  <c r="BJ79" i="20"/>
  <c r="BJ80" i="20"/>
  <c r="BJ81" i="20"/>
  <c r="BJ112" i="20"/>
  <c r="BJ110" i="20"/>
  <c r="BJ113" i="20"/>
  <c r="BJ114" i="20"/>
  <c r="BJ115" i="20"/>
  <c r="BJ121" i="20"/>
  <c r="BJ122" i="20"/>
  <c r="BJ123" i="20"/>
  <c r="BJ124" i="20"/>
  <c r="BJ125" i="20"/>
  <c r="BJ126" i="20"/>
  <c r="BJ127" i="20"/>
  <c r="BJ128" i="20"/>
  <c r="BJ129" i="20"/>
  <c r="BJ130" i="20"/>
  <c r="BJ131" i="20"/>
  <c r="BJ132" i="20"/>
  <c r="BJ133" i="20"/>
  <c r="BJ134" i="20"/>
  <c r="BJ135" i="20"/>
  <c r="BJ136" i="20"/>
  <c r="BJ137" i="20"/>
  <c r="BJ138" i="20"/>
  <c r="BJ139" i="20"/>
  <c r="BJ140" i="20"/>
  <c r="BJ141" i="20"/>
  <c r="BJ142" i="20"/>
  <c r="BJ143" i="20"/>
  <c r="BJ144" i="20"/>
  <c r="BJ145" i="20"/>
  <c r="BJ146" i="20"/>
  <c r="BJ147" i="20"/>
  <c r="BJ148" i="20"/>
  <c r="BJ149" i="20"/>
  <c r="BJ151" i="20"/>
  <c r="BJ152" i="20"/>
  <c r="BJ153" i="20"/>
  <c r="BJ154" i="20"/>
  <c r="BJ155" i="20"/>
  <c r="BJ156" i="20"/>
  <c r="BJ157" i="20"/>
  <c r="BJ158" i="20"/>
  <c r="BJ159" i="20"/>
  <c r="BJ160" i="20"/>
  <c r="BJ161" i="20"/>
  <c r="BJ162" i="20"/>
  <c r="BJ163" i="20"/>
  <c r="BJ164" i="20"/>
  <c r="BJ165" i="20"/>
  <c r="BJ167" i="20"/>
  <c r="BJ168" i="20"/>
  <c r="BJ169" i="20"/>
  <c r="BJ170" i="20"/>
  <c r="BJ171" i="20"/>
  <c r="BJ172" i="20"/>
  <c r="BJ173" i="20"/>
  <c r="BJ174" i="20"/>
  <c r="BJ175" i="20"/>
  <c r="BJ176" i="20"/>
  <c r="BJ177" i="20"/>
  <c r="BJ178" i="20"/>
  <c r="BJ179" i="20"/>
  <c r="BJ180" i="20"/>
  <c r="BJ116" i="20"/>
  <c r="BJ181" i="20"/>
  <c r="BJ182" i="20"/>
  <c r="BJ184" i="20"/>
  <c r="BJ185" i="20"/>
  <c r="BJ186" i="20"/>
  <c r="BJ187" i="20"/>
  <c r="BJ188" i="20"/>
  <c r="BJ189" i="20"/>
  <c r="BJ190" i="20"/>
  <c r="BJ191" i="20"/>
  <c r="BJ192" i="20"/>
  <c r="BJ193" i="20"/>
  <c r="BJ194" i="20"/>
  <c r="BJ195" i="20"/>
  <c r="BJ196" i="20"/>
  <c r="BJ197" i="20"/>
  <c r="BJ198" i="20"/>
  <c r="BJ199" i="20"/>
  <c r="BJ200" i="20"/>
  <c r="BJ201" i="20"/>
  <c r="BJ202" i="20"/>
  <c r="BJ203" i="20"/>
  <c r="BJ204" i="20"/>
  <c r="BJ205" i="20"/>
  <c r="BJ206" i="20"/>
  <c r="BJ207" i="20"/>
  <c r="BJ208" i="20"/>
  <c r="BJ209" i="20"/>
  <c r="BJ210" i="20"/>
  <c r="BJ211" i="20"/>
  <c r="BJ212" i="20"/>
  <c r="BJ213" i="20"/>
  <c r="BJ214" i="20"/>
  <c r="BJ215" i="20"/>
  <c r="BJ216" i="20"/>
  <c r="BJ217" i="20"/>
  <c r="BJ218" i="20"/>
  <c r="BJ219" i="20"/>
  <c r="BJ220" i="20"/>
  <c r="BJ221" i="20"/>
  <c r="BJ222" i="20"/>
  <c r="BJ223" i="20"/>
  <c r="BJ224" i="20"/>
  <c r="BJ225" i="20"/>
  <c r="BJ226" i="20"/>
  <c r="BJ227" i="20"/>
  <c r="BJ228" i="20"/>
  <c r="BJ229" i="20"/>
  <c r="BJ230" i="20"/>
  <c r="BJ231" i="20"/>
  <c r="BJ232" i="20"/>
  <c r="BJ233" i="20"/>
  <c r="BJ234" i="20"/>
  <c r="BJ235" i="20"/>
  <c r="BJ236" i="20"/>
  <c r="BJ237" i="20"/>
  <c r="BJ238" i="20"/>
  <c r="BJ239" i="20"/>
  <c r="BJ240" i="20"/>
  <c r="BJ241" i="20"/>
  <c r="BJ242" i="20"/>
  <c r="BJ243" i="20"/>
  <c r="BJ245" i="20"/>
  <c r="BJ246" i="20"/>
  <c r="BJ247" i="20"/>
  <c r="BJ248" i="20"/>
  <c r="BJ117" i="20"/>
  <c r="BJ87" i="20"/>
  <c r="BJ88" i="20"/>
  <c r="BJ89" i="20"/>
  <c r="BJ90" i="20"/>
  <c r="BJ67" i="20"/>
  <c r="BJ68" i="20"/>
  <c r="BJ118" i="20"/>
  <c r="BJ111" i="20"/>
  <c r="BJ119" i="20"/>
  <c r="BK14" i="20"/>
  <c r="BK19" i="20"/>
  <c r="BK20" i="20"/>
  <c r="BK22" i="20"/>
  <c r="BK29" i="20"/>
  <c r="BK33" i="20"/>
  <c r="BK32" i="20"/>
  <c r="BK35" i="20"/>
  <c r="BK55" i="20"/>
  <c r="BK44" i="20"/>
  <c r="BK46" i="20"/>
  <c r="BK47" i="20"/>
  <c r="BK52" i="20"/>
  <c r="BK57" i="20"/>
  <c r="BK61" i="20"/>
  <c r="BK62" i="20"/>
  <c r="BK56" i="20"/>
  <c r="BK58" i="20"/>
  <c r="BK59" i="20"/>
  <c r="BK60" i="20"/>
  <c r="BK72" i="20"/>
  <c r="BK73" i="20"/>
  <c r="BK70" i="20"/>
  <c r="BK71" i="20"/>
  <c r="BK77" i="20"/>
  <c r="BK74" i="20"/>
  <c r="BK78" i="20"/>
  <c r="BK84" i="20"/>
  <c r="BK85" i="20"/>
  <c r="BK86" i="20"/>
  <c r="BK91" i="20"/>
  <c r="BK92" i="20"/>
  <c r="BK69" i="20"/>
  <c r="BK93" i="20"/>
  <c r="BK94" i="20"/>
  <c r="BK95" i="20"/>
  <c r="BK98" i="20"/>
  <c r="BK99" i="20"/>
  <c r="BK100" i="20"/>
  <c r="BK63" i="20"/>
  <c r="BK64" i="20"/>
  <c r="BK101" i="20"/>
  <c r="BK102" i="20"/>
  <c r="BK103" i="20"/>
  <c r="BK120" i="20"/>
  <c r="BK104" i="20"/>
  <c r="BK106" i="20"/>
  <c r="BK109" i="20"/>
  <c r="BK79" i="20"/>
  <c r="BK80" i="20"/>
  <c r="BK81" i="20"/>
  <c r="BK112" i="20"/>
  <c r="BK110" i="20"/>
  <c r="BK113" i="20"/>
  <c r="BK114" i="20"/>
  <c r="BK115" i="20"/>
  <c r="BK121" i="20"/>
  <c r="BK122" i="20"/>
  <c r="BK123" i="20"/>
  <c r="BK124" i="20"/>
  <c r="BK125" i="20"/>
  <c r="BK126" i="20"/>
  <c r="BK127" i="20"/>
  <c r="BK128" i="20"/>
  <c r="BK129" i="20"/>
  <c r="BK130" i="20"/>
  <c r="BK131" i="20"/>
  <c r="BK132" i="20"/>
  <c r="BK133" i="20"/>
  <c r="BK134" i="20"/>
  <c r="BK135" i="20"/>
  <c r="BK136" i="20"/>
  <c r="BK137" i="20"/>
  <c r="BK138" i="20"/>
  <c r="BK139" i="20"/>
  <c r="BK140" i="20"/>
  <c r="BK141" i="20"/>
  <c r="BK142" i="20"/>
  <c r="BK143" i="20"/>
  <c r="BK144" i="20"/>
  <c r="BK145" i="20"/>
  <c r="BK146" i="20"/>
  <c r="BK147" i="20"/>
  <c r="BK148" i="20"/>
  <c r="BK149" i="20"/>
  <c r="BK151" i="20"/>
  <c r="BK152" i="20"/>
  <c r="BK153" i="20"/>
  <c r="BK154" i="20"/>
  <c r="BK155" i="20"/>
  <c r="BK156" i="20"/>
  <c r="BK157" i="20"/>
  <c r="BK158" i="20"/>
  <c r="BK159" i="20"/>
  <c r="BK160" i="20"/>
  <c r="BK161" i="20"/>
  <c r="BK162" i="20"/>
  <c r="BK163" i="20"/>
  <c r="BK164" i="20"/>
  <c r="BK165" i="20"/>
  <c r="BK167" i="20"/>
  <c r="BK168" i="20"/>
  <c r="BK169" i="20"/>
  <c r="BK170" i="20"/>
  <c r="BK171" i="20"/>
  <c r="BK172" i="20"/>
  <c r="BK173" i="20"/>
  <c r="BK174" i="20"/>
  <c r="BK175" i="20"/>
  <c r="BK176" i="20"/>
  <c r="BK177" i="20"/>
  <c r="BK178" i="20"/>
  <c r="BK179" i="20"/>
  <c r="BK180" i="20"/>
  <c r="BK116" i="20"/>
  <c r="BK181" i="20"/>
  <c r="BK182" i="20"/>
  <c r="BK184" i="20"/>
  <c r="BK185" i="20"/>
  <c r="BK186" i="20"/>
  <c r="BK187" i="20"/>
  <c r="BK188" i="20"/>
  <c r="BK189" i="20"/>
  <c r="BK190" i="20"/>
  <c r="BK191" i="20"/>
  <c r="BK192" i="20"/>
  <c r="BK193" i="20"/>
  <c r="BK194" i="20"/>
  <c r="BK195" i="20"/>
  <c r="BK196" i="20"/>
  <c r="BK197" i="20"/>
  <c r="BK198" i="20"/>
  <c r="BK199" i="20"/>
  <c r="BK200" i="20"/>
  <c r="BK201" i="20"/>
  <c r="BK202" i="20"/>
  <c r="BK203" i="20"/>
  <c r="BK204" i="20"/>
  <c r="BK205" i="20"/>
  <c r="BK206" i="20"/>
  <c r="BK207" i="20"/>
  <c r="BK208" i="20"/>
  <c r="BK209" i="20"/>
  <c r="BK210" i="20"/>
  <c r="BK211" i="20"/>
  <c r="BK212" i="20"/>
  <c r="BK213" i="20"/>
  <c r="BK214" i="20"/>
  <c r="BK215" i="20"/>
  <c r="BK216" i="20"/>
  <c r="BK217" i="20"/>
  <c r="BK218" i="20"/>
  <c r="BK219" i="20"/>
  <c r="BK220" i="20"/>
  <c r="BK221" i="20"/>
  <c r="BK222" i="20"/>
  <c r="BK223" i="20"/>
  <c r="BK224" i="20"/>
  <c r="BK225" i="20"/>
  <c r="BK226" i="20"/>
  <c r="BK227" i="20"/>
  <c r="BK228" i="20"/>
  <c r="BK229" i="20"/>
  <c r="BK230" i="20"/>
  <c r="BK231" i="20"/>
  <c r="BK232" i="20"/>
  <c r="BK233" i="20"/>
  <c r="BK234" i="20"/>
  <c r="BK235" i="20"/>
  <c r="BK236" i="20"/>
  <c r="BK237" i="20"/>
  <c r="BK238" i="20"/>
  <c r="BK239" i="20"/>
  <c r="BK240" i="20"/>
  <c r="BK241" i="20"/>
  <c r="BK242" i="20"/>
  <c r="BK243" i="20"/>
  <c r="BK245" i="20"/>
  <c r="BK246" i="20"/>
  <c r="BK247" i="20"/>
  <c r="BK248" i="20"/>
  <c r="BK117" i="20"/>
  <c r="BK87" i="20"/>
  <c r="BK88" i="20"/>
  <c r="BK89" i="20"/>
  <c r="BK90" i="20"/>
  <c r="BK67" i="20"/>
  <c r="BK68" i="20"/>
  <c r="BK118" i="20"/>
  <c r="BK111" i="20"/>
  <c r="BK119" i="20"/>
  <c r="FT27" i="19"/>
  <c r="BL272" i="20"/>
  <c r="BL14" i="20"/>
  <c r="BL33" i="20"/>
  <c r="BL20" i="20"/>
  <c r="BL19" i="20"/>
  <c r="BL29" i="20"/>
  <c r="BL32" i="20"/>
  <c r="BL35" i="20"/>
  <c r="BL55" i="20"/>
  <c r="BL44" i="20"/>
  <c r="BL46" i="20"/>
  <c r="BL47" i="20"/>
  <c r="BL57" i="20"/>
  <c r="BL61" i="20"/>
  <c r="BL62" i="20"/>
  <c r="BL56" i="20"/>
  <c r="BL58" i="20"/>
  <c r="BL59" i="20"/>
  <c r="BL60" i="20"/>
  <c r="BL72" i="20"/>
  <c r="BL73" i="20"/>
  <c r="BL70" i="20"/>
  <c r="BL71" i="20"/>
  <c r="BL77" i="20"/>
  <c r="BL74" i="20"/>
  <c r="BL78" i="20"/>
  <c r="BL84" i="20"/>
  <c r="BL85" i="20"/>
  <c r="BL86" i="20"/>
  <c r="BL91" i="20"/>
  <c r="BL92" i="20"/>
  <c r="BL69" i="20"/>
  <c r="BL93" i="20"/>
  <c r="BL94" i="20"/>
  <c r="BL95" i="20"/>
  <c r="BL98" i="20"/>
  <c r="BL99" i="20"/>
  <c r="BL100" i="20"/>
  <c r="BL63" i="20"/>
  <c r="BL64" i="20"/>
  <c r="BL101" i="20"/>
  <c r="BL102" i="20"/>
  <c r="BL103" i="20"/>
  <c r="BL120" i="20"/>
  <c r="BL104" i="20"/>
  <c r="BL106" i="20"/>
  <c r="BL109" i="20"/>
  <c r="BL79" i="20"/>
  <c r="BL80" i="20"/>
  <c r="BL81" i="20"/>
  <c r="BL112" i="20"/>
  <c r="BL110" i="20"/>
  <c r="BL113" i="20"/>
  <c r="BL114" i="20"/>
  <c r="BL115" i="20"/>
  <c r="BL121" i="20"/>
  <c r="BL122" i="20"/>
  <c r="BL123" i="20"/>
  <c r="BL124" i="20"/>
  <c r="BL125" i="20"/>
  <c r="BL126" i="20"/>
  <c r="BL127" i="20"/>
  <c r="BL128" i="20"/>
  <c r="BL129" i="20"/>
  <c r="BL130" i="20"/>
  <c r="BL131" i="20"/>
  <c r="BL132" i="20"/>
  <c r="BL133" i="20"/>
  <c r="BL134" i="20"/>
  <c r="BL135" i="20"/>
  <c r="BL136" i="20"/>
  <c r="BL137" i="20"/>
  <c r="BL138" i="20"/>
  <c r="BL139" i="20"/>
  <c r="BL140" i="20"/>
  <c r="BL141" i="20"/>
  <c r="BL142" i="20"/>
  <c r="BL143" i="20"/>
  <c r="BL144" i="20"/>
  <c r="BL145" i="20"/>
  <c r="BL146" i="20"/>
  <c r="BL147" i="20"/>
  <c r="BL148" i="20"/>
  <c r="BL149" i="20"/>
  <c r="BL151" i="20"/>
  <c r="BL152" i="20"/>
  <c r="BL153" i="20"/>
  <c r="BL154" i="20"/>
  <c r="BL155" i="20"/>
  <c r="BL156" i="20"/>
  <c r="BL157" i="20"/>
  <c r="BL158" i="20"/>
  <c r="BL159" i="20"/>
  <c r="BL160" i="20"/>
  <c r="BL161" i="20"/>
  <c r="BL162" i="20"/>
  <c r="BL163" i="20"/>
  <c r="BL164" i="20"/>
  <c r="BL165" i="20"/>
  <c r="BL168" i="20"/>
  <c r="BL169" i="20"/>
  <c r="BL170" i="20"/>
  <c r="BL171" i="20"/>
  <c r="BL172" i="20"/>
  <c r="BL173" i="20"/>
  <c r="BL174" i="20"/>
  <c r="BL175" i="20"/>
  <c r="BL176" i="20"/>
  <c r="BL177" i="20"/>
  <c r="BL178" i="20"/>
  <c r="BL179" i="20"/>
  <c r="BL180" i="20"/>
  <c r="BL116" i="20"/>
  <c r="BL181" i="20"/>
  <c r="BL182" i="20"/>
  <c r="BL183" i="20"/>
  <c r="BL184" i="20"/>
  <c r="BL185" i="20"/>
  <c r="BL186" i="20"/>
  <c r="BL187" i="20"/>
  <c r="BL188" i="20"/>
  <c r="BL189" i="20"/>
  <c r="BL190" i="20"/>
  <c r="BL191" i="20"/>
  <c r="BL192" i="20"/>
  <c r="BL193" i="20"/>
  <c r="BL194" i="20"/>
  <c r="BL195" i="20"/>
  <c r="BL196" i="20"/>
  <c r="BL197" i="20"/>
  <c r="BL198" i="20"/>
  <c r="BL199" i="20"/>
  <c r="BL200" i="20"/>
  <c r="BL201" i="20"/>
  <c r="BL202" i="20"/>
  <c r="BL203" i="20"/>
  <c r="BL204" i="20"/>
  <c r="BL205" i="20"/>
  <c r="BL206" i="20"/>
  <c r="BL207" i="20"/>
  <c r="BL208" i="20"/>
  <c r="BL209" i="20"/>
  <c r="BL210" i="20"/>
  <c r="BL211" i="20"/>
  <c r="BL212" i="20"/>
  <c r="BL213" i="20"/>
  <c r="BL214" i="20"/>
  <c r="BL215" i="20"/>
  <c r="BL216" i="20"/>
  <c r="BL217" i="20"/>
  <c r="BL218" i="20"/>
  <c r="BL219" i="20"/>
  <c r="BL220" i="20"/>
  <c r="BL221" i="20"/>
  <c r="BL222" i="20"/>
  <c r="BL223" i="20"/>
  <c r="BL224" i="20"/>
  <c r="BL225" i="20"/>
  <c r="BL226" i="20"/>
  <c r="BL227" i="20"/>
  <c r="BL228" i="20"/>
  <c r="BL229" i="20"/>
  <c r="BL230" i="20"/>
  <c r="BL231" i="20"/>
  <c r="BL232" i="20"/>
  <c r="BL233" i="20"/>
  <c r="BL234" i="20"/>
  <c r="BL235" i="20"/>
  <c r="BL236" i="20"/>
  <c r="BL237" i="20"/>
  <c r="BL238" i="20"/>
  <c r="BL239" i="20"/>
  <c r="BL240" i="20"/>
  <c r="BL241" i="20"/>
  <c r="BL242" i="20"/>
  <c r="BL243" i="20"/>
  <c r="BL245" i="20"/>
  <c r="BL246" i="20"/>
  <c r="BL247" i="20"/>
  <c r="BL248" i="20"/>
  <c r="BL117" i="20"/>
  <c r="BL87" i="20"/>
  <c r="BL88" i="20"/>
  <c r="BL89" i="20"/>
  <c r="BL90" i="20"/>
  <c r="BL67" i="20"/>
  <c r="BL68" i="20"/>
  <c r="BL118" i="20"/>
  <c r="BL111" i="20"/>
  <c r="BL119" i="20"/>
  <c r="BF101" i="21"/>
  <c r="BM272" i="20"/>
  <c r="BN20" i="20"/>
  <c r="BN272" i="20"/>
  <c r="BF6" i="21"/>
  <c r="BN10" i="20" s="1"/>
  <c r="BM21" i="20"/>
  <c r="BN21" i="20"/>
  <c r="BM19" i="20"/>
  <c r="BN19" i="20"/>
  <c r="BM104" i="20"/>
  <c r="BN104" i="20"/>
  <c r="BM74" i="20"/>
  <c r="BN74" i="20"/>
  <c r="BM58" i="20"/>
  <c r="BN58" i="20"/>
  <c r="BM8" i="20"/>
  <c r="BN8" i="20"/>
  <c r="BN3" i="20"/>
  <c r="BN7" i="20"/>
  <c r="BN6" i="20"/>
  <c r="BM54" i="20"/>
  <c r="BN54" i="20"/>
  <c r="BM48" i="20"/>
  <c r="BN48" i="20"/>
  <c r="BN34" i="20"/>
  <c r="BN30" i="20"/>
  <c r="BM83" i="20"/>
  <c r="BN83" i="20"/>
  <c r="BM75" i="20"/>
  <c r="BN75" i="20"/>
  <c r="BM76" i="20"/>
  <c r="BN76" i="20"/>
  <c r="BN26" i="20"/>
  <c r="BM13" i="20"/>
  <c r="BM31" i="20"/>
  <c r="BN31" i="20"/>
  <c r="BM38" i="20"/>
  <c r="BN38" i="20"/>
  <c r="BM40" i="20"/>
  <c r="BN40" i="20"/>
  <c r="BM37" i="20"/>
  <c r="BN37" i="20"/>
  <c r="BM17" i="20"/>
  <c r="BN17" i="20"/>
  <c r="BN16" i="20"/>
  <c r="BM42" i="20"/>
  <c r="BN42" i="20"/>
  <c r="BN36" i="20"/>
  <c r="BM82" i="20"/>
  <c r="BN82" i="20"/>
  <c r="BM77" i="20"/>
  <c r="BN77" i="20"/>
  <c r="BM41" i="20"/>
  <c r="BN41" i="20"/>
  <c r="BM92" i="20"/>
  <c r="BN92" i="20"/>
  <c r="BM43" i="20"/>
  <c r="BN43" i="20"/>
  <c r="BM99" i="20"/>
  <c r="BN99" i="20"/>
  <c r="BM66" i="20"/>
  <c r="BN66" i="20"/>
  <c r="BM49" i="20"/>
  <c r="BN49" i="20"/>
  <c r="BM44" i="20"/>
  <c r="BN44" i="20"/>
  <c r="BM72" i="20"/>
  <c r="BN72" i="20"/>
  <c r="BM100" i="20"/>
  <c r="BN100" i="20"/>
  <c r="BM73" i="20"/>
  <c r="BN73" i="20"/>
  <c r="BM193" i="20"/>
  <c r="BN193" i="20"/>
  <c r="BM105" i="20"/>
  <c r="BN105" i="20"/>
  <c r="BM59" i="20"/>
  <c r="BN59" i="20"/>
  <c r="BM45" i="20"/>
  <c r="BN45" i="20"/>
  <c r="BM12" i="20"/>
  <c r="BN12" i="20"/>
  <c r="BM50" i="20"/>
  <c r="BN50" i="20"/>
  <c r="BM18" i="20"/>
  <c r="BN18" i="20"/>
  <c r="BM23" i="20"/>
  <c r="BN23" i="20"/>
  <c r="BM94" i="20"/>
  <c r="BN94" i="20"/>
  <c r="BM24" i="20"/>
  <c r="BM113" i="20"/>
  <c r="BN113" i="20"/>
  <c r="BM28" i="20"/>
  <c r="BN28" i="20"/>
  <c r="BM101" i="20"/>
  <c r="BN101" i="20"/>
  <c r="BM108" i="20"/>
  <c r="BN108" i="20"/>
  <c r="BM9" i="20"/>
  <c r="BN9" i="20"/>
  <c r="BM78" i="20"/>
  <c r="BN78" i="20"/>
  <c r="BM55" i="20"/>
  <c r="BN55" i="20"/>
  <c r="BM95" i="20"/>
  <c r="BN95" i="20"/>
  <c r="BM65" i="20"/>
  <c r="BN65" i="20"/>
  <c r="BM39" i="20"/>
  <c r="BN39" i="20"/>
  <c r="BM109" i="20"/>
  <c r="BN109" i="20"/>
  <c r="BM27" i="20"/>
  <c r="BN27" i="20"/>
  <c r="GC22" i="19"/>
  <c r="GC24" i="19"/>
  <c r="BM15" i="20"/>
  <c r="BM22" i="20"/>
  <c r="BM29" i="20"/>
  <c r="BM32" i="20"/>
  <c r="BM35" i="20"/>
  <c r="BM46" i="20"/>
  <c r="BM47" i="20"/>
  <c r="BM51" i="20"/>
  <c r="BM52" i="20"/>
  <c r="BM57" i="20"/>
  <c r="BM53" i="20"/>
  <c r="BM61" i="20"/>
  <c r="BM62" i="20"/>
  <c r="BM56" i="20"/>
  <c r="BM60" i="20"/>
  <c r="BM70" i="20"/>
  <c r="BM71" i="20"/>
  <c r="BM84" i="20"/>
  <c r="BM85" i="20"/>
  <c r="BM86" i="20"/>
  <c r="BM91" i="20"/>
  <c r="BM69" i="20"/>
  <c r="BM96" i="20"/>
  <c r="BM93" i="20"/>
  <c r="BM97" i="20"/>
  <c r="BM98" i="20"/>
  <c r="BM63" i="20"/>
  <c r="BM64" i="20"/>
  <c r="BM102" i="20"/>
  <c r="BM103" i="20"/>
  <c r="BM120" i="20"/>
  <c r="BM106" i="20"/>
  <c r="BM107" i="20"/>
  <c r="BM79" i="20"/>
  <c r="BM80" i="20"/>
  <c r="BM81" i="20"/>
  <c r="BM112" i="20"/>
  <c r="BM110" i="20"/>
  <c r="BM114" i="20"/>
  <c r="BM115" i="20"/>
  <c r="BM121" i="20"/>
  <c r="BM122" i="20"/>
  <c r="BM123" i="20"/>
  <c r="BM124" i="20"/>
  <c r="BM125" i="20"/>
  <c r="BM126" i="20"/>
  <c r="BM127" i="20"/>
  <c r="BM128" i="20"/>
  <c r="BM129" i="20"/>
  <c r="BM130" i="20"/>
  <c r="BM131" i="20"/>
  <c r="BM132" i="20"/>
  <c r="BM133" i="20"/>
  <c r="BM134" i="20"/>
  <c r="BM135" i="20"/>
  <c r="BM136" i="20"/>
  <c r="BM137" i="20"/>
  <c r="BM138" i="20"/>
  <c r="BM139" i="20"/>
  <c r="BM140" i="20"/>
  <c r="BM141" i="20"/>
  <c r="BM142" i="20"/>
  <c r="BM143" i="20"/>
  <c r="BM144" i="20"/>
  <c r="BM145" i="20"/>
  <c r="BM146" i="20"/>
  <c r="BM147" i="20"/>
  <c r="BM148" i="20"/>
  <c r="BM149" i="20"/>
  <c r="BM150" i="20"/>
  <c r="BM151" i="20"/>
  <c r="BM152" i="20"/>
  <c r="BM153" i="20"/>
  <c r="BM154" i="20"/>
  <c r="BM155" i="20"/>
  <c r="BM156" i="20"/>
  <c r="BM157" i="20"/>
  <c r="BM158" i="20"/>
  <c r="BM159" i="20"/>
  <c r="BM160" i="20"/>
  <c r="BM161" i="20"/>
  <c r="BM162" i="20"/>
  <c r="BM163" i="20"/>
  <c r="BM164" i="20"/>
  <c r="BM165" i="20"/>
  <c r="BM167" i="20"/>
  <c r="BM168" i="20"/>
  <c r="BM169" i="20"/>
  <c r="BM170" i="20"/>
  <c r="BM171" i="20"/>
  <c r="BM172" i="20"/>
  <c r="BM173" i="20"/>
  <c r="BM174" i="20"/>
  <c r="BM175" i="20"/>
  <c r="BM176" i="20"/>
  <c r="BM177" i="20"/>
  <c r="BM178" i="20"/>
  <c r="BM179" i="20"/>
  <c r="BM180" i="20"/>
  <c r="BM116" i="20"/>
  <c r="BM181" i="20"/>
  <c r="BM182" i="20"/>
  <c r="BM183" i="20"/>
  <c r="BM184" i="20"/>
  <c r="BM185" i="20"/>
  <c r="BM186" i="20"/>
  <c r="BM187" i="20"/>
  <c r="BM188" i="20"/>
  <c r="BM189" i="20"/>
  <c r="BM190" i="20"/>
  <c r="BM191" i="20"/>
  <c r="BM192" i="20"/>
  <c r="BM194" i="20"/>
  <c r="BM195" i="20"/>
  <c r="BM196" i="20"/>
  <c r="BM197" i="20"/>
  <c r="BM198" i="20"/>
  <c r="BM199" i="20"/>
  <c r="BM200" i="20"/>
  <c r="BM201" i="20"/>
  <c r="BM202" i="20"/>
  <c r="BM203" i="20"/>
  <c r="BM204" i="20"/>
  <c r="BM205" i="20"/>
  <c r="BM206" i="20"/>
  <c r="BM207" i="20"/>
  <c r="BM208" i="20"/>
  <c r="BM209" i="20"/>
  <c r="BM210" i="20"/>
  <c r="BM211" i="20"/>
  <c r="BM212" i="20"/>
  <c r="BM213" i="20"/>
  <c r="BM214" i="20"/>
  <c r="BM215" i="20"/>
  <c r="BM216" i="20"/>
  <c r="BM217" i="20"/>
  <c r="BM218" i="20"/>
  <c r="BM219" i="20"/>
  <c r="BM220" i="20"/>
  <c r="BM221" i="20"/>
  <c r="BM222" i="20"/>
  <c r="BM223" i="20"/>
  <c r="BM224" i="20"/>
  <c r="BM225" i="20"/>
  <c r="BM226" i="20"/>
  <c r="BM227" i="20"/>
  <c r="BM228" i="20"/>
  <c r="BM229" i="20"/>
  <c r="BM230" i="20"/>
  <c r="BM231" i="20"/>
  <c r="BM232" i="20"/>
  <c r="BM233" i="20"/>
  <c r="BM234" i="20"/>
  <c r="BM235" i="20"/>
  <c r="BM236" i="20"/>
  <c r="BM237" i="20"/>
  <c r="BM238" i="20"/>
  <c r="BM239" i="20"/>
  <c r="BM240" i="20"/>
  <c r="BM241" i="20"/>
  <c r="BM242" i="20"/>
  <c r="BM243" i="20"/>
  <c r="BM245" i="20"/>
  <c r="BM246" i="20"/>
  <c r="BM247" i="20"/>
  <c r="BM248" i="20"/>
  <c r="BM117" i="20"/>
  <c r="BM87" i="20"/>
  <c r="BM88" i="20"/>
  <c r="BM89" i="20"/>
  <c r="BM90" i="20"/>
  <c r="BM67" i="20"/>
  <c r="BM68" i="20"/>
  <c r="BM118" i="20"/>
  <c r="BM111" i="20"/>
  <c r="BM119" i="20"/>
  <c r="BN4" i="20"/>
  <c r="BN5" i="20"/>
  <c r="BN15" i="20"/>
  <c r="BN22" i="20"/>
  <c r="BN25" i="20"/>
  <c r="BN29" i="20"/>
  <c r="BN33" i="20"/>
  <c r="BN32" i="20"/>
  <c r="BN35" i="20"/>
  <c r="BN46" i="20"/>
  <c r="BN47" i="20"/>
  <c r="BN51" i="20"/>
  <c r="BN52" i="20"/>
  <c r="BN57" i="20"/>
  <c r="BN53" i="20"/>
  <c r="BN61" i="20"/>
  <c r="BN62" i="20"/>
  <c r="BN56" i="20"/>
  <c r="BN60" i="20"/>
  <c r="BN70" i="20"/>
  <c r="BN71" i="20"/>
  <c r="BN84" i="20"/>
  <c r="BN85" i="20"/>
  <c r="BN86" i="20"/>
  <c r="BN91" i="20"/>
  <c r="BN69" i="20"/>
  <c r="BN96" i="20"/>
  <c r="BN93" i="20"/>
  <c r="BN97" i="20"/>
  <c r="BN98" i="20"/>
  <c r="BN63" i="20"/>
  <c r="BN64" i="20"/>
  <c r="BN102" i="20"/>
  <c r="BN103" i="20"/>
  <c r="BN120" i="20"/>
  <c r="BN106" i="20"/>
  <c r="BN107" i="20"/>
  <c r="BN79" i="20"/>
  <c r="BN80" i="20"/>
  <c r="BN81" i="20"/>
  <c r="BN112" i="20"/>
  <c r="BN110" i="20"/>
  <c r="BN114" i="20"/>
  <c r="BN115" i="20"/>
  <c r="BN121" i="20"/>
  <c r="BN122" i="20"/>
  <c r="BN123" i="20"/>
  <c r="BN124" i="20"/>
  <c r="BN125" i="20"/>
  <c r="BN126" i="20"/>
  <c r="BN127" i="20"/>
  <c r="BN128" i="20"/>
  <c r="BN129" i="20"/>
  <c r="BN130" i="20"/>
  <c r="BN131" i="20"/>
  <c r="BN132" i="20"/>
  <c r="BN133" i="20"/>
  <c r="BN134" i="20"/>
  <c r="BN135" i="20"/>
  <c r="BN136" i="20"/>
  <c r="BN137" i="20"/>
  <c r="BN138" i="20"/>
  <c r="BN139" i="20"/>
  <c r="BN140" i="20"/>
  <c r="BN141" i="20"/>
  <c r="BN142" i="20"/>
  <c r="BN143" i="20"/>
  <c r="BN144" i="20"/>
  <c r="BN145" i="20"/>
  <c r="BN146" i="20"/>
  <c r="BN147" i="20"/>
  <c r="BN148" i="20"/>
  <c r="BN149" i="20"/>
  <c r="BN150" i="20"/>
  <c r="BN151" i="20"/>
  <c r="BN152" i="20"/>
  <c r="BN153" i="20"/>
  <c r="BN154" i="20"/>
  <c r="BN155" i="20"/>
  <c r="BN156" i="20"/>
  <c r="BN157" i="20"/>
  <c r="BN158" i="20"/>
  <c r="BN159" i="20"/>
  <c r="BN160" i="20"/>
  <c r="BN161" i="20"/>
  <c r="BN162" i="20"/>
  <c r="BN163" i="20"/>
  <c r="BN164" i="20"/>
  <c r="BN165" i="20"/>
  <c r="BN167" i="20"/>
  <c r="BN168" i="20"/>
  <c r="BN169" i="20"/>
  <c r="BN170" i="20"/>
  <c r="BN171" i="20"/>
  <c r="BN172" i="20"/>
  <c r="BN173" i="20"/>
  <c r="BN174" i="20"/>
  <c r="BN175" i="20"/>
  <c r="BN176" i="20"/>
  <c r="BN177" i="20"/>
  <c r="BN178" i="20"/>
  <c r="BN179" i="20"/>
  <c r="BN180" i="20"/>
  <c r="BN116" i="20"/>
  <c r="BN181" i="20"/>
  <c r="BN182" i="20"/>
  <c r="BN183" i="20"/>
  <c r="BN184" i="20"/>
  <c r="BN185" i="20"/>
  <c r="BN186" i="20"/>
  <c r="BN187" i="20"/>
  <c r="BN188" i="20"/>
  <c r="BN189" i="20"/>
  <c r="BN190" i="20"/>
  <c r="BN191" i="20"/>
  <c r="BN192" i="20"/>
  <c r="BN194" i="20"/>
  <c r="BN195" i="20"/>
  <c r="BN196" i="20"/>
  <c r="BN197" i="20"/>
  <c r="BN198" i="20"/>
  <c r="BN199" i="20"/>
  <c r="BN200" i="20"/>
  <c r="BN201" i="20"/>
  <c r="BN202" i="20"/>
  <c r="BN203" i="20"/>
  <c r="BN204" i="20"/>
  <c r="BN205" i="20"/>
  <c r="BN206" i="20"/>
  <c r="BN207" i="20"/>
  <c r="BN208" i="20"/>
  <c r="BN209" i="20"/>
  <c r="BN210" i="20"/>
  <c r="BN211" i="20"/>
  <c r="BN212" i="20"/>
  <c r="BN213" i="20"/>
  <c r="BN214" i="20"/>
  <c r="BN215" i="20"/>
  <c r="BN216" i="20"/>
  <c r="BN217" i="20"/>
  <c r="BN218" i="20"/>
  <c r="BN219" i="20"/>
  <c r="BN220" i="20"/>
  <c r="BN221" i="20"/>
  <c r="BN222" i="20"/>
  <c r="BN223" i="20"/>
  <c r="BN224" i="20"/>
  <c r="BN225" i="20"/>
  <c r="BN226" i="20"/>
  <c r="BN227" i="20"/>
  <c r="BN228" i="20"/>
  <c r="BN229" i="20"/>
  <c r="BN230" i="20"/>
  <c r="BN231" i="20"/>
  <c r="BN232" i="20"/>
  <c r="BN233" i="20"/>
  <c r="BN234" i="20"/>
  <c r="BN235" i="20"/>
  <c r="BN236" i="20"/>
  <c r="BN237" i="20"/>
  <c r="BN238" i="20"/>
  <c r="BN239" i="20"/>
  <c r="BN240" i="20"/>
  <c r="BN241" i="20"/>
  <c r="BN242" i="20"/>
  <c r="BN243" i="20"/>
  <c r="BN245" i="20"/>
  <c r="BN246" i="20"/>
  <c r="BN247" i="20"/>
  <c r="BN248" i="20"/>
  <c r="BN117" i="20"/>
  <c r="BN87" i="20"/>
  <c r="BN88" i="20"/>
  <c r="BN89" i="20"/>
  <c r="BN90" i="20"/>
  <c r="BN67" i="20"/>
  <c r="BN68" i="20"/>
  <c r="BN118" i="20"/>
  <c r="BN111" i="20"/>
  <c r="BN119" i="20"/>
  <c r="BH101" i="21"/>
  <c r="BI101" i="21"/>
  <c r="BJ101" i="21"/>
  <c r="BO272" i="20"/>
  <c r="BP8" i="20"/>
  <c r="BQ8" i="20"/>
  <c r="BR272" i="20"/>
  <c r="BJ4" i="21"/>
  <c r="BR8" i="20" s="1"/>
  <c r="BP3" i="20"/>
  <c r="BQ3" i="20"/>
  <c r="BP12" i="20"/>
  <c r="BQ12" i="20"/>
  <c r="BP23" i="20"/>
  <c r="BQ23" i="20"/>
  <c r="BP104" i="20"/>
  <c r="BQ104" i="20"/>
  <c r="BR104" i="20"/>
  <c r="BP74" i="20"/>
  <c r="BQ74" i="20"/>
  <c r="BR74" i="20"/>
  <c r="BP48" i="20"/>
  <c r="BQ48" i="20"/>
  <c r="BR48" i="20"/>
  <c r="BP30" i="20"/>
  <c r="BQ30" i="20"/>
  <c r="BR30" i="20"/>
  <c r="BP29" i="20"/>
  <c r="BQ29" i="20"/>
  <c r="BR29" i="20"/>
  <c r="BP31" i="20"/>
  <c r="BQ31" i="20"/>
  <c r="BR31" i="20"/>
  <c r="BP38" i="20"/>
  <c r="BQ38" i="20"/>
  <c r="BR38" i="20"/>
  <c r="BP40" i="20"/>
  <c r="BQ40" i="20"/>
  <c r="BR40" i="20"/>
  <c r="BP37" i="20"/>
  <c r="BQ37" i="20"/>
  <c r="BR37" i="20"/>
  <c r="BP42" i="20"/>
  <c r="BQ42" i="20"/>
  <c r="BR42" i="20"/>
  <c r="BP36" i="20"/>
  <c r="BQ36" i="20"/>
  <c r="BR36" i="20"/>
  <c r="BP77" i="20"/>
  <c r="BQ77" i="20"/>
  <c r="BR77" i="20"/>
  <c r="BP41" i="20"/>
  <c r="BQ41" i="20"/>
  <c r="BR41" i="20"/>
  <c r="BO51" i="20"/>
  <c r="BP51" i="20"/>
  <c r="BQ51" i="20"/>
  <c r="BR51" i="20"/>
  <c r="BO98" i="20"/>
  <c r="BP98" i="20"/>
  <c r="BQ98" i="20"/>
  <c r="BR98" i="20"/>
  <c r="BO156" i="20"/>
  <c r="BP156" i="20"/>
  <c r="BQ156" i="20"/>
  <c r="BR156" i="20"/>
  <c r="BP43" i="20"/>
  <c r="BQ43" i="20"/>
  <c r="BR43" i="20"/>
  <c r="BO99" i="20"/>
  <c r="BP99" i="20"/>
  <c r="BQ99" i="20"/>
  <c r="BR99" i="20"/>
  <c r="BP66" i="20"/>
  <c r="BQ66" i="20"/>
  <c r="BR66" i="20"/>
  <c r="BP44" i="20"/>
  <c r="BQ44" i="20"/>
  <c r="BR44" i="20"/>
  <c r="BP100" i="20"/>
  <c r="BQ100" i="20"/>
  <c r="BR100" i="20"/>
  <c r="BP193" i="20"/>
  <c r="BQ193" i="20"/>
  <c r="BR193" i="20"/>
  <c r="BP45" i="20"/>
  <c r="BQ45" i="20"/>
  <c r="BR45" i="20"/>
  <c r="BP50" i="20"/>
  <c r="BQ50" i="20"/>
  <c r="BR50" i="20"/>
  <c r="BP94" i="20"/>
  <c r="BQ94" i="20"/>
  <c r="BR94" i="20"/>
  <c r="BP9" i="20"/>
  <c r="BQ9" i="20"/>
  <c r="BP55" i="20"/>
  <c r="BQ55" i="20"/>
  <c r="BR55" i="20"/>
  <c r="BP95" i="20"/>
  <c r="BQ95" i="20"/>
  <c r="BR95" i="20"/>
  <c r="BP39" i="20"/>
  <c r="BQ39" i="20"/>
  <c r="BR39" i="20"/>
  <c r="BO4" i="20"/>
  <c r="BO5" i="20"/>
  <c r="BO15" i="20"/>
  <c r="BO22" i="20"/>
  <c r="BO27" i="20"/>
  <c r="BO25" i="20"/>
  <c r="BO33" i="20"/>
  <c r="BO32" i="20"/>
  <c r="BO35" i="20"/>
  <c r="BO46" i="20"/>
  <c r="BO47" i="20"/>
  <c r="BO52" i="20"/>
  <c r="BO57" i="20"/>
  <c r="BO53" i="20"/>
  <c r="BO61" i="20"/>
  <c r="BO62" i="20"/>
  <c r="BO56" i="20"/>
  <c r="BO60" i="20"/>
  <c r="BO70" i="20"/>
  <c r="BO71" i="20"/>
  <c r="BO84" i="20"/>
  <c r="BO85" i="20"/>
  <c r="BO86" i="20"/>
  <c r="BO91" i="20"/>
  <c r="BO69" i="20"/>
  <c r="BO96" i="20"/>
  <c r="BO93" i="20"/>
  <c r="BO97" i="20"/>
  <c r="BO63" i="20"/>
  <c r="BO64" i="20"/>
  <c r="BO102" i="20"/>
  <c r="BO103" i="20"/>
  <c r="BO120" i="20"/>
  <c r="BO106" i="20"/>
  <c r="BO107" i="20"/>
  <c r="BO108" i="20"/>
  <c r="BO79" i="20"/>
  <c r="BO80" i="20"/>
  <c r="BO81" i="20"/>
  <c r="BO112" i="20"/>
  <c r="BO110" i="20"/>
  <c r="BO114" i="20"/>
  <c r="BO115" i="20"/>
  <c r="BO121" i="20"/>
  <c r="BO122" i="20"/>
  <c r="BO123" i="20"/>
  <c r="BO124" i="20"/>
  <c r="BO125" i="20"/>
  <c r="BO126" i="20"/>
  <c r="BO127" i="20"/>
  <c r="BO128" i="20"/>
  <c r="BO129" i="20"/>
  <c r="BO130" i="20"/>
  <c r="BO131" i="20"/>
  <c r="BO132" i="20"/>
  <c r="BO133" i="20"/>
  <c r="BO134" i="20"/>
  <c r="BO135" i="20"/>
  <c r="BO136" i="20"/>
  <c r="BO137" i="20"/>
  <c r="BO138" i="20"/>
  <c r="BO139" i="20"/>
  <c r="BO140" i="20"/>
  <c r="BO141" i="20"/>
  <c r="BO142" i="20"/>
  <c r="BO143" i="20"/>
  <c r="BO144" i="20"/>
  <c r="BO145" i="20"/>
  <c r="BO146" i="20"/>
  <c r="BO147" i="20"/>
  <c r="BO148" i="20"/>
  <c r="BO149" i="20"/>
  <c r="BO150" i="20"/>
  <c r="BO151" i="20"/>
  <c r="BO152" i="20"/>
  <c r="BO153" i="20"/>
  <c r="BO154" i="20"/>
  <c r="BO155" i="20"/>
  <c r="BO157" i="20"/>
  <c r="BO158" i="20"/>
  <c r="BO159" i="20"/>
  <c r="BO160" i="20"/>
  <c r="BO161" i="20"/>
  <c r="BO162" i="20"/>
  <c r="BO163" i="20"/>
  <c r="BO164" i="20"/>
  <c r="BO165" i="20"/>
  <c r="BO167" i="20"/>
  <c r="BO168" i="20"/>
  <c r="BO169" i="20"/>
  <c r="BO170" i="20"/>
  <c r="BO171" i="20"/>
  <c r="BO172" i="20"/>
  <c r="BO173" i="20"/>
  <c r="BO174" i="20"/>
  <c r="BO175" i="20"/>
  <c r="BO176" i="20"/>
  <c r="BO177" i="20"/>
  <c r="BO178" i="20"/>
  <c r="BO179" i="20"/>
  <c r="BO180" i="20"/>
  <c r="BO116" i="20"/>
  <c r="BO181" i="20"/>
  <c r="BO182" i="20"/>
  <c r="BO183" i="20"/>
  <c r="BO184" i="20"/>
  <c r="BO185" i="20"/>
  <c r="BO186" i="20"/>
  <c r="BO187" i="20"/>
  <c r="BO188" i="20"/>
  <c r="BO189" i="20"/>
  <c r="BO190" i="20"/>
  <c r="BO191" i="20"/>
  <c r="BO192" i="20"/>
  <c r="BO194" i="20"/>
  <c r="BO195" i="20"/>
  <c r="BO196" i="20"/>
  <c r="BO197" i="20"/>
  <c r="BO198" i="20"/>
  <c r="BO199" i="20"/>
  <c r="BO200" i="20"/>
  <c r="BO201" i="20"/>
  <c r="BO202" i="20"/>
  <c r="BO203" i="20"/>
  <c r="BO204" i="20"/>
  <c r="BO205" i="20"/>
  <c r="BO206" i="20"/>
  <c r="BO207" i="20"/>
  <c r="BO208" i="20"/>
  <c r="BO209" i="20"/>
  <c r="BO210" i="20"/>
  <c r="BO211" i="20"/>
  <c r="BO212" i="20"/>
  <c r="BO213" i="20"/>
  <c r="BO214" i="20"/>
  <c r="BO215" i="20"/>
  <c r="BO216" i="20"/>
  <c r="BO217" i="20"/>
  <c r="BO218" i="20"/>
  <c r="BO219" i="20"/>
  <c r="BO220" i="20"/>
  <c r="BO221" i="20"/>
  <c r="BO222" i="20"/>
  <c r="BO223" i="20"/>
  <c r="BO224" i="20"/>
  <c r="BO225" i="20"/>
  <c r="BO226" i="20"/>
  <c r="BO227" i="20"/>
  <c r="BO228" i="20"/>
  <c r="BO229" i="20"/>
  <c r="BO230" i="20"/>
  <c r="BO231" i="20"/>
  <c r="BO232" i="20"/>
  <c r="BO233" i="20"/>
  <c r="BO234" i="20"/>
  <c r="BO235" i="20"/>
  <c r="BO236" i="20"/>
  <c r="BO237" i="20"/>
  <c r="BO238" i="20"/>
  <c r="BO239" i="20"/>
  <c r="BO240" i="20"/>
  <c r="BO241" i="20"/>
  <c r="BO242" i="20"/>
  <c r="BO243" i="20"/>
  <c r="BO245" i="20"/>
  <c r="BO246" i="20"/>
  <c r="BO247" i="20"/>
  <c r="BO248" i="20"/>
  <c r="BO117" i="20"/>
  <c r="BO87" i="20"/>
  <c r="BO88" i="20"/>
  <c r="BO89" i="20"/>
  <c r="BO90" i="20"/>
  <c r="BO67" i="20"/>
  <c r="BO68" i="20"/>
  <c r="BO118" i="20"/>
  <c r="BO111" i="20"/>
  <c r="BO119" i="20"/>
  <c r="BP4" i="20"/>
  <c r="BP272" i="20"/>
  <c r="BH8" i="21"/>
  <c r="BP6" i="20" s="1"/>
  <c r="BP5" i="20"/>
  <c r="BP11" i="20"/>
  <c r="BP13" i="20"/>
  <c r="BP10" i="20"/>
  <c r="BP14" i="20"/>
  <c r="BP16" i="20"/>
  <c r="BP15" i="20"/>
  <c r="BP17" i="20"/>
  <c r="BP19" i="20"/>
  <c r="BP20" i="20"/>
  <c r="BP21" i="20"/>
  <c r="BP22" i="20"/>
  <c r="BP24" i="20"/>
  <c r="BP27" i="20"/>
  <c r="BP25" i="20"/>
  <c r="BP26" i="20"/>
  <c r="BP28" i="20"/>
  <c r="BP34" i="20"/>
  <c r="BP33" i="20"/>
  <c r="BP32" i="20"/>
  <c r="BP35" i="20"/>
  <c r="BP46" i="20"/>
  <c r="BP54" i="20"/>
  <c r="BP47" i="20"/>
  <c r="BP49" i="20"/>
  <c r="BP52" i="20"/>
  <c r="BP57" i="20"/>
  <c r="BP53" i="20"/>
  <c r="BP61" i="20"/>
  <c r="BP62" i="20"/>
  <c r="BP56" i="20"/>
  <c r="BP58" i="20"/>
  <c r="BP59" i="20"/>
  <c r="BP60" i="20"/>
  <c r="BP65" i="20"/>
  <c r="BP72" i="20"/>
  <c r="BP73" i="20"/>
  <c r="BP70" i="20"/>
  <c r="BP71" i="20"/>
  <c r="BP75" i="20"/>
  <c r="BP76" i="20"/>
  <c r="BP78" i="20"/>
  <c r="BP82" i="20"/>
  <c r="BP83" i="20"/>
  <c r="BP105" i="20"/>
  <c r="BP84" i="20"/>
  <c r="BP85" i="20"/>
  <c r="BP86" i="20"/>
  <c r="BP91" i="20"/>
  <c r="BP92" i="20"/>
  <c r="BP69" i="20"/>
  <c r="BP96" i="20"/>
  <c r="BP93" i="20"/>
  <c r="BP97" i="20"/>
  <c r="BP63" i="20"/>
  <c r="BP64" i="20"/>
  <c r="BP101" i="20"/>
  <c r="BP102" i="20"/>
  <c r="BP103" i="20"/>
  <c r="BP120" i="20"/>
  <c r="BP106" i="20"/>
  <c r="BP107" i="20"/>
  <c r="BP108" i="20"/>
  <c r="BP109" i="20"/>
  <c r="BP79" i="20"/>
  <c r="BP80" i="20"/>
  <c r="BP81" i="20"/>
  <c r="BP112" i="20"/>
  <c r="BP110" i="20"/>
  <c r="BP113" i="20"/>
  <c r="BP114" i="20"/>
  <c r="BP115" i="20"/>
  <c r="BP121" i="20"/>
  <c r="BP122" i="20"/>
  <c r="BP123" i="20"/>
  <c r="BP124" i="20"/>
  <c r="BP125" i="20"/>
  <c r="BP126" i="20"/>
  <c r="BP127" i="20"/>
  <c r="BP128" i="20"/>
  <c r="BP129" i="20"/>
  <c r="BP130" i="20"/>
  <c r="BP131" i="20"/>
  <c r="BP132" i="20"/>
  <c r="BP133" i="20"/>
  <c r="BP134" i="20"/>
  <c r="BP135" i="20"/>
  <c r="BP136" i="20"/>
  <c r="BP137" i="20"/>
  <c r="BP138" i="20"/>
  <c r="BP139" i="20"/>
  <c r="BP140" i="20"/>
  <c r="BP141" i="20"/>
  <c r="BP142" i="20"/>
  <c r="BP143" i="20"/>
  <c r="BP144" i="20"/>
  <c r="BP145" i="20"/>
  <c r="BP146" i="20"/>
  <c r="BP147" i="20"/>
  <c r="BP148" i="20"/>
  <c r="BP149" i="20"/>
  <c r="BP150" i="20"/>
  <c r="BP151" i="20"/>
  <c r="BP152" i="20"/>
  <c r="BP153" i="20"/>
  <c r="BP154" i="20"/>
  <c r="BP155" i="20"/>
  <c r="BP157" i="20"/>
  <c r="BP158" i="20"/>
  <c r="BP159" i="20"/>
  <c r="BP160" i="20"/>
  <c r="BP161" i="20"/>
  <c r="BP162" i="20"/>
  <c r="BP163" i="20"/>
  <c r="BP164" i="20"/>
  <c r="BP165" i="20"/>
  <c r="BP167" i="20"/>
  <c r="BP168" i="20"/>
  <c r="BP169" i="20"/>
  <c r="BP170" i="20"/>
  <c r="BP171" i="20"/>
  <c r="BP172" i="20"/>
  <c r="BP173" i="20"/>
  <c r="BP174" i="20"/>
  <c r="BP175" i="20"/>
  <c r="BP176" i="20"/>
  <c r="BP177" i="20"/>
  <c r="BP178" i="20"/>
  <c r="BP179" i="20"/>
  <c r="BP180" i="20"/>
  <c r="BP116" i="20"/>
  <c r="BP181" i="20"/>
  <c r="BP182" i="20"/>
  <c r="BP183" i="20"/>
  <c r="BP184" i="20"/>
  <c r="BP185" i="20"/>
  <c r="BP186" i="20"/>
  <c r="BP187" i="20"/>
  <c r="BP188" i="20"/>
  <c r="BP189" i="20"/>
  <c r="BP190" i="20"/>
  <c r="BP191" i="20"/>
  <c r="BP192" i="20"/>
  <c r="BP194" i="20"/>
  <c r="BP195" i="20"/>
  <c r="BP196" i="20"/>
  <c r="BP197" i="20"/>
  <c r="BP198" i="20"/>
  <c r="BP199" i="20"/>
  <c r="BP200" i="20"/>
  <c r="BP201" i="20"/>
  <c r="BP202" i="20"/>
  <c r="BP203" i="20"/>
  <c r="BP204" i="20"/>
  <c r="BP205" i="20"/>
  <c r="BP206" i="20"/>
  <c r="BP207" i="20"/>
  <c r="BP208" i="20"/>
  <c r="BP209" i="20"/>
  <c r="BP210" i="20"/>
  <c r="BP211" i="20"/>
  <c r="BP212" i="20"/>
  <c r="BP213" i="20"/>
  <c r="BP214" i="20"/>
  <c r="BP215" i="20"/>
  <c r="BP216" i="20"/>
  <c r="BP217" i="20"/>
  <c r="BP218" i="20"/>
  <c r="BP219" i="20"/>
  <c r="BP220" i="20"/>
  <c r="BP221" i="20"/>
  <c r="BP222" i="20"/>
  <c r="BP223" i="20"/>
  <c r="BP224" i="20"/>
  <c r="BP225" i="20"/>
  <c r="BP226" i="20"/>
  <c r="BP227" i="20"/>
  <c r="BP228" i="20"/>
  <c r="BP229" i="20"/>
  <c r="BP230" i="20"/>
  <c r="BP231" i="20"/>
  <c r="BP232" i="20"/>
  <c r="BP233" i="20"/>
  <c r="BP234" i="20"/>
  <c r="BP235" i="20"/>
  <c r="BP236" i="20"/>
  <c r="BP237" i="20"/>
  <c r="BP238" i="20"/>
  <c r="BP239" i="20"/>
  <c r="BP240" i="20"/>
  <c r="BP241" i="20"/>
  <c r="BP242" i="20"/>
  <c r="BP243" i="20"/>
  <c r="BP245" i="20"/>
  <c r="BP246" i="20"/>
  <c r="BP247" i="20"/>
  <c r="BP248" i="20"/>
  <c r="BP117" i="20"/>
  <c r="BP87" i="20"/>
  <c r="BP88" i="20"/>
  <c r="BP89" i="20"/>
  <c r="BP90" i="20"/>
  <c r="BP67" i="20"/>
  <c r="BP68" i="20"/>
  <c r="BP118" i="20"/>
  <c r="BP111" i="20"/>
  <c r="BP119" i="20"/>
  <c r="BQ4" i="20"/>
  <c r="BQ6" i="20"/>
  <c r="BQ5" i="20"/>
  <c r="BQ7" i="20"/>
  <c r="BQ272" i="20"/>
  <c r="BI6" i="21"/>
  <c r="BQ11" i="20" s="1"/>
  <c r="BQ14" i="20"/>
  <c r="BQ16" i="20"/>
  <c r="BQ15" i="20"/>
  <c r="BQ17" i="20"/>
  <c r="BQ18" i="20"/>
  <c r="BQ19" i="20"/>
  <c r="BQ20" i="20"/>
  <c r="BQ21" i="20"/>
  <c r="BQ22" i="20"/>
  <c r="BQ27" i="20"/>
  <c r="BQ25" i="20"/>
  <c r="BQ26" i="20"/>
  <c r="BQ28" i="20"/>
  <c r="BQ34" i="20"/>
  <c r="BQ33" i="20"/>
  <c r="BQ32" i="20"/>
  <c r="BQ35" i="20"/>
  <c r="BQ46" i="20"/>
  <c r="BQ54" i="20"/>
  <c r="BQ47" i="20"/>
  <c r="BQ49" i="20"/>
  <c r="BQ52" i="20"/>
  <c r="BQ57" i="20"/>
  <c r="BQ53" i="20"/>
  <c r="BQ61" i="20"/>
  <c r="BQ62" i="20"/>
  <c r="BQ56" i="20"/>
  <c r="BQ58" i="20"/>
  <c r="BQ59" i="20"/>
  <c r="BQ60" i="20"/>
  <c r="BQ65" i="20"/>
  <c r="BQ72" i="20"/>
  <c r="BQ73" i="20"/>
  <c r="BQ70" i="20"/>
  <c r="BQ71" i="20"/>
  <c r="BQ75" i="20"/>
  <c r="BQ76" i="20"/>
  <c r="BQ78" i="20"/>
  <c r="BQ82" i="20"/>
  <c r="BQ83" i="20"/>
  <c r="BQ105" i="20"/>
  <c r="BQ84" i="20"/>
  <c r="BQ85" i="20"/>
  <c r="BQ86" i="20"/>
  <c r="BQ91" i="20"/>
  <c r="BQ92" i="20"/>
  <c r="BQ69" i="20"/>
  <c r="BQ96" i="20"/>
  <c r="BQ93" i="20"/>
  <c r="BQ97" i="20"/>
  <c r="BQ63" i="20"/>
  <c r="BQ64" i="20"/>
  <c r="BQ101" i="20"/>
  <c r="BQ102" i="20"/>
  <c r="BQ103" i="20"/>
  <c r="BQ120" i="20"/>
  <c r="BQ106" i="20"/>
  <c r="BQ107" i="20"/>
  <c r="BQ108" i="20"/>
  <c r="BQ109" i="20"/>
  <c r="BQ79" i="20"/>
  <c r="BQ80" i="20"/>
  <c r="BQ81" i="20"/>
  <c r="BQ112" i="20"/>
  <c r="BQ110" i="20"/>
  <c r="BQ113" i="20"/>
  <c r="BQ114" i="20"/>
  <c r="BQ115" i="20"/>
  <c r="BQ121" i="20"/>
  <c r="BQ122" i="20"/>
  <c r="BQ123" i="20"/>
  <c r="BQ124" i="20"/>
  <c r="BQ125" i="20"/>
  <c r="BQ126" i="20"/>
  <c r="BQ127" i="20"/>
  <c r="BQ128" i="20"/>
  <c r="BQ129" i="20"/>
  <c r="BQ130" i="20"/>
  <c r="BQ131" i="20"/>
  <c r="BQ132" i="20"/>
  <c r="BQ133" i="20"/>
  <c r="BQ134" i="20"/>
  <c r="BQ135" i="20"/>
  <c r="BQ136" i="20"/>
  <c r="BQ137" i="20"/>
  <c r="BQ138" i="20"/>
  <c r="BQ139" i="20"/>
  <c r="BQ140" i="20"/>
  <c r="BQ141" i="20"/>
  <c r="BQ142" i="20"/>
  <c r="BQ143" i="20"/>
  <c r="BQ144" i="20"/>
  <c r="BQ145" i="20"/>
  <c r="BQ146" i="20"/>
  <c r="BQ147" i="20"/>
  <c r="BQ148" i="20"/>
  <c r="BQ149" i="20"/>
  <c r="BQ150" i="20"/>
  <c r="BQ151" i="20"/>
  <c r="BQ152" i="20"/>
  <c r="BQ153" i="20"/>
  <c r="BQ154" i="20"/>
  <c r="BQ155" i="20"/>
  <c r="BQ157" i="20"/>
  <c r="BQ158" i="20"/>
  <c r="BQ159" i="20"/>
  <c r="BQ160" i="20"/>
  <c r="BQ161" i="20"/>
  <c r="BQ162" i="20"/>
  <c r="BQ163" i="20"/>
  <c r="BQ164" i="20"/>
  <c r="BQ165" i="20"/>
  <c r="BQ167" i="20"/>
  <c r="BQ168" i="20"/>
  <c r="BQ169" i="20"/>
  <c r="BQ170" i="20"/>
  <c r="BQ171" i="20"/>
  <c r="BQ172" i="20"/>
  <c r="BQ173" i="20"/>
  <c r="BQ174" i="20"/>
  <c r="BQ175" i="20"/>
  <c r="BQ176" i="20"/>
  <c r="BQ177" i="20"/>
  <c r="BQ178" i="20"/>
  <c r="BQ179" i="20"/>
  <c r="BQ180" i="20"/>
  <c r="BQ116" i="20"/>
  <c r="BQ181" i="20"/>
  <c r="BQ182" i="20"/>
  <c r="BQ183" i="20"/>
  <c r="BQ184" i="20"/>
  <c r="BQ185" i="20"/>
  <c r="BQ186" i="20"/>
  <c r="BQ187" i="20"/>
  <c r="BQ188" i="20"/>
  <c r="BQ189" i="20"/>
  <c r="BQ190" i="20"/>
  <c r="BQ191" i="20"/>
  <c r="BQ192" i="20"/>
  <c r="BQ194" i="20"/>
  <c r="BQ195" i="20"/>
  <c r="BQ196" i="20"/>
  <c r="BQ197" i="20"/>
  <c r="BQ198" i="20"/>
  <c r="BQ199" i="20"/>
  <c r="BQ200" i="20"/>
  <c r="BQ201" i="20"/>
  <c r="BQ202" i="20"/>
  <c r="BQ203" i="20"/>
  <c r="BQ204" i="20"/>
  <c r="BQ205" i="20"/>
  <c r="BQ206" i="20"/>
  <c r="BQ207" i="20"/>
  <c r="BQ208" i="20"/>
  <c r="BQ209" i="20"/>
  <c r="BQ210" i="20"/>
  <c r="BQ211" i="20"/>
  <c r="BQ212" i="20"/>
  <c r="BQ213" i="20"/>
  <c r="BQ214" i="20"/>
  <c r="BQ215" i="20"/>
  <c r="BQ216" i="20"/>
  <c r="BQ217" i="20"/>
  <c r="BQ218" i="20"/>
  <c r="BQ219" i="20"/>
  <c r="BQ220" i="20"/>
  <c r="BQ221" i="20"/>
  <c r="BQ222" i="20"/>
  <c r="BQ223" i="20"/>
  <c r="BQ224" i="20"/>
  <c r="BQ225" i="20"/>
  <c r="BQ226" i="20"/>
  <c r="BQ227" i="20"/>
  <c r="BQ228" i="20"/>
  <c r="BQ229" i="20"/>
  <c r="BQ230" i="20"/>
  <c r="BQ231" i="20"/>
  <c r="BQ232" i="20"/>
  <c r="BQ233" i="20"/>
  <c r="BQ234" i="20"/>
  <c r="BQ235" i="20"/>
  <c r="BQ236" i="20"/>
  <c r="BQ237" i="20"/>
  <c r="BQ238" i="20"/>
  <c r="BQ239" i="20"/>
  <c r="BQ240" i="20"/>
  <c r="BQ241" i="20"/>
  <c r="BQ242" i="20"/>
  <c r="BQ243" i="20"/>
  <c r="BQ245" i="20"/>
  <c r="BQ246" i="20"/>
  <c r="BQ247" i="20"/>
  <c r="BQ248" i="20"/>
  <c r="BQ117" i="20"/>
  <c r="BQ87" i="20"/>
  <c r="BQ88" i="20"/>
  <c r="BQ89" i="20"/>
  <c r="BQ90" i="20"/>
  <c r="BQ67" i="20"/>
  <c r="BQ68" i="20"/>
  <c r="BQ118" i="20"/>
  <c r="BQ111" i="20"/>
  <c r="BQ119" i="20"/>
  <c r="BR4" i="20"/>
  <c r="BR6" i="20"/>
  <c r="BR5" i="20"/>
  <c r="BR7" i="20"/>
  <c r="BR11" i="20"/>
  <c r="BR13" i="20"/>
  <c r="BR10" i="20"/>
  <c r="BR14" i="20"/>
  <c r="BR16" i="20"/>
  <c r="BR15" i="20"/>
  <c r="BR17" i="20"/>
  <c r="BR18" i="20"/>
  <c r="BR19" i="20"/>
  <c r="BR20" i="20"/>
  <c r="BR21" i="20"/>
  <c r="BR22" i="20"/>
  <c r="BR24" i="20"/>
  <c r="BR27" i="20"/>
  <c r="BR25" i="20"/>
  <c r="BR26" i="20"/>
  <c r="BR28" i="20"/>
  <c r="BR34" i="20"/>
  <c r="BR33" i="20"/>
  <c r="BR32" i="20"/>
  <c r="BR35" i="20"/>
  <c r="BR46" i="20"/>
  <c r="BR54" i="20"/>
  <c r="BR47" i="20"/>
  <c r="BR49" i="20"/>
  <c r="BR52" i="20"/>
  <c r="BR57" i="20"/>
  <c r="BR53" i="20"/>
  <c r="BR61" i="20"/>
  <c r="BR62" i="20"/>
  <c r="BR56" i="20"/>
  <c r="BR58" i="20"/>
  <c r="BR59" i="20"/>
  <c r="BR60" i="20"/>
  <c r="BR65" i="20"/>
  <c r="BR72" i="20"/>
  <c r="BR73" i="20"/>
  <c r="BR70" i="20"/>
  <c r="BR71" i="20"/>
  <c r="BR75" i="20"/>
  <c r="BR76" i="20"/>
  <c r="BR78" i="20"/>
  <c r="BR82" i="20"/>
  <c r="BR83" i="20"/>
  <c r="BR105" i="20"/>
  <c r="BR84" i="20"/>
  <c r="BR85" i="20"/>
  <c r="BR86" i="20"/>
  <c r="BR91" i="20"/>
  <c r="BR92" i="20"/>
  <c r="BR69" i="20"/>
  <c r="BR96" i="20"/>
  <c r="BR93" i="20"/>
  <c r="BR97" i="20"/>
  <c r="BR63" i="20"/>
  <c r="BR64" i="20"/>
  <c r="BR101" i="20"/>
  <c r="BR102" i="20"/>
  <c r="BR103" i="20"/>
  <c r="BR120" i="20"/>
  <c r="BR106" i="20"/>
  <c r="BR107" i="20"/>
  <c r="BR108" i="20"/>
  <c r="BR109" i="20"/>
  <c r="BR79" i="20"/>
  <c r="BR80" i="20"/>
  <c r="BR81" i="20"/>
  <c r="BR112" i="20"/>
  <c r="BR110" i="20"/>
  <c r="BR113" i="20"/>
  <c r="BR114" i="20"/>
  <c r="BR115" i="20"/>
  <c r="BR121" i="20"/>
  <c r="BR122" i="20"/>
  <c r="BR123" i="20"/>
  <c r="BR124" i="20"/>
  <c r="BR125" i="20"/>
  <c r="BR126" i="20"/>
  <c r="BR127" i="20"/>
  <c r="BR128" i="20"/>
  <c r="BR129" i="20"/>
  <c r="BR130" i="20"/>
  <c r="BR131" i="20"/>
  <c r="BR132" i="20"/>
  <c r="BR133" i="20"/>
  <c r="BR134" i="20"/>
  <c r="BR135" i="20"/>
  <c r="BR136" i="20"/>
  <c r="BR137" i="20"/>
  <c r="BR138" i="20"/>
  <c r="BR139" i="20"/>
  <c r="BR140" i="20"/>
  <c r="BR141" i="20"/>
  <c r="BR142" i="20"/>
  <c r="BR143" i="20"/>
  <c r="BR144" i="20"/>
  <c r="BR145" i="20"/>
  <c r="BR146" i="20"/>
  <c r="BR147" i="20"/>
  <c r="BR148" i="20"/>
  <c r="BR149" i="20"/>
  <c r="BR150" i="20"/>
  <c r="BR151" i="20"/>
  <c r="BR152" i="20"/>
  <c r="BR153" i="20"/>
  <c r="BR154" i="20"/>
  <c r="BR155" i="20"/>
  <c r="BR157" i="20"/>
  <c r="BR158" i="20"/>
  <c r="BR159" i="20"/>
  <c r="BR160" i="20"/>
  <c r="BR161" i="20"/>
  <c r="BR162" i="20"/>
  <c r="BR163" i="20"/>
  <c r="BR164" i="20"/>
  <c r="BR165" i="20"/>
  <c r="BR167" i="20"/>
  <c r="BR168" i="20"/>
  <c r="BR169" i="20"/>
  <c r="BR170" i="20"/>
  <c r="BR171" i="20"/>
  <c r="BR172" i="20"/>
  <c r="BR173" i="20"/>
  <c r="BR174" i="20"/>
  <c r="BR175" i="20"/>
  <c r="BR176" i="20"/>
  <c r="BR177" i="20"/>
  <c r="BR178" i="20"/>
  <c r="BR179" i="20"/>
  <c r="BR180" i="20"/>
  <c r="BR116" i="20"/>
  <c r="BR181" i="20"/>
  <c r="BR182" i="20"/>
  <c r="BR183" i="20"/>
  <c r="BR184" i="20"/>
  <c r="BR185" i="20"/>
  <c r="BR186" i="20"/>
  <c r="BR187" i="20"/>
  <c r="BR188" i="20"/>
  <c r="BR189" i="20"/>
  <c r="BR190" i="20"/>
  <c r="BR191" i="20"/>
  <c r="BR192" i="20"/>
  <c r="BR194" i="20"/>
  <c r="BR195" i="20"/>
  <c r="BR196" i="20"/>
  <c r="BR197" i="20"/>
  <c r="BR198" i="20"/>
  <c r="BR199" i="20"/>
  <c r="BR200" i="20"/>
  <c r="BR201" i="20"/>
  <c r="BR202" i="20"/>
  <c r="BR203" i="20"/>
  <c r="BR204" i="20"/>
  <c r="BR205" i="20"/>
  <c r="BR206" i="20"/>
  <c r="BR207" i="20"/>
  <c r="BR208" i="20"/>
  <c r="BR209" i="20"/>
  <c r="BR210" i="20"/>
  <c r="BR211" i="20"/>
  <c r="BR212" i="20"/>
  <c r="BR213" i="20"/>
  <c r="BR214" i="20"/>
  <c r="BR215" i="20"/>
  <c r="BR216" i="20"/>
  <c r="BR217" i="20"/>
  <c r="BR218" i="20"/>
  <c r="BR219" i="20"/>
  <c r="BR220" i="20"/>
  <c r="BR221" i="20"/>
  <c r="BR222" i="20"/>
  <c r="BR223" i="20"/>
  <c r="BR224" i="20"/>
  <c r="BR225" i="20"/>
  <c r="BR226" i="20"/>
  <c r="BR227" i="20"/>
  <c r="BR228" i="20"/>
  <c r="BR229" i="20"/>
  <c r="BR230" i="20"/>
  <c r="BR231" i="20"/>
  <c r="BR232" i="20"/>
  <c r="BR233" i="20"/>
  <c r="BR234" i="20"/>
  <c r="BR235" i="20"/>
  <c r="BR236" i="20"/>
  <c r="BR237" i="20"/>
  <c r="BR238" i="20"/>
  <c r="BR239" i="20"/>
  <c r="BR240" i="20"/>
  <c r="BR241" i="20"/>
  <c r="BR242" i="20"/>
  <c r="BR243" i="20"/>
  <c r="BR245" i="20"/>
  <c r="BR246" i="20"/>
  <c r="BR247" i="20"/>
  <c r="BR248" i="20"/>
  <c r="BR117" i="20"/>
  <c r="BR87" i="20"/>
  <c r="BR88" i="20"/>
  <c r="BR89" i="20"/>
  <c r="BR90" i="20"/>
  <c r="BR67" i="20"/>
  <c r="BR68" i="20"/>
  <c r="BR118" i="20"/>
  <c r="BR111" i="20"/>
  <c r="BR119" i="20"/>
  <c r="BL101" i="21"/>
  <c r="BS10" i="20"/>
  <c r="BS35" i="20"/>
  <c r="BS21" i="20"/>
  <c r="BS19" i="20"/>
  <c r="BS71" i="20"/>
  <c r="BS4" i="20"/>
  <c r="BS5" i="20"/>
  <c r="BS54" i="20"/>
  <c r="BS15" i="20"/>
  <c r="BS34" i="20"/>
  <c r="BS272" i="20"/>
  <c r="BS20" i="20"/>
  <c r="BS17" i="20"/>
  <c r="BS22" i="20"/>
  <c r="BS46" i="20"/>
  <c r="BS33" i="20"/>
  <c r="BS49" i="20"/>
  <c r="BS182" i="20"/>
  <c r="BS93" i="20"/>
  <c r="BS193" i="20"/>
  <c r="BS59" i="20"/>
  <c r="BS50" i="20"/>
  <c r="BS94" i="20"/>
  <c r="BS78" i="20"/>
  <c r="BS95" i="20"/>
  <c r="BS57" i="20"/>
  <c r="BS65" i="20"/>
  <c r="BS91" i="20"/>
  <c r="BS6" i="20"/>
  <c r="BS7" i="20"/>
  <c r="BS11" i="20"/>
  <c r="BS13" i="20"/>
  <c r="BS14" i="20"/>
  <c r="BS16" i="20"/>
  <c r="BS18" i="20"/>
  <c r="BS24" i="20"/>
  <c r="BS27" i="20"/>
  <c r="BS25" i="20"/>
  <c r="BS26" i="20"/>
  <c r="BS28" i="20"/>
  <c r="BS32" i="20"/>
  <c r="BS47" i="20"/>
  <c r="BS52" i="20"/>
  <c r="BS53" i="20"/>
  <c r="BS61" i="20"/>
  <c r="BS62" i="20"/>
  <c r="BS56" i="20"/>
  <c r="BS58" i="20"/>
  <c r="BS60" i="20"/>
  <c r="BS72" i="20"/>
  <c r="BS73" i="20"/>
  <c r="BS70" i="20"/>
  <c r="BS75" i="20"/>
  <c r="BS76" i="20"/>
  <c r="BS82" i="20"/>
  <c r="BS83" i="20"/>
  <c r="BS105" i="20"/>
  <c r="BS84" i="20"/>
  <c r="BS85" i="20"/>
  <c r="BS86" i="20"/>
  <c r="BS92" i="20"/>
  <c r="BS69" i="20"/>
  <c r="BS96" i="20"/>
  <c r="BS97" i="20"/>
  <c r="BS63" i="20"/>
  <c r="BS64" i="20"/>
  <c r="BS101" i="20"/>
  <c r="BS102" i="20"/>
  <c r="BS103" i="20"/>
  <c r="BS120" i="20"/>
  <c r="BS106" i="20"/>
  <c r="BS107" i="20"/>
  <c r="BS108" i="20"/>
  <c r="BS109" i="20"/>
  <c r="BS79" i="20"/>
  <c r="BS80" i="20"/>
  <c r="BS81" i="20"/>
  <c r="BS112" i="20"/>
  <c r="BS110" i="20"/>
  <c r="BS113" i="20"/>
  <c r="BS114" i="20"/>
  <c r="BS115" i="20"/>
  <c r="BS121" i="20"/>
  <c r="BS122" i="20"/>
  <c r="BS123" i="20"/>
  <c r="BS124" i="20"/>
  <c r="BS125" i="20"/>
  <c r="BS126" i="20"/>
  <c r="BS127" i="20"/>
  <c r="BS128" i="20"/>
  <c r="BS129" i="20"/>
  <c r="BS130" i="20"/>
  <c r="BS131" i="20"/>
  <c r="BS132" i="20"/>
  <c r="BS133" i="20"/>
  <c r="BS134" i="20"/>
  <c r="BS135" i="20"/>
  <c r="BS136" i="20"/>
  <c r="BS137" i="20"/>
  <c r="BS138" i="20"/>
  <c r="BS139" i="20"/>
  <c r="BS140" i="20"/>
  <c r="BS141" i="20"/>
  <c r="BS142" i="20"/>
  <c r="BS143" i="20"/>
  <c r="BS144" i="20"/>
  <c r="BS145" i="20"/>
  <c r="BS146" i="20"/>
  <c r="BS147" i="20"/>
  <c r="BS148" i="20"/>
  <c r="BS149" i="20"/>
  <c r="BS150" i="20"/>
  <c r="BS151" i="20"/>
  <c r="BS152" i="20"/>
  <c r="BS153" i="20"/>
  <c r="BS154" i="20"/>
  <c r="BS155" i="20"/>
  <c r="BS156" i="20"/>
  <c r="BS157" i="20"/>
  <c r="BS158" i="20"/>
  <c r="BS159" i="20"/>
  <c r="BS160" i="20"/>
  <c r="BS161" i="20"/>
  <c r="BS162" i="20"/>
  <c r="BS163" i="20"/>
  <c r="BS164" i="20"/>
  <c r="BS165" i="20"/>
  <c r="BS167" i="20"/>
  <c r="BS168" i="20"/>
  <c r="BS169" i="20"/>
  <c r="BS170" i="20"/>
  <c r="BS171" i="20"/>
  <c r="BS172" i="20"/>
  <c r="BS173" i="20"/>
  <c r="BS174" i="20"/>
  <c r="BS175" i="20"/>
  <c r="BS176" i="20"/>
  <c r="BS177" i="20"/>
  <c r="BS178" i="20"/>
  <c r="BS179" i="20"/>
  <c r="BS180" i="20"/>
  <c r="BS116" i="20"/>
  <c r="BS181" i="20"/>
  <c r="BS183" i="20"/>
  <c r="BS184" i="20"/>
  <c r="BS185" i="20"/>
  <c r="BS186" i="20"/>
  <c r="BS187" i="20"/>
  <c r="BS188" i="20"/>
  <c r="BS189" i="20"/>
  <c r="BS190" i="20"/>
  <c r="BS191" i="20"/>
  <c r="BS192" i="20"/>
  <c r="BS194" i="20"/>
  <c r="BS195" i="20"/>
  <c r="BS196" i="20"/>
  <c r="BS197" i="20"/>
  <c r="BS198" i="20"/>
  <c r="BS199" i="20"/>
  <c r="BS200" i="20"/>
  <c r="BS201" i="20"/>
  <c r="BS202" i="20"/>
  <c r="BS203" i="20"/>
  <c r="BS204" i="20"/>
  <c r="BS205" i="20"/>
  <c r="BS206" i="20"/>
  <c r="BS207" i="20"/>
  <c r="BS208" i="20"/>
  <c r="BS209" i="20"/>
  <c r="BS210" i="20"/>
  <c r="BS211" i="20"/>
  <c r="BS212" i="20"/>
  <c r="BS213" i="20"/>
  <c r="BS214" i="20"/>
  <c r="BS215" i="20"/>
  <c r="BS216" i="20"/>
  <c r="BS217" i="20"/>
  <c r="BS218" i="20"/>
  <c r="BS219" i="20"/>
  <c r="BS220" i="20"/>
  <c r="BS221" i="20"/>
  <c r="BS222" i="20"/>
  <c r="BS223" i="20"/>
  <c r="BS224" i="20"/>
  <c r="BS225" i="20"/>
  <c r="BS226" i="20"/>
  <c r="BS227" i="20"/>
  <c r="BS228" i="20"/>
  <c r="BS229" i="20"/>
  <c r="BS230" i="20"/>
  <c r="BS231" i="20"/>
  <c r="BS232" i="20"/>
  <c r="BS233" i="20"/>
  <c r="BS234" i="20"/>
  <c r="BS235" i="20"/>
  <c r="BS236" i="20"/>
  <c r="BS237" i="20"/>
  <c r="BS238" i="20"/>
  <c r="BS239" i="20"/>
  <c r="BS240" i="20"/>
  <c r="BS241" i="20"/>
  <c r="BS242" i="20"/>
  <c r="BS243" i="20"/>
  <c r="BS245" i="20"/>
  <c r="BS246" i="20"/>
  <c r="BS247" i="20"/>
  <c r="BS248" i="20"/>
  <c r="BS117" i="20"/>
  <c r="BS87" i="20"/>
  <c r="BS88" i="20"/>
  <c r="BS89" i="20"/>
  <c r="BS90" i="20"/>
  <c r="BS67" i="20"/>
  <c r="BS68" i="20"/>
  <c r="BS118" i="20"/>
  <c r="BS111" i="20"/>
  <c r="BS119" i="20"/>
  <c r="GX22" i="19"/>
  <c r="BO101" i="21"/>
  <c r="BT272" i="20"/>
  <c r="BL4" i="21"/>
  <c r="BT8" i="20" s="1"/>
  <c r="BU8" i="20"/>
  <c r="BV8" i="20"/>
  <c r="BW8" i="20"/>
  <c r="BU3" i="20"/>
  <c r="BV3" i="20"/>
  <c r="BW272" i="20"/>
  <c r="BO3" i="21"/>
  <c r="BW3" i="20" s="1"/>
  <c r="BT12" i="20"/>
  <c r="BU12" i="20"/>
  <c r="BV12" i="20"/>
  <c r="BW12" i="20"/>
  <c r="BU9" i="20"/>
  <c r="BV9" i="20"/>
  <c r="BW9" i="20"/>
  <c r="BT69" i="20"/>
  <c r="BU69" i="20"/>
  <c r="BV69" i="20"/>
  <c r="BW69" i="20"/>
  <c r="BT7" i="20"/>
  <c r="BU7" i="20"/>
  <c r="BV7" i="20"/>
  <c r="BO10" i="21"/>
  <c r="BW7" i="20" s="1"/>
  <c r="BU6" i="20"/>
  <c r="BV6" i="20"/>
  <c r="BW6" i="20"/>
  <c r="BT54" i="20"/>
  <c r="BU272" i="20"/>
  <c r="BV54" i="20"/>
  <c r="BW54" i="20"/>
  <c r="BT48" i="20"/>
  <c r="BU48" i="20"/>
  <c r="BV48" i="20"/>
  <c r="BW48" i="20"/>
  <c r="BT34" i="20"/>
  <c r="BV34" i="20"/>
  <c r="BW34" i="20"/>
  <c r="BT83" i="20"/>
  <c r="BU83" i="20"/>
  <c r="BV83" i="20"/>
  <c r="BW83" i="20"/>
  <c r="BT75" i="20"/>
  <c r="BU75" i="20"/>
  <c r="BV75" i="20"/>
  <c r="BW75" i="20"/>
  <c r="BT76" i="20"/>
  <c r="BU76" i="20"/>
  <c r="BV76" i="20"/>
  <c r="BW76" i="20"/>
  <c r="BT26" i="20"/>
  <c r="BU26" i="20"/>
  <c r="BV26" i="20"/>
  <c r="BW26" i="20"/>
  <c r="BT25" i="20"/>
  <c r="BU25" i="20"/>
  <c r="BV25" i="20"/>
  <c r="BW25" i="20"/>
  <c r="BT40" i="20"/>
  <c r="BV40" i="20"/>
  <c r="BW40" i="20"/>
  <c r="BT37" i="20"/>
  <c r="BV37" i="20"/>
  <c r="BW37" i="20"/>
  <c r="BT46" i="20"/>
  <c r="BU46" i="20"/>
  <c r="BV46" i="20"/>
  <c r="BW46" i="20"/>
  <c r="BT16" i="20"/>
  <c r="BU16" i="20"/>
  <c r="BV16" i="20"/>
  <c r="BW16" i="20"/>
  <c r="BT36" i="20"/>
  <c r="BV36" i="20"/>
  <c r="BW36" i="20"/>
  <c r="BT82" i="20"/>
  <c r="BU82" i="20"/>
  <c r="BV82" i="20"/>
  <c r="BW82" i="20"/>
  <c r="BT56" i="20"/>
  <c r="BU56" i="20"/>
  <c r="BV56" i="20"/>
  <c r="BW56" i="20"/>
  <c r="BT86" i="20"/>
  <c r="BU86" i="20"/>
  <c r="BV86" i="20"/>
  <c r="BW86" i="20"/>
  <c r="BT41" i="20"/>
  <c r="BV41" i="20"/>
  <c r="BW41" i="20"/>
  <c r="BT53" i="20"/>
  <c r="BU53" i="20"/>
  <c r="BV53" i="20"/>
  <c r="BW53" i="20"/>
  <c r="BT18" i="20"/>
  <c r="BU18" i="20"/>
  <c r="BV18" i="20"/>
  <c r="BW18" i="20"/>
  <c r="BT23" i="20"/>
  <c r="BU23" i="20"/>
  <c r="BV23" i="20"/>
  <c r="BW23" i="20"/>
  <c r="BT28" i="20"/>
  <c r="BU28" i="20"/>
  <c r="BV28" i="20"/>
  <c r="BW28" i="20"/>
  <c r="BT65" i="20"/>
  <c r="BV65" i="20"/>
  <c r="BW65" i="20"/>
  <c r="BT39" i="20"/>
  <c r="BV39" i="20"/>
  <c r="BW39" i="20"/>
  <c r="BT60" i="20"/>
  <c r="BT105" i="20"/>
  <c r="BT91" i="20"/>
  <c r="BT93" i="20"/>
  <c r="BT4" i="20"/>
  <c r="BT5" i="20"/>
  <c r="BT11" i="20"/>
  <c r="BT13" i="20"/>
  <c r="BT10" i="20"/>
  <c r="BT14" i="20"/>
  <c r="BT15" i="20"/>
  <c r="BT17" i="20"/>
  <c r="BT19" i="20"/>
  <c r="BT20" i="20"/>
  <c r="BT21" i="20"/>
  <c r="BT22" i="20"/>
  <c r="BT24" i="20"/>
  <c r="BT27" i="20"/>
  <c r="BT29" i="20"/>
  <c r="BT30" i="20"/>
  <c r="BT33" i="20"/>
  <c r="BT31" i="20"/>
  <c r="BT32" i="20"/>
  <c r="BT35" i="20"/>
  <c r="BT38" i="20"/>
  <c r="BT55" i="20"/>
  <c r="BT42" i="20"/>
  <c r="BT43" i="20"/>
  <c r="BT44" i="20"/>
  <c r="BT45" i="20"/>
  <c r="BT47" i="20"/>
  <c r="BT49" i="20"/>
  <c r="BT50" i="20"/>
  <c r="BT51" i="20"/>
  <c r="BT52" i="20"/>
  <c r="BT57" i="20"/>
  <c r="BT61" i="20"/>
  <c r="BT62" i="20"/>
  <c r="BT58" i="20"/>
  <c r="BT59" i="20"/>
  <c r="BT66" i="20"/>
  <c r="BT72" i="20"/>
  <c r="BT73" i="20"/>
  <c r="BT70" i="20"/>
  <c r="BT71" i="20"/>
  <c r="BT77" i="20"/>
  <c r="BT74" i="20"/>
  <c r="BT78" i="20"/>
  <c r="BT84" i="20"/>
  <c r="BT85" i="20"/>
  <c r="BT92" i="20"/>
  <c r="BT96" i="20"/>
  <c r="BT94" i="20"/>
  <c r="BT95" i="20"/>
  <c r="BT97" i="20"/>
  <c r="BT98" i="20"/>
  <c r="BT99" i="20"/>
  <c r="BT100" i="20"/>
  <c r="BT63" i="20"/>
  <c r="BT64" i="20"/>
  <c r="BT101" i="20"/>
  <c r="BT102" i="20"/>
  <c r="BT103" i="20"/>
  <c r="BT120" i="20"/>
  <c r="BT104" i="20"/>
  <c r="BT106" i="20"/>
  <c r="BT107" i="20"/>
  <c r="BT108" i="20"/>
  <c r="BT109" i="20"/>
  <c r="BT79" i="20"/>
  <c r="BT80" i="20"/>
  <c r="BT81" i="20"/>
  <c r="BT112" i="20"/>
  <c r="BT110" i="20"/>
  <c r="BT113" i="20"/>
  <c r="BT114" i="20"/>
  <c r="BT115" i="20"/>
  <c r="BT121" i="20"/>
  <c r="BT122" i="20"/>
  <c r="BT123" i="20"/>
  <c r="BT124" i="20"/>
  <c r="BT125" i="20"/>
  <c r="BT126" i="20"/>
  <c r="BT127" i="20"/>
  <c r="BT128" i="20"/>
  <c r="BT129" i="20"/>
  <c r="BT130" i="20"/>
  <c r="BT131" i="20"/>
  <c r="BT132" i="20"/>
  <c r="BT133" i="20"/>
  <c r="BT134" i="20"/>
  <c r="BT135" i="20"/>
  <c r="BT136" i="20"/>
  <c r="BT137" i="20"/>
  <c r="BT138" i="20"/>
  <c r="BT139" i="20"/>
  <c r="BT140" i="20"/>
  <c r="BT141" i="20"/>
  <c r="BT142" i="20"/>
  <c r="BT143" i="20"/>
  <c r="BT144" i="20"/>
  <c r="BT145" i="20"/>
  <c r="BT146" i="20"/>
  <c r="BT147" i="20"/>
  <c r="BT148" i="20"/>
  <c r="BT149" i="20"/>
  <c r="BT150" i="20"/>
  <c r="BT151" i="20"/>
  <c r="BT152" i="20"/>
  <c r="BT153" i="20"/>
  <c r="BT154" i="20"/>
  <c r="BT155" i="20"/>
  <c r="BT156" i="20"/>
  <c r="BT157" i="20"/>
  <c r="BT158" i="20"/>
  <c r="BT159" i="20"/>
  <c r="BT160" i="20"/>
  <c r="BT161" i="20"/>
  <c r="BT162" i="20"/>
  <c r="BT163" i="20"/>
  <c r="BT164" i="20"/>
  <c r="BT165" i="20"/>
  <c r="BT167" i="20"/>
  <c r="BT168" i="20"/>
  <c r="BT169" i="20"/>
  <c r="BT170" i="20"/>
  <c r="BT171" i="20"/>
  <c r="BT172" i="20"/>
  <c r="BT173" i="20"/>
  <c r="BT174" i="20"/>
  <c r="BT175" i="20"/>
  <c r="BT176" i="20"/>
  <c r="BT177" i="20"/>
  <c r="BT178" i="20"/>
  <c r="BT179" i="20"/>
  <c r="BT180" i="20"/>
  <c r="BT116" i="20"/>
  <c r="BT181" i="20"/>
  <c r="BT182" i="20"/>
  <c r="BT183" i="20"/>
  <c r="BT184" i="20"/>
  <c r="BT185" i="20"/>
  <c r="BT186" i="20"/>
  <c r="BT187" i="20"/>
  <c r="BT188" i="20"/>
  <c r="BT189" i="20"/>
  <c r="BT190" i="20"/>
  <c r="BT191" i="20"/>
  <c r="BT192" i="20"/>
  <c r="BT193" i="20"/>
  <c r="BT194" i="20"/>
  <c r="BT195" i="20"/>
  <c r="BT196" i="20"/>
  <c r="BT197" i="20"/>
  <c r="BT198" i="20"/>
  <c r="BT199" i="20"/>
  <c r="BT200" i="20"/>
  <c r="BT201" i="20"/>
  <c r="BT202" i="20"/>
  <c r="BT203" i="20"/>
  <c r="BT204" i="20"/>
  <c r="BT205" i="20"/>
  <c r="BT206" i="20"/>
  <c r="BT207" i="20"/>
  <c r="BT208" i="20"/>
  <c r="BT209" i="20"/>
  <c r="BT210" i="20"/>
  <c r="BT211" i="20"/>
  <c r="BT212" i="20"/>
  <c r="BT213" i="20"/>
  <c r="BT214" i="20"/>
  <c r="BT215" i="20"/>
  <c r="BT216" i="20"/>
  <c r="BT217" i="20"/>
  <c r="BT218" i="20"/>
  <c r="BT219" i="20"/>
  <c r="BT220" i="20"/>
  <c r="BT221" i="20"/>
  <c r="BT222" i="20"/>
  <c r="BT223" i="20"/>
  <c r="BT224" i="20"/>
  <c r="BT225" i="20"/>
  <c r="BT226" i="20"/>
  <c r="BT227" i="20"/>
  <c r="BT228" i="20"/>
  <c r="BT229" i="20"/>
  <c r="BT230" i="20"/>
  <c r="BT231" i="20"/>
  <c r="BT232" i="20"/>
  <c r="BT233" i="20"/>
  <c r="BT234" i="20"/>
  <c r="BT235" i="20"/>
  <c r="BT236" i="20"/>
  <c r="BT237" i="20"/>
  <c r="BT238" i="20"/>
  <c r="BT239" i="20"/>
  <c r="BT240" i="20"/>
  <c r="BT241" i="20"/>
  <c r="BT242" i="20"/>
  <c r="BT243" i="20"/>
  <c r="BT245" i="20"/>
  <c r="BT246" i="20"/>
  <c r="BT247" i="20"/>
  <c r="BT248" i="20"/>
  <c r="BT117" i="20"/>
  <c r="BT87" i="20"/>
  <c r="BT88" i="20"/>
  <c r="BT89" i="20"/>
  <c r="BT90" i="20"/>
  <c r="BT67" i="20"/>
  <c r="BT68" i="20"/>
  <c r="BT118" i="20"/>
  <c r="BT111" i="20"/>
  <c r="BT119" i="20"/>
  <c r="BU60" i="20"/>
  <c r="BU105" i="20"/>
  <c r="BU91" i="20"/>
  <c r="BU93" i="20"/>
  <c r="BU11" i="20"/>
  <c r="BU13" i="20"/>
  <c r="BU14" i="20"/>
  <c r="BU24" i="20"/>
  <c r="BU27" i="20"/>
  <c r="BU29" i="20"/>
  <c r="BU31" i="20"/>
  <c r="BU32" i="20"/>
  <c r="BU55" i="20"/>
  <c r="BU47" i="20"/>
  <c r="BU51" i="20"/>
  <c r="BU52" i="20"/>
  <c r="BU61" i="20"/>
  <c r="BU62" i="20"/>
  <c r="BU58" i="20"/>
  <c r="BU72" i="20"/>
  <c r="BU73" i="20"/>
  <c r="BU70" i="20"/>
  <c r="BU77" i="20"/>
  <c r="BU74" i="20"/>
  <c r="BU84" i="20"/>
  <c r="BU85" i="20"/>
  <c r="BU92" i="20"/>
  <c r="BU96" i="20"/>
  <c r="BU97" i="20"/>
  <c r="BU98" i="20"/>
  <c r="BU99" i="20"/>
  <c r="BU100" i="20"/>
  <c r="BU63" i="20"/>
  <c r="BU64" i="20"/>
  <c r="BU101" i="20"/>
  <c r="BU102" i="20"/>
  <c r="BU103" i="20"/>
  <c r="BU120" i="20"/>
  <c r="BU104" i="20"/>
  <c r="BU106" i="20"/>
  <c r="BU107" i="20"/>
  <c r="BU108" i="20"/>
  <c r="BU109" i="20"/>
  <c r="BU79" i="20"/>
  <c r="BU80" i="20"/>
  <c r="BU81" i="20"/>
  <c r="BU112" i="20"/>
  <c r="BU110" i="20"/>
  <c r="BU113" i="20"/>
  <c r="BU114" i="20"/>
  <c r="BU115" i="20"/>
  <c r="BU121" i="20"/>
  <c r="BU122" i="20"/>
  <c r="BU123" i="20"/>
  <c r="BU124" i="20"/>
  <c r="BU125" i="20"/>
  <c r="BU126" i="20"/>
  <c r="BU127" i="20"/>
  <c r="BU128" i="20"/>
  <c r="BU129" i="20"/>
  <c r="BU130" i="20"/>
  <c r="BU131" i="20"/>
  <c r="BU132" i="20"/>
  <c r="BU133" i="20"/>
  <c r="BU134" i="20"/>
  <c r="BU135" i="20"/>
  <c r="BU136" i="20"/>
  <c r="BU137" i="20"/>
  <c r="BU138" i="20"/>
  <c r="BU139" i="20"/>
  <c r="BU140" i="20"/>
  <c r="BU141" i="20"/>
  <c r="BU142" i="20"/>
  <c r="BU143" i="20"/>
  <c r="BU144" i="20"/>
  <c r="BU145" i="20"/>
  <c r="BU146" i="20"/>
  <c r="BU147" i="20"/>
  <c r="BU148" i="20"/>
  <c r="BU149" i="20"/>
  <c r="BU150" i="20"/>
  <c r="BU151" i="20"/>
  <c r="BU152" i="20"/>
  <c r="BU153" i="20"/>
  <c r="BU154" i="20"/>
  <c r="BU155" i="20"/>
  <c r="BU156" i="20"/>
  <c r="BU157" i="20"/>
  <c r="BU158" i="20"/>
  <c r="BU159" i="20"/>
  <c r="BU160" i="20"/>
  <c r="BU161" i="20"/>
  <c r="BU162" i="20"/>
  <c r="BU163" i="20"/>
  <c r="BU164" i="20"/>
  <c r="BU165" i="20"/>
  <c r="BU167" i="20"/>
  <c r="BU168" i="20"/>
  <c r="BU169" i="20"/>
  <c r="BU170" i="20"/>
  <c r="BU171" i="20"/>
  <c r="BU172" i="20"/>
  <c r="BU173" i="20"/>
  <c r="BU174" i="20"/>
  <c r="BU175" i="20"/>
  <c r="BU176" i="20"/>
  <c r="BU177" i="20"/>
  <c r="BU178" i="20"/>
  <c r="BU179" i="20"/>
  <c r="BU180" i="20"/>
  <c r="BU116" i="20"/>
  <c r="BU181" i="20"/>
  <c r="BU183" i="20"/>
  <c r="BU184" i="20"/>
  <c r="BU185" i="20"/>
  <c r="BU186" i="20"/>
  <c r="BU187" i="20"/>
  <c r="BU188" i="20"/>
  <c r="BU189" i="20"/>
  <c r="BU190" i="20"/>
  <c r="BU191" i="20"/>
  <c r="BU192" i="20"/>
  <c r="BU194" i="20"/>
  <c r="BU195" i="20"/>
  <c r="BU196" i="20"/>
  <c r="BU197" i="20"/>
  <c r="BU198" i="20"/>
  <c r="BU199" i="20"/>
  <c r="BU200" i="20"/>
  <c r="BU201" i="20"/>
  <c r="BU202" i="20"/>
  <c r="BU203" i="20"/>
  <c r="BU204" i="20"/>
  <c r="BU205" i="20"/>
  <c r="BU206" i="20"/>
  <c r="BU207" i="20"/>
  <c r="BU208" i="20"/>
  <c r="BU209" i="20"/>
  <c r="BU210" i="20"/>
  <c r="BU211" i="20"/>
  <c r="BU212" i="20"/>
  <c r="BU213" i="20"/>
  <c r="BU214" i="20"/>
  <c r="BU215" i="20"/>
  <c r="BU216" i="20"/>
  <c r="BU217" i="20"/>
  <c r="BU218" i="20"/>
  <c r="BU219" i="20"/>
  <c r="BU220" i="20"/>
  <c r="BU221" i="20"/>
  <c r="BU222" i="20"/>
  <c r="BU223" i="20"/>
  <c r="BU224" i="20"/>
  <c r="BU225" i="20"/>
  <c r="BU226" i="20"/>
  <c r="BU227" i="20"/>
  <c r="BU228" i="20"/>
  <c r="BU229" i="20"/>
  <c r="BU230" i="20"/>
  <c r="BU231" i="20"/>
  <c r="BU232" i="20"/>
  <c r="BU233" i="20"/>
  <c r="BU234" i="20"/>
  <c r="BU235" i="20"/>
  <c r="BU236" i="20"/>
  <c r="BU237" i="20"/>
  <c r="BU238" i="20"/>
  <c r="BU239" i="20"/>
  <c r="BU240" i="20"/>
  <c r="BU241" i="20"/>
  <c r="BU242" i="20"/>
  <c r="BU243" i="20"/>
  <c r="BU245" i="20"/>
  <c r="BU246" i="20"/>
  <c r="BU247" i="20"/>
  <c r="BU248" i="20"/>
  <c r="BU117" i="20"/>
  <c r="BU87" i="20"/>
  <c r="BU88" i="20"/>
  <c r="BU89" i="20"/>
  <c r="BU90" i="20"/>
  <c r="BU67" i="20"/>
  <c r="BU68" i="20"/>
  <c r="BU118" i="20"/>
  <c r="BU111" i="20"/>
  <c r="BU119" i="20"/>
  <c r="BV60" i="20"/>
  <c r="BV105" i="20"/>
  <c r="BV91" i="20"/>
  <c r="BV93" i="20"/>
  <c r="BV4" i="20"/>
  <c r="BV5" i="20"/>
  <c r="BV11" i="20"/>
  <c r="BV13" i="20"/>
  <c r="BV272" i="20"/>
  <c r="BN9" i="21"/>
  <c r="BV10" i="20" s="1"/>
  <c r="BV14" i="20"/>
  <c r="BV15" i="20"/>
  <c r="BV17" i="20"/>
  <c r="BV20" i="20"/>
  <c r="BV21" i="20"/>
  <c r="BV22" i="20"/>
  <c r="BV24" i="20"/>
  <c r="BV27" i="20"/>
  <c r="BV29" i="20"/>
  <c r="BV30" i="20"/>
  <c r="BV33" i="20"/>
  <c r="BV31" i="20"/>
  <c r="BV32" i="20"/>
  <c r="BV38" i="20"/>
  <c r="BV55" i="20"/>
  <c r="BV42" i="20"/>
  <c r="BV43" i="20"/>
  <c r="BV44" i="20"/>
  <c r="BV45" i="20"/>
  <c r="BV47" i="20"/>
  <c r="BV49" i="20"/>
  <c r="BV50" i="20"/>
  <c r="BV51" i="20"/>
  <c r="BV52" i="20"/>
  <c r="BV57" i="20"/>
  <c r="BV61" i="20"/>
  <c r="BV62" i="20"/>
  <c r="BV58" i="20"/>
  <c r="BV59" i="20"/>
  <c r="BV66" i="20"/>
  <c r="BV72" i="20"/>
  <c r="BV73" i="20"/>
  <c r="BV70" i="20"/>
  <c r="BV71" i="20"/>
  <c r="BV77" i="20"/>
  <c r="BV74" i="20"/>
  <c r="BV78" i="20"/>
  <c r="BV84" i="20"/>
  <c r="BV85" i="20"/>
  <c r="BV92" i="20"/>
  <c r="BV96" i="20"/>
  <c r="BV94" i="20"/>
  <c r="BV95" i="20"/>
  <c r="BV97" i="20"/>
  <c r="BV98" i="20"/>
  <c r="BV99" i="20"/>
  <c r="BV100" i="20"/>
  <c r="BV63" i="20"/>
  <c r="BV64" i="20"/>
  <c r="BV101" i="20"/>
  <c r="BV102" i="20"/>
  <c r="BV103" i="20"/>
  <c r="BV120" i="20"/>
  <c r="BV104" i="20"/>
  <c r="BV106" i="20"/>
  <c r="BV107" i="20"/>
  <c r="BV108" i="20"/>
  <c r="BV109" i="20"/>
  <c r="BV79" i="20"/>
  <c r="BV80" i="20"/>
  <c r="BV81" i="20"/>
  <c r="BV112" i="20"/>
  <c r="BV110" i="20"/>
  <c r="BV113" i="20"/>
  <c r="BV114" i="20"/>
  <c r="BV115" i="20"/>
  <c r="BV121" i="20"/>
  <c r="BV122" i="20"/>
  <c r="BV123" i="20"/>
  <c r="BV124" i="20"/>
  <c r="BV125" i="20"/>
  <c r="BV126" i="20"/>
  <c r="BV127" i="20"/>
  <c r="BV128" i="20"/>
  <c r="BV129" i="20"/>
  <c r="BV130" i="20"/>
  <c r="BV131" i="20"/>
  <c r="BV132" i="20"/>
  <c r="BV133" i="20"/>
  <c r="BV134" i="20"/>
  <c r="BV135" i="20"/>
  <c r="BV136" i="20"/>
  <c r="BV137" i="20"/>
  <c r="BV138" i="20"/>
  <c r="BV139" i="20"/>
  <c r="BV140" i="20"/>
  <c r="BV141" i="20"/>
  <c r="BV142" i="20"/>
  <c r="BV143" i="20"/>
  <c r="BV144" i="20"/>
  <c r="BV145" i="20"/>
  <c r="BV146" i="20"/>
  <c r="BV147" i="20"/>
  <c r="BV148" i="20"/>
  <c r="BV149" i="20"/>
  <c r="BV150" i="20"/>
  <c r="BV151" i="20"/>
  <c r="BV152" i="20"/>
  <c r="BV153" i="20"/>
  <c r="BV154" i="20"/>
  <c r="BV155" i="20"/>
  <c r="BV156" i="20"/>
  <c r="BV157" i="20"/>
  <c r="BV158" i="20"/>
  <c r="BV159" i="20"/>
  <c r="BV160" i="20"/>
  <c r="BV161" i="20"/>
  <c r="BV162" i="20"/>
  <c r="BV163" i="20"/>
  <c r="BV164" i="20"/>
  <c r="BV165" i="20"/>
  <c r="BV167" i="20"/>
  <c r="BV168" i="20"/>
  <c r="BV169" i="20"/>
  <c r="BV170" i="20"/>
  <c r="BV171" i="20"/>
  <c r="BV172" i="20"/>
  <c r="BV173" i="20"/>
  <c r="BV174" i="20"/>
  <c r="BV175" i="20"/>
  <c r="BV176" i="20"/>
  <c r="BV177" i="20"/>
  <c r="BV178" i="20"/>
  <c r="BV179" i="20"/>
  <c r="BV180" i="20"/>
  <c r="BV116" i="20"/>
  <c r="BV181" i="20"/>
  <c r="BV182" i="20"/>
  <c r="BV183" i="20"/>
  <c r="BV184" i="20"/>
  <c r="BV185" i="20"/>
  <c r="BV186" i="20"/>
  <c r="BV187" i="20"/>
  <c r="BV188" i="20"/>
  <c r="BV189" i="20"/>
  <c r="BV190" i="20"/>
  <c r="BV191" i="20"/>
  <c r="BV192" i="20"/>
  <c r="BV193" i="20"/>
  <c r="BV194" i="20"/>
  <c r="BV195" i="20"/>
  <c r="BV196" i="20"/>
  <c r="BV197" i="20"/>
  <c r="BV198" i="20"/>
  <c r="BV199" i="20"/>
  <c r="BV200" i="20"/>
  <c r="BV201" i="20"/>
  <c r="BV202" i="20"/>
  <c r="BV203" i="20"/>
  <c r="BV204" i="20"/>
  <c r="BV205" i="20"/>
  <c r="BV206" i="20"/>
  <c r="BV207" i="20"/>
  <c r="BV208" i="20"/>
  <c r="BV209" i="20"/>
  <c r="BV210" i="20"/>
  <c r="BV211" i="20"/>
  <c r="BV212" i="20"/>
  <c r="BV213" i="20"/>
  <c r="BV214" i="20"/>
  <c r="BV215" i="20"/>
  <c r="BV216" i="20"/>
  <c r="BV217" i="20"/>
  <c r="BV218" i="20"/>
  <c r="BV219" i="20"/>
  <c r="BV220" i="20"/>
  <c r="BV221" i="20"/>
  <c r="BV222" i="20"/>
  <c r="BV223" i="20"/>
  <c r="BV224" i="20"/>
  <c r="BV225" i="20"/>
  <c r="BV226" i="20"/>
  <c r="BV227" i="20"/>
  <c r="BV228" i="20"/>
  <c r="BV229" i="20"/>
  <c r="BV230" i="20"/>
  <c r="BV231" i="20"/>
  <c r="BV232" i="20"/>
  <c r="BV233" i="20"/>
  <c r="BV234" i="20"/>
  <c r="BV235" i="20"/>
  <c r="BV236" i="20"/>
  <c r="BV237" i="20"/>
  <c r="BV238" i="20"/>
  <c r="BV239" i="20"/>
  <c r="BV240" i="20"/>
  <c r="BV241" i="20"/>
  <c r="BV242" i="20"/>
  <c r="BV243" i="20"/>
  <c r="BV245" i="20"/>
  <c r="BV246" i="20"/>
  <c r="BV247" i="20"/>
  <c r="BV248" i="20"/>
  <c r="BV117" i="20"/>
  <c r="BV87" i="20"/>
  <c r="BV88" i="20"/>
  <c r="BV89" i="20"/>
  <c r="BV90" i="20"/>
  <c r="BV67" i="20"/>
  <c r="BV68" i="20"/>
  <c r="BV118" i="20"/>
  <c r="BV111" i="20"/>
  <c r="BV119" i="20"/>
  <c r="BW60" i="20"/>
  <c r="BW105" i="20"/>
  <c r="BW91" i="20"/>
  <c r="BW93" i="20"/>
  <c r="BW11" i="20"/>
  <c r="BW13" i="20"/>
  <c r="BW10" i="20"/>
  <c r="BW14" i="20"/>
  <c r="BW15" i="20"/>
  <c r="BW17" i="20"/>
  <c r="BW19" i="20"/>
  <c r="BW20" i="20"/>
  <c r="BW21" i="20"/>
  <c r="BW22" i="20"/>
  <c r="BW24" i="20"/>
  <c r="BW27" i="20"/>
  <c r="BW29" i="20"/>
  <c r="BW30" i="20"/>
  <c r="BW33" i="20"/>
  <c r="BW31" i="20"/>
  <c r="BW32" i="20"/>
  <c r="BW35" i="20"/>
  <c r="BW38" i="20"/>
  <c r="BW55" i="20"/>
  <c r="BW42" i="20"/>
  <c r="BW43" i="20"/>
  <c r="BW44" i="20"/>
  <c r="BW45" i="20"/>
  <c r="BW47" i="20"/>
  <c r="BW49" i="20"/>
  <c r="BW50" i="20"/>
  <c r="BW51" i="20"/>
  <c r="BW52" i="20"/>
  <c r="BW57" i="20"/>
  <c r="BW61" i="20"/>
  <c r="BW62" i="20"/>
  <c r="BW58" i="20"/>
  <c r="BW59" i="20"/>
  <c r="BW66" i="20"/>
  <c r="BW72" i="20"/>
  <c r="BW73" i="20"/>
  <c r="BW70" i="20"/>
  <c r="BW71" i="20"/>
  <c r="BW77" i="20"/>
  <c r="BW74" i="20"/>
  <c r="BW78" i="20"/>
  <c r="BW84" i="20"/>
  <c r="BW85" i="20"/>
  <c r="BW92" i="20"/>
  <c r="BW96" i="20"/>
  <c r="BW94" i="20"/>
  <c r="BW95" i="20"/>
  <c r="BW97" i="20"/>
  <c r="BW98" i="20"/>
  <c r="BW99" i="20"/>
  <c r="BW100" i="20"/>
  <c r="BW63" i="20"/>
  <c r="BW64" i="20"/>
  <c r="BW101" i="20"/>
  <c r="BW102" i="20"/>
  <c r="BW103" i="20"/>
  <c r="BW120" i="20"/>
  <c r="BW104" i="20"/>
  <c r="BW106" i="20"/>
  <c r="BW107" i="20"/>
  <c r="BW108" i="20"/>
  <c r="BW109" i="20"/>
  <c r="BW79" i="20"/>
  <c r="BW80" i="20"/>
  <c r="BW81" i="20"/>
  <c r="BW112" i="20"/>
  <c r="BW110" i="20"/>
  <c r="BW113" i="20"/>
  <c r="BW114" i="20"/>
  <c r="BW115" i="20"/>
  <c r="BW121" i="20"/>
  <c r="BW122" i="20"/>
  <c r="BW123" i="20"/>
  <c r="BW124" i="20"/>
  <c r="BW125" i="20"/>
  <c r="BW126" i="20"/>
  <c r="BW127" i="20"/>
  <c r="BW128" i="20"/>
  <c r="BW129" i="20"/>
  <c r="BW130" i="20"/>
  <c r="BW131" i="20"/>
  <c r="BW132" i="20"/>
  <c r="BW133" i="20"/>
  <c r="BW134" i="20"/>
  <c r="BW135" i="20"/>
  <c r="BW136" i="20"/>
  <c r="BW137" i="20"/>
  <c r="BW138" i="20"/>
  <c r="BW139" i="20"/>
  <c r="BW140" i="20"/>
  <c r="BW141" i="20"/>
  <c r="BW142" i="20"/>
  <c r="BW143" i="20"/>
  <c r="BW144" i="20"/>
  <c r="BW145" i="20"/>
  <c r="BW146" i="20"/>
  <c r="BW147" i="20"/>
  <c r="BW148" i="20"/>
  <c r="BW149" i="20"/>
  <c r="BW150" i="20"/>
  <c r="BW151" i="20"/>
  <c r="BW152" i="20"/>
  <c r="BW153" i="20"/>
  <c r="BW154" i="20"/>
  <c r="BW155" i="20"/>
  <c r="BW156" i="20"/>
  <c r="BW157" i="20"/>
  <c r="BW158" i="20"/>
  <c r="BW159" i="20"/>
  <c r="BW160" i="20"/>
  <c r="BW161" i="20"/>
  <c r="BW162" i="20"/>
  <c r="BW163" i="20"/>
  <c r="BW164" i="20"/>
  <c r="BW165" i="20"/>
  <c r="BW167" i="20"/>
  <c r="BW168" i="20"/>
  <c r="BW169" i="20"/>
  <c r="BW170" i="20"/>
  <c r="BW171" i="20"/>
  <c r="BW172" i="20"/>
  <c r="BW173" i="20"/>
  <c r="BW174" i="20"/>
  <c r="BW175" i="20"/>
  <c r="BW176" i="20"/>
  <c r="BW177" i="20"/>
  <c r="BW178" i="20"/>
  <c r="BW179" i="20"/>
  <c r="BW180" i="20"/>
  <c r="BW116" i="20"/>
  <c r="BW181" i="20"/>
  <c r="BW182" i="20"/>
  <c r="BW183" i="20"/>
  <c r="BW184" i="20"/>
  <c r="BW185" i="20"/>
  <c r="BW186" i="20"/>
  <c r="BW187" i="20"/>
  <c r="BW188" i="20"/>
  <c r="BW189" i="20"/>
  <c r="BW190" i="20"/>
  <c r="BW191" i="20"/>
  <c r="BW192" i="20"/>
  <c r="BW193" i="20"/>
  <c r="BW194" i="20"/>
  <c r="BW195" i="20"/>
  <c r="BW196" i="20"/>
  <c r="BW197" i="20"/>
  <c r="BW198" i="20"/>
  <c r="BW199" i="20"/>
  <c r="BW200" i="20"/>
  <c r="BW201" i="20"/>
  <c r="BW202" i="20"/>
  <c r="BW203" i="20"/>
  <c r="BW204" i="20"/>
  <c r="BW205" i="20"/>
  <c r="BW206" i="20"/>
  <c r="BW207" i="20"/>
  <c r="BW208" i="20"/>
  <c r="BW209" i="20"/>
  <c r="BW210" i="20"/>
  <c r="BW211" i="20"/>
  <c r="BW212" i="20"/>
  <c r="BW213" i="20"/>
  <c r="BW214" i="20"/>
  <c r="BW215" i="20"/>
  <c r="BW216" i="20"/>
  <c r="BW217" i="20"/>
  <c r="BW218" i="20"/>
  <c r="BW219" i="20"/>
  <c r="BW220" i="20"/>
  <c r="BW221" i="20"/>
  <c r="BW222" i="20"/>
  <c r="BW223" i="20"/>
  <c r="BW224" i="20"/>
  <c r="BW225" i="20"/>
  <c r="BW226" i="20"/>
  <c r="BW227" i="20"/>
  <c r="BW228" i="20"/>
  <c r="BW229" i="20"/>
  <c r="BW230" i="20"/>
  <c r="BW231" i="20"/>
  <c r="BW232" i="20"/>
  <c r="BW233" i="20"/>
  <c r="BW234" i="20"/>
  <c r="BW235" i="20"/>
  <c r="BW236" i="20"/>
  <c r="BW237" i="20"/>
  <c r="BW238" i="20"/>
  <c r="BW239" i="20"/>
  <c r="BW240" i="20"/>
  <c r="BW241" i="20"/>
  <c r="BW242" i="20"/>
  <c r="BW243" i="20"/>
  <c r="BW245" i="20"/>
  <c r="BW246" i="20"/>
  <c r="BW247" i="20"/>
  <c r="BW248" i="20"/>
  <c r="BW117" i="20"/>
  <c r="BW87" i="20"/>
  <c r="BW88" i="20"/>
  <c r="BW89" i="20"/>
  <c r="BW90" i="20"/>
  <c r="BW67" i="20"/>
  <c r="BW68" i="20"/>
  <c r="BW118" i="20"/>
  <c r="BW111" i="20"/>
  <c r="BW119" i="20"/>
  <c r="BR101" i="21"/>
  <c r="BX74" i="20"/>
  <c r="BY272" i="20"/>
  <c r="BZ74" i="20"/>
  <c r="BX84" i="20"/>
  <c r="BY84" i="20"/>
  <c r="BZ84" i="20"/>
  <c r="BX58" i="20"/>
  <c r="BZ58" i="20"/>
  <c r="BX85" i="20"/>
  <c r="BY85" i="20"/>
  <c r="BZ85" i="20"/>
  <c r="BX104" i="20"/>
  <c r="BY104" i="20"/>
  <c r="BZ104" i="20"/>
  <c r="BX116" i="20"/>
  <c r="BY116" i="20"/>
  <c r="BZ116" i="20"/>
  <c r="BX110" i="20"/>
  <c r="BY110" i="20"/>
  <c r="BZ110" i="20"/>
  <c r="BX117" i="20"/>
  <c r="BY117" i="20"/>
  <c r="BZ117" i="20"/>
  <c r="BX70" i="20"/>
  <c r="BY70" i="20"/>
  <c r="BZ70" i="20"/>
  <c r="BX71" i="20"/>
  <c r="BY71" i="20"/>
  <c r="BZ71" i="20"/>
  <c r="BX79" i="20"/>
  <c r="BY79" i="20"/>
  <c r="BZ79" i="20"/>
  <c r="BX272" i="20"/>
  <c r="BY69" i="20"/>
  <c r="BZ69" i="20"/>
  <c r="BX80" i="20"/>
  <c r="BY80" i="20"/>
  <c r="BZ80" i="20"/>
  <c r="BX81" i="20"/>
  <c r="BY81" i="20"/>
  <c r="BZ81" i="20"/>
  <c r="BX97" i="20"/>
  <c r="BY97" i="20"/>
  <c r="BZ97" i="20"/>
  <c r="BX96" i="20"/>
  <c r="BY96" i="20"/>
  <c r="BZ96" i="20"/>
  <c r="BX77" i="20"/>
  <c r="BY77" i="20"/>
  <c r="BZ77" i="20"/>
  <c r="BX98" i="20"/>
  <c r="BY98" i="20"/>
  <c r="BZ98" i="20"/>
  <c r="BX106" i="20"/>
  <c r="BY106" i="20"/>
  <c r="BZ106" i="20"/>
  <c r="BX99" i="20"/>
  <c r="BY99" i="20"/>
  <c r="BZ99" i="20"/>
  <c r="BX112" i="20"/>
  <c r="BY112" i="20"/>
  <c r="BZ112" i="20"/>
  <c r="BX107" i="20"/>
  <c r="BY107" i="20"/>
  <c r="BZ107" i="20"/>
  <c r="BX102" i="20"/>
  <c r="BY102" i="20"/>
  <c r="BZ102" i="20"/>
  <c r="BX183" i="20"/>
  <c r="BY183" i="20"/>
  <c r="BZ183" i="20"/>
  <c r="BX93" i="20"/>
  <c r="BY93" i="20"/>
  <c r="BZ93" i="20"/>
  <c r="BX100" i="20"/>
  <c r="BY100" i="20"/>
  <c r="BZ100" i="20"/>
  <c r="BX94" i="20"/>
  <c r="BY94" i="20"/>
  <c r="BZ94" i="20"/>
  <c r="BX113" i="20"/>
  <c r="BY113" i="20"/>
  <c r="BZ113" i="20"/>
  <c r="BX213" i="20"/>
  <c r="BY213" i="20"/>
  <c r="BZ213" i="20"/>
  <c r="BX114" i="20"/>
  <c r="BY114" i="20"/>
  <c r="BZ114" i="20"/>
  <c r="BX214" i="20"/>
  <c r="BY214" i="20"/>
  <c r="BZ214" i="20"/>
  <c r="BX215" i="20"/>
  <c r="BY215" i="20"/>
  <c r="BZ215" i="20"/>
  <c r="BX216" i="20"/>
  <c r="BY216" i="20"/>
  <c r="BZ216" i="20"/>
  <c r="BX108" i="20"/>
  <c r="BY108" i="20"/>
  <c r="BZ108" i="20"/>
  <c r="BX55" i="20"/>
  <c r="BZ55" i="20"/>
  <c r="BX95" i="20"/>
  <c r="BY95" i="20"/>
  <c r="BZ95" i="20"/>
  <c r="BX91" i="20"/>
  <c r="BY91" i="20"/>
  <c r="BZ91" i="20"/>
  <c r="BX115" i="20"/>
  <c r="BY115" i="20"/>
  <c r="BZ115" i="20"/>
  <c r="BX109" i="20"/>
  <c r="BY109" i="20"/>
  <c r="BZ109" i="20"/>
  <c r="BX103" i="20"/>
  <c r="BY103" i="20"/>
  <c r="BZ103" i="20"/>
  <c r="BX4" i="20"/>
  <c r="BX5" i="20"/>
  <c r="BX11" i="20"/>
  <c r="BX13" i="20"/>
  <c r="BX10" i="20"/>
  <c r="BX14" i="20"/>
  <c r="BX15" i="20"/>
  <c r="BX17" i="20"/>
  <c r="BX19" i="20"/>
  <c r="BX20" i="20"/>
  <c r="BX21" i="20"/>
  <c r="BX22" i="20"/>
  <c r="BX24" i="20"/>
  <c r="BX27" i="20"/>
  <c r="BX29" i="20"/>
  <c r="BX30" i="20"/>
  <c r="BX33" i="20"/>
  <c r="BX31" i="20"/>
  <c r="BX32" i="20"/>
  <c r="BX35" i="20"/>
  <c r="BX38" i="20"/>
  <c r="BX42" i="20"/>
  <c r="BX43" i="20"/>
  <c r="BX44" i="20"/>
  <c r="BX45" i="20"/>
  <c r="BX47" i="20"/>
  <c r="BX49" i="20"/>
  <c r="BX50" i="20"/>
  <c r="BX51" i="20"/>
  <c r="BX52" i="20"/>
  <c r="BX57" i="20"/>
  <c r="BX61" i="20"/>
  <c r="BX62" i="20"/>
  <c r="BX59" i="20"/>
  <c r="BX60" i="20"/>
  <c r="BX66" i="20"/>
  <c r="BX72" i="20"/>
  <c r="BX73" i="20"/>
  <c r="BX78" i="20"/>
  <c r="BX105" i="20"/>
  <c r="BX92" i="20"/>
  <c r="BX63" i="20"/>
  <c r="BX64" i="20"/>
  <c r="BX101" i="20"/>
  <c r="BX120" i="20"/>
  <c r="BX121" i="20"/>
  <c r="BX122" i="20"/>
  <c r="BX123" i="20"/>
  <c r="BX124" i="20"/>
  <c r="BX125" i="20"/>
  <c r="BX126" i="20"/>
  <c r="BX127" i="20"/>
  <c r="BX128" i="20"/>
  <c r="BX129" i="20"/>
  <c r="BX130" i="20"/>
  <c r="BX131" i="20"/>
  <c r="BX132" i="20"/>
  <c r="BX133" i="20"/>
  <c r="BX134" i="20"/>
  <c r="BX135" i="20"/>
  <c r="BX136" i="20"/>
  <c r="BX137" i="20"/>
  <c r="BX138" i="20"/>
  <c r="BX139" i="20"/>
  <c r="BX140" i="20"/>
  <c r="BX141" i="20"/>
  <c r="BX142" i="20"/>
  <c r="BX143" i="20"/>
  <c r="BX144" i="20"/>
  <c r="BX145" i="20"/>
  <c r="BX146" i="20"/>
  <c r="BX147" i="20"/>
  <c r="BX148" i="20"/>
  <c r="BX149" i="20"/>
  <c r="BX150" i="20"/>
  <c r="BX151" i="20"/>
  <c r="BX152" i="20"/>
  <c r="BX153" i="20"/>
  <c r="BX154" i="20"/>
  <c r="BX155" i="20"/>
  <c r="BX156" i="20"/>
  <c r="BX157" i="20"/>
  <c r="BX158" i="20"/>
  <c r="BX159" i="20"/>
  <c r="BX160" i="20"/>
  <c r="BX161" i="20"/>
  <c r="BX162" i="20"/>
  <c r="BX163" i="20"/>
  <c r="BX164" i="20"/>
  <c r="BX165" i="20"/>
  <c r="BX167" i="20"/>
  <c r="BX168" i="20"/>
  <c r="BX169" i="20"/>
  <c r="BX170" i="20"/>
  <c r="BX171" i="20"/>
  <c r="BX172" i="20"/>
  <c r="BX173" i="20"/>
  <c r="BX174" i="20"/>
  <c r="BX175" i="20"/>
  <c r="BX176" i="20"/>
  <c r="BX177" i="20"/>
  <c r="BX178" i="20"/>
  <c r="BX179" i="20"/>
  <c r="BX180" i="20"/>
  <c r="BX181" i="20"/>
  <c r="BX182" i="20"/>
  <c r="BX184" i="20"/>
  <c r="BX185" i="20"/>
  <c r="BX186" i="20"/>
  <c r="BX187" i="20"/>
  <c r="BX188" i="20"/>
  <c r="BX189" i="20"/>
  <c r="BX190" i="20"/>
  <c r="BX191" i="20"/>
  <c r="BX192" i="20"/>
  <c r="BX193" i="20"/>
  <c r="BX194" i="20"/>
  <c r="BX195" i="20"/>
  <c r="BX196" i="20"/>
  <c r="BX197" i="20"/>
  <c r="BX198" i="20"/>
  <c r="BX199" i="20"/>
  <c r="BX200" i="20"/>
  <c r="BX201" i="20"/>
  <c r="BX202" i="20"/>
  <c r="BX203" i="20"/>
  <c r="BX204" i="20"/>
  <c r="BX205" i="20"/>
  <c r="BX206" i="20"/>
  <c r="BX207" i="20"/>
  <c r="BX208" i="20"/>
  <c r="BX209" i="20"/>
  <c r="BX210" i="20"/>
  <c r="BX211" i="20"/>
  <c r="BX212" i="20"/>
  <c r="BX217" i="20"/>
  <c r="BX218" i="20"/>
  <c r="BX219" i="20"/>
  <c r="BX220" i="20"/>
  <c r="BX221" i="20"/>
  <c r="BX222" i="20"/>
  <c r="BX223" i="20"/>
  <c r="BX224" i="20"/>
  <c r="BX225" i="20"/>
  <c r="BX226" i="20"/>
  <c r="BX227" i="20"/>
  <c r="BX228" i="20"/>
  <c r="BX229" i="20"/>
  <c r="BX230" i="20"/>
  <c r="BX231" i="20"/>
  <c r="BX232" i="20"/>
  <c r="BX233" i="20"/>
  <c r="BX234" i="20"/>
  <c r="BX235" i="20"/>
  <c r="BX236" i="20"/>
  <c r="BX237" i="20"/>
  <c r="BX238" i="20"/>
  <c r="BX239" i="20"/>
  <c r="BX240" i="20"/>
  <c r="BX241" i="20"/>
  <c r="BX242" i="20"/>
  <c r="BX243" i="20"/>
  <c r="BX245" i="20"/>
  <c r="BX246" i="20"/>
  <c r="BX247" i="20"/>
  <c r="BX248" i="20"/>
  <c r="BX87" i="20"/>
  <c r="BX88" i="20"/>
  <c r="BX89" i="20"/>
  <c r="BX90" i="20"/>
  <c r="BX67" i="20"/>
  <c r="BX68" i="20"/>
  <c r="BX118" i="20"/>
  <c r="BX111" i="20"/>
  <c r="BX119" i="20"/>
  <c r="BY3" i="20"/>
  <c r="BY6" i="20"/>
  <c r="BY7" i="20"/>
  <c r="BY8" i="20"/>
  <c r="BY9" i="20"/>
  <c r="BY12" i="20"/>
  <c r="BY16" i="20"/>
  <c r="BY18" i="20"/>
  <c r="BY23" i="20"/>
  <c r="BY25" i="20"/>
  <c r="BY26" i="20"/>
  <c r="BY28" i="20"/>
  <c r="BY34" i="20"/>
  <c r="BY35" i="20"/>
  <c r="BY36" i="20"/>
  <c r="BY37" i="20"/>
  <c r="BY48" i="20"/>
  <c r="BY40" i="20"/>
  <c r="BY39" i="20"/>
  <c r="BY41" i="20"/>
  <c r="BY46" i="20"/>
  <c r="BY54" i="20"/>
  <c r="BY53" i="20"/>
  <c r="BY56" i="20"/>
  <c r="BY60" i="20"/>
  <c r="BY65" i="20"/>
  <c r="BY75" i="20"/>
  <c r="BY76" i="20"/>
  <c r="BY82" i="20"/>
  <c r="BY83" i="20"/>
  <c r="BY105" i="20"/>
  <c r="BY86" i="20"/>
  <c r="BY63" i="20"/>
  <c r="BY64" i="20"/>
  <c r="BY101" i="20"/>
  <c r="BY120" i="20"/>
  <c r="BY121" i="20"/>
  <c r="BY122" i="20"/>
  <c r="BY123" i="20"/>
  <c r="BY124" i="20"/>
  <c r="BY125" i="20"/>
  <c r="BY126" i="20"/>
  <c r="BY127" i="20"/>
  <c r="BY128" i="20"/>
  <c r="BY129" i="20"/>
  <c r="BY130" i="20"/>
  <c r="BY131" i="20"/>
  <c r="BY132" i="20"/>
  <c r="BY133" i="20"/>
  <c r="BY134" i="20"/>
  <c r="BY135" i="20"/>
  <c r="BY136" i="20"/>
  <c r="BY137" i="20"/>
  <c r="BY138" i="20"/>
  <c r="BY139" i="20"/>
  <c r="BY140" i="20"/>
  <c r="BY141" i="20"/>
  <c r="BY142" i="20"/>
  <c r="BY143" i="20"/>
  <c r="BY144" i="20"/>
  <c r="BY145" i="20"/>
  <c r="BY146" i="20"/>
  <c r="BY147" i="20"/>
  <c r="BY148" i="20"/>
  <c r="BY149" i="20"/>
  <c r="BY150" i="20"/>
  <c r="BY151" i="20"/>
  <c r="BY152" i="20"/>
  <c r="BY153" i="20"/>
  <c r="BY154" i="20"/>
  <c r="BY155" i="20"/>
  <c r="BY156" i="20"/>
  <c r="BY157" i="20"/>
  <c r="BY158" i="20"/>
  <c r="BY159" i="20"/>
  <c r="BY160" i="20"/>
  <c r="BY161" i="20"/>
  <c r="BY162" i="20"/>
  <c r="BY163" i="20"/>
  <c r="BY164" i="20"/>
  <c r="BY165" i="20"/>
  <c r="BY167" i="20"/>
  <c r="BY168" i="20"/>
  <c r="BY169" i="20"/>
  <c r="BY170" i="20"/>
  <c r="BY171" i="20"/>
  <c r="BY172" i="20"/>
  <c r="BY173" i="20"/>
  <c r="BY174" i="20"/>
  <c r="BY175" i="20"/>
  <c r="BY176" i="20"/>
  <c r="BY177" i="20"/>
  <c r="BY178" i="20"/>
  <c r="BY179" i="20"/>
  <c r="BY180" i="20"/>
  <c r="BY181" i="20"/>
  <c r="BY182" i="20"/>
  <c r="BY184" i="20"/>
  <c r="BY185" i="20"/>
  <c r="BY186" i="20"/>
  <c r="BY187" i="20"/>
  <c r="BY188" i="20"/>
  <c r="BY189" i="20"/>
  <c r="BY190" i="20"/>
  <c r="BY191" i="20"/>
  <c r="BY192" i="20"/>
  <c r="BY193" i="20"/>
  <c r="BY194" i="20"/>
  <c r="BY195" i="20"/>
  <c r="BY196" i="20"/>
  <c r="BY197" i="20"/>
  <c r="BY198" i="20"/>
  <c r="BY199" i="20"/>
  <c r="BY200" i="20"/>
  <c r="BY201" i="20"/>
  <c r="BY202" i="20"/>
  <c r="BY203" i="20"/>
  <c r="BY204" i="20"/>
  <c r="BY205" i="20"/>
  <c r="BY206" i="20"/>
  <c r="BY207" i="20"/>
  <c r="BY208" i="20"/>
  <c r="BY209" i="20"/>
  <c r="BY210" i="20"/>
  <c r="BY211" i="20"/>
  <c r="BY212" i="20"/>
  <c r="BY217" i="20"/>
  <c r="BY218" i="20"/>
  <c r="BY219" i="20"/>
  <c r="BY220" i="20"/>
  <c r="BY221" i="20"/>
  <c r="BY222" i="20"/>
  <c r="BY223" i="20"/>
  <c r="BY224" i="20"/>
  <c r="BY225" i="20"/>
  <c r="BY226" i="20"/>
  <c r="BY227" i="20"/>
  <c r="BY228" i="20"/>
  <c r="BY229" i="20"/>
  <c r="BY230" i="20"/>
  <c r="BY231" i="20"/>
  <c r="BY232" i="20"/>
  <c r="BY233" i="20"/>
  <c r="BY234" i="20"/>
  <c r="BY235" i="20"/>
  <c r="BY236" i="20"/>
  <c r="BY237" i="20"/>
  <c r="BY238" i="20"/>
  <c r="BY239" i="20"/>
  <c r="BY240" i="20"/>
  <c r="BY241" i="20"/>
  <c r="BY242" i="20"/>
  <c r="BY243" i="20"/>
  <c r="BY245" i="20"/>
  <c r="BY246" i="20"/>
  <c r="BY247" i="20"/>
  <c r="BY248" i="20"/>
  <c r="BY87" i="20"/>
  <c r="BY88" i="20"/>
  <c r="BY89" i="20"/>
  <c r="BY90" i="20"/>
  <c r="BY67" i="20"/>
  <c r="BY68" i="20"/>
  <c r="BY118" i="20"/>
  <c r="BY111" i="20"/>
  <c r="BY119" i="20"/>
  <c r="BZ272" i="20"/>
  <c r="BR7" i="21"/>
  <c r="BZ4" i="20" s="1"/>
  <c r="BZ3" i="20"/>
  <c r="BZ8" i="20"/>
  <c r="BZ9" i="20"/>
  <c r="BZ11" i="20"/>
  <c r="BZ13" i="20"/>
  <c r="BZ10" i="20"/>
  <c r="BZ14" i="20"/>
  <c r="BZ12" i="20"/>
  <c r="BZ16" i="20"/>
  <c r="BZ15" i="20"/>
  <c r="BZ17" i="20"/>
  <c r="BZ18" i="20"/>
  <c r="BZ19" i="20"/>
  <c r="BZ20" i="20"/>
  <c r="BZ21" i="20"/>
  <c r="BZ22" i="20"/>
  <c r="BZ24" i="20"/>
  <c r="BZ23" i="20"/>
  <c r="BZ27" i="20"/>
  <c r="BZ25" i="20"/>
  <c r="BZ26" i="20"/>
  <c r="BZ28" i="20"/>
  <c r="BZ29" i="20"/>
  <c r="BZ34" i="20"/>
  <c r="BZ30" i="20"/>
  <c r="BZ33" i="20"/>
  <c r="BZ31" i="20"/>
  <c r="BZ32" i="20"/>
  <c r="BZ35" i="20"/>
  <c r="BZ36" i="20"/>
  <c r="BZ37" i="20"/>
  <c r="BZ48" i="20"/>
  <c r="BZ38" i="20"/>
  <c r="BZ40" i="20"/>
  <c r="BZ39" i="20"/>
  <c r="BZ41" i="20"/>
  <c r="BZ42" i="20"/>
  <c r="BZ43" i="20"/>
  <c r="BZ44" i="20"/>
  <c r="BZ45" i="20"/>
  <c r="BZ46" i="20"/>
  <c r="BZ54" i="20"/>
  <c r="BZ47" i="20"/>
  <c r="BZ49" i="20"/>
  <c r="BZ50" i="20"/>
  <c r="BZ51" i="20"/>
  <c r="BZ52" i="20"/>
  <c r="BZ57" i="20"/>
  <c r="BZ53" i="20"/>
  <c r="BZ61" i="20"/>
  <c r="BZ62" i="20"/>
  <c r="BZ56" i="20"/>
  <c r="BZ59" i="20"/>
  <c r="BZ60" i="20"/>
  <c r="BZ65" i="20"/>
  <c r="BZ66" i="20"/>
  <c r="BZ72" i="20"/>
  <c r="BZ73" i="20"/>
  <c r="BZ75" i="20"/>
  <c r="BZ76" i="20"/>
  <c r="BZ78" i="20"/>
  <c r="BZ82" i="20"/>
  <c r="BZ83" i="20"/>
  <c r="BZ105" i="20"/>
  <c r="BZ86" i="20"/>
  <c r="BZ92" i="20"/>
  <c r="BZ63" i="20"/>
  <c r="BZ64" i="20"/>
  <c r="BZ101" i="20"/>
  <c r="BZ120" i="20"/>
  <c r="BZ121" i="20"/>
  <c r="BZ122" i="20"/>
  <c r="BZ123" i="20"/>
  <c r="BZ124" i="20"/>
  <c r="BZ125" i="20"/>
  <c r="BZ126" i="20"/>
  <c r="BZ127" i="20"/>
  <c r="BZ128" i="20"/>
  <c r="BZ129" i="20"/>
  <c r="BZ130" i="20"/>
  <c r="BZ131" i="20"/>
  <c r="BZ132" i="20"/>
  <c r="BZ133" i="20"/>
  <c r="BZ134" i="20"/>
  <c r="BZ135" i="20"/>
  <c r="BZ136" i="20"/>
  <c r="BZ137" i="20"/>
  <c r="BZ138" i="20"/>
  <c r="BZ139" i="20"/>
  <c r="BZ140" i="20"/>
  <c r="BZ141" i="20"/>
  <c r="BZ142" i="20"/>
  <c r="BZ143" i="20"/>
  <c r="BZ144" i="20"/>
  <c r="BZ145" i="20"/>
  <c r="BZ146" i="20"/>
  <c r="BZ147" i="20"/>
  <c r="BZ148" i="20"/>
  <c r="BZ149" i="20"/>
  <c r="BZ150" i="20"/>
  <c r="BZ151" i="20"/>
  <c r="BZ152" i="20"/>
  <c r="BZ153" i="20"/>
  <c r="BZ154" i="20"/>
  <c r="BZ155" i="20"/>
  <c r="BZ156" i="20"/>
  <c r="BZ157" i="20"/>
  <c r="BZ158" i="20"/>
  <c r="BZ159" i="20"/>
  <c r="BZ160" i="20"/>
  <c r="BZ161" i="20"/>
  <c r="BZ162" i="20"/>
  <c r="BZ163" i="20"/>
  <c r="BZ164" i="20"/>
  <c r="BZ165" i="20"/>
  <c r="BZ167" i="20"/>
  <c r="BZ168" i="20"/>
  <c r="BZ169" i="20"/>
  <c r="BZ170" i="20"/>
  <c r="BZ171" i="20"/>
  <c r="BZ172" i="20"/>
  <c r="BZ173" i="20"/>
  <c r="BZ174" i="20"/>
  <c r="BZ175" i="20"/>
  <c r="BZ176" i="20"/>
  <c r="BZ177" i="20"/>
  <c r="BZ178" i="20"/>
  <c r="BZ179" i="20"/>
  <c r="BZ180" i="20"/>
  <c r="BZ181" i="20"/>
  <c r="BZ182" i="20"/>
  <c r="BZ184" i="20"/>
  <c r="BZ185" i="20"/>
  <c r="BZ186" i="20"/>
  <c r="BZ187" i="20"/>
  <c r="BZ188" i="20"/>
  <c r="BZ189" i="20"/>
  <c r="BZ190" i="20"/>
  <c r="BZ191" i="20"/>
  <c r="BZ192" i="20"/>
  <c r="BZ193" i="20"/>
  <c r="BZ194" i="20"/>
  <c r="BZ195" i="20"/>
  <c r="BZ196" i="20"/>
  <c r="BZ197" i="20"/>
  <c r="BZ198" i="20"/>
  <c r="BZ199" i="20"/>
  <c r="BZ200" i="20"/>
  <c r="BZ201" i="20"/>
  <c r="BZ202" i="20"/>
  <c r="BZ203" i="20"/>
  <c r="BZ204" i="20"/>
  <c r="BZ205" i="20"/>
  <c r="BZ206" i="20"/>
  <c r="BZ207" i="20"/>
  <c r="BZ208" i="20"/>
  <c r="BZ209" i="20"/>
  <c r="BZ210" i="20"/>
  <c r="BZ211" i="20"/>
  <c r="BZ212" i="20"/>
  <c r="BZ217" i="20"/>
  <c r="BZ218" i="20"/>
  <c r="BZ219" i="20"/>
  <c r="BZ220" i="20"/>
  <c r="BZ221" i="20"/>
  <c r="BZ222" i="20"/>
  <c r="BZ223" i="20"/>
  <c r="BZ224" i="20"/>
  <c r="BZ225" i="20"/>
  <c r="BZ226" i="20"/>
  <c r="BZ227" i="20"/>
  <c r="BZ228" i="20"/>
  <c r="BZ229" i="20"/>
  <c r="BZ230" i="20"/>
  <c r="BZ231" i="20"/>
  <c r="BZ232" i="20"/>
  <c r="BZ233" i="20"/>
  <c r="BZ234" i="20"/>
  <c r="BZ235" i="20"/>
  <c r="BZ236" i="20"/>
  <c r="BZ237" i="20"/>
  <c r="BZ238" i="20"/>
  <c r="BZ239" i="20"/>
  <c r="BZ240" i="20"/>
  <c r="BZ241" i="20"/>
  <c r="BZ242" i="20"/>
  <c r="BZ243" i="20"/>
  <c r="BZ245" i="20"/>
  <c r="BZ246" i="20"/>
  <c r="BZ247" i="20"/>
  <c r="BZ248" i="20"/>
  <c r="BZ87" i="20"/>
  <c r="BZ88" i="20"/>
  <c r="BZ89" i="20"/>
  <c r="BZ90" i="20"/>
  <c r="BZ67" i="20"/>
  <c r="BZ68" i="20"/>
  <c r="BZ118" i="20"/>
  <c r="BZ111" i="20"/>
  <c r="BZ119" i="20"/>
  <c r="BT101" i="21"/>
  <c r="BU101" i="21"/>
  <c r="CA3" i="20"/>
  <c r="CA6" i="20"/>
  <c r="CA8" i="20"/>
  <c r="CA9" i="20"/>
  <c r="CA4" i="20"/>
  <c r="CA5" i="20"/>
  <c r="CA7" i="20"/>
  <c r="CA11" i="20"/>
  <c r="CA13" i="20"/>
  <c r="CA10" i="20"/>
  <c r="CA14" i="20"/>
  <c r="CA12" i="20"/>
  <c r="CA16" i="20"/>
  <c r="CA15" i="20"/>
  <c r="CA17" i="20"/>
  <c r="CA18" i="20"/>
  <c r="CA19" i="20"/>
  <c r="CA20" i="20"/>
  <c r="CA21" i="20"/>
  <c r="CA22" i="20"/>
  <c r="CA24" i="20"/>
  <c r="CA23" i="20"/>
  <c r="CA27" i="20"/>
  <c r="CA25" i="20"/>
  <c r="CA26" i="20"/>
  <c r="CA28" i="20"/>
  <c r="CA29" i="20"/>
  <c r="CA34" i="20"/>
  <c r="CA30" i="20"/>
  <c r="CA33" i="20"/>
  <c r="CA31" i="20"/>
  <c r="CA32" i="20"/>
  <c r="CA35" i="20"/>
  <c r="CA36" i="20"/>
  <c r="CA37" i="20"/>
  <c r="CA48" i="20"/>
  <c r="CA38" i="20"/>
  <c r="CA40" i="20"/>
  <c r="CA39" i="20"/>
  <c r="CA41" i="20"/>
  <c r="CA272" i="20"/>
  <c r="CA42" i="20"/>
  <c r="CA43" i="20"/>
  <c r="CA44" i="20"/>
  <c r="CA45" i="20"/>
  <c r="CA46" i="20"/>
  <c r="CA54" i="20"/>
  <c r="CA47" i="20"/>
  <c r="CA49" i="20"/>
  <c r="CA50" i="20"/>
  <c r="CA51" i="20"/>
  <c r="CA52" i="20"/>
  <c r="CA57" i="20"/>
  <c r="CA53" i="20"/>
  <c r="CA61" i="20"/>
  <c r="CA62" i="20"/>
  <c r="CA56" i="20"/>
  <c r="CA59" i="20"/>
  <c r="CA60" i="20"/>
  <c r="CA65" i="20"/>
  <c r="CA66" i="20"/>
  <c r="CA72" i="20"/>
  <c r="CA73" i="20"/>
  <c r="CA75" i="20"/>
  <c r="CA76" i="20"/>
  <c r="CA78" i="20"/>
  <c r="CA82" i="20"/>
  <c r="CA83" i="20"/>
  <c r="CA105" i="20"/>
  <c r="CA86" i="20"/>
  <c r="CA92" i="20"/>
  <c r="CA63" i="20"/>
  <c r="CA64" i="20"/>
  <c r="CA101" i="20"/>
  <c r="CA120" i="20"/>
  <c r="CA121" i="20"/>
  <c r="CA122" i="20"/>
  <c r="CA123" i="20"/>
  <c r="CA124" i="20"/>
  <c r="CA125" i="20"/>
  <c r="CA126" i="20"/>
  <c r="CA127" i="20"/>
  <c r="CA128" i="20"/>
  <c r="CA129" i="20"/>
  <c r="CA130" i="20"/>
  <c r="CA131" i="20"/>
  <c r="CA132" i="20"/>
  <c r="CA133" i="20"/>
  <c r="CA134" i="20"/>
  <c r="CA135" i="20"/>
  <c r="CA136" i="20"/>
  <c r="CA137" i="20"/>
  <c r="CA138" i="20"/>
  <c r="CA139" i="20"/>
  <c r="CA140" i="20"/>
  <c r="CA141" i="20"/>
  <c r="CA142" i="20"/>
  <c r="CA143" i="20"/>
  <c r="CA144" i="20"/>
  <c r="CA145" i="20"/>
  <c r="CA146" i="20"/>
  <c r="CA147" i="20"/>
  <c r="CA148" i="20"/>
  <c r="CA149" i="20"/>
  <c r="CA150" i="20"/>
  <c r="CA151" i="20"/>
  <c r="CA152" i="20"/>
  <c r="CA153" i="20"/>
  <c r="CA154" i="20"/>
  <c r="CA155" i="20"/>
  <c r="CA156" i="20"/>
  <c r="CA157" i="20"/>
  <c r="CA158" i="20"/>
  <c r="CA159" i="20"/>
  <c r="CA160" i="20"/>
  <c r="CA161" i="20"/>
  <c r="CA162" i="20"/>
  <c r="CA163" i="20"/>
  <c r="CA164" i="20"/>
  <c r="CA165" i="20"/>
  <c r="CA167" i="20"/>
  <c r="CA168" i="20"/>
  <c r="CA169" i="20"/>
  <c r="CA170" i="20"/>
  <c r="CA171" i="20"/>
  <c r="CA172" i="20"/>
  <c r="CA173" i="20"/>
  <c r="CA174" i="20"/>
  <c r="CA175" i="20"/>
  <c r="CA176" i="20"/>
  <c r="CA177" i="20"/>
  <c r="CA178" i="20"/>
  <c r="CA179" i="20"/>
  <c r="CA180" i="20"/>
  <c r="CA181" i="20"/>
  <c r="CA182" i="20"/>
  <c r="CA184" i="20"/>
  <c r="CA185" i="20"/>
  <c r="CA186" i="20"/>
  <c r="CA187" i="20"/>
  <c r="CA188" i="20"/>
  <c r="CA189" i="20"/>
  <c r="CA190" i="20"/>
  <c r="CA191" i="20"/>
  <c r="CA192" i="20"/>
  <c r="CA193" i="20"/>
  <c r="CA194" i="20"/>
  <c r="CA195" i="20"/>
  <c r="CA196" i="20"/>
  <c r="CA197" i="20"/>
  <c r="CA198" i="20"/>
  <c r="CA199" i="20"/>
  <c r="CA200" i="20"/>
  <c r="CA201" i="20"/>
  <c r="CA202" i="20"/>
  <c r="CA203" i="20"/>
  <c r="CA204" i="20"/>
  <c r="CA205" i="20"/>
  <c r="CA206" i="20"/>
  <c r="CA207" i="20"/>
  <c r="CA208" i="20"/>
  <c r="CA209" i="20"/>
  <c r="CA210" i="20"/>
  <c r="CA211" i="20"/>
  <c r="CA212" i="20"/>
  <c r="CA213" i="20"/>
  <c r="CA214" i="20"/>
  <c r="CA217" i="20"/>
  <c r="CA218" i="20"/>
  <c r="CA219" i="20"/>
  <c r="CA220" i="20"/>
  <c r="CA221" i="20"/>
  <c r="CA222" i="20"/>
  <c r="CA223" i="20"/>
  <c r="CA224" i="20"/>
  <c r="CA225" i="20"/>
  <c r="CA226" i="20"/>
  <c r="CA227" i="20"/>
  <c r="CA228" i="20"/>
  <c r="CA229" i="20"/>
  <c r="CA230" i="20"/>
  <c r="CA231" i="20"/>
  <c r="CA232" i="20"/>
  <c r="CA233" i="20"/>
  <c r="CA234" i="20"/>
  <c r="CA235" i="20"/>
  <c r="CA236" i="20"/>
  <c r="CA237" i="20"/>
  <c r="CA238" i="20"/>
  <c r="CA239" i="20"/>
  <c r="CA240" i="20"/>
  <c r="CA241" i="20"/>
  <c r="CA242" i="20"/>
  <c r="CA243" i="20"/>
  <c r="CA245" i="20"/>
  <c r="CA246" i="20"/>
  <c r="CA247" i="20"/>
  <c r="CA248" i="20"/>
  <c r="CA87" i="20"/>
  <c r="CA88" i="20"/>
  <c r="CA89" i="20"/>
  <c r="CA90" i="20"/>
  <c r="CA67" i="20"/>
  <c r="CA68" i="20"/>
  <c r="CA118" i="20"/>
  <c r="CA111" i="20"/>
  <c r="CA119" i="20"/>
  <c r="CB3" i="20"/>
  <c r="CB6" i="20"/>
  <c r="CB8" i="20"/>
  <c r="CB9" i="20"/>
  <c r="CB4" i="20"/>
  <c r="CB5" i="20"/>
  <c r="CB7" i="20"/>
  <c r="CB11" i="20"/>
  <c r="CB13" i="20"/>
  <c r="CB10" i="20"/>
  <c r="CB14" i="20"/>
  <c r="CB12" i="20"/>
  <c r="CB16" i="20"/>
  <c r="CB15" i="20"/>
  <c r="CB17" i="20"/>
  <c r="CB18" i="20"/>
  <c r="CB19" i="20"/>
  <c r="CB20" i="20"/>
  <c r="CB21" i="20"/>
  <c r="CB22" i="20"/>
  <c r="CB24" i="20"/>
  <c r="CB23" i="20"/>
  <c r="CB27" i="20"/>
  <c r="CB25" i="20"/>
  <c r="CB26" i="20"/>
  <c r="CB28" i="20"/>
  <c r="CB29" i="20"/>
  <c r="CB34" i="20"/>
  <c r="CB30" i="20"/>
  <c r="CB33" i="20"/>
  <c r="CB31" i="20"/>
  <c r="CB32" i="20"/>
  <c r="CB35" i="20"/>
  <c r="CB36" i="20"/>
  <c r="CB37" i="20"/>
  <c r="CB48" i="20"/>
  <c r="CB38" i="20"/>
  <c r="CB40" i="20"/>
  <c r="CB39" i="20"/>
  <c r="CB41" i="20"/>
  <c r="CB55" i="20"/>
  <c r="CB272" i="20"/>
  <c r="BT14" i="21"/>
  <c r="CB42" i="20" s="1"/>
  <c r="CB46" i="20"/>
  <c r="CB54" i="20"/>
  <c r="CB47" i="20"/>
  <c r="CB49" i="20"/>
  <c r="CB50" i="20"/>
  <c r="CB51" i="20"/>
  <c r="CB52" i="20"/>
  <c r="CB57" i="20"/>
  <c r="CB53" i="20"/>
  <c r="CB61" i="20"/>
  <c r="CB62" i="20"/>
  <c r="CB56" i="20"/>
  <c r="CB58" i="20"/>
  <c r="CB59" i="20"/>
  <c r="CB60" i="20"/>
  <c r="CB65" i="20"/>
  <c r="CB72" i="20"/>
  <c r="CB73" i="20"/>
  <c r="CB70" i="20"/>
  <c r="CB71" i="20"/>
  <c r="CB75" i="20"/>
  <c r="CB76" i="20"/>
  <c r="CB77" i="20"/>
  <c r="CB74" i="20"/>
  <c r="CB78" i="20"/>
  <c r="CB82" i="20"/>
  <c r="CB83" i="20"/>
  <c r="CB105" i="20"/>
  <c r="CB84" i="20"/>
  <c r="CB85" i="20"/>
  <c r="CB86" i="20"/>
  <c r="CB91" i="20"/>
  <c r="CB92" i="20"/>
  <c r="CB69" i="20"/>
  <c r="CB96" i="20"/>
  <c r="CB93" i="20"/>
  <c r="CB94" i="20"/>
  <c r="CB95" i="20"/>
  <c r="CB97" i="20"/>
  <c r="CB98" i="20"/>
  <c r="CB99" i="20"/>
  <c r="CB100" i="20"/>
  <c r="CB63" i="20"/>
  <c r="CB64" i="20"/>
  <c r="CB101" i="20"/>
  <c r="CB102" i="20"/>
  <c r="CB103" i="20"/>
  <c r="CB120" i="20"/>
  <c r="CB104" i="20"/>
  <c r="CB106" i="20"/>
  <c r="CB107" i="20"/>
  <c r="CB108" i="20"/>
  <c r="CB109" i="20"/>
  <c r="CB79" i="20"/>
  <c r="CB80" i="20"/>
  <c r="CB81" i="20"/>
  <c r="CB112" i="20"/>
  <c r="CB110" i="20"/>
  <c r="CB113" i="20"/>
  <c r="CB114" i="20"/>
  <c r="CB115" i="20"/>
  <c r="CB121" i="20"/>
  <c r="CB122" i="20"/>
  <c r="CB123" i="20"/>
  <c r="CB124" i="20"/>
  <c r="CB125" i="20"/>
  <c r="CB126" i="20"/>
  <c r="CB127" i="20"/>
  <c r="CB128" i="20"/>
  <c r="CB129" i="20"/>
  <c r="CB130" i="20"/>
  <c r="CB131" i="20"/>
  <c r="CB132" i="20"/>
  <c r="CB133" i="20"/>
  <c r="CB134" i="20"/>
  <c r="CB135" i="20"/>
  <c r="CB136" i="20"/>
  <c r="CB137" i="20"/>
  <c r="CB138" i="20"/>
  <c r="CB139" i="20"/>
  <c r="CB140" i="20"/>
  <c r="CB141" i="20"/>
  <c r="CB142" i="20"/>
  <c r="CB143" i="20"/>
  <c r="CB144" i="20"/>
  <c r="CB145" i="20"/>
  <c r="CB146" i="20"/>
  <c r="CB147" i="20"/>
  <c r="CB148" i="20"/>
  <c r="CB149" i="20"/>
  <c r="CB150" i="20"/>
  <c r="CB151" i="20"/>
  <c r="CB152" i="20"/>
  <c r="CB153" i="20"/>
  <c r="CB154" i="20"/>
  <c r="CB155" i="20"/>
  <c r="CB156" i="20"/>
  <c r="CB157" i="20"/>
  <c r="CB158" i="20"/>
  <c r="CB159" i="20"/>
  <c r="CB160" i="20"/>
  <c r="CB161" i="20"/>
  <c r="CB162" i="20"/>
  <c r="CB163" i="20"/>
  <c r="CB164" i="20"/>
  <c r="CB165" i="20"/>
  <c r="CB167" i="20"/>
  <c r="CB168" i="20"/>
  <c r="CB169" i="20"/>
  <c r="CB170" i="20"/>
  <c r="CB171" i="20"/>
  <c r="CB172" i="20"/>
  <c r="CB173" i="20"/>
  <c r="CB174" i="20"/>
  <c r="CB175" i="20"/>
  <c r="CB176" i="20"/>
  <c r="CB177" i="20"/>
  <c r="CB178" i="20"/>
  <c r="CB179" i="20"/>
  <c r="CB180" i="20"/>
  <c r="CB116" i="20"/>
  <c r="CB181" i="20"/>
  <c r="CB182" i="20"/>
  <c r="CB183" i="20"/>
  <c r="CB184" i="20"/>
  <c r="CB185" i="20"/>
  <c r="CB186" i="20"/>
  <c r="CB187" i="20"/>
  <c r="CB188" i="20"/>
  <c r="CB189" i="20"/>
  <c r="CB190" i="20"/>
  <c r="CB191" i="20"/>
  <c r="CB192" i="20"/>
  <c r="CB193" i="20"/>
  <c r="CB194" i="20"/>
  <c r="CB195" i="20"/>
  <c r="CB196" i="20"/>
  <c r="CB197" i="20"/>
  <c r="CB198" i="20"/>
  <c r="CB199" i="20"/>
  <c r="CB200" i="20"/>
  <c r="CB201" i="20"/>
  <c r="CB202" i="20"/>
  <c r="CB203" i="20"/>
  <c r="CB204" i="20"/>
  <c r="CB205" i="20"/>
  <c r="CB206" i="20"/>
  <c r="CB207" i="20"/>
  <c r="CB208" i="20"/>
  <c r="CB209" i="20"/>
  <c r="CB210" i="20"/>
  <c r="CB211" i="20"/>
  <c r="CB212" i="20"/>
  <c r="CB213" i="20"/>
  <c r="CB214" i="20"/>
  <c r="CB215" i="20"/>
  <c r="CB216" i="20"/>
  <c r="CB217" i="20"/>
  <c r="CB218" i="20"/>
  <c r="CB219" i="20"/>
  <c r="CB220" i="20"/>
  <c r="CB221" i="20"/>
  <c r="CB222" i="20"/>
  <c r="CB223" i="20"/>
  <c r="CB224" i="20"/>
  <c r="CB225" i="20"/>
  <c r="CB226" i="20"/>
  <c r="CB227" i="20"/>
  <c r="CB228" i="20"/>
  <c r="CB229" i="20"/>
  <c r="CB230" i="20"/>
  <c r="CB231" i="20"/>
  <c r="CB232" i="20"/>
  <c r="CB233" i="20"/>
  <c r="CB234" i="20"/>
  <c r="CB235" i="20"/>
  <c r="CB236" i="20"/>
  <c r="CB237" i="20"/>
  <c r="CB238" i="20"/>
  <c r="CB239" i="20"/>
  <c r="CB240" i="20"/>
  <c r="CB241" i="20"/>
  <c r="CB242" i="20"/>
  <c r="CB243" i="20"/>
  <c r="CB245" i="20"/>
  <c r="CB246" i="20"/>
  <c r="CB247" i="20"/>
  <c r="CB248" i="20"/>
  <c r="CB117" i="20"/>
  <c r="CB87" i="20"/>
  <c r="CB88" i="20"/>
  <c r="CB89" i="20"/>
  <c r="CB90" i="20"/>
  <c r="CB67" i="20"/>
  <c r="CB68" i="20"/>
  <c r="CB118" i="20"/>
  <c r="CB111" i="20"/>
  <c r="CB119" i="20"/>
  <c r="CC3" i="20"/>
  <c r="CC6" i="20"/>
  <c r="CC8" i="20"/>
  <c r="CC9" i="20"/>
  <c r="CC4" i="20"/>
  <c r="CC5" i="20"/>
  <c r="CC7" i="20"/>
  <c r="CC11" i="20"/>
  <c r="CC13" i="20"/>
  <c r="CC10" i="20"/>
  <c r="CC14" i="20"/>
  <c r="CC12" i="20"/>
  <c r="CC16" i="20"/>
  <c r="CC15" i="20"/>
  <c r="CC17" i="20"/>
  <c r="CC18" i="20"/>
  <c r="CC19" i="20"/>
  <c r="CC20" i="20"/>
  <c r="CC21" i="20"/>
  <c r="CC22" i="20"/>
  <c r="CC24" i="20"/>
  <c r="CC23" i="20"/>
  <c r="CC27" i="20"/>
  <c r="CC25" i="20"/>
  <c r="CC26" i="20"/>
  <c r="CC28" i="20"/>
  <c r="CC29" i="20"/>
  <c r="CC34" i="20"/>
  <c r="CC30" i="20"/>
  <c r="CC33" i="20"/>
  <c r="CC31" i="20"/>
  <c r="CC32" i="20"/>
  <c r="CC35" i="20"/>
  <c r="CC272" i="20"/>
  <c r="BU12" i="21"/>
  <c r="CC36" i="20" s="1"/>
  <c r="CC48" i="20"/>
  <c r="CC38" i="20"/>
  <c r="CC55" i="20"/>
  <c r="CC42" i="20"/>
  <c r="CC43" i="20"/>
  <c r="CC44" i="20"/>
  <c r="CC45" i="20"/>
  <c r="CC46" i="20"/>
  <c r="CC54" i="20"/>
  <c r="CC47" i="20"/>
  <c r="CC49" i="20"/>
  <c r="CC50" i="20"/>
  <c r="CC51" i="20"/>
  <c r="CC52" i="20"/>
  <c r="CC57" i="20"/>
  <c r="CC53" i="20"/>
  <c r="CC61" i="20"/>
  <c r="CC62" i="20"/>
  <c r="CC56" i="20"/>
  <c r="CC58" i="20"/>
  <c r="CC59" i="20"/>
  <c r="CC60" i="20"/>
  <c r="CC65" i="20"/>
  <c r="CC66" i="20"/>
  <c r="CC72" i="20"/>
  <c r="CC73" i="20"/>
  <c r="CC70" i="20"/>
  <c r="CC71" i="20"/>
  <c r="CC75" i="20"/>
  <c r="CC76" i="20"/>
  <c r="CC77" i="20"/>
  <c r="CC74" i="20"/>
  <c r="CC78" i="20"/>
  <c r="CC82" i="20"/>
  <c r="CC83" i="20"/>
  <c r="CC105" i="20"/>
  <c r="CC84" i="20"/>
  <c r="CC85" i="20"/>
  <c r="CC86" i="20"/>
  <c r="CC91" i="20"/>
  <c r="CC92" i="20"/>
  <c r="CC69" i="20"/>
  <c r="CC96" i="20"/>
  <c r="CC93" i="20"/>
  <c r="CC94" i="20"/>
  <c r="CC95" i="20"/>
  <c r="CC97" i="20"/>
  <c r="CC98" i="20"/>
  <c r="CC99" i="20"/>
  <c r="CC100" i="20"/>
  <c r="CC63" i="20"/>
  <c r="CC64" i="20"/>
  <c r="CC101" i="20"/>
  <c r="CC102" i="20"/>
  <c r="CC103" i="20"/>
  <c r="CC120" i="20"/>
  <c r="CC104" i="20"/>
  <c r="CC106" i="20"/>
  <c r="CC107" i="20"/>
  <c r="CC108" i="20"/>
  <c r="CC109" i="20"/>
  <c r="CC79" i="20"/>
  <c r="CC80" i="20"/>
  <c r="CC81" i="20"/>
  <c r="CC112" i="20"/>
  <c r="CC110" i="20"/>
  <c r="CC113" i="20"/>
  <c r="CC114" i="20"/>
  <c r="CC115" i="20"/>
  <c r="CC121" i="20"/>
  <c r="CC122" i="20"/>
  <c r="CC123" i="20"/>
  <c r="CC124" i="20"/>
  <c r="CC125" i="20"/>
  <c r="CC126" i="20"/>
  <c r="CC127" i="20"/>
  <c r="CC128" i="20"/>
  <c r="CC129" i="20"/>
  <c r="CC130" i="20"/>
  <c r="CC131" i="20"/>
  <c r="CC132" i="20"/>
  <c r="CC133" i="20"/>
  <c r="CC134" i="20"/>
  <c r="CC135" i="20"/>
  <c r="CC136" i="20"/>
  <c r="CC137" i="20"/>
  <c r="CC138" i="20"/>
  <c r="CC139" i="20"/>
  <c r="CC140" i="20"/>
  <c r="CC141" i="20"/>
  <c r="CC142" i="20"/>
  <c r="CC143" i="20"/>
  <c r="CC144" i="20"/>
  <c r="CC145" i="20"/>
  <c r="CC146" i="20"/>
  <c r="CC147" i="20"/>
  <c r="CC148" i="20"/>
  <c r="CC149" i="20"/>
  <c r="CC150" i="20"/>
  <c r="CC151" i="20"/>
  <c r="CC152" i="20"/>
  <c r="CC153" i="20"/>
  <c r="CC154" i="20"/>
  <c r="CC155" i="20"/>
  <c r="CC156" i="20"/>
  <c r="CC157" i="20"/>
  <c r="CC158" i="20"/>
  <c r="CC159" i="20"/>
  <c r="CC160" i="20"/>
  <c r="CC161" i="20"/>
  <c r="CC162" i="20"/>
  <c r="CC163" i="20"/>
  <c r="CC164" i="20"/>
  <c r="CC165" i="20"/>
  <c r="CC167" i="20"/>
  <c r="CC168" i="20"/>
  <c r="CC169" i="20"/>
  <c r="CC170" i="20"/>
  <c r="CC171" i="20"/>
  <c r="CC172" i="20"/>
  <c r="CC173" i="20"/>
  <c r="CC174" i="20"/>
  <c r="CC175" i="20"/>
  <c r="CC176" i="20"/>
  <c r="CC177" i="20"/>
  <c r="CC178" i="20"/>
  <c r="CC179" i="20"/>
  <c r="CC180" i="20"/>
  <c r="CC116" i="20"/>
  <c r="CC181" i="20"/>
  <c r="CC182" i="20"/>
  <c r="CC183" i="20"/>
  <c r="CC184" i="20"/>
  <c r="CC185" i="20"/>
  <c r="CC186" i="20"/>
  <c r="CC187" i="20"/>
  <c r="CC188" i="20"/>
  <c r="CC189" i="20"/>
  <c r="CC190" i="20"/>
  <c r="CC191" i="20"/>
  <c r="CC192" i="20"/>
  <c r="CC193" i="20"/>
  <c r="CC194" i="20"/>
  <c r="CC195" i="20"/>
  <c r="CC196" i="20"/>
  <c r="CC197" i="20"/>
  <c r="CC198" i="20"/>
  <c r="CC199" i="20"/>
  <c r="CC200" i="20"/>
  <c r="CC201" i="20"/>
  <c r="CC202" i="20"/>
  <c r="CC203" i="20"/>
  <c r="CC204" i="20"/>
  <c r="CC205" i="20"/>
  <c r="CC206" i="20"/>
  <c r="CC207" i="20"/>
  <c r="CC208" i="20"/>
  <c r="CC209" i="20"/>
  <c r="CC210" i="20"/>
  <c r="CC211" i="20"/>
  <c r="CC212" i="20"/>
  <c r="CC213" i="20"/>
  <c r="CC214" i="20"/>
  <c r="CC215" i="20"/>
  <c r="CC216" i="20"/>
  <c r="CC217" i="20"/>
  <c r="CC218" i="20"/>
  <c r="CC219" i="20"/>
  <c r="CC220" i="20"/>
  <c r="CC221" i="20"/>
  <c r="CC222" i="20"/>
  <c r="CC223" i="20"/>
  <c r="CC224" i="20"/>
  <c r="CC225" i="20"/>
  <c r="CC226" i="20"/>
  <c r="CC227" i="20"/>
  <c r="CC228" i="20"/>
  <c r="CC229" i="20"/>
  <c r="CC230" i="20"/>
  <c r="CC231" i="20"/>
  <c r="CC232" i="20"/>
  <c r="CC233" i="20"/>
  <c r="CC234" i="20"/>
  <c r="CC235" i="20"/>
  <c r="CC236" i="20"/>
  <c r="CC237" i="20"/>
  <c r="CC238" i="20"/>
  <c r="CC239" i="20"/>
  <c r="CC240" i="20"/>
  <c r="CC241" i="20"/>
  <c r="CC242" i="20"/>
  <c r="CC243" i="20"/>
  <c r="CC245" i="20"/>
  <c r="CC246" i="20"/>
  <c r="CC247" i="20"/>
  <c r="CC248" i="20"/>
  <c r="CC117" i="20"/>
  <c r="CC87" i="20"/>
  <c r="CC88" i="20"/>
  <c r="CC89" i="20"/>
  <c r="CC90" i="20"/>
  <c r="CC67" i="20"/>
  <c r="CC68" i="20"/>
  <c r="CC118" i="20"/>
  <c r="CC111" i="20"/>
  <c r="CC119" i="20"/>
  <c r="BA263" i="20"/>
  <c r="BX101" i="21"/>
  <c r="BY101" i="21"/>
  <c r="CD4" i="20"/>
  <c r="CE4" i="20"/>
  <c r="CF272" i="20"/>
  <c r="BX3" i="21"/>
  <c r="CF4" i="20" s="1"/>
  <c r="CG272" i="20"/>
  <c r="BY3" i="21"/>
  <c r="CG4" i="20" s="1"/>
  <c r="CD5" i="20"/>
  <c r="CE5" i="20"/>
  <c r="BX10" i="21"/>
  <c r="CF5" i="20" s="1"/>
  <c r="CG5" i="20"/>
  <c r="CD7" i="20"/>
  <c r="CE7" i="20"/>
  <c r="BY7" i="21"/>
  <c r="CG7" i="20" s="1"/>
  <c r="CD6" i="20"/>
  <c r="CE6" i="20"/>
  <c r="BX17" i="21"/>
  <c r="CF6" i="20" s="1"/>
  <c r="CG6" i="20"/>
  <c r="CD272" i="20"/>
  <c r="CE3" i="20"/>
  <c r="CG3" i="20"/>
  <c r="CD13" i="20"/>
  <c r="CE13" i="20"/>
  <c r="CF13" i="20"/>
  <c r="CG13" i="20"/>
  <c r="CD11" i="20"/>
  <c r="CE11" i="20"/>
  <c r="CF11" i="20"/>
  <c r="CG11" i="20"/>
  <c r="CD25" i="20"/>
  <c r="CE25" i="20"/>
  <c r="CF25" i="20"/>
  <c r="CG25" i="20"/>
  <c r="CE8" i="20"/>
  <c r="CF8" i="20"/>
  <c r="CG8" i="20"/>
  <c r="CD29" i="20"/>
  <c r="CE29" i="20"/>
  <c r="CF29" i="20"/>
  <c r="CG29" i="20"/>
  <c r="CD60" i="20"/>
  <c r="CE60" i="20"/>
  <c r="CF60" i="20"/>
  <c r="CG60" i="20"/>
  <c r="CD10" i="20"/>
  <c r="CE10" i="20"/>
  <c r="BX28" i="21"/>
  <c r="CF10" i="20" s="1"/>
  <c r="CG10" i="20"/>
  <c r="CD15" i="20"/>
  <c r="CE15" i="20"/>
  <c r="CF15" i="20"/>
  <c r="CG15" i="20"/>
  <c r="CD48" i="20"/>
  <c r="CE48" i="20"/>
  <c r="CF48" i="20"/>
  <c r="CG48" i="20"/>
  <c r="CD34" i="20"/>
  <c r="CE34" i="20"/>
  <c r="BX21" i="21"/>
  <c r="CF34" i="20"/>
  <c r="CG34" i="20"/>
  <c r="CD30" i="20"/>
  <c r="CE30" i="20"/>
  <c r="CF30" i="20"/>
  <c r="CG30" i="20"/>
  <c r="CD85" i="20"/>
  <c r="CF85" i="20"/>
  <c r="CG85" i="20"/>
  <c r="CD70" i="20"/>
  <c r="CF70" i="20"/>
  <c r="CG70" i="20"/>
  <c r="CD71" i="20"/>
  <c r="CF71" i="20"/>
  <c r="CG71" i="20"/>
  <c r="CE63" i="20"/>
  <c r="CF63" i="20"/>
  <c r="CG63" i="20"/>
  <c r="CE64" i="20"/>
  <c r="CF64" i="20"/>
  <c r="CG64" i="20"/>
  <c r="CD54" i="20"/>
  <c r="CE54" i="20"/>
  <c r="CF54" i="20"/>
  <c r="CG54" i="20"/>
  <c r="CD83" i="20"/>
  <c r="CE83" i="20"/>
  <c r="CF83" i="20"/>
  <c r="CG83" i="20"/>
  <c r="CD75" i="20"/>
  <c r="CE75" i="20"/>
  <c r="CF75" i="20"/>
  <c r="CG75" i="20"/>
  <c r="CD97" i="20"/>
  <c r="CE97" i="20"/>
  <c r="CF97" i="20"/>
  <c r="CG97" i="20"/>
  <c r="CD96" i="20"/>
  <c r="CE96" i="20"/>
  <c r="CF96" i="20"/>
  <c r="CG96" i="20"/>
  <c r="CD76" i="20"/>
  <c r="CE76" i="20"/>
  <c r="CF76" i="20"/>
  <c r="CG76" i="20"/>
  <c r="CD20" i="20"/>
  <c r="CE20" i="20"/>
  <c r="CF20" i="20"/>
  <c r="CG20" i="20"/>
  <c r="CD26" i="20"/>
  <c r="CE26" i="20"/>
  <c r="CG26" i="20"/>
  <c r="CD31" i="20"/>
  <c r="CE31" i="20"/>
  <c r="CF31" i="20"/>
  <c r="CG31" i="20"/>
  <c r="CD38" i="20"/>
  <c r="CE38" i="20"/>
  <c r="CF38" i="20"/>
  <c r="CG38" i="20"/>
  <c r="CD40" i="20"/>
  <c r="CE40" i="20"/>
  <c r="CF40" i="20"/>
  <c r="CG40" i="20"/>
  <c r="CD37" i="20"/>
  <c r="CE37" i="20"/>
  <c r="CF37" i="20"/>
  <c r="CG37" i="20"/>
  <c r="CD17" i="20"/>
  <c r="CE17" i="20"/>
  <c r="CF17" i="20"/>
  <c r="CG17" i="20"/>
  <c r="CD22" i="20"/>
  <c r="CE22" i="20"/>
  <c r="CF22" i="20"/>
  <c r="CG22" i="20"/>
  <c r="CD46" i="20"/>
  <c r="CE46" i="20"/>
  <c r="CF46" i="20"/>
  <c r="CG46" i="20"/>
  <c r="CD16" i="20"/>
  <c r="CE16" i="20"/>
  <c r="CF16" i="20"/>
  <c r="CG16" i="20"/>
  <c r="CD33" i="20"/>
  <c r="CE33" i="20"/>
  <c r="CF33" i="20"/>
  <c r="CG33" i="20"/>
  <c r="CD9" i="20"/>
  <c r="CD14" i="20"/>
  <c r="CD12" i="20"/>
  <c r="CD18" i="20"/>
  <c r="CD19" i="20"/>
  <c r="CD21" i="20"/>
  <c r="CD24" i="20"/>
  <c r="CD23" i="20"/>
  <c r="CD27" i="20"/>
  <c r="CD28" i="20"/>
  <c r="CD32" i="20"/>
  <c r="CD35" i="20"/>
  <c r="CD36" i="20"/>
  <c r="CD39" i="20"/>
  <c r="CD41" i="20"/>
  <c r="CD55" i="20"/>
  <c r="CD42" i="20"/>
  <c r="CD43" i="20"/>
  <c r="CD44" i="20"/>
  <c r="CD45" i="20"/>
  <c r="CD47" i="20"/>
  <c r="CD49" i="20"/>
  <c r="CD50" i="20"/>
  <c r="CD51" i="20"/>
  <c r="CD52" i="20"/>
  <c r="CD57" i="20"/>
  <c r="CD53" i="20"/>
  <c r="CD61" i="20"/>
  <c r="CD62" i="20"/>
  <c r="CD56" i="20"/>
  <c r="CD58" i="20"/>
  <c r="CD59" i="20"/>
  <c r="CD65" i="20"/>
  <c r="CD66" i="20"/>
  <c r="CD72" i="20"/>
  <c r="CD73" i="20"/>
  <c r="CD77" i="20"/>
  <c r="CD74" i="20"/>
  <c r="CD78" i="20"/>
  <c r="CD82" i="20"/>
  <c r="CD105" i="20"/>
  <c r="CD84" i="20"/>
  <c r="CD86" i="20"/>
  <c r="CD91" i="20"/>
  <c r="CD92" i="20"/>
  <c r="CD93" i="20"/>
  <c r="CD94" i="20"/>
  <c r="CD95" i="20"/>
  <c r="CD98" i="20"/>
  <c r="CD99" i="20"/>
  <c r="CD100" i="20"/>
  <c r="CD101" i="20"/>
  <c r="CD102" i="20"/>
  <c r="CD103" i="20"/>
  <c r="CD120" i="20"/>
  <c r="CD104" i="20"/>
  <c r="CD106" i="20"/>
  <c r="CD107" i="20"/>
  <c r="CD108" i="20"/>
  <c r="CD109" i="20"/>
  <c r="CD112" i="20"/>
  <c r="CD110" i="20"/>
  <c r="CD113" i="20"/>
  <c r="CD114" i="20"/>
  <c r="CD115" i="20"/>
  <c r="CD121" i="20"/>
  <c r="CD122" i="20"/>
  <c r="CD123" i="20"/>
  <c r="CD124" i="20"/>
  <c r="CD125" i="20"/>
  <c r="CD126" i="20"/>
  <c r="CD127" i="20"/>
  <c r="CD128" i="20"/>
  <c r="CD129" i="20"/>
  <c r="CD130" i="20"/>
  <c r="CD131" i="20"/>
  <c r="CD132" i="20"/>
  <c r="CD133" i="20"/>
  <c r="CD134" i="20"/>
  <c r="CD135" i="20"/>
  <c r="CD136" i="20"/>
  <c r="CD137" i="20"/>
  <c r="CD138" i="20"/>
  <c r="CD139" i="20"/>
  <c r="CD140" i="20"/>
  <c r="CD141" i="20"/>
  <c r="CD142" i="20"/>
  <c r="CD143" i="20"/>
  <c r="CD144" i="20"/>
  <c r="CD145" i="20"/>
  <c r="CD146" i="20"/>
  <c r="CD147" i="20"/>
  <c r="CD148" i="20"/>
  <c r="CD149" i="20"/>
  <c r="CD150" i="20"/>
  <c r="CD151" i="20"/>
  <c r="CD152" i="20"/>
  <c r="CD153" i="20"/>
  <c r="CD154" i="20"/>
  <c r="CD155" i="20"/>
  <c r="CD156" i="20"/>
  <c r="CD157" i="20"/>
  <c r="CD158" i="20"/>
  <c r="CD159" i="20"/>
  <c r="CD160" i="20"/>
  <c r="CD161" i="20"/>
  <c r="CD162" i="20"/>
  <c r="CD163" i="20"/>
  <c r="CD164" i="20"/>
  <c r="CD165" i="20"/>
  <c r="CD167" i="20"/>
  <c r="CD168" i="20"/>
  <c r="CD169" i="20"/>
  <c r="CD170" i="20"/>
  <c r="CD171" i="20"/>
  <c r="CD172" i="20"/>
  <c r="CD173" i="20"/>
  <c r="CD174" i="20"/>
  <c r="CD175" i="20"/>
  <c r="CD176" i="20"/>
  <c r="CD177" i="20"/>
  <c r="CD178" i="20"/>
  <c r="CD179" i="20"/>
  <c r="CD180" i="20"/>
  <c r="CD116" i="20"/>
  <c r="CD181" i="20"/>
  <c r="CD182" i="20"/>
  <c r="CD183" i="20"/>
  <c r="CD184" i="20"/>
  <c r="CD185" i="20"/>
  <c r="CD186" i="20"/>
  <c r="CD187" i="20"/>
  <c r="CD188" i="20"/>
  <c r="CD189" i="20"/>
  <c r="CD190" i="20"/>
  <c r="CD191" i="20"/>
  <c r="CD192" i="20"/>
  <c r="CD193" i="20"/>
  <c r="CD194" i="20"/>
  <c r="CD195" i="20"/>
  <c r="CD196" i="20"/>
  <c r="CD197" i="20"/>
  <c r="CD198" i="20"/>
  <c r="CD199" i="20"/>
  <c r="CD200" i="20"/>
  <c r="CD201" i="20"/>
  <c r="CD202" i="20"/>
  <c r="CD203" i="20"/>
  <c r="CD204" i="20"/>
  <c r="CD205" i="20"/>
  <c r="CD206" i="20"/>
  <c r="CD207" i="20"/>
  <c r="CD208" i="20"/>
  <c r="CD209" i="20"/>
  <c r="CD210" i="20"/>
  <c r="CD211" i="20"/>
  <c r="CD212" i="20"/>
  <c r="CD213" i="20"/>
  <c r="CD214" i="20"/>
  <c r="CD215" i="20"/>
  <c r="CD216" i="20"/>
  <c r="CD217" i="20"/>
  <c r="CD218" i="20"/>
  <c r="CD219" i="20"/>
  <c r="CD220" i="20"/>
  <c r="CD221" i="20"/>
  <c r="CD222" i="20"/>
  <c r="CD223" i="20"/>
  <c r="CD224" i="20"/>
  <c r="CD225" i="20"/>
  <c r="CD226" i="20"/>
  <c r="CD227" i="20"/>
  <c r="CD228" i="20"/>
  <c r="CD229" i="20"/>
  <c r="CD230" i="20"/>
  <c r="CD231" i="20"/>
  <c r="CD232" i="20"/>
  <c r="CD233" i="20"/>
  <c r="CD234" i="20"/>
  <c r="CD235" i="20"/>
  <c r="CD236" i="20"/>
  <c r="CD237" i="20"/>
  <c r="CD238" i="20"/>
  <c r="CD239" i="20"/>
  <c r="CD240" i="20"/>
  <c r="CD241" i="20"/>
  <c r="CD242" i="20"/>
  <c r="CD243" i="20"/>
  <c r="CD245" i="20"/>
  <c r="CD246" i="20"/>
  <c r="CD247" i="20"/>
  <c r="CD248" i="20"/>
  <c r="CD117" i="20"/>
  <c r="CD118" i="20"/>
  <c r="CD111" i="20"/>
  <c r="CD119" i="20"/>
  <c r="CE9" i="20"/>
  <c r="CE14" i="20"/>
  <c r="CE12" i="20"/>
  <c r="CE18" i="20"/>
  <c r="CE19" i="20"/>
  <c r="CE21" i="20"/>
  <c r="CE24" i="20"/>
  <c r="CE23" i="20"/>
  <c r="CE27" i="20"/>
  <c r="CE28" i="20"/>
  <c r="CE32" i="20"/>
  <c r="CE35" i="20"/>
  <c r="CE36" i="20"/>
  <c r="CE39" i="20"/>
  <c r="CE41" i="20"/>
  <c r="CE55" i="20"/>
  <c r="CE42" i="20"/>
  <c r="CE43" i="20"/>
  <c r="CE44" i="20"/>
  <c r="CE45" i="20"/>
  <c r="CE47" i="20"/>
  <c r="CE49" i="20"/>
  <c r="CE50" i="20"/>
  <c r="CE51" i="20"/>
  <c r="CE52" i="20"/>
  <c r="CE57" i="20"/>
  <c r="CE53" i="20"/>
  <c r="CE61" i="20"/>
  <c r="CE62" i="20"/>
  <c r="CE56" i="20"/>
  <c r="CE58" i="20"/>
  <c r="CE59" i="20"/>
  <c r="CE65" i="20"/>
  <c r="CE66" i="20"/>
  <c r="CE72" i="20"/>
  <c r="CE73" i="20"/>
  <c r="CE77" i="20"/>
  <c r="CE272" i="20"/>
  <c r="CE78" i="20"/>
  <c r="CE82" i="20"/>
  <c r="CE105" i="20"/>
  <c r="CE86" i="20"/>
  <c r="CE91" i="20"/>
  <c r="CE92" i="20"/>
  <c r="CE69" i="20"/>
  <c r="CE93" i="20"/>
  <c r="CE94" i="20"/>
  <c r="CE95" i="20"/>
  <c r="CE98" i="20"/>
  <c r="CE99" i="20"/>
  <c r="CE100" i="20"/>
  <c r="CE101" i="20"/>
  <c r="CE102" i="20"/>
  <c r="CE103" i="20"/>
  <c r="CE120" i="20"/>
  <c r="CE106" i="20"/>
  <c r="CE107" i="20"/>
  <c r="CE108" i="20"/>
  <c r="CE109" i="20"/>
  <c r="CE79" i="20"/>
  <c r="CE80" i="20"/>
  <c r="CE81" i="20"/>
  <c r="CE112" i="20"/>
  <c r="CE113" i="20"/>
  <c r="CE114" i="20"/>
  <c r="CE115" i="20"/>
  <c r="CE121" i="20"/>
  <c r="CE122" i="20"/>
  <c r="CE123" i="20"/>
  <c r="CE124" i="20"/>
  <c r="CE125" i="20"/>
  <c r="CE126" i="20"/>
  <c r="CE127" i="20"/>
  <c r="CE128" i="20"/>
  <c r="CE129" i="20"/>
  <c r="CE130" i="20"/>
  <c r="CE131" i="20"/>
  <c r="CE132" i="20"/>
  <c r="CE133" i="20"/>
  <c r="CE134" i="20"/>
  <c r="CE135" i="20"/>
  <c r="CE136" i="20"/>
  <c r="CE137" i="20"/>
  <c r="CE138" i="20"/>
  <c r="CE139" i="20"/>
  <c r="CE140" i="20"/>
  <c r="CE141" i="20"/>
  <c r="CE142" i="20"/>
  <c r="CE143" i="20"/>
  <c r="CE144" i="20"/>
  <c r="CE145" i="20"/>
  <c r="CE146" i="20"/>
  <c r="CE147" i="20"/>
  <c r="CE148" i="20"/>
  <c r="CE149" i="20"/>
  <c r="CE150" i="20"/>
  <c r="CE151" i="20"/>
  <c r="CE152" i="20"/>
  <c r="CE153" i="20"/>
  <c r="CE154" i="20"/>
  <c r="CE155" i="20"/>
  <c r="CE156" i="20"/>
  <c r="CE157" i="20"/>
  <c r="CE158" i="20"/>
  <c r="CE159" i="20"/>
  <c r="CE160" i="20"/>
  <c r="CE161" i="20"/>
  <c r="CE162" i="20"/>
  <c r="CE163" i="20"/>
  <c r="CE164" i="20"/>
  <c r="CE165" i="20"/>
  <c r="CE167" i="20"/>
  <c r="CE168" i="20"/>
  <c r="CE169" i="20"/>
  <c r="CE170" i="20"/>
  <c r="CE171" i="20"/>
  <c r="CE172" i="20"/>
  <c r="CE173" i="20"/>
  <c r="CE174" i="20"/>
  <c r="CE175" i="20"/>
  <c r="CE176" i="20"/>
  <c r="CE177" i="20"/>
  <c r="CE178" i="20"/>
  <c r="CE179" i="20"/>
  <c r="CE180" i="20"/>
  <c r="CE181" i="20"/>
  <c r="CE182" i="20"/>
  <c r="CE183" i="20"/>
  <c r="CE184" i="20"/>
  <c r="CE185" i="20"/>
  <c r="CE186" i="20"/>
  <c r="CE187" i="20"/>
  <c r="CE188" i="20"/>
  <c r="CE189" i="20"/>
  <c r="CE190" i="20"/>
  <c r="CE191" i="20"/>
  <c r="CE192" i="20"/>
  <c r="CE193" i="20"/>
  <c r="CE194" i="20"/>
  <c r="CE195" i="20"/>
  <c r="CE196" i="20"/>
  <c r="CE197" i="20"/>
  <c r="CE198" i="20"/>
  <c r="CE199" i="20"/>
  <c r="CE200" i="20"/>
  <c r="CE201" i="20"/>
  <c r="CE202" i="20"/>
  <c r="CE203" i="20"/>
  <c r="CE204" i="20"/>
  <c r="CE205" i="20"/>
  <c r="CE206" i="20"/>
  <c r="CE207" i="20"/>
  <c r="CE208" i="20"/>
  <c r="CE209" i="20"/>
  <c r="CE210" i="20"/>
  <c r="CE211" i="20"/>
  <c r="CE212" i="20"/>
  <c r="CE213" i="20"/>
  <c r="CE214" i="20"/>
  <c r="CE215" i="20"/>
  <c r="CE216" i="20"/>
  <c r="CE217" i="20"/>
  <c r="CE218" i="20"/>
  <c r="CE219" i="20"/>
  <c r="CE220" i="20"/>
  <c r="CE221" i="20"/>
  <c r="CE222" i="20"/>
  <c r="CE223" i="20"/>
  <c r="CE224" i="20"/>
  <c r="CE225" i="20"/>
  <c r="CE226" i="20"/>
  <c r="CE227" i="20"/>
  <c r="CE228" i="20"/>
  <c r="CE229" i="20"/>
  <c r="CE230" i="20"/>
  <c r="CE231" i="20"/>
  <c r="CE232" i="20"/>
  <c r="CE233" i="20"/>
  <c r="CE234" i="20"/>
  <c r="CE235" i="20"/>
  <c r="CE236" i="20"/>
  <c r="CE237" i="20"/>
  <c r="CE238" i="20"/>
  <c r="CE239" i="20"/>
  <c r="CE240" i="20"/>
  <c r="CE241" i="20"/>
  <c r="CE242" i="20"/>
  <c r="CE243" i="20"/>
  <c r="CE245" i="20"/>
  <c r="CE246" i="20"/>
  <c r="CE247" i="20"/>
  <c r="CE248" i="20"/>
  <c r="CE87" i="20"/>
  <c r="CE88" i="20"/>
  <c r="CE89" i="20"/>
  <c r="CE90" i="20"/>
  <c r="CE67" i="20"/>
  <c r="CE68" i="20"/>
  <c r="CF9" i="20"/>
  <c r="CF12" i="20"/>
  <c r="CF18" i="20"/>
  <c r="CF19" i="20"/>
  <c r="CF21" i="20"/>
  <c r="CF24" i="20"/>
  <c r="CF23" i="20"/>
  <c r="CF27" i="20"/>
  <c r="CF28" i="20"/>
  <c r="CF32" i="20"/>
  <c r="CF35" i="20"/>
  <c r="CF36" i="20"/>
  <c r="CF39" i="20"/>
  <c r="CF41" i="20"/>
  <c r="CF55" i="20"/>
  <c r="CF42" i="20"/>
  <c r="CF43" i="20"/>
  <c r="CF44" i="20"/>
  <c r="CF45" i="20"/>
  <c r="CF47" i="20"/>
  <c r="CF49" i="20"/>
  <c r="CF50" i="20"/>
  <c r="CF51" i="20"/>
  <c r="CF52" i="20"/>
  <c r="CF57" i="20"/>
  <c r="CF53" i="20"/>
  <c r="CF61" i="20"/>
  <c r="CF62" i="20"/>
  <c r="CF56" i="20"/>
  <c r="CF58" i="20"/>
  <c r="CF59" i="20"/>
  <c r="CF65" i="20"/>
  <c r="CF66" i="20"/>
  <c r="CF72" i="20"/>
  <c r="CF73" i="20"/>
  <c r="CF77" i="20"/>
  <c r="CF74" i="20"/>
  <c r="CF78" i="20"/>
  <c r="CF82" i="20"/>
  <c r="CF105" i="20"/>
  <c r="CF84" i="20"/>
  <c r="CF86" i="20"/>
  <c r="CF91" i="20"/>
  <c r="CF92" i="20"/>
  <c r="CF69" i="20"/>
  <c r="CF93" i="20"/>
  <c r="CF94" i="20"/>
  <c r="CF95" i="20"/>
  <c r="CF98" i="20"/>
  <c r="CF99" i="20"/>
  <c r="CF100" i="20"/>
  <c r="CF101" i="20"/>
  <c r="CF102" i="20"/>
  <c r="CF103" i="20"/>
  <c r="CF120" i="20"/>
  <c r="CF104" i="20"/>
  <c r="CF106" i="20"/>
  <c r="CF107" i="20"/>
  <c r="CF108" i="20"/>
  <c r="CF109" i="20"/>
  <c r="CF79" i="20"/>
  <c r="CF80" i="20"/>
  <c r="CF81" i="20"/>
  <c r="CF112" i="20"/>
  <c r="CF110" i="20"/>
  <c r="CF113" i="20"/>
  <c r="CF114" i="20"/>
  <c r="CF115" i="20"/>
  <c r="CF121" i="20"/>
  <c r="CF122" i="20"/>
  <c r="CF123" i="20"/>
  <c r="CF124" i="20"/>
  <c r="CF125" i="20"/>
  <c r="CF126" i="20"/>
  <c r="CF127" i="20"/>
  <c r="CF128" i="20"/>
  <c r="CF129" i="20"/>
  <c r="CF130" i="20"/>
  <c r="CF131" i="20"/>
  <c r="CF132" i="20"/>
  <c r="CF133" i="20"/>
  <c r="CF134" i="20"/>
  <c r="CF135" i="20"/>
  <c r="CF136" i="20"/>
  <c r="CF137" i="20"/>
  <c r="CF138" i="20"/>
  <c r="CF139" i="20"/>
  <c r="CF140" i="20"/>
  <c r="CF141" i="20"/>
  <c r="CF142" i="20"/>
  <c r="CF143" i="20"/>
  <c r="CF144" i="20"/>
  <c r="CF145" i="20"/>
  <c r="CF146" i="20"/>
  <c r="CF147" i="20"/>
  <c r="CF148" i="20"/>
  <c r="CF149" i="20"/>
  <c r="CF150" i="20"/>
  <c r="CF151" i="20"/>
  <c r="CF152" i="20"/>
  <c r="CF153" i="20"/>
  <c r="CF154" i="20"/>
  <c r="CF155" i="20"/>
  <c r="CF156" i="20"/>
  <c r="CF157" i="20"/>
  <c r="CF158" i="20"/>
  <c r="CF159" i="20"/>
  <c r="CF160" i="20"/>
  <c r="CF161" i="20"/>
  <c r="CF162" i="20"/>
  <c r="CF163" i="20"/>
  <c r="CF164" i="20"/>
  <c r="CF165" i="20"/>
  <c r="CF167" i="20"/>
  <c r="CF168" i="20"/>
  <c r="CF169" i="20"/>
  <c r="CF170" i="20"/>
  <c r="CF171" i="20"/>
  <c r="CF172" i="20"/>
  <c r="CF173" i="20"/>
  <c r="CF174" i="20"/>
  <c r="CF175" i="20"/>
  <c r="CF176" i="20"/>
  <c r="CF177" i="20"/>
  <c r="CF178" i="20"/>
  <c r="CF179" i="20"/>
  <c r="CF180" i="20"/>
  <c r="CF116" i="20"/>
  <c r="CF181" i="20"/>
  <c r="CF182" i="20"/>
  <c r="CF183" i="20"/>
  <c r="CF184" i="20"/>
  <c r="CF185" i="20"/>
  <c r="CF186" i="20"/>
  <c r="CF187" i="20"/>
  <c r="CF188" i="20"/>
  <c r="CF189" i="20"/>
  <c r="CF190" i="20"/>
  <c r="CF191" i="20"/>
  <c r="CF192" i="20"/>
  <c r="CF193" i="20"/>
  <c r="CF194" i="20"/>
  <c r="CF195" i="20"/>
  <c r="CF196" i="20"/>
  <c r="CF197" i="20"/>
  <c r="CF198" i="20"/>
  <c r="CF199" i="20"/>
  <c r="CF200" i="20"/>
  <c r="CF201" i="20"/>
  <c r="CF202" i="20"/>
  <c r="CF203" i="20"/>
  <c r="CF204" i="20"/>
  <c r="CF205" i="20"/>
  <c r="CF206" i="20"/>
  <c r="CF207" i="20"/>
  <c r="CF208" i="20"/>
  <c r="CF209" i="20"/>
  <c r="CF210" i="20"/>
  <c r="CF211" i="20"/>
  <c r="CF212" i="20"/>
  <c r="CF213" i="20"/>
  <c r="CF214" i="20"/>
  <c r="CF215" i="20"/>
  <c r="CF216" i="20"/>
  <c r="CF217" i="20"/>
  <c r="CF218" i="20"/>
  <c r="CF219" i="20"/>
  <c r="CF220" i="20"/>
  <c r="CF221" i="20"/>
  <c r="CF222" i="20"/>
  <c r="CF223" i="20"/>
  <c r="CF224" i="20"/>
  <c r="CF225" i="20"/>
  <c r="CF226" i="20"/>
  <c r="CF227" i="20"/>
  <c r="CF228" i="20"/>
  <c r="CF229" i="20"/>
  <c r="CF230" i="20"/>
  <c r="CF231" i="20"/>
  <c r="CF232" i="20"/>
  <c r="CF233" i="20"/>
  <c r="CF234" i="20"/>
  <c r="CF235" i="20"/>
  <c r="CF236" i="20"/>
  <c r="CF237" i="20"/>
  <c r="CF238" i="20"/>
  <c r="CF239" i="20"/>
  <c r="CF240" i="20"/>
  <c r="CF241" i="20"/>
  <c r="CF242" i="20"/>
  <c r="CF243" i="20"/>
  <c r="CF245" i="20"/>
  <c r="CF246" i="20"/>
  <c r="CF247" i="20"/>
  <c r="CF248" i="20"/>
  <c r="CF117" i="20"/>
  <c r="CF87" i="20"/>
  <c r="CF88" i="20"/>
  <c r="CF89" i="20"/>
  <c r="CF90" i="20"/>
  <c r="CF67" i="20"/>
  <c r="CF68" i="20"/>
  <c r="CF118" i="20"/>
  <c r="CF111" i="20"/>
  <c r="CF119" i="20"/>
  <c r="CG9" i="20"/>
  <c r="CG14" i="20"/>
  <c r="CG12" i="20"/>
  <c r="CG18" i="20"/>
  <c r="CG19" i="20"/>
  <c r="CG21" i="20"/>
  <c r="CG24" i="20"/>
  <c r="CG23" i="20"/>
  <c r="CG27" i="20"/>
  <c r="CG28" i="20"/>
  <c r="CG32" i="20"/>
  <c r="CG35" i="20"/>
  <c r="CG36" i="20"/>
  <c r="CG39" i="20"/>
  <c r="CG41" i="20"/>
  <c r="CG55" i="20"/>
  <c r="CG42" i="20"/>
  <c r="CG43" i="20"/>
  <c r="CG44" i="20"/>
  <c r="CG45" i="20"/>
  <c r="CG47" i="20"/>
  <c r="CG49" i="20"/>
  <c r="CG50" i="20"/>
  <c r="CG51" i="20"/>
  <c r="CG52" i="20"/>
  <c r="CG57" i="20"/>
  <c r="CG53" i="20"/>
  <c r="CG61" i="20"/>
  <c r="CG62" i="20"/>
  <c r="CG56" i="20"/>
  <c r="CG58" i="20"/>
  <c r="CG59" i="20"/>
  <c r="CG65" i="20"/>
  <c r="CG66" i="20"/>
  <c r="CG72" i="20"/>
  <c r="CG73" i="20"/>
  <c r="CG77" i="20"/>
  <c r="CG74" i="20"/>
  <c r="CG78" i="20"/>
  <c r="CG82" i="20"/>
  <c r="CG105" i="20"/>
  <c r="CG84" i="20"/>
  <c r="CG86" i="20"/>
  <c r="CG91" i="20"/>
  <c r="CG92" i="20"/>
  <c r="CG69" i="20"/>
  <c r="CG93" i="20"/>
  <c r="CG94" i="20"/>
  <c r="CG95" i="20"/>
  <c r="CG98" i="20"/>
  <c r="CG99" i="20"/>
  <c r="CG100" i="20"/>
  <c r="CG101" i="20"/>
  <c r="CG102" i="20"/>
  <c r="CG103" i="20"/>
  <c r="CG120" i="20"/>
  <c r="CG104" i="20"/>
  <c r="CG106" i="20"/>
  <c r="CG107" i="20"/>
  <c r="CG108" i="20"/>
  <c r="CG109" i="20"/>
  <c r="CG79" i="20"/>
  <c r="CG80" i="20"/>
  <c r="CG81" i="20"/>
  <c r="CG112" i="20"/>
  <c r="CG110" i="20"/>
  <c r="CG113" i="20"/>
  <c r="CG114" i="20"/>
  <c r="CG115" i="20"/>
  <c r="CG121" i="20"/>
  <c r="CG122" i="20"/>
  <c r="CG123" i="20"/>
  <c r="CG124" i="20"/>
  <c r="CG125" i="20"/>
  <c r="CG126" i="20"/>
  <c r="CG127" i="20"/>
  <c r="CG128" i="20"/>
  <c r="CG129" i="20"/>
  <c r="CG130" i="20"/>
  <c r="CG131" i="20"/>
  <c r="CG132" i="20"/>
  <c r="CG133" i="20"/>
  <c r="CG134" i="20"/>
  <c r="CG135" i="20"/>
  <c r="CG136" i="20"/>
  <c r="CG137" i="20"/>
  <c r="CG138" i="20"/>
  <c r="CG139" i="20"/>
  <c r="CG140" i="20"/>
  <c r="CG141" i="20"/>
  <c r="CG142" i="20"/>
  <c r="CG143" i="20"/>
  <c r="CG144" i="20"/>
  <c r="CG145" i="20"/>
  <c r="CG146" i="20"/>
  <c r="CG147" i="20"/>
  <c r="CG148" i="20"/>
  <c r="CG149" i="20"/>
  <c r="CG150" i="20"/>
  <c r="CG151" i="20"/>
  <c r="CG152" i="20"/>
  <c r="CG153" i="20"/>
  <c r="CG154" i="20"/>
  <c r="CG155" i="20"/>
  <c r="CG156" i="20"/>
  <c r="CG157" i="20"/>
  <c r="CG158" i="20"/>
  <c r="CG159" i="20"/>
  <c r="CG160" i="20"/>
  <c r="CG161" i="20"/>
  <c r="CG162" i="20"/>
  <c r="CG163" i="20"/>
  <c r="CG164" i="20"/>
  <c r="CG165" i="20"/>
  <c r="CG167" i="20"/>
  <c r="CG168" i="20"/>
  <c r="CG169" i="20"/>
  <c r="CG170" i="20"/>
  <c r="CG171" i="20"/>
  <c r="CG172" i="20"/>
  <c r="CG173" i="20"/>
  <c r="CG174" i="20"/>
  <c r="CG175" i="20"/>
  <c r="CG176" i="20"/>
  <c r="CG177" i="20"/>
  <c r="CG178" i="20"/>
  <c r="CG179" i="20"/>
  <c r="CG180" i="20"/>
  <c r="CG116" i="20"/>
  <c r="CG181" i="20"/>
  <c r="CG182" i="20"/>
  <c r="CG183" i="20"/>
  <c r="CG184" i="20"/>
  <c r="CG185" i="20"/>
  <c r="CG186" i="20"/>
  <c r="CG187" i="20"/>
  <c r="CG188" i="20"/>
  <c r="CG189" i="20"/>
  <c r="CG190" i="20"/>
  <c r="CG191" i="20"/>
  <c r="CG192" i="20"/>
  <c r="CG193" i="20"/>
  <c r="CG194" i="20"/>
  <c r="CG195" i="20"/>
  <c r="CG196" i="20"/>
  <c r="CG197" i="20"/>
  <c r="CG198" i="20"/>
  <c r="CG199" i="20"/>
  <c r="CG200" i="20"/>
  <c r="CG201" i="20"/>
  <c r="CG202" i="20"/>
  <c r="CG203" i="20"/>
  <c r="CG204" i="20"/>
  <c r="CG205" i="20"/>
  <c r="CG206" i="20"/>
  <c r="CG207" i="20"/>
  <c r="CG208" i="20"/>
  <c r="CG209" i="20"/>
  <c r="CG210" i="20"/>
  <c r="CG211" i="20"/>
  <c r="CG212" i="20"/>
  <c r="CG213" i="20"/>
  <c r="CG214" i="20"/>
  <c r="CG215" i="20"/>
  <c r="CG216" i="20"/>
  <c r="CG217" i="20"/>
  <c r="CG218" i="20"/>
  <c r="CG219" i="20"/>
  <c r="CG220" i="20"/>
  <c r="CG221" i="20"/>
  <c r="CG222" i="20"/>
  <c r="CG223" i="20"/>
  <c r="CG224" i="20"/>
  <c r="CG225" i="20"/>
  <c r="CG226" i="20"/>
  <c r="CG227" i="20"/>
  <c r="CG228" i="20"/>
  <c r="CG229" i="20"/>
  <c r="CG230" i="20"/>
  <c r="CG231" i="20"/>
  <c r="CG232" i="20"/>
  <c r="CG233" i="20"/>
  <c r="CG234" i="20"/>
  <c r="CG235" i="20"/>
  <c r="CG236" i="20"/>
  <c r="CG237" i="20"/>
  <c r="CG238" i="20"/>
  <c r="CG239" i="20"/>
  <c r="CG240" i="20"/>
  <c r="CG241" i="20"/>
  <c r="CG242" i="20"/>
  <c r="CG243" i="20"/>
  <c r="CG245" i="20"/>
  <c r="CG246" i="20"/>
  <c r="CG247" i="20"/>
  <c r="CG248" i="20"/>
  <c r="CG117" i="20"/>
  <c r="CG87" i="20"/>
  <c r="CG88" i="20"/>
  <c r="CG89" i="20"/>
  <c r="CG90" i="20"/>
  <c r="CG67" i="20"/>
  <c r="CG68" i="20"/>
  <c r="CG118" i="20"/>
  <c r="CG111" i="20"/>
  <c r="CG119" i="20"/>
  <c r="CA101" i="21"/>
  <c r="AV101" i="21"/>
  <c r="AT101" i="21"/>
  <c r="AS101" i="21"/>
  <c r="AL101" i="21"/>
  <c r="AI101" i="21"/>
  <c r="AH101" i="21"/>
  <c r="AG101" i="21"/>
  <c r="AE101" i="21"/>
  <c r="AB101" i="21"/>
  <c r="Z101" i="21"/>
  <c r="Y101" i="21"/>
  <c r="X101" i="21"/>
  <c r="W101" i="21"/>
  <c r="U101" i="21"/>
  <c r="S101" i="21"/>
  <c r="R101" i="21"/>
  <c r="AX100" i="21"/>
  <c r="AY100" i="21"/>
  <c r="BA100" i="21"/>
  <c r="BB100" i="21"/>
  <c r="BC100" i="21"/>
  <c r="BF100" i="21"/>
  <c r="BH100" i="21"/>
  <c r="BI100" i="21"/>
  <c r="BJ100" i="21"/>
  <c r="BL100" i="21"/>
  <c r="BO100" i="21"/>
  <c r="BR100" i="21"/>
  <c r="BT100" i="21"/>
  <c r="BU100" i="21"/>
  <c r="BX100" i="21"/>
  <c r="BY100" i="21"/>
  <c r="CA100" i="21"/>
  <c r="AV100" i="21"/>
  <c r="AT100" i="21"/>
  <c r="AS100" i="21"/>
  <c r="AL100" i="21"/>
  <c r="AI100" i="21"/>
  <c r="AH100" i="21"/>
  <c r="AG100" i="21"/>
  <c r="AE100" i="21"/>
  <c r="AB100" i="21"/>
  <c r="Z100" i="21"/>
  <c r="Y100" i="21"/>
  <c r="X100" i="21"/>
  <c r="W100" i="21"/>
  <c r="U100" i="21"/>
  <c r="S100" i="21"/>
  <c r="R100" i="21"/>
  <c r="AX99" i="21"/>
  <c r="AY99" i="21"/>
  <c r="BA99" i="21"/>
  <c r="BB99" i="21"/>
  <c r="BC99" i="21"/>
  <c r="BF99" i="21"/>
  <c r="BH99" i="21"/>
  <c r="BI99" i="21"/>
  <c r="BJ99" i="21"/>
  <c r="BL99" i="21"/>
  <c r="BO99" i="21"/>
  <c r="BR99" i="21"/>
  <c r="BT99" i="21"/>
  <c r="BU99" i="21"/>
  <c r="BX99" i="21"/>
  <c r="BY99" i="21"/>
  <c r="CA99" i="21"/>
  <c r="AV99" i="21"/>
  <c r="AT99" i="21"/>
  <c r="AS99" i="21"/>
  <c r="AL99" i="21"/>
  <c r="AI99" i="21"/>
  <c r="AH99" i="21"/>
  <c r="AG99" i="21"/>
  <c r="AE99" i="21"/>
  <c r="AB99" i="21"/>
  <c r="Z99" i="21"/>
  <c r="Y99" i="21"/>
  <c r="X99" i="21"/>
  <c r="W99" i="21"/>
  <c r="U99" i="21"/>
  <c r="S99" i="21"/>
  <c r="R99" i="21"/>
  <c r="AX98" i="21"/>
  <c r="AY98" i="21"/>
  <c r="BA98" i="21"/>
  <c r="BB98" i="21"/>
  <c r="BC98" i="21"/>
  <c r="BF98" i="21"/>
  <c r="BH98" i="21"/>
  <c r="BI98" i="21"/>
  <c r="BJ98" i="21"/>
  <c r="BL98" i="21"/>
  <c r="BO98" i="21"/>
  <c r="BR98" i="21"/>
  <c r="BT98" i="21"/>
  <c r="BU98" i="21"/>
  <c r="BX98" i="21"/>
  <c r="BY98" i="21"/>
  <c r="CA98" i="21"/>
  <c r="AV98" i="21"/>
  <c r="AT98" i="21"/>
  <c r="AS98" i="21"/>
  <c r="AL98" i="21"/>
  <c r="AI98" i="21"/>
  <c r="AH98" i="21"/>
  <c r="AG98" i="21"/>
  <c r="AE98" i="21"/>
  <c r="AB98" i="21"/>
  <c r="Z98" i="21"/>
  <c r="Y98" i="21"/>
  <c r="X98" i="21"/>
  <c r="W98" i="21"/>
  <c r="U98" i="21"/>
  <c r="S98" i="21"/>
  <c r="R98" i="21"/>
  <c r="BV108" i="21"/>
  <c r="BW108" i="21"/>
  <c r="BX108" i="21"/>
  <c r="BY108" i="21"/>
  <c r="BZ108" i="21"/>
  <c r="CA108" i="21"/>
  <c r="CB108" i="21"/>
  <c r="D108" i="21"/>
  <c r="E108" i="21"/>
  <c r="F108" i="21"/>
  <c r="G108" i="21"/>
  <c r="H108" i="21"/>
  <c r="I108" i="21"/>
  <c r="J108" i="21"/>
  <c r="K108" i="21"/>
  <c r="L108" i="21"/>
  <c r="M108" i="21"/>
  <c r="N108" i="21"/>
  <c r="O108" i="21"/>
  <c r="P108" i="21"/>
  <c r="Q108" i="21"/>
  <c r="R108" i="21"/>
  <c r="S108" i="21"/>
  <c r="T108" i="21"/>
  <c r="U108" i="21"/>
  <c r="V108" i="21"/>
  <c r="W108" i="21"/>
  <c r="X108" i="21"/>
  <c r="Y108" i="21"/>
  <c r="Z108" i="21"/>
  <c r="AA108" i="21"/>
  <c r="AB108" i="21"/>
  <c r="AC108" i="21"/>
  <c r="AD108" i="21"/>
  <c r="AE108" i="21"/>
  <c r="AF108" i="21"/>
  <c r="AG108" i="21"/>
  <c r="AH108" i="21"/>
  <c r="AI108" i="21"/>
  <c r="AJ108" i="21"/>
  <c r="AK108" i="21"/>
  <c r="AL108" i="21"/>
  <c r="AM108" i="21"/>
  <c r="AN108" i="21"/>
  <c r="AP108" i="21"/>
  <c r="AQ108" i="21"/>
  <c r="AR108" i="21"/>
  <c r="AS108" i="21"/>
  <c r="AT108" i="21"/>
  <c r="AU108" i="21"/>
  <c r="AV108" i="21"/>
  <c r="AW108" i="21"/>
  <c r="AX108" i="21"/>
  <c r="AY108" i="21"/>
  <c r="AZ108" i="21"/>
  <c r="BA108" i="21"/>
  <c r="BB108" i="21"/>
  <c r="BC108" i="21"/>
  <c r="BD108" i="21"/>
  <c r="BE108" i="21"/>
  <c r="BF108" i="21"/>
  <c r="BG108" i="21"/>
  <c r="BH108" i="21"/>
  <c r="BI108" i="21"/>
  <c r="BJ108" i="21"/>
  <c r="BK108" i="21"/>
  <c r="BL108" i="21"/>
  <c r="BM108" i="21"/>
  <c r="BN108" i="21"/>
  <c r="BO108" i="21"/>
  <c r="BP108" i="21"/>
  <c r="BQ108" i="21"/>
  <c r="BR108" i="21"/>
  <c r="BS108" i="21"/>
  <c r="BW102" i="21"/>
  <c r="BW103" i="21"/>
  <c r="CD274" i="20"/>
  <c r="CE274" i="20"/>
  <c r="CF274" i="20"/>
  <c r="CG274" i="20"/>
  <c r="CH274" i="20"/>
  <c r="CI274" i="20"/>
  <c r="CJ274" i="20"/>
  <c r="CK274" i="20"/>
  <c r="CL274" i="20"/>
  <c r="CE2" i="20"/>
  <c r="CD2" i="20"/>
  <c r="CE1" i="20"/>
  <c r="CD1" i="20"/>
  <c r="C274" i="20"/>
  <c r="D274" i="20"/>
  <c r="E274" i="20"/>
  <c r="F274" i="20"/>
  <c r="G274" i="20"/>
  <c r="H274" i="20"/>
  <c r="I274" i="20"/>
  <c r="J274" i="20"/>
  <c r="K274" i="20"/>
  <c r="L274" i="20"/>
  <c r="M274" i="20"/>
  <c r="N274" i="20"/>
  <c r="O274" i="20"/>
  <c r="P274" i="20"/>
  <c r="Q274" i="20"/>
  <c r="R274" i="20"/>
  <c r="S274" i="20"/>
  <c r="T274" i="20"/>
  <c r="U274" i="20"/>
  <c r="V274" i="20"/>
  <c r="W274" i="20"/>
  <c r="X274" i="20"/>
  <c r="Y274" i="20"/>
  <c r="Z274" i="20"/>
  <c r="AA274" i="20"/>
  <c r="AB274" i="20"/>
  <c r="AC274" i="20"/>
  <c r="AD274" i="20"/>
  <c r="AE274" i="20"/>
  <c r="AF274" i="20"/>
  <c r="AG274" i="20"/>
  <c r="AH274" i="20"/>
  <c r="AI274" i="20"/>
  <c r="AJ274" i="20"/>
  <c r="AK274" i="20"/>
  <c r="AL274" i="20"/>
  <c r="AM274" i="20"/>
  <c r="AN274" i="20"/>
  <c r="AO274" i="20"/>
  <c r="AP274" i="20"/>
  <c r="AQ274" i="20"/>
  <c r="AR274" i="20"/>
  <c r="AS274" i="20"/>
  <c r="AT274" i="20"/>
  <c r="AU274" i="20"/>
  <c r="AV274" i="20"/>
  <c r="AW274" i="20"/>
  <c r="AX274" i="20"/>
  <c r="AY274" i="20"/>
  <c r="AZ274" i="20"/>
  <c r="BA274" i="20"/>
  <c r="BB274" i="20"/>
  <c r="BC274" i="20"/>
  <c r="BD274" i="20"/>
  <c r="BE274" i="20"/>
  <c r="BF274" i="20"/>
  <c r="BG274" i="20"/>
  <c r="BH274" i="20"/>
  <c r="BI274" i="20"/>
  <c r="BJ274" i="20"/>
  <c r="BK274" i="20"/>
  <c r="BL274" i="20"/>
  <c r="BM274" i="20"/>
  <c r="BN274" i="20"/>
  <c r="BO274" i="20"/>
  <c r="BP274" i="20"/>
  <c r="BQ274" i="20"/>
  <c r="BR274" i="20"/>
  <c r="BS274" i="20"/>
  <c r="BT274" i="20"/>
  <c r="BU274" i="20"/>
  <c r="BV274" i="20"/>
  <c r="BW274" i="20"/>
  <c r="BX274" i="20"/>
  <c r="BY274" i="20"/>
  <c r="BZ274" i="20"/>
  <c r="CA274" i="20"/>
  <c r="CE273" i="20"/>
  <c r="CD273" i="20"/>
  <c r="CE271" i="20"/>
  <c r="CD271" i="20"/>
  <c r="AX2" i="20"/>
  <c r="AX1" i="20"/>
  <c r="AX271" i="20"/>
  <c r="X2" i="20"/>
  <c r="X1" i="20"/>
  <c r="X271" i="20"/>
  <c r="Y2" i="20"/>
  <c r="Y1" i="20"/>
  <c r="Y271" i="20"/>
  <c r="Z2" i="20"/>
  <c r="Z1" i="20"/>
  <c r="Z271" i="20"/>
  <c r="F2" i="20"/>
  <c r="F1" i="20"/>
  <c r="F273" i="20"/>
  <c r="G2" i="20"/>
  <c r="G1" i="20"/>
  <c r="G273" i="20"/>
  <c r="H2" i="20"/>
  <c r="H1" i="20"/>
  <c r="H273" i="20"/>
  <c r="I2" i="20"/>
  <c r="I1" i="20"/>
  <c r="I273" i="20"/>
  <c r="J2" i="20"/>
  <c r="J1" i="20"/>
  <c r="J273" i="20"/>
  <c r="K2" i="20"/>
  <c r="K1" i="20"/>
  <c r="K273" i="20"/>
  <c r="L2" i="20"/>
  <c r="L1" i="20"/>
  <c r="L273" i="20"/>
  <c r="M2" i="20"/>
  <c r="M1" i="20"/>
  <c r="M273" i="20"/>
  <c r="N2" i="20"/>
  <c r="N1" i="20"/>
  <c r="N273" i="20"/>
  <c r="O2" i="20"/>
  <c r="O1" i="20"/>
  <c r="O273" i="20"/>
  <c r="P2" i="20"/>
  <c r="P1" i="20"/>
  <c r="P273" i="20"/>
  <c r="Q2" i="20"/>
  <c r="Q1" i="20"/>
  <c r="Q273" i="20"/>
  <c r="R2" i="20"/>
  <c r="R1" i="20"/>
  <c r="R273" i="20"/>
  <c r="S2" i="20"/>
  <c r="S1" i="20"/>
  <c r="S273" i="20"/>
  <c r="T2" i="20"/>
  <c r="T1" i="20"/>
  <c r="T273" i="20"/>
  <c r="U2" i="20"/>
  <c r="U1" i="20"/>
  <c r="U273" i="20"/>
  <c r="V2" i="20"/>
  <c r="V1" i="20"/>
  <c r="V273" i="20"/>
  <c r="W2" i="20"/>
  <c r="W1" i="20"/>
  <c r="W273" i="20"/>
  <c r="X273" i="20"/>
  <c r="Y273" i="20"/>
  <c r="Z273" i="20"/>
  <c r="AA2" i="20"/>
  <c r="AA1" i="20"/>
  <c r="AA273" i="20"/>
  <c r="AB2" i="20"/>
  <c r="AB1" i="20"/>
  <c r="AB273" i="20"/>
  <c r="AC2" i="20"/>
  <c r="AC1" i="20"/>
  <c r="AC273" i="20"/>
  <c r="AD2" i="20"/>
  <c r="AD1" i="20"/>
  <c r="AD273" i="20"/>
  <c r="AE2" i="20"/>
  <c r="AE1" i="20"/>
  <c r="AE273" i="20"/>
  <c r="AF2" i="20"/>
  <c r="AF1" i="20"/>
  <c r="AF273" i="20"/>
  <c r="AG2" i="20"/>
  <c r="AG1" i="20"/>
  <c r="AG273" i="20"/>
  <c r="AH2" i="20"/>
  <c r="AH1" i="20"/>
  <c r="AH273" i="20"/>
  <c r="AI2" i="20"/>
  <c r="AI1" i="20"/>
  <c r="AI273" i="20"/>
  <c r="AJ2" i="20"/>
  <c r="AJ1" i="20"/>
  <c r="AJ273" i="20"/>
  <c r="AK2" i="20"/>
  <c r="AK1" i="20"/>
  <c r="AK273" i="20"/>
  <c r="AL2" i="20"/>
  <c r="AL1" i="20"/>
  <c r="AL273" i="20"/>
  <c r="AM2" i="20"/>
  <c r="AM1" i="20"/>
  <c r="AM273" i="20"/>
  <c r="AN2" i="20"/>
  <c r="AN1" i="20"/>
  <c r="AN273" i="20"/>
  <c r="AO2" i="20"/>
  <c r="AO1" i="20"/>
  <c r="AO273" i="20"/>
  <c r="AP2" i="20"/>
  <c r="AP1" i="20"/>
  <c r="AP273" i="20"/>
  <c r="AQ2" i="20"/>
  <c r="AQ1" i="20"/>
  <c r="AQ273" i="20"/>
  <c r="AR2" i="20"/>
  <c r="AR1" i="20"/>
  <c r="AR273" i="20"/>
  <c r="AS2" i="20"/>
  <c r="AS1" i="20"/>
  <c r="AS273" i="20"/>
  <c r="AT2" i="20"/>
  <c r="AT1" i="20"/>
  <c r="AT273" i="20"/>
  <c r="AU2" i="20"/>
  <c r="AU1" i="20"/>
  <c r="AU273" i="20"/>
  <c r="AV2" i="20"/>
  <c r="AV1" i="20"/>
  <c r="AV273" i="20"/>
  <c r="AW2" i="20"/>
  <c r="AW1" i="20"/>
  <c r="AW273" i="20"/>
  <c r="AX273" i="20"/>
  <c r="AY2" i="20"/>
  <c r="AY1" i="20"/>
  <c r="AY273" i="20"/>
  <c r="AZ2" i="20"/>
  <c r="AZ1" i="20"/>
  <c r="AZ273" i="20"/>
  <c r="BA2" i="20"/>
  <c r="BA1" i="20"/>
  <c r="BA273" i="20"/>
  <c r="BB2" i="20"/>
  <c r="BB1" i="20"/>
  <c r="BB273" i="20"/>
  <c r="BC2" i="20"/>
  <c r="BC1" i="20"/>
  <c r="BC273" i="20"/>
  <c r="BD2" i="20"/>
  <c r="BD1" i="20"/>
  <c r="BD273" i="20"/>
  <c r="BE2" i="20"/>
  <c r="BE1" i="20"/>
  <c r="BE273" i="20"/>
  <c r="BF2" i="20"/>
  <c r="BF1" i="20"/>
  <c r="BF273" i="20"/>
  <c r="BG2" i="20"/>
  <c r="BG1" i="20"/>
  <c r="BG273" i="20"/>
  <c r="BH2" i="20"/>
  <c r="BH1" i="20"/>
  <c r="BH273" i="20"/>
  <c r="BI2" i="20"/>
  <c r="BI1" i="20"/>
  <c r="BI273" i="20"/>
  <c r="BJ2" i="20"/>
  <c r="BJ1" i="20"/>
  <c r="BJ273" i="20"/>
  <c r="BK2" i="20"/>
  <c r="BK1" i="20"/>
  <c r="BK273" i="20"/>
  <c r="BL2" i="20"/>
  <c r="BL1" i="20"/>
  <c r="BL273" i="20"/>
  <c r="BM2" i="20"/>
  <c r="BM1" i="20"/>
  <c r="BM273" i="20"/>
  <c r="BN2" i="20"/>
  <c r="BN1" i="20"/>
  <c r="BN273" i="20"/>
  <c r="BO2" i="20"/>
  <c r="BO1" i="20"/>
  <c r="BO273" i="20"/>
  <c r="BP2" i="20"/>
  <c r="BP1" i="20"/>
  <c r="BP273" i="20"/>
  <c r="BQ2" i="20"/>
  <c r="BQ1" i="20"/>
  <c r="BQ273" i="20"/>
  <c r="BR2" i="20"/>
  <c r="BR1" i="20"/>
  <c r="BR273" i="20"/>
  <c r="BS2" i="20"/>
  <c r="BS1" i="20"/>
  <c r="BS273" i="20"/>
  <c r="BT2" i="20"/>
  <c r="BT1" i="20"/>
  <c r="BT273" i="20"/>
  <c r="BU2" i="20"/>
  <c r="BU1" i="20"/>
  <c r="BU273" i="20"/>
  <c r="BV2" i="20"/>
  <c r="BV1" i="20"/>
  <c r="BV273" i="20"/>
  <c r="BW2" i="20"/>
  <c r="BW1" i="20"/>
  <c r="BW273" i="20"/>
  <c r="BX2" i="20"/>
  <c r="BX1" i="20"/>
  <c r="BX273" i="20"/>
  <c r="BY2" i="20"/>
  <c r="BY1" i="20"/>
  <c r="BY273" i="20"/>
  <c r="BZ2" i="20"/>
  <c r="BZ1" i="20"/>
  <c r="BZ273" i="20"/>
  <c r="CA2" i="20"/>
  <c r="CA1" i="20"/>
  <c r="CA273" i="20"/>
  <c r="CB2" i="20"/>
  <c r="CB1" i="20"/>
  <c r="CB273" i="20"/>
  <c r="CC2" i="20"/>
  <c r="CC1" i="20"/>
  <c r="CC273" i="20"/>
  <c r="CF2" i="20"/>
  <c r="CF1" i="20"/>
  <c r="CF273" i="20"/>
  <c r="CG2" i="20"/>
  <c r="CG1" i="20"/>
  <c r="CG273" i="20"/>
  <c r="CH2" i="20"/>
  <c r="CH1" i="20"/>
  <c r="CH273" i="20"/>
  <c r="CI2" i="20"/>
  <c r="CI1" i="20"/>
  <c r="CI273" i="20"/>
  <c r="CJ2" i="20"/>
  <c r="CJ1" i="20"/>
  <c r="CJ273" i="20"/>
  <c r="CK2" i="20"/>
  <c r="CK1" i="20"/>
  <c r="CK273" i="20"/>
  <c r="AP228" i="18"/>
  <c r="AA271" i="20"/>
  <c r="AB271" i="20"/>
  <c r="AT228" i="18"/>
  <c r="AC271" i="20"/>
  <c r="AD271" i="20"/>
  <c r="AE271" i="20"/>
  <c r="AF271" i="20"/>
  <c r="AG271" i="20"/>
  <c r="BD228" i="18"/>
  <c r="AH271" i="20"/>
  <c r="AI271" i="20"/>
  <c r="BH228" i="18"/>
  <c r="AJ271" i="20"/>
  <c r="BJ228" i="18"/>
  <c r="AK271" i="20"/>
  <c r="AL271" i="20"/>
  <c r="BN228" i="18"/>
  <c r="AM271" i="20"/>
  <c r="AN271" i="20"/>
  <c r="AO271" i="20"/>
  <c r="AP271" i="20"/>
  <c r="BV228" i="18"/>
  <c r="AQ271" i="20"/>
  <c r="BX228" i="18"/>
  <c r="AR271" i="20"/>
  <c r="AS271" i="20"/>
  <c r="AT271" i="20"/>
  <c r="AU271" i="20"/>
  <c r="CB228" i="18"/>
  <c r="AV271" i="20"/>
  <c r="CH228" i="18"/>
  <c r="AY271" i="20"/>
  <c r="AZ271" i="20"/>
  <c r="BA271" i="20"/>
  <c r="CR228" i="18"/>
  <c r="AW271" i="20"/>
  <c r="CJ228" i="18"/>
  <c r="BB271" i="20"/>
  <c r="CV228" i="18"/>
  <c r="CX228" i="18"/>
  <c r="BE271" i="20"/>
  <c r="CZ228" i="18"/>
  <c r="BF271" i="20"/>
  <c r="BG271" i="20"/>
  <c r="BH271" i="20"/>
  <c r="DF228" i="18"/>
  <c r="BI271" i="20"/>
  <c r="BJ271" i="20"/>
  <c r="BK271" i="20"/>
  <c r="BL271" i="20"/>
  <c r="BM271" i="20"/>
  <c r="DP228" i="18"/>
  <c r="BN271" i="20"/>
  <c r="BO271" i="20"/>
  <c r="BP271" i="20"/>
  <c r="BQ271" i="20"/>
  <c r="BR271" i="20"/>
  <c r="BS271" i="20"/>
  <c r="BT271" i="20"/>
  <c r="BU271" i="20"/>
  <c r="BV271" i="20"/>
  <c r="BW271" i="20"/>
  <c r="BX271" i="20"/>
  <c r="BY271" i="20"/>
  <c r="BZ271" i="20"/>
  <c r="CA271" i="20"/>
  <c r="CB271" i="20"/>
  <c r="CC271" i="20"/>
  <c r="AW264" i="20"/>
  <c r="AW263" i="20"/>
  <c r="EX229" i="18"/>
  <c r="EY229" i="18"/>
  <c r="EZ229" i="18"/>
  <c r="FA229" i="18"/>
  <c r="FB229" i="18"/>
  <c r="FC229" i="18"/>
  <c r="FD229" i="18"/>
  <c r="FE229" i="18"/>
  <c r="FF229" i="18"/>
  <c r="FG229" i="18"/>
  <c r="FH229" i="18"/>
  <c r="FI229" i="18"/>
  <c r="FJ229" i="18"/>
  <c r="FK229" i="18"/>
  <c r="FL229" i="18"/>
  <c r="FM229" i="18"/>
  <c r="CF271" i="20"/>
  <c r="CG271" i="20"/>
  <c r="CH271" i="20"/>
  <c r="CH111" i="20"/>
  <c r="CI271" i="20"/>
  <c r="CI111" i="20"/>
  <c r="CH272" i="20"/>
  <c r="CH85" i="20"/>
  <c r="CI85" i="20"/>
  <c r="CH83" i="20"/>
  <c r="CI83" i="20"/>
  <c r="CH20" i="20"/>
  <c r="CI20" i="20"/>
  <c r="CH26" i="20"/>
  <c r="CI26" i="20"/>
  <c r="CH17" i="20"/>
  <c r="CI17" i="20"/>
  <c r="CI4" i="20"/>
  <c r="CI272" i="20"/>
  <c r="CA8" i="21"/>
  <c r="CI5" i="20" s="1"/>
  <c r="CI22" i="20"/>
  <c r="CI30" i="20"/>
  <c r="CI29" i="20"/>
  <c r="CI70" i="20"/>
  <c r="CI96" i="20"/>
  <c r="CH72" i="20"/>
  <c r="CI72" i="20"/>
  <c r="CH44" i="20"/>
  <c r="CI44" i="20"/>
  <c r="CH58" i="20"/>
  <c r="CI58" i="20"/>
  <c r="CH42" i="20"/>
  <c r="CI42" i="20"/>
  <c r="CH107" i="20"/>
  <c r="CI107" i="20"/>
  <c r="CH43" i="20"/>
  <c r="CI43" i="20"/>
  <c r="CI38" i="20"/>
  <c r="CH55" i="20"/>
  <c r="CI55" i="20"/>
  <c r="CH104" i="20"/>
  <c r="CI104" i="20"/>
  <c r="CH57" i="20"/>
  <c r="CI57" i="20"/>
  <c r="CH84" i="20"/>
  <c r="CI84" i="20"/>
  <c r="CH74" i="20"/>
  <c r="CI74" i="20"/>
  <c r="CI71" i="20"/>
  <c r="CH73" i="20"/>
  <c r="CI73" i="20"/>
  <c r="CH21" i="20"/>
  <c r="CI21" i="20"/>
  <c r="CH110" i="20"/>
  <c r="CI110" i="20"/>
  <c r="CH14" i="20"/>
  <c r="CH9" i="20"/>
  <c r="CH12" i="20"/>
  <c r="CH18" i="20"/>
  <c r="CH19" i="20"/>
  <c r="CH24" i="20"/>
  <c r="CH23" i="20"/>
  <c r="CH27" i="20"/>
  <c r="CH28" i="20"/>
  <c r="CH32" i="20"/>
  <c r="CH35" i="20"/>
  <c r="CH36" i="20"/>
  <c r="CH39" i="20"/>
  <c r="CH41" i="20"/>
  <c r="CH45" i="20"/>
  <c r="CH47" i="20"/>
  <c r="CH49" i="20"/>
  <c r="CH50" i="20"/>
  <c r="CH51" i="20"/>
  <c r="CH52" i="20"/>
  <c r="CH53" i="20"/>
  <c r="CH61" i="20"/>
  <c r="CH62" i="20"/>
  <c r="CH56" i="20"/>
  <c r="CH59" i="20"/>
  <c r="CH65" i="20"/>
  <c r="CH66" i="20"/>
  <c r="CH77" i="20"/>
  <c r="CH78" i="20"/>
  <c r="CH82" i="20"/>
  <c r="CH105" i="20"/>
  <c r="CH86" i="20"/>
  <c r="CH91" i="20"/>
  <c r="CH92" i="20"/>
  <c r="CH69" i="20"/>
  <c r="CH93" i="20"/>
  <c r="CH94" i="20"/>
  <c r="CH95" i="20"/>
  <c r="CH98" i="20"/>
  <c r="CH99" i="20"/>
  <c r="CH100" i="20"/>
  <c r="CH101" i="20"/>
  <c r="CH102" i="20"/>
  <c r="CH103" i="20"/>
  <c r="CH120" i="20"/>
  <c r="CH106" i="20"/>
  <c r="CH108" i="20"/>
  <c r="CH109" i="20"/>
  <c r="CH79" i="20"/>
  <c r="CH80" i="20"/>
  <c r="CH81" i="20"/>
  <c r="CH112" i="20"/>
  <c r="CH113" i="20"/>
  <c r="CH114" i="20"/>
  <c r="CH115" i="20"/>
  <c r="CH121" i="20"/>
  <c r="CH122" i="20"/>
  <c r="CH123" i="20"/>
  <c r="CH124" i="20"/>
  <c r="CH125" i="20"/>
  <c r="CH126" i="20"/>
  <c r="CH127" i="20"/>
  <c r="CH128" i="20"/>
  <c r="CH129" i="20"/>
  <c r="CH130" i="20"/>
  <c r="CH131" i="20"/>
  <c r="CH132" i="20"/>
  <c r="CH133" i="20"/>
  <c r="CH134" i="20"/>
  <c r="CH135" i="20"/>
  <c r="CH136" i="20"/>
  <c r="CH137" i="20"/>
  <c r="CH138" i="20"/>
  <c r="CH139" i="20"/>
  <c r="CH140" i="20"/>
  <c r="CH141" i="20"/>
  <c r="CH142" i="20"/>
  <c r="CH143" i="20"/>
  <c r="CH144" i="20"/>
  <c r="CH145" i="20"/>
  <c r="CH146" i="20"/>
  <c r="CH147" i="20"/>
  <c r="CH148" i="20"/>
  <c r="CH149" i="20"/>
  <c r="CH150" i="20"/>
  <c r="CH151" i="20"/>
  <c r="CH152" i="20"/>
  <c r="CH153" i="20"/>
  <c r="CH154" i="20"/>
  <c r="CH155" i="20"/>
  <c r="CH156" i="20"/>
  <c r="CH157" i="20"/>
  <c r="CH158" i="20"/>
  <c r="CH159" i="20"/>
  <c r="CH160" i="20"/>
  <c r="CH161" i="20"/>
  <c r="CH162" i="20"/>
  <c r="CH163" i="20"/>
  <c r="CH164" i="20"/>
  <c r="CH165" i="20"/>
  <c r="CH167" i="20"/>
  <c r="CH168" i="20"/>
  <c r="CH169" i="20"/>
  <c r="CH170" i="20"/>
  <c r="CH171" i="20"/>
  <c r="CH172" i="20"/>
  <c r="CH173" i="20"/>
  <c r="CH174" i="20"/>
  <c r="CH175" i="20"/>
  <c r="CH176" i="20"/>
  <c r="CH177" i="20"/>
  <c r="CH178" i="20"/>
  <c r="CH179" i="20"/>
  <c r="CH180" i="20"/>
  <c r="CH116" i="20"/>
  <c r="CH181" i="20"/>
  <c r="CH182" i="20"/>
  <c r="CH183" i="20"/>
  <c r="CH184" i="20"/>
  <c r="CH185" i="20"/>
  <c r="CH186" i="20"/>
  <c r="CH187" i="20"/>
  <c r="CH188" i="20"/>
  <c r="CH189" i="20"/>
  <c r="CH190" i="20"/>
  <c r="CH191" i="20"/>
  <c r="CH192" i="20"/>
  <c r="CH193" i="20"/>
  <c r="CH194" i="20"/>
  <c r="CH195" i="20"/>
  <c r="CH196" i="20"/>
  <c r="CH197" i="20"/>
  <c r="CH198" i="20"/>
  <c r="CH199" i="20"/>
  <c r="CH200" i="20"/>
  <c r="CH201" i="20"/>
  <c r="CH202" i="20"/>
  <c r="CH203" i="20"/>
  <c r="CH204" i="20"/>
  <c r="CH205" i="20"/>
  <c r="CH206" i="20"/>
  <c r="CH207" i="20"/>
  <c r="CH208" i="20"/>
  <c r="CH209" i="20"/>
  <c r="CH210" i="20"/>
  <c r="CH211" i="20"/>
  <c r="CH212" i="20"/>
  <c r="CH213" i="20"/>
  <c r="CH214" i="20"/>
  <c r="CH215" i="20"/>
  <c r="CH216" i="20"/>
  <c r="CH217" i="20"/>
  <c r="CH218" i="20"/>
  <c r="CH219" i="20"/>
  <c r="CH220" i="20"/>
  <c r="CH221" i="20"/>
  <c r="CH222" i="20"/>
  <c r="CH223" i="20"/>
  <c r="CH224" i="20"/>
  <c r="CH225" i="20"/>
  <c r="CH226" i="20"/>
  <c r="CH227" i="20"/>
  <c r="CH228" i="20"/>
  <c r="CH229" i="20"/>
  <c r="CH230" i="20"/>
  <c r="CH231" i="20"/>
  <c r="CH232" i="20"/>
  <c r="CH233" i="20"/>
  <c r="CH234" i="20"/>
  <c r="CH235" i="20"/>
  <c r="CH236" i="20"/>
  <c r="CH237" i="20"/>
  <c r="CH238" i="20"/>
  <c r="CH239" i="20"/>
  <c r="CH240" i="20"/>
  <c r="CH241" i="20"/>
  <c r="CH242" i="20"/>
  <c r="CH243" i="20"/>
  <c r="CH245" i="20"/>
  <c r="CH246" i="20"/>
  <c r="CH247" i="20"/>
  <c r="CH248" i="20"/>
  <c r="CH117" i="20"/>
  <c r="CH87" i="20"/>
  <c r="CH88" i="20"/>
  <c r="CH89" i="20"/>
  <c r="CH90" i="20"/>
  <c r="CH67" i="20"/>
  <c r="CH68" i="20"/>
  <c r="CH118" i="20"/>
  <c r="CH119" i="20"/>
  <c r="CI11" i="20"/>
  <c r="CI13" i="20"/>
  <c r="CI10" i="20"/>
  <c r="CI14" i="20"/>
  <c r="CI3" i="20"/>
  <c r="CI8" i="20"/>
  <c r="CI9" i="20"/>
  <c r="CI12" i="20"/>
  <c r="CI15" i="20"/>
  <c r="CI18" i="20"/>
  <c r="CI19" i="20"/>
  <c r="CI24" i="20"/>
  <c r="CI23" i="20"/>
  <c r="CI27" i="20"/>
  <c r="CI25" i="20"/>
  <c r="CI28" i="20"/>
  <c r="CI34" i="20"/>
  <c r="CI33" i="20"/>
  <c r="CI31" i="20"/>
  <c r="CI32" i="20"/>
  <c r="CI35" i="20"/>
  <c r="CI36" i="20"/>
  <c r="CI37" i="20"/>
  <c r="CI48" i="20"/>
  <c r="CI40" i="20"/>
  <c r="CI39" i="20"/>
  <c r="CI41" i="20"/>
  <c r="CI45" i="20"/>
  <c r="CI46" i="20"/>
  <c r="CI54" i="20"/>
  <c r="CI47" i="20"/>
  <c r="CI49" i="20"/>
  <c r="CI50" i="20"/>
  <c r="CI51" i="20"/>
  <c r="CI52" i="20"/>
  <c r="CI53" i="20"/>
  <c r="CI61" i="20"/>
  <c r="CI62" i="20"/>
  <c r="CI56" i="20"/>
  <c r="CI59" i="20"/>
  <c r="CI60" i="20"/>
  <c r="CI65" i="20"/>
  <c r="CI66" i="20"/>
  <c r="CI75" i="20"/>
  <c r="CI76" i="20"/>
  <c r="CI77" i="20"/>
  <c r="CI78" i="20"/>
  <c r="CI82" i="20"/>
  <c r="CI105" i="20"/>
  <c r="CI86" i="20"/>
  <c r="CI91" i="20"/>
  <c r="CI92" i="20"/>
  <c r="CI69" i="20"/>
  <c r="CI93" i="20"/>
  <c r="CI94" i="20"/>
  <c r="CI95" i="20"/>
  <c r="CI97" i="20"/>
  <c r="CI98" i="20"/>
  <c r="CI99" i="20"/>
  <c r="CI100" i="20"/>
  <c r="CI63" i="20"/>
  <c r="CI64" i="20"/>
  <c r="CI101" i="20"/>
  <c r="CI102" i="20"/>
  <c r="CI103" i="20"/>
  <c r="CI120" i="20"/>
  <c r="CI106" i="20"/>
  <c r="CI108" i="20"/>
  <c r="CI109" i="20"/>
  <c r="CI79" i="20"/>
  <c r="CI80" i="20"/>
  <c r="CI81" i="20"/>
  <c r="CI112" i="20"/>
  <c r="CI113" i="20"/>
  <c r="CI114" i="20"/>
  <c r="CI115" i="20"/>
  <c r="CI121" i="20"/>
  <c r="CI122" i="20"/>
  <c r="CI123" i="20"/>
  <c r="CI124" i="20"/>
  <c r="CI125" i="20"/>
  <c r="CI126" i="20"/>
  <c r="CI127" i="20"/>
  <c r="CI128" i="20"/>
  <c r="CI129" i="20"/>
  <c r="CI130" i="20"/>
  <c r="CI131" i="20"/>
  <c r="CI132" i="20"/>
  <c r="CI133" i="20"/>
  <c r="CI134" i="20"/>
  <c r="CI135" i="20"/>
  <c r="CI136" i="20"/>
  <c r="CI137" i="20"/>
  <c r="CI138" i="20"/>
  <c r="CI139" i="20"/>
  <c r="CI140" i="20"/>
  <c r="CI141" i="20"/>
  <c r="CI142" i="20"/>
  <c r="CI143" i="20"/>
  <c r="CI144" i="20"/>
  <c r="CI145" i="20"/>
  <c r="CI146" i="20"/>
  <c r="CI147" i="20"/>
  <c r="CI148" i="20"/>
  <c r="CI149" i="20"/>
  <c r="CI150" i="20"/>
  <c r="CI151" i="20"/>
  <c r="CI152" i="20"/>
  <c r="CI153" i="20"/>
  <c r="CI154" i="20"/>
  <c r="CI155" i="20"/>
  <c r="CI156" i="20"/>
  <c r="CI157" i="20"/>
  <c r="CI158" i="20"/>
  <c r="CI159" i="20"/>
  <c r="CI160" i="20"/>
  <c r="CI161" i="20"/>
  <c r="CI162" i="20"/>
  <c r="CI163" i="20"/>
  <c r="CI164" i="20"/>
  <c r="CI165" i="20"/>
  <c r="CI167" i="20"/>
  <c r="CI168" i="20"/>
  <c r="CI169" i="20"/>
  <c r="CI170" i="20"/>
  <c r="CI171" i="20"/>
  <c r="CI172" i="20"/>
  <c r="CI173" i="20"/>
  <c r="CI174" i="20"/>
  <c r="CI175" i="20"/>
  <c r="CI176" i="20"/>
  <c r="CI177" i="20"/>
  <c r="CI178" i="20"/>
  <c r="CI179" i="20"/>
  <c r="CI180" i="20"/>
  <c r="CI116" i="20"/>
  <c r="CI181" i="20"/>
  <c r="CI182" i="20"/>
  <c r="CI183" i="20"/>
  <c r="CI184" i="20"/>
  <c r="CI185" i="20"/>
  <c r="CI186" i="20"/>
  <c r="CI187" i="20"/>
  <c r="CI188" i="20"/>
  <c r="CI189" i="20"/>
  <c r="CI190" i="20"/>
  <c r="CI191" i="20"/>
  <c r="CI192" i="20"/>
  <c r="CI193" i="20"/>
  <c r="CI194" i="20"/>
  <c r="CI195" i="20"/>
  <c r="CI196" i="20"/>
  <c r="CI197" i="20"/>
  <c r="CI198" i="20"/>
  <c r="CI199" i="20"/>
  <c r="CI200" i="20"/>
  <c r="CI201" i="20"/>
  <c r="CI202" i="20"/>
  <c r="CI203" i="20"/>
  <c r="CI204" i="20"/>
  <c r="CI205" i="20"/>
  <c r="CI206" i="20"/>
  <c r="CI207" i="20"/>
  <c r="CI208" i="20"/>
  <c r="CI209" i="20"/>
  <c r="CI210" i="20"/>
  <c r="CI211" i="20"/>
  <c r="CI212" i="20"/>
  <c r="CI213" i="20"/>
  <c r="CI214" i="20"/>
  <c r="CI215" i="20"/>
  <c r="CI216" i="20"/>
  <c r="CI217" i="20"/>
  <c r="CI218" i="20"/>
  <c r="CI219" i="20"/>
  <c r="CI220" i="20"/>
  <c r="CI221" i="20"/>
  <c r="CI222" i="20"/>
  <c r="CI223" i="20"/>
  <c r="CI224" i="20"/>
  <c r="CI225" i="20"/>
  <c r="CI226" i="20"/>
  <c r="CI227" i="20"/>
  <c r="CI228" i="20"/>
  <c r="CI229" i="20"/>
  <c r="CI230" i="20"/>
  <c r="CI231" i="20"/>
  <c r="CI232" i="20"/>
  <c r="CI233" i="20"/>
  <c r="CI234" i="20"/>
  <c r="CI235" i="20"/>
  <c r="CI236" i="20"/>
  <c r="CI237" i="20"/>
  <c r="CI238" i="20"/>
  <c r="CI239" i="20"/>
  <c r="CI240" i="20"/>
  <c r="CI241" i="20"/>
  <c r="CI242" i="20"/>
  <c r="CI243" i="20"/>
  <c r="CI245" i="20"/>
  <c r="CI246" i="20"/>
  <c r="CI247" i="20"/>
  <c r="CI248" i="20"/>
  <c r="CI117" i="20"/>
  <c r="CI87" i="20"/>
  <c r="CI88" i="20"/>
  <c r="CI89" i="20"/>
  <c r="CI90" i="20"/>
  <c r="CI67" i="20"/>
  <c r="CI68" i="20"/>
  <c r="CI118" i="20"/>
  <c r="CI119" i="20"/>
  <c r="AO2" i="18"/>
  <c r="AO1" i="18"/>
  <c r="AO226" i="18"/>
  <c r="C2" i="18"/>
  <c r="C1" i="18"/>
  <c r="C226" i="18"/>
  <c r="E2" i="18"/>
  <c r="E1" i="18"/>
  <c r="E226" i="18"/>
  <c r="G2" i="18"/>
  <c r="G1" i="18"/>
  <c r="G226" i="18"/>
  <c r="I2" i="18"/>
  <c r="I1" i="18"/>
  <c r="I226" i="18"/>
  <c r="K2" i="18"/>
  <c r="K1" i="18"/>
  <c r="K226" i="18"/>
  <c r="M2" i="18"/>
  <c r="M1" i="18"/>
  <c r="M226" i="18"/>
  <c r="O2" i="18"/>
  <c r="O1" i="18"/>
  <c r="O226" i="18"/>
  <c r="Q2" i="18"/>
  <c r="Q1" i="18"/>
  <c r="Q226" i="18"/>
  <c r="S2" i="18"/>
  <c r="S1" i="18"/>
  <c r="S226" i="18"/>
  <c r="U2" i="18"/>
  <c r="U1" i="18"/>
  <c r="U226" i="18"/>
  <c r="W2" i="18"/>
  <c r="W1" i="18"/>
  <c r="W226" i="18"/>
  <c r="Y2" i="18"/>
  <c r="Y1" i="18"/>
  <c r="Y226" i="18"/>
  <c r="AA2" i="18"/>
  <c r="AA1" i="18"/>
  <c r="AA226" i="18"/>
  <c r="AC2" i="18"/>
  <c r="AC1" i="18"/>
  <c r="AC226" i="18"/>
  <c r="AE2" i="18"/>
  <c r="AE1" i="18"/>
  <c r="AE226" i="18"/>
  <c r="AG2" i="18"/>
  <c r="AG1" i="18"/>
  <c r="AG226" i="18"/>
  <c r="AI2" i="18"/>
  <c r="AI1" i="18"/>
  <c r="AI226" i="18"/>
  <c r="AK2" i="18"/>
  <c r="AK1" i="18"/>
  <c r="AK226" i="18"/>
  <c r="AM2" i="18"/>
  <c r="AM1" i="18"/>
  <c r="AM226" i="18"/>
  <c r="AQ2" i="18"/>
  <c r="AQ1" i="18"/>
  <c r="AQ226" i="18"/>
  <c r="AS2" i="18"/>
  <c r="AS1" i="18"/>
  <c r="AS226" i="18"/>
  <c r="AU2" i="18"/>
  <c r="AU1" i="18"/>
  <c r="AU226" i="18"/>
  <c r="AW2" i="18"/>
  <c r="AW1" i="18"/>
  <c r="AW226" i="18"/>
  <c r="AY2" i="18"/>
  <c r="AY1" i="18"/>
  <c r="AY226" i="18"/>
  <c r="BA2" i="18"/>
  <c r="BA1" i="18"/>
  <c r="BA226" i="18"/>
  <c r="BC2" i="18"/>
  <c r="BC1" i="18"/>
  <c r="BC226" i="18"/>
  <c r="BE2" i="18"/>
  <c r="BE1" i="18"/>
  <c r="BE226" i="18"/>
  <c r="BG2" i="18"/>
  <c r="BG1" i="18"/>
  <c r="BG226" i="18"/>
  <c r="BI2" i="18"/>
  <c r="BI1" i="18"/>
  <c r="BI226" i="18"/>
  <c r="BK2" i="18"/>
  <c r="BK1" i="18"/>
  <c r="BK226" i="18"/>
  <c r="BM2" i="18"/>
  <c r="BM1" i="18"/>
  <c r="BM226" i="18"/>
  <c r="BO2" i="18"/>
  <c r="BO1" i="18"/>
  <c r="BO226" i="18"/>
  <c r="BQ2" i="18"/>
  <c r="BQ1" i="18"/>
  <c r="BQ226" i="18"/>
  <c r="BS2" i="18"/>
  <c r="BS1" i="18"/>
  <c r="BS226" i="18"/>
  <c r="BU2" i="18"/>
  <c r="BU1" i="18"/>
  <c r="BU226" i="18"/>
  <c r="BW2" i="18"/>
  <c r="BW1" i="18"/>
  <c r="BW226" i="18"/>
  <c r="BY2" i="18"/>
  <c r="BY1" i="18"/>
  <c r="BY226" i="18"/>
  <c r="CA2" i="18"/>
  <c r="CA1" i="18"/>
  <c r="CA226" i="18"/>
  <c r="CC2" i="18"/>
  <c r="CC1" i="18"/>
  <c r="CC226" i="18"/>
  <c r="CE2" i="18"/>
  <c r="CE1" i="18"/>
  <c r="CE226" i="18"/>
  <c r="CG2" i="18"/>
  <c r="CG1" i="18"/>
  <c r="CG226" i="18"/>
  <c r="CI2" i="18"/>
  <c r="CI1" i="18"/>
  <c r="CI226" i="18"/>
  <c r="CK2" i="18"/>
  <c r="CK1" i="18"/>
  <c r="CK226" i="18"/>
  <c r="CM2" i="18"/>
  <c r="CM1" i="18"/>
  <c r="CM226" i="18"/>
  <c r="CO2" i="18"/>
  <c r="CO1" i="18"/>
  <c r="CO226" i="18"/>
  <c r="CQ2" i="18"/>
  <c r="CQ1" i="18"/>
  <c r="CQ226" i="18"/>
  <c r="CS2" i="18"/>
  <c r="CS1" i="18"/>
  <c r="CS226" i="18"/>
  <c r="CU2" i="18"/>
  <c r="CU1" i="18"/>
  <c r="CU226" i="18"/>
  <c r="CW2" i="18"/>
  <c r="CW1" i="18"/>
  <c r="CW226" i="18"/>
  <c r="CY2" i="18"/>
  <c r="CY1" i="18"/>
  <c r="CY226" i="18"/>
  <c r="DA2" i="18"/>
  <c r="DA1" i="18"/>
  <c r="DA226" i="18"/>
  <c r="DC2" i="18"/>
  <c r="DC1" i="18"/>
  <c r="DC226" i="18"/>
  <c r="DE2" i="18"/>
  <c r="DE1" i="18"/>
  <c r="DE226" i="18"/>
  <c r="DG2" i="18"/>
  <c r="DG1" i="18"/>
  <c r="DG226" i="18"/>
  <c r="DI2" i="18"/>
  <c r="DI1" i="18"/>
  <c r="DI226" i="18"/>
  <c r="DK2" i="18"/>
  <c r="DK1" i="18"/>
  <c r="DK226" i="18"/>
  <c r="DM2" i="18"/>
  <c r="DM1" i="18"/>
  <c r="DM226" i="18"/>
  <c r="DO2" i="18"/>
  <c r="DO1" i="18"/>
  <c r="DO226" i="18"/>
  <c r="DQ2" i="18"/>
  <c r="DQ1" i="18"/>
  <c r="DQ226" i="18"/>
  <c r="DS2" i="18"/>
  <c r="DS1" i="18"/>
  <c r="DS226" i="18"/>
  <c r="DU2" i="18"/>
  <c r="DU1" i="18"/>
  <c r="DU226" i="18"/>
  <c r="DW2" i="18"/>
  <c r="DW1" i="18"/>
  <c r="DW226" i="18"/>
  <c r="DY2" i="18"/>
  <c r="DY1" i="18"/>
  <c r="DY226" i="18"/>
  <c r="EA2" i="18"/>
  <c r="EA1" i="18"/>
  <c r="EA226" i="18"/>
  <c r="EC2" i="18"/>
  <c r="EC1" i="18"/>
  <c r="EC226" i="18"/>
  <c r="EE2" i="18"/>
  <c r="EE1" i="18"/>
  <c r="EE226" i="18"/>
  <c r="EG2" i="18"/>
  <c r="EG1" i="18"/>
  <c r="EG226" i="18"/>
  <c r="EI2" i="18"/>
  <c r="EI1" i="18"/>
  <c r="EI226" i="18"/>
  <c r="EK2" i="18"/>
  <c r="EK1" i="18"/>
  <c r="EK226" i="18"/>
  <c r="EM2" i="18"/>
  <c r="EM1" i="18"/>
  <c r="EM226" i="18"/>
  <c r="EO2" i="18"/>
  <c r="EO1" i="18"/>
  <c r="EO226" i="18"/>
  <c r="EQ2" i="18"/>
  <c r="EQ1" i="18"/>
  <c r="EQ226" i="18"/>
  <c r="ES2" i="18"/>
  <c r="ES1" i="18"/>
  <c r="ES226" i="18"/>
  <c r="EU2" i="18"/>
  <c r="EU1" i="18"/>
  <c r="EU226" i="18"/>
  <c r="EW2" i="18"/>
  <c r="EW1" i="18"/>
  <c r="EW226" i="18"/>
  <c r="EY2" i="18"/>
  <c r="EY1" i="18"/>
  <c r="EY226" i="18"/>
  <c r="FA2" i="18"/>
  <c r="FA1" i="18"/>
  <c r="FA226" i="18"/>
  <c r="FC2" i="18"/>
  <c r="FC1" i="18"/>
  <c r="FC226" i="18"/>
  <c r="FE2" i="18"/>
  <c r="FE1" i="18"/>
  <c r="FE226" i="18"/>
  <c r="FG2" i="18"/>
  <c r="FG1" i="18"/>
  <c r="FG226" i="18"/>
  <c r="FI2" i="18"/>
  <c r="FI1" i="18"/>
  <c r="FI226" i="18"/>
  <c r="FK2" i="18"/>
  <c r="FK1" i="18"/>
  <c r="FK226" i="18"/>
  <c r="FM2" i="18"/>
  <c r="FM1" i="18"/>
  <c r="FM226" i="18"/>
  <c r="C229" i="18"/>
  <c r="D229" i="18"/>
  <c r="E229" i="18"/>
  <c r="F229" i="18"/>
  <c r="G229" i="18"/>
  <c r="H229" i="18"/>
  <c r="I229" i="18"/>
  <c r="J229" i="18"/>
  <c r="K229" i="18"/>
  <c r="L229" i="18"/>
  <c r="M229" i="18"/>
  <c r="N229" i="18"/>
  <c r="O229" i="18"/>
  <c r="P229" i="18"/>
  <c r="Q229" i="18"/>
  <c r="R229" i="18"/>
  <c r="S229" i="18"/>
  <c r="T229" i="18"/>
  <c r="U229" i="18"/>
  <c r="V229" i="18"/>
  <c r="W229" i="18"/>
  <c r="X229" i="18"/>
  <c r="Y229" i="18"/>
  <c r="Z229" i="18"/>
  <c r="AA229" i="18"/>
  <c r="AB229" i="18"/>
  <c r="AC229" i="18"/>
  <c r="AD229" i="18"/>
  <c r="AE229" i="18"/>
  <c r="AF229" i="18"/>
  <c r="AG229" i="18"/>
  <c r="AH229" i="18"/>
  <c r="AI229" i="18"/>
  <c r="AJ229" i="18"/>
  <c r="AK229" i="18"/>
  <c r="AL229" i="18"/>
  <c r="AM229" i="18"/>
  <c r="AN229" i="18"/>
  <c r="AO229" i="18"/>
  <c r="AP229" i="18"/>
  <c r="AQ229" i="18"/>
  <c r="AR229" i="18"/>
  <c r="AS229" i="18"/>
  <c r="AT229" i="18"/>
  <c r="AU229" i="18"/>
  <c r="AV229" i="18"/>
  <c r="AW229" i="18"/>
  <c r="AX229" i="18"/>
  <c r="AY229" i="18"/>
  <c r="AZ229" i="18"/>
  <c r="BA229" i="18"/>
  <c r="BB229" i="18"/>
  <c r="BC229" i="18"/>
  <c r="BD229" i="18"/>
  <c r="BE229" i="18"/>
  <c r="BF229" i="18"/>
  <c r="BG229" i="18"/>
  <c r="BH229" i="18"/>
  <c r="BI229" i="18"/>
  <c r="BJ229" i="18"/>
  <c r="BK229" i="18"/>
  <c r="BL229" i="18"/>
  <c r="BM229" i="18"/>
  <c r="BN229" i="18"/>
  <c r="BO229" i="18"/>
  <c r="BP229" i="18"/>
  <c r="BQ229" i="18"/>
  <c r="BR229" i="18"/>
  <c r="BS229" i="18"/>
  <c r="BT229" i="18"/>
  <c r="BU229" i="18"/>
  <c r="BV229" i="18"/>
  <c r="BW229" i="18"/>
  <c r="BX229" i="18"/>
  <c r="BY229" i="18"/>
  <c r="BZ229" i="18"/>
  <c r="CA229" i="18"/>
  <c r="CB229" i="18"/>
  <c r="CC229" i="18"/>
  <c r="CD229" i="18"/>
  <c r="CE229" i="18"/>
  <c r="CF229" i="18"/>
  <c r="CG229" i="18"/>
  <c r="CH229" i="18"/>
  <c r="CI229" i="18"/>
  <c r="CJ229" i="18"/>
  <c r="CK229" i="18"/>
  <c r="CL229" i="18"/>
  <c r="CM229" i="18"/>
  <c r="CN229" i="18"/>
  <c r="CO229" i="18"/>
  <c r="CP229" i="18"/>
  <c r="CQ229" i="18"/>
  <c r="CR229" i="18"/>
  <c r="CS229" i="18"/>
  <c r="CT229" i="18"/>
  <c r="CU229" i="18"/>
  <c r="CV229" i="18"/>
  <c r="CW229" i="18"/>
  <c r="CX229" i="18"/>
  <c r="CY229" i="18"/>
  <c r="CZ229" i="18"/>
  <c r="DA229" i="18"/>
  <c r="DB229" i="18"/>
  <c r="DC229" i="18"/>
  <c r="DD229" i="18"/>
  <c r="DE229" i="18"/>
  <c r="DF229" i="18"/>
  <c r="DG229" i="18"/>
  <c r="DH229" i="18"/>
  <c r="DI229" i="18"/>
  <c r="DJ229" i="18"/>
  <c r="DK229" i="18"/>
  <c r="DL229" i="18"/>
  <c r="DM229" i="18"/>
  <c r="DN229" i="18"/>
  <c r="DO229" i="18"/>
  <c r="DP229" i="18"/>
  <c r="DQ229" i="18"/>
  <c r="DR229" i="18"/>
  <c r="DS229" i="18"/>
  <c r="DT229" i="18"/>
  <c r="DU229" i="18"/>
  <c r="DV229" i="18"/>
  <c r="DW229" i="18"/>
  <c r="DX229" i="18"/>
  <c r="DY229" i="18"/>
  <c r="DZ229" i="18"/>
  <c r="EA229" i="18"/>
  <c r="EB229" i="18"/>
  <c r="EC229" i="18"/>
  <c r="ED229" i="18"/>
  <c r="EE229" i="18"/>
  <c r="EF229" i="18"/>
  <c r="EG229" i="18"/>
  <c r="EH229" i="18"/>
  <c r="EI229" i="18"/>
  <c r="EJ229" i="18"/>
  <c r="EK229" i="18"/>
  <c r="EL229" i="18"/>
  <c r="EM229" i="18"/>
  <c r="EN229" i="18"/>
  <c r="EO229" i="18"/>
  <c r="EP229" i="18"/>
  <c r="EQ229" i="18"/>
  <c r="ER229" i="18"/>
  <c r="ES229" i="18"/>
  <c r="ET229" i="18"/>
  <c r="EU229" i="18"/>
  <c r="EV229" i="18"/>
  <c r="EW229" i="18"/>
  <c r="BD9" i="19"/>
  <c r="BD11" i="19"/>
  <c r="BG9" i="19"/>
  <c r="BG11" i="19"/>
  <c r="BJ9" i="19"/>
  <c r="BM9" i="19"/>
  <c r="BM11" i="19"/>
  <c r="BP9" i="19"/>
  <c r="BS9" i="19"/>
  <c r="BS11" i="19"/>
  <c r="BV9" i="19"/>
  <c r="BV11" i="19"/>
  <c r="BY9" i="19"/>
  <c r="BY11" i="19"/>
  <c r="CB9" i="19"/>
  <c r="CB11" i="19"/>
  <c r="CE9" i="19"/>
  <c r="CH9" i="19"/>
  <c r="CH11" i="19"/>
  <c r="CK9" i="19"/>
  <c r="CN9" i="19"/>
  <c r="CQ9" i="19"/>
  <c r="CQ11" i="19"/>
  <c r="CT9" i="19"/>
  <c r="CW9" i="19"/>
  <c r="CW11" i="19"/>
  <c r="CZ9" i="19"/>
  <c r="CZ11" i="19"/>
  <c r="DC9" i="19"/>
  <c r="DC11" i="19"/>
  <c r="DF9" i="19"/>
  <c r="DI9" i="19"/>
  <c r="DL9" i="19"/>
  <c r="DL11" i="19"/>
  <c r="DR9" i="19"/>
  <c r="DU9" i="19"/>
  <c r="DO9" i="19"/>
  <c r="DX9" i="19"/>
  <c r="IB9" i="19"/>
  <c r="HY9" i="19"/>
  <c r="CB274" i="20"/>
  <c r="CC274" i="20"/>
  <c r="EA9" i="19"/>
  <c r="ED9" i="19"/>
  <c r="EG9" i="19"/>
  <c r="EG11" i="19"/>
  <c r="EJ9" i="19"/>
  <c r="EJ11" i="19"/>
  <c r="EM9" i="19"/>
  <c r="EP9" i="19"/>
  <c r="EP11" i="19"/>
  <c r="ES9" i="19"/>
  <c r="EV9" i="19"/>
  <c r="EY8" i="19"/>
  <c r="EY9" i="19"/>
  <c r="FB34" i="19"/>
  <c r="FB35" i="19"/>
  <c r="FB36" i="19"/>
  <c r="FB37" i="19"/>
  <c r="FB38" i="19"/>
  <c r="FB39" i="19"/>
  <c r="FB40" i="19"/>
  <c r="FB41" i="19"/>
  <c r="FB42" i="19"/>
  <c r="FB5" i="19"/>
  <c r="FB7" i="19"/>
  <c r="FB8" i="19"/>
  <c r="FB9" i="19"/>
  <c r="FB11" i="19"/>
  <c r="FE27" i="19"/>
  <c r="FE28" i="19"/>
  <c r="FE29" i="19"/>
  <c r="FE30" i="19"/>
  <c r="FE31" i="19"/>
  <c r="FE32" i="19"/>
  <c r="FE33" i="19"/>
  <c r="FE5" i="19"/>
  <c r="FE7" i="19"/>
  <c r="FE8" i="19"/>
  <c r="FE9" i="19"/>
  <c r="FE11" i="19"/>
  <c r="FH27" i="19"/>
  <c r="FH28" i="19"/>
  <c r="FH30" i="19"/>
  <c r="FH31" i="19"/>
  <c r="FH8" i="19"/>
  <c r="FH9" i="19"/>
  <c r="FK27" i="19"/>
  <c r="FK28" i="19"/>
  <c r="FK29" i="19"/>
  <c r="FK30" i="19"/>
  <c r="FK31" i="19"/>
  <c r="FK5" i="19"/>
  <c r="FK7" i="19"/>
  <c r="FK8" i="19"/>
  <c r="FK9" i="19"/>
  <c r="FK11" i="19"/>
  <c r="FN14" i="19"/>
  <c r="FN15" i="19"/>
  <c r="FN16" i="19"/>
  <c r="FN17" i="19"/>
  <c r="FN18" i="19"/>
  <c r="FN19" i="19"/>
  <c r="FN20" i="19"/>
  <c r="FN21" i="19"/>
  <c r="FN22" i="19"/>
  <c r="FN23" i="19"/>
  <c r="FN24" i="19"/>
  <c r="FN25" i="19"/>
  <c r="FN26" i="19"/>
  <c r="FN27" i="19"/>
  <c r="FN28" i="19"/>
  <c r="FN29" i="19"/>
  <c r="FN30" i="19"/>
  <c r="FN31" i="19"/>
  <c r="FN32" i="19"/>
  <c r="FN33" i="19"/>
  <c r="FN34" i="19"/>
  <c r="FN35" i="19"/>
  <c r="FN36" i="19"/>
  <c r="FN37" i="19"/>
  <c r="FN38" i="19"/>
  <c r="FN5" i="19"/>
  <c r="FN7" i="19"/>
  <c r="FN9" i="19"/>
  <c r="FN11" i="19"/>
  <c r="FQ20" i="19"/>
  <c r="FQ21" i="19"/>
  <c r="FQ23" i="19"/>
  <c r="FQ22" i="19"/>
  <c r="FQ5" i="19"/>
  <c r="FQ7" i="19"/>
  <c r="FQ9" i="19"/>
  <c r="FQ11" i="19"/>
  <c r="FT29" i="19"/>
  <c r="FT9" i="19"/>
  <c r="FW9" i="19"/>
  <c r="FZ34" i="19"/>
  <c r="FZ35" i="19"/>
  <c r="FZ36" i="19"/>
  <c r="FZ37" i="19"/>
  <c r="FZ38" i="19"/>
  <c r="FZ39" i="19"/>
  <c r="FZ40" i="19"/>
  <c r="FZ5" i="19"/>
  <c r="FZ7" i="19"/>
  <c r="FZ9" i="19"/>
  <c r="FZ11" i="19"/>
  <c r="GC9" i="19"/>
  <c r="GF30" i="19"/>
  <c r="GF31" i="19"/>
  <c r="GF32" i="19"/>
  <c r="GF33" i="19"/>
  <c r="GF34" i="19"/>
  <c r="GF35" i="19"/>
  <c r="GF36" i="19"/>
  <c r="GF37" i="19"/>
  <c r="GF38" i="19"/>
  <c r="GF39" i="19"/>
  <c r="GF40" i="19"/>
  <c r="GF41" i="19"/>
  <c r="GF42" i="19"/>
  <c r="GF43" i="19"/>
  <c r="GF5" i="19"/>
  <c r="GF7" i="19"/>
  <c r="GF9" i="19"/>
  <c r="GF11" i="19"/>
  <c r="GI30" i="19"/>
  <c r="GI14" i="19"/>
  <c r="GI31" i="19"/>
  <c r="GI15" i="19"/>
  <c r="GI32" i="19"/>
  <c r="GI16" i="19"/>
  <c r="GI33" i="19"/>
  <c r="GI17" i="19"/>
  <c r="GI34" i="19"/>
  <c r="GI18" i="19"/>
  <c r="GI35" i="19"/>
  <c r="GI19" i="19"/>
  <c r="GI36" i="19"/>
  <c r="GI20" i="19"/>
  <c r="GI37" i="19"/>
  <c r="GI21" i="19"/>
  <c r="GI38" i="19"/>
  <c r="GI22" i="19"/>
  <c r="GI39" i="19"/>
  <c r="GI23" i="19"/>
  <c r="GI40" i="19"/>
  <c r="GI24" i="19"/>
  <c r="GI41" i="19"/>
  <c r="GI25" i="19"/>
  <c r="GI42" i="19"/>
  <c r="GI26" i="19"/>
  <c r="GI43" i="19"/>
  <c r="GI27" i="19"/>
  <c r="GI44" i="19"/>
  <c r="GI28" i="19"/>
  <c r="GI45" i="19"/>
  <c r="GI29" i="19"/>
  <c r="GI5" i="19"/>
  <c r="GI7" i="19"/>
  <c r="GI9" i="19"/>
  <c r="GI11" i="19"/>
  <c r="GL24" i="19"/>
  <c r="GL14" i="19"/>
  <c r="GL25" i="19"/>
  <c r="GL15" i="19"/>
  <c r="GL26" i="19"/>
  <c r="GL16" i="19"/>
  <c r="GL27" i="19"/>
  <c r="GL17" i="19"/>
  <c r="GL28" i="19"/>
  <c r="GL18" i="19"/>
  <c r="GL29" i="19"/>
  <c r="GL19" i="19"/>
  <c r="GL30" i="19"/>
  <c r="GL20" i="19"/>
  <c r="GL31" i="19"/>
  <c r="GL21" i="19"/>
  <c r="GL32" i="19"/>
  <c r="GL22" i="19"/>
  <c r="GL33" i="19"/>
  <c r="GL23" i="19"/>
  <c r="GL5" i="19"/>
  <c r="GL7" i="19"/>
  <c r="GL9" i="19"/>
  <c r="GL11" i="19"/>
  <c r="GO27" i="19"/>
  <c r="GO29" i="19"/>
  <c r="GO28" i="19"/>
  <c r="GO9" i="19"/>
  <c r="GR14" i="19"/>
  <c r="GR15" i="19"/>
  <c r="GR17" i="19"/>
  <c r="GR18" i="19"/>
  <c r="GR19" i="19"/>
  <c r="GR20" i="19"/>
  <c r="GR21" i="19"/>
  <c r="GR22" i="19"/>
  <c r="GR23" i="19"/>
  <c r="GR24" i="19"/>
  <c r="GR25" i="19"/>
  <c r="GR26" i="19"/>
  <c r="GR27" i="19"/>
  <c r="GR5" i="19"/>
  <c r="GR7" i="19"/>
  <c r="GR9" i="19"/>
  <c r="GR11" i="19"/>
  <c r="GX26" i="19"/>
  <c r="GX27" i="19"/>
  <c r="GX9" i="19"/>
  <c r="HA30" i="19"/>
  <c r="HA14" i="19"/>
  <c r="HA15" i="19"/>
  <c r="HA16" i="19"/>
  <c r="HA17" i="19"/>
  <c r="HA18" i="19"/>
  <c r="HA19" i="19"/>
  <c r="HA20" i="19"/>
  <c r="HA21" i="19"/>
  <c r="HA22" i="19"/>
  <c r="HA24" i="19"/>
  <c r="HA31" i="19"/>
  <c r="HA23" i="19"/>
  <c r="HA25" i="19"/>
  <c r="HA26" i="19"/>
  <c r="HA27" i="19"/>
  <c r="HA28" i="19"/>
  <c r="HA29" i="19"/>
  <c r="HA5" i="19"/>
  <c r="HA7" i="19"/>
  <c r="HA9" i="19"/>
  <c r="HA11" i="19"/>
  <c r="HD30" i="19"/>
  <c r="HD14" i="19"/>
  <c r="HD15" i="19"/>
  <c r="HD16" i="19"/>
  <c r="HD17" i="19"/>
  <c r="HD18" i="19"/>
  <c r="HD19" i="19"/>
  <c r="HD20" i="19"/>
  <c r="HD21" i="19"/>
  <c r="HD22" i="19"/>
  <c r="HD24" i="19"/>
  <c r="HD31" i="19"/>
  <c r="HD23" i="19"/>
  <c r="HD25" i="19"/>
  <c r="HD5" i="19"/>
  <c r="HD7" i="19"/>
  <c r="HD9" i="19"/>
  <c r="HD11" i="19"/>
  <c r="HM47" i="19"/>
  <c r="HM48" i="19"/>
  <c r="HM49" i="19"/>
  <c r="HM50" i="19"/>
  <c r="HM51" i="19"/>
  <c r="HM52" i="19"/>
  <c r="HM53" i="19"/>
  <c r="HM54" i="19"/>
  <c r="HM55" i="19"/>
  <c r="HM56" i="19"/>
  <c r="HM57" i="19"/>
  <c r="HM58" i="19"/>
  <c r="HM59" i="19"/>
  <c r="HM60" i="19"/>
  <c r="HM61" i="19"/>
  <c r="HM62" i="19"/>
  <c r="HM63" i="19"/>
  <c r="HM64" i="19"/>
  <c r="HM65" i="19"/>
  <c r="HM66" i="19"/>
  <c r="HM67" i="19"/>
  <c r="HM68" i="19"/>
  <c r="HM69" i="19"/>
  <c r="HM70" i="19"/>
  <c r="HM71" i="19"/>
  <c r="HM72" i="19"/>
  <c r="HM73" i="19"/>
  <c r="HM74" i="19"/>
  <c r="HM75" i="19"/>
  <c r="HM76" i="19"/>
  <c r="HM77" i="19"/>
  <c r="HM78" i="19"/>
  <c r="HM5" i="19"/>
  <c r="HM7" i="19"/>
  <c r="HM9" i="19"/>
  <c r="HM11" i="19"/>
  <c r="HP24" i="19"/>
  <c r="HP26" i="19"/>
  <c r="HP25" i="19"/>
  <c r="HP9" i="19"/>
  <c r="HS14" i="19"/>
  <c r="HS15" i="19"/>
  <c r="HS16" i="19"/>
  <c r="HS17" i="19"/>
  <c r="HS18" i="19"/>
  <c r="HS19" i="19"/>
  <c r="HS20" i="19"/>
  <c r="HS21" i="19"/>
  <c r="HS34" i="19"/>
  <c r="HS22" i="19"/>
  <c r="HS5" i="19"/>
  <c r="HS7" i="19"/>
  <c r="HS9" i="19"/>
  <c r="HS11" i="19"/>
  <c r="HV14" i="19"/>
  <c r="HV15" i="19"/>
  <c r="HV16" i="19"/>
  <c r="HV17" i="19"/>
  <c r="HV34" i="19"/>
  <c r="HV18" i="19"/>
  <c r="HV19" i="19"/>
  <c r="HV20" i="19"/>
  <c r="HV21" i="19"/>
  <c r="HV5" i="19"/>
  <c r="HV7" i="19"/>
  <c r="HV9" i="19"/>
  <c r="HV11" i="19"/>
  <c r="IE30" i="19"/>
  <c r="IE31" i="19"/>
  <c r="IE32" i="19"/>
  <c r="IE33" i="19"/>
  <c r="IE34" i="19"/>
  <c r="IE35" i="19"/>
  <c r="IE36" i="19"/>
  <c r="IE37" i="19"/>
  <c r="IE38" i="19"/>
  <c r="IE39" i="19"/>
  <c r="IE40" i="19"/>
  <c r="IE41" i="19"/>
  <c r="IE42" i="19"/>
  <c r="IE43" i="19"/>
  <c r="IE44" i="19"/>
  <c r="IE45" i="19"/>
  <c r="IE5" i="19"/>
  <c r="IE7" i="19"/>
  <c r="IE9" i="19"/>
  <c r="IE11" i="19"/>
  <c r="IH50" i="19"/>
  <c r="IH14" i="19"/>
  <c r="IH15" i="19"/>
  <c r="IH16" i="19"/>
  <c r="IH17" i="19"/>
  <c r="IH18" i="19"/>
  <c r="IH19" i="19"/>
  <c r="IH20" i="19"/>
  <c r="IH21" i="19"/>
  <c r="IH22" i="19"/>
  <c r="IH23" i="19"/>
  <c r="IH24" i="19"/>
  <c r="IH25" i="19"/>
  <c r="IH26" i="19"/>
  <c r="IH27" i="19"/>
  <c r="IH28" i="19"/>
  <c r="IH29" i="19"/>
  <c r="IH30" i="19"/>
  <c r="IH31" i="19"/>
  <c r="IH32" i="19"/>
  <c r="IH33" i="19"/>
  <c r="IH34" i="19"/>
  <c r="IH35" i="19"/>
  <c r="IH36" i="19"/>
  <c r="IH37" i="19"/>
  <c r="IH38" i="19"/>
  <c r="IH39" i="19"/>
  <c r="IH40" i="19"/>
  <c r="IH41" i="19"/>
  <c r="IH42" i="19"/>
  <c r="IH43" i="19"/>
  <c r="IH5" i="19"/>
  <c r="IH7" i="19"/>
  <c r="IH9" i="19"/>
  <c r="IH11" i="19"/>
  <c r="IK9" i="19"/>
  <c r="IN9" i="19"/>
  <c r="IN11" i="19"/>
  <c r="IQ9" i="19"/>
  <c r="IT9" i="19"/>
  <c r="AN228" i="18"/>
  <c r="AN52" i="18"/>
  <c r="GU4" i="19"/>
  <c r="GR4" i="19"/>
  <c r="F60" i="23"/>
  <c r="G63" i="25"/>
  <c r="F65" i="27"/>
  <c r="CA4" i="21"/>
  <c r="CA6" i="21"/>
  <c r="CA7" i="21"/>
  <c r="CA5" i="21"/>
  <c r="CA9" i="21"/>
  <c r="CA10" i="21"/>
  <c r="CA11" i="21"/>
  <c r="CA16" i="21"/>
  <c r="CA12" i="21"/>
  <c r="CA13" i="21"/>
  <c r="CA47" i="21"/>
  <c r="CA18" i="21"/>
  <c r="CA14" i="21"/>
  <c r="CA15" i="21"/>
  <c r="CA19" i="21"/>
  <c r="CA17" i="21"/>
  <c r="CA20" i="21"/>
  <c r="CA24" i="21"/>
  <c r="CA21" i="21"/>
  <c r="CA29" i="21"/>
  <c r="CA23" i="21"/>
  <c r="CA25" i="21"/>
  <c r="CA31" i="21"/>
  <c r="CA27" i="21"/>
  <c r="CA48" i="21"/>
  <c r="CA28" i="21"/>
  <c r="CA30" i="21"/>
  <c r="CA36" i="21"/>
  <c r="CA33" i="21"/>
  <c r="CA34" i="21"/>
  <c r="CA35" i="21"/>
  <c r="CA39" i="21"/>
  <c r="CA38" i="21"/>
  <c r="CA37" i="21"/>
  <c r="CA42" i="21"/>
  <c r="CA40" i="21"/>
  <c r="CA41" i="21"/>
  <c r="CA43" i="21"/>
  <c r="CA26" i="21"/>
  <c r="CA45" i="21"/>
  <c r="CA49" i="21"/>
  <c r="CA50" i="21"/>
  <c r="CA51" i="21"/>
  <c r="CA52" i="21"/>
  <c r="CA53" i="21"/>
  <c r="CA54" i="21"/>
  <c r="CA55" i="21"/>
  <c r="CA56" i="21"/>
  <c r="CA57" i="21"/>
  <c r="CA58" i="21"/>
  <c r="CA59" i="21"/>
  <c r="CA60" i="21"/>
  <c r="CA61" i="21"/>
  <c r="CA62" i="21"/>
  <c r="CA63" i="21"/>
  <c r="CA64" i="21"/>
  <c r="CA65" i="21"/>
  <c r="CA66" i="21"/>
  <c r="CA67" i="21"/>
  <c r="CA68" i="21"/>
  <c r="CA69" i="21"/>
  <c r="CA70" i="21"/>
  <c r="CA71" i="21"/>
  <c r="CA72" i="21"/>
  <c r="CA73" i="21"/>
  <c r="CA74" i="21"/>
  <c r="CA75" i="21"/>
  <c r="CA76" i="21"/>
  <c r="CA77" i="21"/>
  <c r="CA78" i="21"/>
  <c r="CA79" i="21"/>
  <c r="CA80" i="21"/>
  <c r="CA81" i="21"/>
  <c r="CA82" i="21"/>
  <c r="CA83" i="21"/>
  <c r="CA84" i="21"/>
  <c r="CA85" i="21"/>
  <c r="CA86" i="21"/>
  <c r="CA87" i="21"/>
  <c r="CA88" i="21"/>
  <c r="CA89" i="21"/>
  <c r="CA90" i="21"/>
  <c r="CA91" i="21"/>
  <c r="CA92" i="21"/>
  <c r="CA93" i="21"/>
  <c r="CA94" i="21"/>
  <c r="CA95" i="21"/>
  <c r="CA96" i="21"/>
  <c r="CA97" i="21"/>
  <c r="CA22" i="21"/>
  <c r="CA32" i="21"/>
  <c r="CA46" i="21"/>
  <c r="CA44" i="21"/>
  <c r="CA3" i="21"/>
  <c r="CA105" i="21" s="1"/>
  <c r="BU3" i="21"/>
  <c r="CJ272" i="20"/>
  <c r="CK272" i="20"/>
  <c r="C108" i="21"/>
  <c r="BT108" i="21"/>
  <c r="BU108" i="21"/>
  <c r="BM5" i="19"/>
  <c r="BM7" i="19"/>
  <c r="BY5" i="19"/>
  <c r="BY7" i="19"/>
  <c r="CB5" i="19"/>
  <c r="CB7" i="19"/>
  <c r="F5" i="23"/>
  <c r="F22" i="23"/>
  <c r="F40" i="23"/>
  <c r="F30" i="23"/>
  <c r="F4" i="23"/>
  <c r="F32" i="23"/>
  <c r="F25" i="23"/>
  <c r="F23" i="23"/>
  <c r="BV5" i="19"/>
  <c r="BV7" i="19"/>
  <c r="BS5" i="19"/>
  <c r="BS7" i="19"/>
  <c r="F15" i="23"/>
  <c r="CH5" i="19"/>
  <c r="CH7" i="19"/>
  <c r="CQ5" i="19"/>
  <c r="CQ7" i="19"/>
  <c r="DC5" i="19"/>
  <c r="DC7" i="19"/>
  <c r="CW5" i="19"/>
  <c r="CW7" i="19"/>
  <c r="CZ5" i="19"/>
  <c r="CZ7" i="19"/>
  <c r="F29" i="23"/>
  <c r="F39" i="23"/>
  <c r="DL4" i="19"/>
  <c r="DL5" i="19"/>
  <c r="DL7" i="19"/>
  <c r="F11" i="23"/>
  <c r="EJ5" i="19"/>
  <c r="EJ7" i="19"/>
  <c r="EG5" i="19"/>
  <c r="EG7" i="19"/>
  <c r="E40" i="25"/>
  <c r="F40" i="25"/>
  <c r="G40" i="25"/>
  <c r="E4" i="25"/>
  <c r="E5" i="25"/>
  <c r="E6" i="25"/>
  <c r="E7" i="25"/>
  <c r="E8" i="25"/>
  <c r="E9" i="25"/>
  <c r="E10" i="25"/>
  <c r="E11" i="25"/>
  <c r="E12" i="25"/>
  <c r="E13" i="25"/>
  <c r="E14" i="25"/>
  <c r="E15" i="25"/>
  <c r="E16" i="25"/>
  <c r="E17" i="25"/>
  <c r="E18" i="25"/>
  <c r="E19" i="25"/>
  <c r="E20" i="25"/>
  <c r="E21" i="25"/>
  <c r="E22" i="25"/>
  <c r="E23" i="25"/>
  <c r="E24" i="25"/>
  <c r="E25" i="25"/>
  <c r="E26" i="25"/>
  <c r="E27" i="25"/>
  <c r="E28" i="25"/>
  <c r="E29" i="25"/>
  <c r="E30" i="25"/>
  <c r="E31" i="25"/>
  <c r="E32" i="25"/>
  <c r="E33" i="25"/>
  <c r="E34" i="25"/>
  <c r="E35" i="25"/>
  <c r="E36" i="25"/>
  <c r="E37" i="25"/>
  <c r="E38" i="25"/>
  <c r="E39" i="25"/>
  <c r="E41" i="25"/>
  <c r="E42" i="25"/>
  <c r="E43" i="25"/>
  <c r="E44" i="25"/>
  <c r="E45" i="25"/>
  <c r="E46" i="25"/>
  <c r="E47" i="25"/>
  <c r="E48" i="25"/>
  <c r="E49" i="25"/>
  <c r="E50" i="25"/>
  <c r="E51" i="25"/>
  <c r="E52" i="25"/>
  <c r="E53" i="25"/>
  <c r="E54" i="25"/>
  <c r="E55" i="25"/>
  <c r="E56" i="25"/>
  <c r="E58" i="25"/>
  <c r="F4" i="25"/>
  <c r="F5" i="25"/>
  <c r="F6" i="25"/>
  <c r="F7" i="25"/>
  <c r="F8" i="25"/>
  <c r="F9" i="25"/>
  <c r="F10" i="25"/>
  <c r="F11" i="25"/>
  <c r="F12" i="25"/>
  <c r="F13" i="25"/>
  <c r="F14" i="25"/>
  <c r="F15" i="25"/>
  <c r="F16" i="25"/>
  <c r="F17" i="25"/>
  <c r="F18" i="25"/>
  <c r="F19" i="25"/>
  <c r="F20" i="25"/>
  <c r="F21" i="25"/>
  <c r="F22" i="25"/>
  <c r="F23" i="25"/>
  <c r="F24" i="25"/>
  <c r="F25" i="25"/>
  <c r="F26" i="25"/>
  <c r="F27" i="25"/>
  <c r="F28" i="25"/>
  <c r="F29" i="25"/>
  <c r="F30" i="25"/>
  <c r="F31" i="25"/>
  <c r="F32" i="25"/>
  <c r="F33" i="25"/>
  <c r="F34" i="25"/>
  <c r="F35" i="25"/>
  <c r="F36" i="25"/>
  <c r="F37" i="25"/>
  <c r="F38" i="25"/>
  <c r="F39" i="25"/>
  <c r="F41" i="25"/>
  <c r="F42" i="25"/>
  <c r="F43" i="25"/>
  <c r="F44" i="25"/>
  <c r="F45" i="25"/>
  <c r="F46" i="25"/>
  <c r="F47" i="25"/>
  <c r="F48" i="25"/>
  <c r="F49" i="25"/>
  <c r="F50" i="25"/>
  <c r="F51" i="25"/>
  <c r="F52" i="25"/>
  <c r="F53" i="25"/>
  <c r="F54" i="25"/>
  <c r="F55" i="25"/>
  <c r="F56" i="25"/>
  <c r="F58" i="25"/>
  <c r="G58" i="25"/>
  <c r="J40" i="25"/>
  <c r="G56" i="25"/>
  <c r="J56" i="25"/>
  <c r="G17" i="25"/>
  <c r="J17" i="25"/>
  <c r="G44" i="25"/>
  <c r="J44" i="25"/>
  <c r="G38" i="25"/>
  <c r="J38" i="25"/>
  <c r="G30" i="25"/>
  <c r="J30" i="25"/>
  <c r="G25" i="25"/>
  <c r="J25" i="25"/>
  <c r="G19" i="25"/>
  <c r="J19" i="25"/>
  <c r="G8" i="25"/>
  <c r="J8" i="25"/>
  <c r="G35" i="25"/>
  <c r="J35" i="25"/>
  <c r="G46" i="25"/>
  <c r="J46" i="25"/>
  <c r="G18" i="25"/>
  <c r="J18" i="25"/>
  <c r="G9" i="25"/>
  <c r="J9" i="25"/>
  <c r="G45" i="25"/>
  <c r="J45" i="25"/>
  <c r="G37" i="25"/>
  <c r="J37" i="25"/>
  <c r="G7" i="25"/>
  <c r="J7" i="25"/>
  <c r="G47" i="25"/>
  <c r="J47" i="25"/>
  <c r="G23" i="25"/>
  <c r="J23" i="25"/>
  <c r="G51" i="25"/>
  <c r="J51" i="25"/>
  <c r="G41" i="25"/>
  <c r="J41" i="25"/>
  <c r="G49" i="25"/>
  <c r="J49" i="25"/>
  <c r="G16" i="25"/>
  <c r="J16" i="25"/>
  <c r="G15" i="25"/>
  <c r="J15" i="25"/>
  <c r="G21" i="25"/>
  <c r="J21" i="25"/>
  <c r="G20" i="25"/>
  <c r="J20" i="25"/>
  <c r="G50" i="25"/>
  <c r="J50" i="25"/>
  <c r="G43" i="25"/>
  <c r="J43" i="25"/>
  <c r="G53" i="25"/>
  <c r="J53" i="25"/>
  <c r="F20" i="23"/>
  <c r="F6" i="23"/>
  <c r="G14" i="25"/>
  <c r="I19" i="25"/>
  <c r="I23" i="25"/>
  <c r="I46" i="25"/>
  <c r="I25" i="25"/>
  <c r="I45" i="25"/>
  <c r="I9" i="25"/>
  <c r="I15" i="25"/>
  <c r="I51" i="25"/>
  <c r="I7" i="25"/>
  <c r="I41" i="25"/>
  <c r="I30" i="25"/>
  <c r="I18" i="25"/>
  <c r="I35" i="25"/>
  <c r="I49" i="25"/>
  <c r="HD4" i="19"/>
  <c r="G26" i="27"/>
  <c r="E61" i="27"/>
  <c r="F61" i="27"/>
  <c r="G61" i="27"/>
  <c r="J26" i="27"/>
  <c r="G48" i="27"/>
  <c r="J48" i="27"/>
  <c r="G35" i="27"/>
  <c r="J35" i="27"/>
  <c r="G50" i="27"/>
  <c r="J50" i="27"/>
  <c r="I53" i="25"/>
  <c r="I21" i="25"/>
  <c r="I40" i="25"/>
  <c r="I43" i="25"/>
  <c r="I50" i="25"/>
  <c r="H19" i="25"/>
  <c r="H40" i="25"/>
  <c r="H21" i="25"/>
  <c r="H25" i="25"/>
  <c r="H53" i="25"/>
  <c r="H7" i="25"/>
  <c r="H14" i="25"/>
  <c r="H8" i="25"/>
  <c r="H56" i="25"/>
  <c r="H18" i="25"/>
  <c r="H28" i="25"/>
  <c r="H43" i="25"/>
  <c r="H37" i="25"/>
  <c r="H17" i="25"/>
  <c r="H44" i="25"/>
  <c r="H20" i="25"/>
  <c r="I47" i="25"/>
  <c r="I44" i="25"/>
  <c r="I16" i="25"/>
  <c r="I17" i="25"/>
  <c r="HA4" i="19"/>
  <c r="G23" i="27"/>
  <c r="J23" i="27"/>
  <c r="G37" i="27"/>
  <c r="J37" i="27"/>
  <c r="G14" i="27"/>
  <c r="J14" i="27"/>
  <c r="G46" i="27"/>
  <c r="J46" i="27"/>
  <c r="HM4" i="19"/>
  <c r="G43" i="27"/>
  <c r="J43" i="27"/>
  <c r="G51" i="27"/>
  <c r="J51" i="27"/>
  <c r="G52" i="27"/>
  <c r="J52" i="27"/>
  <c r="G6" i="27"/>
  <c r="J6" i="27"/>
  <c r="G47" i="27"/>
  <c r="J47" i="27"/>
  <c r="G21" i="27"/>
  <c r="J21" i="27"/>
  <c r="G57" i="27"/>
  <c r="J57" i="27"/>
  <c r="G8" i="27"/>
  <c r="J8" i="27"/>
  <c r="G45" i="27"/>
  <c r="J45" i="27"/>
  <c r="G55" i="27"/>
  <c r="J55" i="27"/>
  <c r="G16" i="27"/>
  <c r="J16" i="27"/>
  <c r="G31" i="27"/>
  <c r="J31" i="27"/>
  <c r="G15" i="27"/>
  <c r="J15" i="27"/>
  <c r="G53" i="27"/>
  <c r="J53" i="27"/>
  <c r="G5" i="27"/>
  <c r="J5" i="27"/>
  <c r="G41" i="27"/>
  <c r="J41" i="27"/>
  <c r="G30" i="27"/>
  <c r="J30" i="27"/>
  <c r="G20" i="27"/>
  <c r="J20" i="27"/>
  <c r="G12" i="27"/>
  <c r="J12" i="27"/>
  <c r="G42" i="27"/>
  <c r="J42" i="27"/>
  <c r="G9" i="27"/>
  <c r="J9" i="27"/>
  <c r="G11" i="27"/>
  <c r="J11" i="27"/>
  <c r="G19" i="27"/>
  <c r="J19" i="27"/>
  <c r="G33" i="27"/>
  <c r="J33" i="27"/>
  <c r="G18" i="27"/>
  <c r="J18" i="27"/>
  <c r="G17" i="27"/>
  <c r="J17" i="27"/>
  <c r="G7" i="27"/>
  <c r="J7" i="27"/>
  <c r="G13" i="27"/>
  <c r="J13" i="27"/>
  <c r="G54" i="27"/>
  <c r="J54" i="27"/>
  <c r="AX33" i="21"/>
  <c r="AY33" i="21"/>
  <c r="BA33" i="21"/>
  <c r="BB33" i="21"/>
  <c r="BC33" i="21"/>
  <c r="BF33" i="21"/>
  <c r="BH33" i="21"/>
  <c r="BI33" i="21"/>
  <c r="BJ33" i="21"/>
  <c r="BL33" i="21"/>
  <c r="BO33" i="21"/>
  <c r="BR33" i="21"/>
  <c r="BT33" i="21"/>
  <c r="BU33" i="21"/>
  <c r="BX33" i="21"/>
  <c r="BY33" i="21"/>
  <c r="AX50" i="21"/>
  <c r="AY50" i="21"/>
  <c r="BA50" i="21"/>
  <c r="BB50" i="21"/>
  <c r="BC50" i="21"/>
  <c r="BF50" i="21"/>
  <c r="BH50" i="21"/>
  <c r="BI50" i="21"/>
  <c r="BJ50" i="21"/>
  <c r="BL50" i="21"/>
  <c r="BO50" i="21"/>
  <c r="BR50" i="21"/>
  <c r="BT50" i="21"/>
  <c r="BU50" i="21"/>
  <c r="BX50" i="21"/>
  <c r="BY50" i="21"/>
  <c r="AX51" i="21"/>
  <c r="AY51" i="21"/>
  <c r="BA51" i="21"/>
  <c r="BB51" i="21"/>
  <c r="BC51" i="21"/>
  <c r="BF51" i="21"/>
  <c r="BH51" i="21"/>
  <c r="BI51" i="21"/>
  <c r="BJ51" i="21"/>
  <c r="BL51" i="21"/>
  <c r="BO51" i="21"/>
  <c r="BR51" i="21"/>
  <c r="BT51" i="21"/>
  <c r="BU51" i="21"/>
  <c r="BX51" i="21"/>
  <c r="BY51" i="21"/>
  <c r="AX52" i="21"/>
  <c r="AY52" i="21"/>
  <c r="BA52" i="21"/>
  <c r="BB52" i="21"/>
  <c r="BC52" i="21"/>
  <c r="BF52" i="21"/>
  <c r="BH52" i="21"/>
  <c r="BI52" i="21"/>
  <c r="BJ52" i="21"/>
  <c r="BL52" i="21"/>
  <c r="BO52" i="21"/>
  <c r="BR52" i="21"/>
  <c r="BT52" i="21"/>
  <c r="BU52" i="21"/>
  <c r="BX52" i="21"/>
  <c r="BY52" i="21"/>
  <c r="AX53" i="21"/>
  <c r="AY53" i="21"/>
  <c r="BA53" i="21"/>
  <c r="BB53" i="21"/>
  <c r="BC53" i="21"/>
  <c r="BF53" i="21"/>
  <c r="BH53" i="21"/>
  <c r="BI53" i="21"/>
  <c r="BJ53" i="21"/>
  <c r="BL53" i="21"/>
  <c r="BO53" i="21"/>
  <c r="BR53" i="21"/>
  <c r="BT53" i="21"/>
  <c r="BU53" i="21"/>
  <c r="BX53" i="21"/>
  <c r="BY53" i="21"/>
  <c r="AX47" i="21"/>
  <c r="AY47" i="21"/>
  <c r="BA47" i="21"/>
  <c r="BB47" i="21"/>
  <c r="BC47" i="21"/>
  <c r="BF47" i="21"/>
  <c r="BH47" i="21"/>
  <c r="BI47" i="21"/>
  <c r="BJ47" i="21"/>
  <c r="BL47" i="21"/>
  <c r="BN47" i="21"/>
  <c r="BO47" i="21"/>
  <c r="BR47" i="21"/>
  <c r="BT47" i="21"/>
  <c r="BU47" i="21"/>
  <c r="BX47" i="21"/>
  <c r="BY47" i="21"/>
  <c r="AX54" i="21"/>
  <c r="AY54" i="21"/>
  <c r="BA54" i="21"/>
  <c r="BB54" i="21"/>
  <c r="BC54" i="21"/>
  <c r="BF54" i="21"/>
  <c r="BH54" i="21"/>
  <c r="BI54" i="21"/>
  <c r="BJ54" i="21"/>
  <c r="BL54" i="21"/>
  <c r="BO54" i="21"/>
  <c r="BR54" i="21"/>
  <c r="BT54" i="21"/>
  <c r="BU54" i="21"/>
  <c r="BX54" i="21"/>
  <c r="BY54" i="21"/>
  <c r="AX48" i="21"/>
  <c r="AY48" i="21"/>
  <c r="BA48" i="21"/>
  <c r="BB48" i="21"/>
  <c r="BC48" i="21"/>
  <c r="BF48" i="21"/>
  <c r="BH48" i="21"/>
  <c r="BI48" i="21"/>
  <c r="BJ48" i="21"/>
  <c r="BL48" i="21"/>
  <c r="BO48" i="21"/>
  <c r="BR48" i="21"/>
  <c r="BT48" i="21"/>
  <c r="BU48" i="21"/>
  <c r="BX48" i="21"/>
  <c r="BY48" i="21"/>
  <c r="AX55" i="21"/>
  <c r="AY55" i="21"/>
  <c r="BA55" i="21"/>
  <c r="BB55" i="21"/>
  <c r="BC55" i="21"/>
  <c r="BF55" i="21"/>
  <c r="BH55" i="21"/>
  <c r="BI55" i="21"/>
  <c r="BJ55" i="21"/>
  <c r="BL55" i="21"/>
  <c r="BO55" i="21"/>
  <c r="BR55" i="21"/>
  <c r="BT55" i="21"/>
  <c r="BU55" i="21"/>
  <c r="BX55" i="21"/>
  <c r="BY55" i="21"/>
  <c r="AX56" i="21"/>
  <c r="AY56" i="21"/>
  <c r="BA56" i="21"/>
  <c r="BB56" i="21"/>
  <c r="BC56" i="21"/>
  <c r="BF56" i="21"/>
  <c r="BH56" i="21"/>
  <c r="BI56" i="21"/>
  <c r="BJ56" i="21"/>
  <c r="BL56" i="21"/>
  <c r="BO56" i="21"/>
  <c r="BR56" i="21"/>
  <c r="BT56" i="21"/>
  <c r="BU56" i="21"/>
  <c r="BX56" i="21"/>
  <c r="BY56" i="21"/>
  <c r="AX11" i="21"/>
  <c r="AY11" i="21"/>
  <c r="BA11" i="21"/>
  <c r="BB11" i="21"/>
  <c r="BC11" i="21"/>
  <c r="BF11" i="21"/>
  <c r="BH11" i="21"/>
  <c r="BI11" i="21"/>
  <c r="BJ11" i="21"/>
  <c r="BL11" i="21"/>
  <c r="BN11" i="21"/>
  <c r="BO11" i="21"/>
  <c r="BR11" i="21"/>
  <c r="BT11" i="21"/>
  <c r="BU11" i="21"/>
  <c r="BX11" i="21"/>
  <c r="BY11" i="21"/>
  <c r="AX29" i="21"/>
  <c r="AY29" i="21"/>
  <c r="BA29" i="21"/>
  <c r="BB29" i="21"/>
  <c r="BC29" i="21"/>
  <c r="BF29" i="21"/>
  <c r="BH29" i="21"/>
  <c r="BI29" i="21"/>
  <c r="BJ29" i="21"/>
  <c r="BL29" i="21"/>
  <c r="BO29" i="21"/>
  <c r="BR29" i="21"/>
  <c r="BT29" i="21"/>
  <c r="BU29" i="21"/>
  <c r="BX29" i="21"/>
  <c r="BY29" i="21"/>
  <c r="AX42" i="21"/>
  <c r="AY42" i="21"/>
  <c r="BB42" i="21"/>
  <c r="BC42" i="21"/>
  <c r="BF42" i="21"/>
  <c r="BH42" i="21"/>
  <c r="BI42" i="21"/>
  <c r="BJ42" i="21"/>
  <c r="BL42" i="21"/>
  <c r="BO42" i="21"/>
  <c r="BR42" i="21"/>
  <c r="BT42" i="21"/>
  <c r="BU42" i="21"/>
  <c r="BX42" i="21"/>
  <c r="BY42" i="21"/>
  <c r="AX57" i="21"/>
  <c r="AY57" i="21"/>
  <c r="BA57" i="21"/>
  <c r="BB57" i="21"/>
  <c r="BC57" i="21"/>
  <c r="BF57" i="21"/>
  <c r="BH57" i="21"/>
  <c r="BI57" i="21"/>
  <c r="BJ57" i="21"/>
  <c r="BL57" i="21"/>
  <c r="BO57" i="21"/>
  <c r="BR57" i="21"/>
  <c r="BT57" i="21"/>
  <c r="BU57" i="21"/>
  <c r="BX57" i="21"/>
  <c r="BY57" i="21"/>
  <c r="AX58" i="21"/>
  <c r="AY58" i="21"/>
  <c r="BA58" i="21"/>
  <c r="BB58" i="21"/>
  <c r="BC58" i="21"/>
  <c r="BF58" i="21"/>
  <c r="BH58" i="21"/>
  <c r="BI58" i="21"/>
  <c r="BJ58" i="21"/>
  <c r="BL58" i="21"/>
  <c r="BO58" i="21"/>
  <c r="BR58" i="21"/>
  <c r="BT58" i="21"/>
  <c r="BU58" i="21"/>
  <c r="BX58" i="21"/>
  <c r="BY58" i="21"/>
  <c r="AX13" i="21"/>
  <c r="AY13" i="21"/>
  <c r="BA13" i="21"/>
  <c r="BB13" i="21"/>
  <c r="BC13" i="21"/>
  <c r="BF13" i="21"/>
  <c r="BH13" i="21"/>
  <c r="BI13" i="21"/>
  <c r="BJ13" i="21"/>
  <c r="BL13" i="21"/>
  <c r="BN13" i="21"/>
  <c r="BO13" i="21"/>
  <c r="BR13" i="21"/>
  <c r="BT13" i="21"/>
  <c r="BU13" i="21"/>
  <c r="BX13" i="21"/>
  <c r="BY13" i="21"/>
  <c r="AX59" i="21"/>
  <c r="AY59" i="21"/>
  <c r="BA59" i="21"/>
  <c r="BB59" i="21"/>
  <c r="BC59" i="21"/>
  <c r="BF59" i="21"/>
  <c r="BH59" i="21"/>
  <c r="BI59" i="21"/>
  <c r="BJ59" i="21"/>
  <c r="BL59" i="21"/>
  <c r="BO59" i="21"/>
  <c r="BR59" i="21"/>
  <c r="BT59" i="21"/>
  <c r="BU59" i="21"/>
  <c r="BX59" i="21"/>
  <c r="BY59" i="21"/>
  <c r="AX60" i="21"/>
  <c r="AY60" i="21"/>
  <c r="BA60" i="21"/>
  <c r="BB60" i="21"/>
  <c r="BC60" i="21"/>
  <c r="BF60" i="21"/>
  <c r="BH60" i="21"/>
  <c r="BI60" i="21"/>
  <c r="BJ60" i="21"/>
  <c r="BL60" i="21"/>
  <c r="BO60" i="21"/>
  <c r="BR60" i="21"/>
  <c r="BT60" i="21"/>
  <c r="BU60" i="21"/>
  <c r="BX60" i="21"/>
  <c r="BY60" i="21"/>
  <c r="AX61" i="21"/>
  <c r="AY61" i="21"/>
  <c r="BA61" i="21"/>
  <c r="BB61" i="21"/>
  <c r="BC61" i="21"/>
  <c r="BF61" i="21"/>
  <c r="BH61" i="21"/>
  <c r="BI61" i="21"/>
  <c r="BJ61" i="21"/>
  <c r="BL61" i="21"/>
  <c r="BO61" i="21"/>
  <c r="BR61" i="21"/>
  <c r="BT61" i="21"/>
  <c r="BU61" i="21"/>
  <c r="BX61" i="21"/>
  <c r="BY61" i="21"/>
  <c r="AX15" i="21"/>
  <c r="AY15" i="21"/>
  <c r="BA15" i="21"/>
  <c r="BB15" i="21"/>
  <c r="BC15" i="21"/>
  <c r="BF15" i="21"/>
  <c r="BH15" i="21"/>
  <c r="BI15" i="21"/>
  <c r="BJ15" i="21"/>
  <c r="BL15" i="21"/>
  <c r="BN15" i="21"/>
  <c r="BO15" i="21"/>
  <c r="BR15" i="21"/>
  <c r="BT15" i="21"/>
  <c r="BU15" i="21"/>
  <c r="BX15" i="21"/>
  <c r="BY15" i="21"/>
  <c r="AX9" i="21"/>
  <c r="AY9" i="21"/>
  <c r="BA9" i="21"/>
  <c r="BB9" i="21"/>
  <c r="BC9" i="21"/>
  <c r="BF9" i="21"/>
  <c r="BH9" i="21"/>
  <c r="BI9" i="21"/>
  <c r="BJ9" i="21"/>
  <c r="BL9" i="21"/>
  <c r="BO9" i="21"/>
  <c r="BR9" i="21"/>
  <c r="BT9" i="21"/>
  <c r="BU9" i="21"/>
  <c r="BX9" i="21"/>
  <c r="BY9" i="21"/>
  <c r="AX37" i="21"/>
  <c r="AY37" i="21"/>
  <c r="BA37" i="21"/>
  <c r="BB37" i="21"/>
  <c r="BC37" i="21"/>
  <c r="BF37" i="21"/>
  <c r="BH37" i="21"/>
  <c r="BI37" i="21"/>
  <c r="BJ37" i="21"/>
  <c r="BL37" i="21"/>
  <c r="BO37" i="21"/>
  <c r="BR37" i="21"/>
  <c r="BT37" i="21"/>
  <c r="BU37" i="21"/>
  <c r="BX37" i="21"/>
  <c r="BY37" i="21"/>
  <c r="AX43" i="21"/>
  <c r="AY43" i="21"/>
  <c r="BA43" i="21"/>
  <c r="BB43" i="21"/>
  <c r="BC43" i="21"/>
  <c r="BF43" i="21"/>
  <c r="BH43" i="21"/>
  <c r="BI43" i="21"/>
  <c r="BJ43" i="21"/>
  <c r="BL43" i="21"/>
  <c r="BO43" i="21"/>
  <c r="BR43" i="21"/>
  <c r="BT43" i="21"/>
  <c r="BU43" i="21"/>
  <c r="BX43" i="21"/>
  <c r="BY43" i="21"/>
  <c r="AX62" i="21"/>
  <c r="AY62" i="21"/>
  <c r="BA62" i="21"/>
  <c r="BB62" i="21"/>
  <c r="BC62" i="21"/>
  <c r="BF62" i="21"/>
  <c r="BH62" i="21"/>
  <c r="BI62" i="21"/>
  <c r="BJ62" i="21"/>
  <c r="BL62" i="21"/>
  <c r="BO62" i="21"/>
  <c r="BR62" i="21"/>
  <c r="BT62" i="21"/>
  <c r="BU62" i="21"/>
  <c r="BX62" i="21"/>
  <c r="BY62" i="21"/>
  <c r="AX63" i="21"/>
  <c r="AY63" i="21"/>
  <c r="BA63" i="21"/>
  <c r="BB63" i="21"/>
  <c r="BC63" i="21"/>
  <c r="BF63" i="21"/>
  <c r="BH63" i="21"/>
  <c r="BI63" i="21"/>
  <c r="BJ63" i="21"/>
  <c r="BL63" i="21"/>
  <c r="BO63" i="21"/>
  <c r="BR63" i="21"/>
  <c r="BT63" i="21"/>
  <c r="BU63" i="21"/>
  <c r="BX63" i="21"/>
  <c r="BY63" i="21"/>
  <c r="AX25" i="21"/>
  <c r="AY25" i="21"/>
  <c r="BA25" i="21"/>
  <c r="BB25" i="21"/>
  <c r="BC25" i="21"/>
  <c r="BF25" i="21"/>
  <c r="BH25" i="21"/>
  <c r="BI25" i="21"/>
  <c r="BJ25" i="21"/>
  <c r="BL25" i="21"/>
  <c r="BO25" i="21"/>
  <c r="BR25" i="21"/>
  <c r="BT25" i="21"/>
  <c r="BU25" i="21"/>
  <c r="BX25" i="21"/>
  <c r="BY25" i="21"/>
  <c r="AX64" i="21"/>
  <c r="AY64" i="21"/>
  <c r="BA64" i="21"/>
  <c r="BB64" i="21"/>
  <c r="BC64" i="21"/>
  <c r="BF64" i="21"/>
  <c r="BH64" i="21"/>
  <c r="BI64" i="21"/>
  <c r="BJ64" i="21"/>
  <c r="BL64" i="21"/>
  <c r="BO64" i="21"/>
  <c r="BR64" i="21"/>
  <c r="BT64" i="21"/>
  <c r="BU64" i="21"/>
  <c r="BX64" i="21"/>
  <c r="BY64" i="21"/>
  <c r="AX41" i="21"/>
  <c r="AY41" i="21"/>
  <c r="BA41" i="21"/>
  <c r="BB41" i="21"/>
  <c r="BC41" i="21"/>
  <c r="BF41" i="21"/>
  <c r="BH41" i="21"/>
  <c r="BI41" i="21"/>
  <c r="BJ41" i="21"/>
  <c r="BL41" i="21"/>
  <c r="BO41" i="21"/>
  <c r="BR41" i="21"/>
  <c r="BT41" i="21"/>
  <c r="BU41" i="21"/>
  <c r="BX41" i="21"/>
  <c r="BY41" i="21"/>
  <c r="AX65" i="21"/>
  <c r="AY65" i="21"/>
  <c r="BA65" i="21"/>
  <c r="BB65" i="21"/>
  <c r="BC65" i="21"/>
  <c r="BF65" i="21"/>
  <c r="BH65" i="21"/>
  <c r="BI65" i="21"/>
  <c r="BJ65" i="21"/>
  <c r="BL65" i="21"/>
  <c r="BO65" i="21"/>
  <c r="BR65" i="21"/>
  <c r="BT65" i="21"/>
  <c r="BU65" i="21"/>
  <c r="BX65" i="21"/>
  <c r="BY65" i="21"/>
  <c r="AX66" i="21"/>
  <c r="AY66" i="21"/>
  <c r="BA66" i="21"/>
  <c r="BB66" i="21"/>
  <c r="BC66" i="21"/>
  <c r="BF66" i="21"/>
  <c r="BH66" i="21"/>
  <c r="BI66" i="21"/>
  <c r="BJ66" i="21"/>
  <c r="BL66" i="21"/>
  <c r="BO66" i="21"/>
  <c r="BR66" i="21"/>
  <c r="BT66" i="21"/>
  <c r="BU66" i="21"/>
  <c r="BX66" i="21"/>
  <c r="BY66" i="21"/>
  <c r="AX67" i="21"/>
  <c r="AY67" i="21"/>
  <c r="BA67" i="21"/>
  <c r="BB67" i="21"/>
  <c r="BC67" i="21"/>
  <c r="BF67" i="21"/>
  <c r="BH67" i="21"/>
  <c r="BI67" i="21"/>
  <c r="BJ67" i="21"/>
  <c r="BL67" i="21"/>
  <c r="BO67" i="21"/>
  <c r="BR67" i="21"/>
  <c r="BT67" i="21"/>
  <c r="BU67" i="21"/>
  <c r="BX67" i="21"/>
  <c r="BY67" i="21"/>
  <c r="AX6" i="21"/>
  <c r="AY6" i="21"/>
  <c r="BA6" i="21"/>
  <c r="BB6" i="21"/>
  <c r="BH6" i="21"/>
  <c r="BJ6" i="21"/>
  <c r="BL6" i="21"/>
  <c r="BN6" i="21"/>
  <c r="BO6" i="21"/>
  <c r="BR6" i="21"/>
  <c r="BT6" i="21"/>
  <c r="BU6" i="21"/>
  <c r="BX6" i="21"/>
  <c r="BY6" i="21"/>
  <c r="AX68" i="21"/>
  <c r="AY68" i="21"/>
  <c r="BA68" i="21"/>
  <c r="BB68" i="21"/>
  <c r="BC68" i="21"/>
  <c r="BF68" i="21"/>
  <c r="BH68" i="21"/>
  <c r="BI68" i="21"/>
  <c r="BJ68" i="21"/>
  <c r="BL68" i="21"/>
  <c r="BO68" i="21"/>
  <c r="BR68" i="21"/>
  <c r="BT68" i="21"/>
  <c r="BU68" i="21"/>
  <c r="BX68" i="21"/>
  <c r="BY68" i="21"/>
  <c r="AX69" i="21"/>
  <c r="AY69" i="21"/>
  <c r="BA69" i="21"/>
  <c r="BB69" i="21"/>
  <c r="BC69" i="21"/>
  <c r="BF69" i="21"/>
  <c r="BH69" i="21"/>
  <c r="BI69" i="21"/>
  <c r="BJ69" i="21"/>
  <c r="BL69" i="21"/>
  <c r="BO69" i="21"/>
  <c r="BR69" i="21"/>
  <c r="BT69" i="21"/>
  <c r="BU69" i="21"/>
  <c r="BX69" i="21"/>
  <c r="BY69" i="21"/>
  <c r="AX70" i="21"/>
  <c r="AY70" i="21"/>
  <c r="BA70" i="21"/>
  <c r="BB70" i="21"/>
  <c r="BC70" i="21"/>
  <c r="BF70" i="21"/>
  <c r="BH70" i="21"/>
  <c r="BI70" i="21"/>
  <c r="BJ70" i="21"/>
  <c r="BL70" i="21"/>
  <c r="BO70" i="21"/>
  <c r="BR70" i="21"/>
  <c r="BT70" i="21"/>
  <c r="BU70" i="21"/>
  <c r="BX70" i="21"/>
  <c r="BY70" i="21"/>
  <c r="AX71" i="21"/>
  <c r="AY71" i="21"/>
  <c r="BA71" i="21"/>
  <c r="BB71" i="21"/>
  <c r="BC71" i="21"/>
  <c r="BF71" i="21"/>
  <c r="BH71" i="21"/>
  <c r="BI71" i="21"/>
  <c r="BJ71" i="21"/>
  <c r="BL71" i="21"/>
  <c r="BO71" i="21"/>
  <c r="BR71" i="21"/>
  <c r="BT71" i="21"/>
  <c r="BU71" i="21"/>
  <c r="BX71" i="21"/>
  <c r="BY71" i="21"/>
  <c r="AX72" i="21"/>
  <c r="AY72" i="21"/>
  <c r="BA72" i="21"/>
  <c r="BB72" i="21"/>
  <c r="BC72" i="21"/>
  <c r="BF72" i="21"/>
  <c r="BH72" i="21"/>
  <c r="BI72" i="21"/>
  <c r="BJ72" i="21"/>
  <c r="BL72" i="21"/>
  <c r="BO72" i="21"/>
  <c r="BR72" i="21"/>
  <c r="BT72" i="21"/>
  <c r="BU72" i="21"/>
  <c r="BX72" i="21"/>
  <c r="BY72" i="21"/>
  <c r="AX73" i="21"/>
  <c r="AY73" i="21"/>
  <c r="BA73" i="21"/>
  <c r="BB73" i="21"/>
  <c r="BC73" i="21"/>
  <c r="BF73" i="21"/>
  <c r="BH73" i="21"/>
  <c r="BI73" i="21"/>
  <c r="BJ73" i="21"/>
  <c r="BL73" i="21"/>
  <c r="BO73" i="21"/>
  <c r="BR73" i="21"/>
  <c r="BT73" i="21"/>
  <c r="BU73" i="21"/>
  <c r="BX73" i="21"/>
  <c r="BY73" i="21"/>
  <c r="AX74" i="21"/>
  <c r="AY74" i="21"/>
  <c r="BA74" i="21"/>
  <c r="BB74" i="21"/>
  <c r="BC74" i="21"/>
  <c r="BF74" i="21"/>
  <c r="BH74" i="21"/>
  <c r="BI74" i="21"/>
  <c r="BJ74" i="21"/>
  <c r="BL74" i="21"/>
  <c r="BO74" i="21"/>
  <c r="BR74" i="21"/>
  <c r="BT74" i="21"/>
  <c r="BU74" i="21"/>
  <c r="BX74" i="21"/>
  <c r="BY74" i="21"/>
  <c r="AX16" i="21"/>
  <c r="AY16" i="21"/>
  <c r="BA16" i="21"/>
  <c r="BB16" i="21"/>
  <c r="BC16" i="21"/>
  <c r="BF16" i="21"/>
  <c r="BH16" i="21"/>
  <c r="BI16" i="21"/>
  <c r="BJ16" i="21"/>
  <c r="BL16" i="21"/>
  <c r="BN16" i="21"/>
  <c r="BO16" i="21"/>
  <c r="BR16" i="21"/>
  <c r="BT16" i="21"/>
  <c r="BU16" i="21"/>
  <c r="BX16" i="21"/>
  <c r="BY16" i="21"/>
  <c r="AX75" i="21"/>
  <c r="AY75" i="21"/>
  <c r="BA75" i="21"/>
  <c r="BB75" i="21"/>
  <c r="BC75" i="21"/>
  <c r="BF75" i="21"/>
  <c r="BH75" i="21"/>
  <c r="BI75" i="21"/>
  <c r="BJ75" i="21"/>
  <c r="BL75" i="21"/>
  <c r="BO75" i="21"/>
  <c r="BR75" i="21"/>
  <c r="BT75" i="21"/>
  <c r="BU75" i="21"/>
  <c r="BX75" i="21"/>
  <c r="BY75" i="21"/>
  <c r="AX76" i="21"/>
  <c r="AY76" i="21"/>
  <c r="BA76" i="21"/>
  <c r="BB76" i="21"/>
  <c r="BC76" i="21"/>
  <c r="BF76" i="21"/>
  <c r="BH76" i="21"/>
  <c r="BI76" i="21"/>
  <c r="BJ76" i="21"/>
  <c r="BL76" i="21"/>
  <c r="BO76" i="21"/>
  <c r="BR76" i="21"/>
  <c r="BT76" i="21"/>
  <c r="BU76" i="21"/>
  <c r="BX76" i="21"/>
  <c r="BY76" i="21"/>
  <c r="AX77" i="21"/>
  <c r="AY77" i="21"/>
  <c r="BA77" i="21"/>
  <c r="BB77" i="21"/>
  <c r="BC77" i="21"/>
  <c r="BF77" i="21"/>
  <c r="BH77" i="21"/>
  <c r="BI77" i="21"/>
  <c r="BJ77" i="21"/>
  <c r="BL77" i="21"/>
  <c r="BO77" i="21"/>
  <c r="BR77" i="21"/>
  <c r="BT77" i="21"/>
  <c r="BU77" i="21"/>
  <c r="BX77" i="21"/>
  <c r="BY77" i="21"/>
  <c r="AX78" i="21"/>
  <c r="AY78" i="21"/>
  <c r="BA78" i="21"/>
  <c r="BB78" i="21"/>
  <c r="BC78" i="21"/>
  <c r="BF78" i="21"/>
  <c r="BH78" i="21"/>
  <c r="BI78" i="21"/>
  <c r="BJ78" i="21"/>
  <c r="BL78" i="21"/>
  <c r="BO78" i="21"/>
  <c r="BR78" i="21"/>
  <c r="BT78" i="21"/>
  <c r="BU78" i="21"/>
  <c r="BX78" i="21"/>
  <c r="BY78" i="21"/>
  <c r="AX79" i="21"/>
  <c r="AY79" i="21"/>
  <c r="BA79" i="21"/>
  <c r="BB79" i="21"/>
  <c r="BC79" i="21"/>
  <c r="BF79" i="21"/>
  <c r="BH79" i="21"/>
  <c r="BI79" i="21"/>
  <c r="BJ79" i="21"/>
  <c r="BL79" i="21"/>
  <c r="BO79" i="21"/>
  <c r="BR79" i="21"/>
  <c r="BT79" i="21"/>
  <c r="BU79" i="21"/>
  <c r="BX79" i="21"/>
  <c r="BY79" i="21"/>
  <c r="AX3" i="21"/>
  <c r="AY3" i="21"/>
  <c r="BA3" i="21"/>
  <c r="BB3" i="21"/>
  <c r="BC3" i="21"/>
  <c r="BF3" i="21"/>
  <c r="BH3" i="21"/>
  <c r="BI3" i="21"/>
  <c r="BJ3" i="21"/>
  <c r="BL3" i="21"/>
  <c r="BN3" i="21"/>
  <c r="BR3" i="21"/>
  <c r="BT3" i="21"/>
  <c r="AX38" i="21"/>
  <c r="AY38" i="21"/>
  <c r="BA38" i="21"/>
  <c r="BB38" i="21"/>
  <c r="BC38" i="21"/>
  <c r="BF38" i="21"/>
  <c r="BH38" i="21"/>
  <c r="BI38" i="21"/>
  <c r="BJ38" i="21"/>
  <c r="BL38" i="21"/>
  <c r="BO38" i="21"/>
  <c r="BR38" i="21"/>
  <c r="BT38" i="21"/>
  <c r="BU38" i="21"/>
  <c r="BX38" i="21"/>
  <c r="BY38" i="21"/>
  <c r="AX80" i="21"/>
  <c r="AY80" i="21"/>
  <c r="BA80" i="21"/>
  <c r="BB80" i="21"/>
  <c r="BC80" i="21"/>
  <c r="BF80" i="21"/>
  <c r="BH80" i="21"/>
  <c r="BI80" i="21"/>
  <c r="BJ80" i="21"/>
  <c r="BL80" i="21"/>
  <c r="BO80" i="21"/>
  <c r="BR80" i="21"/>
  <c r="BT80" i="21"/>
  <c r="BU80" i="21"/>
  <c r="BX80" i="21"/>
  <c r="BY80" i="21"/>
  <c r="AX81" i="21"/>
  <c r="AY81" i="21"/>
  <c r="BA81" i="21"/>
  <c r="BB81" i="21"/>
  <c r="BC81" i="21"/>
  <c r="BF81" i="21"/>
  <c r="BH81" i="21"/>
  <c r="BI81" i="21"/>
  <c r="BJ81" i="21"/>
  <c r="BL81" i="21"/>
  <c r="BO81" i="21"/>
  <c r="BR81" i="21"/>
  <c r="BT81" i="21"/>
  <c r="BU81" i="21"/>
  <c r="BX81" i="21"/>
  <c r="BY81" i="21"/>
  <c r="AX21" i="21"/>
  <c r="AY21" i="21"/>
  <c r="BA21" i="21"/>
  <c r="BB21" i="21"/>
  <c r="BC21" i="21"/>
  <c r="BF21" i="21"/>
  <c r="BH21" i="21"/>
  <c r="BI21" i="21"/>
  <c r="BJ21" i="21"/>
  <c r="BL21" i="21"/>
  <c r="BN21" i="21"/>
  <c r="BO21" i="21"/>
  <c r="BR21" i="21"/>
  <c r="BT21" i="21"/>
  <c r="BU21" i="21"/>
  <c r="BY21" i="21"/>
  <c r="AX82" i="21"/>
  <c r="AY82" i="21"/>
  <c r="BA82" i="21"/>
  <c r="BB82" i="21"/>
  <c r="BC82" i="21"/>
  <c r="BF82" i="21"/>
  <c r="BH82" i="21"/>
  <c r="BI82" i="21"/>
  <c r="BJ82" i="21"/>
  <c r="BL82" i="21"/>
  <c r="BO82" i="21"/>
  <c r="BR82" i="21"/>
  <c r="BT82" i="21"/>
  <c r="BU82" i="21"/>
  <c r="BX82" i="21"/>
  <c r="BY82" i="21"/>
  <c r="AX83" i="21"/>
  <c r="AY83" i="21"/>
  <c r="BA83" i="21"/>
  <c r="BB83" i="21"/>
  <c r="BC83" i="21"/>
  <c r="BF83" i="21"/>
  <c r="BH83" i="21"/>
  <c r="BI83" i="21"/>
  <c r="BJ83" i="21"/>
  <c r="BL83" i="21"/>
  <c r="BO83" i="21"/>
  <c r="BR83" i="21"/>
  <c r="BT83" i="21"/>
  <c r="BU83" i="21"/>
  <c r="BX83" i="21"/>
  <c r="BY83" i="21"/>
  <c r="AX84" i="21"/>
  <c r="AY84" i="21"/>
  <c r="BA84" i="21"/>
  <c r="BB84" i="21"/>
  <c r="BC84" i="21"/>
  <c r="BF84" i="21"/>
  <c r="BH84" i="21"/>
  <c r="BI84" i="21"/>
  <c r="BJ84" i="21"/>
  <c r="BL84" i="21"/>
  <c r="BO84" i="21"/>
  <c r="BR84" i="21"/>
  <c r="BT84" i="21"/>
  <c r="BU84" i="21"/>
  <c r="BX84" i="21"/>
  <c r="BY84" i="21"/>
  <c r="AX85" i="21"/>
  <c r="AY85" i="21"/>
  <c r="BA85" i="21"/>
  <c r="BB85" i="21"/>
  <c r="BC85" i="21"/>
  <c r="BF85" i="21"/>
  <c r="BH85" i="21"/>
  <c r="BI85" i="21"/>
  <c r="BJ85" i="21"/>
  <c r="BL85" i="21"/>
  <c r="BO85" i="21"/>
  <c r="BR85" i="21"/>
  <c r="BT85" i="21"/>
  <c r="BU85" i="21"/>
  <c r="BX85" i="21"/>
  <c r="BY85" i="21"/>
  <c r="AX86" i="21"/>
  <c r="AY86" i="21"/>
  <c r="BA86" i="21"/>
  <c r="BB86" i="21"/>
  <c r="BC86" i="21"/>
  <c r="BF86" i="21"/>
  <c r="BH86" i="21"/>
  <c r="BI86" i="21"/>
  <c r="BJ86" i="21"/>
  <c r="BL86" i="21"/>
  <c r="BO86" i="21"/>
  <c r="BR86" i="21"/>
  <c r="BT86" i="21"/>
  <c r="BU86" i="21"/>
  <c r="BX86" i="21"/>
  <c r="BY86" i="21"/>
  <c r="AX28" i="21"/>
  <c r="AY28" i="21"/>
  <c r="BA28" i="21"/>
  <c r="BB28" i="21"/>
  <c r="BC28" i="21"/>
  <c r="BF28" i="21"/>
  <c r="BH28" i="21"/>
  <c r="BI28" i="21"/>
  <c r="BJ28" i="21"/>
  <c r="BL28" i="21"/>
  <c r="BO28" i="21"/>
  <c r="BR28" i="21"/>
  <c r="BT28" i="21"/>
  <c r="BU28" i="21"/>
  <c r="BY28" i="21"/>
  <c r="AX87" i="21"/>
  <c r="AY87" i="21"/>
  <c r="BA87" i="21"/>
  <c r="BB87" i="21"/>
  <c r="BC87" i="21"/>
  <c r="BF87" i="21"/>
  <c r="BH87" i="21"/>
  <c r="BI87" i="21"/>
  <c r="BJ87" i="21"/>
  <c r="BL87" i="21"/>
  <c r="BO87" i="21"/>
  <c r="BR87" i="21"/>
  <c r="BT87" i="21"/>
  <c r="BU87" i="21"/>
  <c r="BX87" i="21"/>
  <c r="BY87" i="21"/>
  <c r="AX88" i="21"/>
  <c r="AY88" i="21"/>
  <c r="BA88" i="21"/>
  <c r="BB88" i="21"/>
  <c r="BC88" i="21"/>
  <c r="BF88" i="21"/>
  <c r="BH88" i="21"/>
  <c r="BI88" i="21"/>
  <c r="BJ88" i="21"/>
  <c r="BL88" i="21"/>
  <c r="BO88" i="21"/>
  <c r="BR88" i="21"/>
  <c r="BT88" i="21"/>
  <c r="BU88" i="21"/>
  <c r="BX88" i="21"/>
  <c r="BY88" i="21"/>
  <c r="BA35" i="21"/>
  <c r="BB35" i="21"/>
  <c r="BF35" i="21"/>
  <c r="BH35" i="21"/>
  <c r="BI35" i="21"/>
  <c r="BJ35" i="21"/>
  <c r="BL35" i="21"/>
  <c r="BO35" i="21"/>
  <c r="BR35" i="21"/>
  <c r="BT35" i="21"/>
  <c r="BU35" i="21"/>
  <c r="BX35" i="21"/>
  <c r="BY35" i="21"/>
  <c r="CB35" i="21"/>
  <c r="CB105" i="21" s="1"/>
  <c r="AX89" i="21"/>
  <c r="AY89" i="21"/>
  <c r="BA89" i="21"/>
  <c r="BB89" i="21"/>
  <c r="BC89" i="21"/>
  <c r="BF89" i="21"/>
  <c r="BH89" i="21"/>
  <c r="BI89" i="21"/>
  <c r="BJ89" i="21"/>
  <c r="BL89" i="21"/>
  <c r="BO89" i="21"/>
  <c r="BR89" i="21"/>
  <c r="BT89" i="21"/>
  <c r="BU89" i="21"/>
  <c r="BX89" i="21"/>
  <c r="BY89" i="21"/>
  <c r="AX14" i="21"/>
  <c r="AY14" i="21"/>
  <c r="BA14" i="21"/>
  <c r="BB14" i="21"/>
  <c r="BC14" i="21"/>
  <c r="BF14" i="21"/>
  <c r="BH14" i="21"/>
  <c r="BI14" i="21"/>
  <c r="BJ14" i="21"/>
  <c r="BL14" i="21"/>
  <c r="BN14" i="21"/>
  <c r="BO14" i="21"/>
  <c r="BR14" i="21"/>
  <c r="BU14" i="21"/>
  <c r="BX14" i="21"/>
  <c r="BY14" i="21"/>
  <c r="AX12" i="21"/>
  <c r="AY12" i="21"/>
  <c r="BA12" i="21"/>
  <c r="BB12" i="21"/>
  <c r="BC12" i="21"/>
  <c r="BF12" i="21"/>
  <c r="BH12" i="21"/>
  <c r="BI12" i="21"/>
  <c r="BJ12" i="21"/>
  <c r="BL12" i="21"/>
  <c r="BN12" i="21"/>
  <c r="BO12" i="21"/>
  <c r="BR12" i="21"/>
  <c r="BT12" i="21"/>
  <c r="BX12" i="21"/>
  <c r="BY12" i="21"/>
  <c r="AX90" i="21"/>
  <c r="AY90" i="21"/>
  <c r="BA90" i="21"/>
  <c r="BB90" i="21"/>
  <c r="BC90" i="21"/>
  <c r="BF90" i="21"/>
  <c r="BH90" i="21"/>
  <c r="BI90" i="21"/>
  <c r="BJ90" i="21"/>
  <c r="BL90" i="21"/>
  <c r="BO90" i="21"/>
  <c r="BR90" i="21"/>
  <c r="BT90" i="21"/>
  <c r="BU90" i="21"/>
  <c r="BX90" i="21"/>
  <c r="BY90" i="21"/>
  <c r="AX91" i="21"/>
  <c r="AY91" i="21"/>
  <c r="BA91" i="21"/>
  <c r="BB91" i="21"/>
  <c r="BC91" i="21"/>
  <c r="BF91" i="21"/>
  <c r="BH91" i="21"/>
  <c r="BI91" i="21"/>
  <c r="BJ91" i="21"/>
  <c r="BL91" i="21"/>
  <c r="BO91" i="21"/>
  <c r="BR91" i="21"/>
  <c r="BT91" i="21"/>
  <c r="BU91" i="21"/>
  <c r="BX91" i="21"/>
  <c r="BY91" i="21"/>
  <c r="AX10" i="21"/>
  <c r="AY10" i="21"/>
  <c r="BA10" i="21"/>
  <c r="BB10" i="21"/>
  <c r="BC10" i="21"/>
  <c r="BF10" i="21"/>
  <c r="BH10" i="21"/>
  <c r="BI10" i="21"/>
  <c r="BJ10" i="21"/>
  <c r="BL10" i="21"/>
  <c r="BN10" i="21"/>
  <c r="BR10" i="21"/>
  <c r="BT10" i="21"/>
  <c r="BU10" i="21"/>
  <c r="BY10" i="21"/>
  <c r="AX17" i="21"/>
  <c r="AY17" i="21"/>
  <c r="BA17" i="21"/>
  <c r="BB17" i="21"/>
  <c r="BC17" i="21"/>
  <c r="BF17" i="21"/>
  <c r="BH17" i="21"/>
  <c r="BI17" i="21"/>
  <c r="BJ17" i="21"/>
  <c r="BL17" i="21"/>
  <c r="BN17" i="21"/>
  <c r="BO17" i="21"/>
  <c r="BR17" i="21"/>
  <c r="BT17" i="21"/>
  <c r="BU17" i="21"/>
  <c r="BY17" i="21"/>
  <c r="AX92" i="21"/>
  <c r="AY92" i="21"/>
  <c r="BA92" i="21"/>
  <c r="BB92" i="21"/>
  <c r="BC92" i="21"/>
  <c r="BF92" i="21"/>
  <c r="BH92" i="21"/>
  <c r="BI92" i="21"/>
  <c r="BJ92" i="21"/>
  <c r="BL92" i="21"/>
  <c r="BO92" i="21"/>
  <c r="BR92" i="21"/>
  <c r="BT92" i="21"/>
  <c r="BU92" i="21"/>
  <c r="BX92" i="21"/>
  <c r="BY92" i="21"/>
  <c r="AX4" i="21"/>
  <c r="AY4" i="21"/>
  <c r="BA4" i="21"/>
  <c r="BB4" i="21"/>
  <c r="BC4" i="21"/>
  <c r="BF4" i="21"/>
  <c r="BH4" i="21"/>
  <c r="BI4" i="21"/>
  <c r="BN4" i="21"/>
  <c r="BO4" i="21"/>
  <c r="BR4" i="21"/>
  <c r="BT4" i="21"/>
  <c r="BU4" i="21"/>
  <c r="BU105" i="21" s="1"/>
  <c r="BX4" i="21"/>
  <c r="BY4" i="21"/>
  <c r="AX45" i="21"/>
  <c r="AY45" i="21"/>
  <c r="BA45" i="21"/>
  <c r="BB45" i="21"/>
  <c r="BC45" i="21"/>
  <c r="BF45" i="21"/>
  <c r="BH45" i="21"/>
  <c r="BI45" i="21"/>
  <c r="BJ45" i="21"/>
  <c r="BL45" i="21"/>
  <c r="BO45" i="21"/>
  <c r="BR45" i="21"/>
  <c r="BT45" i="21"/>
  <c r="BU45" i="21"/>
  <c r="BX45" i="21"/>
  <c r="BY45" i="21"/>
  <c r="AX40" i="21"/>
  <c r="AY40" i="21"/>
  <c r="BA40" i="21"/>
  <c r="BB40" i="21"/>
  <c r="BC40" i="21"/>
  <c r="BF40" i="21"/>
  <c r="BH40" i="21"/>
  <c r="BI40" i="21"/>
  <c r="BJ40" i="21"/>
  <c r="BL40" i="21"/>
  <c r="BO40" i="21"/>
  <c r="BR40" i="21"/>
  <c r="BT40" i="21"/>
  <c r="BU40" i="21"/>
  <c r="BX40" i="21"/>
  <c r="BY40" i="21"/>
  <c r="AX27" i="21"/>
  <c r="AY27" i="21"/>
  <c r="BA27" i="21"/>
  <c r="BB27" i="21"/>
  <c r="BC27" i="21"/>
  <c r="BF27" i="21"/>
  <c r="BH27" i="21"/>
  <c r="BI27" i="21"/>
  <c r="BJ27" i="21"/>
  <c r="BL27" i="21"/>
  <c r="BO27" i="21"/>
  <c r="BR27" i="21"/>
  <c r="BT27" i="21"/>
  <c r="BU27" i="21"/>
  <c r="BX27" i="21"/>
  <c r="BY27" i="21"/>
  <c r="AX93" i="21"/>
  <c r="AY93" i="21"/>
  <c r="BA93" i="21"/>
  <c r="BB93" i="21"/>
  <c r="BC93" i="21"/>
  <c r="BF93" i="21"/>
  <c r="BH93" i="21"/>
  <c r="BI93" i="21"/>
  <c r="BJ93" i="21"/>
  <c r="BL93" i="21"/>
  <c r="BO93" i="21"/>
  <c r="BR93" i="21"/>
  <c r="BT93" i="21"/>
  <c r="BU93" i="21"/>
  <c r="BX93" i="21"/>
  <c r="BY93" i="21"/>
  <c r="AX26" i="21"/>
  <c r="AY26" i="21"/>
  <c r="BA26" i="21"/>
  <c r="BB26" i="21"/>
  <c r="BC26" i="21"/>
  <c r="BF26" i="21"/>
  <c r="BH26" i="21"/>
  <c r="BI26" i="21"/>
  <c r="BJ26" i="21"/>
  <c r="BL26" i="21"/>
  <c r="BO26" i="21"/>
  <c r="BR26" i="21"/>
  <c r="BT26" i="21"/>
  <c r="BU26" i="21"/>
  <c r="BX26" i="21"/>
  <c r="BY26" i="21"/>
  <c r="AX39" i="21"/>
  <c r="AY39" i="21"/>
  <c r="BA39" i="21"/>
  <c r="BB39" i="21"/>
  <c r="BC39" i="21"/>
  <c r="BF39" i="21"/>
  <c r="BH39" i="21"/>
  <c r="BI39" i="21"/>
  <c r="BJ39" i="21"/>
  <c r="BL39" i="21"/>
  <c r="BO39" i="21"/>
  <c r="BR39" i="21"/>
  <c r="BT39" i="21"/>
  <c r="BU39" i="21"/>
  <c r="BX39" i="21"/>
  <c r="BY39" i="21"/>
  <c r="AX94" i="21"/>
  <c r="AY94" i="21"/>
  <c r="BA94" i="21"/>
  <c r="BB94" i="21"/>
  <c r="BC94" i="21"/>
  <c r="BF94" i="21"/>
  <c r="BH94" i="21"/>
  <c r="BI94" i="21"/>
  <c r="BJ94" i="21"/>
  <c r="BL94" i="21"/>
  <c r="BO94" i="21"/>
  <c r="BR94" i="21"/>
  <c r="BT94" i="21"/>
  <c r="BU94" i="21"/>
  <c r="BX94" i="21"/>
  <c r="BY94" i="21"/>
  <c r="AX95" i="21"/>
  <c r="AY95" i="21"/>
  <c r="BA95" i="21"/>
  <c r="BB95" i="21"/>
  <c r="BC95" i="21"/>
  <c r="BF95" i="21"/>
  <c r="BH95" i="21"/>
  <c r="BI95" i="21"/>
  <c r="BJ95" i="21"/>
  <c r="BL95" i="21"/>
  <c r="BO95" i="21"/>
  <c r="BR95" i="21"/>
  <c r="BT95" i="21"/>
  <c r="BU95" i="21"/>
  <c r="BX95" i="21"/>
  <c r="BY95" i="21"/>
  <c r="AX24" i="21"/>
  <c r="AY24" i="21"/>
  <c r="BA24" i="21"/>
  <c r="BB24" i="21"/>
  <c r="BC24" i="21"/>
  <c r="BF24" i="21"/>
  <c r="BH24" i="21"/>
  <c r="BI24" i="21"/>
  <c r="BJ24" i="21"/>
  <c r="BL24" i="21"/>
  <c r="BO24" i="21"/>
  <c r="BR24" i="21"/>
  <c r="BT24" i="21"/>
  <c r="BU24" i="21"/>
  <c r="BX24" i="21"/>
  <c r="BY24" i="21"/>
  <c r="AX5" i="21"/>
  <c r="AY5" i="21"/>
  <c r="BA5" i="21"/>
  <c r="BB5" i="21"/>
  <c r="BC5" i="21"/>
  <c r="BF5" i="21"/>
  <c r="BH5" i="21"/>
  <c r="BI5" i="21"/>
  <c r="BJ5" i="21"/>
  <c r="BL5" i="21"/>
  <c r="BN5" i="21"/>
  <c r="BO5" i="21"/>
  <c r="BR5" i="21"/>
  <c r="BT5" i="21"/>
  <c r="BU5" i="21"/>
  <c r="BX5" i="21"/>
  <c r="BY5" i="21"/>
  <c r="AX19" i="21"/>
  <c r="AY19" i="21"/>
  <c r="BA19" i="21"/>
  <c r="BB19" i="21"/>
  <c r="BC19" i="21"/>
  <c r="BF19" i="21"/>
  <c r="BH19" i="21"/>
  <c r="BI19" i="21"/>
  <c r="BJ19" i="21"/>
  <c r="BL19" i="21"/>
  <c r="BN19" i="21"/>
  <c r="BO19" i="21"/>
  <c r="BR19" i="21"/>
  <c r="BT19" i="21"/>
  <c r="BU19" i="21"/>
  <c r="BX19" i="21"/>
  <c r="BY19" i="21"/>
  <c r="AX20" i="21"/>
  <c r="AY20" i="21"/>
  <c r="BA20" i="21"/>
  <c r="BB20" i="21"/>
  <c r="BC20" i="21"/>
  <c r="BF20" i="21"/>
  <c r="BH20" i="21"/>
  <c r="BI20" i="21"/>
  <c r="BJ20" i="21"/>
  <c r="BL20" i="21"/>
  <c r="BN20" i="21"/>
  <c r="BO20" i="21"/>
  <c r="BR20" i="21"/>
  <c r="BT20" i="21"/>
  <c r="BU20" i="21"/>
  <c r="BX20" i="21"/>
  <c r="BY20" i="21"/>
  <c r="AX30" i="21"/>
  <c r="AY30" i="21"/>
  <c r="BA30" i="21"/>
  <c r="BB30" i="21"/>
  <c r="BC30" i="21"/>
  <c r="BF30" i="21"/>
  <c r="BH30" i="21"/>
  <c r="BI30" i="21"/>
  <c r="BJ30" i="21"/>
  <c r="BL30" i="21"/>
  <c r="BO30" i="21"/>
  <c r="BR30" i="21"/>
  <c r="BT30" i="21"/>
  <c r="BU30" i="21"/>
  <c r="BX30" i="21"/>
  <c r="BY30" i="21"/>
  <c r="BC7" i="21"/>
  <c r="BF7" i="21"/>
  <c r="BH7" i="21"/>
  <c r="BI7" i="21"/>
  <c r="BJ7" i="21"/>
  <c r="BL7" i="21"/>
  <c r="BN7" i="21"/>
  <c r="BO7" i="21"/>
  <c r="BT7" i="21"/>
  <c r="BU7" i="21"/>
  <c r="BX7" i="21"/>
  <c r="AX8" i="21"/>
  <c r="AY8" i="21"/>
  <c r="BA8" i="21"/>
  <c r="BB8" i="21"/>
  <c r="BB105" i="21" s="1"/>
  <c r="BC8" i="21"/>
  <c r="BF8" i="21"/>
  <c r="BI8" i="21"/>
  <c r="BJ8" i="21"/>
  <c r="BL8" i="21"/>
  <c r="BN8" i="21"/>
  <c r="BO8" i="21"/>
  <c r="BR8" i="21"/>
  <c r="BT8" i="21"/>
  <c r="BU8" i="21"/>
  <c r="BX8" i="21"/>
  <c r="BY8" i="21"/>
  <c r="AX96" i="21"/>
  <c r="AY96" i="21"/>
  <c r="BA96" i="21"/>
  <c r="BB96" i="21"/>
  <c r="BC96" i="21"/>
  <c r="BF96" i="21"/>
  <c r="BH96" i="21"/>
  <c r="BI96" i="21"/>
  <c r="BJ96" i="21"/>
  <c r="BL96" i="21"/>
  <c r="BO96" i="21"/>
  <c r="BR96" i="21"/>
  <c r="BT96" i="21"/>
  <c r="BU96" i="21"/>
  <c r="BX96" i="21"/>
  <c r="BY96" i="21"/>
  <c r="AX34" i="21"/>
  <c r="AY34" i="21"/>
  <c r="BA34" i="21"/>
  <c r="BB34" i="21"/>
  <c r="BC34" i="21"/>
  <c r="BF34" i="21"/>
  <c r="BH34" i="21"/>
  <c r="BI34" i="21"/>
  <c r="BJ34" i="21"/>
  <c r="BL34" i="21"/>
  <c r="BO34" i="21"/>
  <c r="BR34" i="21"/>
  <c r="BT34" i="21"/>
  <c r="BU34" i="21"/>
  <c r="BX34" i="21"/>
  <c r="BY34" i="21"/>
  <c r="AX97" i="21"/>
  <c r="AY97" i="21"/>
  <c r="BA97" i="21"/>
  <c r="BB97" i="21"/>
  <c r="BC97" i="21"/>
  <c r="BF97" i="21"/>
  <c r="BH97" i="21"/>
  <c r="BI97" i="21"/>
  <c r="BJ97" i="21"/>
  <c r="BL97" i="21"/>
  <c r="BO97" i="21"/>
  <c r="BR97" i="21"/>
  <c r="BT97" i="21"/>
  <c r="BU97" i="21"/>
  <c r="BX97" i="21"/>
  <c r="BY97" i="21"/>
  <c r="AX22" i="21"/>
  <c r="AY22" i="21"/>
  <c r="BA22" i="21"/>
  <c r="BB22" i="21"/>
  <c r="BC22" i="21"/>
  <c r="BF22" i="21"/>
  <c r="BH22" i="21"/>
  <c r="BI22" i="21"/>
  <c r="BJ22" i="21"/>
  <c r="BL22" i="21"/>
  <c r="BO22" i="21"/>
  <c r="BR22" i="21"/>
  <c r="BT22" i="21"/>
  <c r="BU22" i="21"/>
  <c r="BX22" i="21"/>
  <c r="BY22" i="21"/>
  <c r="AX32" i="21"/>
  <c r="AY32" i="21"/>
  <c r="BA32" i="21"/>
  <c r="BB32" i="21"/>
  <c r="BC32" i="21"/>
  <c r="BF32" i="21"/>
  <c r="BH32" i="21"/>
  <c r="BI32" i="21"/>
  <c r="BJ32" i="21"/>
  <c r="BL32" i="21"/>
  <c r="BO32" i="21"/>
  <c r="BR32" i="21"/>
  <c r="BT32" i="21"/>
  <c r="BU32" i="21"/>
  <c r="BX32" i="21"/>
  <c r="BY32" i="21"/>
  <c r="AX46" i="21"/>
  <c r="AY46" i="21"/>
  <c r="BA46" i="21"/>
  <c r="BB46" i="21"/>
  <c r="BC46" i="21"/>
  <c r="BF46" i="21"/>
  <c r="BH46" i="21"/>
  <c r="BI46" i="21"/>
  <c r="BJ46" i="21"/>
  <c r="BL46" i="21"/>
  <c r="BO46" i="21"/>
  <c r="BR46" i="21"/>
  <c r="BT46" i="21"/>
  <c r="BU46" i="21"/>
  <c r="BX46" i="21"/>
  <c r="BY46" i="21"/>
  <c r="AX23" i="21"/>
  <c r="AY23" i="21"/>
  <c r="BA23" i="21"/>
  <c r="BB23" i="21"/>
  <c r="BC23" i="21"/>
  <c r="BF23" i="21"/>
  <c r="BH23" i="21"/>
  <c r="BI23" i="21"/>
  <c r="BJ23" i="21"/>
  <c r="BL23" i="21"/>
  <c r="BO23" i="21"/>
  <c r="BR23" i="21"/>
  <c r="BT23" i="21"/>
  <c r="BU23" i="21"/>
  <c r="BX23" i="21"/>
  <c r="BY23" i="21"/>
  <c r="AX44" i="21"/>
  <c r="AY44" i="21"/>
  <c r="BA44" i="21"/>
  <c r="BB44" i="21"/>
  <c r="BC44" i="21"/>
  <c r="BF44" i="21"/>
  <c r="BH44" i="21"/>
  <c r="BI44" i="21"/>
  <c r="BJ44" i="21"/>
  <c r="BL44" i="21"/>
  <c r="BO44" i="21"/>
  <c r="BR44" i="21"/>
  <c r="BT44" i="21"/>
  <c r="BU44" i="21"/>
  <c r="BX44" i="21"/>
  <c r="BY44" i="21"/>
  <c r="BF102" i="21"/>
  <c r="BH102" i="21"/>
  <c r="BI102" i="21"/>
  <c r="BJ102" i="21"/>
  <c r="BK102" i="21"/>
  <c r="BO102" i="21"/>
  <c r="BT102" i="21"/>
  <c r="BU102" i="21"/>
  <c r="BX102" i="21"/>
  <c r="BY102" i="21"/>
  <c r="BZ102" i="21"/>
  <c r="CA102" i="21"/>
  <c r="BZ103" i="21"/>
  <c r="AX49" i="21"/>
  <c r="AY49" i="21"/>
  <c r="BA49" i="21"/>
  <c r="BB49" i="21"/>
  <c r="BC49" i="21"/>
  <c r="BF49" i="21"/>
  <c r="BH49" i="21"/>
  <c r="BI49" i="21"/>
  <c r="BJ49" i="21"/>
  <c r="BL49" i="21"/>
  <c r="BO49" i="21"/>
  <c r="BR49" i="21"/>
  <c r="BT49" i="21"/>
  <c r="BU49" i="21"/>
  <c r="BX49" i="21"/>
  <c r="BY49" i="21"/>
  <c r="CM250" i="20"/>
  <c r="CJ271" i="20"/>
  <c r="CK271" i="20"/>
  <c r="CA103" i="21"/>
  <c r="IN27" i="19"/>
  <c r="IN20" i="19"/>
  <c r="IN15" i="19"/>
  <c r="IN16" i="19"/>
  <c r="IN17" i="19"/>
  <c r="IN18" i="19"/>
  <c r="IN19" i="19"/>
  <c r="IN21" i="19"/>
  <c r="IN22" i="19"/>
  <c r="IN23" i="19"/>
  <c r="IN24" i="19"/>
  <c r="IN25" i="19"/>
  <c r="IN26" i="19"/>
  <c r="G24" i="27"/>
  <c r="J24" i="27"/>
  <c r="IN28" i="19"/>
  <c r="IN29" i="19"/>
  <c r="IN30" i="19"/>
  <c r="IN31" i="19"/>
  <c r="IN32" i="19"/>
  <c r="IN33" i="19"/>
  <c r="IN34" i="19"/>
  <c r="IN35" i="19"/>
  <c r="IN36" i="19"/>
  <c r="G40" i="27"/>
  <c r="J40" i="27"/>
  <c r="IN37" i="19"/>
  <c r="IN38" i="19"/>
  <c r="IN39" i="19"/>
  <c r="IN40" i="19"/>
  <c r="IN41" i="19"/>
  <c r="IN42" i="19"/>
  <c r="IN43" i="19"/>
  <c r="G32" i="27"/>
  <c r="J32" i="27"/>
  <c r="IN44" i="19"/>
  <c r="IN45" i="19"/>
  <c r="IN14" i="19"/>
  <c r="IN5" i="19"/>
  <c r="AT4" i="21"/>
  <c r="AV4" i="21"/>
  <c r="AV105" i="21" s="1"/>
  <c r="AT8" i="21"/>
  <c r="AT6" i="21"/>
  <c r="AV6" i="21"/>
  <c r="AT5" i="21"/>
  <c r="AV5" i="21"/>
  <c r="AT9" i="21"/>
  <c r="AV9" i="21"/>
  <c r="AT7" i="21"/>
  <c r="AV7" i="21"/>
  <c r="AT10" i="21"/>
  <c r="AV10" i="21"/>
  <c r="AT11" i="21"/>
  <c r="AV11" i="21"/>
  <c r="AT12" i="21"/>
  <c r="AV12" i="21"/>
  <c r="AT13" i="21"/>
  <c r="AV13" i="21"/>
  <c r="AT47" i="21"/>
  <c r="AV47" i="21"/>
  <c r="AT14" i="21"/>
  <c r="AV14" i="21"/>
  <c r="AT15" i="21"/>
  <c r="AV15" i="21"/>
  <c r="AT17" i="21"/>
  <c r="AV17" i="21"/>
  <c r="AT19" i="21"/>
  <c r="AV19" i="21"/>
  <c r="AT20" i="21"/>
  <c r="AV20" i="21"/>
  <c r="AT16" i="21"/>
  <c r="AV16" i="21"/>
  <c r="AT21" i="21"/>
  <c r="AV21" i="21"/>
  <c r="AT54" i="21"/>
  <c r="AV54" i="21"/>
  <c r="AT23" i="21"/>
  <c r="AV23" i="21"/>
  <c r="AT25" i="21"/>
  <c r="AV25" i="21"/>
  <c r="AT28" i="21"/>
  <c r="AV28" i="21"/>
  <c r="AT24" i="21"/>
  <c r="AV24" i="21"/>
  <c r="AT27" i="21"/>
  <c r="AV27" i="21"/>
  <c r="AT48" i="21"/>
  <c r="AV48" i="21"/>
  <c r="AT30" i="21"/>
  <c r="AV30" i="21"/>
  <c r="AT29" i="21"/>
  <c r="AV29" i="21"/>
  <c r="AT39" i="21"/>
  <c r="AV39" i="21"/>
  <c r="AT33" i="21"/>
  <c r="AV33" i="21"/>
  <c r="AT34" i="21"/>
  <c r="AV34" i="21"/>
  <c r="AT37" i="21"/>
  <c r="AV37" i="21"/>
  <c r="AT38" i="21"/>
  <c r="AV38" i="21"/>
  <c r="AT42" i="21"/>
  <c r="AV42" i="21"/>
  <c r="AT40" i="21"/>
  <c r="AV40" i="21"/>
  <c r="AT41" i="21"/>
  <c r="AV41" i="21"/>
  <c r="AT43" i="21"/>
  <c r="AV43" i="21"/>
  <c r="AT26" i="21"/>
  <c r="AV26" i="21"/>
  <c r="AT45" i="21"/>
  <c r="AV45" i="21"/>
  <c r="AT86" i="21"/>
  <c r="AV86" i="21"/>
  <c r="AT89" i="21"/>
  <c r="AV89" i="21"/>
  <c r="AT94" i="21"/>
  <c r="AV94" i="21"/>
  <c r="AT51" i="21"/>
  <c r="AV51" i="21"/>
  <c r="AT46" i="21"/>
  <c r="AV46" i="21"/>
  <c r="AT76" i="21"/>
  <c r="AV76" i="21"/>
  <c r="AT73" i="21"/>
  <c r="AV73" i="21"/>
  <c r="AT75" i="21"/>
  <c r="AV75" i="21"/>
  <c r="AT63" i="21"/>
  <c r="AV63" i="21"/>
  <c r="AT83" i="21"/>
  <c r="AV83" i="21"/>
  <c r="AT62" i="21"/>
  <c r="AV62" i="21"/>
  <c r="AT72" i="21"/>
  <c r="AV72" i="21"/>
  <c r="AT67" i="21"/>
  <c r="AV67" i="21"/>
  <c r="AT85" i="21"/>
  <c r="AV85" i="21"/>
  <c r="AT77" i="21"/>
  <c r="AV77" i="21"/>
  <c r="AT49" i="21"/>
  <c r="AV49" i="21"/>
  <c r="AT50" i="21"/>
  <c r="AV50" i="21"/>
  <c r="AT52" i="21"/>
  <c r="AV52" i="21"/>
  <c r="AT53" i="21"/>
  <c r="AV53" i="21"/>
  <c r="AT55" i="21"/>
  <c r="AV55" i="21"/>
  <c r="AT56" i="21"/>
  <c r="AV56" i="21"/>
  <c r="AT57" i="21"/>
  <c r="AV57" i="21"/>
  <c r="AT58" i="21"/>
  <c r="AV58" i="21"/>
  <c r="AT59" i="21"/>
  <c r="AV59" i="21"/>
  <c r="AT60" i="21"/>
  <c r="AV60" i="21"/>
  <c r="AT61" i="21"/>
  <c r="AV61" i="21"/>
  <c r="AT64" i="21"/>
  <c r="AV64" i="21"/>
  <c r="AT65" i="21"/>
  <c r="AV65" i="21"/>
  <c r="AT66" i="21"/>
  <c r="AV66" i="21"/>
  <c r="AT68" i="21"/>
  <c r="AV68" i="21"/>
  <c r="AT69" i="21"/>
  <c r="AV69" i="21"/>
  <c r="AT70" i="21"/>
  <c r="AV70" i="21"/>
  <c r="AT71" i="21"/>
  <c r="AV71" i="21"/>
  <c r="AT74" i="21"/>
  <c r="AV74" i="21"/>
  <c r="AT78" i="21"/>
  <c r="AV78" i="21"/>
  <c r="AT79" i="21"/>
  <c r="AV79" i="21"/>
  <c r="AT80" i="21"/>
  <c r="AV80" i="21"/>
  <c r="AT81" i="21"/>
  <c r="AV81" i="21"/>
  <c r="AT82" i="21"/>
  <c r="AV82" i="21"/>
  <c r="AT84" i="21"/>
  <c r="AV84" i="21"/>
  <c r="AT87" i="21"/>
  <c r="AV87" i="21"/>
  <c r="AT88" i="21"/>
  <c r="AV88" i="21"/>
  <c r="AT90" i="21"/>
  <c r="AV90" i="21"/>
  <c r="AT91" i="21"/>
  <c r="AV91" i="21"/>
  <c r="AT92" i="21"/>
  <c r="AV92" i="21"/>
  <c r="AT93" i="21"/>
  <c r="AV93" i="21"/>
  <c r="AT95" i="21"/>
  <c r="AV95" i="21"/>
  <c r="AT96" i="21"/>
  <c r="AV96" i="21"/>
  <c r="AT97" i="21"/>
  <c r="AV97" i="21"/>
  <c r="AT22" i="21"/>
  <c r="AV22" i="21"/>
  <c r="AT32" i="21"/>
  <c r="AV32" i="21"/>
  <c r="AT44" i="21"/>
  <c r="AV44" i="21"/>
  <c r="AV3" i="21"/>
  <c r="C105" i="21"/>
  <c r="D105" i="21"/>
  <c r="E105" i="21"/>
  <c r="F105" i="21"/>
  <c r="G105" i="21"/>
  <c r="H105" i="21"/>
  <c r="I105" i="21"/>
  <c r="J105" i="21"/>
  <c r="K105" i="21"/>
  <c r="L105" i="21"/>
  <c r="M105" i="21"/>
  <c r="N105" i="21"/>
  <c r="O105" i="21"/>
  <c r="P105" i="21"/>
  <c r="Q105" i="21"/>
  <c r="R3" i="21"/>
  <c r="R8" i="21"/>
  <c r="R5" i="21"/>
  <c r="R9" i="21"/>
  <c r="R7" i="21"/>
  <c r="R10" i="21"/>
  <c r="R11" i="21"/>
  <c r="R12" i="21"/>
  <c r="R13" i="21"/>
  <c r="R47" i="21"/>
  <c r="R14" i="21"/>
  <c r="R15" i="21"/>
  <c r="R17" i="21"/>
  <c r="R19" i="21"/>
  <c r="R16" i="21"/>
  <c r="R54" i="21"/>
  <c r="R23" i="21"/>
  <c r="R25" i="21"/>
  <c r="R28" i="21"/>
  <c r="R24" i="21"/>
  <c r="R27" i="21"/>
  <c r="R48" i="21"/>
  <c r="R29" i="21"/>
  <c r="R39" i="21"/>
  <c r="R38" i="21"/>
  <c r="R42" i="21"/>
  <c r="R40" i="21"/>
  <c r="R41" i="21"/>
  <c r="R43" i="21"/>
  <c r="R86" i="21"/>
  <c r="R89" i="21"/>
  <c r="R94" i="21"/>
  <c r="R51" i="21"/>
  <c r="R46" i="21"/>
  <c r="R76" i="21"/>
  <c r="R73" i="21"/>
  <c r="R75" i="21"/>
  <c r="R63" i="21"/>
  <c r="R83" i="21"/>
  <c r="R67" i="21"/>
  <c r="R85" i="21"/>
  <c r="R77" i="21"/>
  <c r="R49" i="21"/>
  <c r="R50" i="21"/>
  <c r="R52" i="21"/>
  <c r="R53" i="21"/>
  <c r="R55" i="21"/>
  <c r="R56" i="21"/>
  <c r="R57" i="21"/>
  <c r="R58" i="21"/>
  <c r="R59" i="21"/>
  <c r="R60" i="21"/>
  <c r="R61" i="21"/>
  <c r="R65" i="21"/>
  <c r="R66" i="21"/>
  <c r="R68" i="21"/>
  <c r="R69" i="21"/>
  <c r="R70" i="21"/>
  <c r="R71" i="21"/>
  <c r="R74" i="21"/>
  <c r="R78" i="21"/>
  <c r="R80" i="21"/>
  <c r="R81" i="21"/>
  <c r="R82" i="21"/>
  <c r="R84" i="21"/>
  <c r="R87" i="21"/>
  <c r="R88" i="21"/>
  <c r="R90" i="21"/>
  <c r="R91" i="21"/>
  <c r="R92" i="21"/>
  <c r="R93" i="21"/>
  <c r="R95" i="21"/>
  <c r="R96" i="21"/>
  <c r="R97" i="21"/>
  <c r="R22" i="21"/>
  <c r="R32" i="21"/>
  <c r="R44" i="21"/>
  <c r="S3" i="21"/>
  <c r="S8" i="21"/>
  <c r="S6" i="21"/>
  <c r="S5" i="21"/>
  <c r="S9" i="21"/>
  <c r="S7" i="21"/>
  <c r="S10" i="21"/>
  <c r="S11" i="21"/>
  <c r="S12" i="21"/>
  <c r="S13" i="21"/>
  <c r="S47" i="21"/>
  <c r="S14" i="21"/>
  <c r="S15" i="21"/>
  <c r="S17" i="21"/>
  <c r="S19" i="21"/>
  <c r="S16" i="21"/>
  <c r="S54" i="21"/>
  <c r="S23" i="21"/>
  <c r="S25" i="21"/>
  <c r="S28" i="21"/>
  <c r="S24" i="21"/>
  <c r="S27" i="21"/>
  <c r="S48" i="21"/>
  <c r="S29" i="21"/>
  <c r="S39" i="21"/>
  <c r="S38" i="21"/>
  <c r="S42" i="21"/>
  <c r="S40" i="21"/>
  <c r="S41" i="21"/>
  <c r="S43" i="21"/>
  <c r="S86" i="21"/>
  <c r="S89" i="21"/>
  <c r="S94" i="21"/>
  <c r="S51" i="21"/>
  <c r="S46" i="21"/>
  <c r="S76" i="21"/>
  <c r="S73" i="21"/>
  <c r="S75" i="21"/>
  <c r="S63" i="21"/>
  <c r="S83" i="21"/>
  <c r="S67" i="21"/>
  <c r="S85" i="21"/>
  <c r="S77" i="21"/>
  <c r="S49" i="21"/>
  <c r="S50" i="21"/>
  <c r="S52" i="21"/>
  <c r="S53" i="21"/>
  <c r="S55" i="21"/>
  <c r="S56" i="21"/>
  <c r="S57" i="21"/>
  <c r="S58" i="21"/>
  <c r="S59" i="21"/>
  <c r="S60" i="21"/>
  <c r="S61" i="21"/>
  <c r="S65" i="21"/>
  <c r="S66" i="21"/>
  <c r="S68" i="21"/>
  <c r="S69" i="21"/>
  <c r="S70" i="21"/>
  <c r="S71" i="21"/>
  <c r="S74" i="21"/>
  <c r="S78" i="21"/>
  <c r="S80" i="21"/>
  <c r="S81" i="21"/>
  <c r="S82" i="21"/>
  <c r="S84" i="21"/>
  <c r="S87" i="21"/>
  <c r="S88" i="21"/>
  <c r="S90" i="21"/>
  <c r="S92" i="21"/>
  <c r="S93" i="21"/>
  <c r="S95" i="21"/>
  <c r="S96" i="21"/>
  <c r="S97" i="21"/>
  <c r="S22" i="21"/>
  <c r="S32" i="21"/>
  <c r="S44" i="21"/>
  <c r="U3" i="21"/>
  <c r="U8" i="21"/>
  <c r="U6" i="21"/>
  <c r="U5" i="21"/>
  <c r="U9" i="21"/>
  <c r="U10" i="21"/>
  <c r="U11" i="21"/>
  <c r="U12" i="21"/>
  <c r="U13" i="21"/>
  <c r="U47" i="21"/>
  <c r="U14" i="21"/>
  <c r="U15" i="21"/>
  <c r="U17" i="21"/>
  <c r="U19" i="21"/>
  <c r="U20" i="21"/>
  <c r="U16" i="21"/>
  <c r="U54" i="21"/>
  <c r="U23" i="21"/>
  <c r="U25" i="21"/>
  <c r="U28" i="21"/>
  <c r="U24" i="21"/>
  <c r="U27" i="21"/>
  <c r="U48" i="21"/>
  <c r="U29" i="21"/>
  <c r="U39" i="21"/>
  <c r="U38" i="21"/>
  <c r="U42" i="21"/>
  <c r="U40" i="21"/>
  <c r="U41" i="21"/>
  <c r="U43" i="21"/>
  <c r="U86" i="21"/>
  <c r="U89" i="21"/>
  <c r="U94" i="21"/>
  <c r="U51" i="21"/>
  <c r="U46" i="21"/>
  <c r="U76" i="21"/>
  <c r="U73" i="21"/>
  <c r="U75" i="21"/>
  <c r="U63" i="21"/>
  <c r="U83" i="21"/>
  <c r="U67" i="21"/>
  <c r="U85" i="21"/>
  <c r="U77" i="21"/>
  <c r="U49" i="21"/>
  <c r="U50" i="21"/>
  <c r="U52" i="21"/>
  <c r="U53" i="21"/>
  <c r="U55" i="21"/>
  <c r="U56" i="21"/>
  <c r="U57" i="21"/>
  <c r="U58" i="21"/>
  <c r="U59" i="21"/>
  <c r="U60" i="21"/>
  <c r="U61" i="21"/>
  <c r="U64" i="21"/>
  <c r="U65" i="21"/>
  <c r="U66" i="21"/>
  <c r="U68" i="21"/>
  <c r="U69" i="21"/>
  <c r="U70" i="21"/>
  <c r="U71" i="21"/>
  <c r="U74" i="21"/>
  <c r="U78" i="21"/>
  <c r="U79" i="21"/>
  <c r="U80" i="21"/>
  <c r="U81" i="21"/>
  <c r="U82" i="21"/>
  <c r="U84" i="21"/>
  <c r="U87" i="21"/>
  <c r="U88" i="21"/>
  <c r="U90" i="21"/>
  <c r="U91" i="21"/>
  <c r="U92" i="21"/>
  <c r="U93" i="21"/>
  <c r="U95" i="21"/>
  <c r="U96" i="21"/>
  <c r="U97" i="21"/>
  <c r="U22" i="21"/>
  <c r="U32" i="21"/>
  <c r="U44" i="21"/>
  <c r="W3" i="21"/>
  <c r="W8" i="21"/>
  <c r="W6" i="21"/>
  <c r="W5" i="21"/>
  <c r="W9" i="21"/>
  <c r="W7" i="21"/>
  <c r="W10" i="21"/>
  <c r="W11" i="21"/>
  <c r="W12" i="21"/>
  <c r="W13" i="21"/>
  <c r="W47" i="21"/>
  <c r="W14" i="21"/>
  <c r="W15" i="21"/>
  <c r="W17" i="21"/>
  <c r="W19" i="21"/>
  <c r="W20" i="21"/>
  <c r="W16" i="21"/>
  <c r="W54" i="21"/>
  <c r="W23" i="21"/>
  <c r="W25" i="21"/>
  <c r="W28" i="21"/>
  <c r="W24" i="21"/>
  <c r="W27" i="21"/>
  <c r="W48" i="21"/>
  <c r="W29" i="21"/>
  <c r="W39" i="21"/>
  <c r="W38" i="21"/>
  <c r="W42" i="21"/>
  <c r="W40" i="21"/>
  <c r="W41" i="21"/>
  <c r="W43" i="21"/>
  <c r="W86" i="21"/>
  <c r="W89" i="21"/>
  <c r="W94" i="21"/>
  <c r="W51" i="21"/>
  <c r="W46" i="21"/>
  <c r="W76" i="21"/>
  <c r="W73" i="21"/>
  <c r="W75" i="21"/>
  <c r="W63" i="21"/>
  <c r="W83" i="21"/>
  <c r="W67" i="21"/>
  <c r="W85" i="21"/>
  <c r="W49" i="21"/>
  <c r="W50" i="21"/>
  <c r="W52" i="21"/>
  <c r="W53" i="21"/>
  <c r="W55" i="21"/>
  <c r="W56" i="21"/>
  <c r="W57" i="21"/>
  <c r="W58" i="21"/>
  <c r="W59" i="21"/>
  <c r="W60" i="21"/>
  <c r="W61" i="21"/>
  <c r="W64" i="21"/>
  <c r="W65" i="21"/>
  <c r="W66" i="21"/>
  <c r="W68" i="21"/>
  <c r="W69" i="21"/>
  <c r="W70" i="21"/>
  <c r="W71" i="21"/>
  <c r="W74" i="21"/>
  <c r="W78" i="21"/>
  <c r="W79" i="21"/>
  <c r="W80" i="21"/>
  <c r="W81" i="21"/>
  <c r="W82" i="21"/>
  <c r="W84" i="21"/>
  <c r="W87" i="21"/>
  <c r="W88" i="21"/>
  <c r="W90" i="21"/>
  <c r="W91" i="21"/>
  <c r="W92" i="21"/>
  <c r="W93" i="21"/>
  <c r="W95" i="21"/>
  <c r="W96" i="21"/>
  <c r="W97" i="21"/>
  <c r="W22" i="21"/>
  <c r="W32" i="21"/>
  <c r="W44" i="21"/>
  <c r="X3" i="21"/>
  <c r="X8" i="21"/>
  <c r="X6" i="21"/>
  <c r="X5" i="21"/>
  <c r="X9" i="21"/>
  <c r="X7" i="21"/>
  <c r="X10" i="21"/>
  <c r="X11" i="21"/>
  <c r="X12" i="21"/>
  <c r="X13" i="21"/>
  <c r="X47" i="21"/>
  <c r="X14" i="21"/>
  <c r="X15" i="21"/>
  <c r="X17" i="21"/>
  <c r="X19" i="21"/>
  <c r="X20" i="21"/>
  <c r="X16" i="21"/>
  <c r="X54" i="21"/>
  <c r="X23" i="21"/>
  <c r="X25" i="21"/>
  <c r="X28" i="21"/>
  <c r="X24" i="21"/>
  <c r="X27" i="21"/>
  <c r="X48" i="21"/>
  <c r="X29" i="21"/>
  <c r="X39" i="21"/>
  <c r="X38" i="21"/>
  <c r="X42" i="21"/>
  <c r="X40" i="21"/>
  <c r="X41" i="21"/>
  <c r="X43" i="21"/>
  <c r="X86" i="21"/>
  <c r="X89" i="21"/>
  <c r="X94" i="21"/>
  <c r="X51" i="21"/>
  <c r="X46" i="21"/>
  <c r="X76" i="21"/>
  <c r="X73" i="21"/>
  <c r="X75" i="21"/>
  <c r="X63" i="21"/>
  <c r="X83" i="21"/>
  <c r="X67" i="21"/>
  <c r="X85" i="21"/>
  <c r="X77" i="21"/>
  <c r="X49" i="21"/>
  <c r="X50" i="21"/>
  <c r="X52" i="21"/>
  <c r="X53" i="21"/>
  <c r="X55" i="21"/>
  <c r="X57" i="21"/>
  <c r="X58" i="21"/>
  <c r="X59" i="21"/>
  <c r="X60" i="21"/>
  <c r="X61" i="21"/>
  <c r="X64" i="21"/>
  <c r="X65" i="21"/>
  <c r="X66" i="21"/>
  <c r="X68" i="21"/>
  <c r="X69" i="21"/>
  <c r="X70" i="21"/>
  <c r="X71" i="21"/>
  <c r="X74" i="21"/>
  <c r="X78" i="21"/>
  <c r="X79" i="21"/>
  <c r="X80" i="21"/>
  <c r="X81" i="21"/>
  <c r="X82" i="21"/>
  <c r="X84" i="21"/>
  <c r="X87" i="21"/>
  <c r="X88" i="21"/>
  <c r="X90" i="21"/>
  <c r="X91" i="21"/>
  <c r="X92" i="21"/>
  <c r="X93" i="21"/>
  <c r="X95" i="21"/>
  <c r="X96" i="21"/>
  <c r="X97" i="21"/>
  <c r="X22" i="21"/>
  <c r="X32" i="21"/>
  <c r="X44" i="21"/>
  <c r="Y3" i="21"/>
  <c r="Y8" i="21"/>
  <c r="Y6" i="21"/>
  <c r="Y5" i="21"/>
  <c r="Y9" i="21"/>
  <c r="Y10" i="21"/>
  <c r="Y11" i="21"/>
  <c r="Y12" i="21"/>
  <c r="Y13" i="21"/>
  <c r="Y47" i="21"/>
  <c r="Y14" i="21"/>
  <c r="Y15" i="21"/>
  <c r="Y17" i="21"/>
  <c r="Y19" i="21"/>
  <c r="Y20" i="21"/>
  <c r="Y16" i="21"/>
  <c r="Y54" i="21"/>
  <c r="Y23" i="21"/>
  <c r="Y25" i="21"/>
  <c r="Y28" i="21"/>
  <c r="Y24" i="21"/>
  <c r="Y27" i="21"/>
  <c r="Y48" i="21"/>
  <c r="Y29" i="21"/>
  <c r="Y39" i="21"/>
  <c r="Y38" i="21"/>
  <c r="Y42" i="21"/>
  <c r="Y40" i="21"/>
  <c r="Y41" i="21"/>
  <c r="Y43" i="21"/>
  <c r="Y86" i="21"/>
  <c r="Y89" i="21"/>
  <c r="Y94" i="21"/>
  <c r="Y51" i="21"/>
  <c r="Y46" i="21"/>
  <c r="Y76" i="21"/>
  <c r="Y73" i="21"/>
  <c r="Y75" i="21"/>
  <c r="Y63" i="21"/>
  <c r="Y83" i="21"/>
  <c r="Y67" i="21"/>
  <c r="Y85" i="21"/>
  <c r="Y77" i="21"/>
  <c r="Y49" i="21"/>
  <c r="Y50" i="21"/>
  <c r="Y52" i="21"/>
  <c r="Y53" i="21"/>
  <c r="Y55" i="21"/>
  <c r="Y56" i="21"/>
  <c r="Y57" i="21"/>
  <c r="Y58" i="21"/>
  <c r="Y59" i="21"/>
  <c r="Y60" i="21"/>
  <c r="Y61" i="21"/>
  <c r="Y64" i="21"/>
  <c r="Y65" i="21"/>
  <c r="Y66" i="21"/>
  <c r="Y68" i="21"/>
  <c r="Y69" i="21"/>
  <c r="Y70" i="21"/>
  <c r="Y71" i="21"/>
  <c r="Y74" i="21"/>
  <c r="Y78" i="21"/>
  <c r="Y79" i="21"/>
  <c r="Y80" i="21"/>
  <c r="Y81" i="21"/>
  <c r="Y82" i="21"/>
  <c r="Y84" i="21"/>
  <c r="Y87" i="21"/>
  <c r="Y88" i="21"/>
  <c r="Y90" i="21"/>
  <c r="Y91" i="21"/>
  <c r="Y92" i="21"/>
  <c r="Y93" i="21"/>
  <c r="Y95" i="21"/>
  <c r="Y96" i="21"/>
  <c r="Y97" i="21"/>
  <c r="Y22" i="21"/>
  <c r="Y32" i="21"/>
  <c r="Y44" i="21"/>
  <c r="Z3" i="21"/>
  <c r="Z8" i="21"/>
  <c r="Z6" i="21"/>
  <c r="Z5" i="21"/>
  <c r="Z9" i="21"/>
  <c r="Z10" i="21"/>
  <c r="Z11" i="21"/>
  <c r="Z12" i="21"/>
  <c r="Z13" i="21"/>
  <c r="Z47" i="21"/>
  <c r="Z14" i="21"/>
  <c r="Z15" i="21"/>
  <c r="Z17" i="21"/>
  <c r="Z19" i="21"/>
  <c r="Z20" i="21"/>
  <c r="Z16" i="21"/>
  <c r="Z54" i="21"/>
  <c r="Z23" i="21"/>
  <c r="Z25" i="21"/>
  <c r="Z28" i="21"/>
  <c r="Z24" i="21"/>
  <c r="Z27" i="21"/>
  <c r="Z48" i="21"/>
  <c r="Z29" i="21"/>
  <c r="Z39" i="21"/>
  <c r="Z38" i="21"/>
  <c r="Z42" i="21"/>
  <c r="Z40" i="21"/>
  <c r="Z41" i="21"/>
  <c r="Z43" i="21"/>
  <c r="Z86" i="21"/>
  <c r="Z89" i="21"/>
  <c r="Z94" i="21"/>
  <c r="Z51" i="21"/>
  <c r="Z46" i="21"/>
  <c r="Z76" i="21"/>
  <c r="Z73" i="21"/>
  <c r="Z75" i="21"/>
  <c r="Z63" i="21"/>
  <c r="Z83" i="21"/>
  <c r="Z67" i="21"/>
  <c r="Z85" i="21"/>
  <c r="Z77" i="21"/>
  <c r="Z49" i="21"/>
  <c r="Z50" i="21"/>
  <c r="Z52" i="21"/>
  <c r="Z53" i="21"/>
  <c r="Z55" i="21"/>
  <c r="Z56" i="21"/>
  <c r="Z57" i="21"/>
  <c r="Z58" i="21"/>
  <c r="Z59" i="21"/>
  <c r="Z60" i="21"/>
  <c r="Z61" i="21"/>
  <c r="Z64" i="21"/>
  <c r="Z65" i="21"/>
  <c r="Z66" i="21"/>
  <c r="Z68" i="21"/>
  <c r="Z69" i="21"/>
  <c r="Z70" i="21"/>
  <c r="Z71" i="21"/>
  <c r="Z74" i="21"/>
  <c r="Z78" i="21"/>
  <c r="Z79" i="21"/>
  <c r="Z80" i="21"/>
  <c r="Z81" i="21"/>
  <c r="Z82" i="21"/>
  <c r="Z84" i="21"/>
  <c r="Z87" i="21"/>
  <c r="Z88" i="21"/>
  <c r="Z90" i="21"/>
  <c r="Z91" i="21"/>
  <c r="Z92" i="21"/>
  <c r="Z93" i="21"/>
  <c r="Z95" i="21"/>
  <c r="Z96" i="21"/>
  <c r="Z97" i="21"/>
  <c r="Z22" i="21"/>
  <c r="Z32" i="21"/>
  <c r="Z44" i="21"/>
  <c r="AB3" i="21"/>
  <c r="AB8" i="21"/>
  <c r="AB5" i="21"/>
  <c r="AB9" i="21"/>
  <c r="AB7" i="21"/>
  <c r="AB10" i="21"/>
  <c r="AB11" i="21"/>
  <c r="AB12" i="21"/>
  <c r="AB13" i="21"/>
  <c r="AB47" i="21"/>
  <c r="AB14" i="21"/>
  <c r="AB15" i="21"/>
  <c r="AB17" i="21"/>
  <c r="AB19" i="21"/>
  <c r="AB20" i="21"/>
  <c r="AB16" i="21"/>
  <c r="AB54" i="21"/>
  <c r="AB23" i="21"/>
  <c r="AB25" i="21"/>
  <c r="AB28" i="21"/>
  <c r="AB24" i="21"/>
  <c r="AB27" i="21"/>
  <c r="AB48" i="21"/>
  <c r="AB29" i="21"/>
  <c r="AB39" i="21"/>
  <c r="AB38" i="21"/>
  <c r="AB42" i="21"/>
  <c r="AB40" i="21"/>
  <c r="AB41" i="21"/>
  <c r="AB43" i="21"/>
  <c r="AB86" i="21"/>
  <c r="AB89" i="21"/>
  <c r="AB94" i="21"/>
  <c r="AB51" i="21"/>
  <c r="AB46" i="21"/>
  <c r="AB76" i="21"/>
  <c r="AB73" i="21"/>
  <c r="AB75" i="21"/>
  <c r="AB63" i="21"/>
  <c r="AB83" i="21"/>
  <c r="AB67" i="21"/>
  <c r="AB85" i="21"/>
  <c r="AB77" i="21"/>
  <c r="AB49" i="21"/>
  <c r="AB50" i="21"/>
  <c r="AB52" i="21"/>
  <c r="AB53" i="21"/>
  <c r="AB55" i="21"/>
  <c r="AB56" i="21"/>
  <c r="AB57" i="21"/>
  <c r="AB58" i="21"/>
  <c r="AB59" i="21"/>
  <c r="AB60" i="21"/>
  <c r="AB61" i="21"/>
  <c r="AB64" i="21"/>
  <c r="AB65" i="21"/>
  <c r="AB66" i="21"/>
  <c r="AB68" i="21"/>
  <c r="AB69" i="21"/>
  <c r="AB70" i="21"/>
  <c r="AB71" i="21"/>
  <c r="AB74" i="21"/>
  <c r="AB78" i="21"/>
  <c r="AB79" i="21"/>
  <c r="AB80" i="21"/>
  <c r="AB81" i="21"/>
  <c r="AB82" i="21"/>
  <c r="AB84" i="21"/>
  <c r="AB87" i="21"/>
  <c r="AB88" i="21"/>
  <c r="AB90" i="21"/>
  <c r="AB91" i="21"/>
  <c r="AB92" i="21"/>
  <c r="AB93" i="21"/>
  <c r="AB95" i="21"/>
  <c r="AB96" i="21"/>
  <c r="AB97" i="21"/>
  <c r="AB22" i="21"/>
  <c r="AB32" i="21"/>
  <c r="AB44" i="21"/>
  <c r="AE3" i="21"/>
  <c r="AE4" i="21"/>
  <c r="AE8" i="21"/>
  <c r="AE5" i="21"/>
  <c r="AE9" i="21"/>
  <c r="AE7" i="21"/>
  <c r="AE10" i="21"/>
  <c r="AE11" i="21"/>
  <c r="AE12" i="21"/>
  <c r="AE13" i="21"/>
  <c r="AE47" i="21"/>
  <c r="AE14" i="21"/>
  <c r="AE15" i="21"/>
  <c r="AE17" i="21"/>
  <c r="AE19" i="21"/>
  <c r="AE20" i="21"/>
  <c r="AE16" i="21"/>
  <c r="AE21" i="21"/>
  <c r="AE54" i="21"/>
  <c r="AE23" i="21"/>
  <c r="AE25" i="21"/>
  <c r="AE28" i="21"/>
  <c r="AE24" i="21"/>
  <c r="AE27" i="21"/>
  <c r="AE48" i="21"/>
  <c r="AE29" i="21"/>
  <c r="AE39" i="21"/>
  <c r="AE33" i="21"/>
  <c r="AE38" i="21"/>
  <c r="AE42" i="21"/>
  <c r="AE40" i="21"/>
  <c r="AE41" i="21"/>
  <c r="AE43" i="21"/>
  <c r="AE86" i="21"/>
  <c r="AE89" i="21"/>
  <c r="AE94" i="21"/>
  <c r="AE51" i="21"/>
  <c r="AE46" i="21"/>
  <c r="AE76" i="21"/>
  <c r="AE73" i="21"/>
  <c r="AE75" i="21"/>
  <c r="AE63" i="21"/>
  <c r="AE83" i="21"/>
  <c r="AE72" i="21"/>
  <c r="AE67" i="21"/>
  <c r="AE85" i="21"/>
  <c r="AE77" i="21"/>
  <c r="AE49" i="21"/>
  <c r="AE50" i="21"/>
  <c r="AE52" i="21"/>
  <c r="AE53" i="21"/>
  <c r="AE55" i="21"/>
  <c r="AE56" i="21"/>
  <c r="AE57" i="21"/>
  <c r="AE58" i="21"/>
  <c r="AE59" i="21"/>
  <c r="AE60" i="21"/>
  <c r="AE61" i="21"/>
  <c r="AE64" i="21"/>
  <c r="AE65" i="21"/>
  <c r="AE66" i="21"/>
  <c r="AE68" i="21"/>
  <c r="AE69" i="21"/>
  <c r="AE70" i="21"/>
  <c r="AE71" i="21"/>
  <c r="AE74" i="21"/>
  <c r="AE78" i="21"/>
  <c r="AE79" i="21"/>
  <c r="AE80" i="21"/>
  <c r="AE81" i="21"/>
  <c r="AE82" i="21"/>
  <c r="AE84" i="21"/>
  <c r="AE87" i="21"/>
  <c r="AE88" i="21"/>
  <c r="AE90" i="21"/>
  <c r="AE91" i="21"/>
  <c r="AE92" i="21"/>
  <c r="AE93" i="21"/>
  <c r="AE95" i="21"/>
  <c r="AE96" i="21"/>
  <c r="AE97" i="21"/>
  <c r="AE22" i="21"/>
  <c r="AE32" i="21"/>
  <c r="AE44" i="21"/>
  <c r="AG3" i="21"/>
  <c r="AG4" i="21"/>
  <c r="AG8" i="21"/>
  <c r="AG6" i="21"/>
  <c r="AG5" i="21"/>
  <c r="AG7" i="21"/>
  <c r="AG10" i="21"/>
  <c r="AG11" i="21"/>
  <c r="AG12" i="21"/>
  <c r="AG13" i="21"/>
  <c r="AG47" i="21"/>
  <c r="AG14" i="21"/>
  <c r="AG15" i="21"/>
  <c r="AG17" i="21"/>
  <c r="AG19" i="21"/>
  <c r="AG20" i="21"/>
  <c r="AG16" i="21"/>
  <c r="AG21" i="21"/>
  <c r="AG54" i="21"/>
  <c r="AG23" i="21"/>
  <c r="AG25" i="21"/>
  <c r="AG28" i="21"/>
  <c r="AG24" i="21"/>
  <c r="AG27" i="21"/>
  <c r="AG48" i="21"/>
  <c r="AG29" i="21"/>
  <c r="AG39" i="21"/>
  <c r="AG33" i="21"/>
  <c r="AG38" i="21"/>
  <c r="AG42" i="21"/>
  <c r="AG40" i="21"/>
  <c r="AG41" i="21"/>
  <c r="AG43" i="21"/>
  <c r="AG86" i="21"/>
  <c r="AG89" i="21"/>
  <c r="AG94" i="21"/>
  <c r="AG51" i="21"/>
  <c r="AG46" i="21"/>
  <c r="AG76" i="21"/>
  <c r="AG73" i="21"/>
  <c r="AG75" i="21"/>
  <c r="AG63" i="21"/>
  <c r="AG83" i="21"/>
  <c r="AG72" i="21"/>
  <c r="AG85" i="21"/>
  <c r="AG77" i="21"/>
  <c r="AG49" i="21"/>
  <c r="AG50" i="21"/>
  <c r="AG52" i="21"/>
  <c r="AG53" i="21"/>
  <c r="AG55" i="21"/>
  <c r="AG56" i="21"/>
  <c r="AG57" i="21"/>
  <c r="AG58" i="21"/>
  <c r="AG59" i="21"/>
  <c r="AG60" i="21"/>
  <c r="AG61" i="21"/>
  <c r="AG64" i="21"/>
  <c r="AG65" i="21"/>
  <c r="AG66" i="21"/>
  <c r="AG68" i="21"/>
  <c r="AG69" i="21"/>
  <c r="AG70" i="21"/>
  <c r="AG71" i="21"/>
  <c r="AG74" i="21"/>
  <c r="AG78" i="21"/>
  <c r="AG79" i="21"/>
  <c r="AG80" i="21"/>
  <c r="AG81" i="21"/>
  <c r="AG82" i="21"/>
  <c r="AG84" i="21"/>
  <c r="AG87" i="21"/>
  <c r="AG88" i="21"/>
  <c r="AG90" i="21"/>
  <c r="AG91" i="21"/>
  <c r="AG92" i="21"/>
  <c r="AG93" i="21"/>
  <c r="AG95" i="21"/>
  <c r="AG96" i="21"/>
  <c r="AG97" i="21"/>
  <c r="AG22" i="21"/>
  <c r="AG32" i="21"/>
  <c r="AG44" i="21"/>
  <c r="AH3" i="21"/>
  <c r="AH4" i="21"/>
  <c r="AH8" i="21"/>
  <c r="AH5" i="21"/>
  <c r="AH9" i="21"/>
  <c r="AH7" i="21"/>
  <c r="AH10" i="21"/>
  <c r="AH11" i="21"/>
  <c r="AH12" i="21"/>
  <c r="AH13" i="21"/>
  <c r="AH47" i="21"/>
  <c r="AH14" i="21"/>
  <c r="AH15" i="21"/>
  <c r="AH17" i="21"/>
  <c r="AH19" i="21"/>
  <c r="AH20" i="21"/>
  <c r="AH16" i="21"/>
  <c r="AH21" i="21"/>
  <c r="AH54" i="21"/>
  <c r="AH23" i="21"/>
  <c r="AH25" i="21"/>
  <c r="AH28" i="21"/>
  <c r="AH24" i="21"/>
  <c r="AH27" i="21"/>
  <c r="AH48" i="21"/>
  <c r="AH29" i="21"/>
  <c r="AH39" i="21"/>
  <c r="AH33" i="21"/>
  <c r="AH38" i="21"/>
  <c r="AH42" i="21"/>
  <c r="AH40" i="21"/>
  <c r="AH41" i="21"/>
  <c r="AH43" i="21"/>
  <c r="AH86" i="21"/>
  <c r="AH89" i="21"/>
  <c r="AH94" i="21"/>
  <c r="AH51" i="21"/>
  <c r="AH46" i="21"/>
  <c r="AH76" i="21"/>
  <c r="AH73" i="21"/>
  <c r="AH75" i="21"/>
  <c r="AH63" i="21"/>
  <c r="AH83" i="21"/>
  <c r="AH72" i="21"/>
  <c r="AH67" i="21"/>
  <c r="AH85" i="21"/>
  <c r="AH77" i="21"/>
  <c r="AH49" i="21"/>
  <c r="AH50" i="21"/>
  <c r="AH52" i="21"/>
  <c r="AH53" i="21"/>
  <c r="AH55" i="21"/>
  <c r="AH56" i="21"/>
  <c r="AH57" i="21"/>
  <c r="AH58" i="21"/>
  <c r="AH59" i="21"/>
  <c r="AH60" i="21"/>
  <c r="AH61" i="21"/>
  <c r="AH64" i="21"/>
  <c r="AH65" i="21"/>
  <c r="AH66" i="21"/>
  <c r="AH68" i="21"/>
  <c r="AH69" i="21"/>
  <c r="AH70" i="21"/>
  <c r="AH71" i="21"/>
  <c r="AH74" i="21"/>
  <c r="AH78" i="21"/>
  <c r="AH79" i="21"/>
  <c r="AH80" i="21"/>
  <c r="AH81" i="21"/>
  <c r="AH82" i="21"/>
  <c r="AH84" i="21"/>
  <c r="AH87" i="21"/>
  <c r="AH88" i="21"/>
  <c r="AH90" i="21"/>
  <c r="AH91" i="21"/>
  <c r="AH92" i="21"/>
  <c r="AH93" i="21"/>
  <c r="AH95" i="21"/>
  <c r="AH96" i="21"/>
  <c r="AH97" i="21"/>
  <c r="AH22" i="21"/>
  <c r="AH32" i="21"/>
  <c r="AH44" i="21"/>
  <c r="AI3" i="21"/>
  <c r="AI4" i="21"/>
  <c r="AI6" i="21"/>
  <c r="AI5" i="21"/>
  <c r="AI9" i="21"/>
  <c r="AI7" i="21"/>
  <c r="AI10" i="21"/>
  <c r="AI11" i="21"/>
  <c r="AI12" i="21"/>
  <c r="AI13" i="21"/>
  <c r="AI47" i="21"/>
  <c r="AI14" i="21"/>
  <c r="AI15" i="21"/>
  <c r="AI17" i="21"/>
  <c r="AI19" i="21"/>
  <c r="AI20" i="21"/>
  <c r="AI16" i="21"/>
  <c r="AI21" i="21"/>
  <c r="AI54" i="21"/>
  <c r="AI23" i="21"/>
  <c r="AI25" i="21"/>
  <c r="AI28" i="21"/>
  <c r="AI24" i="21"/>
  <c r="AI27" i="21"/>
  <c r="AI48" i="21"/>
  <c r="AI29" i="21"/>
  <c r="AI39" i="21"/>
  <c r="AI33" i="21"/>
  <c r="AI38" i="21"/>
  <c r="AI42" i="21"/>
  <c r="AI40" i="21"/>
  <c r="AI41" i="21"/>
  <c r="AI43" i="21"/>
  <c r="AI86" i="21"/>
  <c r="AI89" i="21"/>
  <c r="AI94" i="21"/>
  <c r="AI51" i="21"/>
  <c r="AI46" i="21"/>
  <c r="AI76" i="21"/>
  <c r="AI73" i="21"/>
  <c r="AI75" i="21"/>
  <c r="AI63" i="21"/>
  <c r="AI83" i="21"/>
  <c r="AI72" i="21"/>
  <c r="AI67" i="21"/>
  <c r="AI85" i="21"/>
  <c r="AI77" i="21"/>
  <c r="AI49" i="21"/>
  <c r="AI50" i="21"/>
  <c r="AI52" i="21"/>
  <c r="AI53" i="21"/>
  <c r="AI55" i="21"/>
  <c r="AI56" i="21"/>
  <c r="AI57" i="21"/>
  <c r="AI58" i="21"/>
  <c r="AI59" i="21"/>
  <c r="AI60" i="21"/>
  <c r="AI61" i="21"/>
  <c r="AI64" i="21"/>
  <c r="AI65" i="21"/>
  <c r="AI66" i="21"/>
  <c r="AI68" i="21"/>
  <c r="AI69" i="21"/>
  <c r="AI70" i="21"/>
  <c r="AI71" i="21"/>
  <c r="AI74" i="21"/>
  <c r="AI78" i="21"/>
  <c r="AI79" i="21"/>
  <c r="AI80" i="21"/>
  <c r="AI81" i="21"/>
  <c r="AI82" i="21"/>
  <c r="AI84" i="21"/>
  <c r="AI87" i="21"/>
  <c r="AI88" i="21"/>
  <c r="AI90" i="21"/>
  <c r="AI91" i="21"/>
  <c r="AI92" i="21"/>
  <c r="AI93" i="21"/>
  <c r="AI95" i="21"/>
  <c r="AI96" i="21"/>
  <c r="AI97" i="21"/>
  <c r="AI22" i="21"/>
  <c r="AI32" i="21"/>
  <c r="AI44" i="21"/>
  <c r="AL3" i="21"/>
  <c r="AL8" i="21"/>
  <c r="AL6" i="21"/>
  <c r="AL5" i="21"/>
  <c r="AL9" i="21"/>
  <c r="AL7" i="21"/>
  <c r="AL10" i="21"/>
  <c r="AL11" i="21"/>
  <c r="AL12" i="21"/>
  <c r="AL13" i="21"/>
  <c r="AL47" i="21"/>
  <c r="AL14" i="21"/>
  <c r="AL15" i="21"/>
  <c r="AL17" i="21"/>
  <c r="AL19" i="21"/>
  <c r="AL20" i="21"/>
  <c r="AL16" i="21"/>
  <c r="AL21" i="21"/>
  <c r="AL54" i="21"/>
  <c r="AL23" i="21"/>
  <c r="AL25" i="21"/>
  <c r="AL28" i="21"/>
  <c r="AL24" i="21"/>
  <c r="AL27" i="21"/>
  <c r="AL48" i="21"/>
  <c r="AL30" i="21"/>
  <c r="AL29" i="21"/>
  <c r="AL39" i="21"/>
  <c r="AL33" i="21"/>
  <c r="AL34" i="21"/>
  <c r="AL37" i="21"/>
  <c r="AL38" i="21"/>
  <c r="AL42" i="21"/>
  <c r="AL40" i="21"/>
  <c r="AL41" i="21"/>
  <c r="AL43" i="21"/>
  <c r="AL26" i="21"/>
  <c r="AL45" i="21"/>
  <c r="AL86" i="21"/>
  <c r="AL89" i="21"/>
  <c r="AL94" i="21"/>
  <c r="AL51" i="21"/>
  <c r="AL46" i="21"/>
  <c r="AL76" i="21"/>
  <c r="AL73" i="21"/>
  <c r="AL75" i="21"/>
  <c r="AL63" i="21"/>
  <c r="AL83" i="21"/>
  <c r="AL62" i="21"/>
  <c r="AL72" i="21"/>
  <c r="AL67" i="21"/>
  <c r="AL85" i="21"/>
  <c r="AL77" i="21"/>
  <c r="AL49" i="21"/>
  <c r="AL50" i="21"/>
  <c r="AL52" i="21"/>
  <c r="AL53" i="21"/>
  <c r="AL55" i="21"/>
  <c r="AL56" i="21"/>
  <c r="AL57" i="21"/>
  <c r="AL58" i="21"/>
  <c r="AL59" i="21"/>
  <c r="AL60" i="21"/>
  <c r="AL61" i="21"/>
  <c r="AL64" i="21"/>
  <c r="AL65" i="21"/>
  <c r="AL66" i="21"/>
  <c r="AL68" i="21"/>
  <c r="AL69" i="21"/>
  <c r="AL70" i="21"/>
  <c r="AL71" i="21"/>
  <c r="AL74" i="21"/>
  <c r="AL78" i="21"/>
  <c r="AL79" i="21"/>
  <c r="AL80" i="21"/>
  <c r="AL81" i="21"/>
  <c r="AL82" i="21"/>
  <c r="AL84" i="21"/>
  <c r="AL87" i="21"/>
  <c r="AL88" i="21"/>
  <c r="AL90" i="21"/>
  <c r="AL91" i="21"/>
  <c r="AL92" i="21"/>
  <c r="AL93" i="21"/>
  <c r="AL95" i="21"/>
  <c r="AL96" i="21"/>
  <c r="AL97" i="21"/>
  <c r="AL22" i="21"/>
  <c r="AL32" i="21"/>
  <c r="AL44" i="21"/>
  <c r="AS3" i="21"/>
  <c r="AS8" i="21"/>
  <c r="AS6" i="21"/>
  <c r="AS5" i="21"/>
  <c r="AS9" i="21"/>
  <c r="AS7" i="21"/>
  <c r="AS10" i="21"/>
  <c r="AS11" i="21"/>
  <c r="AS12" i="21"/>
  <c r="AS13" i="21"/>
  <c r="AS47" i="21"/>
  <c r="AS14" i="21"/>
  <c r="AS15" i="21"/>
  <c r="AS17" i="21"/>
  <c r="AS19" i="21"/>
  <c r="AS20" i="21"/>
  <c r="AS16" i="21"/>
  <c r="AS21" i="21"/>
  <c r="AS54" i="21"/>
  <c r="AS23" i="21"/>
  <c r="AS25" i="21"/>
  <c r="AS28" i="21"/>
  <c r="AS24" i="21"/>
  <c r="AS27" i="21"/>
  <c r="AS48" i="21"/>
  <c r="AS30" i="21"/>
  <c r="AS29" i="21"/>
  <c r="AS39" i="21"/>
  <c r="AS33" i="21"/>
  <c r="AS34" i="21"/>
  <c r="AS37" i="21"/>
  <c r="AS38" i="21"/>
  <c r="AS42" i="21"/>
  <c r="AS40" i="21"/>
  <c r="AS41" i="21"/>
  <c r="AS43" i="21"/>
  <c r="AS26" i="21"/>
  <c r="AS45" i="21"/>
  <c r="AS86" i="21"/>
  <c r="AS89" i="21"/>
  <c r="AS94" i="21"/>
  <c r="AS51" i="21"/>
  <c r="AS46" i="21"/>
  <c r="AS76" i="21"/>
  <c r="AS73" i="21"/>
  <c r="AS75" i="21"/>
  <c r="AS63" i="21"/>
  <c r="AS83" i="21"/>
  <c r="AS62" i="21"/>
  <c r="AS72" i="21"/>
  <c r="AS67" i="21"/>
  <c r="AS85" i="21"/>
  <c r="AS77" i="21"/>
  <c r="AS49" i="21"/>
  <c r="AS50" i="21"/>
  <c r="AS52" i="21"/>
  <c r="AS53" i="21"/>
  <c r="AS55" i="21"/>
  <c r="AS56" i="21"/>
  <c r="AS57" i="21"/>
  <c r="AS58" i="21"/>
  <c r="AS59" i="21"/>
  <c r="AS60" i="21"/>
  <c r="AS61" i="21"/>
  <c r="AS64" i="21"/>
  <c r="AS65" i="21"/>
  <c r="AS66" i="21"/>
  <c r="AS68" i="21"/>
  <c r="AS69" i="21"/>
  <c r="AS70" i="21"/>
  <c r="AS71" i="21"/>
  <c r="AS74" i="21"/>
  <c r="AS78" i="21"/>
  <c r="AS79" i="21"/>
  <c r="AS80" i="21"/>
  <c r="AS81" i="21"/>
  <c r="AS82" i="21"/>
  <c r="AS84" i="21"/>
  <c r="AS87" i="21"/>
  <c r="AS88" i="21"/>
  <c r="AS90" i="21"/>
  <c r="AS91" i="21"/>
  <c r="AS92" i="21"/>
  <c r="AS93" i="21"/>
  <c r="AS95" i="21"/>
  <c r="AS96" i="21"/>
  <c r="AS97" i="21"/>
  <c r="AS22" i="21"/>
  <c r="AS32" i="21"/>
  <c r="AS44" i="21"/>
  <c r="BI105" i="21"/>
  <c r="B105" i="21"/>
  <c r="BT104" i="21"/>
  <c r="BT103" i="21"/>
  <c r="BU103" i="21"/>
  <c r="BU104" i="21"/>
  <c r="BX103" i="21"/>
  <c r="BY103" i="21"/>
  <c r="BO103" i="21"/>
  <c r="CM251" i="20"/>
  <c r="CM252" i="20"/>
  <c r="BC272" i="20"/>
  <c r="BD272" i="20"/>
  <c r="AO108" i="21"/>
  <c r="H5" i="27"/>
  <c r="G38" i="27"/>
  <c r="G10" i="27"/>
  <c r="G22" i="27"/>
  <c r="G25" i="27"/>
  <c r="G28" i="27"/>
  <c r="G27" i="27"/>
  <c r="G29" i="27"/>
  <c r="G34" i="27"/>
  <c r="G36" i="27"/>
  <c r="G39" i="27"/>
  <c r="G44" i="27"/>
  <c r="G49" i="27"/>
  <c r="G56" i="27"/>
  <c r="G4" i="27"/>
  <c r="I6" i="27"/>
  <c r="I8" i="27"/>
  <c r="I10" i="27"/>
  <c r="I14" i="27"/>
  <c r="I16" i="27"/>
  <c r="I19" i="27"/>
  <c r="I23" i="27"/>
  <c r="I25" i="27"/>
  <c r="I28" i="27"/>
  <c r="I31" i="27"/>
  <c r="I33" i="27"/>
  <c r="I35" i="27"/>
  <c r="I39" i="27"/>
  <c r="I42" i="27"/>
  <c r="I43" i="27"/>
  <c r="I47" i="27"/>
  <c r="I51" i="27"/>
  <c r="I17" i="27"/>
  <c r="I54" i="27"/>
  <c r="I55" i="27"/>
  <c r="H7" i="27"/>
  <c r="H12" i="27"/>
  <c r="H18" i="27"/>
  <c r="H24" i="27"/>
  <c r="H29" i="27"/>
  <c r="H34" i="27"/>
  <c r="H40" i="27"/>
  <c r="H45" i="27"/>
  <c r="H48" i="27"/>
  <c r="H56" i="27"/>
  <c r="E63" i="27"/>
  <c r="F63" i="27"/>
  <c r="G63" i="27"/>
  <c r="E62" i="27"/>
  <c r="F62" i="27"/>
  <c r="G62" i="27"/>
  <c r="GU9" i="19"/>
  <c r="P23" i="24"/>
  <c r="E253" i="20"/>
  <c r="E256" i="20" s="1"/>
  <c r="F256" i="20" s="1"/>
  <c r="G256" i="20" s="1"/>
  <c r="H256" i="20" s="1"/>
  <c r="I256" i="20" s="1"/>
  <c r="J256" i="20" s="1"/>
  <c r="K256" i="20" s="1"/>
  <c r="L256" i="20" s="1"/>
  <c r="M256" i="20" s="1"/>
  <c r="N256" i="20" s="1"/>
  <c r="O256" i="20" s="1"/>
  <c r="P256" i="20" s="1"/>
  <c r="Q256" i="20" s="1"/>
  <c r="R256" i="20" s="1"/>
  <c r="S256" i="20" s="1"/>
  <c r="T256" i="20" s="1"/>
  <c r="U256" i="20" s="1"/>
  <c r="V256" i="20" s="1"/>
  <c r="E254" i="20"/>
  <c r="E257" i="20"/>
  <c r="F257" i="20" s="1"/>
  <c r="G257" i="20" s="1"/>
  <c r="H257" i="20" s="1"/>
  <c r="I257" i="20" s="1"/>
  <c r="J257" i="20" s="1"/>
  <c r="K257" i="20" s="1"/>
  <c r="L257" i="20" s="1"/>
  <c r="M257" i="20" s="1"/>
  <c r="N257" i="20" s="1"/>
  <c r="O257" i="20" s="1"/>
  <c r="P257" i="20" s="1"/>
  <c r="Q257" i="20" s="1"/>
  <c r="R257" i="20" s="1"/>
  <c r="S257" i="20" s="1"/>
  <c r="T257" i="20" s="1"/>
  <c r="U257" i="20" s="1"/>
  <c r="V257" i="20" s="1"/>
  <c r="F254" i="20"/>
  <c r="G254" i="20"/>
  <c r="H254" i="20"/>
  <c r="W257" i="20" s="1"/>
  <c r="I254" i="20"/>
  <c r="J254" i="20"/>
  <c r="K254" i="20"/>
  <c r="L254" i="20"/>
  <c r="E255" i="20"/>
  <c r="E258" i="20" s="1"/>
  <c r="F258" i="20" s="1"/>
  <c r="G258" i="20" s="1"/>
  <c r="H258" i="20" s="1"/>
  <c r="I258" i="20" s="1"/>
  <c r="J258" i="20" s="1"/>
  <c r="K258" i="20" s="1"/>
  <c r="L258" i="20" s="1"/>
  <c r="M258" i="20" s="1"/>
  <c r="N258" i="20" s="1"/>
  <c r="O258" i="20" s="1"/>
  <c r="P258" i="20" s="1"/>
  <c r="Q258" i="20" s="1"/>
  <c r="R258" i="20" s="1"/>
  <c r="S258" i="20" s="1"/>
  <c r="T258" i="20" s="1"/>
  <c r="U258" i="20" s="1"/>
  <c r="V258" i="20" s="1"/>
  <c r="F255" i="20"/>
  <c r="G255" i="20"/>
  <c r="W258" i="20" s="1"/>
  <c r="H255" i="20"/>
  <c r="I255" i="20"/>
  <c r="J255" i="20"/>
  <c r="K255" i="20"/>
  <c r="L255" i="20"/>
  <c r="P28" i="24"/>
  <c r="G27" i="25"/>
  <c r="G32" i="25"/>
  <c r="B224" i="18"/>
  <c r="D224" i="18"/>
  <c r="F224" i="18"/>
  <c r="H224" i="18"/>
  <c r="J224" i="18"/>
  <c r="L224" i="18"/>
  <c r="N224" i="18"/>
  <c r="P224" i="18"/>
  <c r="R224" i="18"/>
  <c r="T224" i="18"/>
  <c r="V224" i="18"/>
  <c r="X224" i="18"/>
  <c r="Z224" i="18"/>
  <c r="AB224" i="18"/>
  <c r="AD224" i="18"/>
  <c r="AF224" i="18"/>
  <c r="AH224" i="18"/>
  <c r="AJ224" i="18"/>
  <c r="AL224" i="18"/>
  <c r="AN224" i="18"/>
  <c r="AR224" i="18"/>
  <c r="AV224" i="18"/>
  <c r="AX224" i="18"/>
  <c r="AZ224" i="18"/>
  <c r="BB224" i="18"/>
  <c r="BF224" i="18"/>
  <c r="BL224" i="18"/>
  <c r="BP224" i="18"/>
  <c r="D227" i="18"/>
  <c r="F227" i="18"/>
  <c r="H227" i="18"/>
  <c r="J227" i="18"/>
  <c r="L227" i="18"/>
  <c r="N227" i="18"/>
  <c r="P227" i="18"/>
  <c r="R227" i="18"/>
  <c r="T227" i="18"/>
  <c r="V227" i="18"/>
  <c r="X227" i="18"/>
  <c r="Z227" i="18"/>
  <c r="AB227" i="18"/>
  <c r="AD227" i="18"/>
  <c r="AF227" i="18"/>
  <c r="AH227" i="18"/>
  <c r="AJ227" i="18"/>
  <c r="BD5" i="19"/>
  <c r="BG5" i="19"/>
  <c r="G4" i="25"/>
  <c r="G5" i="25"/>
  <c r="G10" i="25"/>
  <c r="G11" i="25"/>
  <c r="G12" i="25"/>
  <c r="G22" i="25"/>
  <c r="G24" i="25"/>
  <c r="G26" i="25"/>
  <c r="G28" i="25"/>
  <c r="G29" i="25"/>
  <c r="G31" i="25"/>
  <c r="G33" i="25"/>
  <c r="G34" i="25"/>
  <c r="G36" i="25"/>
  <c r="G39" i="25"/>
  <c r="G42" i="25"/>
  <c r="G48" i="25"/>
  <c r="G52" i="25"/>
  <c r="G55" i="25"/>
  <c r="E60" i="25"/>
  <c r="E59" i="25"/>
  <c r="F59" i="25"/>
  <c r="G59" i="25"/>
  <c r="EP5" i="19"/>
  <c r="CP224" i="18"/>
  <c r="BR224" i="18"/>
  <c r="BT224" i="18"/>
  <c r="D55" i="23"/>
  <c r="E55" i="23"/>
  <c r="F55" i="23"/>
  <c r="I5" i="23"/>
  <c r="S11" i="24"/>
  <c r="T11" i="24"/>
  <c r="R13" i="24"/>
  <c r="F7" i="23"/>
  <c r="P15" i="24"/>
  <c r="F8" i="23"/>
  <c r="P16" i="24"/>
  <c r="P19" i="24"/>
  <c r="F16" i="23"/>
  <c r="P24" i="24"/>
  <c r="F19" i="23"/>
  <c r="P27" i="24"/>
  <c r="F27" i="23"/>
  <c r="P35" i="24"/>
  <c r="P12" i="24"/>
  <c r="P9" i="24"/>
  <c r="N13" i="24"/>
  <c r="F10" i="23"/>
  <c r="N20" i="24"/>
  <c r="N24" i="24"/>
  <c r="N28" i="24"/>
  <c r="F28" i="23"/>
  <c r="N29" i="24"/>
  <c r="N12" i="24"/>
  <c r="L13" i="24"/>
  <c r="L12" i="24"/>
  <c r="L14" i="24"/>
  <c r="L15" i="24"/>
  <c r="L16" i="24"/>
  <c r="L17" i="24"/>
  <c r="L18" i="24"/>
  <c r="L19" i="24"/>
  <c r="L20" i="24"/>
  <c r="L21" i="24"/>
  <c r="L22" i="24"/>
  <c r="L23" i="24"/>
  <c r="L5" i="24"/>
  <c r="L6" i="24"/>
  <c r="L7" i="24"/>
  <c r="N9" i="24"/>
  <c r="L9" i="24"/>
  <c r="J13" i="24"/>
  <c r="J14" i="24"/>
  <c r="J15" i="24"/>
  <c r="J16" i="24"/>
  <c r="J17" i="24"/>
  <c r="J18" i="24"/>
  <c r="J19" i="24"/>
  <c r="J20" i="24"/>
  <c r="J21" i="24"/>
  <c r="J22" i="24"/>
  <c r="J23" i="24"/>
  <c r="J24" i="24"/>
  <c r="J25" i="24"/>
  <c r="J26" i="24"/>
  <c r="J27" i="24"/>
  <c r="J12" i="24"/>
  <c r="J5" i="24"/>
  <c r="J6" i="24"/>
  <c r="J7" i="24"/>
  <c r="J9" i="24"/>
  <c r="J10" i="24"/>
  <c r="H21" i="24"/>
  <c r="H20" i="24"/>
  <c r="H19" i="24"/>
  <c r="H18" i="24"/>
  <c r="H17" i="24"/>
  <c r="H16" i="24"/>
  <c r="H15" i="24"/>
  <c r="H14" i="24"/>
  <c r="H13" i="24"/>
  <c r="H12" i="24"/>
  <c r="H9" i="24"/>
  <c r="F21" i="24"/>
  <c r="F20" i="24"/>
  <c r="F19" i="24"/>
  <c r="F18" i="24"/>
  <c r="F17" i="24"/>
  <c r="F16" i="24"/>
  <c r="F15" i="24"/>
  <c r="F14" i="24"/>
  <c r="F12" i="24"/>
  <c r="F13" i="24"/>
  <c r="F5" i="24"/>
  <c r="F6" i="24"/>
  <c r="F7" i="24"/>
  <c r="F9" i="24"/>
  <c r="F10" i="24"/>
  <c r="D13" i="24"/>
  <c r="D14" i="24"/>
  <c r="D15" i="24"/>
  <c r="D16" i="24"/>
  <c r="D17" i="24"/>
  <c r="D18" i="24"/>
  <c r="D19" i="24"/>
  <c r="D20" i="24"/>
  <c r="D21" i="24"/>
  <c r="D22" i="24"/>
  <c r="D23" i="24"/>
  <c r="D5" i="24"/>
  <c r="D6" i="24"/>
  <c r="D7" i="24"/>
  <c r="D4" i="24"/>
  <c r="D9" i="24"/>
  <c r="D10" i="24"/>
  <c r="D12" i="24"/>
  <c r="B13" i="24"/>
  <c r="B14" i="24"/>
  <c r="B15" i="24"/>
  <c r="B16" i="24"/>
  <c r="B17" i="24"/>
  <c r="B18" i="24"/>
  <c r="B19" i="24"/>
  <c r="B20" i="24"/>
  <c r="B21" i="24"/>
  <c r="B22" i="24"/>
  <c r="B23" i="24"/>
  <c r="B12" i="24"/>
  <c r="B5" i="24"/>
  <c r="B6" i="24"/>
  <c r="B7" i="24"/>
  <c r="B9" i="24"/>
  <c r="B10" i="24"/>
  <c r="E56" i="23"/>
  <c r="E57" i="23"/>
  <c r="D57" i="23"/>
  <c r="D56" i="23"/>
  <c r="L4" i="24"/>
  <c r="L10" i="24"/>
  <c r="H4" i="24"/>
  <c r="P14" i="24"/>
  <c r="P13" i="24"/>
  <c r="N14" i="24"/>
  <c r="F9" i="23"/>
  <c r="F12" i="23"/>
  <c r="N17" i="24"/>
  <c r="F13" i="23"/>
  <c r="P21" i="24"/>
  <c r="F21" i="23"/>
  <c r="P29" i="24"/>
  <c r="F18" i="23"/>
  <c r="P26" i="24"/>
  <c r="N23" i="24"/>
  <c r="F14" i="23"/>
  <c r="P22" i="24"/>
  <c r="F17" i="23"/>
  <c r="P25" i="24"/>
  <c r="F24" i="23"/>
  <c r="P32" i="24"/>
  <c r="P30" i="24"/>
  <c r="F26" i="23"/>
  <c r="I26" i="23"/>
  <c r="F31" i="23"/>
  <c r="N32" i="24"/>
  <c r="F34" i="23"/>
  <c r="N35" i="24"/>
  <c r="F33" i="23"/>
  <c r="N34" i="24"/>
  <c r="N30" i="24"/>
  <c r="N31" i="24"/>
  <c r="F37" i="23"/>
  <c r="F38" i="23"/>
  <c r="I38" i="23"/>
  <c r="F36" i="23"/>
  <c r="F35" i="23"/>
  <c r="F43" i="23"/>
  <c r="F44" i="23"/>
  <c r="I44" i="23"/>
  <c r="F45" i="23"/>
  <c r="I45" i="23"/>
  <c r="F41" i="23"/>
  <c r="F46" i="23"/>
  <c r="F42" i="23"/>
  <c r="F47" i="23"/>
  <c r="I47" i="23"/>
  <c r="F48" i="23"/>
  <c r="F49" i="23"/>
  <c r="F50" i="23"/>
  <c r="F51" i="23"/>
  <c r="I51" i="23"/>
  <c r="F52" i="23"/>
  <c r="F53" i="23"/>
  <c r="I53" i="23"/>
  <c r="H55" i="23"/>
  <c r="E260" i="20"/>
  <c r="E265" i="20"/>
  <c r="B24" i="22"/>
  <c r="G53" i="23"/>
  <c r="G51" i="23"/>
  <c r="G49" i="23"/>
  <c r="G47" i="23"/>
  <c r="G39" i="23"/>
  <c r="G46" i="23"/>
  <c r="G45" i="23"/>
  <c r="G43" i="23"/>
  <c r="G36" i="23"/>
  <c r="G37" i="23"/>
  <c r="G30" i="23"/>
  <c r="G33" i="23"/>
  <c r="G27" i="23"/>
  <c r="G34" i="23"/>
  <c r="G23" i="23"/>
  <c r="G22" i="23"/>
  <c r="G24" i="23"/>
  <c r="G14" i="23"/>
  <c r="G18" i="23"/>
  <c r="G13" i="23"/>
  <c r="G12" i="23"/>
  <c r="G11" i="23"/>
  <c r="G9" i="23"/>
  <c r="G10" i="23"/>
  <c r="G50" i="23"/>
  <c r="G41" i="23"/>
  <c r="G32" i="23"/>
  <c r="G31" i="23"/>
  <c r="G20" i="23"/>
  <c r="G8" i="23"/>
  <c r="H52" i="23"/>
  <c r="H48" i="23"/>
  <c r="H42" i="23"/>
  <c r="H38" i="23"/>
  <c r="H29" i="23"/>
  <c r="H28" i="23"/>
  <c r="H17" i="23"/>
  <c r="H21" i="23"/>
  <c r="H16" i="23"/>
  <c r="I42" i="23"/>
  <c r="S7" i="24"/>
  <c r="T7" i="24"/>
  <c r="I16" i="23"/>
  <c r="G6" i="23"/>
  <c r="G4" i="23"/>
  <c r="G5" i="23"/>
  <c r="G7" i="23"/>
  <c r="G15" i="23"/>
  <c r="G16" i="23"/>
  <c r="G17" i="23"/>
  <c r="G19" i="23"/>
  <c r="G21" i="23"/>
  <c r="G25" i="23"/>
  <c r="G26" i="23"/>
  <c r="G28" i="23"/>
  <c r="G29" i="23"/>
  <c r="G35" i="23"/>
  <c r="G38" i="23"/>
  <c r="G40" i="23"/>
  <c r="G42" i="23"/>
  <c r="G44" i="23"/>
  <c r="G48" i="23"/>
  <c r="G52" i="23"/>
  <c r="G55" i="23"/>
  <c r="H4" i="23"/>
  <c r="H50" i="23"/>
  <c r="H40" i="23"/>
  <c r="H35" i="23"/>
  <c r="H32" i="23"/>
  <c r="H25" i="23"/>
  <c r="H19" i="23"/>
  <c r="H20" i="23"/>
  <c r="H15" i="23"/>
  <c r="H5" i="23"/>
  <c r="H51" i="23"/>
  <c r="H49" i="23"/>
  <c r="H47" i="23"/>
  <c r="H46" i="23"/>
  <c r="H45" i="23"/>
  <c r="H43" i="23"/>
  <c r="H37" i="23"/>
  <c r="H30" i="23"/>
  <c r="H33" i="23"/>
  <c r="H34" i="23"/>
  <c r="H23" i="23"/>
  <c r="H22" i="23"/>
  <c r="H14" i="23"/>
  <c r="H18" i="23"/>
  <c r="H13" i="23"/>
  <c r="H11" i="23"/>
  <c r="H9" i="23"/>
  <c r="H10" i="23"/>
  <c r="I49" i="23"/>
  <c r="I36" i="23"/>
  <c r="F260" i="20"/>
  <c r="G260" i="20"/>
  <c r="H260" i="20"/>
  <c r="I260" i="20"/>
  <c r="J260" i="20"/>
  <c r="K260" i="20"/>
  <c r="L260" i="20"/>
  <c r="M260" i="20"/>
  <c r="N260" i="20"/>
  <c r="O260" i="20"/>
  <c r="P260" i="20"/>
  <c r="Q260" i="20"/>
  <c r="R260" i="20"/>
  <c r="S260" i="20"/>
  <c r="T260" i="20"/>
  <c r="U260" i="20"/>
  <c r="V260" i="20"/>
  <c r="W260" i="20"/>
  <c r="BZ224" i="18"/>
  <c r="P33" i="24"/>
  <c r="N26" i="24"/>
  <c r="N19" i="24"/>
  <c r="P20" i="24"/>
  <c r="I29" i="23"/>
  <c r="I33" i="23"/>
  <c r="I13" i="23"/>
  <c r="S6" i="24"/>
  <c r="T6" i="24"/>
  <c r="P31" i="24"/>
  <c r="N25" i="24"/>
  <c r="P17" i="24"/>
  <c r="N15" i="24"/>
  <c r="I12" i="23"/>
  <c r="S4" i="24"/>
  <c r="T4" i="24"/>
  <c r="CN224" i="18"/>
  <c r="CT224" i="18"/>
  <c r="M263" i="20"/>
  <c r="L263" i="20"/>
  <c r="J264" i="20"/>
  <c r="L262" i="20"/>
  <c r="P262" i="20"/>
  <c r="F271" i="20"/>
  <c r="F272" i="20"/>
  <c r="G271" i="20"/>
  <c r="J271" i="20"/>
  <c r="I271" i="20"/>
  <c r="K271" i="20"/>
  <c r="H271" i="20"/>
  <c r="L271" i="20"/>
  <c r="I43" i="23"/>
  <c r="I11" i="23"/>
  <c r="I25" i="23"/>
  <c r="I41" i="23"/>
  <c r="I40" i="23"/>
  <c r="N18" i="24"/>
  <c r="I48" i="23"/>
  <c r="N21" i="24"/>
  <c r="I18" i="23"/>
  <c r="I34" i="23"/>
  <c r="I30" i="23"/>
  <c r="S8" i="24"/>
  <c r="T8" i="24"/>
  <c r="I20" i="23"/>
  <c r="S12" i="24"/>
  <c r="T12" i="24"/>
  <c r="I19" i="23"/>
  <c r="S10" i="24"/>
  <c r="T10" i="24"/>
  <c r="N22" i="24"/>
  <c r="I7" i="23"/>
  <c r="S9" i="24"/>
  <c r="T9" i="24"/>
  <c r="P6" i="24"/>
  <c r="I6" i="23"/>
  <c r="I14" i="23"/>
  <c r="I27" i="23"/>
  <c r="I39" i="23"/>
  <c r="I8" i="23"/>
  <c r="I15" i="23"/>
  <c r="S3" i="24"/>
  <c r="T3" i="24"/>
  <c r="I17" i="23"/>
  <c r="I52" i="23"/>
  <c r="N6" i="24"/>
  <c r="I5" i="27"/>
  <c r="I9" i="27"/>
  <c r="I13" i="27"/>
  <c r="I18" i="27"/>
  <c r="I22" i="27"/>
  <c r="I26" i="27"/>
  <c r="I30" i="27"/>
  <c r="I34" i="27"/>
  <c r="I38" i="27"/>
  <c r="I41" i="27"/>
  <c r="I46" i="27"/>
  <c r="I48" i="27"/>
  <c r="I53" i="27"/>
  <c r="I57" i="27"/>
  <c r="I7" i="27"/>
  <c r="I11" i="27"/>
  <c r="I12" i="27"/>
  <c r="I15" i="27"/>
  <c r="I20" i="27"/>
  <c r="I21" i="27"/>
  <c r="I24" i="27"/>
  <c r="I27" i="27"/>
  <c r="I29" i="27"/>
  <c r="I32" i="27"/>
  <c r="I36" i="27"/>
  <c r="I37" i="27"/>
  <c r="I40" i="27"/>
  <c r="I44" i="27"/>
  <c r="I45" i="27"/>
  <c r="I49" i="27"/>
  <c r="I50" i="27"/>
  <c r="I52" i="27"/>
  <c r="I56" i="27"/>
  <c r="I61" i="27"/>
  <c r="I4" i="27"/>
  <c r="J10" i="27"/>
  <c r="H4" i="27"/>
  <c r="H54" i="27"/>
  <c r="H17" i="27"/>
  <c r="H47" i="27"/>
  <c r="H43" i="27"/>
  <c r="H39" i="27"/>
  <c r="H35" i="27"/>
  <c r="H31" i="27"/>
  <c r="H28" i="27"/>
  <c r="H23" i="27"/>
  <c r="H19" i="27"/>
  <c r="H14" i="27"/>
  <c r="H10" i="27"/>
  <c r="H6" i="27"/>
  <c r="J27" i="27"/>
  <c r="J56" i="27"/>
  <c r="BC271" i="20"/>
  <c r="M271" i="20"/>
  <c r="Q271" i="20"/>
  <c r="R271" i="20"/>
  <c r="U271" i="20"/>
  <c r="P271" i="20"/>
  <c r="T271" i="20"/>
  <c r="N271" i="20"/>
  <c r="BD271" i="20"/>
  <c r="S271" i="20"/>
  <c r="W271" i="20"/>
  <c r="O271" i="20"/>
  <c r="V271" i="20"/>
  <c r="H272" i="20"/>
  <c r="T272" i="20"/>
  <c r="K272" i="20"/>
  <c r="L272" i="20"/>
  <c r="P272" i="20"/>
  <c r="Q272" i="20"/>
  <c r="I272" i="20"/>
  <c r="W272" i="20"/>
  <c r="M272" i="20"/>
  <c r="O272" i="20"/>
  <c r="V272" i="20"/>
  <c r="R272" i="20"/>
  <c r="J272" i="20"/>
  <c r="S272" i="20"/>
  <c r="U272" i="20"/>
  <c r="G272" i="20"/>
  <c r="N272" i="20"/>
  <c r="J22" i="27"/>
  <c r="E264" i="20"/>
  <c r="E269" i="20" s="1"/>
  <c r="F269" i="20" s="1"/>
  <c r="G269" i="20" s="1"/>
  <c r="H269" i="20" s="1"/>
  <c r="I269" i="20" s="1"/>
  <c r="J269" i="20" s="1"/>
  <c r="K269" i="20" s="1"/>
  <c r="L269" i="20" s="1"/>
  <c r="M269" i="20" s="1"/>
  <c r="N269" i="20" s="1"/>
  <c r="O269" i="20" s="1"/>
  <c r="P269" i="20" s="1"/>
  <c r="Q269" i="20" s="1"/>
  <c r="E261" i="20"/>
  <c r="E266" i="20" s="1"/>
  <c r="F265" i="20"/>
  <c r="G265" i="20" s="1"/>
  <c r="H265" i="20" s="1"/>
  <c r="I265" i="20" s="1"/>
  <c r="J265" i="20" s="1"/>
  <c r="K265" i="20" s="1"/>
  <c r="L265" i="20" s="1"/>
  <c r="M265" i="20" s="1"/>
  <c r="N265" i="20" s="1"/>
  <c r="O265" i="20" s="1"/>
  <c r="P265" i="20" s="1"/>
  <c r="Q265" i="20" s="1"/>
  <c r="R265" i="20" s="1"/>
  <c r="S265" i="20" s="1"/>
  <c r="T265" i="20" s="1"/>
  <c r="U265" i="20" s="1"/>
  <c r="V265" i="20" s="1"/>
  <c r="G263" i="20"/>
  <c r="E262" i="20"/>
  <c r="E267" i="20"/>
  <c r="F267" i="20" s="1"/>
  <c r="G267" i="20" s="1"/>
  <c r="H267" i="20" s="1"/>
  <c r="I267" i="20" s="1"/>
  <c r="J267" i="20" s="1"/>
  <c r="K267" i="20" s="1"/>
  <c r="L267" i="20" s="1"/>
  <c r="M267" i="20" s="1"/>
  <c r="N267" i="20" s="1"/>
  <c r="O267" i="20" s="1"/>
  <c r="P267" i="20" s="1"/>
  <c r="O264" i="20"/>
  <c r="W265" i="20"/>
  <c r="O261" i="20"/>
  <c r="G262" i="20"/>
  <c r="N264" i="20"/>
  <c r="I264" i="20"/>
  <c r="K263" i="20"/>
  <c r="G261" i="20"/>
  <c r="I261" i="20"/>
  <c r="O262" i="20"/>
  <c r="F263" i="20"/>
  <c r="N261" i="20"/>
  <c r="M262" i="20"/>
  <c r="J262" i="20"/>
  <c r="N262" i="20"/>
  <c r="M264" i="20"/>
  <c r="G264" i="20"/>
  <c r="P263" i="20"/>
  <c r="J263" i="20"/>
  <c r="E263" i="20"/>
  <c r="E268" i="20"/>
  <c r="F268" i="20" s="1"/>
  <c r="G268" i="20" s="1"/>
  <c r="K261" i="20"/>
  <c r="F262" i="20"/>
  <c r="K262" i="20"/>
  <c r="F261" i="20"/>
  <c r="K264" i="20"/>
  <c r="F264" i="20"/>
  <c r="O263" i="20"/>
  <c r="H263" i="20"/>
  <c r="L261" i="20"/>
  <c r="I262" i="20"/>
  <c r="J261" i="20"/>
  <c r="H262" i="20"/>
  <c r="P261" i="20"/>
  <c r="M261" i="20"/>
  <c r="P264" i="20"/>
  <c r="L264" i="20"/>
  <c r="H264" i="20"/>
  <c r="H261" i="20"/>
  <c r="N263" i="20"/>
  <c r="I263" i="20"/>
  <c r="H5" i="24"/>
  <c r="H6" i="24"/>
  <c r="H7" i="24"/>
  <c r="H10" i="24"/>
  <c r="I10" i="23"/>
  <c r="P18" i="24"/>
  <c r="P34" i="24"/>
  <c r="P5" i="24"/>
  <c r="P7" i="24"/>
  <c r="P10" i="24"/>
  <c r="F60" i="25"/>
  <c r="G60" i="25"/>
  <c r="H38" i="25"/>
  <c r="F57" i="23"/>
  <c r="F56" i="23"/>
  <c r="J36" i="27"/>
  <c r="I23" i="23"/>
  <c r="I31" i="23"/>
  <c r="G54" i="25"/>
  <c r="G13" i="25"/>
  <c r="G6" i="25"/>
  <c r="J39" i="27"/>
  <c r="J29" i="27"/>
  <c r="J34" i="27"/>
  <c r="J44" i="27"/>
  <c r="N27" i="24"/>
  <c r="I55" i="23"/>
  <c r="I28" i="23"/>
  <c r="I4" i="23"/>
  <c r="I50" i="23"/>
  <c r="I37" i="23"/>
  <c r="I21" i="23"/>
  <c r="H44" i="23"/>
  <c r="H26" i="23"/>
  <c r="H7" i="23"/>
  <c r="H41" i="23"/>
  <c r="H31" i="23"/>
  <c r="H8" i="23"/>
  <c r="H53" i="23"/>
  <c r="H39" i="23"/>
  <c r="H36" i="23"/>
  <c r="H27" i="23"/>
  <c r="H24" i="23"/>
  <c r="H12" i="23"/>
  <c r="H6" i="23"/>
  <c r="H16" i="25"/>
  <c r="J4" i="27"/>
  <c r="J25" i="27"/>
  <c r="J49" i="27"/>
  <c r="J38" i="27"/>
  <c r="J28" i="27"/>
  <c r="I24" i="23"/>
  <c r="I35" i="23"/>
  <c r="I46" i="23"/>
  <c r="I9" i="23"/>
  <c r="N16" i="24"/>
  <c r="N33" i="24"/>
  <c r="N5" i="24"/>
  <c r="N7" i="24"/>
  <c r="N10" i="24"/>
  <c r="H52" i="25"/>
  <c r="H29" i="25"/>
  <c r="I32" i="23"/>
  <c r="I22" i="23"/>
  <c r="S5" i="24"/>
  <c r="T5" i="24"/>
  <c r="T13" i="24"/>
  <c r="H57" i="27"/>
  <c r="H50" i="27"/>
  <c r="H49" i="27"/>
  <c r="H41" i="27"/>
  <c r="H37" i="27"/>
  <c r="H32" i="27"/>
  <c r="H26" i="27"/>
  <c r="H21" i="27"/>
  <c r="H15" i="27"/>
  <c r="H9" i="27"/>
  <c r="H32" i="25"/>
  <c r="H55" i="27"/>
  <c r="H52" i="27"/>
  <c r="H46" i="27"/>
  <c r="H42" i="27"/>
  <c r="H36" i="27"/>
  <c r="H30" i="27"/>
  <c r="H25" i="27"/>
  <c r="H20" i="27"/>
  <c r="H13" i="27"/>
  <c r="H8" i="27"/>
  <c r="H53" i="27"/>
  <c r="H51" i="27"/>
  <c r="H44" i="27"/>
  <c r="H38" i="27"/>
  <c r="H33" i="27"/>
  <c r="H27" i="27"/>
  <c r="H22" i="27"/>
  <c r="H16" i="27"/>
  <c r="H11" i="27"/>
  <c r="I28" i="25"/>
  <c r="I55" i="25"/>
  <c r="I12" i="25"/>
  <c r="I26" i="25"/>
  <c r="I39" i="25"/>
  <c r="I56" i="25"/>
  <c r="I4" i="25"/>
  <c r="I37" i="25"/>
  <c r="GU25" i="19"/>
  <c r="I13" i="25"/>
  <c r="I31" i="25"/>
  <c r="I48" i="25"/>
  <c r="I5" i="25"/>
  <c r="I8" i="25"/>
  <c r="I32" i="25"/>
  <c r="I36" i="25"/>
  <c r="I14" i="25"/>
  <c r="I22" i="25"/>
  <c r="I52" i="25"/>
  <c r="I11" i="25"/>
  <c r="I24" i="25"/>
  <c r="I33" i="25"/>
  <c r="I42" i="25"/>
  <c r="I38" i="25"/>
  <c r="FH29" i="19"/>
  <c r="I29" i="25"/>
  <c r="J61" i="27"/>
  <c r="H4" i="25"/>
  <c r="H24" i="25"/>
  <c r="I10" i="25"/>
  <c r="D228" i="18"/>
  <c r="BZ228" i="18"/>
  <c r="BF228" i="18"/>
  <c r="AB228" i="18"/>
  <c r="AF228" i="18"/>
  <c r="AH228" i="18"/>
  <c r="N228" i="18"/>
  <c r="DD228" i="18"/>
  <c r="DB228" i="18"/>
  <c r="CP228" i="18"/>
  <c r="L228" i="18"/>
  <c r="AX228" i="18"/>
  <c r="CT228" i="18"/>
  <c r="V228" i="18"/>
  <c r="X228" i="18"/>
  <c r="Z228" i="18"/>
  <c r="F228" i="18"/>
  <c r="AZ228" i="18"/>
  <c r="BB228" i="18"/>
  <c r="P228" i="18"/>
  <c r="R228" i="18"/>
  <c r="T228" i="18"/>
  <c r="CN228" i="18"/>
  <c r="DH228" i="18"/>
  <c r="AJ228" i="18"/>
  <c r="AV228" i="18"/>
  <c r="AR228" i="18"/>
  <c r="BP228" i="18"/>
  <c r="H228" i="18"/>
  <c r="BR228" i="18"/>
  <c r="BT228" i="18"/>
  <c r="BL228" i="18"/>
  <c r="AD228" i="18"/>
  <c r="J228" i="18"/>
  <c r="AL228" i="18"/>
  <c r="J54" i="25"/>
  <c r="I54" i="25"/>
  <c r="H10" i="25"/>
  <c r="I20" i="25"/>
  <c r="GU24" i="19"/>
  <c r="H61" i="27"/>
  <c r="H35" i="25"/>
  <c r="H55" i="25"/>
  <c r="H13" i="25"/>
  <c r="H33" i="25"/>
  <c r="H50" i="25"/>
  <c r="H36" i="25"/>
  <c r="H5" i="25"/>
  <c r="H30" i="25"/>
  <c r="H41" i="25"/>
  <c r="H26" i="25"/>
  <c r="H34" i="25"/>
  <c r="H42" i="25"/>
  <c r="H6" i="25"/>
  <c r="H47" i="25"/>
  <c r="H49" i="25"/>
  <c r="H11" i="25"/>
  <c r="H27" i="25"/>
  <c r="H39" i="25"/>
  <c r="H46" i="25"/>
  <c r="H9" i="25"/>
  <c r="H22" i="25"/>
  <c r="H54" i="25"/>
  <c r="H12" i="25"/>
  <c r="H31" i="25"/>
  <c r="H48" i="25"/>
  <c r="H15" i="25"/>
  <c r="H51" i="25"/>
  <c r="H23" i="25"/>
  <c r="H45" i="25"/>
  <c r="J6" i="25"/>
  <c r="I34" i="25"/>
  <c r="I6" i="25"/>
  <c r="I27" i="25"/>
  <c r="J39" i="25"/>
  <c r="J28" i="25"/>
  <c r="J10" i="25"/>
  <c r="J26" i="25"/>
  <c r="J34" i="25"/>
  <c r="J22" i="25"/>
  <c r="J11" i="25"/>
  <c r="J27" i="25"/>
  <c r="J48" i="25"/>
  <c r="J5" i="25"/>
  <c r="J29" i="25"/>
  <c r="J12" i="25"/>
  <c r="J32" i="25"/>
  <c r="J24" i="25"/>
  <c r="J36" i="25"/>
  <c r="J14" i="25"/>
  <c r="J33" i="25"/>
  <c r="J31" i="25"/>
  <c r="J4" i="25"/>
  <c r="J42" i="25"/>
  <c r="J55" i="25"/>
  <c r="J52" i="25"/>
  <c r="H58" i="25"/>
  <c r="GU20" i="19"/>
  <c r="J13" i="25"/>
  <c r="GU31" i="19"/>
  <c r="GU15" i="19"/>
  <c r="GU19" i="19"/>
  <c r="GU17" i="19"/>
  <c r="GU26" i="19"/>
  <c r="GU14" i="19"/>
  <c r="GU23" i="19"/>
  <c r="GU28" i="19"/>
  <c r="GR29" i="19"/>
  <c r="GU22" i="19"/>
  <c r="GU16" i="19"/>
  <c r="GU30" i="19"/>
  <c r="GU18" i="19"/>
  <c r="GU21" i="19"/>
  <c r="GU27" i="19"/>
  <c r="GU29" i="19"/>
  <c r="I58" i="25"/>
  <c r="J58" i="25"/>
  <c r="GU5" i="19"/>
  <c r="GU7" i="19"/>
  <c r="GU11" i="19"/>
  <c r="F266" i="20" l="1"/>
  <c r="G266" i="20" s="1"/>
  <c r="H266" i="20" s="1"/>
  <c r="I266" i="20" s="1"/>
  <c r="J266" i="20" s="1"/>
  <c r="K266" i="20" s="1"/>
  <c r="L266" i="20" s="1"/>
  <c r="M266" i="20" s="1"/>
  <c r="N266" i="20" s="1"/>
  <c r="O266" i="20" s="1"/>
  <c r="P266" i="20" s="1"/>
  <c r="H268" i="20"/>
  <c r="I268" i="20" s="1"/>
  <c r="J268" i="20" s="1"/>
  <c r="K268" i="20" s="1"/>
  <c r="L268" i="20" s="1"/>
  <c r="M268" i="20" s="1"/>
  <c r="N268" i="20" s="1"/>
  <c r="O268" i="20" s="1"/>
  <c r="P268" i="20" s="1"/>
  <c r="Q261" i="20"/>
  <c r="AY263" i="20"/>
  <c r="AX264" i="20"/>
  <c r="Y263" i="20"/>
  <c r="U263" i="20"/>
  <c r="Q263" i="20"/>
  <c r="Q268" i="20" s="1"/>
  <c r="R268" i="20" s="1"/>
  <c r="AB262" i="20"/>
  <c r="U262" i="20"/>
  <c r="Q262" i="20"/>
  <c r="Q267" i="20" s="1"/>
  <c r="R267" i="20" s="1"/>
  <c r="T264" i="20"/>
  <c r="W261" i="20"/>
  <c r="S261" i="20"/>
  <c r="AZ264" i="20"/>
  <c r="AJ263" i="20"/>
  <c r="AF263" i="20"/>
  <c r="AA263" i="20"/>
  <c r="AA261" i="20"/>
  <c r="X263" i="20"/>
  <c r="T263" i="20"/>
  <c r="X262" i="20"/>
  <c r="T262" i="20"/>
  <c r="W264" i="20"/>
  <c r="S264" i="20"/>
  <c r="V261" i="20"/>
  <c r="R261" i="20"/>
  <c r="AH262" i="20"/>
  <c r="AF264" i="20"/>
  <c r="W263" i="20"/>
  <c r="S263" i="20"/>
  <c r="W262" i="20"/>
  <c r="S262" i="20"/>
  <c r="V264" i="20"/>
  <c r="R264" i="20"/>
  <c r="R269" i="20" s="1"/>
  <c r="S269" i="20" s="1"/>
  <c r="T269" i="20" s="1"/>
  <c r="U269" i="20" s="1"/>
  <c r="V269" i="20" s="1"/>
  <c r="U261" i="20"/>
  <c r="BJ254" i="20"/>
  <c r="BI263" i="20"/>
  <c r="BG263" i="20"/>
  <c r="AY264" i="20"/>
  <c r="AP57" i="18"/>
  <c r="AA262" i="20"/>
  <c r="AZ263" i="20"/>
  <c r="BM263" i="20"/>
  <c r="BK261" i="20"/>
  <c r="AP152" i="18"/>
  <c r="AP44" i="18"/>
  <c r="AP150" i="18"/>
  <c r="AM263" i="20"/>
  <c r="BI264" i="20"/>
  <c r="BI260" i="20"/>
  <c r="AF254" i="20"/>
  <c r="AF260" i="20"/>
  <c r="AZ261" i="20"/>
  <c r="AZ260" i="20"/>
  <c r="AZ262" i="20"/>
  <c r="AG105" i="21"/>
  <c r="Z105" i="21"/>
  <c r="U105" i="21"/>
  <c r="BJ261" i="20"/>
  <c r="AH261" i="20"/>
  <c r="AF262" i="20"/>
  <c r="AE263" i="20"/>
  <c r="AE6" i="20"/>
  <c r="AE261" i="20" s="1"/>
  <c r="AS105" i="21"/>
  <c r="AH105" i="21"/>
  <c r="AI105" i="21"/>
  <c r="AE105" i="21"/>
  <c r="AB105" i="21"/>
  <c r="AT105" i="21"/>
  <c r="CI16" i="20"/>
  <c r="BP18" i="20"/>
  <c r="BP7" i="20"/>
  <c r="BN263" i="20"/>
  <c r="AY23" i="20"/>
  <c r="AY9" i="20"/>
  <c r="AP173" i="18"/>
  <c r="AP137" i="18"/>
  <c r="AP86" i="18"/>
  <c r="AP67" i="18"/>
  <c r="AP186" i="18"/>
  <c r="BT105" i="21"/>
  <c r="AL105" i="21"/>
  <c r="W105" i="21"/>
  <c r="S105" i="21"/>
  <c r="BY105" i="21"/>
  <c r="CI7" i="20"/>
  <c r="CB45" i="20"/>
  <c r="BZ5" i="20"/>
  <c r="BV35" i="20"/>
  <c r="BQ10" i="20"/>
  <c r="BR3" i="20"/>
  <c r="Y105" i="21"/>
  <c r="X105" i="21"/>
  <c r="R105" i="21"/>
  <c r="BC105" i="21"/>
  <c r="AX105" i="21"/>
  <c r="BX105" i="21"/>
  <c r="BO105" i="21"/>
  <c r="BF105" i="21"/>
  <c r="AY105" i="21"/>
  <c r="BH105" i="21"/>
  <c r="BA105" i="21"/>
  <c r="BJ105" i="21"/>
  <c r="CI6" i="20"/>
  <c r="CF14" i="20"/>
  <c r="CB44" i="20"/>
  <c r="BZ6" i="20"/>
  <c r="BW5" i="20"/>
  <c r="BT6" i="20"/>
  <c r="BT9" i="20"/>
  <c r="BQ13" i="20"/>
  <c r="BR9" i="20"/>
  <c r="BR12" i="20"/>
  <c r="BF263" i="20"/>
  <c r="AY8" i="20"/>
  <c r="AY260" i="20" s="1"/>
  <c r="AM28" i="20"/>
  <c r="Y25" i="20"/>
  <c r="CB43" i="20"/>
  <c r="BT3" i="20"/>
  <c r="BT260" i="20" s="1"/>
  <c r="BQ262" i="20"/>
  <c r="BQ24" i="20"/>
  <c r="BN11" i="20"/>
  <c r="BF255" i="20"/>
  <c r="BB16" i="20"/>
  <c r="BB7" i="20"/>
  <c r="AN14" i="20"/>
  <c r="AA7" i="20"/>
  <c r="AA260" i="20" s="1"/>
  <c r="X14" i="20"/>
  <c r="BB261" i="20"/>
  <c r="BT263" i="20"/>
  <c r="BR264" i="20"/>
  <c r="BN262" i="20"/>
  <c r="AE255" i="20"/>
  <c r="X254" i="20"/>
  <c r="X257" i="20" s="1"/>
  <c r="AA255" i="20"/>
  <c r="CF26" i="20"/>
  <c r="CF3" i="20"/>
  <c r="CC41" i="20"/>
  <c r="CB66" i="20"/>
  <c r="BZ7" i="20"/>
  <c r="BV19" i="20"/>
  <c r="BR23" i="20"/>
  <c r="BN24" i="20"/>
  <c r="BN14" i="20"/>
  <c r="BN13" i="20"/>
  <c r="BJ5" i="20"/>
  <c r="BJ260" i="20" s="1"/>
  <c r="BG5" i="20"/>
  <c r="BG264" i="20" s="1"/>
  <c r="BF16" i="20"/>
  <c r="BF6" i="20"/>
  <c r="AO34" i="20"/>
  <c r="AN11" i="20"/>
  <c r="AC120" i="20"/>
  <c r="AD10" i="20"/>
  <c r="BD53" i="18"/>
  <c r="X27" i="20"/>
  <c r="AT34" i="18"/>
  <c r="CC39" i="20"/>
  <c r="CC37" i="20"/>
  <c r="BG6" i="20"/>
  <c r="BG262" i="20" s="1"/>
  <c r="AR12" i="20"/>
  <c r="AR6" i="20"/>
  <c r="AO7" i="20"/>
  <c r="AN47" i="20"/>
  <c r="AM19" i="20"/>
  <c r="AM35" i="20"/>
  <c r="AK27" i="20"/>
  <c r="AK13" i="20"/>
  <c r="AH27" i="20"/>
  <c r="AH255" i="20" s="1"/>
  <c r="AD28" i="20"/>
  <c r="AC10" i="20"/>
  <c r="Y120" i="20"/>
  <c r="Y260" i="20" s="1"/>
  <c r="X13" i="20"/>
  <c r="CF7" i="20"/>
  <c r="CC40" i="20"/>
  <c r="BW4" i="20"/>
  <c r="BW253" i="20" s="1"/>
  <c r="AR53" i="20"/>
  <c r="AO16" i="20"/>
  <c r="AM10" i="20"/>
  <c r="AN27" i="20"/>
  <c r="AD38" i="20"/>
  <c r="AD26" i="20"/>
  <c r="AC28" i="20"/>
  <c r="AT209" i="18"/>
  <c r="BV264" i="20"/>
  <c r="Y255" i="20"/>
  <c r="AP160" i="18"/>
  <c r="AP156" i="18"/>
  <c r="AP127" i="18"/>
  <c r="AP102" i="18"/>
  <c r="AP64" i="18"/>
  <c r="AP199" i="18"/>
  <c r="AT73" i="18"/>
  <c r="AT31" i="18"/>
  <c r="AT262" i="20"/>
  <c r="CL12" i="18"/>
  <c r="BZ263" i="20"/>
  <c r="BR255" i="20"/>
  <c r="BQ261" i="20"/>
  <c r="BP255" i="20"/>
  <c r="BP254" i="20"/>
  <c r="BJ262" i="20"/>
  <c r="BI261" i="20"/>
  <c r="AZ254" i="20"/>
  <c r="AS255" i="20"/>
  <c r="AK254" i="20"/>
  <c r="BR263" i="20"/>
  <c r="AT254" i="20"/>
  <c r="AS263" i="20"/>
  <c r="AM261" i="20"/>
  <c r="CD263" i="20"/>
  <c r="BQ263" i="20"/>
  <c r="BZ253" i="20"/>
  <c r="BY254" i="20"/>
  <c r="BX263" i="20"/>
  <c r="BT262" i="20"/>
  <c r="BR261" i="20"/>
  <c r="BP261" i="20"/>
  <c r="BQ254" i="20"/>
  <c r="BI255" i="20"/>
  <c r="BI254" i="20"/>
  <c r="BK263" i="20"/>
  <c r="BK255" i="20"/>
  <c r="BF260" i="20"/>
  <c r="BF261" i="20"/>
  <c r="AR263" i="20"/>
  <c r="CB93" i="18"/>
  <c r="CL13" i="18"/>
  <c r="AH254" i="20"/>
  <c r="AH264" i="20"/>
  <c r="AF261" i="20"/>
  <c r="AE262" i="20"/>
  <c r="CB189" i="18"/>
  <c r="AD263" i="20"/>
  <c r="BH55" i="18"/>
  <c r="AC261" i="20"/>
  <c r="AD254" i="20"/>
  <c r="AC255" i="20"/>
  <c r="AF255" i="20"/>
  <c r="CJ106" i="18"/>
  <c r="AA264" i="20"/>
  <c r="AA254" i="20"/>
  <c r="Y261" i="20"/>
  <c r="BV260" i="20"/>
  <c r="BT264" i="20"/>
  <c r="BB263" i="20"/>
  <c r="BB262" i="20"/>
  <c r="BB264" i="20"/>
  <c r="AX254" i="20"/>
  <c r="AY254" i="20"/>
  <c r="AY255" i="20"/>
  <c r="AO263" i="20"/>
  <c r="AN264" i="20"/>
  <c r="CJ25" i="18"/>
  <c r="AM262" i="20"/>
  <c r="AO262" i="20"/>
  <c r="AK263" i="20"/>
  <c r="AP48" i="18"/>
  <c r="AP142" i="18"/>
  <c r="AP107" i="18"/>
  <c r="AP40" i="18"/>
  <c r="AP153" i="18"/>
  <c r="AP147" i="18"/>
  <c r="AP61" i="18"/>
  <c r="AP183" i="18"/>
  <c r="AP164" i="18"/>
  <c r="X253" i="20"/>
  <c r="BN260" i="20"/>
  <c r="BN254" i="20"/>
  <c r="BK262" i="20"/>
  <c r="BW261" i="20"/>
  <c r="BV253" i="20"/>
  <c r="BK264" i="20"/>
  <c r="BW263" i="20"/>
  <c r="BV263" i="20"/>
  <c r="BV255" i="20"/>
  <c r="BT253" i="20"/>
  <c r="BR260" i="20"/>
  <c r="BP262" i="20"/>
  <c r="BI262" i="20"/>
  <c r="BJ263" i="20"/>
  <c r="BJ264" i="20"/>
  <c r="BF254" i="20"/>
  <c r="AD255" i="20"/>
  <c r="CL83" i="18"/>
  <c r="AT22" i="18"/>
  <c r="AT50" i="18"/>
  <c r="BZ262" i="20"/>
  <c r="BW264" i="20"/>
  <c r="BT255" i="20"/>
  <c r="BV262" i="20"/>
  <c r="BQ264" i="20"/>
  <c r="BN255" i="20"/>
  <c r="BN261" i="20"/>
  <c r="BK260" i="20"/>
  <c r="BB253" i="20"/>
  <c r="CL14" i="18"/>
  <c r="CJ75" i="18"/>
  <c r="AU254" i="20"/>
  <c r="CJ77" i="18"/>
  <c r="AR262" i="20"/>
  <c r="AH263" i="20"/>
  <c r="CC260" i="20"/>
  <c r="CB255" i="20"/>
  <c r="CF263" i="20"/>
  <c r="CF262" i="20"/>
  <c r="CE262" i="20"/>
  <c r="BQ255" i="20"/>
  <c r="BP263" i="20"/>
  <c r="BR254" i="20"/>
  <c r="BK254" i="20"/>
  <c r="BG255" i="20"/>
  <c r="BG261" i="20"/>
  <c r="BX131" i="18"/>
  <c r="BX69" i="18"/>
  <c r="AN261" i="20"/>
  <c r="CB135" i="18"/>
  <c r="AN263" i="20"/>
  <c r="AO254" i="20"/>
  <c r="AM254" i="20"/>
  <c r="AM255" i="20"/>
  <c r="AK261" i="20"/>
  <c r="Y264" i="20"/>
  <c r="Y254" i="20"/>
  <c r="Y257" i="20" s="1"/>
  <c r="CB197" i="18"/>
  <c r="AP161" i="18"/>
  <c r="AT98" i="18"/>
  <c r="BD84" i="18"/>
  <c r="AP123" i="18"/>
  <c r="BD193" i="18"/>
  <c r="AP54" i="18"/>
  <c r="AP195" i="18"/>
  <c r="AP21" i="18"/>
  <c r="X255" i="20"/>
  <c r="X258" i="20" s="1"/>
  <c r="Y258" i="20" s="1"/>
  <c r="BW262" i="20"/>
  <c r="AZ255" i="20"/>
  <c r="AY261" i="20"/>
  <c r="AV263" i="20"/>
  <c r="AW255" i="20"/>
  <c r="AR264" i="20"/>
  <c r="AK255" i="20"/>
  <c r="AE254" i="20"/>
  <c r="AD261" i="20"/>
  <c r="CJ27" i="18"/>
  <c r="AC263" i="20"/>
  <c r="BH164" i="18"/>
  <c r="AE264" i="20"/>
  <c r="AP144" i="18"/>
  <c r="BJ31" i="19" s="1"/>
  <c r="CF264" i="20"/>
  <c r="CF260" i="20"/>
  <c r="CF255" i="20"/>
  <c r="CB264" i="20"/>
  <c r="BZ255" i="20"/>
  <c r="BZ264" i="20"/>
  <c r="BZ260" i="20"/>
  <c r="BY262" i="20"/>
  <c r="CD255" i="20"/>
  <c r="CD264" i="20"/>
  <c r="CC263" i="20"/>
  <c r="CB260" i="20"/>
  <c r="CB254" i="20"/>
  <c r="CG263" i="20"/>
  <c r="CG262" i="20"/>
  <c r="CF253" i="20"/>
  <c r="CE254" i="20"/>
  <c r="CC255" i="20"/>
  <c r="CC262" i="20"/>
  <c r="BZ254" i="20"/>
  <c r="BX255" i="20"/>
  <c r="BV261" i="20"/>
  <c r="BW255" i="20"/>
  <c r="BW254" i="20"/>
  <c r="BR253" i="20"/>
  <c r="BP253" i="20"/>
  <c r="CC253" i="20"/>
  <c r="CC264" i="20"/>
  <c r="CC261" i="20"/>
  <c r="CB261" i="20"/>
  <c r="BT261" i="20"/>
  <c r="BZ261" i="20"/>
  <c r="BJ253" i="20"/>
  <c r="BI253" i="20"/>
  <c r="BB254" i="20"/>
  <c r="AY253" i="20"/>
  <c r="AK262" i="20"/>
  <c r="AD262" i="20"/>
  <c r="Y262" i="20"/>
  <c r="AM264" i="20"/>
  <c r="AU262" i="20"/>
  <c r="X261" i="20"/>
  <c r="AR253" i="20"/>
  <c r="AN254" i="20"/>
  <c r="AN253" i="20"/>
  <c r="BD96" i="18"/>
  <c r="BN253" i="20"/>
  <c r="BK253" i="20"/>
  <c r="AO264" i="20"/>
  <c r="AN255" i="20"/>
  <c r="BH188" i="18"/>
  <c r="AT212" i="18"/>
  <c r="AP208" i="18"/>
  <c r="BJ35" i="19" s="1"/>
  <c r="AP141" i="18"/>
  <c r="AP124" i="18"/>
  <c r="AP103" i="18"/>
  <c r="AP89" i="18"/>
  <c r="AP65" i="18"/>
  <c r="AP176" i="18"/>
  <c r="AP111" i="18"/>
  <c r="AP72" i="18"/>
  <c r="BJ20" i="19" s="1"/>
  <c r="AT39" i="18"/>
  <c r="AP49" i="18"/>
  <c r="AP171" i="18"/>
  <c r="BJ30" i="19" s="1"/>
  <c r="CB263" i="20"/>
  <c r="CB262" i="20"/>
  <c r="BV254" i="20"/>
  <c r="BQ253" i="20"/>
  <c r="BB255" i="20"/>
  <c r="AZ253" i="20"/>
  <c r="AN262" i="20"/>
  <c r="CJ28" i="18"/>
  <c r="BV168" i="18"/>
  <c r="AK253" i="20"/>
  <c r="BH54" i="18"/>
  <c r="BH92" i="18"/>
  <c r="AT176" i="18"/>
  <c r="AT32" i="18"/>
  <c r="CB253" i="20"/>
  <c r="BT254" i="20"/>
  <c r="BD60" i="18"/>
  <c r="AF253" i="20"/>
  <c r="AT36" i="18"/>
  <c r="CI264" i="20"/>
  <c r="CG261" i="20"/>
  <c r="CI261" i="20"/>
  <c r="CI255" i="20"/>
  <c r="CI263" i="20"/>
  <c r="CI253" i="20"/>
  <c r="CI262" i="20"/>
  <c r="CI260" i="20"/>
  <c r="CI254" i="20"/>
  <c r="CG260" i="20"/>
  <c r="CF254" i="20"/>
  <c r="CF261" i="20"/>
  <c r="CG264" i="20"/>
  <c r="CG254" i="20"/>
  <c r="CG255" i="20"/>
  <c r="CG253" i="20"/>
  <c r="BF253" i="20"/>
  <c r="BG253" i="20"/>
  <c r="BX113" i="18"/>
  <c r="BX154" i="18"/>
  <c r="CJ26" i="18"/>
  <c r="AO261" i="20"/>
  <c r="AO253" i="20"/>
  <c r="AR255" i="20"/>
  <c r="CJ68" i="18"/>
  <c r="AR254" i="20"/>
  <c r="BV145" i="18"/>
  <c r="BN84" i="18"/>
  <c r="AO255" i="20"/>
  <c r="BV163" i="18"/>
  <c r="AH253" i="20"/>
  <c r="BD112" i="18"/>
  <c r="AC253" i="20"/>
  <c r="AE253" i="20"/>
  <c r="BD33" i="18"/>
  <c r="BD158" i="18"/>
  <c r="AD253" i="20"/>
  <c r="BD188" i="18"/>
  <c r="BH182" i="18"/>
  <c r="BH157" i="18"/>
  <c r="BD164" i="18"/>
  <c r="BH140" i="18"/>
  <c r="BH70" i="18"/>
  <c r="BD6" i="18"/>
  <c r="BH112" i="18"/>
  <c r="BN21" i="18"/>
  <c r="AT159" i="18"/>
  <c r="AP175" i="18"/>
  <c r="BD174" i="18"/>
  <c r="BH174" i="18"/>
  <c r="AP174" i="18"/>
  <c r="AP215" i="18"/>
  <c r="BD4" i="18"/>
  <c r="AP42" i="18"/>
  <c r="AP43" i="18"/>
  <c r="AP198" i="18"/>
  <c r="AP37" i="18"/>
  <c r="AT38" i="18"/>
  <c r="AP52" i="18"/>
  <c r="AP58" i="18"/>
  <c r="AP125" i="18"/>
  <c r="BJ15" i="19" s="1"/>
  <c r="AM253" i="20"/>
  <c r="BD157" i="18"/>
  <c r="BD54" i="18"/>
  <c r="BD34" i="18"/>
  <c r="AT63" i="18"/>
  <c r="BP18" i="19" s="1"/>
  <c r="BD22" i="18"/>
  <c r="BH22" i="18"/>
  <c r="AA253" i="20"/>
  <c r="BD95" i="18"/>
  <c r="X256" i="20"/>
  <c r="AP181" i="18"/>
  <c r="AT11" i="18"/>
  <c r="AP157" i="18"/>
  <c r="BJ25" i="19" s="1"/>
  <c r="AT157" i="18"/>
  <c r="AP51" i="18"/>
  <c r="BD186" i="18"/>
  <c r="BH56" i="18"/>
  <c r="Y253" i="20"/>
  <c r="BN264" i="20" l="1"/>
  <c r="AC254" i="20"/>
  <c r="S268" i="20"/>
  <c r="T268" i="20" s="1"/>
  <c r="U268" i="20" s="1"/>
  <c r="V268" i="20" s="1"/>
  <c r="W266" i="20"/>
  <c r="S267" i="20"/>
  <c r="T267" i="20" s="1"/>
  <c r="U267" i="20" s="1"/>
  <c r="V267" i="20" s="1"/>
  <c r="W269" i="20"/>
  <c r="W268" i="20"/>
  <c r="X268" i="20" s="1"/>
  <c r="Y268" i="20" s="1"/>
  <c r="Q266" i="20"/>
  <c r="BB260" i="20"/>
  <c r="BG254" i="20"/>
  <c r="W267" i="20"/>
  <c r="X267" i="20" s="1"/>
  <c r="Y267" i="20" s="1"/>
  <c r="X266" i="20"/>
  <c r="Y266" i="20" s="1"/>
  <c r="BR262" i="20"/>
  <c r="R266" i="20"/>
  <c r="S266" i="20" s="1"/>
  <c r="T266" i="20" s="1"/>
  <c r="U266" i="20" s="1"/>
  <c r="V266" i="20" s="1"/>
  <c r="BQ260" i="20"/>
  <c r="AO260" i="20"/>
  <c r="BF262" i="20"/>
  <c r="BF264" i="20"/>
  <c r="BJ28" i="19"/>
  <c r="BW260" i="20"/>
  <c r="AR261" i="20"/>
  <c r="X264" i="20"/>
  <c r="X269" i="20" s="1"/>
  <c r="Y269" i="20" s="1"/>
  <c r="BP264" i="20"/>
  <c r="AY262" i="20"/>
  <c r="AE260" i="20"/>
  <c r="AK260" i="20"/>
  <c r="CC254" i="20"/>
  <c r="BP260" i="20"/>
  <c r="AK264" i="20"/>
  <c r="BG260" i="20"/>
  <c r="X260" i="20"/>
  <c r="X265" i="20" s="1"/>
  <c r="Y265" i="20" s="1"/>
  <c r="AH260" i="20"/>
  <c r="BJ33" i="19"/>
  <c r="ED16" i="19"/>
  <c r="AN260" i="20"/>
  <c r="BJ255" i="20"/>
  <c r="AM260" i="20"/>
  <c r="AC264" i="20"/>
  <c r="AC260" i="20"/>
  <c r="AR260" i="20"/>
  <c r="AD260" i="20"/>
  <c r="AD264" i="20"/>
  <c r="BJ17" i="19"/>
  <c r="BJ18" i="19"/>
  <c r="BJ24" i="19"/>
  <c r="EA16" i="19"/>
  <c r="EA15" i="19"/>
  <c r="BJ26" i="19"/>
  <c r="CK25" i="19"/>
  <c r="DI17" i="19"/>
  <c r="BJ16" i="19"/>
  <c r="Y256" i="20"/>
  <c r="BJ27" i="19" s="1"/>
  <c r="CK16" i="19"/>
  <c r="CE23" i="19"/>
  <c r="BP17" i="19"/>
  <c r="BJ22" i="19"/>
  <c r="BP14" i="19"/>
  <c r="BJ19" i="19"/>
  <c r="AP224" i="18"/>
  <c r="BJ21" i="19" l="1"/>
  <c r="BJ23" i="19"/>
  <c r="BJ14" i="19"/>
  <c r="BJ32" i="19"/>
  <c r="BJ34" i="19"/>
  <c r="BJ29" i="19"/>
  <c r="BJ5" i="19" l="1"/>
  <c r="BJ6" i="19"/>
  <c r="BJ7" i="19" s="1"/>
  <c r="BJ11" i="19" s="1"/>
  <c r="T57" i="21" l="1"/>
  <c r="T46" i="21"/>
  <c r="T41" i="21"/>
  <c r="T22" i="21"/>
  <c r="T69" i="21"/>
  <c r="T68" i="21"/>
  <c r="T78" i="21"/>
  <c r="T81" i="21"/>
  <c r="T44" i="21"/>
  <c r="T65" i="21"/>
  <c r="T85" i="21"/>
  <c r="T12" i="21"/>
  <c r="T95" i="21"/>
  <c r="T32" i="21"/>
  <c r="T3" i="21"/>
  <c r="T42" i="21"/>
  <c r="T83" i="21"/>
  <c r="Z24" i="20" s="1"/>
  <c r="T92" i="21"/>
  <c r="T61" i="21"/>
  <c r="T39" i="21"/>
  <c r="T15" i="21"/>
  <c r="T25" i="21"/>
  <c r="T28" i="21"/>
  <c r="T56" i="21"/>
  <c r="T54" i="21"/>
  <c r="T16" i="21"/>
  <c r="T82" i="21"/>
  <c r="T77" i="21"/>
  <c r="T76" i="21"/>
  <c r="T63" i="21"/>
  <c r="T49" i="21"/>
  <c r="T74" i="21"/>
  <c r="T7" i="21"/>
  <c r="T17" i="21"/>
  <c r="T96" i="21"/>
  <c r="T89" i="21"/>
  <c r="T93" i="21"/>
  <c r="T43" i="21"/>
  <c r="T88" i="21"/>
  <c r="T29" i="21"/>
  <c r="T84" i="21"/>
  <c r="T94" i="21"/>
  <c r="T8" i="21"/>
  <c r="T71" i="21"/>
  <c r="T51" i="21"/>
  <c r="T13" i="21"/>
  <c r="T87" i="21"/>
  <c r="T58" i="21"/>
  <c r="T86" i="21"/>
  <c r="T11" i="21"/>
  <c r="T40" i="21"/>
  <c r="T9" i="21"/>
  <c r="T105" i="21" s="1"/>
  <c r="T80" i="21"/>
  <c r="T50" i="21"/>
  <c r="T38" i="21"/>
  <c r="T99" i="21"/>
  <c r="T73" i="21"/>
  <c r="T75" i="21"/>
  <c r="T90" i="21"/>
  <c r="T66" i="21"/>
  <c r="T47" i="21"/>
  <c r="T60" i="21"/>
  <c r="T10" i="21"/>
  <c r="T52" i="21"/>
  <c r="T6" i="21"/>
  <c r="T59" i="21"/>
  <c r="T23" i="21"/>
  <c r="T91" i="21"/>
  <c r="T53" i="21"/>
  <c r="T48" i="21"/>
  <c r="T97" i="21"/>
  <c r="T70" i="21"/>
  <c r="T67" i="21"/>
  <c r="T24" i="21"/>
  <c r="T101" i="21"/>
  <c r="T55" i="21"/>
  <c r="Z21" i="20" s="1"/>
  <c r="T5" i="21"/>
  <c r="T100" i="21"/>
  <c r="T64" i="21"/>
  <c r="T19" i="21"/>
  <c r="Z22" i="20" s="1"/>
  <c r="T27" i="21"/>
  <c r="Z82" i="20" s="1"/>
  <c r="T14" i="21"/>
  <c r="T98" i="21"/>
  <c r="T20" i="21"/>
  <c r="Z65" i="20" s="1"/>
  <c r="T79" i="21"/>
  <c r="Z215" i="20"/>
  <c r="Z212" i="20"/>
  <c r="Z83" i="20"/>
  <c r="Z76" i="20"/>
  <c r="Z96" i="20"/>
  <c r="Z97" i="20"/>
  <c r="Z109" i="20"/>
  <c r="Z106" i="20"/>
  <c r="Z107" i="20"/>
  <c r="Z14" i="20"/>
  <c r="Z10" i="20"/>
  <c r="Z11" i="20"/>
  <c r="Z28" i="20"/>
  <c r="Z25" i="20"/>
  <c r="Z20" i="20"/>
  <c r="Z57" i="20"/>
  <c r="Z59" i="20"/>
  <c r="Z177" i="20"/>
  <c r="Z213" i="20"/>
  <c r="Z157" i="20"/>
  <c r="CB103" i="18" s="1"/>
  <c r="Z181" i="20"/>
  <c r="Z48" i="20"/>
  <c r="Z61" i="20"/>
  <c r="Z17" i="20"/>
  <c r="Z174" i="20"/>
  <c r="Z218" i="20"/>
  <c r="Z53" i="20"/>
  <c r="Z54" i="20"/>
  <c r="Z156" i="20"/>
  <c r="Z188" i="20"/>
  <c r="Z49" i="20"/>
  <c r="Z195" i="20"/>
  <c r="CB151" i="18" s="1"/>
  <c r="DO17" i="19" s="1"/>
  <c r="Z186" i="20"/>
  <c r="Z231" i="20" l="1"/>
  <c r="Z33" i="20"/>
  <c r="Z19" i="20"/>
  <c r="Z75" i="20"/>
  <c r="Z254" i="20" s="1"/>
  <c r="Z183" i="20"/>
  <c r="Z105" i="20"/>
  <c r="Z204" i="20"/>
  <c r="Z62" i="20"/>
  <c r="Z255" i="20" s="1"/>
  <c r="Z26" i="20"/>
  <c r="Z167" i="20"/>
  <c r="BX35" i="18"/>
  <c r="Z262" i="20"/>
  <c r="AT57" i="18"/>
  <c r="Z263" i="20"/>
  <c r="Z261" i="20"/>
  <c r="BX199" i="18"/>
  <c r="BD175" i="18"/>
  <c r="CE26" i="19" s="1"/>
  <c r="BN175" i="18"/>
  <c r="BD58" i="18"/>
  <c r="BD45" i="18"/>
  <c r="BH215" i="18"/>
  <c r="BD215" i="18"/>
  <c r="BD44" i="18"/>
  <c r="AT123" i="18"/>
  <c r="BP19" i="19" s="1"/>
  <c r="BD123" i="18"/>
  <c r="BD37" i="18"/>
  <c r="BN127" i="18"/>
  <c r="BH198" i="18"/>
  <c r="AT52" i="18"/>
  <c r="BD48" i="18"/>
  <c r="AT125" i="18"/>
  <c r="BD42" i="18"/>
  <c r="BD40" i="18"/>
  <c r="BH178" i="18"/>
  <c r="BD178" i="18"/>
  <c r="AT181" i="18"/>
  <c r="BN153" i="18"/>
  <c r="BD61" i="18"/>
  <c r="BD183" i="18"/>
  <c r="BD195" i="18"/>
  <c r="BD132" i="18"/>
  <c r="BD43" i="18"/>
  <c r="BD41" i="18"/>
  <c r="BD137" i="18"/>
  <c r="BH137" i="18"/>
  <c r="AT124" i="18"/>
  <c r="BD150" i="18"/>
  <c r="Z253" i="20"/>
  <c r="AT51" i="18"/>
  <c r="BD49" i="18"/>
  <c r="BD72" i="18"/>
  <c r="BH171" i="18"/>
  <c r="Z260" i="20" l="1"/>
  <c r="Z264" i="20"/>
  <c r="Z269" i="20" s="1"/>
  <c r="AA269" i="20" s="1"/>
  <c r="CE24" i="19"/>
  <c r="Z265" i="20"/>
  <c r="AA265" i="20" s="1"/>
  <c r="BP16" i="19"/>
  <c r="AT224" i="18"/>
  <c r="Z256" i="20"/>
  <c r="AA256" i="20" s="1"/>
  <c r="CE17" i="19"/>
  <c r="Z266" i="20"/>
  <c r="AA266" i="20" s="1"/>
  <c r="CT27" i="19"/>
  <c r="Z268" i="20"/>
  <c r="AA268" i="20" s="1"/>
  <c r="AF267" i="20"/>
  <c r="AD267" i="20"/>
  <c r="AE267" i="20"/>
  <c r="Z267" i="20"/>
  <c r="AA267" i="20" s="1"/>
  <c r="AB267" i="20" s="1"/>
  <c r="AC267" i="20" s="1"/>
  <c r="CE25" i="19"/>
  <c r="Z257" i="20"/>
  <c r="AA257" i="20" s="1"/>
  <c r="CE16" i="19"/>
  <c r="Z258" i="20"/>
  <c r="AA258" i="20" s="1"/>
  <c r="CE15" i="19"/>
  <c r="BP21" i="19"/>
  <c r="BP22" i="19" l="1"/>
  <c r="BP15" i="19"/>
  <c r="BP20" i="19"/>
  <c r="BP23" i="19"/>
  <c r="BP5" i="19" l="1"/>
  <c r="BP6" i="19"/>
  <c r="BP7" i="19" s="1"/>
  <c r="BP11" i="19" s="1"/>
  <c r="V6" i="21" l="1"/>
  <c r="V5" i="21"/>
  <c r="V24" i="21"/>
  <c r="V92" i="21"/>
  <c r="V41" i="21"/>
  <c r="V101" i="21"/>
  <c r="V98" i="21"/>
  <c r="V99" i="21"/>
  <c r="V100" i="21"/>
  <c r="V9" i="21"/>
  <c r="V12" i="21"/>
  <c r="V15" i="21"/>
  <c r="V16" i="21"/>
  <c r="V28" i="21"/>
  <c r="V39" i="21"/>
  <c r="V43" i="21"/>
  <c r="V51" i="21"/>
  <c r="V75" i="21"/>
  <c r="V85" i="21"/>
  <c r="V52" i="21"/>
  <c r="V57" i="21"/>
  <c r="V61" i="21"/>
  <c r="V68" i="21"/>
  <c r="V74" i="21"/>
  <c r="V81" i="21"/>
  <c r="V88" i="21"/>
  <c r="V3" i="21"/>
  <c r="V11" i="21"/>
  <c r="V17" i="21"/>
  <c r="V23" i="21"/>
  <c r="V29" i="21"/>
  <c r="V86" i="21"/>
  <c r="V76" i="21"/>
  <c r="V67" i="21"/>
  <c r="V53" i="21"/>
  <c r="V59" i="21"/>
  <c r="V66" i="21"/>
  <c r="V78" i="21"/>
  <c r="V84" i="21"/>
  <c r="V93" i="21"/>
  <c r="V22" i="21"/>
  <c r="V13" i="21"/>
  <c r="V20" i="21"/>
  <c r="V48" i="21"/>
  <c r="V89" i="21"/>
  <c r="V63" i="21"/>
  <c r="V50" i="21"/>
  <c r="V60" i="21"/>
  <c r="V70" i="21"/>
  <c r="V82" i="21"/>
  <c r="V95" i="21"/>
  <c r="V44" i="21"/>
  <c r="V7" i="21"/>
  <c r="V19" i="21"/>
  <c r="V38" i="21"/>
  <c r="V46" i="21"/>
  <c r="V49" i="21"/>
  <c r="V64" i="21"/>
  <c r="V79" i="21"/>
  <c r="V91" i="21"/>
  <c r="V47" i="21"/>
  <c r="V25" i="21"/>
  <c r="V40" i="21"/>
  <c r="V83" i="21"/>
  <c r="V56" i="21"/>
  <c r="V69" i="21"/>
  <c r="V87" i="21"/>
  <c r="V97" i="21"/>
  <c r="V8" i="21"/>
  <c r="V14" i="21"/>
  <c r="V27" i="21"/>
  <c r="V94" i="21"/>
  <c r="V77" i="21"/>
  <c r="V58" i="21"/>
  <c r="V71" i="21"/>
  <c r="V90" i="21"/>
  <c r="V32" i="21"/>
  <c r="V54" i="21"/>
  <c r="V65" i="21"/>
  <c r="V73" i="21"/>
  <c r="V10" i="21"/>
  <c r="V55" i="21"/>
  <c r="V42" i="21"/>
  <c r="V80" i="21"/>
  <c r="V96" i="21"/>
  <c r="AB114" i="20" l="1"/>
  <c r="AB238" i="20"/>
  <c r="AB98" i="20"/>
  <c r="AB122" i="20"/>
  <c r="V105" i="21"/>
  <c r="AB50" i="20"/>
  <c r="AB30" i="20"/>
  <c r="AB236" i="20"/>
  <c r="CR209" i="18" s="1"/>
  <c r="AB34" i="20"/>
  <c r="AB4" i="20"/>
  <c r="AB15" i="20"/>
  <c r="AB5" i="20"/>
  <c r="AB130" i="20"/>
  <c r="AB17" i="20"/>
  <c r="AB58" i="20"/>
  <c r="AB128" i="20"/>
  <c r="AB174" i="20"/>
  <c r="AB218" i="20"/>
  <c r="AB11" i="20"/>
  <c r="AB27" i="20"/>
  <c r="AB25" i="20"/>
  <c r="AB13" i="20"/>
  <c r="AB14" i="20"/>
  <c r="BH219" i="18" l="1"/>
  <c r="BD71" i="18"/>
  <c r="CE27" i="19" s="1"/>
  <c r="BD32" i="18"/>
  <c r="BH63" i="18"/>
  <c r="CK24" i="19" s="1"/>
  <c r="BH51" i="18"/>
  <c r="BD36" i="18"/>
  <c r="BH39" i="18"/>
  <c r="BH181" i="18"/>
  <c r="AB253" i="20"/>
  <c r="BD31" i="18"/>
  <c r="AB255" i="20"/>
  <c r="AB264" i="20"/>
  <c r="AB260" i="20"/>
  <c r="BD159" i="18"/>
  <c r="CE19" i="19" s="1"/>
  <c r="BH125" i="18"/>
  <c r="BH11" i="18"/>
  <c r="BH50" i="18"/>
  <c r="AB263" i="20"/>
  <c r="AB261" i="20"/>
  <c r="BD57" i="18"/>
  <c r="AB254" i="20"/>
  <c r="BD52" i="18"/>
  <c r="CE21" i="19" s="1"/>
  <c r="BD38" i="18"/>
  <c r="CE18" i="19" s="1"/>
  <c r="BH176" i="18"/>
  <c r="AD257" i="20" l="1"/>
  <c r="AF257" i="20"/>
  <c r="AE257" i="20"/>
  <c r="AB257" i="20"/>
  <c r="AC257" i="20" s="1"/>
  <c r="AE268" i="20"/>
  <c r="AD268" i="20"/>
  <c r="AF268" i="20"/>
  <c r="AB268" i="20"/>
  <c r="AC268" i="20" s="1"/>
  <c r="CK18" i="19"/>
  <c r="AD269" i="20"/>
  <c r="AF269" i="20"/>
  <c r="AE269" i="20"/>
  <c r="AB269" i="20"/>
  <c r="AC269" i="20" s="1"/>
  <c r="CE14" i="19"/>
  <c r="BD224" i="18"/>
  <c r="AF258" i="20"/>
  <c r="AD258" i="20"/>
  <c r="AE258" i="20"/>
  <c r="AB258" i="20"/>
  <c r="AC258" i="20" s="1"/>
  <c r="CK27" i="19"/>
  <c r="AF266" i="20"/>
  <c r="AE266" i="20"/>
  <c r="AD266" i="20"/>
  <c r="AB266" i="20"/>
  <c r="AC266" i="20" s="1"/>
  <c r="AD265" i="20"/>
  <c r="AE265" i="20"/>
  <c r="AF265" i="20"/>
  <c r="AB265" i="20"/>
  <c r="AC265" i="20" s="1"/>
  <c r="AE256" i="20"/>
  <c r="AF256" i="20"/>
  <c r="AD256" i="20"/>
  <c r="AB256" i="20"/>
  <c r="AC256" i="20" s="1"/>
  <c r="CK26" i="19"/>
  <c r="CE22" i="19" l="1"/>
  <c r="CE20" i="19"/>
  <c r="CE5" i="19" s="1"/>
  <c r="CE6" i="19" l="1"/>
  <c r="CE7" i="19" s="1"/>
  <c r="CE11" i="19" s="1"/>
  <c r="AA19" i="21" l="1"/>
  <c r="AA40" i="21"/>
  <c r="AA11" i="21"/>
  <c r="AA27" i="21"/>
  <c r="AA51" i="21"/>
  <c r="AA8" i="21"/>
  <c r="AA13" i="21"/>
  <c r="AA5" i="21"/>
  <c r="AA77" i="21"/>
  <c r="AA99" i="21"/>
  <c r="AA100" i="21"/>
  <c r="AA101" i="21"/>
  <c r="AA3" i="21"/>
  <c r="AA10" i="21"/>
  <c r="AA15" i="21"/>
  <c r="AA54" i="21"/>
  <c r="AA24" i="21"/>
  <c r="AA38" i="21"/>
  <c r="AA86" i="21"/>
  <c r="AA76" i="21"/>
  <c r="AA83" i="21"/>
  <c r="AA50" i="21"/>
  <c r="AA56" i="21"/>
  <c r="AA60" i="21"/>
  <c r="AA66" i="21"/>
  <c r="AA71" i="21"/>
  <c r="AA80" i="21"/>
  <c r="AA87" i="21"/>
  <c r="AA92" i="21"/>
  <c r="AA97" i="21"/>
  <c r="AA7" i="21"/>
  <c r="AA17" i="21"/>
  <c r="AA25" i="21"/>
  <c r="AA39" i="21"/>
  <c r="AA89" i="21"/>
  <c r="AA75" i="21"/>
  <c r="AA49" i="21"/>
  <c r="AA57" i="21"/>
  <c r="AA64" i="21"/>
  <c r="AA70" i="21"/>
  <c r="AA81" i="21"/>
  <c r="AA90" i="21"/>
  <c r="AA96" i="21"/>
  <c r="AA47" i="21"/>
  <c r="AA23" i="21"/>
  <c r="AA42" i="21"/>
  <c r="AA46" i="21"/>
  <c r="AA85" i="21"/>
  <c r="AA58" i="21"/>
  <c r="AA68" i="21"/>
  <c r="AA79" i="21"/>
  <c r="AA91" i="21"/>
  <c r="AA32" i="21"/>
  <c r="AA9" i="21"/>
  <c r="AA20" i="21"/>
  <c r="AA48" i="21"/>
  <c r="AA43" i="21"/>
  <c r="AA63" i="21"/>
  <c r="AA53" i="21"/>
  <c r="AA61" i="21"/>
  <c r="AA74" i="21"/>
  <c r="AA84" i="21"/>
  <c r="AA95" i="21"/>
  <c r="AA12" i="21"/>
  <c r="AA16" i="21"/>
  <c r="AA29" i="21"/>
  <c r="AA94" i="21"/>
  <c r="AA67" i="21"/>
  <c r="AA55" i="21"/>
  <c r="AA65" i="21"/>
  <c r="AA78" i="21"/>
  <c r="AA88" i="21"/>
  <c r="AA22" i="21"/>
  <c r="AA14" i="21"/>
  <c r="AA52" i="21"/>
  <c r="AA93" i="21"/>
  <c r="AA69" i="21"/>
  <c r="AA98" i="21"/>
  <c r="AA6" i="21"/>
  <c r="AA73" i="21"/>
  <c r="AA82" i="21"/>
  <c r="AA28" i="21"/>
  <c r="AA59" i="21"/>
  <c r="AA44" i="21"/>
  <c r="AA41" i="21"/>
  <c r="AG25" i="20" l="1"/>
  <c r="AG53" i="20"/>
  <c r="AG28" i="20"/>
  <c r="AG26" i="20"/>
  <c r="AG17" i="20"/>
  <c r="AG4" i="20"/>
  <c r="AG5" i="20"/>
  <c r="AG130" i="20"/>
  <c r="AG15" i="20"/>
  <c r="AG174" i="20"/>
  <c r="AG75" i="20"/>
  <c r="AG167" i="20"/>
  <c r="AG82" i="20"/>
  <c r="AG83" i="20"/>
  <c r="AG76" i="20"/>
  <c r="AG50" i="20"/>
  <c r="AG52" i="20"/>
  <c r="BH110" i="18" s="1"/>
  <c r="AG31" i="20"/>
  <c r="AG51" i="20"/>
  <c r="AG150" i="20"/>
  <c r="AG137" i="20"/>
  <c r="BN80" i="18" s="1"/>
  <c r="AG7" i="20"/>
  <c r="AG34" i="20"/>
  <c r="AG16" i="20"/>
  <c r="AG6" i="20"/>
  <c r="AG96" i="20"/>
  <c r="AG107" i="20"/>
  <c r="AG97" i="20"/>
  <c r="AG108" i="20"/>
  <c r="AA105" i="21"/>
  <c r="AG19" i="20"/>
  <c r="AG120" i="20"/>
  <c r="AG10" i="20"/>
  <c r="AG20" i="20"/>
  <c r="AG128" i="20"/>
  <c r="AG104" i="20"/>
  <c r="AG110" i="20"/>
  <c r="CL6" i="18" s="1"/>
  <c r="AG55" i="20"/>
  <c r="AG33" i="20"/>
  <c r="AG62" i="20"/>
  <c r="AG22" i="20"/>
  <c r="AG48" i="20"/>
  <c r="AG61" i="20"/>
  <c r="BH150" i="18" l="1"/>
  <c r="CL4" i="18"/>
  <c r="BH42" i="18"/>
  <c r="BH60" i="18"/>
  <c r="BH96" i="18"/>
  <c r="BH159" i="18"/>
  <c r="BH49" i="18"/>
  <c r="BH61" i="18"/>
  <c r="BN71" i="18"/>
  <c r="BH195" i="18"/>
  <c r="BH132" i="18"/>
  <c r="BH38" i="18"/>
  <c r="BH95" i="18"/>
  <c r="CK20" i="19" s="1"/>
  <c r="BH44" i="18"/>
  <c r="BH41" i="18"/>
  <c r="BH32" i="18"/>
  <c r="BH183" i="18"/>
  <c r="BN37" i="18"/>
  <c r="BH45" i="18"/>
  <c r="BH43" i="18"/>
  <c r="BH33" i="18"/>
  <c r="BH40" i="18"/>
  <c r="AG253" i="20"/>
  <c r="AG255" i="20"/>
  <c r="AG264" i="20"/>
  <c r="AG260" i="20"/>
  <c r="BH31" i="18"/>
  <c r="BH123" i="18"/>
  <c r="BH58" i="18"/>
  <c r="CK15" i="19" s="1"/>
  <c r="BH48" i="18"/>
  <c r="AG261" i="20"/>
  <c r="AG254" i="20"/>
  <c r="AG262" i="20"/>
  <c r="BH34" i="18"/>
  <c r="BH72" i="18"/>
  <c r="BH36" i="18"/>
  <c r="AG263" i="20"/>
  <c r="BH57" i="18"/>
  <c r="BH52" i="18"/>
  <c r="CK21" i="19" l="1"/>
  <c r="AG258" i="20"/>
  <c r="AH258" i="20"/>
  <c r="AH257" i="20"/>
  <c r="AG257" i="20"/>
  <c r="AG256" i="20"/>
  <c r="AH256" i="20"/>
  <c r="CK6" i="19" s="1"/>
  <c r="CK23" i="19"/>
  <c r="CK19" i="19"/>
  <c r="CK14" i="19"/>
  <c r="BH224" i="18"/>
  <c r="CK22" i="19"/>
  <c r="AH268" i="20"/>
  <c r="AG268" i="20"/>
  <c r="AH266" i="20"/>
  <c r="AG266" i="20"/>
  <c r="AG265" i="20"/>
  <c r="AH265" i="20"/>
  <c r="AG267" i="20"/>
  <c r="AH267" i="20"/>
  <c r="AH269" i="20"/>
  <c r="AG269" i="20"/>
  <c r="CK17" i="19"/>
  <c r="CK5" i="19" l="1"/>
  <c r="CK7" i="19" s="1"/>
  <c r="CK11" i="19" s="1"/>
  <c r="AC4" i="21" l="1"/>
  <c r="AC8" i="21"/>
  <c r="AC83" i="21"/>
  <c r="AC15" i="21"/>
  <c r="AC27" i="21"/>
  <c r="AC5" i="21"/>
  <c r="AC9" i="21"/>
  <c r="AC12" i="21"/>
  <c r="AC40" i="21"/>
  <c r="AC19" i="21"/>
  <c r="AC11" i="21"/>
  <c r="AC23" i="21"/>
  <c r="AC13" i="21"/>
  <c r="AC6" i="21"/>
  <c r="AC101" i="21"/>
  <c r="AC98" i="21"/>
  <c r="AC99" i="21"/>
  <c r="AC100" i="21"/>
  <c r="AC10" i="21"/>
  <c r="AC20" i="21"/>
  <c r="AC25" i="21"/>
  <c r="AC29" i="21"/>
  <c r="AC42" i="21"/>
  <c r="AC89" i="21"/>
  <c r="AC76" i="21"/>
  <c r="AC72" i="21"/>
  <c r="AC49" i="21"/>
  <c r="AC55" i="21"/>
  <c r="AC59" i="21"/>
  <c r="AC65" i="21"/>
  <c r="AC70" i="21"/>
  <c r="AC79" i="21"/>
  <c r="AC84" i="21"/>
  <c r="AC91" i="21"/>
  <c r="AC96" i="21"/>
  <c r="AC44" i="21"/>
  <c r="AC14" i="21"/>
  <c r="AC54" i="21"/>
  <c r="AC39" i="21"/>
  <c r="AC43" i="21"/>
  <c r="AC46" i="21"/>
  <c r="AC67" i="21"/>
  <c r="AC52" i="21"/>
  <c r="AC58" i="21"/>
  <c r="AC66" i="21"/>
  <c r="AC74" i="21"/>
  <c r="AC82" i="21"/>
  <c r="AC92" i="21"/>
  <c r="AC22" i="21"/>
  <c r="AC7" i="21"/>
  <c r="AC21" i="21"/>
  <c r="AC33" i="21"/>
  <c r="AC94" i="21"/>
  <c r="AC63" i="21"/>
  <c r="AC53" i="21"/>
  <c r="AC61" i="21"/>
  <c r="AC71" i="21"/>
  <c r="AC87" i="21"/>
  <c r="AC95" i="21"/>
  <c r="AC17" i="21"/>
  <c r="AC24" i="21"/>
  <c r="AC41" i="21"/>
  <c r="AC73" i="21"/>
  <c r="AC77" i="21"/>
  <c r="AC57" i="21"/>
  <c r="AC68" i="21"/>
  <c r="AC80" i="21"/>
  <c r="AC90" i="21"/>
  <c r="AC32" i="21"/>
  <c r="AC3" i="21"/>
  <c r="AC16" i="21"/>
  <c r="AC48" i="21"/>
  <c r="AC86" i="21"/>
  <c r="AC75" i="21"/>
  <c r="AC50" i="21"/>
  <c r="AC60" i="21"/>
  <c r="AC69" i="21"/>
  <c r="AC81" i="21"/>
  <c r="AC93" i="21"/>
  <c r="AC28" i="21"/>
  <c r="AC56" i="21"/>
  <c r="AC97" i="21"/>
  <c r="AC51" i="21"/>
  <c r="AC47" i="21"/>
  <c r="AC85" i="21"/>
  <c r="AC88" i="21"/>
  <c r="AC38" i="21"/>
  <c r="AC64" i="21"/>
  <c r="AC78" i="21"/>
  <c r="AI73" i="20" l="1"/>
  <c r="AI218" i="20"/>
  <c r="CL181" i="18" s="1"/>
  <c r="AI72" i="20"/>
  <c r="AI208" i="20"/>
  <c r="AI58" i="20"/>
  <c r="AI92" i="20"/>
  <c r="AI41" i="20"/>
  <c r="AI37" i="20"/>
  <c r="AI39" i="20"/>
  <c r="AI40" i="20"/>
  <c r="AI36" i="20"/>
  <c r="AI30" i="20"/>
  <c r="AI49" i="20"/>
  <c r="AI114" i="20"/>
  <c r="AI113" i="20"/>
  <c r="AI38" i="20"/>
  <c r="AI26" i="20"/>
  <c r="AI120" i="20"/>
  <c r="AI25" i="20"/>
  <c r="AI28" i="20"/>
  <c r="AI53" i="20"/>
  <c r="AI19" i="20"/>
  <c r="AI35" i="20"/>
  <c r="AI220" i="20"/>
  <c r="AI20" i="20"/>
  <c r="AI10" i="20"/>
  <c r="AI159" i="20"/>
  <c r="AI24" i="20"/>
  <c r="AI98" i="20"/>
  <c r="BN98" i="18" s="1"/>
  <c r="AI238" i="20"/>
  <c r="AI215" i="20"/>
  <c r="AI122" i="20"/>
  <c r="AI183" i="20"/>
  <c r="AC105" i="21"/>
  <c r="AI14" i="20"/>
  <c r="AI13" i="20"/>
  <c r="AI11" i="20"/>
  <c r="AI27" i="20"/>
  <c r="AI57" i="20"/>
  <c r="AI62" i="20"/>
  <c r="AI33" i="20"/>
  <c r="AI22" i="20"/>
  <c r="AI61" i="20"/>
  <c r="AI174" i="20"/>
  <c r="AI15" i="20"/>
  <c r="AI4" i="20"/>
  <c r="AI17" i="20"/>
  <c r="AI130" i="20"/>
  <c r="BN73" i="18" s="1"/>
  <c r="AI5" i="20"/>
  <c r="AI6" i="20"/>
  <c r="AI7" i="20"/>
  <c r="AI16" i="20"/>
  <c r="AI34" i="20"/>
  <c r="AI31" i="20"/>
  <c r="AI52" i="20"/>
  <c r="AI50" i="20"/>
  <c r="AI51" i="20"/>
  <c r="AI150" i="20"/>
  <c r="AI107" i="20"/>
  <c r="AI96" i="20"/>
  <c r="AI97" i="20"/>
  <c r="AI106" i="20"/>
  <c r="AI108" i="20"/>
  <c r="AI109" i="20"/>
  <c r="AI75" i="20"/>
  <c r="AI83" i="20"/>
  <c r="AI82" i="20"/>
  <c r="AI76" i="20"/>
  <c r="AI167" i="20"/>
  <c r="AI12" i="20"/>
  <c r="AI23" i="20"/>
  <c r="AI9" i="20"/>
  <c r="AI3" i="20"/>
  <c r="BX215" i="18" l="1"/>
  <c r="BX43" i="18"/>
  <c r="BN159" i="18"/>
  <c r="BN60" i="18"/>
  <c r="BV124" i="18"/>
  <c r="BN150" i="18"/>
  <c r="BX50" i="18"/>
  <c r="BN63" i="18"/>
  <c r="BN171" i="18"/>
  <c r="BJ183" i="18"/>
  <c r="BN54" i="18"/>
  <c r="BN39" i="18"/>
  <c r="BX132" i="18"/>
  <c r="BJ33" i="18"/>
  <c r="AI263" i="20"/>
  <c r="BN57" i="18"/>
  <c r="BN198" i="18"/>
  <c r="BJ125" i="18"/>
  <c r="BV178" i="18"/>
  <c r="BJ182" i="18"/>
  <c r="CN17" i="19" s="1"/>
  <c r="BV52" i="18"/>
  <c r="BN174" i="18"/>
  <c r="BX70" i="18"/>
  <c r="BX92" i="18"/>
  <c r="BN140" i="18"/>
  <c r="CD44" i="18"/>
  <c r="BN96" i="18"/>
  <c r="BJ34" i="18"/>
  <c r="CN16" i="19" s="1"/>
  <c r="AI253" i="20"/>
  <c r="AI264" i="20"/>
  <c r="AI255" i="20"/>
  <c r="AI260" i="20"/>
  <c r="BJ31" i="18"/>
  <c r="BX219" i="18"/>
  <c r="BN212" i="18"/>
  <c r="BJ48" i="18"/>
  <c r="BV195" i="18"/>
  <c r="BJ158" i="18"/>
  <c r="BN176" i="18"/>
  <c r="BX55" i="18"/>
  <c r="BN112" i="18"/>
  <c r="CD164" i="18"/>
  <c r="CD72" i="18"/>
  <c r="BJ157" i="18"/>
  <c r="CD40" i="18"/>
  <c r="BN53" i="18"/>
  <c r="BJ58" i="18"/>
  <c r="AI254" i="20"/>
  <c r="AI262" i="20"/>
  <c r="AI261" i="20"/>
  <c r="BJ22" i="18"/>
  <c r="CD41" i="18"/>
  <c r="BX42" i="18"/>
  <c r="DI18" i="19" s="1"/>
  <c r="BN95" i="18"/>
  <c r="BN38" i="18"/>
  <c r="BJ32" i="18"/>
  <c r="CN19" i="19" s="1"/>
  <c r="BN36" i="18"/>
  <c r="BN61" i="18"/>
  <c r="BX51" i="18"/>
  <c r="BN137" i="18"/>
  <c r="BV45" i="18"/>
  <c r="BN123" i="18"/>
  <c r="BV49" i="18"/>
  <c r="BN134" i="18"/>
  <c r="BN11" i="18"/>
  <c r="BN148" i="18"/>
  <c r="CN15" i="19" l="1"/>
  <c r="AI269" i="20"/>
  <c r="CT22" i="19"/>
  <c r="CT26" i="19"/>
  <c r="CT16" i="19"/>
  <c r="CN14" i="19"/>
  <c r="BJ224" i="18"/>
  <c r="CT18" i="19"/>
  <c r="DR18" i="19"/>
  <c r="AI265" i="20"/>
  <c r="AI256" i="20"/>
  <c r="CN6" i="19" s="1"/>
  <c r="AI266" i="20"/>
  <c r="AI257" i="20"/>
  <c r="AJ268" i="20"/>
  <c r="AK268" i="20"/>
  <c r="AI268" i="20"/>
  <c r="AI267" i="20"/>
  <c r="CN18" i="19"/>
  <c r="AI258" i="20"/>
  <c r="CN5" i="19" l="1"/>
  <c r="CN7" i="19" s="1"/>
  <c r="CN11" i="19" s="1"/>
  <c r="AD75" i="21" l="1"/>
  <c r="AD76" i="21"/>
  <c r="AD3" i="21"/>
  <c r="AD10" i="21"/>
  <c r="AD17" i="21"/>
  <c r="AD85" i="21"/>
  <c r="AD101" i="21"/>
  <c r="AD98" i="21"/>
  <c r="AD99" i="21"/>
  <c r="AD100" i="21"/>
  <c r="AD6" i="21"/>
  <c r="AD11" i="21"/>
  <c r="AD14" i="21"/>
  <c r="AD16" i="21"/>
  <c r="AD25" i="21"/>
  <c r="AD48" i="21"/>
  <c r="AD38" i="21"/>
  <c r="AD43" i="21"/>
  <c r="AD51" i="21"/>
  <c r="AD83" i="21"/>
  <c r="AD49" i="21"/>
  <c r="AD55" i="21"/>
  <c r="AD59" i="21"/>
  <c r="AD65" i="21"/>
  <c r="AD70" i="21"/>
  <c r="AD79" i="21"/>
  <c r="AD84" i="21"/>
  <c r="AD91" i="21"/>
  <c r="AD96" i="21"/>
  <c r="AD44" i="21"/>
  <c r="AD8" i="21"/>
  <c r="AD12" i="21"/>
  <c r="AD19" i="21"/>
  <c r="AD23" i="21"/>
  <c r="AD29" i="21"/>
  <c r="AD40" i="21"/>
  <c r="AD94" i="21"/>
  <c r="AD72" i="21"/>
  <c r="AD52" i="21"/>
  <c r="AD58" i="21"/>
  <c r="AD66" i="21"/>
  <c r="AD74" i="21"/>
  <c r="AD82" i="21"/>
  <c r="AD92" i="21"/>
  <c r="AD22" i="21"/>
  <c r="AD4" i="21"/>
  <c r="AD13" i="21"/>
  <c r="AD21" i="21"/>
  <c r="AD27" i="21"/>
  <c r="AD41" i="21"/>
  <c r="AD73" i="21"/>
  <c r="AD50" i="21"/>
  <c r="AD60" i="21"/>
  <c r="AD69" i="21"/>
  <c r="AD81" i="21"/>
  <c r="AD93" i="21"/>
  <c r="AD9" i="21"/>
  <c r="AD15" i="21"/>
  <c r="AD28" i="21"/>
  <c r="AD33" i="21"/>
  <c r="AD89" i="21"/>
  <c r="AD67" i="21"/>
  <c r="AD56" i="21"/>
  <c r="AD64" i="21"/>
  <c r="AD78" i="21"/>
  <c r="AD88" i="21"/>
  <c r="AD97" i="21"/>
  <c r="AD7" i="21"/>
  <c r="AD20" i="21"/>
  <c r="AD24" i="21"/>
  <c r="AD42" i="21"/>
  <c r="AD46" i="21"/>
  <c r="AD77" i="21"/>
  <c r="AD57" i="21"/>
  <c r="AD68" i="21"/>
  <c r="AD80" i="21"/>
  <c r="AD90" i="21"/>
  <c r="AD32" i="21"/>
  <c r="AD39" i="21"/>
  <c r="AD61" i="21"/>
  <c r="AD63" i="21"/>
  <c r="AD54" i="21"/>
  <c r="AD53" i="21"/>
  <c r="AD95" i="21"/>
  <c r="AD5" i="21"/>
  <c r="AD86" i="21"/>
  <c r="AD71" i="21"/>
  <c r="AD47" i="21"/>
  <c r="AD87" i="21"/>
  <c r="AJ3" i="20" l="1"/>
  <c r="AJ4" i="20"/>
  <c r="AD105" i="21"/>
  <c r="AJ7" i="20"/>
  <c r="AJ5" i="20"/>
  <c r="AJ35" i="20"/>
  <c r="AJ28" i="20"/>
  <c r="AJ10" i="20"/>
  <c r="AJ120" i="20"/>
  <c r="AJ14" i="20"/>
  <c r="AJ6" i="20"/>
  <c r="AJ12" i="20"/>
  <c r="AJ22" i="20"/>
  <c r="BN157" i="18" l="1"/>
  <c r="BV48" i="18"/>
  <c r="BN33" i="18"/>
  <c r="BN34" i="18"/>
  <c r="BV183" i="18"/>
  <c r="DF16" i="19" s="1"/>
  <c r="BX125" i="18"/>
  <c r="DI14" i="19" s="1"/>
  <c r="BV182" i="18"/>
  <c r="AJ255" i="20"/>
  <c r="AJ253" i="20"/>
  <c r="AJ264" i="20"/>
  <c r="AJ260" i="20"/>
  <c r="BN31" i="18"/>
  <c r="BN58" i="18"/>
  <c r="CT17" i="19" s="1"/>
  <c r="BN32" i="18"/>
  <c r="AJ254" i="20"/>
  <c r="AJ262" i="20"/>
  <c r="AJ261" i="20"/>
  <c r="BN22" i="18"/>
  <c r="CT14" i="19" l="1"/>
  <c r="AJ267" i="20"/>
  <c r="AK267" i="20"/>
  <c r="AJ256" i="20"/>
  <c r="AK256" i="20"/>
  <c r="DF18" i="19"/>
  <c r="AJ257" i="20"/>
  <c r="AK257" i="20"/>
  <c r="AK265" i="20"/>
  <c r="AJ265" i="20"/>
  <c r="AJ258" i="20"/>
  <c r="AK258" i="20"/>
  <c r="CT20" i="19"/>
  <c r="BN224" i="18"/>
  <c r="AJ266" i="20"/>
  <c r="AK266" i="20"/>
  <c r="CT15" i="19"/>
  <c r="AJ269" i="20"/>
  <c r="AK269" i="20"/>
  <c r="CT19" i="19" l="1"/>
  <c r="CT23" i="19"/>
  <c r="CT24" i="19"/>
  <c r="CT25" i="19"/>
  <c r="CT21" i="19"/>
  <c r="CT5" i="19" l="1"/>
  <c r="CT6" i="19"/>
  <c r="CT7" i="19" l="1"/>
  <c r="CT11" i="19" s="1"/>
  <c r="AF13" i="21" s="1"/>
  <c r="AF90" i="21"/>
  <c r="AF79" i="21"/>
  <c r="AF66" i="21"/>
  <c r="AF57" i="21"/>
  <c r="AF92" i="21"/>
  <c r="AF96" i="21"/>
  <c r="AF88" i="21"/>
  <c r="AF51" i="21"/>
  <c r="AF98" i="21" l="1"/>
  <c r="AF16" i="21"/>
  <c r="AF72" i="21"/>
  <c r="AF59" i="21"/>
  <c r="AF75" i="21"/>
  <c r="AF71" i="21"/>
  <c r="AF21" i="21"/>
  <c r="AF54" i="21"/>
  <c r="AF97" i="21"/>
  <c r="AF24" i="21"/>
  <c r="AF23" i="21"/>
  <c r="AF14" i="21"/>
  <c r="AF68" i="21"/>
  <c r="AF91" i="21"/>
  <c r="AF95" i="21"/>
  <c r="AF6" i="21"/>
  <c r="AF46" i="21"/>
  <c r="AF55" i="21"/>
  <c r="AF5" i="21"/>
  <c r="AF28" i="21"/>
  <c r="AF74" i="21"/>
  <c r="AF39" i="21"/>
  <c r="AF43" i="21"/>
  <c r="AF33" i="21"/>
  <c r="AF20" i="21"/>
  <c r="AF86" i="21"/>
  <c r="AF83" i="21"/>
  <c r="AF65" i="21"/>
  <c r="AF3" i="21"/>
  <c r="AF64" i="21"/>
  <c r="AF63" i="21"/>
  <c r="AF41" i="21"/>
  <c r="AF58" i="21"/>
  <c r="AF69" i="21"/>
  <c r="AF101" i="21"/>
  <c r="AL50" i="20"/>
  <c r="BV159" i="18" s="1"/>
  <c r="AL31" i="20"/>
  <c r="AL137" i="20"/>
  <c r="AL51" i="20"/>
  <c r="AL150" i="20"/>
  <c r="AL37" i="20"/>
  <c r="AF25" i="21"/>
  <c r="AF78" i="21"/>
  <c r="AF29" i="21"/>
  <c r="AF12" i="21"/>
  <c r="AF27" i="21"/>
  <c r="AF15" i="21"/>
  <c r="AF80" i="21"/>
  <c r="AF42" i="21"/>
  <c r="AF87" i="21"/>
  <c r="AF81" i="21"/>
  <c r="AF99" i="21"/>
  <c r="AF89" i="21"/>
  <c r="AF56" i="21"/>
  <c r="AF10" i="21"/>
  <c r="AF22" i="21"/>
  <c r="AF17" i="21"/>
  <c r="AF84" i="21"/>
  <c r="AF48" i="21"/>
  <c r="AF70" i="21"/>
  <c r="AF76" i="21"/>
  <c r="AF85" i="21"/>
  <c r="AF4" i="21"/>
  <c r="AF19" i="21"/>
  <c r="AF53" i="21"/>
  <c r="AF49" i="21"/>
  <c r="AF9" i="21"/>
  <c r="AF60" i="21"/>
  <c r="AF61" i="21"/>
  <c r="AF100" i="21"/>
  <c r="AF47" i="21"/>
  <c r="AF7" i="21"/>
  <c r="AF50" i="21"/>
  <c r="AF38" i="21"/>
  <c r="AF94" i="21"/>
  <c r="AF8" i="21"/>
  <c r="AF40" i="21"/>
  <c r="AF82" i="21"/>
  <c r="AF77" i="21"/>
  <c r="AF52" i="21"/>
  <c r="AF73" i="21"/>
  <c r="AF32" i="21"/>
  <c r="AF67" i="21"/>
  <c r="AF44" i="21"/>
  <c r="AF93" i="21"/>
  <c r="AF11" i="21"/>
  <c r="AL12" i="20"/>
  <c r="AL8" i="20"/>
  <c r="AL72" i="20"/>
  <c r="AL58" i="20"/>
  <c r="AL113" i="20"/>
  <c r="BX174" i="18" s="1"/>
  <c r="AL114" i="20"/>
  <c r="CF176" i="18" s="1"/>
  <c r="AL238" i="20"/>
  <c r="BV212" i="18" s="1"/>
  <c r="BX56" i="18"/>
  <c r="DI22" i="19" s="1"/>
  <c r="BX95" i="18"/>
  <c r="BX96" i="18"/>
  <c r="BV157" i="18"/>
  <c r="BX53" i="18"/>
  <c r="BV140" i="18"/>
  <c r="BV11" i="18"/>
  <c r="AL183" i="20" l="1"/>
  <c r="BV137" i="18" s="1"/>
  <c r="AL24" i="20"/>
  <c r="BV171" i="18" s="1"/>
  <c r="AL98" i="20"/>
  <c r="AL122" i="20"/>
  <c r="BV63" i="18" s="1"/>
  <c r="AL17" i="20"/>
  <c r="BV57" i="18" s="1"/>
  <c r="AL130" i="20"/>
  <c r="AL4" i="20"/>
  <c r="CF31" i="18" s="1"/>
  <c r="AL15" i="20"/>
  <c r="CF36" i="18" s="1"/>
  <c r="AL5" i="20"/>
  <c r="CF32" i="18" s="1"/>
  <c r="AL128" i="20"/>
  <c r="AL73" i="20"/>
  <c r="CB148" i="18" s="1"/>
  <c r="AL92" i="20"/>
  <c r="CB112" i="18" s="1"/>
  <c r="AL53" i="20"/>
  <c r="BV123" i="18" s="1"/>
  <c r="AL3" i="20"/>
  <c r="AF105" i="21"/>
  <c r="AL30" i="20"/>
  <c r="BX39" i="18" s="1"/>
  <c r="AL49" i="20"/>
  <c r="BV134" i="18" s="1"/>
  <c r="AL38" i="20"/>
  <c r="BX54" i="18" s="1"/>
  <c r="AL86" i="20"/>
  <c r="BX84" i="18" s="1"/>
  <c r="AL177" i="20"/>
  <c r="BX127" i="18" s="1"/>
  <c r="AL59" i="20"/>
  <c r="BX153" i="18" s="1"/>
  <c r="AL213" i="20"/>
  <c r="BX175" i="18" s="1"/>
  <c r="AL34" i="20"/>
  <c r="BX38" i="18" s="1"/>
  <c r="AL6" i="20"/>
  <c r="BV34" i="18" s="1"/>
  <c r="AL7" i="20"/>
  <c r="CD33" i="18" s="1"/>
  <c r="AL16" i="20"/>
  <c r="CD60" i="18" s="1"/>
  <c r="AL48" i="20"/>
  <c r="BX37" i="18" s="1"/>
  <c r="AL57" i="20"/>
  <c r="BX198" i="18" s="1"/>
  <c r="AL62" i="20"/>
  <c r="BX150" i="18" s="1"/>
  <c r="AL22" i="20"/>
  <c r="BX58" i="18" s="1"/>
  <c r="AL33" i="20"/>
  <c r="BX61" i="18" s="1"/>
  <c r="AL263" i="20"/>
  <c r="AO268" i="20" s="1"/>
  <c r="AL261" i="20"/>
  <c r="AN266" i="20" s="1"/>
  <c r="DF17" i="19"/>
  <c r="DI21" i="19"/>
  <c r="DF19" i="19"/>
  <c r="DI24" i="19"/>
  <c r="DF15" i="19"/>
  <c r="DI16" i="19" l="1"/>
  <c r="AM266" i="20"/>
  <c r="AO266" i="20"/>
  <c r="AL266" i="20"/>
  <c r="AL253" i="20"/>
  <c r="AM256" i="20" s="1"/>
  <c r="AL264" i="20"/>
  <c r="AL255" i="20"/>
  <c r="AO258" i="20" s="1"/>
  <c r="AL260" i="20"/>
  <c r="AL262" i="20"/>
  <c r="BV22" i="18"/>
  <c r="AL254" i="20"/>
  <c r="AL268" i="20"/>
  <c r="AO256" i="20"/>
  <c r="DF20" i="19" s="1"/>
  <c r="AM268" i="20"/>
  <c r="AM258" i="20"/>
  <c r="AN268" i="20"/>
  <c r="AN256" i="20"/>
  <c r="AL256" i="20"/>
  <c r="DF21" i="19"/>
  <c r="AL257" i="20" l="1"/>
  <c r="AM257" i="20"/>
  <c r="AO257" i="20"/>
  <c r="AN257" i="20"/>
  <c r="BV224" i="18"/>
  <c r="DF14" i="19"/>
  <c r="DF5" i="19" s="1"/>
  <c r="AN258" i="20"/>
  <c r="AL258" i="20"/>
  <c r="AL265" i="20"/>
  <c r="AM265" i="20"/>
  <c r="AN265" i="20"/>
  <c r="AO265" i="20"/>
  <c r="AN269" i="20"/>
  <c r="AO269" i="20"/>
  <c r="AL269" i="20"/>
  <c r="AM269" i="20"/>
  <c r="AM267" i="20"/>
  <c r="AL267" i="20"/>
  <c r="AO267" i="20"/>
  <c r="AN267" i="20"/>
  <c r="DF6" i="19"/>
  <c r="DF7" i="19" l="1"/>
  <c r="DF11" i="19" s="1"/>
  <c r="AJ4" i="21" s="1"/>
  <c r="AJ58" i="21"/>
  <c r="AJ82" i="21"/>
  <c r="AJ49" i="21"/>
  <c r="AJ80" i="21"/>
  <c r="AJ93" i="21"/>
  <c r="AJ40" i="21"/>
  <c r="AJ43" i="21"/>
  <c r="AJ68" i="21"/>
  <c r="AJ51" i="21"/>
  <c r="AJ33" i="21"/>
  <c r="AJ53" i="21"/>
  <c r="AJ54" i="21"/>
  <c r="AJ22" i="21"/>
  <c r="AJ67" i="21"/>
  <c r="AJ12" i="21"/>
  <c r="AJ48" i="21"/>
  <c r="AJ90" i="21"/>
  <c r="AJ10" i="21"/>
  <c r="AJ88" i="21"/>
  <c r="AJ39" i="21"/>
  <c r="AJ76" i="21"/>
  <c r="AJ79" i="21"/>
  <c r="AJ81" i="21"/>
  <c r="AJ55" i="21"/>
  <c r="AJ72" i="21"/>
  <c r="AJ57" i="21"/>
  <c r="AJ62" i="21"/>
  <c r="AP50" i="20" s="1"/>
  <c r="AJ9" i="21"/>
  <c r="AP19" i="20" s="1"/>
  <c r="AJ38" i="21"/>
  <c r="AJ77" i="21"/>
  <c r="AJ17" i="21"/>
  <c r="AJ94" i="21"/>
  <c r="AJ89" i="21"/>
  <c r="AJ71" i="21"/>
  <c r="AJ91" i="21"/>
  <c r="AJ21" i="21"/>
  <c r="AJ65" i="21"/>
  <c r="AJ97" i="21"/>
  <c r="AJ99" i="21"/>
  <c r="AJ86" i="21"/>
  <c r="AJ5" i="21"/>
  <c r="AJ24" i="21"/>
  <c r="AJ87" i="21"/>
  <c r="AP94" i="20"/>
  <c r="AP189" i="20"/>
  <c r="AP49" i="20"/>
  <c r="AP99" i="20"/>
  <c r="AJ44" i="21" l="1"/>
  <c r="AJ75" i="21"/>
  <c r="AJ11" i="21"/>
  <c r="AJ92" i="21"/>
  <c r="AJ85" i="21"/>
  <c r="AJ96" i="21"/>
  <c r="AJ95" i="21"/>
  <c r="AJ15" i="21"/>
  <c r="AJ7" i="21"/>
  <c r="AJ32" i="21"/>
  <c r="AJ73" i="21"/>
  <c r="AJ13" i="21"/>
  <c r="AJ56" i="21"/>
  <c r="AJ64" i="21"/>
  <c r="AJ101" i="21"/>
  <c r="AJ84" i="21"/>
  <c r="AJ83" i="21"/>
  <c r="AJ28" i="21"/>
  <c r="AJ8" i="21"/>
  <c r="AJ52" i="21"/>
  <c r="AJ27" i="21"/>
  <c r="AJ46" i="21"/>
  <c r="AJ29" i="21"/>
  <c r="AJ78" i="21"/>
  <c r="AJ19" i="21"/>
  <c r="AJ50" i="21"/>
  <c r="AJ20" i="21"/>
  <c r="AJ61" i="21"/>
  <c r="AJ69" i="21"/>
  <c r="AJ98" i="21"/>
  <c r="AJ59" i="21"/>
  <c r="AJ16" i="21"/>
  <c r="AJ47" i="21"/>
  <c r="AJ60" i="21"/>
  <c r="AJ42" i="21"/>
  <c r="AJ63" i="21"/>
  <c r="AJ41" i="21"/>
  <c r="AP174" i="20" s="1"/>
  <c r="CL124" i="18" s="1"/>
  <c r="AJ70" i="21"/>
  <c r="AJ74" i="21"/>
  <c r="AJ14" i="21"/>
  <c r="AJ66" i="21"/>
  <c r="AJ23" i="21"/>
  <c r="AJ3" i="21"/>
  <c r="AJ25" i="21"/>
  <c r="AJ6" i="21"/>
  <c r="AJ105" i="21" s="1"/>
  <c r="AJ100" i="21"/>
  <c r="AP3" i="20"/>
  <c r="AP53" i="20"/>
  <c r="AP262" i="20" s="1"/>
  <c r="AP8" i="20"/>
  <c r="AP6" i="20"/>
  <c r="AP12" i="20"/>
  <c r="AP35" i="20"/>
  <c r="BX182" i="18" s="1"/>
  <c r="AP20" i="20"/>
  <c r="AP10" i="20"/>
  <c r="AP17" i="20"/>
  <c r="AP72" i="20"/>
  <c r="BX48" i="18"/>
  <c r="CV121" i="18"/>
  <c r="ES32" i="19" s="1"/>
  <c r="BX134" i="18"/>
  <c r="DI20" i="19" s="1"/>
  <c r="BX195" i="18"/>
  <c r="CD123" i="18"/>
  <c r="CD22" i="18"/>
  <c r="CD157" i="18"/>
  <c r="BX159" i="18"/>
  <c r="DI15" i="19" s="1"/>
  <c r="CF45" i="18"/>
  <c r="CD34" i="18"/>
  <c r="CB140" i="18"/>
  <c r="AP28" i="20" l="1"/>
  <c r="BX183" i="18" s="1"/>
  <c r="AP26" i="20"/>
  <c r="CD49" i="18" s="1"/>
  <c r="AP120" i="20"/>
  <c r="BX158" i="18" s="1"/>
  <c r="AP32" i="20"/>
  <c r="AP25" i="20"/>
  <c r="CD52" i="18" s="1"/>
  <c r="AP18" i="20"/>
  <c r="CD163" i="18" s="1"/>
  <c r="AP128" i="20"/>
  <c r="CL71" i="18" s="1"/>
  <c r="ED15" i="19" s="1"/>
  <c r="AP58" i="20"/>
  <c r="CB11" i="18" s="1"/>
  <c r="AP98" i="20"/>
  <c r="AP24" i="20"/>
  <c r="AP215" i="20"/>
  <c r="CF178" i="18" s="1"/>
  <c r="AP122" i="20"/>
  <c r="CF63" i="18" s="1"/>
  <c r="AP183" i="20"/>
  <c r="CF137" i="18" s="1"/>
  <c r="AP238" i="20"/>
  <c r="CF212" i="18" s="1"/>
  <c r="CF57" i="18"/>
  <c r="DU15" i="19" s="1"/>
  <c r="AP254" i="20"/>
  <c r="CD21" i="18"/>
  <c r="DR14" i="19" s="1"/>
  <c r="AP255" i="20"/>
  <c r="AP258" i="20" s="1"/>
  <c r="AP261" i="20"/>
  <c r="AP266" i="20" s="1"/>
  <c r="AP264" i="20"/>
  <c r="AP269" i="20" s="1"/>
  <c r="AP257" i="20"/>
  <c r="DR15" i="19"/>
  <c r="DO15" i="19"/>
  <c r="AP267" i="20"/>
  <c r="DI19" i="19"/>
  <c r="BX224" i="18"/>
  <c r="AP253" i="20" l="1"/>
  <c r="AP256" i="20" s="1"/>
  <c r="DU20" i="19"/>
  <c r="AP260" i="20"/>
  <c r="AP265" i="20" s="1"/>
  <c r="AP263" i="20"/>
  <c r="AP268" i="20" s="1"/>
  <c r="DI25" i="19"/>
  <c r="DI23" i="19"/>
  <c r="DI6" i="19" s="1"/>
  <c r="DI5" i="19" l="1"/>
  <c r="DI7" i="19" s="1"/>
  <c r="DI11" i="19" s="1"/>
  <c r="AK40" i="21" l="1"/>
  <c r="AK19" i="21"/>
  <c r="AK13" i="21"/>
  <c r="AK12" i="21"/>
  <c r="AK14" i="21"/>
  <c r="AK6" i="21"/>
  <c r="AK9" i="21"/>
  <c r="AK15" i="21"/>
  <c r="AK20" i="21"/>
  <c r="AK73" i="21"/>
  <c r="AK101" i="21"/>
  <c r="AK98" i="21"/>
  <c r="AK99" i="21"/>
  <c r="AK4" i="21"/>
  <c r="AK100" i="21"/>
  <c r="AK7" i="21"/>
  <c r="AK17" i="21"/>
  <c r="AK23" i="21"/>
  <c r="AK27" i="21"/>
  <c r="AK39" i="21"/>
  <c r="AK38" i="21"/>
  <c r="AK26" i="21"/>
  <c r="AK94" i="21"/>
  <c r="AK75" i="21"/>
  <c r="AK72" i="21"/>
  <c r="AK49" i="21"/>
  <c r="AK55" i="21"/>
  <c r="AK59" i="21"/>
  <c r="AK65" i="21"/>
  <c r="AK70" i="21"/>
  <c r="AK79" i="21"/>
  <c r="AK84" i="21"/>
  <c r="AK91" i="21"/>
  <c r="AK96" i="21"/>
  <c r="AK44" i="21"/>
  <c r="AK3" i="21"/>
  <c r="AK11" i="21"/>
  <c r="AK54" i="21"/>
  <c r="AK48" i="21"/>
  <c r="AK34" i="21"/>
  <c r="AK43" i="21"/>
  <c r="AK51" i="21"/>
  <c r="AK83" i="21"/>
  <c r="AK77" i="21"/>
  <c r="AK56" i="21"/>
  <c r="AK61" i="21"/>
  <c r="AK69" i="21"/>
  <c r="AK80" i="21"/>
  <c r="AK88" i="21"/>
  <c r="AK95" i="21"/>
  <c r="AK5" i="21"/>
  <c r="AK16" i="21"/>
  <c r="AK28" i="21"/>
  <c r="AK29" i="21"/>
  <c r="AK42" i="21"/>
  <c r="AK86" i="21"/>
  <c r="AK76" i="21"/>
  <c r="AK67" i="21"/>
  <c r="AK52" i="21"/>
  <c r="AK58" i="21"/>
  <c r="AK66" i="21"/>
  <c r="AK74" i="21"/>
  <c r="AK82" i="21"/>
  <c r="AK92" i="21"/>
  <c r="AK22" i="21"/>
  <c r="AK10" i="21"/>
  <c r="AK21" i="21"/>
  <c r="AK24" i="21"/>
  <c r="AK33" i="21"/>
  <c r="AK41" i="21"/>
  <c r="AK89" i="21"/>
  <c r="AK63" i="21"/>
  <c r="AK85" i="21"/>
  <c r="AK53" i="21"/>
  <c r="AK60" i="21"/>
  <c r="AK68" i="21"/>
  <c r="AK78" i="21"/>
  <c r="AK87" i="21"/>
  <c r="AK93" i="21"/>
  <c r="AK32" i="21"/>
  <c r="AK8" i="21"/>
  <c r="AK37" i="21"/>
  <c r="AK50" i="21"/>
  <c r="AK81" i="21"/>
  <c r="AK25" i="21"/>
  <c r="AK64" i="21"/>
  <c r="AK30" i="21"/>
  <c r="AK62" i="21"/>
  <c r="AK71" i="21"/>
  <c r="AK47" i="21"/>
  <c r="AK45" i="21"/>
  <c r="AK57" i="21"/>
  <c r="AK90" i="21"/>
  <c r="AK46" i="21"/>
  <c r="AK97" i="21"/>
  <c r="AK105" i="21" l="1"/>
  <c r="AQ30" i="20"/>
  <c r="AQ49" i="20"/>
  <c r="AQ113" i="20"/>
  <c r="AQ38" i="20"/>
  <c r="AQ40" i="20"/>
  <c r="AQ36" i="20"/>
  <c r="AQ37" i="20"/>
  <c r="AQ39" i="20"/>
  <c r="AQ41" i="20"/>
  <c r="AQ120" i="20"/>
  <c r="AQ19" i="20"/>
  <c r="AQ35" i="20"/>
  <c r="AQ28" i="20"/>
  <c r="AQ10" i="20"/>
  <c r="AQ150" i="20"/>
  <c r="AQ51" i="20"/>
  <c r="AQ52" i="20"/>
  <c r="AQ263" i="20" s="1"/>
  <c r="AQ31" i="20"/>
  <c r="AQ50" i="20"/>
  <c r="AQ177" i="20"/>
  <c r="CB127" i="18" s="1"/>
  <c r="AQ213" i="20"/>
  <c r="CB175" i="18" s="1"/>
  <c r="AQ86" i="20"/>
  <c r="AQ59" i="20"/>
  <c r="AQ27" i="20"/>
  <c r="AQ24" i="20"/>
  <c r="AQ14" i="20"/>
  <c r="AQ11" i="20"/>
  <c r="AQ47" i="20"/>
  <c r="AQ13" i="20"/>
  <c r="AQ62" i="20"/>
  <c r="AQ33" i="20"/>
  <c r="AQ22" i="20"/>
  <c r="AQ57" i="20"/>
  <c r="AQ61" i="20"/>
  <c r="AQ34" i="20"/>
  <c r="AQ48" i="20"/>
  <c r="AQ65" i="20"/>
  <c r="AQ105" i="20"/>
  <c r="AQ54" i="20"/>
  <c r="AQ44" i="20"/>
  <c r="AQ45" i="20"/>
  <c r="AQ66" i="20"/>
  <c r="AQ42" i="20"/>
  <c r="AQ43" i="20"/>
  <c r="AQ96" i="20"/>
  <c r="AQ97" i="20"/>
  <c r="AQ107" i="20"/>
  <c r="AQ109" i="20"/>
  <c r="AQ108" i="20"/>
  <c r="CB139" i="18" l="1"/>
  <c r="CF132" i="18"/>
  <c r="CB69" i="18"/>
  <c r="AQ261" i="20"/>
  <c r="AQ262" i="20"/>
  <c r="CD35" i="18"/>
  <c r="CD38" i="18"/>
  <c r="CF61" i="18"/>
  <c r="AQ255" i="20"/>
  <c r="AQ264" i="20"/>
  <c r="AQ253" i="20"/>
  <c r="AQ260" i="20"/>
  <c r="CF51" i="18"/>
  <c r="CB153" i="18"/>
  <c r="DO14" i="19" s="1"/>
  <c r="CF159" i="18"/>
  <c r="CF96" i="18"/>
  <c r="CF195" i="18"/>
  <c r="CD56" i="18"/>
  <c r="CF174" i="18"/>
  <c r="CF215" i="18"/>
  <c r="CF42" i="18"/>
  <c r="CB131" i="18"/>
  <c r="CF150" i="18"/>
  <c r="CF125" i="18"/>
  <c r="CF53" i="18"/>
  <c r="CF48" i="18"/>
  <c r="CD70" i="18"/>
  <c r="CD199" i="18"/>
  <c r="CF198" i="18"/>
  <c r="CF50" i="18"/>
  <c r="AS268" i="20"/>
  <c r="AQ268" i="20"/>
  <c r="AR268" i="20"/>
  <c r="AQ254" i="20"/>
  <c r="CD183" i="18"/>
  <c r="DR16" i="19" s="1"/>
  <c r="CD92" i="18"/>
  <c r="CD55" i="18"/>
  <c r="CF39" i="18"/>
  <c r="CF43" i="18"/>
  <c r="CB113" i="18"/>
  <c r="CD37" i="18"/>
  <c r="CF58" i="18"/>
  <c r="CF219" i="18"/>
  <c r="CF95" i="18"/>
  <c r="CF182" i="18"/>
  <c r="CF54" i="18"/>
  <c r="DU17" i="19" l="1"/>
  <c r="DU21" i="19"/>
  <c r="AQ258" i="20"/>
  <c r="AS258" i="20"/>
  <c r="AR258" i="20"/>
  <c r="DR17" i="19"/>
  <c r="CD224" i="18"/>
  <c r="AR266" i="20"/>
  <c r="AQ266" i="20"/>
  <c r="DR19" i="19"/>
  <c r="DU14" i="19"/>
  <c r="DU19" i="19"/>
  <c r="AR256" i="20"/>
  <c r="AQ256" i="20"/>
  <c r="DO16" i="19"/>
  <c r="DO5" i="19" s="1"/>
  <c r="CB224" i="18"/>
  <c r="DU18" i="19"/>
  <c r="CF224" i="18"/>
  <c r="AR257" i="20"/>
  <c r="AQ257" i="20"/>
  <c r="DU16" i="19"/>
  <c r="AR265" i="20"/>
  <c r="AQ265" i="20"/>
  <c r="AR269" i="20"/>
  <c r="AQ269" i="20"/>
  <c r="AQ267" i="20"/>
  <c r="AR267" i="20"/>
  <c r="DR5" i="19" l="1"/>
  <c r="DU5" i="19"/>
  <c r="DU6" i="19"/>
  <c r="DO6" i="19"/>
  <c r="DO7" i="19" s="1"/>
  <c r="DO11" i="19" s="1"/>
  <c r="DR4" i="19"/>
  <c r="DR6" i="19"/>
  <c r="DR7" i="19" l="1"/>
  <c r="DR11" i="19" s="1"/>
  <c r="AO73" i="21"/>
  <c r="AO23" i="21"/>
  <c r="AO63" i="21"/>
  <c r="AO14" i="21"/>
  <c r="AO101" i="21"/>
  <c r="AO98" i="21"/>
  <c r="AO99" i="21"/>
  <c r="AO100" i="21"/>
  <c r="AO4" i="21"/>
  <c r="AO9" i="21"/>
  <c r="AO12" i="21"/>
  <c r="AO17" i="21"/>
  <c r="AO21" i="21"/>
  <c r="AO24" i="21"/>
  <c r="AO29" i="21"/>
  <c r="AO37" i="21"/>
  <c r="AO41" i="21"/>
  <c r="AO86" i="21"/>
  <c r="AO46" i="21"/>
  <c r="AO62" i="21"/>
  <c r="AO77" i="21"/>
  <c r="AO53" i="21"/>
  <c r="AO58" i="21"/>
  <c r="AO64" i="21"/>
  <c r="AO69" i="21"/>
  <c r="AO78" i="21"/>
  <c r="AO82" i="21"/>
  <c r="AO90" i="21"/>
  <c r="AO95" i="21"/>
  <c r="AO32" i="21"/>
  <c r="AO3" i="21"/>
  <c r="AO7" i="21"/>
  <c r="AO47" i="21"/>
  <c r="AO16" i="21"/>
  <c r="AO27" i="21"/>
  <c r="AO33" i="21"/>
  <c r="AO40" i="21"/>
  <c r="AO89" i="21"/>
  <c r="AO75" i="21"/>
  <c r="AO85" i="21"/>
  <c r="AO55" i="21"/>
  <c r="AO60" i="21"/>
  <c r="AO68" i="21"/>
  <c r="AO79" i="21"/>
  <c r="AO87" i="21"/>
  <c r="AO93" i="21"/>
  <c r="AO44" i="21"/>
  <c r="AO6" i="21"/>
  <c r="AO11" i="21"/>
  <c r="AO19" i="21"/>
  <c r="AO25" i="21"/>
  <c r="AO30" i="21"/>
  <c r="AO38" i="21"/>
  <c r="AO26" i="21"/>
  <c r="AO51" i="21"/>
  <c r="AO72" i="21"/>
  <c r="AO50" i="21"/>
  <c r="AO57" i="21"/>
  <c r="AO65" i="21"/>
  <c r="AO71" i="21"/>
  <c r="AO81" i="21"/>
  <c r="AO91" i="21"/>
  <c r="AO97" i="21"/>
  <c r="AO5" i="21"/>
  <c r="AO13" i="21"/>
  <c r="AO20" i="21"/>
  <c r="AO28" i="21"/>
  <c r="AO39" i="21"/>
  <c r="AO42" i="21"/>
  <c r="AO45" i="21"/>
  <c r="AO76" i="21"/>
  <c r="AO67" i="21"/>
  <c r="AO52" i="21"/>
  <c r="AO59" i="21"/>
  <c r="AO66" i="21"/>
  <c r="AO74" i="21"/>
  <c r="AO84" i="21"/>
  <c r="AO92" i="21"/>
  <c r="AO22" i="21"/>
  <c r="AO15" i="21"/>
  <c r="AO43" i="21"/>
  <c r="AO56" i="21"/>
  <c r="AO88" i="21"/>
  <c r="AO48" i="21"/>
  <c r="AO70" i="21"/>
  <c r="AO10" i="21"/>
  <c r="AO34" i="21"/>
  <c r="AO49" i="21"/>
  <c r="AO80" i="21"/>
  <c r="AO54" i="21"/>
  <c r="AO94" i="21"/>
  <c r="AO61" i="21"/>
  <c r="AO96" i="21"/>
  <c r="AO8" i="21"/>
  <c r="AO83" i="21"/>
  <c r="DU7" i="19"/>
  <c r="DU11" i="19" s="1"/>
  <c r="AM20" i="21" l="1"/>
  <c r="AM100" i="21"/>
  <c r="AM47" i="21"/>
  <c r="AM33" i="21"/>
  <c r="AM73" i="21"/>
  <c r="AM58" i="21"/>
  <c r="AM82" i="21"/>
  <c r="AM3" i="21"/>
  <c r="AM29" i="21"/>
  <c r="AM83" i="21"/>
  <c r="AM34" i="21"/>
  <c r="AM37" i="21"/>
  <c r="AM6" i="21"/>
  <c r="AM4" i="21"/>
  <c r="AM27" i="21"/>
  <c r="AM101" i="21"/>
  <c r="AM19" i="21"/>
  <c r="AM42" i="21"/>
  <c r="AM62" i="21"/>
  <c r="AM64" i="21"/>
  <c r="AM90" i="21"/>
  <c r="AM10" i="21"/>
  <c r="AM38" i="21"/>
  <c r="AM49" i="21"/>
  <c r="AM80" i="21"/>
  <c r="AM14" i="21"/>
  <c r="AM41" i="21"/>
  <c r="AM52" i="21"/>
  <c r="AM84" i="21"/>
  <c r="AM15" i="21"/>
  <c r="AM43" i="21"/>
  <c r="AM55" i="21"/>
  <c r="AM87" i="21"/>
  <c r="AM86" i="21"/>
  <c r="AM71" i="21"/>
  <c r="AM28" i="21"/>
  <c r="AM39" i="21"/>
  <c r="AM69" i="21"/>
  <c r="AM17" i="21"/>
  <c r="AM56" i="21"/>
  <c r="AM21" i="21"/>
  <c r="AM89" i="21"/>
  <c r="AM92" i="21"/>
  <c r="AM54" i="21"/>
  <c r="AM60" i="21"/>
  <c r="AM93" i="21"/>
  <c r="AM57" i="21"/>
  <c r="AM76" i="21"/>
  <c r="AM72" i="21"/>
  <c r="AM12" i="21"/>
  <c r="AM9" i="21"/>
  <c r="AM94" i="21"/>
  <c r="AM78" i="21"/>
  <c r="AM25" i="21"/>
  <c r="AM96" i="21"/>
  <c r="AM66" i="21"/>
  <c r="AM30" i="21"/>
  <c r="AM44" i="21"/>
  <c r="AM65" i="21"/>
  <c r="AM5" i="21"/>
  <c r="AM7" i="21"/>
  <c r="AM16" i="21"/>
  <c r="AM11" i="21"/>
  <c r="AM8" i="21"/>
  <c r="AM98" i="21"/>
  <c r="AM23" i="21"/>
  <c r="AM26" i="21"/>
  <c r="AM77" i="21"/>
  <c r="AM95" i="21"/>
  <c r="AM45" i="21"/>
  <c r="AM88" i="21"/>
  <c r="AM59" i="21"/>
  <c r="AM51" i="21"/>
  <c r="AM13" i="21"/>
  <c r="AM99" i="21"/>
  <c r="AM53" i="21"/>
  <c r="AM32" i="21"/>
  <c r="AM61" i="21"/>
  <c r="AM24" i="21"/>
  <c r="AM22" i="21"/>
  <c r="AM68" i="21"/>
  <c r="AM50" i="21"/>
  <c r="AM70" i="21"/>
  <c r="AM74" i="21"/>
  <c r="AM79" i="21"/>
  <c r="AM97" i="21"/>
  <c r="AM48" i="21"/>
  <c r="AM46" i="21"/>
  <c r="AM75" i="21"/>
  <c r="AM63" i="21"/>
  <c r="AM91" i="21"/>
  <c r="AM40" i="21"/>
  <c r="AM67" i="21"/>
  <c r="AM85" i="21"/>
  <c r="AM81" i="21"/>
  <c r="AN19" i="21"/>
  <c r="AN6" i="21"/>
  <c r="AN5" i="21"/>
  <c r="AN15" i="21"/>
  <c r="AN83" i="21"/>
  <c r="AN9" i="21"/>
  <c r="AN13" i="21"/>
  <c r="AN40" i="21"/>
  <c r="AN100" i="21"/>
  <c r="AN101" i="21"/>
  <c r="AN98" i="21"/>
  <c r="AN99" i="21"/>
  <c r="AN4" i="21"/>
  <c r="AN11" i="21"/>
  <c r="AN17" i="21"/>
  <c r="AN54" i="21"/>
  <c r="AN24" i="21"/>
  <c r="AN29" i="21"/>
  <c r="AN37" i="21"/>
  <c r="AN43" i="21"/>
  <c r="AN89" i="21"/>
  <c r="AN76" i="21"/>
  <c r="AN62" i="21"/>
  <c r="AN77" i="21"/>
  <c r="AN53" i="21"/>
  <c r="AN58" i="21"/>
  <c r="AN64" i="21"/>
  <c r="AN69" i="21"/>
  <c r="AN78" i="21"/>
  <c r="AN82" i="21"/>
  <c r="AN90" i="21"/>
  <c r="AN95" i="21"/>
  <c r="AN32" i="21"/>
  <c r="AN10" i="21"/>
  <c r="AN20" i="21"/>
  <c r="AN25" i="21"/>
  <c r="AN30" i="21"/>
  <c r="AN38" i="21"/>
  <c r="AN45" i="21"/>
  <c r="AN46" i="21"/>
  <c r="AN72" i="21"/>
  <c r="AN50" i="21"/>
  <c r="AN57" i="21"/>
  <c r="AN65" i="21"/>
  <c r="AN71" i="21"/>
  <c r="AN81" i="21"/>
  <c r="AN91" i="21"/>
  <c r="AN97" i="21"/>
  <c r="AN8" i="21"/>
  <c r="AN47" i="21"/>
  <c r="AN21" i="21"/>
  <c r="AN27" i="21"/>
  <c r="AN33" i="21"/>
  <c r="AN41" i="21"/>
  <c r="AN94" i="21"/>
  <c r="AN75" i="21"/>
  <c r="AN85" i="21"/>
  <c r="AN55" i="21"/>
  <c r="AN60" i="21"/>
  <c r="AN68" i="21"/>
  <c r="AN79" i="21"/>
  <c r="AN87" i="21"/>
  <c r="AN93" i="21"/>
  <c r="AN44" i="21"/>
  <c r="AN7" i="21"/>
  <c r="AN14" i="21"/>
  <c r="AN23" i="21"/>
  <c r="AN48" i="21"/>
  <c r="AN34" i="21"/>
  <c r="AN26" i="21"/>
  <c r="AN51" i="21"/>
  <c r="AN63" i="21"/>
  <c r="AN49" i="21"/>
  <c r="AN56" i="21"/>
  <c r="AN61" i="21"/>
  <c r="AN70" i="21"/>
  <c r="AN80" i="21"/>
  <c r="AN88" i="21"/>
  <c r="AN96" i="21"/>
  <c r="AN16" i="21"/>
  <c r="AN86" i="21"/>
  <c r="AN59" i="21"/>
  <c r="AN92" i="21"/>
  <c r="AN39" i="21"/>
  <c r="AN74" i="21"/>
  <c r="AN12" i="21"/>
  <c r="AN42" i="21"/>
  <c r="AN52" i="21"/>
  <c r="AN84" i="21"/>
  <c r="AN28" i="21"/>
  <c r="AN73" i="21"/>
  <c r="AN66" i="21"/>
  <c r="AN22" i="21"/>
  <c r="AN3" i="21"/>
  <c r="AN67" i="21"/>
  <c r="AS75" i="20"/>
  <c r="AS82" i="20"/>
  <c r="AS76" i="20"/>
  <c r="AS83" i="20"/>
  <c r="AS12" i="20"/>
  <c r="AS3" i="20"/>
  <c r="AS8" i="20"/>
  <c r="AS9" i="20"/>
  <c r="AS23" i="20"/>
  <c r="AU44" i="20"/>
  <c r="AU42" i="20"/>
  <c r="AU43" i="20"/>
  <c r="AU45" i="20"/>
  <c r="AU66" i="20"/>
  <c r="AM105" i="21"/>
  <c r="AS105" i="20"/>
  <c r="AS54" i="20"/>
  <c r="AS34" i="20"/>
  <c r="AS65" i="20"/>
  <c r="AS48" i="20"/>
  <c r="AO105" i="21"/>
  <c r="AU78" i="20"/>
  <c r="AU226" i="20"/>
  <c r="AU148" i="20"/>
  <c r="AU102" i="20"/>
  <c r="AU195" i="20"/>
  <c r="AS36" i="20"/>
  <c r="AS40" i="20"/>
  <c r="AS39" i="20"/>
  <c r="AS37" i="20"/>
  <c r="AS41" i="20"/>
  <c r="AU72" i="20"/>
  <c r="AU73" i="20"/>
  <c r="AU92" i="20"/>
  <c r="AU58" i="20"/>
  <c r="AS18" i="20"/>
  <c r="AS7" i="20"/>
  <c r="AS16" i="20"/>
  <c r="AS6" i="20"/>
  <c r="AS56" i="20"/>
  <c r="AS53" i="20"/>
  <c r="AS25" i="20"/>
  <c r="AS120" i="20"/>
  <c r="CH158" i="18" s="1"/>
  <c r="AS26" i="20"/>
  <c r="AS28" i="20"/>
  <c r="AU59" i="20"/>
  <c r="AU177" i="20"/>
  <c r="AU157" i="20"/>
  <c r="AU213" i="20"/>
  <c r="CV148" i="18" l="1"/>
  <c r="ES31" i="19" s="1"/>
  <c r="CV154" i="18"/>
  <c r="ES33" i="19" s="1"/>
  <c r="CH157" i="18"/>
  <c r="CR41" i="18"/>
  <c r="AT96" i="20"/>
  <c r="AT97" i="20"/>
  <c r="AT109" i="20"/>
  <c r="AT107" i="20"/>
  <c r="AT108" i="20"/>
  <c r="AT38" i="20"/>
  <c r="AT114" i="20"/>
  <c r="AT113" i="20"/>
  <c r="AT145" i="20"/>
  <c r="AT30" i="20"/>
  <c r="AT49" i="20"/>
  <c r="CV140" i="18"/>
  <c r="ES18" i="19" s="1"/>
  <c r="CV113" i="18"/>
  <c r="ES23" i="19" s="1"/>
  <c r="CJ188" i="18"/>
  <c r="AT50" i="20"/>
  <c r="AT31" i="20"/>
  <c r="AT52" i="20"/>
  <c r="AT150" i="20"/>
  <c r="AT51" i="20"/>
  <c r="AT4" i="20"/>
  <c r="AT5" i="20"/>
  <c r="AT17" i="20"/>
  <c r="AT32" i="20"/>
  <c r="AT130" i="20"/>
  <c r="AT15" i="20"/>
  <c r="CH49" i="18"/>
  <c r="CH34" i="18"/>
  <c r="AU263" i="20"/>
  <c r="AU261" i="20"/>
  <c r="CL11" i="18"/>
  <c r="CR70" i="18"/>
  <c r="CR199" i="18"/>
  <c r="AU255" i="20"/>
  <c r="AU264" i="20"/>
  <c r="AU260" i="20"/>
  <c r="AU253" i="20"/>
  <c r="CV69" i="18"/>
  <c r="ES21" i="19" s="1"/>
  <c r="CJ21" i="18"/>
  <c r="AN105" i="21"/>
  <c r="AT35" i="20"/>
  <c r="AT55" i="20"/>
  <c r="AT19" i="20"/>
  <c r="AT10" i="20"/>
  <c r="AT20" i="20"/>
  <c r="AT13" i="20"/>
  <c r="AT27" i="20"/>
  <c r="AT14" i="20"/>
  <c r="AT11" i="20"/>
  <c r="AT47" i="20"/>
  <c r="AT24" i="20"/>
  <c r="CR183" i="18"/>
  <c r="AS264" i="20"/>
  <c r="CH33" i="18"/>
  <c r="CH60" i="18"/>
  <c r="CV112" i="18"/>
  <c r="ES24" i="19" s="1"/>
  <c r="CR38" i="18"/>
  <c r="AS253" i="20"/>
  <c r="AS261" i="20"/>
  <c r="AS262" i="20"/>
  <c r="AS254" i="20"/>
  <c r="AS260" i="20"/>
  <c r="CH22" i="18"/>
  <c r="CR72" i="18"/>
  <c r="AT98" i="20"/>
  <c r="AT122" i="20"/>
  <c r="AT238" i="20"/>
  <c r="AT183" i="20"/>
  <c r="AT215" i="20"/>
  <c r="AT33" i="20"/>
  <c r="AT62" i="20"/>
  <c r="AT22" i="20"/>
  <c r="AT57" i="20"/>
  <c r="AT61" i="20"/>
  <c r="AS265" i="20" l="1"/>
  <c r="CR61" i="18"/>
  <c r="AS256" i="20"/>
  <c r="CR50" i="18"/>
  <c r="AT255" i="20"/>
  <c r="AT253" i="20"/>
  <c r="AT256" i="20" s="1"/>
  <c r="AT264" i="20"/>
  <c r="AT269" i="20" s="1"/>
  <c r="AT260" i="20"/>
  <c r="AT265" i="20" s="1"/>
  <c r="CH31" i="18"/>
  <c r="DX14" i="19" s="1"/>
  <c r="CR43" i="18"/>
  <c r="CH58" i="18"/>
  <c r="DX21" i="19" s="1"/>
  <c r="AU257" i="20"/>
  <c r="AT257" i="20"/>
  <c r="AS257" i="20"/>
  <c r="CH51" i="18"/>
  <c r="DX17" i="19" s="1"/>
  <c r="CH45" i="18"/>
  <c r="DX23" i="19" s="1"/>
  <c r="CR182" i="18"/>
  <c r="CV159" i="18"/>
  <c r="ES25" i="19" s="1"/>
  <c r="AU267" i="20"/>
  <c r="AT267" i="20"/>
  <c r="AS267" i="20"/>
  <c r="AS269" i="20"/>
  <c r="CH125" i="18"/>
  <c r="DX19" i="19" s="1"/>
  <c r="CH48" i="18"/>
  <c r="DX20" i="19" s="1"/>
  <c r="AU256" i="20"/>
  <c r="AT263" i="20"/>
  <c r="AV268" i="20" s="1"/>
  <c r="ED6" i="19" s="1"/>
  <c r="AT261" i="20"/>
  <c r="AT266" i="20" s="1"/>
  <c r="CL57" i="18"/>
  <c r="CL224" i="18" s="1"/>
  <c r="CV134" i="18"/>
  <c r="ES19" i="19" s="1"/>
  <c r="AS266" i="20"/>
  <c r="AU265" i="20"/>
  <c r="AU258" i="20"/>
  <c r="ED14" i="19"/>
  <c r="ED5" i="19" s="1"/>
  <c r="CR36" i="18"/>
  <c r="CH32" i="18"/>
  <c r="DX18" i="19" s="1"/>
  <c r="CR39" i="18"/>
  <c r="CV54" i="18"/>
  <c r="ES27" i="19" s="1"/>
  <c r="CR42" i="18"/>
  <c r="EM19" i="19" s="1"/>
  <c r="AU269" i="20" l="1"/>
  <c r="EM17" i="19"/>
  <c r="AU266" i="20"/>
  <c r="ED7" i="19"/>
  <c r="AT268" i="20"/>
  <c r="AU268" i="20"/>
  <c r="DX15" i="19"/>
  <c r="DX27" i="19"/>
  <c r="DX16" i="19"/>
  <c r="DX22" i="19"/>
  <c r="DX25" i="19"/>
  <c r="DX26" i="19"/>
  <c r="DX24" i="19"/>
  <c r="CH224" i="18"/>
  <c r="AW268" i="20"/>
  <c r="AT258" i="20"/>
  <c r="DX6" i="19" l="1"/>
  <c r="DX5" i="19"/>
  <c r="DX7" i="19" s="1"/>
  <c r="DX11" i="19" s="1"/>
  <c r="AP10" i="21" l="1"/>
  <c r="AP75" i="21"/>
  <c r="AP76" i="21"/>
  <c r="AP3" i="21"/>
  <c r="AP17" i="21"/>
  <c r="AP86" i="21"/>
  <c r="AP38" i="21"/>
  <c r="AP101" i="21"/>
  <c r="AP98" i="21"/>
  <c r="AP99" i="21"/>
  <c r="AP100" i="21"/>
  <c r="AP8" i="21"/>
  <c r="AP7" i="21"/>
  <c r="AP47" i="21"/>
  <c r="AP20" i="21"/>
  <c r="AP23" i="21"/>
  <c r="AP27" i="21"/>
  <c r="AP39" i="21"/>
  <c r="AP42" i="21"/>
  <c r="AP26" i="21"/>
  <c r="AP51" i="21"/>
  <c r="AP83" i="21"/>
  <c r="AP85" i="21"/>
  <c r="AP52" i="21"/>
  <c r="AP57" i="21"/>
  <c r="AP61" i="21"/>
  <c r="AP68" i="21"/>
  <c r="AP74" i="21"/>
  <c r="AP81" i="21"/>
  <c r="AP88" i="21"/>
  <c r="AP93" i="21"/>
  <c r="AP22" i="21"/>
  <c r="AP5" i="21"/>
  <c r="AP13" i="21"/>
  <c r="AP16" i="21"/>
  <c r="AP28" i="21"/>
  <c r="AP29" i="21"/>
  <c r="AP40" i="21"/>
  <c r="AP89" i="21"/>
  <c r="AP63" i="21"/>
  <c r="AP77" i="21"/>
  <c r="AP55" i="21"/>
  <c r="AP60" i="21"/>
  <c r="AP69" i="21"/>
  <c r="AP79" i="21"/>
  <c r="AP87" i="21"/>
  <c r="AP95" i="21"/>
  <c r="AP44" i="21"/>
  <c r="AP4" i="21"/>
  <c r="AP11" i="21"/>
  <c r="AP15" i="21"/>
  <c r="AP54" i="21"/>
  <c r="AP48" i="21"/>
  <c r="AP34" i="21"/>
  <c r="AP43" i="21"/>
  <c r="AP46" i="21"/>
  <c r="AP72" i="21"/>
  <c r="AP50" i="21"/>
  <c r="AP58" i="21"/>
  <c r="AP65" i="21"/>
  <c r="AP71" i="21"/>
  <c r="AP82" i="21"/>
  <c r="AP91" i="21"/>
  <c r="AP97" i="21"/>
  <c r="AP6" i="21"/>
  <c r="AP12" i="21"/>
  <c r="AP19" i="21"/>
  <c r="AP25" i="21"/>
  <c r="AP30" i="21"/>
  <c r="AP37" i="21"/>
  <c r="AP45" i="21"/>
  <c r="AP73" i="21"/>
  <c r="AP67" i="21"/>
  <c r="AP53" i="21"/>
  <c r="AP59" i="21"/>
  <c r="AP66" i="21"/>
  <c r="AP78" i="21"/>
  <c r="AP84" i="21"/>
  <c r="AP92" i="21"/>
  <c r="AP32" i="21"/>
  <c r="AP14" i="21"/>
  <c r="AP41" i="21"/>
  <c r="AP56" i="21"/>
  <c r="AP90" i="21"/>
  <c r="AP24" i="21"/>
  <c r="AP62" i="21"/>
  <c r="AP33" i="21"/>
  <c r="AP49" i="21"/>
  <c r="AP80" i="21"/>
  <c r="AP21" i="21"/>
  <c r="AP94" i="21"/>
  <c r="AP64" i="21"/>
  <c r="AP96" i="21"/>
  <c r="AP70" i="21"/>
  <c r="AP9" i="21"/>
  <c r="AV3" i="20" l="1"/>
  <c r="AV4" i="20"/>
  <c r="AP105" i="21"/>
  <c r="AV16" i="20"/>
  <c r="AV20" i="20"/>
  <c r="AV10" i="20"/>
  <c r="AV120" i="20"/>
  <c r="AV11" i="20"/>
  <c r="AV26" i="20"/>
  <c r="AV22" i="20"/>
  <c r="AV12" i="20"/>
  <c r="AV6" i="20"/>
  <c r="AV14" i="20"/>
  <c r="AV7" i="20"/>
  <c r="AV5" i="20"/>
  <c r="CR33" i="18" l="1"/>
  <c r="CR34" i="18"/>
  <c r="CR51" i="18"/>
  <c r="CR60" i="18"/>
  <c r="CR32" i="18"/>
  <c r="CR58" i="18"/>
  <c r="EM18" i="19" s="1"/>
  <c r="AV264" i="20"/>
  <c r="AV253" i="20"/>
  <c r="AV255" i="20"/>
  <c r="AV260" i="20"/>
  <c r="CR31" i="18"/>
  <c r="EM14" i="19" s="1"/>
  <c r="CJ157" i="18"/>
  <c r="CR45" i="18"/>
  <c r="EM16" i="19" s="1"/>
  <c r="AV254" i="20"/>
  <c r="AV262" i="20"/>
  <c r="AV261" i="20"/>
  <c r="CJ22" i="18"/>
  <c r="AV267" i="20" l="1"/>
  <c r="EA6" i="19" s="1"/>
  <c r="AW258" i="20"/>
  <c r="AV258" i="20"/>
  <c r="AV266" i="20"/>
  <c r="AV256" i="20"/>
  <c r="EA14" i="19"/>
  <c r="EA5" i="19" s="1"/>
  <c r="EA7" i="19" s="1"/>
  <c r="CJ224" i="18"/>
  <c r="AV269" i="20"/>
  <c r="AW269" i="20"/>
  <c r="AX269" i="20"/>
  <c r="AY269" i="20"/>
  <c r="AZ269" i="20"/>
  <c r="AV257" i="20"/>
  <c r="AV265" i="20"/>
  <c r="ED4" i="19" l="1"/>
  <c r="ED11" i="19" s="1"/>
  <c r="EA4" i="19"/>
  <c r="EA11" i="19" s="1"/>
  <c r="AQ89" i="21" l="1"/>
  <c r="AQ4" i="21"/>
  <c r="AQ94" i="21"/>
  <c r="AQ99" i="21"/>
  <c r="AQ100" i="21"/>
  <c r="AQ101" i="21"/>
  <c r="AQ98" i="21"/>
  <c r="AQ3" i="21"/>
  <c r="AQ9" i="21"/>
  <c r="AQ12" i="21"/>
  <c r="AQ15" i="21"/>
  <c r="AQ16" i="21"/>
  <c r="AQ25" i="21"/>
  <c r="AQ48" i="21"/>
  <c r="AQ33" i="21"/>
  <c r="AQ42" i="21"/>
  <c r="AQ26" i="21"/>
  <c r="AQ46" i="21"/>
  <c r="AQ63" i="21"/>
  <c r="AQ67" i="21"/>
  <c r="AQ50" i="21"/>
  <c r="AQ56" i="21"/>
  <c r="AQ60" i="21"/>
  <c r="AQ66" i="21"/>
  <c r="AQ71" i="21"/>
  <c r="AQ80" i="21"/>
  <c r="AQ87" i="21"/>
  <c r="AQ92" i="21"/>
  <c r="AQ97" i="21"/>
  <c r="AQ5" i="21"/>
  <c r="AQ13" i="21"/>
  <c r="AQ19" i="21"/>
  <c r="AQ23" i="21"/>
  <c r="AQ30" i="21"/>
  <c r="AQ37" i="21"/>
  <c r="AQ43" i="21"/>
  <c r="AQ76" i="21"/>
  <c r="AQ62" i="21"/>
  <c r="AQ49" i="21"/>
  <c r="AQ57" i="21"/>
  <c r="AQ64" i="21"/>
  <c r="AQ70" i="21"/>
  <c r="AQ81" i="21"/>
  <c r="AQ90" i="21"/>
  <c r="AQ96" i="21"/>
  <c r="AQ8" i="21"/>
  <c r="AQ10" i="21"/>
  <c r="AQ14" i="21"/>
  <c r="AQ21" i="21"/>
  <c r="AQ24" i="21"/>
  <c r="AQ39" i="21"/>
  <c r="AQ40" i="21"/>
  <c r="AQ86" i="21"/>
  <c r="AQ75" i="21"/>
  <c r="AQ85" i="21"/>
  <c r="AQ53" i="21"/>
  <c r="AQ59" i="21"/>
  <c r="AQ68" i="21"/>
  <c r="AQ78" i="21"/>
  <c r="AQ84" i="21"/>
  <c r="AQ93" i="21"/>
  <c r="AQ32" i="21"/>
  <c r="AQ6" i="21"/>
  <c r="AQ11" i="21"/>
  <c r="AQ17" i="21"/>
  <c r="AQ54" i="21"/>
  <c r="AQ27" i="21"/>
  <c r="AQ34" i="21"/>
  <c r="AQ41" i="21"/>
  <c r="AQ51" i="21"/>
  <c r="AQ83" i="21"/>
  <c r="AQ77" i="21"/>
  <c r="AQ55" i="21"/>
  <c r="AQ61" i="21"/>
  <c r="AQ69" i="21"/>
  <c r="AQ79" i="21"/>
  <c r="AQ88" i="21"/>
  <c r="AQ95" i="21"/>
  <c r="AQ44" i="21"/>
  <c r="AQ47" i="21"/>
  <c r="AQ38" i="21"/>
  <c r="AQ52" i="21"/>
  <c r="AQ82" i="21"/>
  <c r="AQ29" i="21"/>
  <c r="AQ74" i="21"/>
  <c r="AQ20" i="21"/>
  <c r="AQ45" i="21"/>
  <c r="AQ58" i="21"/>
  <c r="AQ91" i="21"/>
  <c r="AQ28" i="21"/>
  <c r="AQ73" i="21"/>
  <c r="AQ65" i="21"/>
  <c r="AQ22" i="21"/>
  <c r="AQ7" i="21"/>
  <c r="AQ72" i="21"/>
  <c r="AR100" i="21"/>
  <c r="AR41" i="21"/>
  <c r="AR51" i="21"/>
  <c r="AR46" i="21"/>
  <c r="AR101" i="21"/>
  <c r="AR98" i="21"/>
  <c r="AR99" i="21"/>
  <c r="AR6" i="21"/>
  <c r="AR10" i="21"/>
  <c r="AR47" i="21"/>
  <c r="AR19" i="21"/>
  <c r="AR54" i="21"/>
  <c r="AR24" i="21"/>
  <c r="AR29" i="21"/>
  <c r="AR37" i="21"/>
  <c r="AR43" i="21"/>
  <c r="AR89" i="21"/>
  <c r="AR75" i="21"/>
  <c r="AR72" i="21"/>
  <c r="AR49" i="21"/>
  <c r="AR55" i="21"/>
  <c r="AR59" i="21"/>
  <c r="AR65" i="21"/>
  <c r="AR70" i="21"/>
  <c r="AR79" i="21"/>
  <c r="AR84" i="21"/>
  <c r="AR91" i="21"/>
  <c r="AR96" i="21"/>
  <c r="AR44" i="21"/>
  <c r="AR3" i="21"/>
  <c r="AR9" i="21"/>
  <c r="AR13" i="21"/>
  <c r="AR20" i="21"/>
  <c r="AR25" i="21"/>
  <c r="AR30" i="21"/>
  <c r="AR38" i="21"/>
  <c r="AR45" i="21"/>
  <c r="AR73" i="21"/>
  <c r="AR67" i="21"/>
  <c r="AR58" i="21"/>
  <c r="AR66" i="21"/>
  <c r="AR74" i="21"/>
  <c r="AR82" i="21"/>
  <c r="AR92" i="21"/>
  <c r="AR22" i="21"/>
  <c r="AR8" i="21"/>
  <c r="AR11" i="21"/>
  <c r="AR15" i="21"/>
  <c r="AR21" i="21"/>
  <c r="AR27" i="21"/>
  <c r="AR33" i="21"/>
  <c r="AR40" i="21"/>
  <c r="AR94" i="21"/>
  <c r="AR83" i="21"/>
  <c r="AR77" i="21"/>
  <c r="AR56" i="21"/>
  <c r="AR61" i="21"/>
  <c r="AR69" i="21"/>
  <c r="AR80" i="21"/>
  <c r="AR88" i="21"/>
  <c r="AR95" i="21"/>
  <c r="AR5" i="21"/>
  <c r="AR12" i="21"/>
  <c r="AR17" i="21"/>
  <c r="AR23" i="21"/>
  <c r="AR48" i="21"/>
  <c r="AR34" i="21"/>
  <c r="AR26" i="21"/>
  <c r="AR76" i="21"/>
  <c r="AR62" i="21"/>
  <c r="AR50" i="21"/>
  <c r="AR57" i="21"/>
  <c r="AR64" i="21"/>
  <c r="AR71" i="21"/>
  <c r="AR81" i="21"/>
  <c r="AR90" i="21"/>
  <c r="AR97" i="21"/>
  <c r="AR52" i="21"/>
  <c r="AR7" i="21"/>
  <c r="AR39" i="21"/>
  <c r="AR85" i="21"/>
  <c r="AR78" i="21"/>
  <c r="AR16" i="21"/>
  <c r="AR93" i="21"/>
  <c r="AR4" i="21"/>
  <c r="AR63" i="21"/>
  <c r="AR32" i="21"/>
  <c r="AR14" i="21"/>
  <c r="AR42" i="21"/>
  <c r="AR53" i="21"/>
  <c r="AR87" i="21"/>
  <c r="AR86" i="21"/>
  <c r="AR60" i="21"/>
  <c r="AR28" i="21"/>
  <c r="AR68" i="21"/>
  <c r="AQ105" i="21" l="1"/>
  <c r="AW133" i="20"/>
  <c r="AW161" i="20"/>
  <c r="AW221" i="20"/>
  <c r="AW138" i="20"/>
  <c r="AW127" i="20"/>
  <c r="AW135" i="20"/>
  <c r="AX104" i="20"/>
  <c r="AX128" i="20"/>
  <c r="AX110" i="20"/>
  <c r="AW12" i="20"/>
  <c r="AW9" i="20"/>
  <c r="AW3" i="20"/>
  <c r="AW8" i="20"/>
  <c r="AX85" i="20"/>
  <c r="AX70" i="20"/>
  <c r="AX140" i="20"/>
  <c r="AX224" i="20"/>
  <c r="AX71" i="20"/>
  <c r="AX239" i="20"/>
  <c r="AR105" i="21"/>
  <c r="AX17" i="20"/>
  <c r="AX58" i="20"/>
  <c r="AX174" i="20"/>
  <c r="AX218" i="20"/>
  <c r="AW81" i="20"/>
  <c r="AW63" i="20"/>
  <c r="AW229" i="20"/>
  <c r="AW64" i="20"/>
  <c r="AW80" i="20"/>
  <c r="CV13" i="18" l="1"/>
  <c r="ES30" i="19" s="1"/>
  <c r="CV4" i="18"/>
  <c r="CV11" i="18"/>
  <c r="ES28" i="19" s="1"/>
  <c r="CV14" i="18"/>
  <c r="ES29" i="19" s="1"/>
  <c r="CR157" i="18"/>
  <c r="AX255" i="20"/>
  <c r="AX253" i="20"/>
  <c r="AX263" i="20"/>
  <c r="AX260" i="20"/>
  <c r="AX261" i="20"/>
  <c r="AW253" i="20"/>
  <c r="AW254" i="20"/>
  <c r="AW261" i="20"/>
  <c r="AW262" i="20"/>
  <c r="AW260" i="20"/>
  <c r="CR22" i="18"/>
  <c r="AW266" i="20" l="1"/>
  <c r="AY265" i="20"/>
  <c r="AZ265" i="20"/>
  <c r="AX265" i="20"/>
  <c r="AW265" i="20"/>
  <c r="EM15" i="19"/>
  <c r="EM5" i="19" s="1"/>
  <c r="EM7" i="19" s="1"/>
  <c r="EM11" i="19" s="1"/>
  <c r="CR224" i="18"/>
  <c r="AZ257" i="20"/>
  <c r="AY257" i="20"/>
  <c r="AX257" i="20"/>
  <c r="AW257" i="20"/>
  <c r="AZ268" i="20"/>
  <c r="BA268" i="20"/>
  <c r="BB268" i="20"/>
  <c r="AX268" i="20"/>
  <c r="AY268" i="20"/>
  <c r="AW256" i="20"/>
  <c r="AZ256" i="20"/>
  <c r="EM6" i="19" s="1"/>
  <c r="AY256" i="20"/>
  <c r="AX256" i="20"/>
  <c r="ES22" i="19"/>
  <c r="AX267" i="20"/>
  <c r="AW267" i="20"/>
  <c r="AY267" i="20"/>
  <c r="AZ267" i="20"/>
  <c r="AZ266" i="20"/>
  <c r="AY266" i="20"/>
  <c r="AX266" i="20"/>
  <c r="AX258" i="20"/>
  <c r="AY258" i="20"/>
  <c r="AZ258" i="20"/>
  <c r="AU29" i="21" l="1"/>
  <c r="AU39" i="21"/>
  <c r="AU7" i="21"/>
  <c r="AU24" i="21"/>
  <c r="AU16" i="21"/>
  <c r="AU54" i="21"/>
  <c r="AU99" i="21"/>
  <c r="AU100" i="21"/>
  <c r="AU101" i="21"/>
  <c r="AU98" i="21"/>
  <c r="AU8" i="21"/>
  <c r="AU9" i="21"/>
  <c r="AU11" i="21"/>
  <c r="AU14" i="21"/>
  <c r="AU20" i="21"/>
  <c r="AU28" i="21"/>
  <c r="AU48" i="21"/>
  <c r="AU37" i="21"/>
  <c r="AU41" i="21"/>
  <c r="AU86" i="21"/>
  <c r="AU46" i="21"/>
  <c r="AU63" i="21"/>
  <c r="AU67" i="21"/>
  <c r="AU50" i="21"/>
  <c r="AU56" i="21"/>
  <c r="AU60" i="21"/>
  <c r="AU66" i="21"/>
  <c r="AU71" i="21"/>
  <c r="AU80" i="21"/>
  <c r="AU87" i="21"/>
  <c r="AU92" i="21"/>
  <c r="AU97" i="21"/>
  <c r="AU3" i="21"/>
  <c r="AU5" i="21"/>
  <c r="AU12" i="21"/>
  <c r="AU21" i="21"/>
  <c r="AU25" i="21"/>
  <c r="AU30" i="21"/>
  <c r="AU45" i="21"/>
  <c r="AU94" i="21"/>
  <c r="AU76" i="21"/>
  <c r="AU49" i="21"/>
  <c r="AU53" i="21"/>
  <c r="AU57" i="21"/>
  <c r="AU70" i="21"/>
  <c r="AU78" i="21"/>
  <c r="AU81" i="21"/>
  <c r="AU96" i="21"/>
  <c r="AU32" i="21"/>
  <c r="AU19" i="21"/>
  <c r="AU27" i="21"/>
  <c r="AU89" i="21"/>
  <c r="AU73" i="21"/>
  <c r="AU83" i="21"/>
  <c r="AU59" i="21"/>
  <c r="AU64" i="21"/>
  <c r="AU68" i="21"/>
  <c r="AU91" i="21"/>
  <c r="AU95" i="21"/>
  <c r="AU44" i="21"/>
  <c r="AU34" i="21"/>
  <c r="AU42" i="21"/>
  <c r="AU43" i="21"/>
  <c r="AU52" i="21"/>
  <c r="AU58" i="21"/>
  <c r="AU65" i="21"/>
  <c r="AU93" i="21"/>
  <c r="AU4" i="21"/>
  <c r="AU6" i="21"/>
  <c r="AU13" i="21"/>
  <c r="AU15" i="21"/>
  <c r="AU23" i="21"/>
  <c r="AU51" i="21"/>
  <c r="AU62" i="21"/>
  <c r="AU85" i="21"/>
  <c r="AU74" i="21"/>
  <c r="AU82" i="21"/>
  <c r="AU88" i="21"/>
  <c r="AU10" i="21"/>
  <c r="AU40" i="21"/>
  <c r="AU26" i="21"/>
  <c r="AU75" i="21"/>
  <c r="AU61" i="21"/>
  <c r="AU69" i="21"/>
  <c r="AU79" i="21"/>
  <c r="AU47" i="21"/>
  <c r="AU55" i="21"/>
  <c r="AU90" i="21"/>
  <c r="AU33" i="21"/>
  <c r="AU17" i="21"/>
  <c r="AU22" i="21"/>
  <c r="AU38" i="21"/>
  <c r="AU77" i="21"/>
  <c r="AU84" i="21"/>
  <c r="AU72" i="21"/>
  <c r="BA34" i="20" l="1"/>
  <c r="BA30" i="20"/>
  <c r="BA54" i="20"/>
  <c r="BA15" i="20"/>
  <c r="BA236" i="20"/>
  <c r="BA5" i="20"/>
  <c r="BA6" i="20"/>
  <c r="BA4" i="20"/>
  <c r="BA7" i="20"/>
  <c r="BA20" i="20"/>
  <c r="BA35" i="20"/>
  <c r="BA36" i="20"/>
  <c r="BA28" i="20"/>
  <c r="BA83" i="20"/>
  <c r="BA96" i="20"/>
  <c r="BA75" i="20"/>
  <c r="BA82" i="20"/>
  <c r="BA108" i="20"/>
  <c r="BA97" i="20"/>
  <c r="AU105" i="21"/>
  <c r="BA11" i="20"/>
  <c r="BA3" i="20"/>
  <c r="BA13" i="20"/>
  <c r="BA12" i="20"/>
  <c r="BA25" i="20"/>
  <c r="BA22" i="20"/>
  <c r="BA65" i="20"/>
  <c r="BA91" i="20"/>
  <c r="BA16" i="20"/>
  <c r="BA33" i="20"/>
  <c r="CV43" i="18" l="1"/>
  <c r="ES20" i="19" s="1"/>
  <c r="BA255" i="20"/>
  <c r="BA253" i="20"/>
  <c r="BA264" i="20"/>
  <c r="BA260" i="20"/>
  <c r="CV31" i="18"/>
  <c r="CV58" i="18"/>
  <c r="ES15" i="19" s="1"/>
  <c r="BA254" i="20"/>
  <c r="BA261" i="20"/>
  <c r="BA262" i="20"/>
  <c r="CV32" i="18"/>
  <c r="ES14" i="19" s="1"/>
  <c r="CV39" i="18"/>
  <c r="ES16" i="19" s="1"/>
  <c r="BB265" i="20" l="1"/>
  <c r="BA265" i="20"/>
  <c r="BB258" i="20"/>
  <c r="ES6" i="19" s="1"/>
  <c r="BA258" i="20"/>
  <c r="BA266" i="20"/>
  <c r="BB266" i="20"/>
  <c r="ES17" i="19"/>
  <c r="ES5" i="19" s="1"/>
  <c r="ES7" i="19" s="1"/>
  <c r="ES11" i="19" s="1"/>
  <c r="CV224" i="18"/>
  <c r="BB257" i="20"/>
  <c r="BA257" i="20"/>
  <c r="BB269" i="20"/>
  <c r="BA269" i="20"/>
  <c r="BA267" i="20"/>
  <c r="BB267" i="20"/>
  <c r="BA256" i="20"/>
  <c r="BB256" i="20"/>
  <c r="BC4" i="20" l="1"/>
  <c r="BC6" i="20"/>
  <c r="BC9" i="20"/>
  <c r="BC14" i="20"/>
  <c r="BC17" i="20"/>
  <c r="BC21" i="20"/>
  <c r="BC27" i="20"/>
  <c r="BC29" i="20"/>
  <c r="BC31" i="20"/>
  <c r="BC37" i="20"/>
  <c r="BC39" i="20"/>
  <c r="BC43" i="20"/>
  <c r="BC54" i="20"/>
  <c r="BC51" i="20"/>
  <c r="BC61" i="20"/>
  <c r="BC59" i="20"/>
  <c r="BC72" i="20"/>
  <c r="BC75" i="20"/>
  <c r="BC78" i="20"/>
  <c r="BC84" i="20"/>
  <c r="BC92" i="20"/>
  <c r="BC94" i="20"/>
  <c r="BC99" i="20"/>
  <c r="BC101" i="20"/>
  <c r="BC104" i="20"/>
  <c r="BC109" i="20"/>
  <c r="BC112" i="20"/>
  <c r="ER122" i="18" s="1"/>
  <c r="BC115" i="20"/>
  <c r="ER211" i="18" s="1"/>
  <c r="BC124" i="20"/>
  <c r="BC128" i="20"/>
  <c r="BC132" i="20"/>
  <c r="BC136" i="20"/>
  <c r="BC140" i="20"/>
  <c r="BC144" i="20"/>
  <c r="BC148" i="20"/>
  <c r="BC152" i="20"/>
  <c r="BC156" i="20"/>
  <c r="BC160" i="20"/>
  <c r="BC164" i="20"/>
  <c r="BC168" i="20"/>
  <c r="BC172" i="20"/>
  <c r="BC176" i="20"/>
  <c r="BC180" i="20"/>
  <c r="BC183" i="20"/>
  <c r="BC187" i="20"/>
  <c r="BC191" i="20"/>
  <c r="BC8" i="20"/>
  <c r="BC10" i="20"/>
  <c r="BC18" i="20"/>
  <c r="BC24" i="20"/>
  <c r="BC28" i="20"/>
  <c r="BC32" i="20"/>
  <c r="BC38" i="20"/>
  <c r="BC42" i="20"/>
  <c r="BC47" i="20"/>
  <c r="BC57" i="20"/>
  <c r="BC58" i="20"/>
  <c r="BC73" i="20"/>
  <c r="BC77" i="20"/>
  <c r="BC105" i="20"/>
  <c r="BC69" i="20"/>
  <c r="BC97" i="20"/>
  <c r="BC64" i="20"/>
  <c r="BC106" i="20"/>
  <c r="BC80" i="20"/>
  <c r="BC114" i="20"/>
  <c r="BC125" i="20"/>
  <c r="BC130" i="20"/>
  <c r="BC135" i="20"/>
  <c r="BC141" i="20"/>
  <c r="BC146" i="20"/>
  <c r="BC151" i="20"/>
  <c r="BC157" i="20"/>
  <c r="BC162" i="20"/>
  <c r="BC167" i="20"/>
  <c r="BC173" i="20"/>
  <c r="BC178" i="20"/>
  <c r="BC182" i="20"/>
  <c r="BC188" i="20"/>
  <c r="BC193" i="20"/>
  <c r="BC197" i="20"/>
  <c r="BC201" i="20"/>
  <c r="BC205" i="20"/>
  <c r="BC209" i="20"/>
  <c r="BC213" i="20"/>
  <c r="BC217" i="20"/>
  <c r="BC221" i="20"/>
  <c r="BC225" i="20"/>
  <c r="BC229" i="20"/>
  <c r="BC233" i="20"/>
  <c r="BC237" i="20"/>
  <c r="BC241" i="20"/>
  <c r="BC245" i="20"/>
  <c r="BC117" i="20"/>
  <c r="BC249" i="20"/>
  <c r="EX19" i="18" s="1"/>
  <c r="BC118" i="20"/>
  <c r="BC5" i="20"/>
  <c r="BC12" i="20"/>
  <c r="BC19" i="20"/>
  <c r="BC23" i="20"/>
  <c r="BC34" i="20"/>
  <c r="BC35" i="20"/>
  <c r="BC40" i="20"/>
  <c r="BC44" i="20"/>
  <c r="BC49" i="20"/>
  <c r="BC53" i="20"/>
  <c r="BC60" i="20"/>
  <c r="BC70" i="20"/>
  <c r="BC74" i="20"/>
  <c r="BC85" i="20"/>
  <c r="BC96" i="20"/>
  <c r="BC98" i="20"/>
  <c r="BC102" i="20"/>
  <c r="BC107" i="20"/>
  <c r="BC81" i="20"/>
  <c r="BC121" i="20"/>
  <c r="BC126" i="20"/>
  <c r="BC131" i="20"/>
  <c r="BC137" i="20"/>
  <c r="BC142" i="20"/>
  <c r="BC147" i="20"/>
  <c r="BC153" i="20"/>
  <c r="BC158" i="20"/>
  <c r="BC163" i="20"/>
  <c r="BC169" i="20"/>
  <c r="BC174" i="20"/>
  <c r="BC179" i="20"/>
  <c r="BC184" i="20"/>
  <c r="BC189" i="20"/>
  <c r="BC194" i="20"/>
  <c r="BC198" i="20"/>
  <c r="BC202" i="20"/>
  <c r="BC206" i="20"/>
  <c r="BC210" i="20"/>
  <c r="BC214" i="20"/>
  <c r="BC218" i="20"/>
  <c r="BC222" i="20"/>
  <c r="BC226" i="20"/>
  <c r="BC230" i="20"/>
  <c r="BC234" i="20"/>
  <c r="BC238" i="20"/>
  <c r="BC242" i="20"/>
  <c r="BC246" i="20"/>
  <c r="BC87" i="20"/>
  <c r="BC90" i="20"/>
  <c r="BC111" i="20"/>
  <c r="BC3" i="20"/>
  <c r="BC11" i="20"/>
  <c r="BC16" i="20"/>
  <c r="BC20" i="20"/>
  <c r="BC25" i="20"/>
  <c r="BC30" i="20"/>
  <c r="BC36" i="20"/>
  <c r="BC41" i="20"/>
  <c r="BC45" i="20"/>
  <c r="BC50" i="20"/>
  <c r="BC62" i="20"/>
  <c r="BC65" i="20"/>
  <c r="BC71" i="20"/>
  <c r="BC82" i="20"/>
  <c r="BC86" i="20"/>
  <c r="BC93" i="20"/>
  <c r="BC100" i="20"/>
  <c r="BC103" i="20"/>
  <c r="BC108" i="20"/>
  <c r="BC110" i="20"/>
  <c r="BC122" i="20"/>
  <c r="BC127" i="20"/>
  <c r="BC133" i="20"/>
  <c r="BC138" i="20"/>
  <c r="BC143" i="20"/>
  <c r="BC149" i="20"/>
  <c r="BC154" i="20"/>
  <c r="BC159" i="20"/>
  <c r="BC165" i="20"/>
  <c r="BC170" i="20"/>
  <c r="BC175" i="20"/>
  <c r="BC116" i="20"/>
  <c r="BC185" i="20"/>
  <c r="BC190" i="20"/>
  <c r="BC195" i="20"/>
  <c r="BC199" i="20"/>
  <c r="BC203" i="20"/>
  <c r="BC207" i="20"/>
  <c r="BC211" i="20"/>
  <c r="BC215" i="20"/>
  <c r="BC219" i="20"/>
  <c r="BC223" i="20"/>
  <c r="BC227" i="20"/>
  <c r="BC231" i="20"/>
  <c r="BC235" i="20"/>
  <c r="BC239" i="20"/>
  <c r="BC243" i="20"/>
  <c r="BC247" i="20"/>
  <c r="BC88" i="20"/>
  <c r="BC67" i="20"/>
  <c r="BC119" i="20"/>
  <c r="BC7" i="20"/>
  <c r="BC13" i="20"/>
  <c r="BC15" i="20"/>
  <c r="BC22" i="20"/>
  <c r="BC26" i="20"/>
  <c r="BC33" i="20"/>
  <c r="BC48" i="20"/>
  <c r="BC55" i="20"/>
  <c r="BC46" i="20"/>
  <c r="BC52" i="20"/>
  <c r="BC56" i="20"/>
  <c r="BC66" i="20"/>
  <c r="BC76" i="20"/>
  <c r="BC83" i="20"/>
  <c r="BC91" i="20"/>
  <c r="BC95" i="20"/>
  <c r="BC63" i="20"/>
  <c r="BC120" i="20"/>
  <c r="BC79" i="20"/>
  <c r="BC113" i="20"/>
  <c r="BC123" i="20"/>
  <c r="BC129" i="20"/>
  <c r="BC134" i="20"/>
  <c r="BC139" i="20"/>
  <c r="BC145" i="20"/>
  <c r="BC150" i="20"/>
  <c r="BC155" i="20"/>
  <c r="BC161" i="20"/>
  <c r="BC166" i="20"/>
  <c r="FL114" i="18" s="1"/>
  <c r="IT30" i="19" s="1"/>
  <c r="BC171" i="20"/>
  <c r="BC177" i="20"/>
  <c r="BC181" i="20"/>
  <c r="BC186" i="20"/>
  <c r="BC192" i="20"/>
  <c r="BC196" i="20"/>
  <c r="BC200" i="20"/>
  <c r="BC204" i="20"/>
  <c r="BC208" i="20"/>
  <c r="BC212" i="20"/>
  <c r="BC216" i="20"/>
  <c r="BC220" i="20"/>
  <c r="BC224" i="20"/>
  <c r="BC228" i="20"/>
  <c r="BC232" i="20"/>
  <c r="BC236" i="20"/>
  <c r="BC240" i="20"/>
  <c r="BC244" i="20"/>
  <c r="BC248" i="20"/>
  <c r="BC89" i="20"/>
  <c r="BC68" i="20"/>
  <c r="EF220" i="18" l="1"/>
  <c r="ER220" i="18"/>
  <c r="BC254" i="20"/>
  <c r="BC261" i="20"/>
  <c r="BC262" i="20"/>
  <c r="CX22" i="18"/>
  <c r="EV14" i="19" s="1"/>
  <c r="CX26" i="18"/>
  <c r="EV27" i="19" s="1"/>
  <c r="CX55" i="18"/>
  <c r="EV22" i="19" s="1"/>
  <c r="CX183" i="18"/>
  <c r="EV16" i="19" s="1"/>
  <c r="CX21" i="18"/>
  <c r="CX206" i="18"/>
  <c r="EV21" i="19" s="1"/>
  <c r="CX49" i="18"/>
  <c r="EV20" i="19" s="1"/>
  <c r="CX199" i="18"/>
  <c r="EV25" i="19" s="1"/>
  <c r="CX168" i="18"/>
  <c r="EV23" i="19" s="1"/>
  <c r="CX56" i="18"/>
  <c r="EV26" i="19" s="1"/>
  <c r="CX34" i="18"/>
  <c r="EV18" i="19" s="1"/>
  <c r="CX196" i="18"/>
  <c r="EV29" i="19" s="1"/>
  <c r="CX70" i="18"/>
  <c r="EV19" i="19" s="1"/>
  <c r="CX60" i="18"/>
  <c r="EV15" i="19" s="1"/>
  <c r="CX25" i="18"/>
  <c r="EV28" i="19" s="1"/>
  <c r="BC263" i="20"/>
  <c r="BC255" i="20"/>
  <c r="BC253" i="20"/>
  <c r="BC264" i="20"/>
  <c r="BC260" i="20"/>
  <c r="BC265" i="20" l="1"/>
  <c r="EV17" i="19"/>
  <c r="EV5" i="19" s="1"/>
  <c r="CX224" i="18"/>
  <c r="BC267" i="20"/>
  <c r="BC269" i="20"/>
  <c r="BC256" i="20"/>
  <c r="BC266" i="20"/>
  <c r="BC257" i="20"/>
  <c r="BC258" i="20"/>
  <c r="BC268" i="20"/>
  <c r="EV4" i="19" l="1"/>
  <c r="EV6" i="19"/>
  <c r="EV7" i="19" s="1"/>
  <c r="EV11" i="19" l="1"/>
  <c r="BD4" i="20" l="1"/>
  <c r="BD16" i="20"/>
  <c r="BD7" i="20"/>
  <c r="BD22" i="20"/>
  <c r="BD35" i="20"/>
  <c r="BD52" i="20"/>
  <c r="BD60" i="20"/>
  <c r="BD71" i="20"/>
  <c r="BD78" i="20"/>
  <c r="BD92" i="20"/>
  <c r="BD99" i="20"/>
  <c r="BD101" i="20"/>
  <c r="DT184" i="18" s="1"/>
  <c r="BD109" i="20"/>
  <c r="BD121" i="20"/>
  <c r="BD125" i="20"/>
  <c r="BD129" i="20"/>
  <c r="BD133" i="20"/>
  <c r="BD137" i="20"/>
  <c r="BD141" i="20"/>
  <c r="BD145" i="20"/>
  <c r="BD149" i="20"/>
  <c r="BD153" i="20"/>
  <c r="BD157" i="20"/>
  <c r="BD161" i="20"/>
  <c r="BD167" i="20"/>
  <c r="BD171" i="20"/>
  <c r="BD175" i="20"/>
  <c r="BD179" i="20"/>
  <c r="BD183" i="20"/>
  <c r="BD188" i="20"/>
  <c r="BD192" i="20"/>
  <c r="BD196" i="20"/>
  <c r="BD200" i="20"/>
  <c r="BD204" i="20"/>
  <c r="BD208" i="20"/>
  <c r="BD212" i="20"/>
  <c r="BD216" i="20"/>
  <c r="ER179" i="18" s="1"/>
  <c r="BD220" i="20"/>
  <c r="BD224" i="20"/>
  <c r="BD228" i="20"/>
  <c r="BD232" i="20"/>
  <c r="BD236" i="20"/>
  <c r="BD241" i="20"/>
  <c r="BD246" i="20"/>
  <c r="BD87" i="20"/>
  <c r="EX16" i="18" s="1"/>
  <c r="BD67" i="20"/>
  <c r="EX29" i="18" s="1"/>
  <c r="BD119" i="20"/>
  <c r="BD11" i="20"/>
  <c r="BD27" i="20"/>
  <c r="BD3" i="20"/>
  <c r="BD54" i="20"/>
  <c r="BD34" i="20"/>
  <c r="BD97" i="20"/>
  <c r="BD20" i="20"/>
  <c r="BD10" i="20"/>
  <c r="BD31" i="20"/>
  <c r="BD40" i="20"/>
  <c r="BD33" i="20"/>
  <c r="BD36" i="20"/>
  <c r="BD86" i="20"/>
  <c r="BD164" i="20"/>
  <c r="CZ109" i="18" s="1"/>
  <c r="BD43" i="20"/>
  <c r="BD107" i="20"/>
  <c r="BD182" i="20"/>
  <c r="BD61" i="20"/>
  <c r="BD105" i="20"/>
  <c r="BD45" i="20"/>
  <c r="BD120" i="20"/>
  <c r="CZ158" i="18" s="1"/>
  <c r="BD18" i="20"/>
  <c r="BD94" i="20"/>
  <c r="BD113" i="20"/>
  <c r="BD28" i="20"/>
  <c r="BD9" i="20"/>
  <c r="BD19" i="20"/>
  <c r="BD57" i="20"/>
  <c r="BD91" i="20"/>
  <c r="BD240" i="20"/>
  <c r="BD15" i="20"/>
  <c r="BD25" i="20"/>
  <c r="BD44" i="20"/>
  <c r="BD53" i="20"/>
  <c r="BD72" i="20"/>
  <c r="BD76" i="20"/>
  <c r="BD83" i="20"/>
  <c r="BD69" i="20"/>
  <c r="BD100" i="20"/>
  <c r="BD102" i="20"/>
  <c r="ER135" i="18" s="1"/>
  <c r="BD79" i="20"/>
  <c r="BD122" i="20"/>
  <c r="BD126" i="20"/>
  <c r="BD130" i="20"/>
  <c r="BD134" i="20"/>
  <c r="BD138" i="20"/>
  <c r="BD142" i="20"/>
  <c r="BD146" i="20"/>
  <c r="BD150" i="20"/>
  <c r="DN96" i="18" s="1"/>
  <c r="BD154" i="20"/>
  <c r="BD158" i="20"/>
  <c r="BD162" i="20"/>
  <c r="BD168" i="20"/>
  <c r="BD172" i="20"/>
  <c r="BD176" i="20"/>
  <c r="BD180" i="20"/>
  <c r="BD184" i="20"/>
  <c r="BD189" i="20"/>
  <c r="BD193" i="20"/>
  <c r="BD197" i="20"/>
  <c r="BD201" i="20"/>
  <c r="BD205" i="20"/>
  <c r="BD209" i="20"/>
  <c r="BD213" i="20"/>
  <c r="ER175" i="18" s="1"/>
  <c r="BD217" i="20"/>
  <c r="BD221" i="20"/>
  <c r="BD225" i="20"/>
  <c r="BD229" i="20"/>
  <c r="BD233" i="20"/>
  <c r="BD237" i="20"/>
  <c r="BD242" i="20"/>
  <c r="BD247" i="20"/>
  <c r="BD88" i="20"/>
  <c r="EX17" i="18" s="1"/>
  <c r="BD68" i="20"/>
  <c r="EX30" i="18" s="1"/>
  <c r="BD6" i="20"/>
  <c r="BD17" i="20"/>
  <c r="BD30" i="20"/>
  <c r="BD46" i="20"/>
  <c r="BD56" i="20"/>
  <c r="EL79" i="18" s="1"/>
  <c r="BD73" i="20"/>
  <c r="BD77" i="20"/>
  <c r="BD84" i="20"/>
  <c r="BD93" i="20"/>
  <c r="BD63" i="20"/>
  <c r="BD103" i="20"/>
  <c r="BD81" i="20"/>
  <c r="BD123" i="20"/>
  <c r="BD127" i="20"/>
  <c r="BD131" i="20"/>
  <c r="BD135" i="20"/>
  <c r="BD139" i="20"/>
  <c r="BD143" i="20"/>
  <c r="BD147" i="20"/>
  <c r="BD151" i="20"/>
  <c r="BD155" i="20"/>
  <c r="BD159" i="20"/>
  <c r="BD163" i="20"/>
  <c r="BD169" i="20"/>
  <c r="BD173" i="20"/>
  <c r="BD177" i="20"/>
  <c r="BD116" i="20"/>
  <c r="BD185" i="20"/>
  <c r="BD190" i="20"/>
  <c r="BD194" i="20"/>
  <c r="BD198" i="20"/>
  <c r="BD202" i="20"/>
  <c r="BD206" i="20"/>
  <c r="BD210" i="20"/>
  <c r="BD214" i="20"/>
  <c r="ER177" i="18" s="1"/>
  <c r="BD218" i="20"/>
  <c r="BD222" i="20"/>
  <c r="BD226" i="20"/>
  <c r="BD230" i="20"/>
  <c r="BD234" i="20"/>
  <c r="BD238" i="20"/>
  <c r="BD243" i="20"/>
  <c r="BD248" i="20"/>
  <c r="BD89" i="20"/>
  <c r="EX18" i="18" s="1"/>
  <c r="BD118" i="20"/>
  <c r="EZ3" i="18" s="1"/>
  <c r="BD13" i="20"/>
  <c r="BD14" i="20"/>
  <c r="BD8" i="20"/>
  <c r="BD80" i="20"/>
  <c r="BD48" i="20"/>
  <c r="BD75" i="20"/>
  <c r="BD96" i="20"/>
  <c r="BD29" i="20"/>
  <c r="BD26" i="20"/>
  <c r="BD38" i="20"/>
  <c r="BD37" i="20"/>
  <c r="BD42" i="20"/>
  <c r="BD82" i="20"/>
  <c r="BD41" i="20"/>
  <c r="BD106" i="20"/>
  <c r="BD66" i="20"/>
  <c r="BD49" i="20"/>
  <c r="BD187" i="20"/>
  <c r="BD62" i="20"/>
  <c r="BD59" i="20"/>
  <c r="BD12" i="20"/>
  <c r="BD50" i="20"/>
  <c r="BD23" i="20"/>
  <c r="BD24" i="20"/>
  <c r="BD114" i="20"/>
  <c r="BD108" i="20"/>
  <c r="BD55" i="20"/>
  <c r="BD95" i="20"/>
  <c r="BD65" i="20"/>
  <c r="BD39" i="20"/>
  <c r="BD47" i="20"/>
  <c r="BD5" i="20"/>
  <c r="BD21" i="20"/>
  <c r="BD32" i="20"/>
  <c r="EN130" i="18" s="1"/>
  <c r="BD51" i="20"/>
  <c r="BD58" i="20"/>
  <c r="BD70" i="20"/>
  <c r="BD74" i="20"/>
  <c r="BD85" i="20"/>
  <c r="BD98" i="20"/>
  <c r="BD64" i="20"/>
  <c r="BD104" i="20"/>
  <c r="BD110" i="20"/>
  <c r="BD124" i="20"/>
  <c r="BD128" i="20"/>
  <c r="BD132" i="20"/>
  <c r="BD136" i="20"/>
  <c r="BD140" i="20"/>
  <c r="BD144" i="20"/>
  <c r="BD148" i="20"/>
  <c r="BD152" i="20"/>
  <c r="BD156" i="20"/>
  <c r="EB102" i="18" s="1"/>
  <c r="BD160" i="20"/>
  <c r="BD165" i="20"/>
  <c r="BD170" i="20"/>
  <c r="BD174" i="20"/>
  <c r="BD178" i="20"/>
  <c r="DR125" i="18" s="1"/>
  <c r="BD181" i="20"/>
  <c r="BD186" i="20"/>
  <c r="BD191" i="20"/>
  <c r="BD195" i="20"/>
  <c r="BD199" i="20"/>
  <c r="BD203" i="20"/>
  <c r="BD207" i="20"/>
  <c r="BD211" i="20"/>
  <c r="BD215" i="20"/>
  <c r="ER178" i="18" s="1"/>
  <c r="BD219" i="20"/>
  <c r="BD223" i="20"/>
  <c r="BD227" i="20"/>
  <c r="BD231" i="20"/>
  <c r="BD235" i="20"/>
  <c r="BD239" i="20"/>
  <c r="BD245" i="20"/>
  <c r="BD117" i="20"/>
  <c r="BD90" i="20"/>
  <c r="EX20" i="18" s="1"/>
  <c r="BD111" i="20"/>
  <c r="EZ15" i="18" s="1"/>
  <c r="DT4" i="18" l="1"/>
  <c r="DT9" i="18"/>
  <c r="CZ206" i="18"/>
  <c r="CZ186" i="18"/>
  <c r="CZ159" i="18"/>
  <c r="DF159" i="18"/>
  <c r="DN159" i="18"/>
  <c r="CZ143" i="18"/>
  <c r="DF143" i="18"/>
  <c r="CZ92" i="18"/>
  <c r="CZ54" i="18"/>
  <c r="CZ41" i="18"/>
  <c r="DN41" i="18"/>
  <c r="CZ125" i="18"/>
  <c r="ER5" i="18"/>
  <c r="DF217" i="18"/>
  <c r="ER217" i="18"/>
  <c r="DF87" i="18"/>
  <c r="DT87" i="18"/>
  <c r="DN39" i="18"/>
  <c r="ER23" i="18"/>
  <c r="DN40" i="18"/>
  <c r="DT139" i="18"/>
  <c r="CZ205" i="18"/>
  <c r="EF205" i="18"/>
  <c r="ER205" i="18"/>
  <c r="DH205" i="18"/>
  <c r="CZ183" i="18"/>
  <c r="DL183" i="18"/>
  <c r="DN183" i="18"/>
  <c r="DF136" i="18"/>
  <c r="EF136" i="18"/>
  <c r="CZ136" i="18"/>
  <c r="EL84" i="18"/>
  <c r="CZ84" i="18"/>
  <c r="DF53" i="18"/>
  <c r="CZ53" i="18"/>
  <c r="CZ38" i="18"/>
  <c r="CZ51" i="18"/>
  <c r="EF14" i="18"/>
  <c r="DF58" i="18"/>
  <c r="ER8" i="18"/>
  <c r="EX28" i="18"/>
  <c r="ER13" i="18"/>
  <c r="DN187" i="18"/>
  <c r="CZ199" i="18"/>
  <c r="CZ176" i="18"/>
  <c r="CZ157" i="18"/>
  <c r="CZ134" i="18"/>
  <c r="CZ72" i="18"/>
  <c r="CZ49" i="18"/>
  <c r="CZ37" i="18"/>
  <c r="CZ50" i="18"/>
  <c r="EX27" i="18"/>
  <c r="HY14" i="19" s="1"/>
  <c r="DF148" i="18"/>
  <c r="BD263" i="20"/>
  <c r="DN57" i="18"/>
  <c r="DN44" i="18"/>
  <c r="DN52" i="18"/>
  <c r="CZ198" i="18"/>
  <c r="CZ174" i="18"/>
  <c r="CZ154" i="18"/>
  <c r="CZ132" i="18"/>
  <c r="CZ70" i="18"/>
  <c r="CZ48" i="18"/>
  <c r="CZ35" i="18"/>
  <c r="EZ7" i="18"/>
  <c r="EB121" i="18"/>
  <c r="DT121" i="18"/>
  <c r="FF47" i="18"/>
  <c r="DD33" i="18"/>
  <c r="DJ33" i="18"/>
  <c r="DH33" i="18"/>
  <c r="DB33" i="18"/>
  <c r="DN33" i="18"/>
  <c r="EB98" i="18"/>
  <c r="DF11" i="18"/>
  <c r="DB32" i="18"/>
  <c r="DD32" i="18"/>
  <c r="DJ32" i="18"/>
  <c r="DH32" i="18"/>
  <c r="DN32" i="18"/>
  <c r="CZ196" i="18"/>
  <c r="DT196" i="18"/>
  <c r="DF196" i="18"/>
  <c r="CZ171" i="18"/>
  <c r="CZ153" i="18"/>
  <c r="DT153" i="18"/>
  <c r="CZ131" i="18"/>
  <c r="CZ69" i="18"/>
  <c r="CZ46" i="18"/>
  <c r="CZ25" i="18"/>
  <c r="ER25" i="18"/>
  <c r="EF138" i="18"/>
  <c r="ER138" i="18"/>
  <c r="CZ34" i="18"/>
  <c r="DT149" i="18"/>
  <c r="DF146" i="18"/>
  <c r="DT146" i="18"/>
  <c r="DF140" i="18"/>
  <c r="DN36" i="18"/>
  <c r="CZ195" i="18"/>
  <c r="DT168" i="18"/>
  <c r="DF168" i="18"/>
  <c r="CZ168" i="18"/>
  <c r="CZ152" i="18"/>
  <c r="CZ113" i="18"/>
  <c r="CZ61" i="18"/>
  <c r="CZ45" i="18"/>
  <c r="EY21" i="19" s="1"/>
  <c r="BD254" i="20"/>
  <c r="BD261" i="20"/>
  <c r="BD262" i="20"/>
  <c r="CZ22" i="18"/>
  <c r="DT112" i="18"/>
  <c r="CZ60" i="18"/>
  <c r="ER6" i="18"/>
  <c r="ER12" i="18"/>
  <c r="DN95" i="18"/>
  <c r="EN221" i="18"/>
  <c r="CZ221" i="18"/>
  <c r="CZ193" i="18"/>
  <c r="CZ164" i="18"/>
  <c r="CZ150" i="18"/>
  <c r="CZ111" i="18"/>
  <c r="CZ56" i="18"/>
  <c r="CZ43" i="18"/>
  <c r="CZ21" i="18"/>
  <c r="ER26" i="18"/>
  <c r="ER10" i="18"/>
  <c r="EF59" i="18"/>
  <c r="EL59" i="18"/>
  <c r="EL24" i="18"/>
  <c r="DN123" i="18"/>
  <c r="DF214" i="18"/>
  <c r="CZ214" i="18"/>
  <c r="CZ188" i="18"/>
  <c r="DN163" i="18"/>
  <c r="CZ163" i="18"/>
  <c r="CZ147" i="18"/>
  <c r="CZ55" i="18"/>
  <c r="CZ42" i="18"/>
  <c r="CZ219" i="18"/>
  <c r="HY16" i="19"/>
  <c r="DN137" i="18"/>
  <c r="ER137" i="18"/>
  <c r="DT215" i="18"/>
  <c r="DT189" i="18"/>
  <c r="EF182" i="18"/>
  <c r="BD253" i="20"/>
  <c r="BD255" i="20"/>
  <c r="BD260" i="20"/>
  <c r="BD264" i="20"/>
  <c r="CZ31" i="18"/>
  <c r="EY14" i="19" s="1"/>
  <c r="EY24" i="19" l="1"/>
  <c r="EY29" i="19"/>
  <c r="BD258" i="20"/>
  <c r="BD267" i="20"/>
  <c r="BD266" i="20"/>
  <c r="GC27" i="19"/>
  <c r="EY31" i="19"/>
  <c r="EY18" i="19"/>
  <c r="EY26" i="19"/>
  <c r="EY33" i="19"/>
  <c r="BD256" i="20"/>
  <c r="BD257" i="20"/>
  <c r="FH16" i="19"/>
  <c r="BD268" i="20"/>
  <c r="EY27" i="19"/>
  <c r="BD269" i="20"/>
  <c r="BD265" i="20"/>
  <c r="CZ224" i="18"/>
  <c r="EY23" i="19"/>
  <c r="EY19" i="19"/>
  <c r="EY22" i="19"/>
  <c r="EY15" i="19"/>
  <c r="FH24" i="19"/>
  <c r="EY17" i="19" l="1"/>
  <c r="EY25" i="19"/>
  <c r="EY16" i="19"/>
  <c r="EY20" i="19"/>
  <c r="EY30" i="19"/>
  <c r="EY6" i="19" l="1"/>
  <c r="EY5" i="19"/>
  <c r="EY7" i="19" l="1"/>
  <c r="EY11" i="19" s="1"/>
  <c r="AW15" i="21" s="1"/>
  <c r="AW48" i="21"/>
  <c r="AW101" i="21"/>
  <c r="AW6" i="21"/>
  <c r="AW19" i="21"/>
  <c r="AW14" i="21"/>
  <c r="AW100" i="21"/>
  <c r="AW98" i="21"/>
  <c r="AW99" i="21"/>
  <c r="AW51" i="21"/>
  <c r="AW55" i="21"/>
  <c r="AW59" i="21"/>
  <c r="AW43" i="21"/>
  <c r="AW62" i="21"/>
  <c r="AW64" i="21"/>
  <c r="AW65" i="21"/>
  <c r="AW68" i="21"/>
  <c r="AW72" i="21"/>
  <c r="AW75" i="21"/>
  <c r="AW79" i="21"/>
  <c r="AW28" i="21"/>
  <c r="AW88" i="21"/>
  <c r="AW91" i="21"/>
  <c r="AW92" i="21"/>
  <c r="AW40" i="21"/>
  <c r="AW26" i="21"/>
  <c r="AW94" i="21"/>
  <c r="AW30" i="21"/>
  <c r="AW46" i="21"/>
  <c r="AW57" i="21"/>
  <c r="AW58" i="21"/>
  <c r="AW13" i="21"/>
  <c r="AW37" i="21"/>
  <c r="AW73" i="21"/>
  <c r="AW74" i="21"/>
  <c r="AW16" i="21"/>
  <c r="AW87" i="21"/>
  <c r="AW10" i="21"/>
  <c r="AW8" i="21"/>
  <c r="AW44" i="21"/>
  <c r="AW33" i="21"/>
  <c r="AW53" i="21"/>
  <c r="AW54" i="21"/>
  <c r="AW11" i="21"/>
  <c r="AW66" i="21"/>
  <c r="AW38" i="21"/>
  <c r="AW81" i="21"/>
  <c r="AW90" i="21"/>
  <c r="AW27" i="21"/>
  <c r="AW49" i="21"/>
  <c r="AW50" i="21"/>
  <c r="AW60" i="21"/>
  <c r="AW61" i="21"/>
  <c r="AW9" i="21"/>
  <c r="AW41" i="21"/>
  <c r="AW71" i="21"/>
  <c r="AW76" i="21"/>
  <c r="AW80" i="21"/>
  <c r="AW93" i="21"/>
  <c r="AW96" i="21"/>
  <c r="AW23" i="21"/>
  <c r="AW52" i="21"/>
  <c r="AW29" i="21"/>
  <c r="AW84" i="21"/>
  <c r="AW85" i="21"/>
  <c r="AW95" i="21"/>
  <c r="AW7" i="21"/>
  <c r="AW22" i="21"/>
  <c r="AW32" i="21"/>
  <c r="AW63" i="21"/>
  <c r="AW25" i="21"/>
  <c r="AW69" i="21"/>
  <c r="AW70" i="21"/>
  <c r="AW3" i="21"/>
  <c r="AW86" i="21"/>
  <c r="AW89" i="21"/>
  <c r="AW17" i="21"/>
  <c r="AW24" i="21"/>
  <c r="AW5" i="21"/>
  <c r="AW83" i="21"/>
  <c r="AW45" i="21"/>
  <c r="AW56" i="21"/>
  <c r="AW78" i="21"/>
  <c r="AW21" i="21"/>
  <c r="AW82" i="21"/>
  <c r="AW97" i="21"/>
  <c r="AW67" i="21"/>
  <c r="AW77" i="21"/>
  <c r="AW34" i="21"/>
  <c r="AW39" i="21" l="1"/>
  <c r="AW12" i="21"/>
  <c r="AW20" i="21"/>
  <c r="AW47" i="21"/>
  <c r="AW4" i="21"/>
  <c r="AW42" i="21"/>
  <c r="BE42" i="20"/>
  <c r="BE43" i="20"/>
  <c r="BE66" i="20"/>
  <c r="BE45" i="20"/>
  <c r="BE55" i="20"/>
  <c r="BE65" i="20"/>
  <c r="BE34" i="20"/>
  <c r="BE54" i="20"/>
  <c r="BE48" i="20"/>
  <c r="BE105" i="20"/>
  <c r="BE33" i="20"/>
  <c r="BE62" i="20"/>
  <c r="BE57" i="20"/>
  <c r="BE61" i="20"/>
  <c r="BE4" i="20"/>
  <c r="BE16" i="20"/>
  <c r="BE6" i="20"/>
  <c r="BE8" i="20"/>
  <c r="BE3" i="20"/>
  <c r="BE12" i="20"/>
  <c r="BE23" i="20"/>
  <c r="BE9" i="20"/>
  <c r="BE13" i="20"/>
  <c r="BE11" i="20"/>
  <c r="BE14" i="20"/>
  <c r="BE24" i="20"/>
  <c r="BE27" i="20"/>
  <c r="BE40" i="20"/>
  <c r="BE37" i="20"/>
  <c r="BE36" i="20"/>
  <c r="BE41" i="20"/>
  <c r="BE39" i="20"/>
  <c r="BE19" i="20"/>
  <c r="BE20" i="20"/>
  <c r="BE26" i="20"/>
  <c r="BE10" i="20"/>
  <c r="BE120" i="20"/>
  <c r="BE96" i="20"/>
  <c r="BE107" i="20"/>
  <c r="BE97" i="20"/>
  <c r="BE82" i="20"/>
  <c r="BE106" i="20"/>
  <c r="BE108" i="20"/>
  <c r="BE114" i="20"/>
  <c r="BE38" i="20"/>
  <c r="BE113" i="20"/>
  <c r="BE49" i="20"/>
  <c r="AW105" i="21" l="1"/>
  <c r="DN132" i="18"/>
  <c r="DN54" i="18"/>
  <c r="ER111" i="18"/>
  <c r="DN43" i="18"/>
  <c r="DN48" i="18"/>
  <c r="DF56" i="18"/>
  <c r="DF171" i="18"/>
  <c r="BE261" i="20"/>
  <c r="BE262" i="20"/>
  <c r="BE254" i="20"/>
  <c r="DF22" i="18"/>
  <c r="DB60" i="18"/>
  <c r="DH60" i="18"/>
  <c r="DN60" i="18"/>
  <c r="EF198" i="18"/>
  <c r="DN35" i="18"/>
  <c r="BE263" i="20"/>
  <c r="DT193" i="18"/>
  <c r="DN113" i="18"/>
  <c r="ER176" i="18"/>
  <c r="DN72" i="18"/>
  <c r="FT23" i="19" s="1"/>
  <c r="DN49" i="18"/>
  <c r="FT15" i="19" s="1"/>
  <c r="DF206" i="18"/>
  <c r="DF55" i="18"/>
  <c r="DF125" i="18"/>
  <c r="DF188" i="18"/>
  <c r="DF21" i="18"/>
  <c r="BE253" i="20"/>
  <c r="BE255" i="20"/>
  <c r="BE264" i="20"/>
  <c r="BE260" i="20"/>
  <c r="DD31" i="18"/>
  <c r="DJ31" i="18"/>
  <c r="DH31" i="18"/>
  <c r="DN31" i="18"/>
  <c r="FT14" i="19" s="1"/>
  <c r="EN150" i="18"/>
  <c r="DN38" i="18"/>
  <c r="DN69" i="18"/>
  <c r="DT174" i="18"/>
  <c r="DF134" i="18"/>
  <c r="FH25" i="19" s="1"/>
  <c r="DN134" i="18"/>
  <c r="DN42" i="18"/>
  <c r="DP45" i="18"/>
  <c r="DF92" i="18"/>
  <c r="DF51" i="18"/>
  <c r="DN164" i="18"/>
  <c r="DP61" i="18"/>
  <c r="DN152" i="18"/>
  <c r="DN199" i="18"/>
  <c r="DN154" i="18"/>
  <c r="DN186" i="18"/>
  <c r="DT195" i="18"/>
  <c r="DF70" i="18"/>
  <c r="DF219" i="18"/>
  <c r="DF50" i="18"/>
  <c r="DF157" i="18"/>
  <c r="DB34" i="18"/>
  <c r="DB224" i="18" s="1"/>
  <c r="DD34" i="18"/>
  <c r="DJ34" i="18"/>
  <c r="DH34" i="18"/>
  <c r="DN34" i="18"/>
  <c r="FT17" i="19" s="1"/>
  <c r="EN147" i="18"/>
  <c r="DN37" i="18"/>
  <c r="DN131" i="18"/>
  <c r="FT25" i="19" l="1"/>
  <c r="FH14" i="19"/>
  <c r="DD224" i="18"/>
  <c r="BE258" i="20"/>
  <c r="BF258" i="20"/>
  <c r="BG258" i="20"/>
  <c r="FH17" i="19"/>
  <c r="DF224" i="18"/>
  <c r="FH18" i="19"/>
  <c r="BE266" i="20"/>
  <c r="BF266" i="20"/>
  <c r="BG266" i="20"/>
  <c r="BE256" i="20"/>
  <c r="BF256" i="20"/>
  <c r="BG256" i="20"/>
  <c r="BE268" i="20"/>
  <c r="BG268" i="20"/>
  <c r="BF268" i="20"/>
  <c r="FT21" i="19"/>
  <c r="DH224" i="18"/>
  <c r="BG265" i="20"/>
  <c r="BE265" i="20"/>
  <c r="BF265" i="20"/>
  <c r="BE257" i="20"/>
  <c r="BG257" i="20"/>
  <c r="BF257" i="20"/>
  <c r="FT18" i="19"/>
  <c r="FT24" i="19"/>
  <c r="DJ224" i="18"/>
  <c r="BE269" i="20"/>
  <c r="BG269" i="20"/>
  <c r="BF269" i="20"/>
  <c r="BE267" i="20"/>
  <c r="BF267" i="20"/>
  <c r="BG267" i="20"/>
  <c r="FH21" i="19" l="1"/>
  <c r="FH15" i="19"/>
  <c r="FH20" i="19"/>
  <c r="FH22" i="19"/>
  <c r="FH23" i="19"/>
  <c r="FH19" i="19"/>
  <c r="FH6" i="19" l="1"/>
  <c r="FH5" i="19"/>
  <c r="FH7" i="19" l="1"/>
  <c r="FH11" i="19" s="1"/>
  <c r="AZ101" i="21" s="1"/>
  <c r="AZ58" i="21"/>
  <c r="AZ85" i="21"/>
  <c r="AZ75" i="21" l="1"/>
  <c r="AZ27" i="21"/>
  <c r="AZ84" i="21"/>
  <c r="AZ30" i="21"/>
  <c r="AZ15" i="21"/>
  <c r="AZ94" i="21"/>
  <c r="AZ77" i="21"/>
  <c r="AZ7" i="21"/>
  <c r="AZ74" i="21"/>
  <c r="AZ90" i="21"/>
  <c r="AZ81" i="21"/>
  <c r="AZ87" i="21"/>
  <c r="AZ49" i="21"/>
  <c r="AZ62" i="21"/>
  <c r="AZ25" i="21"/>
  <c r="AZ14" i="21"/>
  <c r="AZ55" i="21"/>
  <c r="AZ43" i="21"/>
  <c r="AZ73" i="21"/>
  <c r="AZ11" i="21"/>
  <c r="AZ48" i="21"/>
  <c r="AZ88" i="21"/>
  <c r="AZ51" i="21"/>
  <c r="AZ44" i="21"/>
  <c r="AZ57" i="21"/>
  <c r="AZ32" i="21"/>
  <c r="AZ13" i="21"/>
  <c r="AZ78" i="21"/>
  <c r="AZ38" i="21"/>
  <c r="AZ34" i="21"/>
  <c r="AZ79" i="21"/>
  <c r="AZ26" i="21"/>
  <c r="AZ95" i="21"/>
  <c r="AZ100" i="21"/>
  <c r="AZ96" i="21"/>
  <c r="AZ61" i="21"/>
  <c r="AZ19" i="21"/>
  <c r="AZ37" i="21"/>
  <c r="AZ47" i="21"/>
  <c r="AZ83" i="21"/>
  <c r="AZ68" i="21"/>
  <c r="AZ35" i="21"/>
  <c r="AZ65" i="21"/>
  <c r="AZ46" i="21"/>
  <c r="AZ20" i="21"/>
  <c r="AZ86" i="21"/>
  <c r="AZ16" i="21"/>
  <c r="AZ5" i="21"/>
  <c r="AZ45" i="21"/>
  <c r="AZ71" i="21"/>
  <c r="AZ97" i="21"/>
  <c r="AZ10" i="21"/>
  <c r="AZ3" i="21"/>
  <c r="AZ41" i="21"/>
  <c r="AZ52" i="21"/>
  <c r="AZ93" i="21"/>
  <c r="AZ72" i="21"/>
  <c r="AZ17" i="21"/>
  <c r="AZ80" i="21"/>
  <c r="AZ69" i="21"/>
  <c r="AZ56" i="21"/>
  <c r="AZ39" i="21"/>
  <c r="AZ50" i="21"/>
  <c r="AZ92" i="21"/>
  <c r="AZ59" i="21"/>
  <c r="AZ53" i="21"/>
  <c r="AZ21" i="21"/>
  <c r="AZ67" i="21"/>
  <c r="AZ28" i="21"/>
  <c r="AZ64" i="21"/>
  <c r="AZ22" i="21"/>
  <c r="AZ40" i="21"/>
  <c r="AZ82" i="21"/>
  <c r="AZ42" i="21"/>
  <c r="AZ24" i="21"/>
  <c r="AZ91" i="21"/>
  <c r="AZ70" i="21"/>
  <c r="AZ8" i="21"/>
  <c r="AZ89" i="21"/>
  <c r="AZ76" i="21"/>
  <c r="AZ9" i="21"/>
  <c r="AZ99" i="21"/>
  <c r="AZ6" i="21"/>
  <c r="BH11" i="20" s="1"/>
  <c r="AZ66" i="21"/>
  <c r="AZ60" i="21"/>
  <c r="AZ54" i="21"/>
  <c r="AZ98" i="21"/>
  <c r="AZ23" i="21"/>
  <c r="AZ4" i="21"/>
  <c r="AZ63" i="21"/>
  <c r="AZ29" i="21"/>
  <c r="AZ33" i="21"/>
  <c r="AZ12" i="21"/>
  <c r="BH24" i="20"/>
  <c r="BH13" i="20"/>
  <c r="BH27" i="20"/>
  <c r="BH58" i="20"/>
  <c r="BH73" i="20"/>
  <c r="BH31" i="20"/>
  <c r="BH22" i="20"/>
  <c r="BH72" i="20"/>
  <c r="BH8" i="20"/>
  <c r="BH12" i="20"/>
  <c r="BH3" i="20"/>
  <c r="BH9" i="20"/>
  <c r="BH40" i="20"/>
  <c r="BH36" i="20"/>
  <c r="BH37" i="20"/>
  <c r="BH39" i="20"/>
  <c r="BH41" i="20"/>
  <c r="BH14" i="20" l="1"/>
  <c r="AZ105" i="21"/>
  <c r="DN55" i="18"/>
  <c r="DN56" i="18"/>
  <c r="DN53" i="18"/>
  <c r="FT26" i="19" s="1"/>
  <c r="DN219" i="18"/>
  <c r="DN157" i="18"/>
  <c r="DN70" i="18"/>
  <c r="DN21" i="18"/>
  <c r="DT148" i="18"/>
  <c r="DL50" i="18"/>
  <c r="DN50" i="18"/>
  <c r="DN92" i="18"/>
  <c r="DT140" i="18"/>
  <c r="BH263" i="20"/>
  <c r="DT11" i="18"/>
  <c r="DL125" i="18"/>
  <c r="DP125" i="18"/>
  <c r="DN171" i="18"/>
  <c r="DN188" i="18"/>
  <c r="DN206" i="18"/>
  <c r="BH253" i="20"/>
  <c r="BH254" i="20"/>
  <c r="BH260" i="20"/>
  <c r="BH261" i="20"/>
  <c r="BH262" i="20"/>
  <c r="DN22" i="18"/>
  <c r="BH255" i="20"/>
  <c r="BH264" i="20"/>
  <c r="DN51" i="18"/>
  <c r="DL51" i="18"/>
  <c r="BJ267" i="20" l="1"/>
  <c r="BH267" i="20"/>
  <c r="BI267" i="20"/>
  <c r="BK267" i="20"/>
  <c r="BI256" i="20"/>
  <c r="BH256" i="20"/>
  <c r="BJ256" i="20"/>
  <c r="BK256" i="20"/>
  <c r="FT19" i="19"/>
  <c r="BI258" i="20"/>
  <c r="BJ258" i="20"/>
  <c r="BH258" i="20"/>
  <c r="BK258" i="20"/>
  <c r="BJ266" i="20"/>
  <c r="BH266" i="20"/>
  <c r="BI266" i="20"/>
  <c r="BK266" i="20"/>
  <c r="GC25" i="19"/>
  <c r="DL224" i="18"/>
  <c r="BJ269" i="20"/>
  <c r="BH269" i="20"/>
  <c r="BI269" i="20"/>
  <c r="BK269" i="20"/>
  <c r="BI265" i="20"/>
  <c r="BH265" i="20"/>
  <c r="BJ265" i="20"/>
  <c r="BK265" i="20"/>
  <c r="FT16" i="19"/>
  <c r="DN224" i="18"/>
  <c r="BI257" i="20"/>
  <c r="BH257" i="20"/>
  <c r="BJ257" i="20"/>
  <c r="BK257" i="20"/>
  <c r="BH268" i="20"/>
  <c r="BJ268" i="20"/>
  <c r="BI268" i="20"/>
  <c r="BK268" i="20"/>
  <c r="FT20" i="19"/>
  <c r="FT22" i="19" l="1"/>
  <c r="FT6" i="19" s="1"/>
  <c r="FT5" i="19" l="1"/>
  <c r="FT7" i="19" s="1"/>
  <c r="FT11" i="19" s="1"/>
  <c r="BD101" i="21" l="1"/>
  <c r="BD20" i="21"/>
  <c r="BD14" i="21"/>
  <c r="BD5" i="21"/>
  <c r="BD11" i="21"/>
  <c r="BD12" i="21"/>
  <c r="BD13" i="21"/>
  <c r="BD40" i="21"/>
  <c r="BD4" i="21"/>
  <c r="BD6" i="21"/>
  <c r="BD15" i="21"/>
  <c r="BD27" i="21"/>
  <c r="BD8" i="21"/>
  <c r="BD100" i="21"/>
  <c r="BD98" i="21"/>
  <c r="BD99" i="21"/>
  <c r="BD53" i="21"/>
  <c r="BD58" i="21"/>
  <c r="BD61" i="21"/>
  <c r="BD37" i="21"/>
  <c r="BD25" i="21"/>
  <c r="BD67" i="21"/>
  <c r="BD70" i="21"/>
  <c r="BD74" i="21"/>
  <c r="BD77" i="21"/>
  <c r="BD81" i="21"/>
  <c r="BD82" i="21"/>
  <c r="BD85" i="21"/>
  <c r="BD35" i="21"/>
  <c r="BD45" i="21"/>
  <c r="BD24" i="21"/>
  <c r="BD7" i="21"/>
  <c r="BD96" i="21"/>
  <c r="BD22" i="21"/>
  <c r="BD23" i="21"/>
  <c r="BD49" i="21"/>
  <c r="BD9" i="21"/>
  <c r="BD68" i="21"/>
  <c r="BD69" i="21"/>
  <c r="BD38" i="21"/>
  <c r="BD21" i="21"/>
  <c r="BD39" i="21"/>
  <c r="BD94" i="21"/>
  <c r="BD95" i="21"/>
  <c r="BD102" i="21"/>
  <c r="BD60" i="21"/>
  <c r="BD63" i="21"/>
  <c r="BD64" i="21"/>
  <c r="BD71" i="21"/>
  <c r="BD73" i="21"/>
  <c r="BD75" i="21"/>
  <c r="BD84" i="21"/>
  <c r="BD26" i="21"/>
  <c r="BD47" i="21"/>
  <c r="BD54" i="21"/>
  <c r="BD59" i="21"/>
  <c r="BD3" i="21"/>
  <c r="BD86" i="21"/>
  <c r="BD87" i="21"/>
  <c r="BD88" i="21"/>
  <c r="BD89" i="21"/>
  <c r="BD91" i="21"/>
  <c r="BD10" i="21"/>
  <c r="BD17" i="21"/>
  <c r="BD92" i="21"/>
  <c r="BD19" i="21"/>
  <c r="BD32" i="21"/>
  <c r="BD46" i="21"/>
  <c r="BD44" i="21"/>
  <c r="BD50" i="21"/>
  <c r="BD51" i="21"/>
  <c r="BD56" i="21"/>
  <c r="BD57" i="21"/>
  <c r="BD34" i="21"/>
  <c r="BD97" i="21"/>
  <c r="BD52" i="21"/>
  <c r="BD29" i="21"/>
  <c r="BD42" i="21"/>
  <c r="BD43" i="21"/>
  <c r="BD62" i="21"/>
  <c r="BD16" i="21"/>
  <c r="BD78" i="21"/>
  <c r="BD79" i="21"/>
  <c r="BD83" i="21"/>
  <c r="BD90" i="21"/>
  <c r="BD30" i="21"/>
  <c r="BD48" i="21"/>
  <c r="BD66" i="21"/>
  <c r="BD76" i="21"/>
  <c r="BD80" i="21"/>
  <c r="BD41" i="21"/>
  <c r="BD33" i="21"/>
  <c r="BD65" i="21"/>
  <c r="BD93" i="21"/>
  <c r="BD55" i="21"/>
  <c r="BD72" i="21"/>
  <c r="BD28" i="21"/>
  <c r="BL76" i="20" l="1"/>
  <c r="BL82" i="20"/>
  <c r="BL83" i="20"/>
  <c r="BL167" i="20"/>
  <c r="BL75" i="20"/>
  <c r="BL96" i="20"/>
  <c r="BL97" i="20"/>
  <c r="BL107" i="20"/>
  <c r="BL108" i="20"/>
  <c r="BL17" i="20"/>
  <c r="BL22" i="20"/>
  <c r="BL5" i="20"/>
  <c r="BL4" i="20"/>
  <c r="BL15" i="20"/>
  <c r="BL49" i="20"/>
  <c r="BL50" i="20"/>
  <c r="BL30" i="20"/>
  <c r="BL38" i="20"/>
  <c r="BL31" i="20"/>
  <c r="BL51" i="20"/>
  <c r="BL150" i="20"/>
  <c r="BL52" i="20"/>
  <c r="BL45" i="20"/>
  <c r="BL42" i="20"/>
  <c r="BL66" i="20"/>
  <c r="BL43" i="20"/>
  <c r="BL27" i="20"/>
  <c r="BL10" i="20"/>
  <c r="BL13" i="20"/>
  <c r="BL24" i="20"/>
  <c r="BL11" i="20"/>
  <c r="BL40" i="20"/>
  <c r="BL37" i="20"/>
  <c r="BL39" i="20"/>
  <c r="BL36" i="20"/>
  <c r="BL41" i="20"/>
  <c r="BL65" i="20"/>
  <c r="BL34" i="20"/>
  <c r="BL48" i="20"/>
  <c r="BL54" i="20"/>
  <c r="BL105" i="20"/>
  <c r="BD105" i="21"/>
  <c r="BL7" i="20"/>
  <c r="BL18" i="20"/>
  <c r="BL6" i="20"/>
  <c r="BL16" i="20"/>
  <c r="BL9" i="20"/>
  <c r="BL8" i="20"/>
  <c r="BL12" i="20"/>
  <c r="BL23" i="20"/>
  <c r="BL3" i="20"/>
  <c r="BL53" i="20"/>
  <c r="BL25" i="20"/>
  <c r="BL26" i="20"/>
  <c r="BL21" i="20"/>
  <c r="BL28" i="20"/>
  <c r="DT163" i="18" l="1"/>
  <c r="DT152" i="18"/>
  <c r="DP52" i="18"/>
  <c r="DT164" i="18"/>
  <c r="DP33" i="18"/>
  <c r="DT35" i="18"/>
  <c r="DT56" i="18"/>
  <c r="DT171" i="18"/>
  <c r="DR171" i="18"/>
  <c r="DT69" i="18"/>
  <c r="DT54" i="18"/>
  <c r="DP32" i="18"/>
  <c r="FW15" i="19" s="1"/>
  <c r="DT186" i="18"/>
  <c r="ER186" i="18"/>
  <c r="DT72" i="18"/>
  <c r="DP49" i="18"/>
  <c r="EL123" i="18"/>
  <c r="DT157" i="18"/>
  <c r="DP60" i="18"/>
  <c r="FW21" i="19" s="1"/>
  <c r="DT37" i="18"/>
  <c r="DT92" i="18"/>
  <c r="DT55" i="18"/>
  <c r="DR50" i="18"/>
  <c r="DT50" i="18"/>
  <c r="DT154" i="18"/>
  <c r="EB95" i="18"/>
  <c r="DP39" i="18"/>
  <c r="EF58" i="18"/>
  <c r="ER132" i="18"/>
  <c r="DT41" i="18"/>
  <c r="DT44" i="18"/>
  <c r="BL254" i="20"/>
  <c r="BL261" i="20"/>
  <c r="BL262" i="20"/>
  <c r="DP22" i="18"/>
  <c r="DT183" i="18"/>
  <c r="DT187" i="18"/>
  <c r="DT21" i="18"/>
  <c r="DP21" i="18"/>
  <c r="DP34" i="18"/>
  <c r="FW16" i="19" s="1"/>
  <c r="DP38" i="18"/>
  <c r="FW17" i="19" s="1"/>
  <c r="DP70" i="18"/>
  <c r="DP48" i="18"/>
  <c r="FW19" i="19" s="1"/>
  <c r="DT113" i="18"/>
  <c r="DT53" i="18"/>
  <c r="GC18" i="19" s="1"/>
  <c r="DT159" i="18"/>
  <c r="EF36" i="18"/>
  <c r="BL263" i="20"/>
  <c r="DT57" i="18"/>
  <c r="ER42" i="18"/>
  <c r="DT188" i="18"/>
  <c r="DT199" i="18"/>
  <c r="DT206" i="18"/>
  <c r="DP51" i="18"/>
  <c r="FW18" i="19" s="1"/>
  <c r="DT219" i="18"/>
  <c r="DP219" i="18"/>
  <c r="EN219" i="18"/>
  <c r="DT131" i="18"/>
  <c r="EN110" i="18"/>
  <c r="DT134" i="18"/>
  <c r="BL253" i="20"/>
  <c r="BL255" i="20"/>
  <c r="BL260" i="20"/>
  <c r="BL264" i="20"/>
  <c r="DP31" i="18"/>
  <c r="ER43" i="18"/>
  <c r="DT40" i="18"/>
  <c r="GC23" i="19" s="1"/>
  <c r="BL258" i="20" l="1"/>
  <c r="FW22" i="19"/>
  <c r="DP224" i="18"/>
  <c r="BL257" i="20"/>
  <c r="FW20" i="19"/>
  <c r="BL269" i="20"/>
  <c r="BL256" i="20"/>
  <c r="FW6" i="19" s="1"/>
  <c r="FW14" i="19"/>
  <c r="GC20" i="19"/>
  <c r="BL268" i="20"/>
  <c r="BN268" i="20"/>
  <c r="BM268" i="20"/>
  <c r="BL267" i="20"/>
  <c r="BL265" i="20"/>
  <c r="BL266" i="20"/>
  <c r="FW5" i="19" l="1"/>
  <c r="FW7" i="19" s="1"/>
  <c r="FW11" i="19" s="1"/>
  <c r="BE21" i="21" s="1"/>
  <c r="BE12" i="21" l="1"/>
  <c r="BE95" i="21"/>
  <c r="BE76" i="21"/>
  <c r="BE94" i="21"/>
  <c r="BE40" i="21"/>
  <c r="BE53" i="21"/>
  <c r="BE97" i="21"/>
  <c r="BE77" i="21"/>
  <c r="BE43" i="21"/>
  <c r="BE29" i="21"/>
  <c r="BE56" i="21"/>
  <c r="BE88" i="21"/>
  <c r="BE68" i="21"/>
  <c r="BE66" i="21"/>
  <c r="BE69" i="21"/>
  <c r="BE79" i="21"/>
  <c r="BE32" i="21"/>
  <c r="BE23" i="21"/>
  <c r="BE26" i="21"/>
  <c r="BE5" i="21"/>
  <c r="BE37" i="21"/>
  <c r="BE62" i="21"/>
  <c r="BE11" i="21"/>
  <c r="BE35" i="21"/>
  <c r="BE49" i="21"/>
  <c r="BE84" i="21"/>
  <c r="BE96" i="21"/>
  <c r="BE45" i="21"/>
  <c r="BE73" i="21"/>
  <c r="BE7" i="21"/>
  <c r="BE85" i="21"/>
  <c r="BE44" i="21"/>
  <c r="BE92" i="21"/>
  <c r="BE67" i="21"/>
  <c r="BE15" i="21"/>
  <c r="BE30" i="21"/>
  <c r="BE81" i="21"/>
  <c r="BE64" i="21"/>
  <c r="BE60" i="21"/>
  <c r="BE54" i="21"/>
  <c r="BE51" i="21"/>
  <c r="BE90" i="21"/>
  <c r="BE57" i="21"/>
  <c r="BE27" i="21"/>
  <c r="BE102" i="21"/>
  <c r="BE14" i="21"/>
  <c r="BE13" i="21"/>
  <c r="BE4" i="21"/>
  <c r="BE6" i="21"/>
  <c r="BE9" i="21"/>
  <c r="BE46" i="21"/>
  <c r="BE89" i="21"/>
  <c r="BE41" i="21"/>
  <c r="BE61" i="21"/>
  <c r="BE55" i="21"/>
  <c r="BE52" i="21"/>
  <c r="BE34" i="21"/>
  <c r="BE75" i="21"/>
  <c r="BE22" i="21"/>
  <c r="BE74" i="21"/>
  <c r="BE8" i="21"/>
  <c r="BE82" i="21"/>
  <c r="BE72" i="21"/>
  <c r="BE20" i="21"/>
  <c r="BE70" i="21"/>
  <c r="BE24" i="21"/>
  <c r="BE91" i="21"/>
  <c r="BE65" i="21"/>
  <c r="BE58" i="21"/>
  <c r="BE19" i="21"/>
  <c r="BE80" i="21"/>
  <c r="BE63" i="21"/>
  <c r="BE59" i="21"/>
  <c r="BE47" i="21"/>
  <c r="BE99" i="21"/>
  <c r="BE78" i="21"/>
  <c r="BE39" i="21"/>
  <c r="BE71" i="21"/>
  <c r="BE86" i="21"/>
  <c r="BE50" i="21"/>
  <c r="BE93" i="21"/>
  <c r="BE83" i="21"/>
  <c r="BE42" i="21"/>
  <c r="BE98" i="21"/>
  <c r="BE101" i="21"/>
  <c r="BE87" i="21"/>
  <c r="BE16" i="21"/>
  <c r="BE48" i="21"/>
  <c r="BE28" i="21"/>
  <c r="BE17" i="21"/>
  <c r="BE38" i="21"/>
  <c r="BE100" i="21"/>
  <c r="BE10" i="21"/>
  <c r="BE33" i="21"/>
  <c r="BE25" i="21"/>
  <c r="BE3" i="21"/>
  <c r="BM26" i="20"/>
  <c r="BM10" i="20"/>
  <c r="BM14" i="20"/>
  <c r="BM6" i="20"/>
  <c r="BM16" i="20"/>
  <c r="BM20" i="20"/>
  <c r="BM5" i="20"/>
  <c r="BM7" i="20"/>
  <c r="BM36" i="20"/>
  <c r="BM30" i="20"/>
  <c r="BM11" i="20"/>
  <c r="BM25" i="20"/>
  <c r="BM4" i="20"/>
  <c r="BM3" i="20"/>
  <c r="BE105" i="21"/>
  <c r="BM34" i="20"/>
  <c r="BM33" i="20"/>
  <c r="EL52" i="18" l="1"/>
  <c r="DT33" i="18"/>
  <c r="DT34" i="18"/>
  <c r="DT48" i="18"/>
  <c r="DR51" i="18"/>
  <c r="DR224" i="18" s="1"/>
  <c r="DT51" i="18"/>
  <c r="EF32" i="18"/>
  <c r="DT125" i="18"/>
  <c r="DT49" i="18"/>
  <c r="EF61" i="18"/>
  <c r="BM261" i="20"/>
  <c r="BM262" i="20"/>
  <c r="BM254" i="20"/>
  <c r="DT22" i="18"/>
  <c r="DT39" i="18"/>
  <c r="GC16" i="19" s="1"/>
  <c r="DT45" i="18"/>
  <c r="GC14" i="19" s="1"/>
  <c r="DT38" i="18"/>
  <c r="GC26" i="19" s="1"/>
  <c r="BM253" i="20"/>
  <c r="BM255" i="20"/>
  <c r="BM264" i="20"/>
  <c r="BM260" i="20"/>
  <c r="EF31" i="18"/>
  <c r="DT70" i="18"/>
  <c r="GC21" i="19" s="1"/>
  <c r="DT60" i="18"/>
  <c r="BM265" i="20" l="1"/>
  <c r="BN265" i="20"/>
  <c r="BN266" i="20"/>
  <c r="BM266" i="20"/>
  <c r="GC19" i="19"/>
  <c r="GC15" i="19"/>
  <c r="BN269" i="20"/>
  <c r="BM269" i="20"/>
  <c r="BN258" i="20"/>
  <c r="BM258" i="20"/>
  <c r="GC17" i="19"/>
  <c r="DT224" i="18"/>
  <c r="BM256" i="20"/>
  <c r="BN256" i="20"/>
  <c r="GC6" i="19" s="1"/>
  <c r="BN257" i="20"/>
  <c r="BM257" i="20"/>
  <c r="BM267" i="20"/>
  <c r="BN267" i="20"/>
  <c r="GC5" i="19" l="1"/>
  <c r="GC7" i="19" s="1"/>
  <c r="GC11" i="19" s="1"/>
  <c r="BG23" i="21" s="1"/>
  <c r="BG70" i="21" l="1"/>
  <c r="BG83" i="21"/>
  <c r="BG49" i="21"/>
  <c r="BG61" i="21"/>
  <c r="BG11" i="21"/>
  <c r="BG42" i="21"/>
  <c r="BG94" i="21"/>
  <c r="BG54" i="21"/>
  <c r="BG95" i="21"/>
  <c r="BG45" i="21"/>
  <c r="BG34" i="21"/>
  <c r="BG3" i="21"/>
  <c r="BG50" i="21"/>
  <c r="BG88" i="21"/>
  <c r="BG10" i="21"/>
  <c r="BG71" i="21"/>
  <c r="BG16" i="21"/>
  <c r="BG80" i="21"/>
  <c r="BG7" i="21"/>
  <c r="BG77" i="21"/>
  <c r="BG46" i="21"/>
  <c r="BG38" i="21"/>
  <c r="BG44" i="21"/>
  <c r="BG39" i="21"/>
  <c r="BG58" i="21"/>
  <c r="BG56" i="21"/>
  <c r="BG28" i="21"/>
  <c r="BG25" i="21"/>
  <c r="BG19" i="21"/>
  <c r="BG59" i="21"/>
  <c r="BG75" i="21"/>
  <c r="BG47" i="21"/>
  <c r="BG4" i="21"/>
  <c r="BG12" i="21"/>
  <c r="BG60" i="21"/>
  <c r="BG40" i="21"/>
  <c r="BG63" i="21"/>
  <c r="BG35" i="21"/>
  <c r="BG22" i="21"/>
  <c r="BG85" i="21"/>
  <c r="BG67" i="21"/>
  <c r="BG100" i="21"/>
  <c r="BG92" i="21"/>
  <c r="BG68" i="21"/>
  <c r="BG99" i="21"/>
  <c r="BG20" i="21"/>
  <c r="BG64" i="21"/>
  <c r="BG6" i="21"/>
  <c r="BG14" i="21"/>
  <c r="BG73" i="21"/>
  <c r="BG81" i="21"/>
  <c r="BG90" i="21"/>
  <c r="BG37" i="21"/>
  <c r="BG53" i="21"/>
  <c r="BG87" i="21"/>
  <c r="BG52" i="21"/>
  <c r="BG97" i="21"/>
  <c r="BG17" i="21"/>
  <c r="BG84" i="21"/>
  <c r="BG78" i="21"/>
  <c r="BG66" i="21"/>
  <c r="BG48" i="21"/>
  <c r="BG102" i="21"/>
  <c r="BG5" i="21"/>
  <c r="BG91" i="21"/>
  <c r="BG79" i="21"/>
  <c r="BG65" i="21"/>
  <c r="BG55" i="21"/>
  <c r="BG98" i="21"/>
  <c r="BG9" i="21"/>
  <c r="BG41" i="21"/>
  <c r="BG27" i="21"/>
  <c r="BG101" i="21"/>
  <c r="BG15" i="21"/>
  <c r="BG93" i="21"/>
  <c r="BG24" i="21"/>
  <c r="BG69" i="21"/>
  <c r="BG57" i="21"/>
  <c r="BG89" i="21"/>
  <c r="BG74" i="21"/>
  <c r="BG32" i="21"/>
  <c r="BG96" i="21"/>
  <c r="BG86" i="21"/>
  <c r="BG82" i="21"/>
  <c r="BG76" i="21"/>
  <c r="BG29" i="21"/>
  <c r="BG33" i="21"/>
  <c r="BG30" i="21"/>
  <c r="BG26" i="21"/>
  <c r="BG21" i="21"/>
  <c r="BG72" i="21"/>
  <c r="BG62" i="21"/>
  <c r="BG51" i="21"/>
  <c r="BG8" i="21"/>
  <c r="BG13" i="21"/>
  <c r="BG43" i="21"/>
  <c r="BO8" i="20"/>
  <c r="BO12" i="20"/>
  <c r="BO23" i="20"/>
  <c r="BO3" i="20"/>
  <c r="BO9" i="20"/>
  <c r="BO34" i="20"/>
  <c r="BO105" i="20"/>
  <c r="BO48" i="20"/>
  <c r="BO54" i="20"/>
  <c r="BO65" i="20"/>
  <c r="BO44" i="20"/>
  <c r="BO45" i="20"/>
  <c r="BO43" i="20"/>
  <c r="BO42" i="20"/>
  <c r="BO66" i="20"/>
  <c r="BO26" i="20"/>
  <c r="BO19" i="20"/>
  <c r="BO28" i="20"/>
  <c r="BO20" i="20"/>
  <c r="BO10" i="20"/>
  <c r="BO21" i="20"/>
  <c r="BO55" i="20"/>
  <c r="BO104" i="20"/>
  <c r="BO17" i="20"/>
  <c r="BO113" i="20"/>
  <c r="BO82" i="20"/>
  <c r="BO75" i="20"/>
  <c r="BO83" i="20"/>
  <c r="BO109" i="20"/>
  <c r="BO76" i="20"/>
  <c r="BO11" i="20"/>
  <c r="BO14" i="20"/>
  <c r="BO13" i="20"/>
  <c r="BO24" i="20"/>
  <c r="BO37" i="20"/>
  <c r="BO41" i="20"/>
  <c r="BO39" i="20"/>
  <c r="BO40" i="20"/>
  <c r="BO36" i="20"/>
  <c r="BO30" i="20"/>
  <c r="BO38" i="20"/>
  <c r="BO50" i="20"/>
  <c r="BO49" i="20"/>
  <c r="BO78" i="20"/>
  <c r="BO6" i="20"/>
  <c r="BO18" i="20"/>
  <c r="BO16" i="20"/>
  <c r="BO7" i="20"/>
  <c r="BO31" i="20"/>
  <c r="BO77" i="20"/>
  <c r="BO59" i="20"/>
  <c r="BO101" i="20"/>
  <c r="BO29" i="20"/>
  <c r="BO95" i="20"/>
  <c r="BO100" i="20"/>
  <c r="BO94" i="20"/>
  <c r="BO193" i="20"/>
  <c r="BO58" i="20"/>
  <c r="BO72" i="20"/>
  <c r="BO74" i="20"/>
  <c r="BO73" i="20"/>
  <c r="BO92" i="20"/>
  <c r="BG105" i="21" l="1"/>
  <c r="EF196" i="18"/>
  <c r="EB196" i="18"/>
  <c r="EB46" i="18"/>
  <c r="EB206" i="18"/>
  <c r="DX50" i="18"/>
  <c r="EN50" i="18"/>
  <c r="ER215" i="18"/>
  <c r="HP18" i="19" s="1"/>
  <c r="ER174" i="18"/>
  <c r="EF187" i="18"/>
  <c r="EF195" i="18"/>
  <c r="EB69" i="18"/>
  <c r="EF199" i="18"/>
  <c r="EF38" i="18"/>
  <c r="DZ157" i="18"/>
  <c r="EB157" i="18"/>
  <c r="EB149" i="18"/>
  <c r="EF149" i="18"/>
  <c r="EB53" i="18"/>
  <c r="DV34" i="18"/>
  <c r="EL34" i="18"/>
  <c r="ED34" i="18"/>
  <c r="EB54" i="18"/>
  <c r="EB9" i="18"/>
  <c r="BO264" i="20"/>
  <c r="EJ33" i="18"/>
  <c r="DV33" i="18"/>
  <c r="EL33" i="18"/>
  <c r="EF189" i="18"/>
  <c r="EB39" i="18"/>
  <c r="EB92" i="18"/>
  <c r="DX125" i="18"/>
  <c r="EN125" i="18"/>
  <c r="EL40" i="18"/>
  <c r="BO263" i="20"/>
  <c r="EF57" i="18"/>
  <c r="GX15" i="19" s="1"/>
  <c r="DX48" i="18"/>
  <c r="EF48" i="18"/>
  <c r="EL49" i="18"/>
  <c r="EB113" i="18"/>
  <c r="EF35" i="18"/>
  <c r="EB188" i="18"/>
  <c r="DZ188" i="18"/>
  <c r="DZ21" i="18"/>
  <c r="EB21" i="18"/>
  <c r="EN148" i="18"/>
  <c r="EF168" i="18"/>
  <c r="EB168" i="18"/>
  <c r="EN140" i="18"/>
  <c r="EB146" i="18"/>
  <c r="EF153" i="18"/>
  <c r="EL60" i="18"/>
  <c r="DV60" i="18"/>
  <c r="EF134" i="18"/>
  <c r="EB70" i="18"/>
  <c r="EB56" i="18"/>
  <c r="BO255" i="20"/>
  <c r="DX51" i="18"/>
  <c r="EN51" i="18"/>
  <c r="EL41" i="18"/>
  <c r="EB4" i="18"/>
  <c r="EF45" i="18"/>
  <c r="EB154" i="18"/>
  <c r="EB37" i="18"/>
  <c r="BO253" i="20"/>
  <c r="BO254" i="20"/>
  <c r="BO261" i="20"/>
  <c r="BO262" i="20"/>
  <c r="BO260" i="20"/>
  <c r="DZ22" i="18"/>
  <c r="EB22" i="18"/>
  <c r="EN112" i="18"/>
  <c r="EN11" i="18"/>
  <c r="EB87" i="18"/>
  <c r="DV163" i="18"/>
  <c r="EL163" i="18"/>
  <c r="EB159" i="18"/>
  <c r="EF159" i="18"/>
  <c r="EB55" i="18"/>
  <c r="GO23" i="19" s="1"/>
  <c r="DX171" i="18"/>
  <c r="EN171" i="18"/>
  <c r="EL44" i="18"/>
  <c r="EL72" i="18"/>
  <c r="EB193" i="18"/>
  <c r="EL183" i="18"/>
  <c r="EB131" i="18"/>
  <c r="EB139" i="18"/>
  <c r="DZ164" i="18"/>
  <c r="EB164" i="18"/>
  <c r="GO19" i="19" l="1"/>
  <c r="BO267" i="20"/>
  <c r="BQ267" i="20"/>
  <c r="BR267" i="20"/>
  <c r="BP267" i="20"/>
  <c r="GO14" i="19"/>
  <c r="HG16" i="19"/>
  <c r="BO268" i="20"/>
  <c r="BR268" i="20"/>
  <c r="BP268" i="20"/>
  <c r="BQ268" i="20"/>
  <c r="GO21" i="19"/>
  <c r="GX23" i="19"/>
  <c r="BP266" i="20"/>
  <c r="BO266" i="20"/>
  <c r="BR266" i="20"/>
  <c r="BQ266" i="20"/>
  <c r="DZ224" i="18"/>
  <c r="HG19" i="19"/>
  <c r="BO269" i="20"/>
  <c r="BR269" i="20"/>
  <c r="BQ269" i="20"/>
  <c r="BP269" i="20"/>
  <c r="GO22" i="19"/>
  <c r="GO15" i="19"/>
  <c r="BO257" i="20"/>
  <c r="BQ257" i="20"/>
  <c r="BR257" i="20"/>
  <c r="BP257" i="20"/>
  <c r="EB224" i="18"/>
  <c r="GO20" i="19"/>
  <c r="GX19" i="19"/>
  <c r="GX14" i="19"/>
  <c r="HG15" i="19"/>
  <c r="BO265" i="20"/>
  <c r="BQ265" i="20"/>
  <c r="BP265" i="20"/>
  <c r="BR265" i="20"/>
  <c r="BP256" i="20"/>
  <c r="BO256" i="20"/>
  <c r="BR256" i="20"/>
  <c r="BQ256" i="20"/>
  <c r="BP258" i="20"/>
  <c r="BO258" i="20"/>
  <c r="BR258" i="20"/>
  <c r="BQ258" i="20"/>
  <c r="DX224" i="18"/>
  <c r="DV224" i="18"/>
  <c r="HJ15" i="19"/>
  <c r="GO17" i="19" l="1"/>
  <c r="GO25" i="19"/>
  <c r="GO18" i="19"/>
  <c r="GO6" i="19"/>
  <c r="GO16" i="19"/>
  <c r="GO24" i="19"/>
  <c r="GO5" i="19" l="1"/>
  <c r="GO7" i="19" s="1"/>
  <c r="GO11" i="19" s="1"/>
  <c r="BK14" i="21" s="1"/>
  <c r="BK38" i="21" l="1"/>
  <c r="BK59" i="21"/>
  <c r="BK51" i="21"/>
  <c r="BK3" i="21"/>
  <c r="BK81" i="21"/>
  <c r="BK32" i="21"/>
  <c r="BK53" i="21"/>
  <c r="BK55" i="21"/>
  <c r="BK23" i="21"/>
  <c r="BK24" i="21"/>
  <c r="BK39" i="21"/>
  <c r="BK30" i="21"/>
  <c r="BK65" i="21"/>
  <c r="BK20" i="21"/>
  <c r="BK17" i="21"/>
  <c r="BK94" i="21"/>
  <c r="BK11" i="21"/>
  <c r="BK22" i="21"/>
  <c r="BK19" i="21"/>
  <c r="BK70" i="21"/>
  <c r="BK88" i="21"/>
  <c r="BK58" i="21"/>
  <c r="BK80" i="21"/>
  <c r="BK93" i="21"/>
  <c r="BK87" i="21"/>
  <c r="BK42" i="21"/>
  <c r="BK66" i="21"/>
  <c r="BK61" i="21"/>
  <c r="BK46" i="21"/>
  <c r="BK25" i="21"/>
  <c r="BK82" i="21"/>
  <c r="BK6" i="21"/>
  <c r="BK62" i="21"/>
  <c r="BK21" i="21"/>
  <c r="BK50" i="21"/>
  <c r="BK74" i="21"/>
  <c r="BK97" i="21"/>
  <c r="BK29" i="21"/>
  <c r="BK40" i="21"/>
  <c r="BK99" i="21"/>
  <c r="BK13" i="21"/>
  <c r="BK43" i="21"/>
  <c r="BK91" i="21"/>
  <c r="BK9" i="21"/>
  <c r="BK90" i="21"/>
  <c r="BK34" i="21"/>
  <c r="BK26" i="21"/>
  <c r="BK77" i="21"/>
  <c r="BK10" i="21"/>
  <c r="BK33" i="21"/>
  <c r="BK79" i="21"/>
  <c r="BK96" i="21"/>
  <c r="BK85" i="21"/>
  <c r="BK78" i="21"/>
  <c r="BK48" i="21"/>
  <c r="BK92" i="21"/>
  <c r="BK75" i="21"/>
  <c r="BK37" i="21"/>
  <c r="BK100" i="21"/>
  <c r="BK95" i="21"/>
  <c r="BK28" i="21"/>
  <c r="BK73" i="21"/>
  <c r="BK60" i="21"/>
  <c r="BK54" i="21"/>
  <c r="BK12" i="21"/>
  <c r="BK4" i="21"/>
  <c r="BK89" i="21"/>
  <c r="BK76" i="21"/>
  <c r="BK63" i="21"/>
  <c r="BK56" i="21"/>
  <c r="BK98" i="21"/>
  <c r="BK101" i="21"/>
  <c r="BK64" i="21"/>
  <c r="BK5" i="21"/>
  <c r="BK86" i="21"/>
  <c r="BK8" i="21"/>
  <c r="BK45" i="21"/>
  <c r="BK67" i="21"/>
  <c r="BK71" i="21"/>
  <c r="BK49" i="21"/>
  <c r="BK68" i="21"/>
  <c r="BK7" i="21"/>
  <c r="BK83" i="21"/>
  <c r="BK72" i="21"/>
  <c r="BK47" i="21"/>
  <c r="BK35" i="21"/>
  <c r="BK16" i="21"/>
  <c r="BK15" i="21"/>
  <c r="BK44" i="21"/>
  <c r="BK27" i="21"/>
  <c r="BK84" i="21"/>
  <c r="BK69" i="21"/>
  <c r="BK57" i="21"/>
  <c r="BK52" i="21"/>
  <c r="BK41" i="21"/>
  <c r="BS74" i="20" s="1"/>
  <c r="BS40" i="20"/>
  <c r="BS41" i="20"/>
  <c r="BS39" i="20"/>
  <c r="BS37" i="20"/>
  <c r="BS36" i="20"/>
  <c r="EF70" i="18" s="1"/>
  <c r="BS8" i="20"/>
  <c r="BS3" i="20"/>
  <c r="BS9" i="20"/>
  <c r="BS12" i="20"/>
  <c r="BS23" i="20"/>
  <c r="BS55" i="20"/>
  <c r="BS43" i="20"/>
  <c r="BS66" i="20"/>
  <c r="BS44" i="20"/>
  <c r="BS45" i="20"/>
  <c r="BS42" i="20"/>
  <c r="BS48" i="20"/>
  <c r="BS51" i="20"/>
  <c r="BS77" i="20"/>
  <c r="BS29" i="20"/>
  <c r="BS31" i="20"/>
  <c r="BS30" i="20"/>
  <c r="BS38" i="20"/>
  <c r="BS98" i="20"/>
  <c r="BS99" i="20"/>
  <c r="BS100" i="20"/>
  <c r="BS104" i="20" l="1"/>
  <c r="BK105" i="21"/>
  <c r="EN95" i="18"/>
  <c r="ER121" i="18"/>
  <c r="EF121" i="18"/>
  <c r="EN53" i="18"/>
  <c r="EL37" i="18"/>
  <c r="EF131" i="18"/>
  <c r="EN9" i="18"/>
  <c r="BS253" i="20"/>
  <c r="BS254" i="20"/>
  <c r="BS261" i="20"/>
  <c r="BS262" i="20"/>
  <c r="BS260" i="20"/>
  <c r="ED22" i="18"/>
  <c r="EJ22" i="18"/>
  <c r="EL22" i="18"/>
  <c r="EF206" i="18"/>
  <c r="ER98" i="18"/>
  <c r="EF98" i="18"/>
  <c r="EF69" i="18"/>
  <c r="EF113" i="18"/>
  <c r="EL164" i="18"/>
  <c r="ED21" i="18"/>
  <c r="EL21" i="18"/>
  <c r="EF92" i="18"/>
  <c r="EF39" i="18"/>
  <c r="BS264" i="20"/>
  <c r="BS255" i="20"/>
  <c r="EN46" i="18"/>
  <c r="EF54" i="18"/>
  <c r="EF87" i="18"/>
  <c r="ER87" i="18"/>
  <c r="EF154" i="18"/>
  <c r="ER4" i="18"/>
  <c r="EL157" i="18"/>
  <c r="EF55" i="18"/>
  <c r="EF146" i="18"/>
  <c r="ER146" i="18"/>
  <c r="EF139" i="18"/>
  <c r="BS263" i="20"/>
  <c r="EN193" i="18"/>
  <c r="ED188" i="18"/>
  <c r="EL188" i="18"/>
  <c r="EF56" i="18"/>
  <c r="HP16" i="19" l="1"/>
  <c r="BS258" i="20"/>
  <c r="BT258" i="20"/>
  <c r="ED224" i="18"/>
  <c r="BS267" i="20"/>
  <c r="BT267" i="20"/>
  <c r="HJ21" i="19"/>
  <c r="HP21" i="19"/>
  <c r="GX20" i="19"/>
  <c r="BS269" i="20"/>
  <c r="BT269" i="20"/>
  <c r="BS266" i="20"/>
  <c r="BT266" i="20"/>
  <c r="GX17" i="19"/>
  <c r="GX16" i="19"/>
  <c r="BS257" i="20"/>
  <c r="BT257" i="20"/>
  <c r="BS268" i="20"/>
  <c r="BT268" i="20"/>
  <c r="GX21" i="19"/>
  <c r="EF224" i="18"/>
  <c r="HG14" i="19"/>
  <c r="BS265" i="20"/>
  <c r="BT265" i="20"/>
  <c r="BS256" i="20"/>
  <c r="BT256" i="20"/>
  <c r="GX18" i="19" l="1"/>
  <c r="GX5" i="19" s="1"/>
  <c r="GX6" i="19" l="1"/>
  <c r="GX7" i="19" s="1"/>
  <c r="GX11" i="19" s="1"/>
  <c r="BM12" i="21" l="1"/>
  <c r="BM101" i="21"/>
  <c r="BM43" i="21"/>
  <c r="BM5" i="21"/>
  <c r="BN99" i="21"/>
  <c r="BN101" i="21"/>
  <c r="BM9" i="21"/>
  <c r="BM15" i="21"/>
  <c r="BM14" i="21"/>
  <c r="BM100" i="21"/>
  <c r="BM20" i="21"/>
  <c r="BN100" i="21"/>
  <c r="BM98" i="21"/>
  <c r="BM99" i="21"/>
  <c r="BN98" i="21"/>
  <c r="BM33" i="21"/>
  <c r="BN50" i="21"/>
  <c r="BM53" i="21"/>
  <c r="BN48" i="21"/>
  <c r="BN42" i="21"/>
  <c r="BM58" i="21"/>
  <c r="BM13" i="21"/>
  <c r="BM61" i="21"/>
  <c r="BM37" i="21"/>
  <c r="BN43" i="21"/>
  <c r="BN25" i="21"/>
  <c r="BN41" i="21"/>
  <c r="BM67" i="21"/>
  <c r="BM70" i="21"/>
  <c r="BN71" i="21"/>
  <c r="BM74" i="21"/>
  <c r="BM77" i="21"/>
  <c r="BN78" i="21"/>
  <c r="BM3" i="21"/>
  <c r="BM81" i="21"/>
  <c r="BM82" i="21"/>
  <c r="BN83" i="21"/>
  <c r="BM85" i="21"/>
  <c r="BN86" i="21"/>
  <c r="BN87" i="21"/>
  <c r="BM35" i="21"/>
  <c r="BN90" i="21"/>
  <c r="BM10" i="21"/>
  <c r="BM17" i="21"/>
  <c r="BM4" i="21"/>
  <c r="BM45" i="21"/>
  <c r="BN93" i="21"/>
  <c r="BN39" i="21"/>
  <c r="BM24" i="21"/>
  <c r="BM7" i="21"/>
  <c r="BM96" i="21"/>
  <c r="BN34" i="21"/>
  <c r="BM22" i="21"/>
  <c r="BN32" i="21"/>
  <c r="BN23" i="21"/>
  <c r="BP102" i="21"/>
  <c r="BM49" i="21"/>
  <c r="BM57" i="21"/>
  <c r="BN68" i="21"/>
  <c r="BN69" i="21"/>
  <c r="BN70" i="21"/>
  <c r="BM71" i="21"/>
  <c r="BM72" i="21"/>
  <c r="BM73" i="21"/>
  <c r="BM90" i="21"/>
  <c r="BM91" i="21"/>
  <c r="BN45" i="21"/>
  <c r="BM27" i="21"/>
  <c r="BM93" i="21"/>
  <c r="BM26" i="21"/>
  <c r="BN94" i="21"/>
  <c r="BN95" i="21"/>
  <c r="BN24" i="21"/>
  <c r="BM44" i="21"/>
  <c r="BN102" i="21"/>
  <c r="BN51" i="21"/>
  <c r="BN53" i="21"/>
  <c r="BN54" i="21"/>
  <c r="BN55" i="21"/>
  <c r="BN57" i="21"/>
  <c r="BM59" i="21"/>
  <c r="BM62" i="21"/>
  <c r="BM25" i="21"/>
  <c r="BN66" i="21"/>
  <c r="BM68" i="21"/>
  <c r="BM76" i="21"/>
  <c r="BN79" i="21"/>
  <c r="BN38" i="21"/>
  <c r="BN81" i="21"/>
  <c r="BM28" i="21"/>
  <c r="BN88" i="21"/>
  <c r="BM39" i="21"/>
  <c r="BM95" i="21"/>
  <c r="BN30" i="21"/>
  <c r="BM8" i="21"/>
  <c r="BM97" i="21"/>
  <c r="BN46" i="21"/>
  <c r="BM23" i="21"/>
  <c r="BN49" i="21"/>
  <c r="BM51" i="21"/>
  <c r="BM52" i="21"/>
  <c r="BN56" i="21"/>
  <c r="BM11" i="21"/>
  <c r="BM29" i="21"/>
  <c r="BN67" i="21"/>
  <c r="BN73" i="21"/>
  <c r="BN74" i="21"/>
  <c r="BN77" i="21"/>
  <c r="BM78" i="21"/>
  <c r="BN82" i="21"/>
  <c r="BM83" i="21"/>
  <c r="BM84" i="21"/>
  <c r="BN40" i="21"/>
  <c r="BN26" i="21"/>
  <c r="BM94" i="21"/>
  <c r="BM34" i="21"/>
  <c r="BN97" i="21"/>
  <c r="BM54" i="21"/>
  <c r="BM48" i="21"/>
  <c r="BN59" i="21"/>
  <c r="BM60" i="21"/>
  <c r="BN63" i="21"/>
  <c r="BM64" i="21"/>
  <c r="BM41" i="21"/>
  <c r="BM65" i="21"/>
  <c r="BM75" i="21"/>
  <c r="BM38" i="21"/>
  <c r="BM80" i="21"/>
  <c r="BM86" i="21"/>
  <c r="BN28" i="21"/>
  <c r="BM88" i="21"/>
  <c r="BN35" i="21"/>
  <c r="BN89" i="21"/>
  <c r="BN91" i="21"/>
  <c r="BN92" i="21"/>
  <c r="BM46" i="21"/>
  <c r="BN44" i="21"/>
  <c r="BM102" i="21"/>
  <c r="BN33" i="21"/>
  <c r="BM50" i="21"/>
  <c r="BM55" i="21"/>
  <c r="BM56" i="21"/>
  <c r="BN60" i="21"/>
  <c r="BN61" i="21"/>
  <c r="BN64" i="21"/>
  <c r="BN65" i="21"/>
  <c r="BM66" i="21"/>
  <c r="BM6" i="21"/>
  <c r="BN72" i="21"/>
  <c r="BN75" i="21"/>
  <c r="BN76" i="21"/>
  <c r="BN80" i="21"/>
  <c r="BM21" i="21"/>
  <c r="BM40" i="21"/>
  <c r="BN27" i="21"/>
  <c r="BN96" i="21"/>
  <c r="BR102" i="21"/>
  <c r="BR105" i="21" s="1"/>
  <c r="BN37" i="21"/>
  <c r="BM79" i="21"/>
  <c r="BM19" i="21"/>
  <c r="BM30" i="21"/>
  <c r="BM42" i="21"/>
  <c r="BN62" i="21"/>
  <c r="BM69" i="21"/>
  <c r="BN84" i="21"/>
  <c r="BM89" i="21"/>
  <c r="BM32" i="21"/>
  <c r="BN52" i="21"/>
  <c r="BN58" i="21"/>
  <c r="BM63" i="21"/>
  <c r="BN85" i="21"/>
  <c r="BM92" i="21"/>
  <c r="BM47" i="21"/>
  <c r="BN29" i="21"/>
  <c r="BM16" i="21"/>
  <c r="BM87" i="21"/>
  <c r="BN22" i="21"/>
  <c r="BL102" i="21"/>
  <c r="BL105" i="21" s="1"/>
  <c r="BN105" i="21" l="1"/>
  <c r="BU38" i="20"/>
  <c r="BU49" i="20"/>
  <c r="BU50" i="20"/>
  <c r="BU78" i="20"/>
  <c r="BU30" i="20"/>
  <c r="BU15" i="20"/>
  <c r="BU4" i="20"/>
  <c r="BU17" i="20"/>
  <c r="BU22" i="20"/>
  <c r="BU5" i="20"/>
  <c r="BU54" i="20"/>
  <c r="BU34" i="20"/>
  <c r="BU65" i="20"/>
  <c r="BU33" i="20"/>
  <c r="BU57" i="20"/>
  <c r="BU71" i="20"/>
  <c r="BU20" i="20"/>
  <c r="BU21" i="20"/>
  <c r="BU10" i="20"/>
  <c r="BU19" i="20"/>
  <c r="BU35" i="20"/>
  <c r="BU182" i="20"/>
  <c r="BU59" i="20"/>
  <c r="BU94" i="20"/>
  <c r="BU95" i="20"/>
  <c r="BU193" i="20"/>
  <c r="BM105" i="21"/>
  <c r="BU43" i="20"/>
  <c r="BU44" i="20"/>
  <c r="BU45" i="20"/>
  <c r="BU66" i="20"/>
  <c r="BU42" i="20"/>
  <c r="BU37" i="20"/>
  <c r="EL56" i="18" s="1"/>
  <c r="BU41" i="20"/>
  <c r="EL92" i="18" s="1"/>
  <c r="BU40" i="20"/>
  <c r="EL55" i="18" s="1"/>
  <c r="BU36" i="20"/>
  <c r="EL70" i="18" s="1"/>
  <c r="BU39" i="20"/>
  <c r="EL206" i="18" s="1"/>
  <c r="EN61" i="18" l="1"/>
  <c r="EN134" i="18"/>
  <c r="EN69" i="18"/>
  <c r="EN113" i="18"/>
  <c r="EN131" i="18"/>
  <c r="EN153" i="18"/>
  <c r="HJ17" i="19" s="1"/>
  <c r="EN48" i="18"/>
  <c r="EN198" i="18"/>
  <c r="BU262" i="20"/>
  <c r="EL35" i="18"/>
  <c r="BU253" i="20"/>
  <c r="BU255" i="20"/>
  <c r="BU264" i="20"/>
  <c r="BU260" i="20"/>
  <c r="EJ31" i="18"/>
  <c r="EN31" i="18"/>
  <c r="EN159" i="18"/>
  <c r="EN139" i="18"/>
  <c r="ER196" i="18"/>
  <c r="EN182" i="18"/>
  <c r="EN45" i="18"/>
  <c r="HJ16" i="19" s="1"/>
  <c r="EL199" i="18"/>
  <c r="EN58" i="18"/>
  <c r="EN39" i="18"/>
  <c r="EN54" i="18"/>
  <c r="EN154" i="18"/>
  <c r="EN187" i="18"/>
  <c r="EJ32" i="18"/>
  <c r="EN32" i="18"/>
  <c r="EN36" i="18"/>
  <c r="HG17" i="19"/>
  <c r="ER168" i="18"/>
  <c r="HP15" i="19" s="1"/>
  <c r="EH195" i="18"/>
  <c r="EH224" i="18" s="1"/>
  <c r="EN195" i="18"/>
  <c r="ER14" i="18"/>
  <c r="BU254" i="20"/>
  <c r="EL38" i="18"/>
  <c r="BU261" i="20"/>
  <c r="BU263" i="20"/>
  <c r="EN57" i="18"/>
  <c r="EN189" i="18"/>
  <c r="BU269" i="20" l="1"/>
  <c r="BW269" i="20"/>
  <c r="BV269" i="20"/>
  <c r="HG18" i="19"/>
  <c r="HG5" i="19" s="1"/>
  <c r="EL224" i="18"/>
  <c r="BU257" i="20"/>
  <c r="BV257" i="20"/>
  <c r="BW257" i="20"/>
  <c r="HJ20" i="19"/>
  <c r="HJ14" i="19"/>
  <c r="EN224" i="18"/>
  <c r="BX258" i="20"/>
  <c r="BW258" i="20"/>
  <c r="HJ6" i="19" s="1"/>
  <c r="BU258" i="20"/>
  <c r="BV258" i="20"/>
  <c r="BV267" i="20"/>
  <c r="BW267" i="20"/>
  <c r="BU267" i="20"/>
  <c r="BX268" i="20"/>
  <c r="BV268" i="20"/>
  <c r="BU268" i="20"/>
  <c r="BW268" i="20"/>
  <c r="EJ224" i="18"/>
  <c r="BV256" i="20"/>
  <c r="BU256" i="20"/>
  <c r="BW256" i="20"/>
  <c r="HJ19" i="19"/>
  <c r="HJ18" i="19"/>
  <c r="BU266" i="20"/>
  <c r="BV266" i="20"/>
  <c r="BW266" i="20"/>
  <c r="BU265" i="20"/>
  <c r="BV265" i="20"/>
  <c r="BW265" i="20"/>
  <c r="HJ5" i="19" l="1"/>
  <c r="HJ7" i="19" s="1"/>
  <c r="HJ11" i="19" s="1"/>
  <c r="HG4" i="19"/>
  <c r="HG6" i="19"/>
  <c r="HG7" i="19" s="1"/>
  <c r="HG11" i="19" l="1"/>
  <c r="BQ15" i="21"/>
  <c r="BQ5" i="21"/>
  <c r="BQ6" i="21"/>
  <c r="BQ13" i="21"/>
  <c r="BQ9" i="21"/>
  <c r="BQ19" i="21"/>
  <c r="BQ14" i="21"/>
  <c r="BQ100" i="21"/>
  <c r="BQ101" i="21"/>
  <c r="BQ23" i="21"/>
  <c r="BQ98" i="21"/>
  <c r="BQ52" i="21"/>
  <c r="BQ47" i="21"/>
  <c r="BQ54" i="21"/>
  <c r="BQ56" i="21"/>
  <c r="BQ11" i="21"/>
  <c r="BQ29" i="21"/>
  <c r="BQ57" i="21"/>
  <c r="BQ60" i="21"/>
  <c r="BQ63" i="21"/>
  <c r="BQ66" i="21"/>
  <c r="BQ69" i="21"/>
  <c r="BQ73" i="21"/>
  <c r="BQ76" i="21"/>
  <c r="BQ80" i="21"/>
  <c r="BQ21" i="21"/>
  <c r="BQ84" i="21"/>
  <c r="BQ28" i="21"/>
  <c r="BQ89" i="21"/>
  <c r="BQ40" i="21"/>
  <c r="BQ95" i="21"/>
  <c r="BQ8" i="21"/>
  <c r="BQ97" i="21"/>
  <c r="BQ44" i="21"/>
  <c r="BQ33" i="21"/>
  <c r="BQ50" i="21"/>
  <c r="BQ51" i="21"/>
  <c r="BQ48" i="21"/>
  <c r="BQ55" i="21"/>
  <c r="BQ59" i="21"/>
  <c r="BQ43" i="21"/>
  <c r="BQ62" i="21"/>
  <c r="BQ25" i="21"/>
  <c r="BQ64" i="21"/>
  <c r="BQ67" i="21"/>
  <c r="BQ77" i="21"/>
  <c r="BQ78" i="21"/>
  <c r="BQ79" i="21"/>
  <c r="BQ38" i="21"/>
  <c r="BQ82" i="21"/>
  <c r="BQ83" i="21"/>
  <c r="BQ85" i="21"/>
  <c r="BQ86" i="21"/>
  <c r="BQ30" i="21"/>
  <c r="BQ96" i="21"/>
  <c r="BQ34" i="21"/>
  <c r="BQ22" i="21"/>
  <c r="BQ32" i="21"/>
  <c r="BQ46" i="21"/>
  <c r="BQ49" i="21"/>
  <c r="BQ99" i="21"/>
  <c r="BQ58" i="21"/>
  <c r="BQ37" i="21"/>
  <c r="BQ71" i="21"/>
  <c r="BQ16" i="21"/>
  <c r="BQ75" i="21"/>
  <c r="BQ10" i="21"/>
  <c r="BQ27" i="21"/>
  <c r="BQ26" i="21"/>
  <c r="BQ24" i="21"/>
  <c r="BQ102" i="21"/>
  <c r="BQ61" i="21"/>
  <c r="BQ65" i="21"/>
  <c r="BQ72" i="21"/>
  <c r="BQ81" i="21"/>
  <c r="BQ35" i="21"/>
  <c r="BQ4" i="21"/>
  <c r="BQ93" i="21"/>
  <c r="BQ39" i="21"/>
  <c r="BQ53" i="21"/>
  <c r="BQ42" i="21"/>
  <c r="BQ74" i="21"/>
  <c r="BQ3" i="21"/>
  <c r="BQ12" i="21"/>
  <c r="BQ90" i="21"/>
  <c r="BQ17" i="21"/>
  <c r="BQ7" i="21"/>
  <c r="BQ41" i="21"/>
  <c r="BQ70" i="21"/>
  <c r="BQ87" i="21"/>
  <c r="BQ88" i="21"/>
  <c r="BQ91" i="21"/>
  <c r="BQ92" i="21"/>
  <c r="BQ20" i="21"/>
  <c r="BQ94" i="21"/>
  <c r="BQ68" i="21"/>
  <c r="BQ45" i="21"/>
  <c r="BP27" i="21"/>
  <c r="BP4" i="21"/>
  <c r="BP11" i="21"/>
  <c r="BP12" i="21"/>
  <c r="BP20" i="21"/>
  <c r="BP100" i="21"/>
  <c r="BP8" i="21"/>
  <c r="BP98" i="21"/>
  <c r="BP101" i="21"/>
  <c r="BP99" i="21"/>
  <c r="BP51" i="21"/>
  <c r="BP55" i="21"/>
  <c r="BP59" i="21"/>
  <c r="BP15" i="21"/>
  <c r="BP9" i="21"/>
  <c r="BP62" i="21"/>
  <c r="BP64" i="21"/>
  <c r="BP65" i="21"/>
  <c r="BP6" i="21"/>
  <c r="BP68" i="21"/>
  <c r="BP72" i="21"/>
  <c r="BP16" i="21"/>
  <c r="BP75" i="21"/>
  <c r="BP79" i="21"/>
  <c r="BP38" i="21"/>
  <c r="BP88" i="21"/>
  <c r="BP14" i="21"/>
  <c r="BP91" i="21"/>
  <c r="BP92" i="21"/>
  <c r="BP26" i="21"/>
  <c r="BP94" i="21"/>
  <c r="BP30" i="21"/>
  <c r="BP46" i="21"/>
  <c r="BP52" i="21"/>
  <c r="BP53" i="21"/>
  <c r="BP54" i="21"/>
  <c r="BP56" i="21"/>
  <c r="BP60" i="21"/>
  <c r="BP61" i="21"/>
  <c r="BP63" i="21"/>
  <c r="BP80" i="21"/>
  <c r="BP81" i="21"/>
  <c r="BP89" i="21"/>
  <c r="BP10" i="21"/>
  <c r="BP40" i="21"/>
  <c r="BP39" i="21"/>
  <c r="BP33" i="21"/>
  <c r="BP42" i="21"/>
  <c r="BP41" i="21"/>
  <c r="BP73" i="21"/>
  <c r="BP77" i="21"/>
  <c r="BP82" i="21"/>
  <c r="BP84" i="21"/>
  <c r="BP86" i="21"/>
  <c r="BP90" i="21"/>
  <c r="BP17" i="21"/>
  <c r="BP5" i="21"/>
  <c r="BP34" i="21"/>
  <c r="BP22" i="21"/>
  <c r="BP50" i="21"/>
  <c r="BP66" i="21"/>
  <c r="BP76" i="21"/>
  <c r="BP21" i="21"/>
  <c r="BP45" i="21"/>
  <c r="BP96" i="21"/>
  <c r="BP47" i="21"/>
  <c r="BP29" i="21"/>
  <c r="BP58" i="21"/>
  <c r="BP37" i="21"/>
  <c r="BP25" i="21"/>
  <c r="BP69" i="21"/>
  <c r="BP70" i="21"/>
  <c r="BP85" i="21"/>
  <c r="BP87" i="21"/>
  <c r="BP24" i="21"/>
  <c r="BP19" i="21"/>
  <c r="BP32" i="21"/>
  <c r="BP23" i="21"/>
  <c r="BP48" i="21"/>
  <c r="BP71" i="21"/>
  <c r="BP28" i="21"/>
  <c r="BP35" i="21"/>
  <c r="BP93" i="21"/>
  <c r="BP44" i="21"/>
  <c r="BP13" i="21"/>
  <c r="BP74" i="21"/>
  <c r="BP95" i="21"/>
  <c r="BP97" i="21"/>
  <c r="BP49" i="21"/>
  <c r="BP57" i="21"/>
  <c r="BP67" i="21"/>
  <c r="BP78" i="21"/>
  <c r="BP43" i="21"/>
  <c r="BP3" i="21"/>
  <c r="BP83" i="21"/>
  <c r="BP7" i="21"/>
  <c r="BX18" i="20" l="1"/>
  <c r="BX46" i="20"/>
  <c r="BX7" i="20"/>
  <c r="BX16" i="20"/>
  <c r="BX6" i="20"/>
  <c r="BX56" i="20"/>
  <c r="BX53" i="20"/>
  <c r="BX25" i="20"/>
  <c r="BX26" i="20"/>
  <c r="BX28" i="20"/>
  <c r="BY31" i="20"/>
  <c r="BY51" i="20"/>
  <c r="BY52" i="20"/>
  <c r="BY29" i="20"/>
  <c r="BY59" i="20"/>
  <c r="BX12" i="20"/>
  <c r="FL157" i="18" s="1"/>
  <c r="IT19" i="19" s="1"/>
  <c r="BX3" i="20"/>
  <c r="BX8" i="20"/>
  <c r="EX21" i="18" s="1"/>
  <c r="BX23" i="20"/>
  <c r="BX9" i="20"/>
  <c r="FL188" i="18" s="1"/>
  <c r="IT21" i="19" s="1"/>
  <c r="BQ105" i="21"/>
  <c r="BY43" i="20"/>
  <c r="BY44" i="20"/>
  <c r="BY45" i="20"/>
  <c r="ET154" i="18" s="1"/>
  <c r="BY66" i="20"/>
  <c r="ET131" i="18" s="1"/>
  <c r="BY42" i="20"/>
  <c r="BY14" i="20"/>
  <c r="BY27" i="20"/>
  <c r="BY47" i="20"/>
  <c r="BY11" i="20"/>
  <c r="FF51" i="18" s="1"/>
  <c r="BY13" i="20"/>
  <c r="BY24" i="20"/>
  <c r="BP105" i="21"/>
  <c r="BX86" i="20"/>
  <c r="BX54" i="20"/>
  <c r="BX34" i="20"/>
  <c r="BX65" i="20"/>
  <c r="BX48" i="20"/>
  <c r="BX69" i="20"/>
  <c r="BX82" i="20"/>
  <c r="BX75" i="20"/>
  <c r="BX83" i="20"/>
  <c r="BX76" i="20"/>
  <c r="BY74" i="20"/>
  <c r="BY58" i="20"/>
  <c r="BY73" i="20"/>
  <c r="BY92" i="20"/>
  <c r="BY72" i="20"/>
  <c r="BY61" i="20"/>
  <c r="BY62" i="20"/>
  <c r="BY57" i="20"/>
  <c r="BY33" i="20"/>
  <c r="BY15" i="20"/>
  <c r="BY5" i="20"/>
  <c r="BY17" i="20"/>
  <c r="BY32" i="20"/>
  <c r="BY4" i="20"/>
  <c r="BY22" i="20"/>
  <c r="BX36" i="20"/>
  <c r="BX40" i="20"/>
  <c r="BX37" i="20"/>
  <c r="BX39" i="20"/>
  <c r="BX41" i="20"/>
  <c r="BY10" i="20"/>
  <c r="BY20" i="20"/>
  <c r="BY21" i="20"/>
  <c r="BY55" i="20"/>
  <c r="BY19" i="20"/>
  <c r="BY30" i="20"/>
  <c r="FF39" i="18" s="1"/>
  <c r="BY38" i="20"/>
  <c r="FF54" i="18" s="1"/>
  <c r="BY49" i="20"/>
  <c r="BY50" i="20"/>
  <c r="BY78" i="20"/>
  <c r="FF48" i="18" l="1"/>
  <c r="FB48" i="18"/>
  <c r="FF55" i="18"/>
  <c r="EV55" i="18"/>
  <c r="FF61" i="18"/>
  <c r="FB61" i="18"/>
  <c r="FJ140" i="18"/>
  <c r="IQ22" i="19" s="1"/>
  <c r="ER9" i="18"/>
  <c r="FF38" i="18"/>
  <c r="FB38" i="18"/>
  <c r="FF52" i="18"/>
  <c r="FF60" i="18"/>
  <c r="EV92" i="18"/>
  <c r="FL92" i="18"/>
  <c r="IT35" i="19" s="1"/>
  <c r="FJ198" i="18"/>
  <c r="IQ32" i="19" s="1"/>
  <c r="FF44" i="18"/>
  <c r="ER24" i="18"/>
  <c r="HP20" i="19" s="1"/>
  <c r="FF35" i="18"/>
  <c r="FF50" i="18"/>
  <c r="FB125" i="18"/>
  <c r="FJ139" i="18"/>
  <c r="IQ23" i="19" s="1"/>
  <c r="ET139" i="18"/>
  <c r="FL164" i="18"/>
  <c r="IT20" i="19" s="1"/>
  <c r="FF53" i="18"/>
  <c r="BX264" i="20"/>
  <c r="BX269" i="20" s="1"/>
  <c r="EP33" i="18"/>
  <c r="FB33" i="18"/>
  <c r="FF33" i="18"/>
  <c r="FD33" i="18"/>
  <c r="ER193" i="18"/>
  <c r="HP23" i="19" s="1"/>
  <c r="EV70" i="18"/>
  <c r="FL70" i="18"/>
  <c r="IT25" i="19" s="1"/>
  <c r="BY261" i="20"/>
  <c r="BY263" i="20"/>
  <c r="FJ57" i="18"/>
  <c r="IQ19" i="19" s="1"/>
  <c r="FF57" i="18"/>
  <c r="FJ187" i="18"/>
  <c r="IQ37" i="19" s="1"/>
  <c r="FL206" i="18"/>
  <c r="IT28" i="19" s="1"/>
  <c r="EV206" i="18"/>
  <c r="FF58" i="18"/>
  <c r="EP32" i="18"/>
  <c r="FF32" i="18"/>
  <c r="FB32" i="18"/>
  <c r="FJ148" i="18"/>
  <c r="IQ36" i="19" s="1"/>
  <c r="FF40" i="18"/>
  <c r="FF37" i="18"/>
  <c r="ET69" i="18"/>
  <c r="FJ69" i="18"/>
  <c r="IQ25" i="19" s="1"/>
  <c r="FJ113" i="18"/>
  <c r="IQ27" i="19" s="1"/>
  <c r="ET113" i="18"/>
  <c r="FF46" i="18"/>
  <c r="FF59" i="18"/>
  <c r="FF45" i="18"/>
  <c r="EV56" i="18"/>
  <c r="FF56" i="18"/>
  <c r="BY255" i="20"/>
  <c r="BY253" i="20"/>
  <c r="BY264" i="20"/>
  <c r="BY260" i="20"/>
  <c r="EP31" i="18"/>
  <c r="FB31" i="18"/>
  <c r="FF31" i="18"/>
  <c r="FD31" i="18"/>
  <c r="FF36" i="18"/>
  <c r="ER11" i="18"/>
  <c r="FF41" i="18"/>
  <c r="BX253" i="20"/>
  <c r="BX256" i="20" s="1"/>
  <c r="BX260" i="20"/>
  <c r="BX265" i="20" s="1"/>
  <c r="BX261" i="20"/>
  <c r="BX266" i="20" s="1"/>
  <c r="BX262" i="20"/>
  <c r="BX254" i="20"/>
  <c r="EX22" i="18"/>
  <c r="FB49" i="18"/>
  <c r="FL49" i="18"/>
  <c r="IT18" i="19" s="1"/>
  <c r="FF49" i="18"/>
  <c r="EP34" i="18"/>
  <c r="FD34" i="18"/>
  <c r="FB34" i="18"/>
  <c r="FF34" i="18"/>
  <c r="FL163" i="18"/>
  <c r="IT36" i="19" s="1"/>
  <c r="IK17" i="19" l="1"/>
  <c r="ET224" i="18"/>
  <c r="BZ269" i="20"/>
  <c r="BY269" i="20"/>
  <c r="BZ266" i="20"/>
  <c r="BY266" i="20"/>
  <c r="IK14" i="19"/>
  <c r="BZ256" i="20"/>
  <c r="BY256" i="20"/>
  <c r="IK19" i="19"/>
  <c r="HP14" i="19"/>
  <c r="ER224" i="18"/>
  <c r="BZ257" i="20"/>
  <c r="BX257" i="20"/>
  <c r="BY257" i="20"/>
  <c r="EP224" i="18"/>
  <c r="BZ258" i="20"/>
  <c r="HP6" i="19" s="1"/>
  <c r="BY258" i="20"/>
  <c r="BY267" i="20"/>
  <c r="BZ267" i="20"/>
  <c r="BX267" i="20"/>
  <c r="BY265" i="20"/>
  <c r="BZ265" i="20"/>
  <c r="IK18" i="19"/>
  <c r="BY268" i="20"/>
  <c r="BZ268" i="20"/>
  <c r="EV224" i="18"/>
  <c r="HP17" i="19" l="1"/>
  <c r="HP22" i="19"/>
  <c r="HP19" i="19"/>
  <c r="HP5" i="19" l="1"/>
  <c r="HP7" i="19" s="1"/>
  <c r="HP11" i="19" s="1"/>
  <c r="BS40" i="21" s="1"/>
  <c r="BS89" i="21"/>
  <c r="BS46" i="21"/>
  <c r="BS51" i="21"/>
  <c r="BS39" i="21"/>
  <c r="BS73" i="21"/>
  <c r="BS50" i="21"/>
  <c r="BS10" i="21" l="1"/>
  <c r="BS4" i="21"/>
  <c r="BS103" i="21"/>
  <c r="BS52" i="21"/>
  <c r="BS91" i="21"/>
  <c r="BS8" i="21"/>
  <c r="BS79" i="21"/>
  <c r="BS87" i="21"/>
  <c r="BS38" i="21"/>
  <c r="BS16" i="21"/>
  <c r="BS80" i="21"/>
  <c r="BS64" i="21"/>
  <c r="BS20" i="21"/>
  <c r="BS3" i="21"/>
  <c r="BS59" i="21"/>
  <c r="BS62" i="21"/>
  <c r="BS55" i="21"/>
  <c r="BS43" i="21"/>
  <c r="BS92" i="21"/>
  <c r="BS42" i="21"/>
  <c r="BS15" i="21"/>
  <c r="BS44" i="21"/>
  <c r="BS11" i="21"/>
  <c r="BS14" i="21"/>
  <c r="BS24" i="21"/>
  <c r="BS56" i="21"/>
  <c r="BS93" i="21"/>
  <c r="BS32" i="21"/>
  <c r="BS86" i="21"/>
  <c r="BS54" i="21"/>
  <c r="BS78" i="21"/>
  <c r="BS9" i="21"/>
  <c r="BS102" i="21"/>
  <c r="BS48" i="21"/>
  <c r="BS69" i="21"/>
  <c r="BS60" i="21"/>
  <c r="BS7" i="21"/>
  <c r="BS17" i="21"/>
  <c r="BS28" i="21"/>
  <c r="BS75" i="21"/>
  <c r="BS47" i="21"/>
  <c r="BS85" i="21"/>
  <c r="BS84" i="21"/>
  <c r="BS66" i="21"/>
  <c r="BS49" i="21"/>
  <c r="BS81" i="21"/>
  <c r="BS72" i="21"/>
  <c r="BS23" i="21"/>
  <c r="BS90" i="21"/>
  <c r="BS25" i="21"/>
  <c r="BS95" i="21"/>
  <c r="BS68" i="21"/>
  <c r="BS57" i="21"/>
  <c r="BS71" i="21"/>
  <c r="BS94" i="21"/>
  <c r="BS63" i="21"/>
  <c r="BS97" i="21"/>
  <c r="BS5" i="21"/>
  <c r="BS88" i="21"/>
  <c r="BS21" i="21"/>
  <c r="BS41" i="21"/>
  <c r="BS96" i="21"/>
  <c r="BS67" i="21"/>
  <c r="BS101" i="21"/>
  <c r="BS12" i="21"/>
  <c r="BS33" i="21"/>
  <c r="BS6" i="21"/>
  <c r="BS13" i="21"/>
  <c r="BS100" i="21"/>
  <c r="BS19" i="21"/>
  <c r="BS35" i="21"/>
  <c r="BS77" i="21"/>
  <c r="BS61" i="21"/>
  <c r="BS45" i="21"/>
  <c r="BS99" i="21"/>
  <c r="BS74" i="21"/>
  <c r="BS58" i="21"/>
  <c r="BS34" i="21"/>
  <c r="BS26" i="21"/>
  <c r="BS76" i="21"/>
  <c r="BS65" i="21"/>
  <c r="BS29" i="21"/>
  <c r="BS22" i="21"/>
  <c r="BS27" i="21"/>
  <c r="BS82" i="21"/>
  <c r="BS70" i="21"/>
  <c r="BS53" i="21"/>
  <c r="BS83" i="21"/>
  <c r="BS98" i="21"/>
  <c r="BS37" i="21"/>
  <c r="BS30" i="21"/>
  <c r="CA91" i="20"/>
  <c r="CA95" i="20"/>
  <c r="CA93" i="20"/>
  <c r="CA94" i="20"/>
  <c r="CA79" i="20"/>
  <c r="CA80" i="20"/>
  <c r="CA69" i="20"/>
  <c r="CA81" i="20"/>
  <c r="CA109" i="20"/>
  <c r="CA96" i="20"/>
  <c r="CA97" i="20"/>
  <c r="CA106" i="20"/>
  <c r="CA107" i="20"/>
  <c r="CA108" i="20"/>
  <c r="CA55" i="20"/>
  <c r="CA116" i="20"/>
  <c r="CA216" i="20"/>
  <c r="CA117" i="20"/>
  <c r="CA183" i="20"/>
  <c r="CA215" i="20"/>
  <c r="CA100" i="20"/>
  <c r="CA102" i="20"/>
  <c r="CA103" i="20"/>
  <c r="CA77" i="20"/>
  <c r="CA98" i="20"/>
  <c r="CA99" i="20"/>
  <c r="CA104" i="20"/>
  <c r="CA112" i="20"/>
  <c r="CA115" i="20"/>
  <c r="CA110" i="20"/>
  <c r="CA113" i="20"/>
  <c r="CA114" i="20"/>
  <c r="CA84" i="20"/>
  <c r="CA70" i="20"/>
  <c r="CA85" i="20"/>
  <c r="CA58" i="20"/>
  <c r="CA71" i="20"/>
  <c r="CA74" i="20"/>
  <c r="BS105" i="21" l="1"/>
  <c r="EZ8" i="18"/>
  <c r="FF43" i="18"/>
  <c r="EZ9" i="18"/>
  <c r="EZ13" i="18"/>
  <c r="EZ6" i="18"/>
  <c r="CA255" i="20"/>
  <c r="CA253" i="20"/>
  <c r="CA263" i="20"/>
  <c r="CA261" i="20"/>
  <c r="CA260" i="20"/>
  <c r="FJ193" i="18"/>
  <c r="IQ29" i="19" s="1"/>
  <c r="FF42" i="18"/>
  <c r="CA262" i="20"/>
  <c r="CA254" i="20"/>
  <c r="EX24" i="18"/>
  <c r="EX25" i="18"/>
  <c r="EZ14" i="18"/>
  <c r="EZ10" i="18"/>
  <c r="CA264" i="20"/>
  <c r="FJ132" i="18"/>
  <c r="IQ26" i="19" s="1"/>
  <c r="EX23" i="18"/>
  <c r="FJ11" i="18"/>
  <c r="IQ24" i="19" s="1"/>
  <c r="EZ11" i="18"/>
  <c r="EZ12" i="18"/>
  <c r="EZ4" i="18"/>
  <c r="EZ5" i="18"/>
  <c r="EX26" i="18"/>
  <c r="FL168" i="18"/>
  <c r="IT31" i="19" s="1"/>
  <c r="IK21" i="19" l="1"/>
  <c r="CA265" i="20"/>
  <c r="CB265" i="20"/>
  <c r="CC265" i="20"/>
  <c r="CA258" i="20"/>
  <c r="CB258" i="20"/>
  <c r="CD258" i="20"/>
  <c r="CC258" i="20"/>
  <c r="CA266" i="20"/>
  <c r="CB266" i="20"/>
  <c r="CC266" i="20"/>
  <c r="IB15" i="19"/>
  <c r="CA269" i="20"/>
  <c r="CD269" i="20"/>
  <c r="CB269" i="20"/>
  <c r="CC269" i="20"/>
  <c r="CA257" i="20"/>
  <c r="CB257" i="20"/>
  <c r="CC257" i="20"/>
  <c r="CC268" i="20"/>
  <c r="IB6" i="19" s="1"/>
  <c r="CA268" i="20"/>
  <c r="CD268" i="20"/>
  <c r="CB268" i="20"/>
  <c r="EZ224" i="18"/>
  <c r="IB16" i="19"/>
  <c r="HY15" i="19"/>
  <c r="HY5" i="19" s="1"/>
  <c r="EX224" i="18"/>
  <c r="CC267" i="20"/>
  <c r="HY6" i="19" s="1"/>
  <c r="CA267" i="20"/>
  <c r="CB267" i="20"/>
  <c r="CA256" i="20"/>
  <c r="CB256" i="20"/>
  <c r="CC256" i="20"/>
  <c r="IB14" i="19"/>
  <c r="IB5" i="19" l="1"/>
  <c r="IB7" i="19" s="1"/>
  <c r="HY4" i="19"/>
  <c r="IB4" i="19"/>
  <c r="HY7" i="19"/>
  <c r="IB11" i="19" l="1"/>
  <c r="BV102" i="21"/>
  <c r="CC102" i="21" s="1"/>
  <c r="BV103" i="21"/>
  <c r="CC103" i="21" s="1"/>
  <c r="HY11" i="19"/>
  <c r="BV26" i="21" l="1"/>
  <c r="BV101" i="21"/>
  <c r="BV22" i="21"/>
  <c r="BV32" i="21"/>
  <c r="BV99" i="21"/>
  <c r="BV5" i="21"/>
  <c r="BV10" i="21"/>
  <c r="BV47" i="21"/>
  <c r="BV19" i="21"/>
  <c r="BV21" i="21"/>
  <c r="BV27" i="21"/>
  <c r="BV30" i="21"/>
  <c r="BV35" i="21"/>
  <c r="BV42" i="21"/>
  <c r="BV43" i="21"/>
  <c r="BV51" i="21"/>
  <c r="BV55" i="21"/>
  <c r="BV59" i="21"/>
  <c r="BV63" i="21"/>
  <c r="BV67" i="21"/>
  <c r="BV71" i="21"/>
  <c r="BV75" i="21"/>
  <c r="BV79" i="21"/>
  <c r="BV83" i="21"/>
  <c r="BV87" i="21"/>
  <c r="BV91" i="21"/>
  <c r="BV95" i="21"/>
  <c r="BV44" i="21"/>
  <c r="BV7" i="21"/>
  <c r="BV11" i="21"/>
  <c r="BV14" i="21"/>
  <c r="BV17" i="21"/>
  <c r="BV24" i="21"/>
  <c r="BV48" i="21"/>
  <c r="BV31" i="21"/>
  <c r="BV36" i="21"/>
  <c r="BV39" i="21"/>
  <c r="BV45" i="21"/>
  <c r="BV100" i="21"/>
  <c r="BV4" i="21"/>
  <c r="BV8" i="21"/>
  <c r="BV12" i="21"/>
  <c r="BV15" i="21"/>
  <c r="BV20" i="21"/>
  <c r="BV23" i="21"/>
  <c r="BV29" i="21"/>
  <c r="BV33" i="21"/>
  <c r="BV37" i="21"/>
  <c r="BV40" i="21"/>
  <c r="BV49" i="21"/>
  <c r="BV53" i="21"/>
  <c r="BV57" i="21"/>
  <c r="BV61" i="21"/>
  <c r="BV65" i="21"/>
  <c r="BV69" i="21"/>
  <c r="BV73" i="21"/>
  <c r="BV77" i="21"/>
  <c r="BV81" i="21"/>
  <c r="BV85" i="21"/>
  <c r="BV89" i="21"/>
  <c r="BV93" i="21"/>
  <c r="BV97" i="21"/>
  <c r="BV98" i="21"/>
  <c r="BV16" i="21"/>
  <c r="BV34" i="21"/>
  <c r="BV52" i="21"/>
  <c r="BV60" i="21"/>
  <c r="BV68" i="21"/>
  <c r="BV76" i="21"/>
  <c r="BV84" i="21"/>
  <c r="BV92" i="21"/>
  <c r="BV3" i="21"/>
  <c r="BV9" i="21"/>
  <c r="BV25" i="21"/>
  <c r="BV41" i="21"/>
  <c r="BV56" i="21"/>
  <c r="BV64" i="21"/>
  <c r="BV72" i="21"/>
  <c r="BV80" i="21"/>
  <c r="BV88" i="21"/>
  <c r="BV96" i="21"/>
  <c r="BV13" i="21"/>
  <c r="BV28" i="21"/>
  <c r="BV50" i="21"/>
  <c r="BV58" i="21"/>
  <c r="BV66" i="21"/>
  <c r="BV74" i="21"/>
  <c r="BV82" i="21"/>
  <c r="BV90" i="21"/>
  <c r="BV46" i="21"/>
  <c r="BV54" i="21"/>
  <c r="BV86" i="21"/>
  <c r="BV18" i="21"/>
  <c r="BV70" i="21"/>
  <c r="BV38" i="21"/>
  <c r="BV78" i="21"/>
  <c r="BV62" i="21"/>
  <c r="BV94" i="21"/>
  <c r="BV6" i="21"/>
  <c r="BW101" i="21"/>
  <c r="BW98" i="21"/>
  <c r="BW5" i="21"/>
  <c r="BW10" i="21"/>
  <c r="BW47" i="21"/>
  <c r="BW19" i="21"/>
  <c r="BW21" i="21"/>
  <c r="BW27" i="21"/>
  <c r="BW31" i="21"/>
  <c r="BW36" i="21"/>
  <c r="BW39" i="21"/>
  <c r="BW26" i="21"/>
  <c r="BW51" i="21"/>
  <c r="BW55" i="21"/>
  <c r="BW59" i="21"/>
  <c r="BW63" i="21"/>
  <c r="BW67" i="21"/>
  <c r="BW71" i="21"/>
  <c r="BW75" i="21"/>
  <c r="BW79" i="21"/>
  <c r="BW83" i="21"/>
  <c r="BW87" i="21"/>
  <c r="BW91" i="21"/>
  <c r="BW95" i="21"/>
  <c r="BW32" i="21"/>
  <c r="BW44" i="21"/>
  <c r="BW30" i="21"/>
  <c r="BW46" i="21"/>
  <c r="BW99" i="21"/>
  <c r="BW4" i="21"/>
  <c r="BW8" i="21"/>
  <c r="BW12" i="21"/>
  <c r="BW15" i="21"/>
  <c r="BW20" i="21"/>
  <c r="BW23" i="21"/>
  <c r="BW29" i="21"/>
  <c r="BW34" i="21"/>
  <c r="BW38" i="21"/>
  <c r="BW41" i="21"/>
  <c r="BW49" i="21"/>
  <c r="BW53" i="21"/>
  <c r="BW57" i="21"/>
  <c r="BW61" i="21"/>
  <c r="BW65" i="21"/>
  <c r="BW69" i="21"/>
  <c r="BW73" i="21"/>
  <c r="BW77" i="21"/>
  <c r="BW81" i="21"/>
  <c r="BW85" i="21"/>
  <c r="BW89" i="21"/>
  <c r="BW93" i="21"/>
  <c r="BW97" i="21"/>
  <c r="BW100" i="21"/>
  <c r="BW11" i="21"/>
  <c r="BW17" i="21"/>
  <c r="BW48" i="21"/>
  <c r="BW37" i="21"/>
  <c r="BW45" i="21"/>
  <c r="BW56" i="21"/>
  <c r="BW64" i="21"/>
  <c r="BW72" i="21"/>
  <c r="BW80" i="21"/>
  <c r="BW88" i="21"/>
  <c r="BW96" i="21"/>
  <c r="BW7" i="21"/>
  <c r="BW14" i="21"/>
  <c r="BW24" i="21"/>
  <c r="BW33" i="21"/>
  <c r="BW40" i="21"/>
  <c r="BW52" i="21"/>
  <c r="BW60" i="21"/>
  <c r="BW68" i="21"/>
  <c r="BW76" i="21"/>
  <c r="BW84" i="21"/>
  <c r="BW92" i="21"/>
  <c r="BW3" i="21"/>
  <c r="BW9" i="21"/>
  <c r="BW16" i="21"/>
  <c r="BW25" i="21"/>
  <c r="BW35" i="21"/>
  <c r="BW43" i="21"/>
  <c r="BW54" i="21"/>
  <c r="BW62" i="21"/>
  <c r="BW70" i="21"/>
  <c r="BW78" i="21"/>
  <c r="BW86" i="21"/>
  <c r="BW94" i="21"/>
  <c r="BW18" i="21"/>
  <c r="BW58" i="21"/>
  <c r="BW90" i="21"/>
  <c r="BW6" i="21"/>
  <c r="BW42" i="21"/>
  <c r="BW74" i="21"/>
  <c r="BW13" i="21"/>
  <c r="BW50" i="21"/>
  <c r="BW82" i="21"/>
  <c r="BW28" i="21"/>
  <c r="BW22" i="21"/>
  <c r="BW66" i="21"/>
  <c r="CD89" i="20" l="1"/>
  <c r="CD90" i="20"/>
  <c r="CD87" i="20"/>
  <c r="CD88" i="20"/>
  <c r="BW105" i="21"/>
  <c r="CE110" i="20"/>
  <c r="CE119" i="20"/>
  <c r="CE118" i="20"/>
  <c r="CE104" i="20"/>
  <c r="CE116" i="20"/>
  <c r="CE117" i="20"/>
  <c r="CD63" i="20"/>
  <c r="CD67" i="20"/>
  <c r="CD64" i="20"/>
  <c r="CD68" i="20"/>
  <c r="CE74" i="20"/>
  <c r="CE84" i="20"/>
  <c r="BV105" i="21"/>
  <c r="CE70" i="20"/>
  <c r="CE71" i="20"/>
  <c r="CE85" i="20"/>
  <c r="CE111" i="20"/>
  <c r="CD3" i="20"/>
  <c r="CD69" i="20"/>
  <c r="CD79" i="20"/>
  <c r="CD8" i="20"/>
  <c r="FF21" i="18" s="1"/>
  <c r="IK16" i="19" s="1"/>
  <c r="CD80" i="20"/>
  <c r="CD81" i="20"/>
  <c r="FF12" i="18" l="1"/>
  <c r="FJ12" i="18"/>
  <c r="IQ31" i="19" s="1"/>
  <c r="FL7" i="18"/>
  <c r="FL25" i="18"/>
  <c r="IT26" i="19" s="1"/>
  <c r="FL24" i="18"/>
  <c r="IT27" i="19" s="1"/>
  <c r="FL26" i="18"/>
  <c r="FF28" i="18"/>
  <c r="CD254" i="20"/>
  <c r="CD253" i="20"/>
  <c r="CD256" i="20" s="1"/>
  <c r="CD260" i="20"/>
  <c r="CD265" i="20" s="1"/>
  <c r="CD261" i="20"/>
  <c r="CD266" i="20" s="1"/>
  <c r="CD262" i="20"/>
  <c r="FF22" i="18"/>
  <c r="IK15" i="19" s="1"/>
  <c r="FD22" i="18"/>
  <c r="FD224" i="18" s="1"/>
  <c r="FB22" i="18"/>
  <c r="FB224" i="18" s="1"/>
  <c r="FF14" i="18"/>
  <c r="CE264" i="20"/>
  <c r="FJ10" i="18"/>
  <c r="IQ33" i="19" s="1"/>
  <c r="FJ6" i="18"/>
  <c r="IQ38" i="19" s="1"/>
  <c r="CE261" i="20"/>
  <c r="CE263" i="20"/>
  <c r="CE260" i="20"/>
  <c r="CE255" i="20"/>
  <c r="CE253" i="20"/>
  <c r="FF13" i="18"/>
  <c r="IK20" i="19" s="1"/>
  <c r="FJ9" i="18"/>
  <c r="IQ34" i="19" s="1"/>
  <c r="FF27" i="18"/>
  <c r="FJ4" i="18"/>
  <c r="CE268" i="20" l="1"/>
  <c r="CG268" i="20"/>
  <c r="CF268" i="20"/>
  <c r="CG266" i="20"/>
  <c r="CF266" i="20"/>
  <c r="CE266" i="20"/>
  <c r="CE258" i="20"/>
  <c r="CF258" i="20"/>
  <c r="CG258" i="20"/>
  <c r="CG256" i="20"/>
  <c r="IK6" i="19" s="1"/>
  <c r="CF256" i="20"/>
  <c r="CE256" i="20"/>
  <c r="CE265" i="20"/>
  <c r="CG265" i="20"/>
  <c r="CF265" i="20"/>
  <c r="IK5" i="19"/>
  <c r="CG267" i="20"/>
  <c r="CF267" i="20"/>
  <c r="CE267" i="20"/>
  <c r="CD267" i="20"/>
  <c r="CE257" i="20"/>
  <c r="CF257" i="20"/>
  <c r="CD257" i="20"/>
  <c r="CG257" i="20"/>
  <c r="FF224" i="18"/>
  <c r="IQ30" i="19"/>
  <c r="CG269" i="20"/>
  <c r="CE269" i="20"/>
  <c r="CF269" i="20"/>
  <c r="IT33" i="19"/>
  <c r="IK7" i="19" l="1"/>
  <c r="IK11" i="19" s="1"/>
  <c r="BZ99" i="21" l="1"/>
  <c r="CC99" i="21" s="1"/>
  <c r="BZ100" i="21"/>
  <c r="CC100" i="21" s="1"/>
  <c r="BZ98" i="21"/>
  <c r="CC98" i="21" s="1"/>
  <c r="BZ101" i="21"/>
  <c r="CC101" i="21" s="1"/>
  <c r="BZ7" i="21"/>
  <c r="CC7" i="21" s="1"/>
  <c r="BZ16" i="21"/>
  <c r="CC16" i="21" s="1"/>
  <c r="BZ53" i="21"/>
  <c r="CC53" i="21" s="1"/>
  <c r="BZ11" i="21"/>
  <c r="CC11" i="21" s="1"/>
  <c r="BZ43" i="21"/>
  <c r="CC43" i="21" s="1"/>
  <c r="BZ64" i="21"/>
  <c r="CC64" i="21" s="1"/>
  <c r="BZ67" i="21"/>
  <c r="CC67" i="21" s="1"/>
  <c r="BZ70" i="21"/>
  <c r="CC70" i="21" s="1"/>
  <c r="BZ74" i="21"/>
  <c r="CC74" i="21" s="1"/>
  <c r="BZ80" i="21"/>
  <c r="CC80" i="21" s="1"/>
  <c r="BZ83" i="21"/>
  <c r="CC83" i="21" s="1"/>
  <c r="BZ28" i="21"/>
  <c r="CC28" i="21" s="1"/>
  <c r="BZ89" i="21"/>
  <c r="CC89" i="21" s="1"/>
  <c r="BZ91" i="21"/>
  <c r="CC91" i="21" s="1"/>
  <c r="BZ4" i="21"/>
  <c r="CC4" i="21" s="1"/>
  <c r="BZ93" i="21"/>
  <c r="CC93" i="21" s="1"/>
  <c r="BZ30" i="21"/>
  <c r="CC30" i="21" s="1"/>
  <c r="BZ34" i="21"/>
  <c r="CC34" i="21" s="1"/>
  <c r="BZ46" i="21"/>
  <c r="CC46" i="21" s="1"/>
  <c r="BZ29" i="21"/>
  <c r="CC29" i="21" s="1"/>
  <c r="BZ39" i="21"/>
  <c r="CC39" i="21" s="1"/>
  <c r="BZ42" i="21"/>
  <c r="CC42" i="21" s="1"/>
  <c r="BZ58" i="21"/>
  <c r="CC58" i="21" s="1"/>
  <c r="BZ59" i="21"/>
  <c r="CC59" i="21" s="1"/>
  <c r="BZ61" i="21"/>
  <c r="CC61" i="21" s="1"/>
  <c r="BZ9" i="21"/>
  <c r="CC9" i="21" s="1"/>
  <c r="BZ75" i="21"/>
  <c r="CC75" i="21" s="1"/>
  <c r="BZ77" i="21"/>
  <c r="CC77" i="21" s="1"/>
  <c r="BZ95" i="21"/>
  <c r="CC95" i="21" s="1"/>
  <c r="BZ8" i="21"/>
  <c r="CC8" i="21" s="1"/>
  <c r="BZ49" i="21"/>
  <c r="CC49" i="21" s="1"/>
  <c r="BZ36" i="21"/>
  <c r="CC36" i="21" s="1"/>
  <c r="BZ33" i="21"/>
  <c r="CC33" i="21" s="1"/>
  <c r="BZ51" i="21"/>
  <c r="CC51" i="21" s="1"/>
  <c r="BZ54" i="21"/>
  <c r="CC54" i="21" s="1"/>
  <c r="BZ55" i="21"/>
  <c r="CC55" i="21" s="1"/>
  <c r="BZ63" i="21"/>
  <c r="CC63" i="21" s="1"/>
  <c r="BZ65" i="21"/>
  <c r="CC65" i="21" s="1"/>
  <c r="BZ68" i="21"/>
  <c r="CC68" i="21" s="1"/>
  <c r="BZ72" i="21"/>
  <c r="CC72" i="21" s="1"/>
  <c r="BZ79" i="21"/>
  <c r="CC79" i="21" s="1"/>
  <c r="BZ21" i="21"/>
  <c r="CC21" i="21" s="1"/>
  <c r="BZ85" i="21"/>
  <c r="CC85" i="21" s="1"/>
  <c r="BZ88" i="21"/>
  <c r="CC88" i="21" s="1"/>
  <c r="BZ12" i="21"/>
  <c r="CC12" i="21" s="1"/>
  <c r="BZ17" i="21"/>
  <c r="CC17" i="21" s="1"/>
  <c r="BZ40" i="21"/>
  <c r="CC40" i="21" s="1"/>
  <c r="BZ19" i="21"/>
  <c r="CC19" i="21" s="1"/>
  <c r="BZ22" i="21"/>
  <c r="CC22" i="21" s="1"/>
  <c r="BZ44" i="21"/>
  <c r="CC44" i="21" s="1"/>
  <c r="BZ47" i="21"/>
  <c r="CC47" i="21" s="1"/>
  <c r="BZ56" i="21"/>
  <c r="CC56" i="21" s="1"/>
  <c r="BZ25" i="21"/>
  <c r="CC25" i="21" s="1"/>
  <c r="BZ66" i="21"/>
  <c r="CC66" i="21" s="1"/>
  <c r="BZ73" i="21"/>
  <c r="CC73" i="21" s="1"/>
  <c r="BZ38" i="21"/>
  <c r="CC38" i="21" s="1"/>
  <c r="BZ82" i="21"/>
  <c r="CC82" i="21" s="1"/>
  <c r="BZ35" i="21"/>
  <c r="CC35" i="21" s="1"/>
  <c r="BZ92" i="21"/>
  <c r="CC92" i="21" s="1"/>
  <c r="BZ96" i="21"/>
  <c r="CC96" i="21" s="1"/>
  <c r="BZ3" i="21"/>
  <c r="CC3" i="21" s="1"/>
  <c r="BZ13" i="21"/>
  <c r="CC13" i="21" s="1"/>
  <c r="BZ15" i="21"/>
  <c r="CC15" i="21" s="1"/>
  <c r="BZ78" i="21"/>
  <c r="CC78" i="21" s="1"/>
  <c r="BZ57" i="21"/>
  <c r="CC57" i="21" s="1"/>
  <c r="BZ37" i="21"/>
  <c r="CC37" i="21" s="1"/>
  <c r="BZ76" i="21"/>
  <c r="CC76" i="21" s="1"/>
  <c r="BZ94" i="21"/>
  <c r="CC94" i="21" s="1"/>
  <c r="BZ24" i="21"/>
  <c r="CC24" i="21" s="1"/>
  <c r="BZ52" i="21"/>
  <c r="CC52" i="21" s="1"/>
  <c r="BZ48" i="21"/>
  <c r="CC48" i="21" s="1"/>
  <c r="BZ62" i="21"/>
  <c r="CC62" i="21" s="1"/>
  <c r="BZ41" i="21"/>
  <c r="CC41" i="21" s="1"/>
  <c r="BZ6" i="21"/>
  <c r="CC6" i="21" s="1"/>
  <c r="BZ71" i="21"/>
  <c r="CC71" i="21" s="1"/>
  <c r="BZ81" i="21"/>
  <c r="CC81" i="21" s="1"/>
  <c r="BZ84" i="21"/>
  <c r="CC84" i="21" s="1"/>
  <c r="BZ87" i="21"/>
  <c r="CC87" i="21" s="1"/>
  <c r="BZ14" i="21"/>
  <c r="CC14" i="21" s="1"/>
  <c r="BZ10" i="21"/>
  <c r="CC10" i="21" s="1"/>
  <c r="BZ45" i="21"/>
  <c r="CC45" i="21" s="1"/>
  <c r="BZ26" i="21"/>
  <c r="CC26" i="21" s="1"/>
  <c r="BZ5" i="21"/>
  <c r="CC5" i="21" s="1"/>
  <c r="BZ97" i="21"/>
  <c r="CC97" i="21" s="1"/>
  <c r="BZ23" i="21"/>
  <c r="CC23" i="21" s="1"/>
  <c r="BZ18" i="21"/>
  <c r="CC18" i="21" s="1"/>
  <c r="BZ60" i="21"/>
  <c r="CC60" i="21" s="1"/>
  <c r="BZ31" i="21"/>
  <c r="CC31" i="21" s="1"/>
  <c r="BZ50" i="21"/>
  <c r="CC50" i="21" s="1"/>
  <c r="BZ69" i="21"/>
  <c r="CC69" i="21" s="1"/>
  <c r="BZ86" i="21"/>
  <c r="CC86" i="21" s="1"/>
  <c r="BZ90" i="21"/>
  <c r="CC90" i="21" s="1"/>
  <c r="BZ27" i="21"/>
  <c r="CC27" i="21" s="1"/>
  <c r="BZ20" i="21"/>
  <c r="CC20" i="21" s="1"/>
  <c r="BZ32" i="21"/>
  <c r="CC32" i="21" s="1"/>
  <c r="CH38" i="20" l="1"/>
  <c r="FJ54" i="18" s="1"/>
  <c r="IQ28" i="19" s="1"/>
  <c r="CH31" i="20"/>
  <c r="CH40" i="20"/>
  <c r="FL55" i="18" s="1"/>
  <c r="IT32" i="19" s="1"/>
  <c r="CH37" i="20"/>
  <c r="FL56" i="18" s="1"/>
  <c r="IT34" i="19" s="1"/>
  <c r="CH70" i="20"/>
  <c r="CH71" i="20"/>
  <c r="CH63" i="20"/>
  <c r="CH64" i="20"/>
  <c r="CH22" i="20"/>
  <c r="CH46" i="20"/>
  <c r="CH16" i="20"/>
  <c r="CH33" i="20"/>
  <c r="CH11" i="20"/>
  <c r="CH3" i="20"/>
  <c r="CH25" i="20"/>
  <c r="CH13" i="20"/>
  <c r="CH29" i="20"/>
  <c r="CH8" i="20"/>
  <c r="FL21" i="18" s="1"/>
  <c r="CH60" i="20"/>
  <c r="CH10" i="20"/>
  <c r="CH30" i="20"/>
  <c r="FJ39" i="18" s="1"/>
  <c r="IQ17" i="19" s="1"/>
  <c r="CH15" i="20"/>
  <c r="CH34" i="20"/>
  <c r="CH48" i="20"/>
  <c r="CH54" i="20"/>
  <c r="BZ105" i="21"/>
  <c r="CH96" i="20"/>
  <c r="CH76" i="20"/>
  <c r="CH97" i="20"/>
  <c r="CH75" i="20"/>
  <c r="CH5" i="20"/>
  <c r="CH6" i="20"/>
  <c r="CH7" i="20"/>
  <c r="CH4" i="20"/>
  <c r="FL59" i="18" l="1"/>
  <c r="IT22" i="19" s="1"/>
  <c r="FL27" i="18"/>
  <c r="IT23" i="19" s="1"/>
  <c r="FH32" i="18"/>
  <c r="FJ32" i="18"/>
  <c r="IQ15" i="19" s="1"/>
  <c r="FL47" i="18"/>
  <c r="IT29" i="19" s="1"/>
  <c r="FJ58" i="18"/>
  <c r="IQ16" i="19" s="1"/>
  <c r="FJ14" i="18"/>
  <c r="IQ35" i="19" s="1"/>
  <c r="FJ43" i="18"/>
  <c r="IQ21" i="19" s="1"/>
  <c r="IT16" i="19"/>
  <c r="CH263" i="20"/>
  <c r="FJ13" i="18"/>
  <c r="FL34" i="18"/>
  <c r="IT17" i="19" s="1"/>
  <c r="FH34" i="18"/>
  <c r="CH255" i="20"/>
  <c r="CH260" i="20"/>
  <c r="CH264" i="20"/>
  <c r="CH253" i="20"/>
  <c r="FJ31" i="18"/>
  <c r="IQ14" i="19" s="1"/>
  <c r="FH33" i="18"/>
  <c r="FL33" i="18"/>
  <c r="IT14" i="19" s="1"/>
  <c r="CC105" i="21"/>
  <c r="FJ46" i="18"/>
  <c r="IQ18" i="19" s="1"/>
  <c r="CH261" i="20"/>
  <c r="CH254" i="20"/>
  <c r="CH262" i="20"/>
  <c r="FL22" i="18"/>
  <c r="IT15" i="19" s="1"/>
  <c r="FH22" i="18"/>
  <c r="FH60" i="18"/>
  <c r="FL60" i="18"/>
  <c r="IT37" i="19" s="1"/>
  <c r="FL28" i="18"/>
  <c r="IT24" i="19" s="1"/>
  <c r="FH224" i="18" l="1"/>
  <c r="CH266" i="20"/>
  <c r="CI266" i="20"/>
  <c r="CH258" i="20"/>
  <c r="CI258" i="20"/>
  <c r="IQ6" i="19" s="1"/>
  <c r="FL224" i="18"/>
  <c r="CH256" i="20"/>
  <c r="CI256" i="20"/>
  <c r="CI268" i="20"/>
  <c r="CH268" i="20"/>
  <c r="CH267" i="20"/>
  <c r="CI267" i="20"/>
  <c r="CH269" i="20"/>
  <c r="CI269" i="20"/>
  <c r="IT5" i="19"/>
  <c r="CH257" i="20"/>
  <c r="CI257" i="20"/>
  <c r="CH265" i="20"/>
  <c r="CI265" i="20"/>
  <c r="IQ20" i="19"/>
  <c r="IQ5" i="19" s="1"/>
  <c r="IQ7" i="19" s="1"/>
  <c r="IQ11" i="19" s="1"/>
  <c r="FJ224" i="18"/>
  <c r="CJ6" i="20" l="1"/>
  <c r="CJ11" i="20"/>
  <c r="CJ15" i="20"/>
  <c r="CJ34" i="20"/>
  <c r="CJ37" i="20"/>
  <c r="CJ46" i="20"/>
  <c r="CJ71" i="20"/>
  <c r="CJ97" i="20"/>
  <c r="CJ9" i="20"/>
  <c r="CJ14" i="20"/>
  <c r="CJ21" i="20"/>
  <c r="CJ26" i="20"/>
  <c r="CJ36" i="20"/>
  <c r="CJ42" i="20"/>
  <c r="CJ47" i="20"/>
  <c r="CJ52" i="20"/>
  <c r="CJ62" i="20"/>
  <c r="CJ65" i="20"/>
  <c r="CJ77" i="20"/>
  <c r="CJ83" i="20"/>
  <c r="CJ86" i="20"/>
  <c r="CJ93" i="20"/>
  <c r="CJ99" i="20"/>
  <c r="CJ103" i="20"/>
  <c r="CJ107" i="20"/>
  <c r="CJ80" i="20"/>
  <c r="CJ113" i="20"/>
  <c r="CJ122" i="20"/>
  <c r="CJ126" i="20"/>
  <c r="CJ130" i="20"/>
  <c r="CJ134" i="20"/>
  <c r="CJ138" i="20"/>
  <c r="CJ142" i="20"/>
  <c r="CJ146" i="20"/>
  <c r="CJ150" i="20"/>
  <c r="CJ154" i="20"/>
  <c r="CJ158" i="20"/>
  <c r="CJ162" i="20"/>
  <c r="CJ166" i="20"/>
  <c r="CJ170" i="20"/>
  <c r="CJ174" i="20"/>
  <c r="CJ178" i="20"/>
  <c r="CJ181" i="20"/>
  <c r="CJ185" i="20"/>
  <c r="CJ189" i="20"/>
  <c r="CJ193" i="20"/>
  <c r="CJ197" i="20"/>
  <c r="CJ201" i="20"/>
  <c r="CJ205" i="20"/>
  <c r="CJ209" i="20"/>
  <c r="CJ213" i="20"/>
  <c r="CJ217" i="20"/>
  <c r="CJ221" i="20"/>
  <c r="CJ225" i="20"/>
  <c r="CJ229" i="20"/>
  <c r="CJ233" i="20"/>
  <c r="CJ237" i="20"/>
  <c r="CJ241" i="20"/>
  <c r="CJ245" i="20"/>
  <c r="CJ117" i="20"/>
  <c r="CJ249" i="20"/>
  <c r="CJ118" i="20"/>
  <c r="CJ115" i="20"/>
  <c r="CJ141" i="20"/>
  <c r="CJ152" i="20"/>
  <c r="CJ163" i="20"/>
  <c r="CJ173" i="20"/>
  <c r="CJ183" i="20"/>
  <c r="CJ194" i="20"/>
  <c r="CJ204" i="20"/>
  <c r="CJ215" i="20"/>
  <c r="CJ226" i="20"/>
  <c r="CJ236" i="20"/>
  <c r="CJ247" i="20"/>
  <c r="CJ111" i="20"/>
  <c r="CJ5" i="20"/>
  <c r="CJ22" i="20"/>
  <c r="CJ33" i="20"/>
  <c r="CJ40" i="20"/>
  <c r="CJ75" i="20"/>
  <c r="CJ64" i="20"/>
  <c r="CJ4" i="20"/>
  <c r="CJ24" i="20"/>
  <c r="CJ32" i="20"/>
  <c r="CJ55" i="20"/>
  <c r="CJ49" i="20"/>
  <c r="CJ53" i="20"/>
  <c r="CJ59" i="20"/>
  <c r="CJ74" i="20"/>
  <c r="CJ84" i="20"/>
  <c r="CJ69" i="20"/>
  <c r="CJ100" i="20"/>
  <c r="CJ104" i="20"/>
  <c r="CJ79" i="20"/>
  <c r="CJ114" i="20"/>
  <c r="CJ124" i="20"/>
  <c r="CJ129" i="20"/>
  <c r="CJ135" i="20"/>
  <c r="CJ140" i="20"/>
  <c r="CJ145" i="20"/>
  <c r="CJ151" i="20"/>
  <c r="CJ156" i="20"/>
  <c r="CJ161" i="20"/>
  <c r="CJ167" i="20"/>
  <c r="CJ172" i="20"/>
  <c r="CJ177" i="20"/>
  <c r="CJ182" i="20"/>
  <c r="CJ187" i="20"/>
  <c r="CJ192" i="20"/>
  <c r="CJ198" i="20"/>
  <c r="CJ203" i="20"/>
  <c r="CJ208" i="20"/>
  <c r="CJ214" i="20"/>
  <c r="CJ219" i="20"/>
  <c r="CJ224" i="20"/>
  <c r="CJ230" i="20"/>
  <c r="CJ235" i="20"/>
  <c r="CJ240" i="20"/>
  <c r="CJ246" i="20"/>
  <c r="CJ88" i="20"/>
  <c r="CJ68" i="20"/>
  <c r="CJ13" i="20"/>
  <c r="CJ25" i="20"/>
  <c r="CJ31" i="20"/>
  <c r="CJ54" i="20"/>
  <c r="CJ76" i="20"/>
  <c r="CJ3" i="20"/>
  <c r="CJ17" i="20"/>
  <c r="CJ23" i="20"/>
  <c r="CJ35" i="20"/>
  <c r="CJ43" i="20"/>
  <c r="CJ50" i="20"/>
  <c r="CJ61" i="20"/>
  <c r="CJ66" i="20"/>
  <c r="CJ78" i="20"/>
  <c r="CJ85" i="20"/>
  <c r="CJ94" i="20"/>
  <c r="CJ101" i="20"/>
  <c r="CJ106" i="20"/>
  <c r="CJ81" i="20"/>
  <c r="CJ125" i="20"/>
  <c r="CJ131" i="20"/>
  <c r="CJ136" i="20"/>
  <c r="CJ147" i="20"/>
  <c r="CJ157" i="20"/>
  <c r="CJ168" i="20"/>
  <c r="CJ179" i="20"/>
  <c r="CJ188" i="20"/>
  <c r="CJ199" i="20"/>
  <c r="CJ210" i="20"/>
  <c r="CJ220" i="20"/>
  <c r="CJ231" i="20"/>
  <c r="CJ242" i="20"/>
  <c r="CJ89" i="20"/>
  <c r="CJ8" i="20"/>
  <c r="CJ30" i="20"/>
  <c r="CJ18" i="20"/>
  <c r="CJ28" i="20"/>
  <c r="CJ58" i="20"/>
  <c r="CJ98" i="20"/>
  <c r="CJ123" i="20"/>
  <c r="CJ144" i="20"/>
  <c r="CJ165" i="20"/>
  <c r="CJ186" i="20"/>
  <c r="CJ207" i="20"/>
  <c r="CJ228" i="20"/>
  <c r="CJ87" i="20"/>
  <c r="CJ10" i="20"/>
  <c r="CJ48" i="20"/>
  <c r="CJ96" i="20"/>
  <c r="CJ19" i="20"/>
  <c r="CJ39" i="20"/>
  <c r="CJ51" i="20"/>
  <c r="CJ72" i="20"/>
  <c r="CJ91" i="20"/>
  <c r="CJ102" i="20"/>
  <c r="CJ112" i="20"/>
  <c r="CJ127" i="20"/>
  <c r="CJ137" i="20"/>
  <c r="CJ148" i="20"/>
  <c r="CJ159" i="20"/>
  <c r="CJ169" i="20"/>
  <c r="CJ180" i="20"/>
  <c r="CJ190" i="20"/>
  <c r="CJ200" i="20"/>
  <c r="CJ211" i="20"/>
  <c r="CJ222" i="20"/>
  <c r="CJ232" i="20"/>
  <c r="CJ243" i="20"/>
  <c r="CJ90" i="20"/>
  <c r="CJ216" i="20"/>
  <c r="CJ16" i="20"/>
  <c r="CJ38" i="20"/>
  <c r="CJ63" i="20"/>
  <c r="CJ20" i="20"/>
  <c r="CJ41" i="20"/>
  <c r="CJ57" i="20"/>
  <c r="CJ73" i="20"/>
  <c r="CJ92" i="20"/>
  <c r="CJ120" i="20"/>
  <c r="CJ110" i="20"/>
  <c r="CJ128" i="20"/>
  <c r="CJ139" i="20"/>
  <c r="CJ149" i="20"/>
  <c r="CJ160" i="20"/>
  <c r="CJ171" i="20"/>
  <c r="CJ116" i="20"/>
  <c r="CJ191" i="20"/>
  <c r="CJ202" i="20"/>
  <c r="CJ212" i="20"/>
  <c r="CJ223" i="20"/>
  <c r="CJ234" i="20"/>
  <c r="CJ244" i="20"/>
  <c r="CJ67" i="20"/>
  <c r="CJ7" i="20"/>
  <c r="CJ29" i="20"/>
  <c r="CJ60" i="20"/>
  <c r="CJ12" i="20"/>
  <c r="CJ27" i="20"/>
  <c r="CJ44" i="20"/>
  <c r="CJ56" i="20"/>
  <c r="CJ82" i="20"/>
  <c r="CJ95" i="20"/>
  <c r="CJ108" i="20"/>
  <c r="CJ121" i="20"/>
  <c r="CJ132" i="20"/>
  <c r="CJ143" i="20"/>
  <c r="CJ153" i="20"/>
  <c r="CJ164" i="20"/>
  <c r="CJ175" i="20"/>
  <c r="CJ184" i="20"/>
  <c r="CJ195" i="20"/>
  <c r="CJ206" i="20"/>
  <c r="CJ227" i="20"/>
  <c r="CJ238" i="20"/>
  <c r="CJ248" i="20"/>
  <c r="CJ119" i="20"/>
  <c r="CJ70" i="20"/>
  <c r="CJ45" i="20"/>
  <c r="CJ105" i="20"/>
  <c r="CJ109" i="20"/>
  <c r="CJ133" i="20"/>
  <c r="CJ155" i="20"/>
  <c r="CJ176" i="20"/>
  <c r="CJ196" i="20"/>
  <c r="CJ218" i="20"/>
  <c r="CJ239" i="20"/>
  <c r="CJ263" i="20" l="1"/>
  <c r="CJ268" i="20" s="1"/>
  <c r="CJ262" i="20"/>
  <c r="CJ267" i="20" s="1"/>
  <c r="CJ261" i="20"/>
  <c r="CJ266" i="20" s="1"/>
  <c r="CJ254" i="20"/>
  <c r="CJ257" i="20" s="1"/>
  <c r="CJ255" i="20"/>
  <c r="CJ258" i="20" s="1"/>
  <c r="CJ264" i="20"/>
  <c r="CJ269" i="20" s="1"/>
  <c r="CJ260" i="20"/>
  <c r="CJ265" i="20" s="1"/>
  <c r="CJ253" i="20"/>
  <c r="CJ256" i="20" s="1"/>
  <c r="IT6" i="19" l="1"/>
  <c r="IT7" i="19" s="1"/>
  <c r="IT4" i="19"/>
  <c r="IT11" i="19" l="1"/>
  <c r="CK6" i="20" s="1"/>
  <c r="CM6" i="20" s="1"/>
  <c r="CK68" i="20"/>
  <c r="CM68" i="20" s="1"/>
  <c r="CK62" i="20"/>
  <c r="CM62" i="20" s="1"/>
  <c r="CK56" i="20"/>
  <c r="CM56" i="20" s="1"/>
  <c r="CK239" i="20"/>
  <c r="CM239" i="20" s="1"/>
  <c r="CK217" i="20" l="1"/>
  <c r="CM217" i="20" s="1"/>
  <c r="CK48" i="20"/>
  <c r="CM48" i="20" s="1"/>
  <c r="CK25" i="20"/>
  <c r="CM25" i="20" s="1"/>
  <c r="CK149" i="20"/>
  <c r="CM149" i="20" s="1"/>
  <c r="CK155" i="20"/>
  <c r="CM155" i="20" s="1"/>
  <c r="CK228" i="20"/>
  <c r="CM228" i="20" s="1"/>
  <c r="CK171" i="20"/>
  <c r="CM171" i="20" s="1"/>
  <c r="CK126" i="20"/>
  <c r="CM126" i="20" s="1"/>
  <c r="CK133" i="20"/>
  <c r="CM133" i="20" s="1"/>
  <c r="CK186" i="20"/>
  <c r="CM186" i="20" s="1"/>
  <c r="CK139" i="20"/>
  <c r="CM139" i="20" s="1"/>
  <c r="CK141" i="20"/>
  <c r="CM141" i="20" s="1"/>
  <c r="CK107" i="20"/>
  <c r="CM107" i="20" s="1"/>
  <c r="CK197" i="20"/>
  <c r="CM197" i="20" s="1"/>
  <c r="CK79" i="20"/>
  <c r="CM79" i="20" s="1"/>
  <c r="CK16" i="20"/>
  <c r="CM16" i="20" s="1"/>
  <c r="CK143" i="20"/>
  <c r="CM143" i="20" s="1"/>
  <c r="CK3" i="20"/>
  <c r="CM3" i="20" s="1"/>
  <c r="CK113" i="20"/>
  <c r="CM113" i="20" s="1"/>
  <c r="CK233" i="20"/>
  <c r="CM233" i="20" s="1"/>
  <c r="CK8" i="20"/>
  <c r="CM8" i="20" s="1"/>
  <c r="CK89" i="20"/>
  <c r="CM89" i="20" s="1"/>
  <c r="CK87" i="20"/>
  <c r="CM87" i="20" s="1"/>
  <c r="CK175" i="20"/>
  <c r="CM175" i="20" s="1"/>
  <c r="CK50" i="20"/>
  <c r="CM50" i="20" s="1"/>
  <c r="CK44" i="20"/>
  <c r="CM44" i="20" s="1"/>
  <c r="CK97" i="20"/>
  <c r="CM97" i="20" s="1"/>
  <c r="CK177" i="20"/>
  <c r="CM177" i="20" s="1"/>
  <c r="CK92" i="20"/>
  <c r="CM92" i="20" s="1"/>
  <c r="CK111" i="20"/>
  <c r="CM111" i="20" s="1"/>
  <c r="CK100" i="20"/>
  <c r="CM100" i="20" s="1"/>
  <c r="CK224" i="20"/>
  <c r="CM224" i="20" s="1"/>
  <c r="CK33" i="20"/>
  <c r="CM33" i="20" s="1"/>
  <c r="CK190" i="20"/>
  <c r="CM190" i="20" s="1"/>
  <c r="CK231" i="20"/>
  <c r="CM231" i="20" s="1"/>
  <c r="CK182" i="20"/>
  <c r="CM182" i="20" s="1"/>
  <c r="CK194" i="20"/>
  <c r="CM194" i="20" s="1"/>
  <c r="CK202" i="20"/>
  <c r="CM202" i="20" s="1"/>
  <c r="CK105" i="20"/>
  <c r="CM105" i="20" s="1"/>
  <c r="CK75" i="20"/>
  <c r="CM75" i="20" s="1"/>
  <c r="CK103" i="20"/>
  <c r="CM103" i="20" s="1"/>
  <c r="CK189" i="20"/>
  <c r="CM189" i="20" s="1"/>
  <c r="CK225" i="20"/>
  <c r="CM225" i="20" s="1"/>
  <c r="CK42" i="20"/>
  <c r="CM42" i="20" s="1"/>
  <c r="CK187" i="20"/>
  <c r="CM187" i="20" s="1"/>
  <c r="CK124" i="20"/>
  <c r="CM124" i="20" s="1"/>
  <c r="CK247" i="20"/>
  <c r="CM247" i="20" s="1"/>
  <c r="CK208" i="20"/>
  <c r="CM208" i="20" s="1"/>
  <c r="CK166" i="20"/>
  <c r="CM166" i="20" s="1"/>
  <c r="CK123" i="20"/>
  <c r="CM123" i="20" s="1"/>
  <c r="CK77" i="20"/>
  <c r="CM77" i="20" s="1"/>
  <c r="CK26" i="20"/>
  <c r="CM26" i="20" s="1"/>
  <c r="CK246" i="20"/>
  <c r="CM246" i="20" s="1"/>
  <c r="CK165" i="20"/>
  <c r="CM165" i="20" s="1"/>
  <c r="CK91" i="20"/>
  <c r="CM91" i="20" s="1"/>
  <c r="CK90" i="20"/>
  <c r="CM90" i="20" s="1"/>
  <c r="CK213" i="20"/>
  <c r="CM213" i="20" s="1"/>
  <c r="CK161" i="20"/>
  <c r="CM161" i="20" s="1"/>
  <c r="CK95" i="20"/>
  <c r="CM95" i="20" s="1"/>
  <c r="CK22" i="20"/>
  <c r="CM22" i="20" s="1"/>
  <c r="CK154" i="20"/>
  <c r="CM154" i="20" s="1"/>
  <c r="CK222" i="20"/>
  <c r="CM222" i="20" s="1"/>
  <c r="CK138" i="20"/>
  <c r="CM138" i="20" s="1"/>
  <c r="CK41" i="20"/>
  <c r="CM41" i="20" s="1"/>
  <c r="CK221" i="20"/>
  <c r="CM221" i="20" s="1"/>
  <c r="CK96" i="20"/>
  <c r="CM96" i="20" s="1"/>
  <c r="CK248" i="20"/>
  <c r="CM248" i="20" s="1"/>
  <c r="CK167" i="20"/>
  <c r="CM167" i="20" s="1"/>
  <c r="CK74" i="20"/>
  <c r="CM74" i="20" s="1"/>
  <c r="CK245" i="20"/>
  <c r="CM245" i="20" s="1"/>
  <c r="CK53" i="20"/>
  <c r="CM53" i="20" s="1"/>
  <c r="CK176" i="20"/>
  <c r="CM176" i="20" s="1"/>
  <c r="CK109" i="20"/>
  <c r="CM109" i="20" s="1"/>
  <c r="CK219" i="20"/>
  <c r="CM219" i="20" s="1"/>
  <c r="CK156" i="20"/>
  <c r="CM156" i="20" s="1"/>
  <c r="CK69" i="20"/>
  <c r="CM69" i="20" s="1"/>
  <c r="CK229" i="20"/>
  <c r="CM229" i="20" s="1"/>
  <c r="CK185" i="20"/>
  <c r="CM185" i="20" s="1"/>
  <c r="CK145" i="20"/>
  <c r="CM145" i="20" s="1"/>
  <c r="CK63" i="20"/>
  <c r="CM63" i="20" s="1"/>
  <c r="CK46" i="20"/>
  <c r="CM46" i="20" s="1"/>
  <c r="CK5" i="20"/>
  <c r="CM5" i="20" s="1"/>
  <c r="CK206" i="20"/>
  <c r="CM206" i="20" s="1"/>
  <c r="CK122" i="20"/>
  <c r="CM122" i="20" s="1"/>
  <c r="CK45" i="20"/>
  <c r="CM45" i="20" s="1"/>
  <c r="CK243" i="20"/>
  <c r="CM243" i="20" s="1"/>
  <c r="CK181" i="20"/>
  <c r="CM181" i="20" s="1"/>
  <c r="CK129" i="20"/>
  <c r="CM129" i="20" s="1"/>
  <c r="CK66" i="20"/>
  <c r="CM66" i="20" s="1"/>
  <c r="CK238" i="20"/>
  <c r="CM238" i="20" s="1"/>
  <c r="CK36" i="20"/>
  <c r="CM36" i="20" s="1"/>
  <c r="CK116" i="20"/>
  <c r="CM116" i="20" s="1"/>
  <c r="CK93" i="20"/>
  <c r="CM93" i="20" s="1"/>
  <c r="CK118" i="20"/>
  <c r="CM118" i="20" s="1"/>
  <c r="CK179" i="20"/>
  <c r="CM179" i="20" s="1"/>
  <c r="CK34" i="20"/>
  <c r="CM34" i="20" s="1"/>
  <c r="CK209" i="20"/>
  <c r="CM209" i="20" s="1"/>
  <c r="CK125" i="20"/>
  <c r="CM125" i="20" s="1"/>
  <c r="CK28" i="20"/>
  <c r="CM28" i="20" s="1"/>
  <c r="CK163" i="20"/>
  <c r="CM163" i="20" s="1"/>
  <c r="CK207" i="20"/>
  <c r="CM207" i="20" s="1"/>
  <c r="CK144" i="20"/>
  <c r="CM144" i="20" s="1"/>
  <c r="CK76" i="20"/>
  <c r="CM76" i="20" s="1"/>
  <c r="CK12" i="20"/>
  <c r="CM12" i="20" s="1"/>
  <c r="CK234" i="20"/>
  <c r="CM234" i="20" s="1"/>
  <c r="CK192" i="20"/>
  <c r="CM192" i="20" s="1"/>
  <c r="CK150" i="20"/>
  <c r="CM150" i="20" s="1"/>
  <c r="CK120" i="20"/>
  <c r="CM120" i="20" s="1"/>
  <c r="CK52" i="20"/>
  <c r="CM52" i="20" s="1"/>
  <c r="CK9" i="20"/>
  <c r="CM9" i="20" s="1"/>
  <c r="CK218" i="20"/>
  <c r="CM218" i="20" s="1"/>
  <c r="CK134" i="20"/>
  <c r="CM134" i="20" s="1"/>
  <c r="CK4" i="20"/>
  <c r="CM4" i="20" s="1"/>
  <c r="CK212" i="20"/>
  <c r="CM212" i="20" s="1"/>
  <c r="CK170" i="20"/>
  <c r="CM170" i="20" s="1"/>
  <c r="CK127" i="20"/>
  <c r="CM127" i="20" s="1"/>
  <c r="CK83" i="20"/>
  <c r="CM83" i="20" s="1"/>
  <c r="CK30" i="20"/>
  <c r="CM30" i="20" s="1"/>
  <c r="CK117" i="20"/>
  <c r="CM117" i="20" s="1"/>
  <c r="CK210" i="20"/>
  <c r="CM210" i="20" s="1"/>
  <c r="CK169" i="20"/>
  <c r="CM169" i="20" s="1"/>
  <c r="CK78" i="20"/>
  <c r="CM78" i="20" s="1"/>
  <c r="CK23" i="20"/>
  <c r="CM23" i="20" s="1"/>
  <c r="CK244" i="20"/>
  <c r="CM244" i="20" s="1"/>
  <c r="CK204" i="20"/>
  <c r="CM204" i="20" s="1"/>
  <c r="CK162" i="20"/>
  <c r="CM162" i="20" s="1"/>
  <c r="CK114" i="20"/>
  <c r="CM114" i="20" s="1"/>
  <c r="CK73" i="20"/>
  <c r="CM73" i="20" s="1"/>
  <c r="CK24" i="20"/>
  <c r="CM24" i="20" s="1"/>
  <c r="CK237" i="20"/>
  <c r="CM237" i="20" s="1"/>
  <c r="CK153" i="20"/>
  <c r="CM153" i="20" s="1"/>
  <c r="CK235" i="20"/>
  <c r="CM235" i="20" s="1"/>
  <c r="CK203" i="20"/>
  <c r="CM203" i="20" s="1"/>
  <c r="CK172" i="20"/>
  <c r="CM172" i="20" s="1"/>
  <c r="CK140" i="20"/>
  <c r="CM140" i="20" s="1"/>
  <c r="CK104" i="20"/>
  <c r="CM104" i="20" s="1"/>
  <c r="CK72" i="20"/>
  <c r="CM72" i="20" s="1"/>
  <c r="CK55" i="20"/>
  <c r="CM55" i="20" s="1"/>
  <c r="CK88" i="20"/>
  <c r="CM88" i="20" s="1"/>
  <c r="CK196" i="20"/>
  <c r="CM196" i="20" s="1"/>
  <c r="CK108" i="20"/>
  <c r="CM108" i="20" s="1"/>
  <c r="CK242" i="20"/>
  <c r="CM242" i="20" s="1"/>
  <c r="CK201" i="20"/>
  <c r="CM201" i="20" s="1"/>
  <c r="CK159" i="20"/>
  <c r="CM159" i="20" s="1"/>
  <c r="CK110" i="20"/>
  <c r="CM110" i="20" s="1"/>
  <c r="CK65" i="20"/>
  <c r="CM65" i="20" s="1"/>
  <c r="CK20" i="20"/>
  <c r="CM20" i="20" s="1"/>
  <c r="CK241" i="20"/>
  <c r="CM241" i="20" s="1"/>
  <c r="CK199" i="20"/>
  <c r="CM199" i="20" s="1"/>
  <c r="CK137" i="20"/>
  <c r="CM137" i="20" s="1"/>
  <c r="CK49" i="20"/>
  <c r="CM49" i="20" s="1"/>
  <c r="CK11" i="20"/>
  <c r="CM11" i="20" s="1"/>
  <c r="CK230" i="20"/>
  <c r="CM230" i="20" s="1"/>
  <c r="CK188" i="20"/>
  <c r="CM188" i="20" s="1"/>
  <c r="CK146" i="20"/>
  <c r="CM146" i="20" s="1"/>
  <c r="CK64" i="20"/>
  <c r="CM64" i="20" s="1"/>
  <c r="CK47" i="20"/>
  <c r="CM47" i="20" s="1"/>
  <c r="CK7" i="20"/>
  <c r="CM7" i="20" s="1"/>
  <c r="CK205" i="20"/>
  <c r="CM205" i="20" s="1"/>
  <c r="CK121" i="20"/>
  <c r="CM121" i="20" s="1"/>
  <c r="CK223" i="20"/>
  <c r="CM223" i="20" s="1"/>
  <c r="CK191" i="20"/>
  <c r="CM191" i="20" s="1"/>
  <c r="CK160" i="20"/>
  <c r="CM160" i="20" s="1"/>
  <c r="CK128" i="20"/>
  <c r="CM128" i="20" s="1"/>
  <c r="CK94" i="20"/>
  <c r="CM94" i="20" s="1"/>
  <c r="CK51" i="20"/>
  <c r="CM51" i="20" s="1"/>
  <c r="CK54" i="20"/>
  <c r="CM54" i="20" s="1"/>
  <c r="CK158" i="20"/>
  <c r="CM158" i="20" s="1"/>
  <c r="CK81" i="20"/>
  <c r="CM81" i="20" s="1"/>
  <c r="CK71" i="20"/>
  <c r="CM71" i="20" s="1"/>
  <c r="CK40" i="20"/>
  <c r="CM40" i="20" s="1"/>
  <c r="CK19" i="20"/>
  <c r="CM19" i="20" s="1"/>
  <c r="CK67" i="20"/>
  <c r="CM67" i="20" s="1"/>
  <c r="CK240" i="20"/>
  <c r="CM240" i="20" s="1"/>
  <c r="CK220" i="20"/>
  <c r="CM220" i="20" s="1"/>
  <c r="CK200" i="20"/>
  <c r="CM200" i="20" s="1"/>
  <c r="CK178" i="20"/>
  <c r="CM178" i="20" s="1"/>
  <c r="CK157" i="20"/>
  <c r="CM157" i="20" s="1"/>
  <c r="CK135" i="20"/>
  <c r="CM135" i="20" s="1"/>
  <c r="CK80" i="20"/>
  <c r="CM80" i="20" s="1"/>
  <c r="CK70" i="20"/>
  <c r="CM70" i="20" s="1"/>
  <c r="CK58" i="20"/>
  <c r="CM58" i="20" s="1"/>
  <c r="CK38" i="20"/>
  <c r="CM38" i="20" s="1"/>
  <c r="CK18" i="20"/>
  <c r="CM18" i="20" s="1"/>
  <c r="CK249" i="20"/>
  <c r="CM249" i="20" s="1"/>
  <c r="CK226" i="20"/>
  <c r="CM226" i="20" s="1"/>
  <c r="CK184" i="20"/>
  <c r="CM184" i="20" s="1"/>
  <c r="CK142" i="20"/>
  <c r="CM142" i="20" s="1"/>
  <c r="CK98" i="20"/>
  <c r="CM98" i="20" s="1"/>
  <c r="CK232" i="20"/>
  <c r="CM232" i="20" s="1"/>
  <c r="CK215" i="20"/>
  <c r="CM215" i="20" s="1"/>
  <c r="CK198" i="20"/>
  <c r="CM198" i="20" s="1"/>
  <c r="CK183" i="20"/>
  <c r="CM183" i="20" s="1"/>
  <c r="CK168" i="20"/>
  <c r="CM168" i="20" s="1"/>
  <c r="CK152" i="20"/>
  <c r="CM152" i="20" s="1"/>
  <c r="CK136" i="20"/>
  <c r="CM136" i="20" s="1"/>
  <c r="CK115" i="20"/>
  <c r="CM115" i="20" s="1"/>
  <c r="CK101" i="20"/>
  <c r="CM101" i="20" s="1"/>
  <c r="CK85" i="20"/>
  <c r="CM85" i="20" s="1"/>
  <c r="CK59" i="20"/>
  <c r="CM59" i="20" s="1"/>
  <c r="CK43" i="20"/>
  <c r="CM43" i="20" s="1"/>
  <c r="CK147" i="20"/>
  <c r="CM147" i="20" s="1"/>
  <c r="CK102" i="20"/>
  <c r="CM102" i="20" s="1"/>
  <c r="CK60" i="20"/>
  <c r="CM60" i="20" s="1"/>
  <c r="CK35" i="20"/>
  <c r="CM35" i="20" s="1"/>
  <c r="CK14" i="20"/>
  <c r="CM14" i="20" s="1"/>
  <c r="CK17" i="20"/>
  <c r="CM17" i="20" s="1"/>
  <c r="CK236" i="20"/>
  <c r="CM236" i="20" s="1"/>
  <c r="CK214" i="20"/>
  <c r="CM214" i="20" s="1"/>
  <c r="CK193" i="20"/>
  <c r="CM193" i="20" s="1"/>
  <c r="CK173" i="20"/>
  <c r="CM173" i="20" s="1"/>
  <c r="CK151" i="20"/>
  <c r="CM151" i="20" s="1"/>
  <c r="CK130" i="20"/>
  <c r="CM130" i="20" s="1"/>
  <c r="CK106" i="20"/>
  <c r="CM106" i="20" s="1"/>
  <c r="CK84" i="20"/>
  <c r="CM84" i="20" s="1"/>
  <c r="CK57" i="20"/>
  <c r="CM57" i="20" s="1"/>
  <c r="CK32" i="20"/>
  <c r="CM32" i="20" s="1"/>
  <c r="CK13" i="20"/>
  <c r="CM13" i="20" s="1"/>
  <c r="CK119" i="20"/>
  <c r="CM119" i="20" s="1"/>
  <c r="CK216" i="20"/>
  <c r="CM216" i="20" s="1"/>
  <c r="CK174" i="20"/>
  <c r="CM174" i="20" s="1"/>
  <c r="CK131" i="20"/>
  <c r="CM131" i="20" s="1"/>
  <c r="CK86" i="20"/>
  <c r="CM86" i="20" s="1"/>
  <c r="CK227" i="20"/>
  <c r="CM227" i="20" s="1"/>
  <c r="CK211" i="20"/>
  <c r="CM211" i="20" s="1"/>
  <c r="CK195" i="20"/>
  <c r="CM195" i="20" s="1"/>
  <c r="CK180" i="20"/>
  <c r="CM180" i="20" s="1"/>
  <c r="CK164" i="20"/>
  <c r="CM164" i="20" s="1"/>
  <c r="CK148" i="20"/>
  <c r="CM148" i="20" s="1"/>
  <c r="CK132" i="20"/>
  <c r="CM132" i="20" s="1"/>
  <c r="CK112" i="20"/>
  <c r="CM112" i="20" s="1"/>
  <c r="CK99" i="20"/>
  <c r="CM99" i="20" s="1"/>
  <c r="CK82" i="20"/>
  <c r="CM82" i="20" s="1"/>
  <c r="CK61" i="20"/>
  <c r="CM61" i="20" s="1"/>
  <c r="CK39" i="20"/>
  <c r="CM39" i="20" s="1"/>
  <c r="CK27" i="20"/>
  <c r="CM27" i="20" s="1"/>
  <c r="CK21" i="20"/>
  <c r="CM21" i="20" s="1"/>
  <c r="CK37" i="20"/>
  <c r="CM37" i="20" s="1"/>
  <c r="CK31" i="20"/>
  <c r="CM31" i="20" s="1"/>
  <c r="CK15" i="20"/>
  <c r="CM15" i="20" s="1"/>
  <c r="CK29" i="20"/>
  <c r="CM29" i="20" s="1"/>
  <c r="CK10" i="20"/>
  <c r="CM10" i="20" s="1"/>
  <c r="CK262" i="20"/>
  <c r="CK267" i="20" s="1"/>
  <c r="CM263" i="20" l="1"/>
  <c r="CK263" i="20"/>
  <c r="CK268" i="20" s="1"/>
  <c r="CK261" i="20"/>
  <c r="CK266" i="20" s="1"/>
  <c r="CK254" i="20"/>
  <c r="CK257" i="20" s="1"/>
  <c r="CK260" i="20"/>
  <c r="CK265" i="20" s="1"/>
  <c r="CK255" i="20"/>
  <c r="CK258" i="20" s="1"/>
  <c r="CK264" i="20"/>
  <c r="CK269" i="20" s="1"/>
  <c r="CK253" i="20"/>
  <c r="CK256" i="20" s="1"/>
  <c r="CM262" i="20"/>
  <c r="CM254" i="20"/>
  <c r="CM261" i="20"/>
  <c r="CM264" i="20"/>
  <c r="CM260" i="20"/>
  <c r="CM255" i="20"/>
  <c r="CM253" i="20"/>
</calcChain>
</file>

<file path=xl/comments1.xml><?xml version="1.0" encoding="utf-8"?>
<comments xmlns="http://schemas.openxmlformats.org/spreadsheetml/2006/main">
  <authors>
    <author>Nandor Miklos</author>
  </authors>
  <commentList>
    <comment ref="FB8" authorId="0">
      <text>
        <r>
          <rPr>
            <b/>
            <sz val="9"/>
            <color indexed="81"/>
            <rFont val="Verdana"/>
            <family val="2"/>
            <charset val="238"/>
          </rPr>
          <t>Nandor Miklos:</t>
        </r>
        <r>
          <rPr>
            <sz val="9"/>
            <color indexed="81"/>
            <rFont val="Verdana"/>
            <family val="2"/>
            <charset val="238"/>
          </rPr>
          <t xml:space="preserve">
A verseny rendszere: 4 csapatos körmérkőzés.
A négy legjobb csapat elődöntő, döntő és bronz meccs.</t>
        </r>
      </text>
    </comment>
    <comment ref="FE8" authorId="0">
      <text>
        <r>
          <rPr>
            <b/>
            <sz val="9"/>
            <color indexed="81"/>
            <rFont val="Verdana"/>
            <family val="2"/>
            <charset val="238"/>
          </rPr>
          <t>Nandor Miklos:</t>
        </r>
        <r>
          <rPr>
            <sz val="9"/>
            <color indexed="81"/>
            <rFont val="Verdana"/>
            <family val="2"/>
            <charset val="238"/>
          </rPr>
          <t xml:space="preserve">
A verseny rendszere: 4 csapatos körmérkőzés.
A négy legjobb csapat elődöntő, döntő és bronz meccs.</t>
        </r>
      </text>
    </comment>
    <comment ref="FA14" authorId="0">
      <text>
        <r>
          <rPr>
            <b/>
            <sz val="9"/>
            <color indexed="81"/>
            <rFont val="Verdana"/>
            <family val="2"/>
            <charset val="238"/>
          </rPr>
          <t>Nandor Miklos:</t>
        </r>
        <r>
          <rPr>
            <sz val="9"/>
            <color indexed="81"/>
            <rFont val="Verdana"/>
            <family val="2"/>
            <charset val="238"/>
          </rPr>
          <t xml:space="preserve">
3-an WSC nők, plusz Gyuri. </t>
        </r>
      </text>
    </comment>
    <comment ref="FG24" authorId="0">
      <text>
        <r>
          <rPr>
            <b/>
            <sz val="9"/>
            <color indexed="81"/>
            <rFont val="Verdana"/>
            <family val="2"/>
            <charset val="238"/>
          </rPr>
          <t>Nandor Miklos:</t>
        </r>
        <r>
          <rPr>
            <sz val="9"/>
            <color indexed="81"/>
            <rFont val="Verdana"/>
            <family val="2"/>
            <charset val="238"/>
          </rPr>
          <t xml:space="preserve">
Daughters of Mustafa</t>
        </r>
      </text>
    </comment>
    <comment ref="FD28" authorId="0">
      <text>
        <r>
          <rPr>
            <b/>
            <sz val="9"/>
            <color indexed="81"/>
            <rFont val="Verdana"/>
            <family val="2"/>
            <charset val="238"/>
          </rPr>
          <t>Nandor Miklos:</t>
        </r>
        <r>
          <rPr>
            <sz val="9"/>
            <color indexed="81"/>
            <rFont val="Verdana"/>
            <family val="2"/>
            <charset val="238"/>
          </rPr>
          <t xml:space="preserve">
SCO-LAT Vegyes csapat
</t>
        </r>
      </text>
    </comment>
  </commentList>
</comments>
</file>

<file path=xl/sharedStrings.xml><?xml version="1.0" encoding="utf-8"?>
<sst xmlns="http://schemas.openxmlformats.org/spreadsheetml/2006/main" count="7423" uniqueCount="1406">
  <si>
    <t>WSC Texila</t>
  </si>
  <si>
    <t>End Hunters</t>
  </si>
  <si>
    <t>Szurmai-Palotai Piroska</t>
  </si>
  <si>
    <t>Szabó Emese</t>
  </si>
  <si>
    <t>Szőke Lidia</t>
  </si>
  <si>
    <t>Bartalus Krisztina</t>
  </si>
  <si>
    <t>Raiblné Szabó  Tünde</t>
  </si>
  <si>
    <t>Dr. Szentpáli Krisztina</t>
  </si>
  <si>
    <t>Nem</t>
  </si>
  <si>
    <t>női</t>
  </si>
  <si>
    <t>Putz Csaba</t>
  </si>
  <si>
    <t>Kovács Botond</t>
  </si>
  <si>
    <t>Bajuszné P. Zsuzsanna</t>
  </si>
  <si>
    <t>Czimbalmos Olga</t>
  </si>
  <si>
    <t>Dr. Medgyesi Márton</t>
  </si>
  <si>
    <t>CC Martin (SVK)</t>
  </si>
  <si>
    <t>CC Adara (SVK)</t>
  </si>
  <si>
    <t>dr. Medgyesi Márton</t>
  </si>
  <si>
    <t>Bernát Anikó</t>
  </si>
  <si>
    <t>RATRAK</t>
  </si>
  <si>
    <t>Kryptonite</t>
  </si>
  <si>
    <t>Westbay Férfi</t>
  </si>
  <si>
    <t>FTC Jégmadarak</t>
  </si>
  <si>
    <t>SSC Nők</t>
  </si>
  <si>
    <t>Palancsa Dorottya</t>
  </si>
  <si>
    <t>Szentgyörgyvölgyi László</t>
  </si>
  <si>
    <t>Nyíri József</t>
  </si>
  <si>
    <t>Riesz Gábor</t>
  </si>
  <si>
    <t>Rókusfalvy Zsombor</t>
  </si>
  <si>
    <t>Molnár Gábor</t>
  </si>
  <si>
    <t>Riesz-Rókusfalvy Zsófia</t>
  </si>
  <si>
    <t>Rókusfalvy Orsolya</t>
  </si>
  <si>
    <t>Finta Henrietta</t>
  </si>
  <si>
    <t>Probono</t>
  </si>
  <si>
    <t>Roxstars</t>
  </si>
  <si>
    <t>SSC Team</t>
  </si>
  <si>
    <t>Mixtronite</t>
  </si>
  <si>
    <t>Easy Team</t>
  </si>
  <si>
    <t>Kővári Orsolya</t>
  </si>
  <si>
    <t>Kummer ildikó</t>
  </si>
  <si>
    <t>Major-Fábián Ákos</t>
  </si>
  <si>
    <t>Kassai Attila</t>
  </si>
  <si>
    <t>WSC Mix</t>
  </si>
  <si>
    <t>UTE Mix</t>
  </si>
  <si>
    <t>Fantastic Four</t>
  </si>
  <si>
    <t>Z-Faktor</t>
  </si>
  <si>
    <t>Pomázi Gyula</t>
  </si>
  <si>
    <t>Nyitrai József</t>
  </si>
  <si>
    <t>Pahocsa László</t>
  </si>
  <si>
    <t>Kerekes Olivér</t>
  </si>
  <si>
    <t>Sárdi Péter</t>
  </si>
  <si>
    <t>Szabad Tamás</t>
  </si>
  <si>
    <t>Deák György</t>
  </si>
  <si>
    <t>Fóti Balázs</t>
  </si>
  <si>
    <t>Christian Ludwig</t>
  </si>
  <si>
    <t>Miklós Nándor</t>
  </si>
  <si>
    <t>Juhász Tóth Éva</t>
  </si>
  <si>
    <t>Zoch Timea</t>
  </si>
  <si>
    <t>Ferenczi Domonkos</t>
  </si>
  <si>
    <t>Rochmann Viktor</t>
  </si>
  <si>
    <t>Gunzinám Zsanett</t>
  </si>
  <si>
    <t>Nagy Tímea</t>
  </si>
  <si>
    <t>Czermann Kristóf</t>
  </si>
  <si>
    <t>Helyezés</t>
  </si>
  <si>
    <t>TaRoxer</t>
  </si>
  <si>
    <t>4 STARS</t>
  </si>
  <si>
    <t>HCC</t>
  </si>
  <si>
    <t>Club Aliga</t>
  </si>
  <si>
    <t>Ekés Ákos</t>
  </si>
  <si>
    <t>Gerebenics Péter</t>
  </si>
  <si>
    <t>Pók András</t>
  </si>
  <si>
    <t>Farkas Zoltán</t>
  </si>
  <si>
    <t>Horváth Zsolt</t>
  </si>
  <si>
    <t>Uti Tibor</t>
  </si>
  <si>
    <t>Palancsa Zoltán</t>
  </si>
  <si>
    <t>Miklai János</t>
  </si>
  <si>
    <t>Ferenczi János</t>
  </si>
  <si>
    <t>Bodor Gábor</t>
  </si>
  <si>
    <t>Kiss László</t>
  </si>
  <si>
    <t>Szabó Gergely</t>
  </si>
  <si>
    <t>OCSB női "A"</t>
  </si>
  <si>
    <t>Varga Balázs</t>
  </si>
  <si>
    <t>Szekeres Ildikó</t>
  </si>
  <si>
    <t>Béres Alexandra</t>
  </si>
  <si>
    <t>Nagy Gyöngyi</t>
  </si>
  <si>
    <t>Kalocsai Vera</t>
  </si>
  <si>
    <t>Halász Csilla</t>
  </si>
  <si>
    <t>UTE Four Four Férfi</t>
  </si>
  <si>
    <t>Jakab Zoltán</t>
  </si>
  <si>
    <t>Bardocz-Bencsik Mariann</t>
  </si>
  <si>
    <t>Tatorján Írisz</t>
  </si>
  <si>
    <t>Tárnok Tímea</t>
  </si>
  <si>
    <t>Miklós Krisztina</t>
  </si>
  <si>
    <t>szorzó</t>
  </si>
  <si>
    <t>IND</t>
  </si>
  <si>
    <t>CATZ</t>
  </si>
  <si>
    <t>FTC Fradi</t>
  </si>
  <si>
    <t>FTC Jaguars</t>
  </si>
  <si>
    <t>Last Minute</t>
  </si>
  <si>
    <t>Lendvai Tamás</t>
  </si>
  <si>
    <t>MKK</t>
  </si>
  <si>
    <t>férfi</t>
  </si>
  <si>
    <t>UTE Four Four Nők</t>
  </si>
  <si>
    <t>Lelovics Melinda</t>
  </si>
  <si>
    <t>Miklai Henrietta</t>
  </si>
  <si>
    <t>Szabon Márta</t>
  </si>
  <si>
    <t>Molnár Júlia</t>
  </si>
  <si>
    <t>Nagy György</t>
  </si>
  <si>
    <t>Ézsöl Gábor</t>
  </si>
  <si>
    <t>Hall Krisztián</t>
  </si>
  <si>
    <t>Ágota Győző</t>
  </si>
  <si>
    <t>Dr. Csillag Béla</t>
  </si>
  <si>
    <t>Összesen</t>
  </si>
  <si>
    <t>Thuróczy Gábor</t>
  </si>
  <si>
    <t>Rókusfalvy András</t>
  </si>
  <si>
    <t>Kalmár György</t>
  </si>
  <si>
    <t>Wild Catz</t>
  </si>
  <si>
    <t>Dr. Verasztó Mihály</t>
  </si>
  <si>
    <t>Tolnai László</t>
  </si>
  <si>
    <t>Eperjesi Illés</t>
  </si>
  <si>
    <t>Kertész Zoltán</t>
  </si>
  <si>
    <t>Kardos Miklós</t>
  </si>
  <si>
    <t>Kasuba Viktor</t>
  </si>
  <si>
    <t>Deák Gábor</t>
  </si>
  <si>
    <t>SSC Fiúk</t>
  </si>
  <si>
    <t>FTC Dollys</t>
  </si>
  <si>
    <t>Flank Gyula</t>
  </si>
  <si>
    <t>Énekes Andrea</t>
  </si>
  <si>
    <t>Fakó Viktor</t>
  </si>
  <si>
    <t>Falusi Viktor</t>
  </si>
  <si>
    <t>Palancsa Péter</t>
  </si>
  <si>
    <t>Fehérné B. Ágnes</t>
  </si>
  <si>
    <t>Kraksner Szilvia</t>
  </si>
  <si>
    <t>Magyar Zsanett</t>
  </si>
  <si>
    <t>Soós Kinga</t>
  </si>
  <si>
    <t>Nagy Ildikó</t>
  </si>
  <si>
    <t>Lendvai Tünde</t>
  </si>
  <si>
    <t>Mőbiusz Márk</t>
  </si>
  <si>
    <t>Nagy Benedek</t>
  </si>
  <si>
    <t>László Róbert</t>
  </si>
  <si>
    <t>Zalnadrik Alex</t>
  </si>
  <si>
    <t>Géra László</t>
  </si>
  <si>
    <t>Balog György</t>
  </si>
  <si>
    <t>Halmosi Gábor</t>
  </si>
  <si>
    <t>Róka Levente</t>
  </si>
  <si>
    <t>Plájás Gábor</t>
  </si>
  <si>
    <t>Csepregi Noémi</t>
  </si>
  <si>
    <t>Lacza Karina</t>
  </si>
  <si>
    <t>Név</t>
  </si>
  <si>
    <t>Ádám Boglárka</t>
  </si>
  <si>
    <t>Baluka Csabáné dr.</t>
  </si>
  <si>
    <t>Dr. Farkas Dániel</t>
  </si>
  <si>
    <t>FTC Ciklon</t>
  </si>
  <si>
    <t>Mercz Dóra</t>
  </si>
  <si>
    <t>FTC Happyngwin</t>
  </si>
  <si>
    <t>CC Brasov</t>
  </si>
  <si>
    <t>CC Zagreb</t>
  </si>
  <si>
    <t>Lados Tamás</t>
  </si>
  <si>
    <t>Ozsváth Gábor</t>
  </si>
  <si>
    <t>Becskei Lóránd</t>
  </si>
  <si>
    <t>Szombati Klára</t>
  </si>
  <si>
    <t>Szentannai Ágnes</t>
  </si>
  <si>
    <t>Szarvas Mónika</t>
  </si>
  <si>
    <t>Kiss Gyuláné</t>
  </si>
  <si>
    <t>Tüskéné Borszéki Erika</t>
  </si>
  <si>
    <t>Dobrótiné Kovács Edina</t>
  </si>
  <si>
    <t>Bajusz József</t>
  </si>
  <si>
    <t>Kacsinkó Adrián Gábor</t>
  </si>
  <si>
    <t>Mártonffy Ádám</t>
  </si>
  <si>
    <t>Kiss Gyula</t>
  </si>
  <si>
    <t>Fóti Gábor</t>
  </si>
  <si>
    <t>Fischer Tamás</t>
  </si>
  <si>
    <t>Varga Tibor</t>
  </si>
  <si>
    <t>Major Gergely</t>
  </si>
  <si>
    <t>Szarvas Gábor</t>
  </si>
  <si>
    <t>Balázs Dávid</t>
  </si>
  <si>
    <t>Besnicz Péter</t>
  </si>
  <si>
    <t>Belleli Lajos</t>
  </si>
  <si>
    <t>Kiss Zsolt</t>
  </si>
  <si>
    <t>Gazdagh Pál</t>
  </si>
  <si>
    <t>Németh Balázs</t>
  </si>
  <si>
    <t>Bartalus Gábor</t>
  </si>
  <si>
    <t>Barna Krisztián</t>
  </si>
  <si>
    <t>Németh Ákos</t>
  </si>
  <si>
    <t>Hofstetter József</t>
  </si>
  <si>
    <t>Márton Árpád</t>
  </si>
  <si>
    <t>Pjeczka Attila</t>
  </si>
  <si>
    <t>Záhonyi Zsuzsa</t>
  </si>
  <si>
    <t>Tóth Teodóra</t>
  </si>
  <si>
    <t>Hafenscher Richárd</t>
  </si>
  <si>
    <t>Sándor Nikolett</t>
  </si>
  <si>
    <t>Tanító Dorottya</t>
  </si>
  <si>
    <t>Patonai Ágnes</t>
  </si>
  <si>
    <t>Ekés Károly</t>
  </si>
  <si>
    <t>Junior Lányok</t>
  </si>
  <si>
    <t>Junior Fiúk</t>
  </si>
  <si>
    <t>Pünkösti Zoltán</t>
  </si>
  <si>
    <t>Páthy-Dencső Blanka</t>
  </si>
  <si>
    <t>Játékos</t>
  </si>
  <si>
    <t>Csapat</t>
  </si>
  <si>
    <t>Újpest Kupa</t>
  </si>
  <si>
    <t>WSC nők</t>
  </si>
  <si>
    <t>2011-2012 
versenyek</t>
  </si>
  <si>
    <t>Élő pontszám</t>
  </si>
  <si>
    <t>Magyar játékosok élő pontszáma</t>
  </si>
  <si>
    <t>ÉP</t>
  </si>
  <si>
    <t/>
  </si>
  <si>
    <t>Összes Élő Pont</t>
  </si>
  <si>
    <t>Maximális Élő Pont</t>
  </si>
  <si>
    <t>Döntő napja</t>
  </si>
  <si>
    <t>Torna erőssége</t>
  </si>
  <si>
    <t>Versenyek minősítése</t>
  </si>
  <si>
    <t>Lebonyolítás módja</t>
  </si>
  <si>
    <t>triple knock-out</t>
  </si>
  <si>
    <t>svájci, 4+1 kör</t>
  </si>
  <si>
    <t>svájci, 5+1 kör</t>
  </si>
  <si>
    <t>Torna pontjainak elosztása</t>
  </si>
  <si>
    <t>Arány</t>
  </si>
  <si>
    <t>összesen</t>
  </si>
  <si>
    <t>Lebonyolítási szorzó</t>
  </si>
  <si>
    <t>Torna pontértéke</t>
  </si>
  <si>
    <t>Hely.</t>
  </si>
  <si>
    <t>Vegyes páros OB</t>
  </si>
  <si>
    <t>Patonai-Sárdi</t>
  </si>
  <si>
    <t>Halász-Ézsöl</t>
  </si>
  <si>
    <t>Rókusfalvy-Rókusfalvy</t>
  </si>
  <si>
    <t>Riesz-Rókusfalvy-Riesz</t>
  </si>
  <si>
    <t>Miklós-Fóti</t>
  </si>
  <si>
    <t>Páthy-Dencső-Szabad</t>
  </si>
  <si>
    <t>Szentannai-Hall</t>
  </si>
  <si>
    <t>Szekeres-Nagy</t>
  </si>
  <si>
    <t>Palancsa-Kiss</t>
  </si>
  <si>
    <t>Miklai-Bodor</t>
  </si>
  <si>
    <t>5-7 csapatos round-robin</t>
  </si>
  <si>
    <t>8-12 csapatos round-robin</t>
  </si>
  <si>
    <t>Évnyitó kupa</t>
  </si>
  <si>
    <t>Jégfarkasok</t>
  </si>
  <si>
    <t>CC Minsk (UA)</t>
  </si>
  <si>
    <t>OCSB férfi "B"</t>
  </si>
  <si>
    <t>OCSB férfi "A"</t>
  </si>
  <si>
    <t>Tavasz kupa</t>
  </si>
  <si>
    <t>Vegyes OB</t>
  </si>
  <si>
    <t>WSC Texila fiúk</t>
  </si>
  <si>
    <t>MAKUKA</t>
  </si>
  <si>
    <t>Egy versenyen résztvevő csapat pontértékének meghatározásakor a csapat négy legmagasabb élő pont értékű játékosának élő pontszáma kerül figyelembevételre.</t>
  </si>
  <si>
    <t>Vegyes versenynél a nevezett játékosok közül a legmagasabb élő pontszámú 2 fiú és 2 lány játékos élő pontszáma adja a vegyes csapat pontszámát.</t>
  </si>
  <si>
    <t>Egy verseny erősségének meghatározásakor a verseny döntőjének napját megelőző nap aktuális élő pontszámai kerülnek figyelembevételre.</t>
  </si>
  <si>
    <t>Az elő pontszám bármely napon az adott napon és az azt megelőző 364 nap során szerzett pontszámok összege.</t>
  </si>
  <si>
    <t>Minden nevezett játékos megkapja egy adott versenyen a csapata által szerzett pontszám 1/4-ét.</t>
  </si>
  <si>
    <t>Kummulált összeg</t>
  </si>
  <si>
    <t>ebből női</t>
  </si>
  <si>
    <t>ebből férfi</t>
  </si>
  <si>
    <t>Kategória:</t>
  </si>
  <si>
    <t>nyílt</t>
  </si>
  <si>
    <t>Kategória súlya:</t>
  </si>
  <si>
    <t>A férfi B, férfi A és női A OB-k egy időpontban változtatják az élő pontszámokat.</t>
  </si>
  <si>
    <t>A torna erőssége a tornán induló csapatok élő pontszámának összege osztva az aktuális összes élő pontszám összegével az adott kategóriában.</t>
  </si>
  <si>
    <t>A kategória súlya nyílt versenyek esetén 100%, egyéb versenyek esetén a magasabb élő pontszámmal rendelkező kategória súlya 100%, az alacsonyabbé pedig a magasabb arányában kerül meghatározásra.</t>
  </si>
  <si>
    <t>Egyéni férfi OB</t>
  </si>
  <si>
    <t>Egyéni női OB</t>
  </si>
  <si>
    <t>Szezonnyitó kupa</t>
  </si>
  <si>
    <t>WSC Raptors</t>
  </si>
  <si>
    <t>Czech Mixed Team (CZE)</t>
  </si>
  <si>
    <t>Team Austria (AUT)</t>
  </si>
  <si>
    <t>CC Zagrab (CRO)</t>
  </si>
  <si>
    <t>CK Emona (POL)</t>
  </si>
  <si>
    <t>SNTNTN (SLO)</t>
  </si>
  <si>
    <t>Zagar Team (SLO)</t>
  </si>
  <si>
    <t>Sochi Komanda (SLO)</t>
  </si>
  <si>
    <t>CK Silent Woman (CRO)</t>
  </si>
  <si>
    <t>oszlop sorszáma a csapatok munkalapon</t>
  </si>
  <si>
    <t>oszlop sorszáma a csapat-ranglista munkalapon</t>
  </si>
  <si>
    <t>Torna kódja</t>
  </si>
  <si>
    <t>kummulálás kezdő oszlopa az egyéni ranglista munkalapon</t>
  </si>
  <si>
    <t>kummulálás utolsó oszlopa az egyéni ranglista munkalapon</t>
  </si>
  <si>
    <t>Évzáró kupa</t>
  </si>
  <si>
    <t>CK Vis (SLO)</t>
  </si>
  <si>
    <t>HMDCC</t>
  </si>
  <si>
    <t>Persson-Carlsson (SWE)</t>
  </si>
  <si>
    <t>Lehmann-Spychiger (SUI)</t>
  </si>
  <si>
    <t>Aitken-Mouat (SCO)</t>
  </si>
  <si>
    <t>Nekrasova-Kamnev (RUS)</t>
  </si>
  <si>
    <t>Clark-Christensen (ENG/DEN)</t>
  </si>
  <si>
    <t>Toth-Roth (AUT)</t>
  </si>
  <si>
    <t>Kiiskinen-Ostrowski (FIN/DEN)</t>
  </si>
  <si>
    <t>McFarlane-McCleary (SCO)</t>
  </si>
  <si>
    <t>Gazdewich-Gazdewich (CAN)</t>
  </si>
  <si>
    <t>Kajanova-Kajan (SVK)</t>
  </si>
  <si>
    <t>IFI női OB</t>
  </si>
  <si>
    <t>Beregszászi Lilla</t>
  </si>
  <si>
    <t>WSC Texila Lányok</t>
  </si>
  <si>
    <t>UTE Ice Girls</t>
  </si>
  <si>
    <t>Uti Vivien</t>
  </si>
  <si>
    <t>BTKSE Illyés 13/b</t>
  </si>
  <si>
    <t>Bagi Erika</t>
  </si>
  <si>
    <t>Doba Fruzsina</t>
  </si>
  <si>
    <t>Galkó Adrienn</t>
  </si>
  <si>
    <t>Hesz Annamária</t>
  </si>
  <si>
    <t>Vámosi Boglárka</t>
  </si>
  <si>
    <t>4 kör</t>
  </si>
  <si>
    <t>3 kör</t>
  </si>
  <si>
    <t>ifi-női</t>
  </si>
  <si>
    <t>Balladik András</t>
  </si>
  <si>
    <t>Kariusz Mátyás</t>
  </si>
  <si>
    <t>Születési Dátum</t>
  </si>
  <si>
    <t>Korosztály</t>
  </si>
  <si>
    <t>Összes élő pont</t>
  </si>
  <si>
    <t>ebből ifi</t>
  </si>
  <si>
    <t>ebből felnőtt</t>
  </si>
  <si>
    <t>IFI férfi OB</t>
  </si>
  <si>
    <t>ifi-férfi</t>
  </si>
  <si>
    <t>Kalocsai Ottó</t>
  </si>
  <si>
    <t>Spiller Emilió</t>
  </si>
  <si>
    <t>BTKSE Jégördögök</t>
  </si>
  <si>
    <t>Nagy Viktor</t>
  </si>
  <si>
    <t>Gazda Ádám</t>
  </si>
  <si>
    <t>Pomázi Marcell</t>
  </si>
  <si>
    <t>Zabó Dominik</t>
  </si>
  <si>
    <t>Szilágyi Zsombor</t>
  </si>
  <si>
    <t>Horváth Bálint</t>
  </si>
  <si>
    <t>Ratrak Ifi</t>
  </si>
  <si>
    <t>Szezonzáró verseny</t>
  </si>
  <si>
    <t>Jégszirmok</t>
  </si>
  <si>
    <t>Mixed Greens</t>
  </si>
  <si>
    <t>UTE Bálnák</t>
  </si>
  <si>
    <t>Just for fun</t>
  </si>
  <si>
    <t>Cool Team</t>
  </si>
  <si>
    <t>Vaspöri Tamás</t>
  </si>
  <si>
    <t>Balogh András</t>
  </si>
  <si>
    <t>Feldmájer Benjámin</t>
  </si>
  <si>
    <t>Nyárai Márton</t>
  </si>
  <si>
    <t>USA 1</t>
  </si>
  <si>
    <t>USA 2</t>
  </si>
  <si>
    <t>Heffner Team (USA)</t>
  </si>
  <si>
    <t>Chrobáci (SVK)</t>
  </si>
  <si>
    <t>Massila CC (FRA)</t>
  </si>
  <si>
    <t>FTC Hopes I.</t>
  </si>
  <si>
    <t>FTC Hopes II.</t>
  </si>
  <si>
    <t>Füstös István</t>
  </si>
  <si>
    <t>Bui Tuan Tommy</t>
  </si>
  <si>
    <t>Szentirmai Bálint</t>
  </si>
  <si>
    <t>Elek Boldizsár</t>
  </si>
  <si>
    <t>Dési Áron</t>
  </si>
  <si>
    <t>Ember Illés</t>
  </si>
  <si>
    <t>Schmidt Dávid</t>
  </si>
  <si>
    <t>Máté Bálint</t>
  </si>
  <si>
    <t>Dorogi Balázs</t>
  </si>
  <si>
    <t>Canada</t>
  </si>
  <si>
    <t>Scotland/GBR</t>
  </si>
  <si>
    <t>Sweden</t>
  </si>
  <si>
    <t>Norway</t>
  </si>
  <si>
    <t>Switzerland</t>
  </si>
  <si>
    <t>Denmark</t>
  </si>
  <si>
    <t>China</t>
  </si>
  <si>
    <t>USA</t>
  </si>
  <si>
    <t>France</t>
  </si>
  <si>
    <t>Germany</t>
  </si>
  <si>
    <t>Czech Republic</t>
  </si>
  <si>
    <t>Russia</t>
  </si>
  <si>
    <t>New Zealand</t>
  </si>
  <si>
    <t>Italy</t>
  </si>
  <si>
    <t>Finland</t>
  </si>
  <si>
    <t>Japan</t>
  </si>
  <si>
    <t>Korea</t>
  </si>
  <si>
    <t>Australia</t>
  </si>
  <si>
    <t>Latvia</t>
  </si>
  <si>
    <t>Hungary</t>
  </si>
  <si>
    <t>Netherlands</t>
  </si>
  <si>
    <t>England</t>
  </si>
  <si>
    <t>Ireland</t>
  </si>
  <si>
    <t>Belgium</t>
  </si>
  <si>
    <t>Spain</t>
  </si>
  <si>
    <t>Estonia</t>
  </si>
  <si>
    <t>Austria</t>
  </si>
  <si>
    <t>Wales</t>
  </si>
  <si>
    <t>Poland</t>
  </si>
  <si>
    <t>Slovakia</t>
  </si>
  <si>
    <t>Croatia</t>
  </si>
  <si>
    <t>Chinese Taipei</t>
  </si>
  <si>
    <t>Lithuania</t>
  </si>
  <si>
    <t>Belarus</t>
  </si>
  <si>
    <t>Turkey</t>
  </si>
  <si>
    <t>Iceland</t>
  </si>
  <si>
    <t>Greece</t>
  </si>
  <si>
    <t>Bulgaria*</t>
  </si>
  <si>
    <t>Serbia</t>
  </si>
  <si>
    <t>Luxembourg</t>
  </si>
  <si>
    <t>Kazakhstan</t>
  </si>
  <si>
    <t>Slovenia</t>
  </si>
  <si>
    <t>Romania</t>
  </si>
  <si>
    <t>Brazil</t>
  </si>
  <si>
    <t>Andorra</t>
  </si>
  <si>
    <t>Armenia*</t>
  </si>
  <si>
    <t>Kosovo</t>
  </si>
  <si>
    <t>Liechtenstein</t>
  </si>
  <si>
    <t>Mongolia</t>
  </si>
  <si>
    <t>US Virgin Islands</t>
  </si>
  <si>
    <t>Férfi pont</t>
  </si>
  <si>
    <t>2012/2013</t>
  </si>
  <si>
    <t>Női pont</t>
  </si>
  <si>
    <t>férfi arány</t>
  </si>
  <si>
    <t>női arány</t>
  </si>
  <si>
    <t>összes pont</t>
  </si>
  <si>
    <t>összes arány</t>
  </si>
  <si>
    <t>CZE</t>
  </si>
  <si>
    <t>GER</t>
  </si>
  <si>
    <t>HUN</t>
  </si>
  <si>
    <t>RUS</t>
  </si>
  <si>
    <t>KAZ</t>
  </si>
  <si>
    <t>SVK</t>
  </si>
  <si>
    <t>NED</t>
  </si>
  <si>
    <t>LAT</t>
  </si>
  <si>
    <t>SWE</t>
  </si>
  <si>
    <t>FIN</t>
  </si>
  <si>
    <t>csapatok száma</t>
  </si>
  <si>
    <t>Kolibris 2013</t>
  </si>
  <si>
    <t>erősség</t>
  </si>
  <si>
    <t>erősség/db</t>
  </si>
  <si>
    <t>Férfi VB</t>
  </si>
  <si>
    <t>Európa</t>
  </si>
  <si>
    <t>Nem Európa</t>
  </si>
  <si>
    <t>ebből Európa</t>
  </si>
  <si>
    <t>ebből nem Európa</t>
  </si>
  <si>
    <t>Női VB</t>
  </si>
  <si>
    <t>Férfi EB - A</t>
  </si>
  <si>
    <t>Női EB - A</t>
  </si>
  <si>
    <t>Férfi EB - B</t>
  </si>
  <si>
    <t>Női EB - B</t>
  </si>
  <si>
    <t>Vegyes EB</t>
  </si>
  <si>
    <t>Vegyes páros VB</t>
  </si>
  <si>
    <t>Champery 2014 (SUI)</t>
  </si>
  <si>
    <t>Margarita Rox with Salt (USA)</t>
  </si>
  <si>
    <t>Scandilicious (DAN)</t>
  </si>
  <si>
    <t>CC Adelboden 2 (SUI)</t>
  </si>
  <si>
    <t>Smooth Blend (USA)</t>
  </si>
  <si>
    <t>Team Kajan Modra (SVK)</t>
  </si>
  <si>
    <t>CC Dolomiti (ITA)</t>
  </si>
  <si>
    <t>South of Kopenhagen (DAN)</t>
  </si>
  <si>
    <t>CC Füssen (GER)</t>
  </si>
  <si>
    <t>South of England (GBR)</t>
  </si>
  <si>
    <t>Trentino Wheel (ITA)</t>
  </si>
  <si>
    <t>CC Ronco (SUI)</t>
  </si>
  <si>
    <t>CC Lugano Euiua 2(SUI)</t>
  </si>
  <si>
    <t>Ice Picts (GBR)</t>
  </si>
  <si>
    <t>Team Kost &amp; Kugler (DAN)</t>
  </si>
  <si>
    <t>CC Ardsley (USA)</t>
  </si>
  <si>
    <t>CC Biella (ITA)</t>
  </si>
  <si>
    <t>Team Zimmermann (SUI)</t>
  </si>
  <si>
    <t>CC Jorgensen (DAN)</t>
  </si>
  <si>
    <t>RPK Brno (CZE)</t>
  </si>
  <si>
    <t>CC Anpezo (ITA)</t>
  </si>
  <si>
    <t>Lugano Euiua 1(SUI)</t>
  </si>
  <si>
    <t>Priapismus 2 (SUI)</t>
  </si>
  <si>
    <t>Margarita Int. (INT)</t>
  </si>
  <si>
    <t>Priapismus Shy (INT)</t>
  </si>
  <si>
    <t>CC Biella 2(ITA)</t>
  </si>
  <si>
    <t>CC Limattal (SUI)</t>
  </si>
  <si>
    <t>KLST GmbH (DAN)</t>
  </si>
  <si>
    <t>CC Adelboden (SUI)</t>
  </si>
  <si>
    <t>The Rock Rockers (GER)</t>
  </si>
  <si>
    <t>CC Mississauga (CAN)</t>
  </si>
  <si>
    <t>CC Riessersee (GER)</t>
  </si>
  <si>
    <t>Finland (FIN)</t>
  </si>
  <si>
    <t>CC 66 W Cortina (ITA)</t>
  </si>
  <si>
    <t>Bloody Marys (GBR)</t>
  </si>
  <si>
    <t>CC Chiasso 1 (SUI)</t>
  </si>
  <si>
    <t>CC Tofane (ITA)</t>
  </si>
  <si>
    <t>CC Neuchatel (SUI)</t>
  </si>
  <si>
    <t>Biancoblu Zurigo (SUI)</t>
  </si>
  <si>
    <t>CC Geneva Lully (SUI)</t>
  </si>
  <si>
    <t>CC Toggenburg (SUI)</t>
  </si>
  <si>
    <t>England (GBR)</t>
  </si>
  <si>
    <t>New York Pizza (USA)</t>
  </si>
  <si>
    <t>CC Niederdorf (ITA)</t>
  </si>
  <si>
    <t>Zug &amp; Friends (SUI)</t>
  </si>
  <si>
    <t>Sex'n Rocks 'n hit 'n Roll (HUN)</t>
  </si>
  <si>
    <t>CC Pinerolo (ITA)</t>
  </si>
  <si>
    <t>Hene's schnupp (SUI)</t>
  </si>
  <si>
    <t>Team XS (FIN)</t>
  </si>
  <si>
    <t>CC Usignolo (ITA)</t>
  </si>
  <si>
    <t>Geneve Cannoniere (SUI)</t>
  </si>
  <si>
    <t>CC Nasztupisztu (HUN)</t>
  </si>
  <si>
    <t>Team Gaudi Wetzikon (SUI)</t>
  </si>
  <si>
    <t>CC Fireblock (ITA)</t>
  </si>
  <si>
    <t>CC Spudis (SUI)</t>
  </si>
  <si>
    <t>CC Swissair (SUI)</t>
  </si>
  <si>
    <t>CC Smart (RUS)</t>
  </si>
  <si>
    <t>CC Wetzikon (SUI)</t>
  </si>
  <si>
    <t>CC Jagger 10y (ESP)</t>
  </si>
  <si>
    <t>Cortina Int.</t>
  </si>
  <si>
    <t>Etalon torna pontértéke</t>
  </si>
  <si>
    <t>49th Garmisch</t>
  </si>
  <si>
    <t>SCR Mixed / Schöpp (GER)</t>
  </si>
  <si>
    <t>Adelboden / Hari (SUI)</t>
  </si>
  <si>
    <t>Uznach / Domeniconi (SUI)</t>
  </si>
  <si>
    <t>Thun Regio / Stauffer (SUI)</t>
  </si>
  <si>
    <t>ECO / Jacoby (GER)</t>
  </si>
  <si>
    <t>IRL Old Boys / Kenny (IRL)</t>
  </si>
  <si>
    <t>Stone Hunters</t>
  </si>
  <si>
    <t>Thun Balsan / Junker (SUI)</t>
  </si>
  <si>
    <t>ECO / SCR / Burba (GER)</t>
  </si>
  <si>
    <t>BB Lubomir / Rammig</t>
  </si>
  <si>
    <t>Aritma Praha / Kubeskova (CZE)</t>
  </si>
  <si>
    <t>Toggenburg / Würmli (SUI)</t>
  </si>
  <si>
    <t>Sissach S&amp;F 1 / Stocker (SUI)</t>
  </si>
  <si>
    <t>Dübendorf / Pleisch (SUI)</t>
  </si>
  <si>
    <t>Wallisellen / Schallere (SUI)</t>
  </si>
  <si>
    <t>Easy Slider Thun / Hunkeler (SUI)</t>
  </si>
  <si>
    <t>OCC Mixed / Purzner (AUT)</t>
  </si>
  <si>
    <t>Bern Bubenberg / Riggenbach (SUI)</t>
  </si>
  <si>
    <t>Wildhaus Inter / Maurer</t>
  </si>
  <si>
    <t>SCR Junioren 1 / Rothballer (GER)</t>
  </si>
  <si>
    <t>SCR/CCF / Falk (GER)</t>
  </si>
  <si>
    <t>St. Gallen Bar / Maag (SUI)</t>
  </si>
  <si>
    <t>Sissach S&amp;F 3 / Tschan (SUI)</t>
  </si>
  <si>
    <t>Ottakinger 1 / Csenar (AUT)</t>
  </si>
  <si>
    <t>Cortina / Menardi (ITA)</t>
  </si>
  <si>
    <t>SCR 1 / Hein (GER)</t>
  </si>
  <si>
    <t>SCR 3 / Wagner (GER)</t>
  </si>
  <si>
    <t>Traun 1 / Gugubauer (AUT)</t>
  </si>
  <si>
    <t>Drytech / Camenzind</t>
  </si>
  <si>
    <t>Citadella / Safrankova (CZE)</t>
  </si>
  <si>
    <t>SCR Junioren 2 / Oswald (GER)</t>
  </si>
  <si>
    <t>Küsnacht / Wildhaber (AUT)</t>
  </si>
  <si>
    <t>Konstanz / Luterbacher</t>
  </si>
  <si>
    <t>St. Gallen Sitter 1 / Dahler (SUI)</t>
  </si>
  <si>
    <t>OCC 4 Nations / Unterberger</t>
  </si>
  <si>
    <t>Traun 2 / Auer (AUT)</t>
  </si>
  <si>
    <t>Sissach S&amp;F 2 / Senn (SUI)</t>
  </si>
  <si>
    <t>St. Gallen Sitter 2 / Bruhin (SUI)</t>
  </si>
  <si>
    <t xml:space="preserve">Samedan La Bassa / Bundi </t>
  </si>
  <si>
    <t>Wetzikon / Manigley (SUI)</t>
  </si>
  <si>
    <t xml:space="preserve">Team Prowald / Prowald </t>
  </si>
  <si>
    <t>Luxembourg / Benoy</t>
  </si>
  <si>
    <t>Solothurn / Pfaffli</t>
  </si>
  <si>
    <t>Suvretta House GC / Fierz</t>
  </si>
  <si>
    <t>Debrecen</t>
  </si>
  <si>
    <t>p-kick</t>
  </si>
  <si>
    <t>All-Stars</t>
  </si>
  <si>
    <t>Fülöp Andrea</t>
  </si>
  <si>
    <t>Star Wars</t>
  </si>
  <si>
    <t>Mérvadó Béla</t>
  </si>
  <si>
    <t>Nagy Gábor</t>
  </si>
  <si>
    <t>WSC Hackers</t>
  </si>
  <si>
    <t>Major-Zéman Adrienn</t>
  </si>
  <si>
    <t>Hóbaglyok</t>
  </si>
  <si>
    <t>Bagdi Ágnes</t>
  </si>
  <si>
    <t>Fazekas Lajos</t>
  </si>
  <si>
    <t>Cserepesi Helga</t>
  </si>
  <si>
    <t>Kozma Kata</t>
  </si>
  <si>
    <t>Táncoló Talpak</t>
  </si>
  <si>
    <t>Nádasdi Norbert</t>
  </si>
  <si>
    <t>Nagy Ákos</t>
  </si>
  <si>
    <t>Shánta Judit</t>
  </si>
  <si>
    <t>Tárkányi Zsófia</t>
  </si>
  <si>
    <t>Tárkányi Mária</t>
  </si>
  <si>
    <t>Bagi Ági</t>
  </si>
  <si>
    <t>Bagi Zoltán</t>
  </si>
  <si>
    <t>DJKSE I</t>
  </si>
  <si>
    <t>DJKSE II</t>
  </si>
  <si>
    <t>STONE HUNTERS (SVK)</t>
  </si>
  <si>
    <t>Malung CC (SWE)</t>
  </si>
  <si>
    <t>SEJK (SVK)</t>
  </si>
  <si>
    <t>FreshSEJK (SVK)</t>
  </si>
  <si>
    <t>Cudnovati Cunjas (CRO)</t>
  </si>
  <si>
    <t>CC Schei Brasov (ROM)</t>
  </si>
  <si>
    <t>CC Schei Brasov</t>
  </si>
  <si>
    <t>Easy Team-Csere</t>
  </si>
  <si>
    <t>Kryptonite-Csere</t>
  </si>
  <si>
    <t>UTE Four Four Nők-Csere</t>
  </si>
  <si>
    <t>UTE Four Four Férfi-Csere</t>
  </si>
  <si>
    <t>FTC Ciklon-Csere</t>
  </si>
  <si>
    <t>UTE Bálnák-Csere</t>
  </si>
  <si>
    <t>p-kick-Csere</t>
  </si>
  <si>
    <t>WSC Hackers-Csere</t>
  </si>
  <si>
    <t>DJKSE I-Csere</t>
  </si>
  <si>
    <t>Jégfarkasok-Csere</t>
  </si>
  <si>
    <t>IFI lány válogatott 2013</t>
  </si>
  <si>
    <t>Riga open 2013</t>
  </si>
  <si>
    <t>Jensen (DEN)</t>
  </si>
  <si>
    <t>E. Lill (EST)</t>
  </si>
  <si>
    <t>Gray (SCO)</t>
  </si>
  <si>
    <t>Hoiberg (NOR)</t>
  </si>
  <si>
    <t>Sarsune (LAT)</t>
  </si>
  <si>
    <t>Swan (LAT)</t>
  </si>
  <si>
    <t>Veidemanis (LAT)</t>
  </si>
  <si>
    <t>Regza (LAT)</t>
  </si>
  <si>
    <t>Pauliuchyk (BLR)</t>
  </si>
  <si>
    <t>Vyskupaitis (LTU)</t>
  </si>
  <si>
    <t>Truksans (LTU)</t>
  </si>
  <si>
    <t>Adara CT (SVK)</t>
  </si>
  <si>
    <t>Austria Mixed Team (AUT)</t>
  </si>
  <si>
    <t>England Mixed Team (ENG)</t>
  </si>
  <si>
    <t>CFÖ Wien (AUT)</t>
  </si>
  <si>
    <t>Mentor Torun Cup 2013</t>
  </si>
  <si>
    <t>Sopot CC (POL)</t>
  </si>
  <si>
    <t>MKS Axel Toruń (POL)</t>
  </si>
  <si>
    <t>ŚKC Katowice „Marlex” (POL)</t>
  </si>
  <si>
    <t>CCC Warszawa „Mleko” (POL)</t>
  </si>
  <si>
    <t>MKS Axel Toruń „PZC” (POL)</t>
  </si>
  <si>
    <t>AZS Gliwice „Kamikaze” (POL)</t>
  </si>
  <si>
    <t>Krakowski KC „Mistral” (POL)</t>
  </si>
  <si>
    <t>AZS Gliwice „Rozbitki” (POL)</t>
  </si>
  <si>
    <t>MCC Warszawa „Fazi” (POL)</t>
  </si>
  <si>
    <t>MCC Warszawa „Plan B i Przyjaciele” (POL)</t>
  </si>
  <si>
    <t>POS Łódź „Tikatukatam” (POL)</t>
  </si>
  <si>
    <t>ŚKC Katowice „Kretes” (POL)</t>
  </si>
  <si>
    <t>MCC Warszawa „NOX” (POL)</t>
  </si>
  <si>
    <t>MKS Axel Toruń „TrzyDoZera.pl” (POL)</t>
  </si>
  <si>
    <t>Team Brand (SCO)</t>
  </si>
  <si>
    <t>POL</t>
  </si>
  <si>
    <t>EECC HUN</t>
  </si>
  <si>
    <t>CRO</t>
  </si>
  <si>
    <t>SLO</t>
  </si>
  <si>
    <t>ROM</t>
  </si>
  <si>
    <t>EECC 2013</t>
  </si>
  <si>
    <t>Kitzbühel</t>
  </si>
  <si>
    <t>Riessersee CC (GER)</t>
  </si>
  <si>
    <t>Austrian Junior Boy Team (AUT)</t>
  </si>
  <si>
    <t>Smart Team (AUT)</t>
  </si>
  <si>
    <t>Kaltbad CC Lucern (SUI)</t>
  </si>
  <si>
    <t>férfi (POL)</t>
  </si>
  <si>
    <t>CC Traun (AUT)</t>
  </si>
  <si>
    <t>férfi (SLO)</t>
  </si>
  <si>
    <t>vegyes (AUT)</t>
  </si>
  <si>
    <t>szenior női válogatott (AUT)</t>
  </si>
  <si>
    <t>férfi (AUT)</t>
  </si>
  <si>
    <t>női (AUT)</t>
  </si>
  <si>
    <t>EMCC 2013 Edinburgh</t>
  </si>
  <si>
    <t>Scotland</t>
  </si>
  <si>
    <t>FTC Fradi-Csere</t>
  </si>
  <si>
    <t>Just for fun II.</t>
  </si>
  <si>
    <t>Just for fun II.-Csere</t>
  </si>
  <si>
    <t>Oszlop sorszám</t>
  </si>
  <si>
    <t>RATRAK II.</t>
  </si>
  <si>
    <t>RATRAK II.-Csere</t>
  </si>
  <si>
    <t>Zbraslav OH (CZE)</t>
  </si>
  <si>
    <t>CK VIS (CRO)</t>
  </si>
  <si>
    <t>October Fest Garmisch</t>
  </si>
  <si>
    <t>Schöpp Andrea (GER)</t>
  </si>
  <si>
    <t>Rothballer Daniel (GER)</t>
  </si>
  <si>
    <t>Schöpp Rainer (GER)</t>
  </si>
  <si>
    <t>Scholz Corinna (GER)</t>
  </si>
  <si>
    <t>Rammig Rudi (GER)</t>
  </si>
  <si>
    <t>FTC Jaguars-Csere</t>
  </si>
  <si>
    <t>Németh Endre</t>
  </si>
  <si>
    <t>End Hunters-Csere</t>
  </si>
  <si>
    <t>SSC Nők-Csere</t>
  </si>
  <si>
    <t>FTC Jégmadarak-Csere</t>
  </si>
  <si>
    <t>RATRAK-Csere</t>
  </si>
  <si>
    <t>Vegyes Páros OB</t>
  </si>
  <si>
    <t>Bern Heliomalt (SUI)</t>
  </si>
  <si>
    <t>Netherlands (NED)</t>
  </si>
  <si>
    <t>Italia 1 (ITA)</t>
  </si>
  <si>
    <t>Deutschland 2 Junioren (GER)</t>
  </si>
  <si>
    <t>Riessersee (GER)</t>
  </si>
  <si>
    <t>Espana 1 (ESP)</t>
  </si>
  <si>
    <t>Aarau 2 (SUI)</t>
  </si>
  <si>
    <t>Italia 3 (ITA)</t>
  </si>
  <si>
    <t>Uzwil 2 (SUI)</t>
  </si>
  <si>
    <t>Oesterreich 1 (AUT)</t>
  </si>
  <si>
    <t>Oesterreich 2 (AUT)</t>
  </si>
  <si>
    <t>Langenthal Bern Junioren (SUI)</t>
  </si>
  <si>
    <t>Zürich Stadt (SUI)</t>
  </si>
  <si>
    <t>Neuchatel Sport (SUI)</t>
  </si>
  <si>
    <t>Bern Zahringer (SUI)</t>
  </si>
  <si>
    <t>Aarau 1 (SUI)</t>
  </si>
  <si>
    <t>Espana 2 (ESP)</t>
  </si>
  <si>
    <t>Utikon Waldegg 2 (SUI)</t>
  </si>
  <si>
    <t>Biel Bienne (SUI)</t>
  </si>
  <si>
    <t>Bern Intern Consolation</t>
  </si>
  <si>
    <t>CC Zagreb (CRO)</t>
  </si>
  <si>
    <t>CK Silent (CRO)</t>
  </si>
  <si>
    <t>CK Vis (CRO)</t>
  </si>
  <si>
    <t>Adara CC (SVK)</t>
  </si>
  <si>
    <t>Román ffi. Vál. (ROU)</t>
  </si>
  <si>
    <t>ECC B  Men</t>
  </si>
  <si>
    <t>ECC B Women</t>
  </si>
  <si>
    <t>Oedtsee Trophy</t>
  </si>
  <si>
    <t>CC Martin A.G. (SVK)</t>
  </si>
  <si>
    <t>OCC Grot (AUT)</t>
  </si>
  <si>
    <t>Jam&amp;Potato</t>
  </si>
  <si>
    <t>CC Touchdown (RUS)</t>
  </si>
  <si>
    <t>CC Jesenice DT (SLO)</t>
  </si>
  <si>
    <t>CC Jesenice M (SLO)</t>
  </si>
  <si>
    <t>CC Kloten Dorf (SUI)</t>
  </si>
  <si>
    <t>CC Sav. Prag (CZE)</t>
  </si>
  <si>
    <t>St. Gallen/Konst (SUI)</t>
  </si>
  <si>
    <t>CC St. Margarethen (AUT)</t>
  </si>
  <si>
    <t>CC Jesenice S. (SLO)</t>
  </si>
  <si>
    <t>CC Schabernack (SUI)</t>
  </si>
  <si>
    <t>OCC J (AUT)</t>
  </si>
  <si>
    <t>Kitzbühel CC G.g (AUT)</t>
  </si>
  <si>
    <t>St. Margarethen (AUT)</t>
  </si>
  <si>
    <t>OCC (AUT)</t>
  </si>
  <si>
    <t>CC. Jesenice Dr. M (SLO)</t>
  </si>
  <si>
    <t>OCC - R.G. (AUT)</t>
  </si>
  <si>
    <t>Polish Junior Man</t>
  </si>
  <si>
    <t>Polish Junior Women</t>
  </si>
  <si>
    <t>FTC Szőke Ciklon</t>
  </si>
  <si>
    <t>Noskó Éva</t>
  </si>
  <si>
    <t>Kutas Roland</t>
  </si>
  <si>
    <t>Gönczi Péter</t>
  </si>
  <si>
    <t>FTC Szőke Ciklon-Csere</t>
  </si>
  <si>
    <t>OCC Daltons (AUT)</t>
  </si>
  <si>
    <t>Debelinars (SLO)</t>
  </si>
  <si>
    <t>SSC Fiúk-Csere</t>
  </si>
  <si>
    <t>EJCC Women</t>
  </si>
  <si>
    <t>FTC-Cannons</t>
  </si>
  <si>
    <t>Szabó Lajos</t>
  </si>
  <si>
    <t>Dohanek Ákos</t>
  </si>
  <si>
    <t>Sasi Bálint</t>
  </si>
  <si>
    <t>WSC nők-Csere</t>
  </si>
  <si>
    <t>Fischer-Roth (AUT)</t>
  </si>
  <si>
    <t>Rókusfalvy-Ézsöl</t>
  </si>
  <si>
    <t>Hajkova-Paul (CZE)</t>
  </si>
  <si>
    <t>Páthy-Dencső-Fóti</t>
  </si>
  <si>
    <t>Meechai-Gebauer (USA)</t>
  </si>
  <si>
    <t>Butucea-Coliban (ROM)</t>
  </si>
  <si>
    <t>Saracu-Anghelinei (ROM)</t>
  </si>
  <si>
    <t>Kvardova-Derzsi (SVK)</t>
  </si>
  <si>
    <t>Serdülő Lányok</t>
  </si>
  <si>
    <t>Micheller Dorottya</t>
  </si>
  <si>
    <t>Szita Dóra</t>
  </si>
  <si>
    <t>Dobor Regina</t>
  </si>
  <si>
    <t>Joó Linda</t>
  </si>
  <si>
    <t>Szentmiklósi-Tóth Luca</t>
  </si>
  <si>
    <t>Fazekas Dóra</t>
  </si>
  <si>
    <t>Beke Zsófia</t>
  </si>
  <si>
    <t>Bajtsi Violetta</t>
  </si>
  <si>
    <t>Becze Réka</t>
  </si>
  <si>
    <t>Schaffer Júlia</t>
  </si>
  <si>
    <t>Boncsó Melinda</t>
  </si>
  <si>
    <t>UTE-Illyés Lányok</t>
  </si>
  <si>
    <t>UTE-Illyés Lányok-Csere</t>
  </si>
  <si>
    <t>Serdülő Lányok-Csere</t>
  </si>
  <si>
    <t>felnőtt</t>
  </si>
  <si>
    <t>WSC-Ifjú Titánok</t>
  </si>
  <si>
    <t>Szarvas Kristóf</t>
  </si>
  <si>
    <t>Tatár Lőrincz</t>
  </si>
  <si>
    <t>Catele Manuel</t>
  </si>
  <si>
    <t>Steer Alex</t>
  </si>
  <si>
    <t>Tóth Bálint</t>
  </si>
  <si>
    <t>WSC-Ifjú Titánok-Csere</t>
  </si>
  <si>
    <t>Silesian GP</t>
  </si>
  <si>
    <t>Team Ireland (IRL)</t>
  </si>
  <si>
    <t>RKC Halonet (SCO)</t>
  </si>
  <si>
    <t>Team Jones Scotland (SCO)</t>
  </si>
  <si>
    <t>Scotland (SCO)</t>
  </si>
  <si>
    <t>Hungary Seniors (HUN)</t>
  </si>
  <si>
    <t>AZS Gliwice Smok (POL)</t>
  </si>
  <si>
    <t>MCC Fazi (POL)</t>
  </si>
  <si>
    <t>Axel Toruń (POL)</t>
  </si>
  <si>
    <t>ŚKC Marlex (POL)</t>
  </si>
  <si>
    <t>Savona 4 (CZE)</t>
  </si>
  <si>
    <t>TriCity (POL)</t>
  </si>
  <si>
    <t>Granit (SWE)</t>
  </si>
  <si>
    <t>RKC PZC (POL)</t>
  </si>
  <si>
    <t>AZS Kamyczek (POL)</t>
  </si>
  <si>
    <t>Arctic Gorrilaz Martin (SVK)</t>
  </si>
  <si>
    <t>UTE Men (HUN)</t>
  </si>
  <si>
    <t>UTE Women (HUN)</t>
  </si>
  <si>
    <t>Kraków (POL)</t>
  </si>
  <si>
    <t>MM POS Monkey Man (POL)</t>
  </si>
  <si>
    <t>Stonix Torino Draghi C.C. (ITA)</t>
  </si>
  <si>
    <t>KKC Mistral (POL)</t>
  </si>
  <si>
    <t>KKC Krakofsky (POL)</t>
  </si>
  <si>
    <t>KS Warszowice Curlusy (POL)</t>
  </si>
  <si>
    <t>MMC Warszawa (POL)</t>
  </si>
  <si>
    <t>Grey Wolves (POL)</t>
  </si>
  <si>
    <t>RUS Seniors (RUS)</t>
  </si>
  <si>
    <t>Cocktail (POL)</t>
  </si>
  <si>
    <t>Mazsola (HUN)</t>
  </si>
  <si>
    <t>WMDCC 2014</t>
  </si>
  <si>
    <t>Savona Cup</t>
  </si>
  <si>
    <t>Curlking</t>
  </si>
  <si>
    <t>Fantastic Four-Csere</t>
  </si>
  <si>
    <t>MAKUKA-Csere</t>
  </si>
  <si>
    <t>UTE Mix-Csere</t>
  </si>
  <si>
    <t>Wild Catz-Csere</t>
  </si>
  <si>
    <t>WSC Nők</t>
  </si>
  <si>
    <t>Kladno (CZE)</t>
  </si>
  <si>
    <t>Schabernack (SUI)</t>
  </si>
  <si>
    <t>Bratislava W (SVK)</t>
  </si>
  <si>
    <t>Tarnby (DEN)</t>
  </si>
  <si>
    <t>Solothurn (SUI)</t>
  </si>
  <si>
    <t>Czech it out (USA)</t>
  </si>
  <si>
    <t>Vintage Ducks (USA)</t>
  </si>
  <si>
    <t>Svizci (SLO)</t>
  </si>
  <si>
    <t>Rudzisu (LAT)</t>
  </si>
  <si>
    <t>Promile Curlers (DEN)</t>
  </si>
  <si>
    <t>Internat Mix (CZE)</t>
  </si>
  <si>
    <t>Citadela (CZE)</t>
  </si>
  <si>
    <t>Sejk (SVK)</t>
  </si>
  <si>
    <t>Blackwater (SVK)</t>
  </si>
  <si>
    <t>Belarus (BLR)</t>
  </si>
  <si>
    <t>Savona I. (CZE)</t>
  </si>
  <si>
    <t>Glarus (SUI)</t>
  </si>
  <si>
    <t>Curling Codders (USA)</t>
  </si>
  <si>
    <t>Almaty (KAZ)</t>
  </si>
  <si>
    <t>Prague Mix (CZE)</t>
  </si>
  <si>
    <t>Noring (SWE)</t>
  </si>
  <si>
    <t>Ottakringer (AUT)</t>
  </si>
  <si>
    <t>Suhina (FIN)</t>
  </si>
  <si>
    <t>Scandilicious (DEN)</t>
  </si>
  <si>
    <t>NYP (USA)</t>
  </si>
  <si>
    <t>Ardsley (USA)</t>
  </si>
  <si>
    <t>Jaguars (HUN)</t>
  </si>
  <si>
    <t>Bernáth Vendel</t>
  </si>
  <si>
    <t>Dobrotiné Edina</t>
  </si>
  <si>
    <t>Szabó Eszter</t>
  </si>
  <si>
    <t>Szezonzáró kupa</t>
  </si>
  <si>
    <t>Come on</t>
  </si>
  <si>
    <t>Fó(Team)</t>
  </si>
  <si>
    <t>Pink Power</t>
  </si>
  <si>
    <t>Top Schuszter</t>
  </si>
  <si>
    <t>Rimes</t>
  </si>
  <si>
    <t>Rillanders (FIN)</t>
  </si>
  <si>
    <t>John Sharp Team (ENG)</t>
  </si>
  <si>
    <t>David Jones's Team (SCO)</t>
  </si>
  <si>
    <t>Team Dyer (SCO)</t>
  </si>
  <si>
    <t>Lac Team (SLV)</t>
  </si>
  <si>
    <t>Fó(Team)-Csere</t>
  </si>
  <si>
    <t>FTC Fradi 2</t>
  </si>
  <si>
    <t>Tóth Viktória</t>
  </si>
  <si>
    <t>Kazinczi Ildikó</t>
  </si>
  <si>
    <t>Pink Power-Csere</t>
  </si>
  <si>
    <t>Zoetermeer Sweetlake Summer Cup</t>
  </si>
  <si>
    <t>Awesomesauce</t>
  </si>
  <si>
    <t>Bicerin</t>
  </si>
  <si>
    <t>Dolly Hunters</t>
  </si>
  <si>
    <t>NYP</t>
  </si>
  <si>
    <t>Breedtesport</t>
  </si>
  <si>
    <t>VDC</t>
  </si>
  <si>
    <t>Team Mollinedo</t>
  </si>
  <si>
    <t>Loser Done</t>
  </si>
  <si>
    <t>NCB Men</t>
  </si>
  <si>
    <t>Wales Men (WAL)</t>
  </si>
  <si>
    <t>Wales Mixed (WAL)</t>
  </si>
  <si>
    <t>Wales Legends  (WAL)</t>
  </si>
  <si>
    <t>Romania (ROM)</t>
  </si>
  <si>
    <t>Luxembourg (LUX)</t>
  </si>
  <si>
    <t>Team Belgium (BEL)</t>
  </si>
  <si>
    <t>NL Dames (NED)</t>
  </si>
  <si>
    <t>Team Txuri Berri (ESP)</t>
  </si>
  <si>
    <t>2013/2014</t>
  </si>
  <si>
    <t>Bulgaria</t>
  </si>
  <si>
    <t>Armenia</t>
  </si>
  <si>
    <t>Georgia</t>
  </si>
  <si>
    <t>-</t>
  </si>
  <si>
    <t>Israel</t>
  </si>
  <si>
    <t>Ukraine</t>
  </si>
  <si>
    <t>Scotland/Great Britain</t>
  </si>
  <si>
    <t>Armenia (*)</t>
  </si>
  <si>
    <t>változás</t>
  </si>
  <si>
    <t>ország</t>
  </si>
  <si>
    <t>WAL</t>
  </si>
  <si>
    <t>ESP</t>
  </si>
  <si>
    <t>LUX</t>
  </si>
  <si>
    <t>ITA</t>
  </si>
  <si>
    <t>BEL</t>
  </si>
  <si>
    <t>Ország</t>
  </si>
  <si>
    <t>GUI</t>
  </si>
  <si>
    <t>BUR</t>
  </si>
  <si>
    <t>Myanmar</t>
  </si>
  <si>
    <t>Benin</t>
  </si>
  <si>
    <t>Belize</t>
  </si>
  <si>
    <t>Cambodia</t>
  </si>
  <si>
    <t>Malaysia</t>
  </si>
  <si>
    <t>Zambia</t>
  </si>
  <si>
    <t>Egypt</t>
  </si>
  <si>
    <t>Syria</t>
  </si>
  <si>
    <t>Zimbabwe</t>
  </si>
  <si>
    <t>Yemen</t>
  </si>
  <si>
    <t>Congo</t>
  </si>
  <si>
    <t>Guyana</t>
  </si>
  <si>
    <t>Ghana</t>
  </si>
  <si>
    <t>AFG</t>
  </si>
  <si>
    <t>ALB</t>
  </si>
  <si>
    <t>ALG</t>
  </si>
  <si>
    <t>AND</t>
  </si>
  <si>
    <t>ANG</t>
  </si>
  <si>
    <t>ANT</t>
  </si>
  <si>
    <t>ARG</t>
  </si>
  <si>
    <t>ARM</t>
  </si>
  <si>
    <t>ARU</t>
  </si>
  <si>
    <t>ASA</t>
  </si>
  <si>
    <t>AUS</t>
  </si>
  <si>
    <t>AUT</t>
  </si>
  <si>
    <t>AZE</t>
  </si>
  <si>
    <t>BAH</t>
  </si>
  <si>
    <t>BAN</t>
  </si>
  <si>
    <t>BAR</t>
  </si>
  <si>
    <t>BDI</t>
  </si>
  <si>
    <t>BEN</t>
  </si>
  <si>
    <t>BER</t>
  </si>
  <si>
    <t>BHU</t>
  </si>
  <si>
    <t>BIH</t>
  </si>
  <si>
    <t>BIZ</t>
  </si>
  <si>
    <t>BLR</t>
  </si>
  <si>
    <t>BOL</t>
  </si>
  <si>
    <t>BOT</t>
  </si>
  <si>
    <t>BRA</t>
  </si>
  <si>
    <t>BRN</t>
  </si>
  <si>
    <t>BRU</t>
  </si>
  <si>
    <t>BUL</t>
  </si>
  <si>
    <t>CAF</t>
  </si>
  <si>
    <t>CAM</t>
  </si>
  <si>
    <t>CAN</t>
  </si>
  <si>
    <t>CAY</t>
  </si>
  <si>
    <t>CGO</t>
  </si>
  <si>
    <t>CHA</t>
  </si>
  <si>
    <t>CHI</t>
  </si>
  <si>
    <t>CHN</t>
  </si>
  <si>
    <t>CIV</t>
  </si>
  <si>
    <t>CMR</t>
  </si>
  <si>
    <t>COK</t>
  </si>
  <si>
    <t>COL</t>
  </si>
  <si>
    <t>COM</t>
  </si>
  <si>
    <t>CPV</t>
  </si>
  <si>
    <t>CRC</t>
  </si>
  <si>
    <t>CUB</t>
  </si>
  <si>
    <t>CYP</t>
  </si>
  <si>
    <t>DEN</t>
  </si>
  <si>
    <t>DJI</t>
  </si>
  <si>
    <t>DMA</t>
  </si>
  <si>
    <t>DOM</t>
  </si>
  <si>
    <t>ECU</t>
  </si>
  <si>
    <t>EGY</t>
  </si>
  <si>
    <t>ERI</t>
  </si>
  <si>
    <t>ESA</t>
  </si>
  <si>
    <t>EST</t>
  </si>
  <si>
    <t>ETH</t>
  </si>
  <si>
    <t>FIJ</t>
  </si>
  <si>
    <t>FRA</t>
  </si>
  <si>
    <t>FSM</t>
  </si>
  <si>
    <t>GAB</t>
  </si>
  <si>
    <t>GAM</t>
  </si>
  <si>
    <t>GBR</t>
  </si>
  <si>
    <t>GBS</t>
  </si>
  <si>
    <t>GEO</t>
  </si>
  <si>
    <t>GEQ</t>
  </si>
  <si>
    <t>GHA</t>
  </si>
  <si>
    <t>GRE</t>
  </si>
  <si>
    <t>GRN</t>
  </si>
  <si>
    <t>GUA</t>
  </si>
  <si>
    <t>GUM</t>
  </si>
  <si>
    <t>GUY</t>
  </si>
  <si>
    <t>HAI</t>
  </si>
  <si>
    <t>HKG</t>
  </si>
  <si>
    <t>HON</t>
  </si>
  <si>
    <t>INA</t>
  </si>
  <si>
    <t>IRI</t>
  </si>
  <si>
    <t>IRL</t>
  </si>
  <si>
    <t>IRQ</t>
  </si>
  <si>
    <t>ISL</t>
  </si>
  <si>
    <t>ISR</t>
  </si>
  <si>
    <t>ISV</t>
  </si>
  <si>
    <t>IVB</t>
  </si>
  <si>
    <t>JAM</t>
  </si>
  <si>
    <t>JOR</t>
  </si>
  <si>
    <t>JPN</t>
  </si>
  <si>
    <t>KEN</t>
  </si>
  <si>
    <t>KGZ</t>
  </si>
  <si>
    <t>KIR</t>
  </si>
  <si>
    <t>KOR</t>
  </si>
  <si>
    <t>KSA</t>
  </si>
  <si>
    <t>KUW</t>
  </si>
  <si>
    <t>LAO</t>
  </si>
  <si>
    <t>LBA</t>
  </si>
  <si>
    <t>LBR</t>
  </si>
  <si>
    <t>LCA</t>
  </si>
  <si>
    <t>LES</t>
  </si>
  <si>
    <t>LIB</t>
  </si>
  <si>
    <t>LIE</t>
  </si>
  <si>
    <t>LTU</t>
  </si>
  <si>
    <t>MAD</t>
  </si>
  <si>
    <t>MAR</t>
  </si>
  <si>
    <t>MAS</t>
  </si>
  <si>
    <t>MAW</t>
  </si>
  <si>
    <t>MDA</t>
  </si>
  <si>
    <t>MDV</t>
  </si>
  <si>
    <t>MEX</t>
  </si>
  <si>
    <t>MGL</t>
  </si>
  <si>
    <t>MHL</t>
  </si>
  <si>
    <t>MKD</t>
  </si>
  <si>
    <t>MLI</t>
  </si>
  <si>
    <t>MLT</t>
  </si>
  <si>
    <t>MNE</t>
  </si>
  <si>
    <t>MON</t>
  </si>
  <si>
    <t>MOZ</t>
  </si>
  <si>
    <t>MRI</t>
  </si>
  <si>
    <t>MTN</t>
  </si>
  <si>
    <t>MYA</t>
  </si>
  <si>
    <t>NAM</t>
  </si>
  <si>
    <t>NCA</t>
  </si>
  <si>
    <t>NEP</t>
  </si>
  <si>
    <t>NGR</t>
  </si>
  <si>
    <t>NIG</t>
  </si>
  <si>
    <t>NOR</t>
  </si>
  <si>
    <t>NRU</t>
  </si>
  <si>
    <t>NZL</t>
  </si>
  <si>
    <t>OMA</t>
  </si>
  <si>
    <t>PAK</t>
  </si>
  <si>
    <t>PAN</t>
  </si>
  <si>
    <t>PAR</t>
  </si>
  <si>
    <t>PER</t>
  </si>
  <si>
    <t>PHI</t>
  </si>
  <si>
    <t>PLE</t>
  </si>
  <si>
    <t>PLW</t>
  </si>
  <si>
    <t>PNG</t>
  </si>
  <si>
    <t>POR</t>
  </si>
  <si>
    <t>PRK</t>
  </si>
  <si>
    <t>PUR</t>
  </si>
  <si>
    <t>QAT</t>
  </si>
  <si>
    <t>ROU</t>
  </si>
  <si>
    <t>RSA</t>
  </si>
  <si>
    <t>RWA</t>
  </si>
  <si>
    <t>SAM</t>
  </si>
  <si>
    <t>SEN</t>
  </si>
  <si>
    <t>SEY</t>
  </si>
  <si>
    <t>SIN</t>
  </si>
  <si>
    <t>SKN</t>
  </si>
  <si>
    <t>SLE</t>
  </si>
  <si>
    <t>SMR</t>
  </si>
  <si>
    <t>SOL</t>
  </si>
  <si>
    <t>SOM</t>
  </si>
  <si>
    <t>SRB</t>
  </si>
  <si>
    <t>SRI</t>
  </si>
  <si>
    <t>STP</t>
  </si>
  <si>
    <t>SUD</t>
  </si>
  <si>
    <t>SUI</t>
  </si>
  <si>
    <t>SUR</t>
  </si>
  <si>
    <t>SWZ</t>
  </si>
  <si>
    <t>SYR</t>
  </si>
  <si>
    <t>TAN</t>
  </si>
  <si>
    <t>TGA</t>
  </si>
  <si>
    <t>THA</t>
  </si>
  <si>
    <t>TJK</t>
  </si>
  <si>
    <t>TKM</t>
  </si>
  <si>
    <t>TLS</t>
  </si>
  <si>
    <t>TOG</t>
  </si>
  <si>
    <t>TPE</t>
  </si>
  <si>
    <t>TTO</t>
  </si>
  <si>
    <t>TUN</t>
  </si>
  <si>
    <t>TUR</t>
  </si>
  <si>
    <t>TUV</t>
  </si>
  <si>
    <t>UAE</t>
  </si>
  <si>
    <t>UGA</t>
  </si>
  <si>
    <t>UKR</t>
  </si>
  <si>
    <t>URU</t>
  </si>
  <si>
    <t>UZB</t>
  </si>
  <si>
    <t>VAN</t>
  </si>
  <si>
    <t>VEN</t>
  </si>
  <si>
    <t>VIE</t>
  </si>
  <si>
    <t>VIN</t>
  </si>
  <si>
    <t>YEM</t>
  </si>
  <si>
    <t>ZAM</t>
  </si>
  <si>
    <t>ZIM</t>
  </si>
  <si>
    <t>Antigua and Barbuda</t>
  </si>
  <si>
    <t>American Samoa</t>
  </si>
  <si>
    <t>Barbados</t>
  </si>
  <si>
    <t>Bosnia and Herzegovina</t>
  </si>
  <si>
    <t>Burkina Faso</t>
  </si>
  <si>
    <t>Central African Republic</t>
  </si>
  <si>
    <t>Cayman Islands</t>
  </si>
  <si>
    <t>Code</t>
  </si>
  <si>
    <t>Nation (NOC)</t>
  </si>
  <si>
    <t>Marshall Islands</t>
  </si>
  <si>
    <t>Saint Vincent and the Grenadines</t>
  </si>
  <si>
    <t>Vietnam</t>
  </si>
  <si>
    <t>Venezuela</t>
  </si>
  <si>
    <t>Vanuatu</t>
  </si>
  <si>
    <t>Uzbekistan</t>
  </si>
  <si>
    <t>United States</t>
  </si>
  <si>
    <t>Uruguay</t>
  </si>
  <si>
    <t>Uganda</t>
  </si>
  <si>
    <t>United Arab Emirates</t>
  </si>
  <si>
    <t>Tuvalu</t>
  </si>
  <si>
    <t>Tunisia</t>
  </si>
  <si>
    <t>Trinidad and Tobago</t>
  </si>
  <si>
    <t>Chinese Taipei[5]</t>
  </si>
  <si>
    <t>Togo</t>
  </si>
  <si>
    <t>Timor-Leste</t>
  </si>
  <si>
    <t>Turkmenistan</t>
  </si>
  <si>
    <t>Tajikistan</t>
  </si>
  <si>
    <t>Thailand</t>
  </si>
  <si>
    <t>Tonga</t>
  </si>
  <si>
    <t>Tanzania</t>
  </si>
  <si>
    <t>Swaziland</t>
  </si>
  <si>
    <t>Suriname</t>
  </si>
  <si>
    <t>Sudan</t>
  </si>
  <si>
    <t>São Tomé and Príncipe</t>
  </si>
  <si>
    <t>Sri Lanka</t>
  </si>
  <si>
    <t>Somalia</t>
  </si>
  <si>
    <t>Solomon Islands</t>
  </si>
  <si>
    <t>San Marino</t>
  </si>
  <si>
    <t>Sierra Leone</t>
  </si>
  <si>
    <t>Saint Kitts and Nevis</t>
  </si>
  <si>
    <t>Singapore</t>
  </si>
  <si>
    <t>Seychelles</t>
  </si>
  <si>
    <t>Senegal</t>
  </si>
  <si>
    <t>Samoa</t>
  </si>
  <si>
    <t>Rwanda</t>
  </si>
  <si>
    <t>South Africa</t>
  </si>
  <si>
    <t>Qatar</t>
  </si>
  <si>
    <t>Puerto Rico</t>
  </si>
  <si>
    <t>North Korea</t>
  </si>
  <si>
    <t>Portugal</t>
  </si>
  <si>
    <t>Papua New Guinea</t>
  </si>
  <si>
    <t>Palau</t>
  </si>
  <si>
    <t>Palestine</t>
  </si>
  <si>
    <t>Philippines</t>
  </si>
  <si>
    <t>Peru</t>
  </si>
  <si>
    <t>Paraguay</t>
  </si>
  <si>
    <t>Panama</t>
  </si>
  <si>
    <t>Pakistan</t>
  </si>
  <si>
    <t>Oman</t>
  </si>
  <si>
    <t>Nauru</t>
  </si>
  <si>
    <t>Niger</t>
  </si>
  <si>
    <t>Nigeria</t>
  </si>
  <si>
    <t>Nepal</t>
  </si>
  <si>
    <t>Nicaragua</t>
  </si>
  <si>
    <t>Namibia</t>
  </si>
  <si>
    <t>Mauritania</t>
  </si>
  <si>
    <t>Mauritius</t>
  </si>
  <si>
    <t>Mozambique</t>
  </si>
  <si>
    <t>Monaco</t>
  </si>
  <si>
    <t>Montenegro</t>
  </si>
  <si>
    <t>Malta</t>
  </si>
  <si>
    <t>Mali</t>
  </si>
  <si>
    <t>Macedonia</t>
  </si>
  <si>
    <t>Mexico</t>
  </si>
  <si>
    <t>Maldives</t>
  </si>
  <si>
    <t>Moldova</t>
  </si>
  <si>
    <t>Malawi</t>
  </si>
  <si>
    <t>Morocco</t>
  </si>
  <si>
    <t>Madagascar</t>
  </si>
  <si>
    <t>Lebanon</t>
  </si>
  <si>
    <t>Lesotho</t>
  </si>
  <si>
    <t>Saint Lucia</t>
  </si>
  <si>
    <t>Liberia</t>
  </si>
  <si>
    <t>Libya</t>
  </si>
  <si>
    <t>Laos</t>
  </si>
  <si>
    <t>Kuwait</t>
  </si>
  <si>
    <t>Saudi Arabia</t>
  </si>
  <si>
    <t>South Korea</t>
  </si>
  <si>
    <t>Kiribati</t>
  </si>
  <si>
    <t>Kyrgyzstan</t>
  </si>
  <si>
    <t>Kenya</t>
  </si>
  <si>
    <t>Jordan</t>
  </si>
  <si>
    <t>Jamaica</t>
  </si>
  <si>
    <t>British Virgin Islands</t>
  </si>
  <si>
    <t>Virgin Islands</t>
  </si>
  <si>
    <t>Iraq</t>
  </si>
  <si>
    <t>Iran</t>
  </si>
  <si>
    <t>India</t>
  </si>
  <si>
    <t>Indonesia</t>
  </si>
  <si>
    <t>Honduras</t>
  </si>
  <si>
    <t>Hong Kong</t>
  </si>
  <si>
    <t>Haiti</t>
  </si>
  <si>
    <t>Guam</t>
  </si>
  <si>
    <t>Guinea</t>
  </si>
  <si>
    <t>Guatemala</t>
  </si>
  <si>
    <t>Grenada</t>
  </si>
  <si>
    <t>Equatorial Guinea</t>
  </si>
  <si>
    <t>Guinea-Bissau</t>
  </si>
  <si>
    <t>The Gambia</t>
  </si>
  <si>
    <t>Gabon</t>
  </si>
  <si>
    <t>Federated States of Micronesia</t>
  </si>
  <si>
    <t>Fiji</t>
  </si>
  <si>
    <t>Ethiopia</t>
  </si>
  <si>
    <t>El Salvador</t>
  </si>
  <si>
    <t>Eritrea</t>
  </si>
  <si>
    <t>Ecuador</t>
  </si>
  <si>
    <t>Dominican Republic</t>
  </si>
  <si>
    <t>Dominica</t>
  </si>
  <si>
    <t>Djibouti</t>
  </si>
  <si>
    <t>Cyprus</t>
  </si>
  <si>
    <t>Cuba</t>
  </si>
  <si>
    <t>Costa Rica</t>
  </si>
  <si>
    <t>Cape Verde</t>
  </si>
  <si>
    <t>Comoros</t>
  </si>
  <si>
    <t>Colombia</t>
  </si>
  <si>
    <t>Cook Islands</t>
  </si>
  <si>
    <t>Cameroon</t>
  </si>
  <si>
    <t>Ivory Coast</t>
  </si>
  <si>
    <t>Chile</t>
  </si>
  <si>
    <t>Chad</t>
  </si>
  <si>
    <t>Brunei</t>
  </si>
  <si>
    <t>Bahrain</t>
  </si>
  <si>
    <t>Botswana</t>
  </si>
  <si>
    <t>Bolivia</t>
  </si>
  <si>
    <t>Bhutan</t>
  </si>
  <si>
    <t>Bermuda</t>
  </si>
  <si>
    <t>Burundi</t>
  </si>
  <si>
    <t>Bangladesh</t>
  </si>
  <si>
    <t>Bahamas</t>
  </si>
  <si>
    <t>Azerbaijan</t>
  </si>
  <si>
    <t>Aruba</t>
  </si>
  <si>
    <t>Argentina</t>
  </si>
  <si>
    <t>Angola</t>
  </si>
  <si>
    <t>Algeria</t>
  </si>
  <si>
    <t>Albania</t>
  </si>
  <si>
    <t>Afghanistan</t>
  </si>
  <si>
    <t>SCO</t>
  </si>
  <si>
    <t>KOS</t>
  </si>
  <si>
    <t>Riga open 2014</t>
  </si>
  <si>
    <t>Csapatok száma</t>
  </si>
  <si>
    <t>Friends of Mustafa</t>
  </si>
  <si>
    <t>Kuttner Ádám</t>
  </si>
  <si>
    <t>Csörgics Mátyás</t>
  </si>
  <si>
    <t>Adara Team (SVK)</t>
  </si>
  <si>
    <t>Stone Hunters (SVK)</t>
  </si>
  <si>
    <t>Slovenian Woman (SLO)</t>
  </si>
  <si>
    <t>Romanian Woman Team (ROU)</t>
  </si>
  <si>
    <t>England Mix Team (GBR)</t>
  </si>
  <si>
    <t>Jane Team (GBR)</t>
  </si>
  <si>
    <t>Pink Power = Daughters of Mustafa</t>
  </si>
  <si>
    <t>Friends of Mustafa-Csere</t>
  </si>
  <si>
    <t xml:space="preserve">Jane team= 2GBR, 1CAN, 1DEN </t>
  </si>
  <si>
    <r>
      <rPr>
        <sz val="10"/>
        <rFont val="Verdana"/>
        <family val="2"/>
        <charset val="238"/>
      </rPr>
      <t>2</t>
    </r>
    <r>
      <rPr>
        <sz val="10"/>
        <rFont val="Verdana"/>
        <family val="2"/>
        <charset val="238"/>
      </rPr>
      <t xml:space="preserve"> kör</t>
    </r>
  </si>
  <si>
    <t>EMCC 2014</t>
  </si>
  <si>
    <t>Octoberfest Turnier 2014</t>
  </si>
  <si>
    <t>SCR/HUN</t>
  </si>
  <si>
    <t>GER/HUN</t>
  </si>
  <si>
    <t>UTE Ratrak</t>
  </si>
  <si>
    <t>Magyar Kupa</t>
  </si>
  <si>
    <t>FTC Musztafa</t>
  </si>
  <si>
    <t>WSC G-Force</t>
  </si>
  <si>
    <t>Lóth Viktória</t>
  </si>
  <si>
    <t>WSCápák</t>
  </si>
  <si>
    <t>IFI fiú válogatott</t>
  </si>
  <si>
    <t>ifi fiú válogatott</t>
  </si>
  <si>
    <t>ifi fiú válogatott-Csere</t>
  </si>
  <si>
    <t>WSCápák-Csere</t>
  </si>
  <si>
    <t>ifi</t>
  </si>
  <si>
    <t>WSC G-Force-Csere</t>
  </si>
  <si>
    <t>FTC Musztafa - Csere</t>
  </si>
  <si>
    <t>Aarau copyfix (Marc Suter)</t>
  </si>
  <si>
    <t>Baden Regio 1 (Meico Oehninger)</t>
  </si>
  <si>
    <t>Bern Inter APPATRADE (Christian Bangerter (Nr. 3))</t>
  </si>
  <si>
    <t>Bern-Zähringer (Bernhard Werthemann)</t>
  </si>
  <si>
    <t>Deutschland Junioren (Daniel Rothballer)</t>
  </si>
  <si>
    <t>España (Mikel Unanue)</t>
  </si>
  <si>
    <t>Interlaken-Adelboden (Björn Jungen)</t>
  </si>
  <si>
    <t>Italia 3 PIN (Simone Gonin)</t>
  </si>
  <si>
    <t>Thun Regio (Christian Durtschi (Nr. 3))</t>
  </si>
  <si>
    <t>Uzwil 2 (Rolf Bruggmann)</t>
  </si>
  <si>
    <t>Biel-Touring (Melanie Barbezat)</t>
  </si>
  <si>
    <t>Czech Republic (Linda Klimova)</t>
  </si>
  <si>
    <t>Deutschland (Imogen Oona Lehmann)</t>
  </si>
  <si>
    <t>Füssen / GER (Daniela Driendl)</t>
  </si>
  <si>
    <t>Italia 2 (Veronica Zappone)</t>
  </si>
  <si>
    <t>Lausanne Olympique (Isabelle Maillard)</t>
  </si>
  <si>
    <t>Österreich 2 (Karina Toth)</t>
  </si>
  <si>
    <t>Schaffhausen VitoData (Alisha Mathis)</t>
  </si>
  <si>
    <t>Uzwil 1 (Ursi Hegner)</t>
  </si>
  <si>
    <t xml:space="preserve">Wetzikon </t>
  </si>
  <si>
    <t>RUS - Sidorova</t>
  </si>
  <si>
    <t>SUI Gissler</t>
  </si>
  <si>
    <t>Patonai-Szabó</t>
  </si>
  <si>
    <t>Rókusfalvy-Fóti</t>
  </si>
  <si>
    <t>Bajuszné-Sárdi</t>
  </si>
  <si>
    <t>Kalocsai-Varga</t>
  </si>
  <si>
    <t>Kalocsay-Varga</t>
  </si>
  <si>
    <t>Slovenian Girl Team</t>
  </si>
  <si>
    <t>Team Mamuti</t>
  </si>
  <si>
    <t>Team Jesenice</t>
  </si>
  <si>
    <t>Team Ajskrim</t>
  </si>
  <si>
    <t>FTC Musztafa-csere</t>
  </si>
  <si>
    <t>Adara (SVK)</t>
  </si>
  <si>
    <t>FTC Jégverés</t>
  </si>
  <si>
    <t>Varga Viktória</t>
  </si>
  <si>
    <t>Vámos Tibor</t>
  </si>
  <si>
    <t>FTC Jégverés-Csere</t>
  </si>
  <si>
    <t>FTC Musztafa-Csere</t>
  </si>
  <si>
    <t>Csősz Orsolya</t>
  </si>
  <si>
    <t>Keresztes Orsolya</t>
  </si>
  <si>
    <t>EJCC Men</t>
  </si>
  <si>
    <t>Berlin Cup</t>
  </si>
  <si>
    <t>2014-2015</t>
  </si>
  <si>
    <t>WCF Member Association</t>
  </si>
  <si>
    <t>FERFI</t>
  </si>
  <si>
    <t>NŐI</t>
  </si>
  <si>
    <t>ÖSSZES</t>
  </si>
  <si>
    <t>FÉRFI ARÁNY</t>
  </si>
  <si>
    <t>NŐI ARÁNY</t>
  </si>
  <si>
    <t>ÖSSZES ARÁNY</t>
  </si>
  <si>
    <t>QTE</t>
  </si>
  <si>
    <t>USV</t>
  </si>
  <si>
    <t>GER/SUI</t>
  </si>
  <si>
    <t>WSC Férfi</t>
  </si>
  <si>
    <t>WSC Férfi-Csere</t>
  </si>
  <si>
    <t>Aarau Mixed Doubles</t>
  </si>
  <si>
    <t>Letící Kameny</t>
  </si>
  <si>
    <t>WSCápák-csere</t>
  </si>
  <si>
    <t>SSC Nők-csere</t>
  </si>
  <si>
    <t>CC Kolibris 1</t>
  </si>
  <si>
    <t>CC Kolibris 2</t>
  </si>
  <si>
    <t>Adamant</t>
  </si>
  <si>
    <t>Liboc 1</t>
  </si>
  <si>
    <t>1.CK Sem Tam Brno</t>
  </si>
  <si>
    <t>Club SKA</t>
  </si>
  <si>
    <t>Zbraslav W</t>
  </si>
  <si>
    <t>CC Savona M</t>
  </si>
  <si>
    <t>Adamant 1 men</t>
  </si>
  <si>
    <t>Duhoví jednorožci</t>
  </si>
  <si>
    <t>Adamant 1 women</t>
  </si>
  <si>
    <t>Team Caffeine</t>
  </si>
  <si>
    <t>CK Zlatá Praha</t>
  </si>
  <si>
    <t>CC Dion YB</t>
  </si>
  <si>
    <t>CC Martin</t>
  </si>
  <si>
    <t>CC Uzwil</t>
  </si>
  <si>
    <t>Geneva Lully</t>
  </si>
  <si>
    <t>Zbraslav OH</t>
  </si>
  <si>
    <t>HCC Morges</t>
  </si>
  <si>
    <t>MCC Ladies</t>
  </si>
  <si>
    <t>1. SCV Geising</t>
  </si>
  <si>
    <t>CC Berlin</t>
  </si>
  <si>
    <t>SKC Marlex Team</t>
  </si>
  <si>
    <t>CC Savona H</t>
  </si>
  <si>
    <t>CC Savona 5</t>
  </si>
  <si>
    <t>SKC Icebreaker</t>
  </si>
  <si>
    <t>KKC Krakofsky</t>
  </si>
  <si>
    <t>1.CC Bratislava 2</t>
  </si>
  <si>
    <t>CC Ledoborci</t>
  </si>
  <si>
    <t>GUERERA Bratislava</t>
  </si>
  <si>
    <t>CC Martin W</t>
  </si>
  <si>
    <t>Bíró Bernadett</t>
  </si>
  <si>
    <t>WSC Icefighters</t>
  </si>
  <si>
    <t>WSC Rimes</t>
  </si>
  <si>
    <t>FTC Kazuár</t>
  </si>
  <si>
    <t>CC VIS</t>
  </si>
  <si>
    <t>UTE Jégkristályok</t>
  </si>
  <si>
    <t>UTE Dragons</t>
  </si>
  <si>
    <t>Croatian Deaf Women</t>
  </si>
  <si>
    <t>WMDCC 2015</t>
  </si>
  <si>
    <t>G</t>
  </si>
  <si>
    <t>W</t>
  </si>
  <si>
    <t>L</t>
  </si>
  <si>
    <t>VIII Mixed-Doubles Curling Cup</t>
  </si>
  <si>
    <t>Persson / Carlsson (SWE)</t>
  </si>
  <si>
    <t>Regza / Regza (LAT)</t>
  </si>
  <si>
    <t>Moiseeva / Dron (RUS)</t>
  </si>
  <si>
    <t>Weghuber / Schagerl (AUT)</t>
  </si>
  <si>
    <t>McCleary / McCleary (SCO)</t>
  </si>
  <si>
    <t>Watson / Sharp (ENG)</t>
  </si>
  <si>
    <t>Rudzite / Rudzitis (LAT)</t>
  </si>
  <si>
    <t>Watson / Meikle (WAL)</t>
  </si>
  <si>
    <t>Walczak / Piworowicz (POL)</t>
  </si>
  <si>
    <t>Kirillova / Kirillov (BLR)</t>
  </si>
  <si>
    <t>Traila / Matau (ROM)</t>
  </si>
  <si>
    <t>Pongrácz Dániel</t>
  </si>
  <si>
    <t>Balladik Bereniké</t>
  </si>
  <si>
    <t>Gubányi Attila</t>
  </si>
  <si>
    <t>Timo Seufert</t>
  </si>
  <si>
    <t>Karacs András</t>
  </si>
  <si>
    <t>Zsarnóczi Gábor</t>
  </si>
  <si>
    <t>Deaflympics 2015 Women</t>
  </si>
  <si>
    <t>Deaflympics 2015 Men</t>
  </si>
  <si>
    <t>Makuka</t>
  </si>
  <si>
    <t>Mixrobi</t>
  </si>
  <si>
    <t>FTC Mix</t>
  </si>
  <si>
    <t>WSC Olympic Hopes</t>
  </si>
  <si>
    <t>Pol</t>
  </si>
  <si>
    <t>WSC nők Csere</t>
  </si>
  <si>
    <t>UTE Mix - Csere</t>
  </si>
  <si>
    <t>MAKUKA - Csere</t>
  </si>
  <si>
    <t>Fantastic Four - Csere</t>
  </si>
  <si>
    <t>Földvári Anita</t>
  </si>
  <si>
    <t>WSC Olympic Hopes - Csere</t>
  </si>
  <si>
    <t>Mixrobi - Csere</t>
  </si>
  <si>
    <t>FTC Jégmadarak - Csere</t>
  </si>
  <si>
    <t>WSC Girling</t>
  </si>
  <si>
    <t>BTK Jégmadarak</t>
  </si>
  <si>
    <t>WSC Titánok</t>
  </si>
  <si>
    <t>UTE Jégördögök</t>
  </si>
  <si>
    <t>Nyerges Márk</t>
  </si>
  <si>
    <t>WSC Icefigthers</t>
  </si>
  <si>
    <t>Baka Nikolett</t>
  </si>
  <si>
    <t>Nagy Laura</t>
  </si>
  <si>
    <t>Hantó Doma</t>
  </si>
  <si>
    <t>Szita András</t>
  </si>
  <si>
    <t>Faragó Teodóra</t>
  </si>
  <si>
    <t>Balla Dorottya</t>
  </si>
  <si>
    <t>Keresztesi Ágnes</t>
  </si>
  <si>
    <t>Juhász Dóra</t>
  </si>
  <si>
    <t>Cser Nikolett</t>
  </si>
  <si>
    <t>1977.05.21</t>
  </si>
  <si>
    <t>1988.09.26</t>
  </si>
  <si>
    <t>1980.04.07</t>
  </si>
  <si>
    <t>1985.03.18</t>
  </si>
  <si>
    <t>1981.07.23</t>
  </si>
  <si>
    <t>2002.11.13</t>
  </si>
  <si>
    <t>2001.07.03</t>
  </si>
  <si>
    <t>1996.05.04</t>
  </si>
  <si>
    <t>1996.11.12</t>
  </si>
  <si>
    <t>1996.06.24</t>
  </si>
  <si>
    <t>1990.09.20</t>
  </si>
  <si>
    <t>1980.01.04</t>
  </si>
  <si>
    <t>1972.10.13</t>
  </si>
  <si>
    <t>1997.02.28</t>
  </si>
  <si>
    <t>1981.01.14</t>
  </si>
  <si>
    <t>1976.10.25</t>
  </si>
  <si>
    <t>1995.11.04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</si>
</sst>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#,##0.0"/>
  </numFmts>
  <fonts count="27">
    <font>
      <sz val="10"/>
      <name val="Verdana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sz val="10"/>
      <name val="Calibri"/>
      <family val="2"/>
    </font>
    <font>
      <b/>
      <sz val="10"/>
      <name val="Calibri"/>
      <family val="2"/>
      <charset val="238"/>
    </font>
    <font>
      <sz val="10"/>
      <name val="Verdana"/>
      <family val="2"/>
      <charset val="238"/>
    </font>
    <font>
      <sz val="10"/>
      <name val="Calibri"/>
      <family val="2"/>
    </font>
    <font>
      <b/>
      <sz val="10"/>
      <name val="Verdana"/>
      <family val="2"/>
      <charset val="238"/>
    </font>
    <font>
      <sz val="10"/>
      <name val="Arial"/>
      <family val="2"/>
      <charset val="238"/>
    </font>
    <font>
      <sz val="9"/>
      <color indexed="81"/>
      <name val="Verdana"/>
      <family val="2"/>
      <charset val="238"/>
    </font>
    <font>
      <b/>
      <sz val="9"/>
      <color indexed="81"/>
      <name val="Verdana"/>
      <family val="2"/>
      <charset val="238"/>
    </font>
    <font>
      <sz val="10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11"/>
      <color rgb="FF000000"/>
      <name val="Calibri"/>
      <family val="2"/>
    </font>
    <font>
      <sz val="12"/>
      <color rgb="FF222222"/>
      <name val="Times New Roman"/>
      <family val="1"/>
    </font>
    <font>
      <b/>
      <sz val="10"/>
      <color rgb="FF373737"/>
      <name val="Times New Roman"/>
      <family val="1"/>
      <charset val="238"/>
    </font>
    <font>
      <sz val="10"/>
      <color rgb="FF373737"/>
      <name val="Times New Roman"/>
      <family val="1"/>
      <charset val="238"/>
    </font>
    <font>
      <u/>
      <sz val="10"/>
      <color theme="10"/>
      <name val="Verdana"/>
      <family val="2"/>
      <charset val="238"/>
    </font>
    <font>
      <u/>
      <sz val="10"/>
      <color theme="11"/>
      <name val="Verdana"/>
      <family val="2"/>
      <charset val="238"/>
    </font>
    <font>
      <sz val="10"/>
      <name val="Courier"/>
      <family val="3"/>
    </font>
    <font>
      <b/>
      <sz val="10"/>
      <color rgb="FF3399CC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2"/>
      <name val="Verdana"/>
      <family val="2"/>
      <charset val="238"/>
    </font>
    <font>
      <sz val="9"/>
      <color rgb="FFFFFFFF"/>
      <name val="Arial"/>
      <family val="2"/>
      <charset val="238"/>
    </font>
    <font>
      <sz val="8.5"/>
      <color rgb="FF666666"/>
      <name val="Arial"/>
      <family val="2"/>
      <charset val="238"/>
    </font>
    <font>
      <sz val="13"/>
      <color rgb="FF808080"/>
      <name val="Open Sans"/>
    </font>
    <font>
      <sz val="10"/>
      <name val="Calibri"/>
      <family val="2"/>
      <charset val="238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50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77139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8CCE4"/>
        <bgColor rgb="FF000000"/>
      </patternFill>
    </fill>
    <fill>
      <patternFill patternType="solid">
        <fgColor rgb="FF771394"/>
        <bgColor rgb="FF000000"/>
      </patternFill>
    </fill>
    <fill>
      <patternFill patternType="solid">
        <fgColor rgb="FFFCD5B4"/>
        <bgColor rgb="FF000000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924">
    <xf numFmtId="0" fontId="0" fillId="0" borderId="0"/>
    <xf numFmtId="9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296">
    <xf numFmtId="0" fontId="0" fillId="0" borderId="0" xfId="0"/>
    <xf numFmtId="0" fontId="3" fillId="0" borderId="0" xfId="0" applyFont="1" applyBorder="1"/>
    <xf numFmtId="14" fontId="3" fillId="0" borderId="0" xfId="0" applyNumberFormat="1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3" fillId="2" borderId="0" xfId="0" applyFont="1" applyFill="1" applyBorder="1"/>
    <xf numFmtId="0" fontId="3" fillId="3" borderId="0" xfId="0" applyFont="1" applyFill="1" applyBorder="1"/>
    <xf numFmtId="0" fontId="3" fillId="4" borderId="0" xfId="0" applyFont="1" applyFill="1" applyBorder="1"/>
    <xf numFmtId="0" fontId="3" fillId="0" borderId="0" xfId="0" applyFont="1" applyFill="1" applyBorder="1"/>
    <xf numFmtId="0" fontId="3" fillId="5" borderId="0" xfId="0" applyFont="1" applyFill="1" applyBorder="1"/>
    <xf numFmtId="0" fontId="3" fillId="6" borderId="0" xfId="0" applyFont="1" applyFill="1" applyBorder="1"/>
    <xf numFmtId="0" fontId="3" fillId="7" borderId="0" xfId="0" applyFont="1" applyFill="1" applyBorder="1"/>
    <xf numFmtId="0" fontId="3" fillId="8" borderId="0" xfId="0" applyFont="1" applyFill="1" applyBorder="1"/>
    <xf numFmtId="0" fontId="3" fillId="9" borderId="0" xfId="0" applyFont="1" applyFill="1" applyBorder="1"/>
    <xf numFmtId="0" fontId="3" fillId="10" borderId="0" xfId="0" applyFont="1" applyFill="1" applyBorder="1"/>
    <xf numFmtId="0" fontId="3" fillId="11" borderId="0" xfId="0" applyFont="1" applyFill="1" applyBorder="1"/>
    <xf numFmtId="0" fontId="3" fillId="0" borderId="1" xfId="0" applyFont="1" applyFill="1" applyBorder="1"/>
    <xf numFmtId="0" fontId="5" fillId="0" borderId="0" xfId="0" applyFont="1"/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9" fontId="4" fillId="0" borderId="0" xfId="1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0" fillId="0" borderId="2" xfId="0" applyBorder="1"/>
    <xf numFmtId="9" fontId="5" fillId="0" borderId="2" xfId="0" applyNumberFormat="1" applyFont="1" applyBorder="1"/>
    <xf numFmtId="9" fontId="0" fillId="0" borderId="2" xfId="0" applyNumberFormat="1" applyBorder="1"/>
    <xf numFmtId="0" fontId="5" fillId="0" borderId="2" xfId="0" applyFont="1" applyBorder="1"/>
    <xf numFmtId="3" fontId="6" fillId="0" borderId="0" xfId="0" applyNumberFormat="1" applyFont="1" applyBorder="1" applyAlignment="1">
      <alignment horizontal="left"/>
    </xf>
    <xf numFmtId="3" fontId="4" fillId="0" borderId="0" xfId="1" applyNumberFormat="1" applyFont="1" applyBorder="1" applyAlignment="1">
      <alignment horizontal="right"/>
    </xf>
    <xf numFmtId="0" fontId="3" fillId="12" borderId="0" xfId="0" applyFont="1" applyFill="1" applyBorder="1"/>
    <xf numFmtId="9" fontId="4" fillId="0" borderId="0" xfId="1" applyNumberFormat="1" applyFont="1" applyBorder="1" applyAlignment="1">
      <alignment horizontal="right"/>
    </xf>
    <xf numFmtId="1" fontId="3" fillId="0" borderId="0" xfId="0" applyNumberFormat="1" applyFont="1" applyBorder="1"/>
    <xf numFmtId="1" fontId="0" fillId="0" borderId="0" xfId="0" applyNumberFormat="1"/>
    <xf numFmtId="14" fontId="11" fillId="0" borderId="0" xfId="0" applyNumberFormat="1" applyFont="1"/>
    <xf numFmtId="3" fontId="11" fillId="0" borderId="0" xfId="0" applyNumberFormat="1" applyFont="1"/>
    <xf numFmtId="3" fontId="12" fillId="0" borderId="0" xfId="0" applyNumberFormat="1" applyFont="1"/>
    <xf numFmtId="3" fontId="11" fillId="11" borderId="0" xfId="0" applyNumberFormat="1" applyFont="1" applyFill="1" applyBorder="1"/>
    <xf numFmtId="3" fontId="11" fillId="9" borderId="0" xfId="0" applyNumberFormat="1" applyFont="1" applyFill="1" applyBorder="1"/>
    <xf numFmtId="3" fontId="11" fillId="4" borderId="0" xfId="0" applyNumberFormat="1" applyFont="1" applyFill="1" applyBorder="1"/>
    <xf numFmtId="3" fontId="11" fillId="3" borderId="0" xfId="0" applyNumberFormat="1" applyFont="1" applyFill="1" applyBorder="1"/>
    <xf numFmtId="3" fontId="11" fillId="2" borderId="0" xfId="0" applyNumberFormat="1" applyFont="1" applyFill="1" applyBorder="1"/>
    <xf numFmtId="14" fontId="4" fillId="12" borderId="0" xfId="0" applyNumberFormat="1" applyFont="1" applyFill="1" applyBorder="1" applyAlignment="1">
      <alignment horizontal="center"/>
    </xf>
    <xf numFmtId="0" fontId="4" fillId="12" borderId="0" xfId="0" applyFont="1" applyFill="1" applyBorder="1"/>
    <xf numFmtId="3" fontId="4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/>
    <xf numFmtId="3" fontId="4" fillId="0" borderId="0" xfId="0" applyNumberFormat="1" applyFont="1" applyFill="1" applyBorder="1"/>
    <xf numFmtId="1" fontId="3" fillId="12" borderId="0" xfId="0" applyNumberFormat="1" applyFont="1" applyFill="1" applyBorder="1"/>
    <xf numFmtId="1" fontId="3" fillId="0" borderId="0" xfId="0" applyNumberFormat="1" applyFont="1" applyFill="1" applyBorder="1"/>
    <xf numFmtId="4" fontId="11" fillId="0" borderId="0" xfId="0" applyNumberFormat="1" applyFont="1"/>
    <xf numFmtId="3" fontId="4" fillId="12" borderId="0" xfId="0" applyNumberFormat="1" applyFont="1" applyFill="1" applyBorder="1" applyAlignment="1">
      <alignment horizontal="right"/>
    </xf>
    <xf numFmtId="0" fontId="3" fillId="13" borderId="0" xfId="0" applyFont="1" applyFill="1" applyBorder="1"/>
    <xf numFmtId="0" fontId="3" fillId="14" borderId="0" xfId="0" applyFont="1" applyFill="1" applyBorder="1"/>
    <xf numFmtId="0" fontId="3" fillId="15" borderId="0" xfId="0" applyFont="1" applyFill="1" applyBorder="1"/>
    <xf numFmtId="0" fontId="3" fillId="16" borderId="0" xfId="0" applyFont="1" applyFill="1" applyBorder="1"/>
    <xf numFmtId="0" fontId="3" fillId="17" borderId="0" xfId="0" applyFont="1" applyFill="1" applyBorder="1"/>
    <xf numFmtId="0" fontId="3" fillId="18" borderId="0" xfId="0" applyFont="1" applyFill="1" applyBorder="1"/>
    <xf numFmtId="0" fontId="3" fillId="19" borderId="0" xfId="0" applyFont="1" applyFill="1" applyBorder="1"/>
    <xf numFmtId="0" fontId="4" fillId="0" borderId="3" xfId="0" applyFont="1" applyBorder="1" applyAlignment="1">
      <alignment horizontal="center"/>
    </xf>
    <xf numFmtId="0" fontId="4" fillId="12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3" fontId="6" fillId="0" borderId="6" xfId="0" applyNumberFormat="1" applyFont="1" applyBorder="1" applyAlignment="1">
      <alignment horizontal="left"/>
    </xf>
    <xf numFmtId="3" fontId="4" fillId="0" borderId="7" xfId="0" applyNumberFormat="1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4" fillId="0" borderId="6" xfId="0" applyFont="1" applyBorder="1" applyAlignment="1">
      <alignment horizontal="center"/>
    </xf>
    <xf numFmtId="0" fontId="3" fillId="7" borderId="6" xfId="0" applyFont="1" applyFill="1" applyBorder="1"/>
    <xf numFmtId="0" fontId="3" fillId="0" borderId="7" xfId="0" applyFont="1" applyFill="1" applyBorder="1"/>
    <xf numFmtId="0" fontId="3" fillId="11" borderId="6" xfId="0" applyFont="1" applyFill="1" applyBorder="1"/>
    <xf numFmtId="0" fontId="3" fillId="8" borderId="6" xfId="0" applyFont="1" applyFill="1" applyBorder="1"/>
    <xf numFmtId="0" fontId="3" fillId="9" borderId="6" xfId="0" applyFont="1" applyFill="1" applyBorder="1"/>
    <xf numFmtId="0" fontId="3" fillId="14" borderId="6" xfId="0" applyFont="1" applyFill="1" applyBorder="1"/>
    <xf numFmtId="0" fontId="3" fillId="4" borderId="6" xfId="0" applyFont="1" applyFill="1" applyBorder="1"/>
    <xf numFmtId="0" fontId="3" fillId="3" borderId="6" xfId="0" applyFont="1" applyFill="1" applyBorder="1"/>
    <xf numFmtId="0" fontId="3" fillId="10" borderId="6" xfId="0" applyFont="1" applyFill="1" applyBorder="1"/>
    <xf numFmtId="0" fontId="3" fillId="16" borderId="6" xfId="0" applyFont="1" applyFill="1" applyBorder="1"/>
    <xf numFmtId="0" fontId="3" fillId="17" borderId="6" xfId="0" applyFont="1" applyFill="1" applyBorder="1"/>
    <xf numFmtId="0" fontId="3" fillId="2" borderId="6" xfId="0" applyFont="1" applyFill="1" applyBorder="1"/>
    <xf numFmtId="0" fontId="3" fillId="6" borderId="8" xfId="0" applyFont="1" applyFill="1" applyBorder="1"/>
    <xf numFmtId="0" fontId="3" fillId="0" borderId="9" xfId="0" applyFont="1" applyFill="1" applyBorder="1"/>
    <xf numFmtId="0" fontId="3" fillId="0" borderId="10" xfId="0" applyFont="1" applyBorder="1"/>
    <xf numFmtId="0" fontId="3" fillId="5" borderId="6" xfId="0" applyFont="1" applyFill="1" applyBorder="1"/>
    <xf numFmtId="0" fontId="3" fillId="0" borderId="8" xfId="0" applyFont="1" applyBorder="1"/>
    <xf numFmtId="0" fontId="3" fillId="12" borderId="9" xfId="0" applyFont="1" applyFill="1" applyBorder="1"/>
    <xf numFmtId="0" fontId="3" fillId="0" borderId="10" xfId="0" applyFont="1" applyFill="1" applyBorder="1"/>
    <xf numFmtId="1" fontId="3" fillId="0" borderId="9" xfId="0" applyNumberFormat="1" applyFont="1" applyFill="1" applyBorder="1"/>
    <xf numFmtId="0" fontId="4" fillId="0" borderId="4" xfId="0" applyFont="1" applyBorder="1" applyAlignment="1">
      <alignment horizontal="center"/>
    </xf>
    <xf numFmtId="0" fontId="3" fillId="0" borderId="9" xfId="0" applyFont="1" applyBorder="1"/>
    <xf numFmtId="0" fontId="3" fillId="13" borderId="6" xfId="0" applyFont="1" applyFill="1" applyBorder="1"/>
    <xf numFmtId="0" fontId="3" fillId="6" borderId="6" xfId="0" applyFont="1" applyFill="1" applyBorder="1"/>
    <xf numFmtId="0" fontId="3" fillId="8" borderId="8" xfId="0" applyFont="1" applyFill="1" applyBorder="1"/>
    <xf numFmtId="0" fontId="3" fillId="13" borderId="8" xfId="0" applyFont="1" applyFill="1" applyBorder="1"/>
    <xf numFmtId="0" fontId="3" fillId="20" borderId="0" xfId="0" applyFont="1" applyFill="1" applyBorder="1"/>
    <xf numFmtId="0" fontId="3" fillId="19" borderId="8" xfId="0" applyFont="1" applyFill="1" applyBorder="1"/>
    <xf numFmtId="0" fontId="3" fillId="19" borderId="6" xfId="0" applyFont="1" applyFill="1" applyBorder="1"/>
    <xf numFmtId="0" fontId="3" fillId="21" borderId="0" xfId="0" applyFont="1" applyFill="1" applyBorder="1"/>
    <xf numFmtId="0" fontId="3" fillId="21" borderId="6" xfId="0" applyFont="1" applyFill="1" applyBorder="1"/>
    <xf numFmtId="0" fontId="3" fillId="16" borderId="8" xfId="0" applyFont="1" applyFill="1" applyBorder="1"/>
    <xf numFmtId="0" fontId="3" fillId="18" borderId="6" xfId="0" applyFont="1" applyFill="1" applyBorder="1"/>
    <xf numFmtId="0" fontId="3" fillId="20" borderId="8" xfId="0" applyFont="1" applyFill="1" applyBorder="1"/>
    <xf numFmtId="3" fontId="4" fillId="0" borderId="0" xfId="0" applyNumberFormat="1" applyFont="1" applyBorder="1"/>
    <xf numFmtId="3" fontId="4" fillId="0" borderId="0" xfId="0" applyNumberFormat="1" applyFont="1" applyBorder="1" applyAlignment="1">
      <alignment horizontal="left" indent="1"/>
    </xf>
    <xf numFmtId="1" fontId="4" fillId="0" borderId="0" xfId="0" applyNumberFormat="1" applyFont="1" applyBorder="1" applyAlignment="1">
      <alignment horizontal="left" indent="1"/>
    </xf>
    <xf numFmtId="9" fontId="3" fillId="0" borderId="0" xfId="1" applyFont="1" applyBorder="1"/>
    <xf numFmtId="9" fontId="4" fillId="12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0" fontId="3" fillId="0" borderId="6" xfId="0" applyFont="1" applyFill="1" applyBorder="1"/>
    <xf numFmtId="0" fontId="3" fillId="0" borderId="8" xfId="0" applyFont="1" applyFill="1" applyBorder="1"/>
    <xf numFmtId="0" fontId="0" fillId="0" borderId="2" xfId="0" applyFill="1" applyBorder="1"/>
    <xf numFmtId="0" fontId="3" fillId="22" borderId="0" xfId="0" applyFont="1" applyFill="1" applyBorder="1"/>
    <xf numFmtId="0" fontId="3" fillId="22" borderId="6" xfId="0" applyFont="1" applyFill="1" applyBorder="1"/>
    <xf numFmtId="3" fontId="3" fillId="12" borderId="0" xfId="0" applyNumberFormat="1" applyFont="1" applyFill="1" applyBorder="1"/>
    <xf numFmtId="166" fontId="3" fillId="0" borderId="0" xfId="0" applyNumberFormat="1" applyFont="1" applyFill="1" applyBorder="1"/>
    <xf numFmtId="0" fontId="6" fillId="0" borderId="0" xfId="0" applyFont="1" applyBorder="1" applyAlignment="1">
      <alignment horizontal="left"/>
    </xf>
    <xf numFmtId="0" fontId="3" fillId="3" borderId="9" xfId="0" applyFont="1" applyFill="1" applyBorder="1"/>
    <xf numFmtId="3" fontId="3" fillId="0" borderId="0" xfId="0" applyNumberFormat="1" applyFont="1" applyBorder="1"/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/>
    </xf>
    <xf numFmtId="3" fontId="6" fillId="0" borderId="6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right"/>
    </xf>
    <xf numFmtId="3" fontId="4" fillId="0" borderId="7" xfId="0" applyNumberFormat="1" applyFont="1" applyFill="1" applyBorder="1" applyAlignment="1">
      <alignment horizontal="center"/>
    </xf>
    <xf numFmtId="9" fontId="4" fillId="0" borderId="0" xfId="1" applyNumberFormat="1" applyFont="1" applyFill="1" applyBorder="1" applyAlignment="1">
      <alignment horizontal="right"/>
    </xf>
    <xf numFmtId="9" fontId="4" fillId="0" borderId="0" xfId="1" applyFont="1" applyFill="1" applyBorder="1" applyAlignment="1">
      <alignment horizontal="right"/>
    </xf>
    <xf numFmtId="3" fontId="4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 applyBorder="1"/>
    <xf numFmtId="14" fontId="4" fillId="0" borderId="0" xfId="0" applyNumberFormat="1" applyFont="1" applyBorder="1" applyAlignment="1">
      <alignment horizontal="left" indent="1"/>
    </xf>
    <xf numFmtId="14" fontId="3" fillId="5" borderId="0" xfId="0" applyNumberFormat="1" applyFont="1" applyFill="1" applyBorder="1"/>
    <xf numFmtId="14" fontId="3" fillId="0" borderId="0" xfId="0" applyNumberFormat="1" applyFont="1" applyFill="1" applyBorder="1"/>
    <xf numFmtId="14" fontId="4" fillId="0" borderId="0" xfId="0" applyNumberFormat="1" applyFont="1" applyFill="1" applyBorder="1"/>
    <xf numFmtId="14" fontId="4" fillId="0" borderId="0" xfId="0" applyNumberFormat="1" applyFont="1" applyFill="1" applyBorder="1" applyAlignment="1">
      <alignment horizontal="left" indent="1"/>
    </xf>
    <xf numFmtId="1" fontId="4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left" indent="2"/>
    </xf>
    <xf numFmtId="0" fontId="3" fillId="23" borderId="0" xfId="0" applyFont="1" applyFill="1" applyBorder="1"/>
    <xf numFmtId="0" fontId="3" fillId="23" borderId="6" xfId="0" applyFont="1" applyFill="1" applyBorder="1"/>
    <xf numFmtId="14" fontId="11" fillId="0" borderId="0" xfId="0" applyNumberFormat="1" applyFont="1" applyFill="1"/>
    <xf numFmtId="3" fontId="11" fillId="0" borderId="0" xfId="0" applyNumberFormat="1" applyFont="1" applyFill="1"/>
    <xf numFmtId="3" fontId="12" fillId="0" borderId="0" xfId="0" applyNumberFormat="1" applyFont="1" applyFill="1"/>
    <xf numFmtId="0" fontId="3" fillId="24" borderId="0" xfId="0" applyFont="1" applyFill="1" applyBorder="1"/>
    <xf numFmtId="0" fontId="3" fillId="24" borderId="6" xfId="0" applyFont="1" applyFill="1" applyBorder="1"/>
    <xf numFmtId="1" fontId="3" fillId="0" borderId="9" xfId="0" applyNumberFormat="1" applyFont="1" applyBorder="1"/>
    <xf numFmtId="3" fontId="11" fillId="0" borderId="0" xfId="0" applyNumberFormat="1" applyFont="1" applyAlignment="1">
      <alignment textRotation="90"/>
    </xf>
    <xf numFmtId="3" fontId="11" fillId="0" borderId="0" xfId="0" applyNumberFormat="1" applyFont="1" applyFill="1" applyAlignment="1">
      <alignment textRotation="90"/>
    </xf>
    <xf numFmtId="3" fontId="11" fillId="0" borderId="0" xfId="0" applyNumberFormat="1" applyFont="1" applyFill="1" applyAlignment="1">
      <alignment wrapText="1"/>
    </xf>
    <xf numFmtId="3" fontId="11" fillId="0" borderId="0" xfId="0" applyNumberFormat="1" applyFont="1" applyAlignment="1">
      <alignment wrapText="1"/>
    </xf>
    <xf numFmtId="14" fontId="3" fillId="0" borderId="0" xfId="0" applyNumberFormat="1" applyFont="1" applyBorder="1" applyAlignment="1">
      <alignment textRotation="90"/>
    </xf>
    <xf numFmtId="1" fontId="3" fillId="0" borderId="0" xfId="0" applyNumberFormat="1" applyFont="1" applyBorder="1" applyAlignment="1">
      <alignment textRotation="90"/>
    </xf>
    <xf numFmtId="14" fontId="3" fillId="0" borderId="0" xfId="0" applyNumberFormat="1" applyFont="1" applyFill="1" applyBorder="1" applyAlignment="1">
      <alignment textRotation="90"/>
    </xf>
    <xf numFmtId="1" fontId="0" fillId="0" borderId="0" xfId="0" applyNumberFormat="1" applyAlignment="1">
      <alignment textRotation="90"/>
    </xf>
    <xf numFmtId="165" fontId="0" fillId="0" borderId="0" xfId="1" applyNumberFormat="1" applyFont="1"/>
    <xf numFmtId="165" fontId="0" fillId="0" borderId="0" xfId="0" applyNumberFormat="1"/>
    <xf numFmtId="9" fontId="0" fillId="0" borderId="0" xfId="1" applyFont="1"/>
    <xf numFmtId="10" fontId="0" fillId="0" borderId="0" xfId="1" applyNumberFormat="1" applyFont="1"/>
    <xf numFmtId="0" fontId="6" fillId="0" borderId="0" xfId="0" applyFont="1" applyFill="1" applyBorder="1" applyAlignment="1">
      <alignment horizontal="left"/>
    </xf>
    <xf numFmtId="14" fontId="4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left"/>
    </xf>
    <xf numFmtId="0" fontId="4" fillId="0" borderId="0" xfId="0" applyFont="1" applyFill="1" applyBorder="1"/>
    <xf numFmtId="0" fontId="0" fillId="0" borderId="0" xfId="0" applyFill="1" applyBorder="1"/>
    <xf numFmtId="165" fontId="0" fillId="0" borderId="0" xfId="0" applyNumberFormat="1" applyFill="1" applyBorder="1"/>
    <xf numFmtId="1" fontId="6" fillId="0" borderId="0" xfId="0" applyNumberFormat="1" applyFont="1" applyBorder="1" applyAlignment="1">
      <alignment horizontal="center" textRotation="90" wrapText="1"/>
    </xf>
    <xf numFmtId="14" fontId="6" fillId="0" borderId="0" xfId="0" applyNumberFormat="1" applyFont="1" applyBorder="1"/>
    <xf numFmtId="14" fontId="6" fillId="12" borderId="0" xfId="0" applyNumberFormat="1" applyFont="1" applyFill="1" applyBorder="1"/>
    <xf numFmtId="14" fontId="6" fillId="0" borderId="0" xfId="0" applyNumberFormat="1" applyFont="1" applyBorder="1" applyAlignment="1">
      <alignment horizontal="center" textRotation="90"/>
    </xf>
    <xf numFmtId="1" fontId="6" fillId="0" borderId="0" xfId="0" applyNumberFormat="1" applyFont="1" applyBorder="1" applyAlignment="1">
      <alignment horizontal="center" wrapText="1"/>
    </xf>
    <xf numFmtId="14" fontId="6" fillId="0" borderId="0" xfId="0" applyNumberFormat="1" applyFont="1" applyBorder="1" applyAlignment="1">
      <alignment horizontal="center" wrapText="1"/>
    </xf>
    <xf numFmtId="14" fontId="6" fillId="0" borderId="0" xfId="0" applyNumberFormat="1" applyFont="1" applyFill="1" applyBorder="1" applyAlignment="1">
      <alignment horizontal="center" wrapText="1"/>
    </xf>
    <xf numFmtId="1" fontId="6" fillId="0" borderId="0" xfId="0" applyNumberFormat="1" applyFont="1" applyBorder="1" applyAlignment="1">
      <alignment wrapText="1"/>
    </xf>
    <xf numFmtId="14" fontId="11" fillId="0" borderId="0" xfId="0" applyNumberFormat="1" applyFont="1" applyBorder="1" applyAlignment="1">
      <alignment horizontal="center"/>
    </xf>
    <xf numFmtId="14" fontId="11" fillId="0" borderId="0" xfId="0" applyNumberFormat="1" applyFont="1" applyBorder="1" applyAlignment="1">
      <alignment horizontal="center" textRotation="90"/>
    </xf>
    <xf numFmtId="3" fontId="11" fillId="0" borderId="0" xfId="0" applyNumberFormat="1" applyFont="1" applyBorder="1" applyAlignment="1">
      <alignment horizontal="center" wrapText="1"/>
    </xf>
    <xf numFmtId="3" fontId="11" fillId="0" borderId="0" xfId="0" applyNumberFormat="1" applyFont="1" applyBorder="1" applyAlignment="1">
      <alignment horizontal="center" textRotation="90" wrapText="1"/>
    </xf>
    <xf numFmtId="9" fontId="4" fillId="12" borderId="0" xfId="1" applyFont="1" applyFill="1" applyBorder="1" applyAlignment="1">
      <alignment horizontal="right"/>
    </xf>
    <xf numFmtId="0" fontId="0" fillId="0" borderId="6" xfId="0" applyBorder="1"/>
    <xf numFmtId="0" fontId="0" fillId="0" borderId="0" xfId="0" applyBorder="1"/>
    <xf numFmtId="165" fontId="0" fillId="0" borderId="0" xfId="1" applyNumberFormat="1" applyFont="1" applyBorder="1"/>
    <xf numFmtId="3" fontId="6" fillId="6" borderId="6" xfId="0" applyNumberFormat="1" applyFont="1" applyFill="1" applyBorder="1" applyAlignment="1">
      <alignment horizontal="left"/>
    </xf>
    <xf numFmtId="0" fontId="3" fillId="6" borderId="7" xfId="0" applyFont="1" applyFill="1" applyBorder="1"/>
    <xf numFmtId="3" fontId="6" fillId="0" borderId="8" xfId="0" applyNumberFormat="1" applyFont="1" applyFill="1" applyBorder="1" applyAlignment="1">
      <alignment horizontal="left"/>
    </xf>
    <xf numFmtId="3" fontId="6" fillId="0" borderId="9" xfId="0" applyNumberFormat="1" applyFont="1" applyFill="1" applyBorder="1" applyAlignment="1">
      <alignment horizontal="left"/>
    </xf>
    <xf numFmtId="3" fontId="6" fillId="5" borderId="0" xfId="0" applyNumberFormat="1" applyFont="1" applyFill="1" applyBorder="1" applyAlignment="1">
      <alignment horizontal="left"/>
    </xf>
    <xf numFmtId="1" fontId="3" fillId="6" borderId="0" xfId="0" applyNumberFormat="1" applyFont="1" applyFill="1" applyBorder="1"/>
    <xf numFmtId="0" fontId="3" fillId="15" borderId="6" xfId="0" applyFont="1" applyFill="1" applyBorder="1"/>
    <xf numFmtId="0" fontId="3" fillId="25" borderId="6" xfId="0" applyFont="1" applyFill="1" applyBorder="1"/>
    <xf numFmtId="165" fontId="3" fillId="0" borderId="0" xfId="1" applyNumberFormat="1" applyFont="1" applyBorder="1"/>
    <xf numFmtId="165" fontId="3" fillId="0" borderId="9" xfId="1" applyNumberFormat="1" applyFont="1" applyBorder="1"/>
    <xf numFmtId="165" fontId="11" fillId="0" borderId="0" xfId="1" applyNumberFormat="1" applyFont="1" applyBorder="1"/>
    <xf numFmtId="165" fontId="11" fillId="0" borderId="0" xfId="1" applyNumberFormat="1" applyFont="1" applyFill="1" applyBorder="1"/>
    <xf numFmtId="165" fontId="11" fillId="0" borderId="9" xfId="1" applyNumberFormat="1" applyFont="1" applyBorder="1"/>
    <xf numFmtId="165" fontId="11" fillId="6" borderId="0" xfId="1" applyNumberFormat="1" applyFont="1" applyFill="1" applyBorder="1"/>
    <xf numFmtId="0" fontId="11" fillId="0" borderId="0" xfId="0" applyFont="1" applyBorder="1"/>
    <xf numFmtId="3" fontId="3" fillId="12" borderId="9" xfId="0" applyNumberFormat="1" applyFont="1" applyFill="1" applyBorder="1"/>
    <xf numFmtId="0" fontId="13" fillId="0" borderId="6" xfId="0" applyFont="1" applyBorder="1"/>
    <xf numFmtId="0" fontId="13" fillId="0" borderId="8" xfId="0" applyFont="1" applyBorder="1"/>
    <xf numFmtId="10" fontId="3" fillId="0" borderId="0" xfId="0" applyNumberFormat="1" applyFont="1" applyBorder="1"/>
    <xf numFmtId="10" fontId="3" fillId="0" borderId="9" xfId="0" applyNumberFormat="1" applyFont="1" applyBorder="1"/>
    <xf numFmtId="14" fontId="4" fillId="0" borderId="0" xfId="0" applyNumberFormat="1" applyFont="1" applyBorder="1" applyAlignment="1">
      <alignment horizontal="left"/>
    </xf>
    <xf numFmtId="0" fontId="13" fillId="5" borderId="6" xfId="0" applyFont="1" applyFill="1" applyBorder="1"/>
    <xf numFmtId="165" fontId="3" fillId="0" borderId="0" xfId="1" applyNumberFormat="1" applyFont="1" applyFill="1" applyBorder="1"/>
    <xf numFmtId="165" fontId="3" fillId="0" borderId="9" xfId="1" applyNumberFormat="1" applyFont="1" applyFill="1" applyBorder="1"/>
    <xf numFmtId="1" fontId="3" fillId="0" borderId="1" xfId="0" applyNumberFormat="1" applyFont="1" applyBorder="1"/>
    <xf numFmtId="0" fontId="3" fillId="14" borderId="8" xfId="0" applyFont="1" applyFill="1" applyBorder="1"/>
    <xf numFmtId="3" fontId="11" fillId="0" borderId="6" xfId="0" applyNumberFormat="1" applyFont="1" applyBorder="1"/>
    <xf numFmtId="0" fontId="3" fillId="0" borderId="1" xfId="0" applyFont="1" applyBorder="1"/>
    <xf numFmtId="0" fontId="3" fillId="10" borderId="8" xfId="0" applyFont="1" applyFill="1" applyBorder="1"/>
    <xf numFmtId="0" fontId="8" fillId="0" borderId="6" xfId="0" applyFont="1" applyBorder="1"/>
    <xf numFmtId="0" fontId="8" fillId="0" borderId="8" xfId="0" applyFont="1" applyBorder="1"/>
    <xf numFmtId="0" fontId="3" fillId="24" borderId="8" xfId="0" applyFont="1" applyFill="1" applyBorder="1"/>
    <xf numFmtId="3" fontId="3" fillId="0" borderId="9" xfId="0" applyNumberFormat="1" applyFont="1" applyBorder="1"/>
    <xf numFmtId="3" fontId="11" fillId="0" borderId="0" xfId="0" applyNumberFormat="1" applyFont="1" applyBorder="1"/>
    <xf numFmtId="3" fontId="11" fillId="7" borderId="0" xfId="0" applyNumberFormat="1" applyFont="1" applyFill="1" applyBorder="1"/>
    <xf numFmtId="0" fontId="8" fillId="0" borderId="0" xfId="0" applyFont="1"/>
    <xf numFmtId="0" fontId="0" fillId="0" borderId="0" xfId="0" applyFont="1"/>
    <xf numFmtId="1" fontId="3" fillId="0" borderId="6" xfId="0" applyNumberFormat="1" applyFont="1" applyBorder="1"/>
    <xf numFmtId="1" fontId="3" fillId="0" borderId="0" xfId="1" applyNumberFormat="1" applyFont="1" applyBorder="1"/>
    <xf numFmtId="1" fontId="3" fillId="0" borderId="7" xfId="0" applyNumberFormat="1" applyFont="1" applyBorder="1"/>
    <xf numFmtId="1" fontId="3" fillId="0" borderId="8" xfId="0" applyNumberFormat="1" applyFont="1" applyBorder="1"/>
    <xf numFmtId="1" fontId="3" fillId="0" borderId="9" xfId="1" applyNumberFormat="1" applyFont="1" applyBorder="1"/>
    <xf numFmtId="0" fontId="3" fillId="0" borderId="5" xfId="0" applyFont="1" applyBorder="1"/>
    <xf numFmtId="165" fontId="4" fillId="0" borderId="4" xfId="1" applyNumberFormat="1" applyFont="1" applyBorder="1" applyAlignment="1">
      <alignment horizontal="center"/>
    </xf>
    <xf numFmtId="10" fontId="3" fillId="0" borderId="10" xfId="0" applyNumberFormat="1" applyFont="1" applyBorder="1"/>
    <xf numFmtId="3" fontId="3" fillId="0" borderId="0" xfId="0" applyNumberFormat="1" applyFont="1"/>
    <xf numFmtId="2" fontId="3" fillId="0" borderId="0" xfId="0" applyNumberFormat="1" applyFont="1" applyBorder="1"/>
    <xf numFmtId="2" fontId="3" fillId="0" borderId="0" xfId="0" applyNumberFormat="1" applyFont="1" applyFill="1" applyBorder="1"/>
    <xf numFmtId="15" fontId="0" fillId="0" borderId="0" xfId="0" applyNumberFormat="1"/>
    <xf numFmtId="0" fontId="3" fillId="0" borderId="0" xfId="0" applyFont="1"/>
    <xf numFmtId="1" fontId="4" fillId="0" borderId="5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3" fillId="0" borderId="10" xfId="0" applyNumberFormat="1" applyFont="1" applyBorder="1"/>
    <xf numFmtId="1" fontId="3" fillId="0" borderId="5" xfId="0" applyNumberFormat="1" applyFont="1" applyBorder="1"/>
    <xf numFmtId="0" fontId="14" fillId="0" borderId="0" xfId="0" applyFont="1"/>
    <xf numFmtId="0" fontId="0" fillId="0" borderId="2" xfId="0" applyFont="1" applyBorder="1"/>
    <xf numFmtId="164" fontId="11" fillId="0" borderId="0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 textRotation="90" wrapText="1"/>
    </xf>
    <xf numFmtId="164" fontId="12" fillId="0" borderId="0" xfId="0" applyNumberFormat="1" applyFont="1"/>
    <xf numFmtId="164" fontId="11" fillId="0" borderId="0" xfId="0" applyNumberFormat="1" applyFont="1"/>
    <xf numFmtId="164" fontId="12" fillId="0" borderId="0" xfId="0" applyNumberFormat="1" applyFont="1" applyAlignment="1">
      <alignment textRotation="90"/>
    </xf>
    <xf numFmtId="0" fontId="3" fillId="26" borderId="0" xfId="0" applyFont="1" applyFill="1"/>
    <xf numFmtId="0" fontId="3" fillId="27" borderId="0" xfId="0" applyFont="1" applyFill="1" applyBorder="1"/>
    <xf numFmtId="0" fontId="3" fillId="28" borderId="0" xfId="0" applyFont="1" applyFill="1" applyBorder="1"/>
    <xf numFmtId="0" fontId="3" fillId="29" borderId="0" xfId="0" applyFont="1" applyFill="1"/>
    <xf numFmtId="0" fontId="3" fillId="30" borderId="0" xfId="0" applyFont="1" applyFill="1" applyBorder="1"/>
    <xf numFmtId="0" fontId="3" fillId="31" borderId="0" xfId="0" applyFont="1" applyFill="1" applyBorder="1"/>
    <xf numFmtId="0" fontId="3" fillId="32" borderId="0" xfId="0" applyFont="1" applyFill="1"/>
    <xf numFmtId="14" fontId="4" fillId="0" borderId="0" xfId="0" applyNumberFormat="1" applyFont="1" applyBorder="1" applyAlignment="1">
      <alignment textRotation="90"/>
    </xf>
    <xf numFmtId="1" fontId="4" fillId="0" borderId="0" xfId="0" applyNumberFormat="1" applyFont="1" applyBorder="1" applyAlignment="1">
      <alignment horizontal="center" textRotation="90" wrapText="1"/>
    </xf>
    <xf numFmtId="164" fontId="4" fillId="0" borderId="0" xfId="0" applyNumberFormat="1" applyFont="1" applyBorder="1"/>
    <xf numFmtId="9" fontId="4" fillId="0" borderId="0" xfId="1" applyFont="1" applyBorder="1"/>
    <xf numFmtId="1" fontId="4" fillId="0" borderId="0" xfId="0" applyNumberFormat="1" applyFont="1" applyBorder="1"/>
    <xf numFmtId="1" fontId="1" fillId="0" borderId="0" xfId="0" applyNumberFormat="1" applyFont="1" applyAlignment="1">
      <alignment textRotation="90"/>
    </xf>
    <xf numFmtId="0" fontId="3" fillId="33" borderId="0" xfId="0" applyFont="1" applyFill="1"/>
    <xf numFmtId="0" fontId="15" fillId="0" borderId="0" xfId="0" applyFont="1"/>
    <xf numFmtId="0" fontId="16" fillId="0" borderId="0" xfId="0" applyFont="1"/>
    <xf numFmtId="0" fontId="3" fillId="34" borderId="0" xfId="0" applyFont="1" applyFill="1"/>
    <xf numFmtId="1" fontId="3" fillId="6" borderId="9" xfId="0" applyNumberFormat="1" applyFont="1" applyFill="1" applyBorder="1"/>
    <xf numFmtId="0" fontId="4" fillId="12" borderId="0" xfId="0" applyFont="1" applyFill="1" applyBorder="1" applyAlignment="1">
      <alignment horizontal="center"/>
    </xf>
    <xf numFmtId="0" fontId="3" fillId="25" borderId="0" xfId="0" applyFont="1" applyFill="1" applyBorder="1"/>
    <xf numFmtId="0" fontId="3" fillId="32" borderId="0" xfId="0" applyFont="1" applyFill="1" applyBorder="1"/>
    <xf numFmtId="3" fontId="11" fillId="10" borderId="6" xfId="0" applyNumberFormat="1" applyFont="1" applyFill="1" applyBorder="1"/>
    <xf numFmtId="3" fontId="11" fillId="35" borderId="0" xfId="0" applyNumberFormat="1" applyFont="1" applyFill="1" applyBorder="1"/>
    <xf numFmtId="0" fontId="19" fillId="0" borderId="0" xfId="0" applyFont="1" applyAlignment="1">
      <alignment vertical="center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3" fillId="36" borderId="6" xfId="0" applyFont="1" applyFill="1" applyBorder="1"/>
    <xf numFmtId="0" fontId="3" fillId="29" borderId="0" xfId="0" applyFont="1" applyFill="1" applyBorder="1"/>
    <xf numFmtId="3" fontId="11" fillId="8" borderId="6" xfId="0" applyNumberFormat="1" applyFont="1" applyFill="1" applyBorder="1"/>
    <xf numFmtId="2" fontId="3" fillId="6" borderId="0" xfId="0" applyNumberFormat="1" applyFont="1" applyFill="1" applyBorder="1"/>
    <xf numFmtId="0" fontId="3" fillId="37" borderId="6" xfId="0" applyFont="1" applyFill="1" applyBorder="1"/>
    <xf numFmtId="0" fontId="23" fillId="0" borderId="0" xfId="0" applyFont="1"/>
    <xf numFmtId="0" fontId="24" fillId="0" borderId="0" xfId="0" applyFont="1"/>
    <xf numFmtId="3" fontId="11" fillId="10" borderId="0" xfId="0" applyNumberFormat="1" applyFont="1" applyFill="1" applyBorder="1"/>
    <xf numFmtId="0" fontId="3" fillId="38" borderId="0" xfId="0" applyFont="1" applyFill="1" applyBorder="1"/>
    <xf numFmtId="0" fontId="3" fillId="39" borderId="0" xfId="0" applyFont="1" applyFill="1"/>
    <xf numFmtId="3" fontId="11" fillId="8" borderId="0" xfId="0" applyNumberFormat="1" applyFont="1" applyFill="1" applyBorder="1"/>
    <xf numFmtId="3" fontId="11" fillId="2" borderId="6" xfId="0" applyNumberFormat="1" applyFont="1" applyFill="1" applyBorder="1"/>
    <xf numFmtId="0" fontId="3" fillId="40" borderId="0" xfId="0" applyFont="1" applyFill="1" applyBorder="1"/>
    <xf numFmtId="0" fontId="3" fillId="39" borderId="0" xfId="0" applyFont="1" applyFill="1" applyBorder="1"/>
    <xf numFmtId="166" fontId="12" fillId="0" borderId="0" xfId="0" applyNumberFormat="1" applyFont="1"/>
    <xf numFmtId="166" fontId="11" fillId="0" borderId="0" xfId="0" applyNumberFormat="1" applyFont="1" applyFill="1"/>
    <xf numFmtId="166" fontId="11" fillId="0" borderId="0" xfId="0" applyNumberFormat="1" applyFont="1"/>
    <xf numFmtId="0" fontId="4" fillId="21" borderId="0" xfId="0" applyFont="1" applyFill="1" applyBorder="1"/>
    <xf numFmtId="4" fontId="12" fillId="0" borderId="0" xfId="0" applyNumberFormat="1" applyFont="1"/>
    <xf numFmtId="166" fontId="12" fillId="0" borderId="0" xfId="0" applyNumberFormat="1" applyFont="1" applyFill="1"/>
    <xf numFmtId="0" fontId="2" fillId="0" borderId="2" xfId="0" applyFont="1" applyBorder="1"/>
    <xf numFmtId="0" fontId="25" fillId="0" borderId="0" xfId="0" applyFont="1"/>
    <xf numFmtId="14" fontId="3" fillId="0" borderId="0" xfId="0" applyNumberFormat="1" applyFont="1"/>
    <xf numFmtId="0" fontId="3" fillId="41" borderId="0" xfId="0" applyFont="1" applyFill="1"/>
    <xf numFmtId="0" fontId="26" fillId="0" borderId="0" xfId="0" applyFont="1" applyAlignment="1">
      <alignment horizontal="right"/>
    </xf>
    <xf numFmtId="14" fontId="26" fillId="0" borderId="0" xfId="0" applyNumberFormat="1" applyFont="1"/>
    <xf numFmtId="14" fontId="3" fillId="0" borderId="0" xfId="0" applyNumberFormat="1" applyFont="1" applyFill="1" applyBorder="1" applyAlignment="1">
      <alignment horizontal="right"/>
    </xf>
    <xf numFmtId="14" fontId="26" fillId="0" borderId="0" xfId="0" applyNumberFormat="1" applyFont="1" applyAlignment="1">
      <alignment horizontal="right"/>
    </xf>
  </cellXfs>
  <cellStyles count="924">
    <cellStyle name="Hivatkozás" xfId="2" builtinId="8" hidden="1"/>
    <cellStyle name="Hivatkozás" xfId="4" builtinId="8" hidden="1"/>
    <cellStyle name="Hivatkozás" xfId="6" builtinId="8" hidden="1"/>
    <cellStyle name="Hivatkozás" xfId="8" builtinId="8" hidden="1"/>
    <cellStyle name="Hivatkozás" xfId="10" builtinId="8" hidden="1"/>
    <cellStyle name="Hivatkozás" xfId="12" builtinId="8" hidden="1"/>
    <cellStyle name="Hivatkozás" xfId="14" builtinId="8" hidden="1"/>
    <cellStyle name="Hivatkozás" xfId="16" builtinId="8" hidden="1"/>
    <cellStyle name="Hivatkozás" xfId="18" builtinId="8" hidden="1"/>
    <cellStyle name="Hivatkozás" xfId="20" builtinId="8" hidden="1"/>
    <cellStyle name="Hivatkozás" xfId="22" builtinId="8" hidden="1"/>
    <cellStyle name="Hivatkozás" xfId="24" builtinId="8" hidden="1"/>
    <cellStyle name="Hivatkozás" xfId="26" builtinId="8" hidden="1"/>
    <cellStyle name="Hivatkozás" xfId="28" builtinId="8" hidden="1"/>
    <cellStyle name="Hivatkozás" xfId="30" builtinId="8" hidden="1"/>
    <cellStyle name="Hivatkozás" xfId="32" builtinId="8" hidden="1"/>
    <cellStyle name="Hivatkozás" xfId="34" builtinId="8" hidden="1"/>
    <cellStyle name="Hivatkozás" xfId="36" builtinId="8" hidden="1"/>
    <cellStyle name="Hivatkozás" xfId="38" builtinId="8" hidden="1"/>
    <cellStyle name="Hivatkozás" xfId="40" builtinId="8" hidden="1"/>
    <cellStyle name="Hivatkozás" xfId="42" builtinId="8" hidden="1"/>
    <cellStyle name="Hivatkozás" xfId="44" builtinId="8" hidden="1"/>
    <cellStyle name="Hivatkozás" xfId="46" builtinId="8" hidden="1"/>
    <cellStyle name="Hivatkozás" xfId="48" builtinId="8" hidden="1"/>
    <cellStyle name="Hivatkozás" xfId="50" builtinId="8" hidden="1"/>
    <cellStyle name="Hivatkozás" xfId="52" builtinId="8" hidden="1"/>
    <cellStyle name="Hivatkozás" xfId="54" builtinId="8" hidden="1"/>
    <cellStyle name="Hivatkozás" xfId="56" builtinId="8" hidden="1"/>
    <cellStyle name="Hivatkozás" xfId="58" builtinId="8" hidden="1"/>
    <cellStyle name="Hivatkozás" xfId="60" builtinId="8" hidden="1"/>
    <cellStyle name="Hivatkozás" xfId="62" builtinId="8" hidden="1"/>
    <cellStyle name="Hivatkozás" xfId="64" builtinId="8" hidden="1"/>
    <cellStyle name="Hivatkozás" xfId="66" builtinId="8" hidden="1"/>
    <cellStyle name="Hivatkozás" xfId="68" builtinId="8" hidden="1"/>
    <cellStyle name="Hivatkozás" xfId="70" builtinId="8" hidden="1"/>
    <cellStyle name="Hivatkozás" xfId="72" builtinId="8" hidden="1"/>
    <cellStyle name="Hivatkozás" xfId="74" builtinId="8" hidden="1"/>
    <cellStyle name="Hivatkozás" xfId="76" builtinId="8" hidden="1"/>
    <cellStyle name="Hivatkozás" xfId="78" builtinId="8" hidden="1"/>
    <cellStyle name="Hivatkozás" xfId="80" builtinId="8" hidden="1"/>
    <cellStyle name="Hivatkozás" xfId="82" builtinId="8" hidden="1"/>
    <cellStyle name="Hivatkozás" xfId="84" builtinId="8" hidden="1"/>
    <cellStyle name="Hivatkozás" xfId="86" builtinId="8" hidden="1"/>
    <cellStyle name="Hivatkozás" xfId="88" builtinId="8" hidden="1"/>
    <cellStyle name="Hivatkozás" xfId="90" builtinId="8" hidden="1"/>
    <cellStyle name="Hivatkozás" xfId="92" builtinId="8" hidden="1"/>
    <cellStyle name="Hivatkozás" xfId="94" builtinId="8" hidden="1"/>
    <cellStyle name="Hivatkozás" xfId="96" builtinId="8" hidden="1"/>
    <cellStyle name="Hivatkozás" xfId="98" builtinId="8" hidden="1"/>
    <cellStyle name="Hivatkozás" xfId="100" builtinId="8" hidden="1"/>
    <cellStyle name="Hivatkozás" xfId="102" builtinId="8" hidden="1"/>
    <cellStyle name="Hivatkozás" xfId="104" builtinId="8" hidden="1"/>
    <cellStyle name="Hivatkozás" xfId="106" builtinId="8" hidden="1"/>
    <cellStyle name="Hivatkozás" xfId="108" builtinId="8" hidden="1"/>
    <cellStyle name="Hivatkozás" xfId="110" builtinId="8" hidden="1"/>
    <cellStyle name="Hivatkozás" xfId="112" builtinId="8" hidden="1"/>
    <cellStyle name="Hivatkozás" xfId="114" builtinId="8" hidden="1"/>
    <cellStyle name="Hivatkozás" xfId="116" builtinId="8" hidden="1"/>
    <cellStyle name="Hivatkozás" xfId="118" builtinId="8" hidden="1"/>
    <cellStyle name="Hivatkozás" xfId="120" builtinId="8" hidden="1"/>
    <cellStyle name="Hivatkozás" xfId="122" builtinId="8" hidden="1"/>
    <cellStyle name="Hivatkozás" xfId="124" builtinId="8" hidden="1"/>
    <cellStyle name="Hivatkozás" xfId="126" builtinId="8" hidden="1"/>
    <cellStyle name="Hivatkozás" xfId="128" builtinId="8" hidden="1"/>
    <cellStyle name="Hivatkozás" xfId="130" builtinId="8" hidden="1"/>
    <cellStyle name="Hivatkozás" xfId="132" builtinId="8" hidden="1"/>
    <cellStyle name="Hivatkozás" xfId="134" builtinId="8" hidden="1"/>
    <cellStyle name="Hivatkozás" xfId="136" builtinId="8" hidden="1"/>
    <cellStyle name="Hivatkozás" xfId="138" builtinId="8" hidden="1"/>
    <cellStyle name="Hivatkozás" xfId="140" builtinId="8" hidden="1"/>
    <cellStyle name="Hivatkozás" xfId="142" builtinId="8" hidden="1"/>
    <cellStyle name="Hivatkozás" xfId="144" builtinId="8" hidden="1"/>
    <cellStyle name="Hivatkozás" xfId="146" builtinId="8" hidden="1"/>
    <cellStyle name="Hivatkozás" xfId="148" builtinId="8" hidden="1"/>
    <cellStyle name="Hivatkozás" xfId="150" builtinId="8" hidden="1"/>
    <cellStyle name="Hivatkozás" xfId="152" builtinId="8" hidden="1"/>
    <cellStyle name="Hivatkozás" xfId="154" builtinId="8" hidden="1"/>
    <cellStyle name="Hivatkozás" xfId="156" builtinId="8" hidden="1"/>
    <cellStyle name="Hivatkozás" xfId="158" builtinId="8" hidden="1"/>
    <cellStyle name="Hivatkozás" xfId="160" builtinId="8" hidden="1"/>
    <cellStyle name="Hivatkozás" xfId="162" builtinId="8" hidden="1"/>
    <cellStyle name="Hivatkozás" xfId="164" builtinId="8" hidden="1"/>
    <cellStyle name="Hivatkozás" xfId="166" builtinId="8" hidden="1"/>
    <cellStyle name="Hivatkozás" xfId="168" builtinId="8" hidden="1"/>
    <cellStyle name="Hivatkozás" xfId="170" builtinId="8" hidden="1"/>
    <cellStyle name="Hivatkozás" xfId="172" builtinId="8" hidden="1"/>
    <cellStyle name="Hivatkozás" xfId="174" builtinId="8" hidden="1"/>
    <cellStyle name="Hivatkozás" xfId="176" builtinId="8" hidden="1"/>
    <cellStyle name="Hivatkozás" xfId="178" builtinId="8" hidden="1"/>
    <cellStyle name="Hivatkozás" xfId="180" builtinId="8" hidden="1"/>
    <cellStyle name="Hivatkozás" xfId="182" builtinId="8" hidden="1"/>
    <cellStyle name="Hivatkozás" xfId="184" builtinId="8" hidden="1"/>
    <cellStyle name="Hivatkozás" xfId="186" builtinId="8" hidden="1"/>
    <cellStyle name="Hivatkozás" xfId="188" builtinId="8" hidden="1"/>
    <cellStyle name="Hivatkozás" xfId="190" builtinId="8" hidden="1"/>
    <cellStyle name="Hivatkozás" xfId="192" builtinId="8" hidden="1"/>
    <cellStyle name="Hivatkozás" xfId="194" builtinId="8" hidden="1"/>
    <cellStyle name="Hivatkozás" xfId="196" builtinId="8" hidden="1"/>
    <cellStyle name="Hivatkozás" xfId="198" builtinId="8" hidden="1"/>
    <cellStyle name="Hivatkozás" xfId="200" builtinId="8" hidden="1"/>
    <cellStyle name="Hivatkozás" xfId="202" builtinId="8" hidden="1"/>
    <cellStyle name="Hivatkozás" xfId="204" builtinId="8" hidden="1"/>
    <cellStyle name="Hivatkozás" xfId="206" builtinId="8" hidden="1"/>
    <cellStyle name="Hivatkozás" xfId="208" builtinId="8" hidden="1"/>
    <cellStyle name="Hivatkozás" xfId="210" builtinId="8" hidden="1"/>
    <cellStyle name="Hivatkozás" xfId="212" builtinId="8" hidden="1"/>
    <cellStyle name="Hivatkozás" xfId="214" builtinId="8" hidden="1"/>
    <cellStyle name="Hivatkozás" xfId="216" builtinId="8" hidden="1"/>
    <cellStyle name="Hivatkozás" xfId="218" builtinId="8" hidden="1"/>
    <cellStyle name="Hivatkozás" xfId="220" builtinId="8" hidden="1"/>
    <cellStyle name="Hivatkozás" xfId="222" builtinId="8" hidden="1"/>
    <cellStyle name="Hivatkozás" xfId="224" builtinId="8" hidden="1"/>
    <cellStyle name="Hivatkozás" xfId="226" builtinId="8" hidden="1"/>
    <cellStyle name="Hivatkozás" xfId="228" builtinId="8" hidden="1"/>
    <cellStyle name="Hivatkozás" xfId="230" builtinId="8" hidden="1"/>
    <cellStyle name="Hivatkozás" xfId="232" builtinId="8" hidden="1"/>
    <cellStyle name="Hivatkozás" xfId="234" builtinId="8" hidden="1"/>
    <cellStyle name="Hivatkozás" xfId="236" builtinId="8" hidden="1"/>
    <cellStyle name="Hivatkozás" xfId="238" builtinId="8" hidden="1"/>
    <cellStyle name="Hivatkozás" xfId="240" builtinId="8" hidden="1"/>
    <cellStyle name="Hivatkozás" xfId="242" builtinId="8" hidden="1"/>
    <cellStyle name="Hivatkozás" xfId="244" builtinId="8" hidden="1"/>
    <cellStyle name="Hivatkozás" xfId="246" builtinId="8" hidden="1"/>
    <cellStyle name="Hivatkozás" xfId="248" builtinId="8" hidden="1"/>
    <cellStyle name="Hivatkozás" xfId="250" builtinId="8" hidden="1"/>
    <cellStyle name="Hivatkozás" xfId="252" builtinId="8" hidden="1"/>
    <cellStyle name="Hivatkozás" xfId="254" builtinId="8" hidden="1"/>
    <cellStyle name="Hivatkozás" xfId="256" builtinId="8" hidden="1"/>
    <cellStyle name="Hivatkozás" xfId="258" builtinId="8" hidden="1"/>
    <cellStyle name="Hivatkozás" xfId="260" builtinId="8" hidden="1"/>
    <cellStyle name="Hivatkozás" xfId="262" builtinId="8" hidden="1"/>
    <cellStyle name="Hivatkozás" xfId="264" builtinId="8" hidden="1"/>
    <cellStyle name="Hivatkozás" xfId="266" builtinId="8" hidden="1"/>
    <cellStyle name="Hivatkozás" xfId="268" builtinId="8" hidden="1"/>
    <cellStyle name="Hivatkozás" xfId="270" builtinId="8" hidden="1"/>
    <cellStyle name="Hivatkozás" xfId="272" builtinId="8" hidden="1"/>
    <cellStyle name="Hivatkozás" xfId="274" builtinId="8" hidden="1"/>
    <cellStyle name="Hivatkozás" xfId="276" builtinId="8" hidden="1"/>
    <cellStyle name="Hivatkozás" xfId="278" builtinId="8" hidden="1"/>
    <cellStyle name="Hivatkozás" xfId="280" builtinId="8" hidden="1"/>
    <cellStyle name="Hivatkozás" xfId="282" builtinId="8" hidden="1"/>
    <cellStyle name="Hivatkozás" xfId="284" builtinId="8" hidden="1"/>
    <cellStyle name="Hivatkozás" xfId="286" builtinId="8" hidden="1"/>
    <cellStyle name="Hivatkozás" xfId="288" builtinId="8" hidden="1"/>
    <cellStyle name="Hivatkozás" xfId="290" builtinId="8" hidden="1"/>
    <cellStyle name="Hivatkozás" xfId="292" builtinId="8" hidden="1"/>
    <cellStyle name="Hivatkozás" xfId="294" builtinId="8" hidden="1"/>
    <cellStyle name="Hivatkozás" xfId="296" builtinId="8" hidden="1"/>
    <cellStyle name="Hivatkozás" xfId="298" builtinId="8" hidden="1"/>
    <cellStyle name="Hivatkozás" xfId="300" builtinId="8" hidden="1"/>
    <cellStyle name="Hivatkozás" xfId="302" builtinId="8" hidden="1"/>
    <cellStyle name="Hivatkozás" xfId="304" builtinId="8" hidden="1"/>
    <cellStyle name="Hivatkozás" xfId="306" builtinId="8" hidden="1"/>
    <cellStyle name="Hivatkozás" xfId="308" builtinId="8" hidden="1"/>
    <cellStyle name="Hivatkozás" xfId="310" builtinId="8" hidden="1"/>
    <cellStyle name="Hivatkozás" xfId="312" builtinId="8" hidden="1"/>
    <cellStyle name="Hivatkozás" xfId="314" builtinId="8" hidden="1"/>
    <cellStyle name="Hivatkozás" xfId="316" builtinId="8" hidden="1"/>
    <cellStyle name="Hivatkozás" xfId="318" builtinId="8" hidden="1"/>
    <cellStyle name="Hivatkozás" xfId="320" builtinId="8" hidden="1"/>
    <cellStyle name="Hivatkozás" xfId="322" builtinId="8" hidden="1"/>
    <cellStyle name="Hivatkozás" xfId="324" builtinId="8" hidden="1"/>
    <cellStyle name="Hivatkozás" xfId="326" builtinId="8" hidden="1"/>
    <cellStyle name="Hivatkozás" xfId="328" builtinId="8" hidden="1"/>
    <cellStyle name="Hivatkozás" xfId="330" builtinId="8" hidden="1"/>
    <cellStyle name="Hivatkozás" xfId="332" builtinId="8" hidden="1"/>
    <cellStyle name="Hivatkozás" xfId="334" builtinId="8" hidden="1"/>
    <cellStyle name="Hivatkozás" xfId="336" builtinId="8" hidden="1"/>
    <cellStyle name="Hivatkozás" xfId="338" builtinId="8" hidden="1"/>
    <cellStyle name="Hivatkozás" xfId="340" builtinId="8" hidden="1"/>
    <cellStyle name="Hivatkozás" xfId="342" builtinId="8" hidden="1"/>
    <cellStyle name="Hivatkozás" xfId="344" builtinId="8" hidden="1"/>
    <cellStyle name="Hivatkozás" xfId="346" builtinId="8" hidden="1"/>
    <cellStyle name="Hivatkozás" xfId="348" builtinId="8" hidden="1"/>
    <cellStyle name="Hivatkozás" xfId="350" builtinId="8" hidden="1"/>
    <cellStyle name="Hivatkozás" xfId="352" builtinId="8" hidden="1"/>
    <cellStyle name="Hivatkozás" xfId="354" builtinId="8" hidden="1"/>
    <cellStyle name="Hivatkozás" xfId="356" builtinId="8" hidden="1"/>
    <cellStyle name="Hivatkozás" xfId="358" builtinId="8" hidden="1"/>
    <cellStyle name="Hivatkozás" xfId="360" builtinId="8" hidden="1"/>
    <cellStyle name="Hivatkozás" xfId="362" builtinId="8" hidden="1"/>
    <cellStyle name="Hivatkozás" xfId="364" builtinId="8" hidden="1"/>
    <cellStyle name="Hivatkozás" xfId="366" builtinId="8" hidden="1"/>
    <cellStyle name="Hivatkozás" xfId="368" builtinId="8" hidden="1"/>
    <cellStyle name="Hivatkozás" xfId="370" builtinId="8" hidden="1"/>
    <cellStyle name="Hivatkozás" xfId="372" builtinId="8" hidden="1"/>
    <cellStyle name="Hivatkozás" xfId="374" builtinId="8" hidden="1"/>
    <cellStyle name="Hivatkozás" xfId="376" builtinId="8" hidden="1"/>
    <cellStyle name="Hivatkozás" xfId="378" builtinId="8" hidden="1"/>
    <cellStyle name="Hivatkozás" xfId="380" builtinId="8" hidden="1"/>
    <cellStyle name="Hivatkozás" xfId="382" builtinId="8" hidden="1"/>
    <cellStyle name="Hivatkozás" xfId="384" builtinId="8" hidden="1"/>
    <cellStyle name="Hivatkozás" xfId="386" builtinId="8" hidden="1"/>
    <cellStyle name="Hivatkozás" xfId="388" builtinId="8" hidden="1"/>
    <cellStyle name="Hivatkozás" xfId="390" builtinId="8" hidden="1"/>
    <cellStyle name="Hivatkozás" xfId="392" builtinId="8" hidden="1"/>
    <cellStyle name="Hivatkozás" xfId="394" builtinId="8" hidden="1"/>
    <cellStyle name="Hivatkozás" xfId="396" builtinId="8" hidden="1"/>
    <cellStyle name="Hivatkozás" xfId="398" builtinId="8" hidden="1"/>
    <cellStyle name="Hivatkozás" xfId="400" builtinId="8" hidden="1"/>
    <cellStyle name="Hivatkozás" xfId="402" builtinId="8" hidden="1"/>
    <cellStyle name="Hivatkozás" xfId="404" builtinId="8" hidden="1"/>
    <cellStyle name="Hivatkozás" xfId="406" builtinId="8" hidden="1"/>
    <cellStyle name="Hivatkozás" xfId="408" builtinId="8" hidden="1"/>
    <cellStyle name="Hivatkozás" xfId="410" builtinId="8" hidden="1"/>
    <cellStyle name="Hivatkozás" xfId="412" builtinId="8" hidden="1"/>
    <cellStyle name="Hivatkozás" xfId="414" builtinId="8" hidden="1"/>
    <cellStyle name="Hivatkozás" xfId="416" builtinId="8" hidden="1"/>
    <cellStyle name="Hivatkozás" xfId="418" builtinId="8" hidden="1"/>
    <cellStyle name="Hivatkozás" xfId="420" builtinId="8" hidden="1"/>
    <cellStyle name="Hivatkozás" xfId="422" builtinId="8" hidden="1"/>
    <cellStyle name="Hivatkozás" xfId="424" builtinId="8" hidden="1"/>
    <cellStyle name="Hivatkozás" xfId="426" builtinId="8" hidden="1"/>
    <cellStyle name="Hivatkozás" xfId="428" builtinId="8" hidden="1"/>
    <cellStyle name="Hivatkozás" xfId="430" builtinId="8" hidden="1"/>
    <cellStyle name="Hivatkozás" xfId="432" builtinId="8" hidden="1"/>
    <cellStyle name="Hivatkozás" xfId="434" builtinId="8" hidden="1"/>
    <cellStyle name="Hivatkozás" xfId="436" builtinId="8" hidden="1"/>
    <cellStyle name="Hivatkozás" xfId="438" builtinId="8" hidden="1"/>
    <cellStyle name="Hivatkozás" xfId="440" builtinId="8" hidden="1"/>
    <cellStyle name="Hivatkozás" xfId="442" builtinId="8" hidden="1"/>
    <cellStyle name="Hivatkozás" xfId="444" builtinId="8" hidden="1"/>
    <cellStyle name="Hivatkozás" xfId="446" builtinId="8" hidden="1"/>
    <cellStyle name="Hivatkozás" xfId="448" builtinId="8" hidden="1"/>
    <cellStyle name="Hivatkozás" xfId="450" builtinId="8" hidden="1"/>
    <cellStyle name="Hivatkozás" xfId="452" builtinId="8" hidden="1"/>
    <cellStyle name="Hivatkozás" xfId="454" builtinId="8" hidden="1"/>
    <cellStyle name="Hivatkozás" xfId="456" builtinId="8" hidden="1"/>
    <cellStyle name="Hivatkozás" xfId="458" builtinId="8" hidden="1"/>
    <cellStyle name="Hivatkozás" xfId="460" builtinId="8" hidden="1"/>
    <cellStyle name="Hivatkozás" xfId="462" builtinId="8" hidden="1"/>
    <cellStyle name="Hivatkozás" xfId="464" builtinId="8" hidden="1"/>
    <cellStyle name="Hivatkozás" xfId="466" builtinId="8" hidden="1"/>
    <cellStyle name="Hivatkozás" xfId="468" builtinId="8" hidden="1"/>
    <cellStyle name="Hivatkozás" xfId="470" builtinId="8" hidden="1"/>
    <cellStyle name="Hivatkozás" xfId="472" builtinId="8" hidden="1"/>
    <cellStyle name="Hivatkozás" xfId="474" builtinId="8" hidden="1"/>
    <cellStyle name="Hivatkozás" xfId="476" builtinId="8" hidden="1"/>
    <cellStyle name="Hivatkozás" xfId="478" builtinId="8" hidden="1"/>
    <cellStyle name="Hivatkozás" xfId="480" builtinId="8" hidden="1"/>
    <cellStyle name="Hivatkozás" xfId="482" builtinId="8" hidden="1"/>
    <cellStyle name="Hivatkozás" xfId="484" builtinId="8" hidden="1"/>
    <cellStyle name="Hivatkozás" xfId="486" builtinId="8" hidden="1"/>
    <cellStyle name="Hivatkozás" xfId="488" builtinId="8" hidden="1"/>
    <cellStyle name="Hivatkozás" xfId="490" builtinId="8" hidden="1"/>
    <cellStyle name="Hivatkozás" xfId="492" builtinId="8" hidden="1"/>
    <cellStyle name="Hivatkozás" xfId="494" builtinId="8" hidden="1"/>
    <cellStyle name="Hivatkozás" xfId="496" builtinId="8" hidden="1"/>
    <cellStyle name="Hivatkozás" xfId="498" builtinId="8" hidden="1"/>
    <cellStyle name="Hivatkozás" xfId="500" builtinId="8" hidden="1"/>
    <cellStyle name="Hivatkozás" xfId="502" builtinId="8" hidden="1"/>
    <cellStyle name="Hivatkozás" xfId="504" builtinId="8" hidden="1"/>
    <cellStyle name="Hivatkozás" xfId="506" builtinId="8" hidden="1"/>
    <cellStyle name="Hivatkozás" xfId="508" builtinId="8" hidden="1"/>
    <cellStyle name="Hivatkozás" xfId="510" builtinId="8" hidden="1"/>
    <cellStyle name="Hivatkozás" xfId="512" builtinId="8" hidden="1"/>
    <cellStyle name="Hivatkozás" xfId="514" builtinId="8" hidden="1"/>
    <cellStyle name="Hivatkozás" xfId="516" builtinId="8" hidden="1"/>
    <cellStyle name="Hivatkozás" xfId="518" builtinId="8" hidden="1"/>
    <cellStyle name="Hivatkozás" xfId="520" builtinId="8" hidden="1"/>
    <cellStyle name="Hivatkozás" xfId="522" builtinId="8" hidden="1"/>
    <cellStyle name="Hivatkozás" xfId="524" builtinId="8" hidden="1"/>
    <cellStyle name="Hivatkozás" xfId="526" builtinId="8" hidden="1"/>
    <cellStyle name="Hivatkozás" xfId="528" builtinId="8" hidden="1"/>
    <cellStyle name="Hivatkozás" xfId="530" builtinId="8" hidden="1"/>
    <cellStyle name="Hivatkozás" xfId="532" builtinId="8" hidden="1"/>
    <cellStyle name="Hivatkozás" xfId="534" builtinId="8" hidden="1"/>
    <cellStyle name="Hivatkozás" xfId="536" builtinId="8" hidden="1"/>
    <cellStyle name="Hivatkozás" xfId="538" builtinId="8" hidden="1"/>
    <cellStyle name="Hivatkozás" xfId="540" builtinId="8" hidden="1"/>
    <cellStyle name="Hivatkozás" xfId="542" builtinId="8" hidden="1"/>
    <cellStyle name="Hivatkozás" xfId="544" builtinId="8" hidden="1"/>
    <cellStyle name="Hivatkozás" xfId="546" builtinId="8" hidden="1"/>
    <cellStyle name="Hivatkozás" xfId="548" builtinId="8" hidden="1"/>
    <cellStyle name="Hivatkozás" xfId="550" builtinId="8" hidden="1"/>
    <cellStyle name="Hivatkozás" xfId="552" builtinId="8" hidden="1"/>
    <cellStyle name="Hivatkozás" xfId="554" builtinId="8" hidden="1"/>
    <cellStyle name="Hivatkozás" xfId="556" builtinId="8" hidden="1"/>
    <cellStyle name="Hivatkozás" xfId="558" builtinId="8" hidden="1"/>
    <cellStyle name="Hivatkozás" xfId="560" builtinId="8" hidden="1"/>
    <cellStyle name="Hivatkozás" xfId="562" builtinId="8" hidden="1"/>
    <cellStyle name="Hivatkozás" xfId="564" builtinId="8" hidden="1"/>
    <cellStyle name="Hivatkozás" xfId="566" builtinId="8" hidden="1"/>
    <cellStyle name="Hivatkozás" xfId="568" builtinId="8" hidden="1"/>
    <cellStyle name="Hivatkozás" xfId="570" builtinId="8" hidden="1"/>
    <cellStyle name="Hivatkozás" xfId="572" builtinId="8" hidden="1"/>
    <cellStyle name="Hivatkozás" xfId="574" builtinId="8" hidden="1"/>
    <cellStyle name="Hivatkozás" xfId="576" builtinId="8" hidden="1"/>
    <cellStyle name="Hivatkozás" xfId="578" builtinId="8" hidden="1"/>
    <cellStyle name="Hivatkozás" xfId="580" builtinId="8" hidden="1"/>
    <cellStyle name="Hivatkozás" xfId="582" builtinId="8" hidden="1"/>
    <cellStyle name="Hivatkozás" xfId="584" builtinId="8" hidden="1"/>
    <cellStyle name="Hivatkozás" xfId="586" builtinId="8" hidden="1"/>
    <cellStyle name="Hivatkozás" xfId="588" builtinId="8" hidden="1"/>
    <cellStyle name="Hivatkozás" xfId="590" builtinId="8" hidden="1"/>
    <cellStyle name="Hivatkozás" xfId="592" builtinId="8" hidden="1"/>
    <cellStyle name="Hivatkozás" xfId="594" builtinId="8" hidden="1"/>
    <cellStyle name="Hivatkozás" xfId="596" builtinId="8" hidden="1"/>
    <cellStyle name="Hivatkozás" xfId="598" builtinId="8" hidden="1"/>
    <cellStyle name="Hivatkozás" xfId="600" builtinId="8" hidden="1"/>
    <cellStyle name="Hivatkozás" xfId="602" builtinId="8" hidden="1"/>
    <cellStyle name="Hivatkozás" xfId="604" builtinId="8" hidden="1"/>
    <cellStyle name="Hivatkozás" xfId="606" builtinId="8" hidden="1"/>
    <cellStyle name="Hivatkozás" xfId="608" builtinId="8" hidden="1"/>
    <cellStyle name="Hivatkozás" xfId="610" builtinId="8" hidden="1"/>
    <cellStyle name="Hivatkozás" xfId="612" builtinId="8" hidden="1"/>
    <cellStyle name="Hivatkozás" xfId="614" builtinId="8" hidden="1"/>
    <cellStyle name="Hivatkozás" xfId="616" builtinId="8" hidden="1"/>
    <cellStyle name="Hivatkozás" xfId="618" builtinId="8" hidden="1"/>
    <cellStyle name="Hivatkozás" xfId="620" builtinId="8" hidden="1"/>
    <cellStyle name="Hivatkozás" xfId="622" builtinId="8" hidden="1"/>
    <cellStyle name="Hivatkozás" xfId="624" builtinId="8" hidden="1"/>
    <cellStyle name="Hivatkozás" xfId="626" builtinId="8" hidden="1"/>
    <cellStyle name="Hivatkozás" xfId="628" builtinId="8" hidden="1"/>
    <cellStyle name="Hivatkozás" xfId="630" builtinId="8" hidden="1"/>
    <cellStyle name="Hivatkozás" xfId="632" builtinId="8" hidden="1"/>
    <cellStyle name="Hivatkozás" xfId="634" builtinId="8" hidden="1"/>
    <cellStyle name="Hivatkozás" xfId="636" builtinId="8" hidden="1"/>
    <cellStyle name="Hivatkozás" xfId="638" builtinId="8" hidden="1"/>
    <cellStyle name="Hivatkozás" xfId="640" builtinId="8" hidden="1"/>
    <cellStyle name="Hivatkozás" xfId="642" builtinId="8" hidden="1"/>
    <cellStyle name="Hivatkozás" xfId="644" builtinId="8" hidden="1"/>
    <cellStyle name="Hivatkozás" xfId="646" builtinId="8" hidden="1"/>
    <cellStyle name="Hivatkozás" xfId="648" builtinId="8" hidden="1"/>
    <cellStyle name="Hivatkozás" xfId="650" builtinId="8" hidden="1"/>
    <cellStyle name="Hivatkozás" xfId="652" builtinId="8" hidden="1"/>
    <cellStyle name="Hivatkozás" xfId="654" builtinId="8" hidden="1"/>
    <cellStyle name="Hivatkozás" xfId="656" builtinId="8" hidden="1"/>
    <cellStyle name="Hivatkozás" xfId="658" builtinId="8" hidden="1"/>
    <cellStyle name="Hivatkozás" xfId="660" builtinId="8" hidden="1"/>
    <cellStyle name="Hivatkozás" xfId="662" builtinId="8" hidden="1"/>
    <cellStyle name="Hivatkozás" xfId="664" builtinId="8" hidden="1"/>
    <cellStyle name="Hivatkozás" xfId="666" builtinId="8" hidden="1"/>
    <cellStyle name="Hivatkozás" xfId="668" builtinId="8" hidden="1"/>
    <cellStyle name="Hivatkozás" xfId="670" builtinId="8" hidden="1"/>
    <cellStyle name="Hivatkozás" xfId="672" builtinId="8" hidden="1"/>
    <cellStyle name="Hivatkozás" xfId="674" builtinId="8" hidden="1"/>
    <cellStyle name="Hivatkozás" xfId="676" builtinId="8" hidden="1"/>
    <cellStyle name="Hivatkozás" xfId="678" builtinId="8" hidden="1"/>
    <cellStyle name="Hivatkozás" xfId="680" builtinId="8" hidden="1"/>
    <cellStyle name="Hivatkozás" xfId="682" builtinId="8" hidden="1"/>
    <cellStyle name="Hivatkozás" xfId="684" builtinId="8" hidden="1"/>
    <cellStyle name="Hivatkozás" xfId="686" builtinId="8" hidden="1"/>
    <cellStyle name="Hivatkozás" xfId="688" builtinId="8" hidden="1"/>
    <cellStyle name="Hivatkozás" xfId="690" builtinId="8" hidden="1"/>
    <cellStyle name="Hivatkozás" xfId="692" builtinId="8" hidden="1"/>
    <cellStyle name="Hivatkozás" xfId="694" builtinId="8" hidden="1"/>
    <cellStyle name="Hivatkozás" xfId="696" builtinId="8" hidden="1"/>
    <cellStyle name="Hivatkozás" xfId="698" builtinId="8" hidden="1"/>
    <cellStyle name="Hivatkozás" xfId="700" builtinId="8" hidden="1"/>
    <cellStyle name="Hivatkozás" xfId="702" builtinId="8" hidden="1"/>
    <cellStyle name="Hivatkozás" xfId="704" builtinId="8" hidden="1"/>
    <cellStyle name="Hivatkozás" xfId="706" builtinId="8" hidden="1"/>
    <cellStyle name="Hivatkozás" xfId="708" builtinId="8" hidden="1"/>
    <cellStyle name="Hivatkozás" xfId="710" builtinId="8" hidden="1"/>
    <cellStyle name="Hivatkozás" xfId="712" builtinId="8" hidden="1"/>
    <cellStyle name="Hivatkozás" xfId="714" builtinId="8" hidden="1"/>
    <cellStyle name="Hivatkozás" xfId="716" builtinId="8" hidden="1"/>
    <cellStyle name="Hivatkozás" xfId="718" builtinId="8" hidden="1"/>
    <cellStyle name="Hivatkozás" xfId="720" builtinId="8" hidden="1"/>
    <cellStyle name="Hivatkozás" xfId="722" builtinId="8" hidden="1"/>
    <cellStyle name="Hivatkozás" xfId="724" builtinId="8" hidden="1"/>
    <cellStyle name="Hivatkozás" xfId="726" builtinId="8" hidden="1"/>
    <cellStyle name="Hivatkozás" xfId="728" builtinId="8" hidden="1"/>
    <cellStyle name="Hivatkozás" xfId="730" builtinId="8" hidden="1"/>
    <cellStyle name="Hivatkozás" xfId="732" builtinId="8" hidden="1"/>
    <cellStyle name="Hivatkozás" xfId="734" builtinId="8" hidden="1"/>
    <cellStyle name="Hivatkozás" xfId="736" builtinId="8" hidden="1"/>
    <cellStyle name="Hivatkozás" xfId="738" builtinId="8" hidden="1"/>
    <cellStyle name="Hivatkozás" xfId="740" builtinId="8" hidden="1"/>
    <cellStyle name="Hivatkozás" xfId="742" builtinId="8" hidden="1"/>
    <cellStyle name="Hivatkozás" xfId="744" builtinId="8" hidden="1"/>
    <cellStyle name="Hivatkozás" xfId="746" builtinId="8" hidden="1"/>
    <cellStyle name="Hivatkozás" xfId="748" builtinId="8" hidden="1"/>
    <cellStyle name="Hivatkozás" xfId="750" builtinId="8" hidden="1"/>
    <cellStyle name="Hivatkozás" xfId="752" builtinId="8" hidden="1"/>
    <cellStyle name="Hivatkozás" xfId="754" builtinId="8" hidden="1"/>
    <cellStyle name="Hivatkozás" xfId="756" builtinId="8" hidden="1"/>
    <cellStyle name="Hivatkozás" xfId="758" builtinId="8" hidden="1"/>
    <cellStyle name="Hivatkozás" xfId="760" builtinId="8" hidden="1"/>
    <cellStyle name="Hivatkozás" xfId="762" builtinId="8" hidden="1"/>
    <cellStyle name="Hivatkozás" xfId="764" builtinId="8" hidden="1"/>
    <cellStyle name="Hivatkozás" xfId="766" builtinId="8" hidden="1"/>
    <cellStyle name="Hivatkozás" xfId="768" builtinId="8" hidden="1"/>
    <cellStyle name="Hivatkozás" xfId="770" builtinId="8" hidden="1"/>
    <cellStyle name="Hivatkozás" xfId="772" builtinId="8" hidden="1"/>
    <cellStyle name="Hivatkozás" xfId="774" builtinId="8" hidden="1"/>
    <cellStyle name="Hivatkozás" xfId="776" builtinId="8" hidden="1"/>
    <cellStyle name="Hivatkozás" xfId="778" builtinId="8" hidden="1"/>
    <cellStyle name="Hivatkozás" xfId="780" builtinId="8" hidden="1"/>
    <cellStyle name="Hivatkozás" xfId="782" builtinId="8" hidden="1"/>
    <cellStyle name="Hivatkozás" xfId="784" builtinId="8" hidden="1"/>
    <cellStyle name="Hivatkozás" xfId="786" builtinId="8" hidden="1"/>
    <cellStyle name="Hivatkozás" xfId="788" builtinId="8" hidden="1"/>
    <cellStyle name="Hivatkozás" xfId="790" builtinId="8" hidden="1"/>
    <cellStyle name="Hivatkozás" xfId="792" builtinId="8" hidden="1"/>
    <cellStyle name="Hivatkozás" xfId="794" builtinId="8" hidden="1"/>
    <cellStyle name="Hivatkozás" xfId="796" builtinId="8" hidden="1"/>
    <cellStyle name="Hivatkozás" xfId="798" builtinId="8" hidden="1"/>
    <cellStyle name="Hivatkozás" xfId="800" builtinId="8" hidden="1"/>
    <cellStyle name="Hivatkozás" xfId="802" builtinId="8" hidden="1"/>
    <cellStyle name="Hivatkozás" xfId="804" builtinId="8" hidden="1"/>
    <cellStyle name="Hivatkozás" xfId="806" builtinId="8" hidden="1"/>
    <cellStyle name="Hivatkozás" xfId="808" builtinId="8" hidden="1"/>
    <cellStyle name="Hivatkozás" xfId="810" builtinId="8" hidden="1"/>
    <cellStyle name="Hivatkozás" xfId="812" builtinId="8" hidden="1"/>
    <cellStyle name="Hivatkozás" xfId="814" builtinId="8" hidden="1"/>
    <cellStyle name="Hivatkozás" xfId="816" builtinId="8" hidden="1"/>
    <cellStyle name="Hivatkozás" xfId="818" builtinId="8" hidden="1"/>
    <cellStyle name="Hivatkozás" xfId="820" builtinId="8" hidden="1"/>
    <cellStyle name="Hivatkozás" xfId="822" builtinId="8" hidden="1"/>
    <cellStyle name="Hivatkozás" xfId="824" builtinId="8" hidden="1"/>
    <cellStyle name="Hivatkozás" xfId="826" builtinId="8" hidden="1"/>
    <cellStyle name="Hivatkozás" xfId="828" builtinId="8" hidden="1"/>
    <cellStyle name="Hivatkozás" xfId="830" builtinId="8" hidden="1"/>
    <cellStyle name="Hivatkozás" xfId="832" builtinId="8" hidden="1"/>
    <cellStyle name="Hivatkozás" xfId="834" builtinId="8" hidden="1"/>
    <cellStyle name="Hivatkozás" xfId="836" builtinId="8" hidden="1"/>
    <cellStyle name="Hivatkozás" xfId="838" builtinId="8" hidden="1"/>
    <cellStyle name="Hivatkozás" xfId="840" builtinId="8" hidden="1"/>
    <cellStyle name="Hivatkozás" xfId="842" builtinId="8" hidden="1"/>
    <cellStyle name="Hivatkozás" xfId="844" builtinId="8" hidden="1"/>
    <cellStyle name="Hivatkozás" xfId="846" builtinId="8" hidden="1"/>
    <cellStyle name="Hivatkozás" xfId="848" builtinId="8" hidden="1"/>
    <cellStyle name="Hivatkozás" xfId="850" builtinId="8" hidden="1"/>
    <cellStyle name="Hivatkozás" xfId="852" builtinId="8" hidden="1"/>
    <cellStyle name="Hivatkozás" xfId="854" builtinId="8" hidden="1"/>
    <cellStyle name="Hivatkozás" xfId="856" builtinId="8" hidden="1"/>
    <cellStyle name="Hivatkozás" xfId="858" builtinId="8" hidden="1"/>
    <cellStyle name="Hivatkozás" xfId="860" builtinId="8" hidden="1"/>
    <cellStyle name="Hivatkozás" xfId="862" builtinId="8" hidden="1"/>
    <cellStyle name="Hivatkozás" xfId="864" builtinId="8" hidden="1"/>
    <cellStyle name="Hivatkozás" xfId="866" builtinId="8" hidden="1"/>
    <cellStyle name="Hivatkozás" xfId="868" builtinId="8" hidden="1"/>
    <cellStyle name="Hivatkozás" xfId="870" builtinId="8" hidden="1"/>
    <cellStyle name="Hivatkozás" xfId="872" builtinId="8" hidden="1"/>
    <cellStyle name="Hivatkozás" xfId="874" builtinId="8" hidden="1"/>
    <cellStyle name="Hivatkozás" xfId="876" builtinId="8" hidden="1"/>
    <cellStyle name="Hivatkozás" xfId="878" builtinId="8" hidden="1"/>
    <cellStyle name="Hivatkozás" xfId="880" builtinId="8" hidden="1"/>
    <cellStyle name="Hivatkozás" xfId="882" builtinId="8" hidden="1"/>
    <cellStyle name="Hivatkozás" xfId="884" builtinId="8" hidden="1"/>
    <cellStyle name="Hivatkozás" xfId="886" builtinId="8" hidden="1"/>
    <cellStyle name="Hivatkozás" xfId="888" builtinId="8" hidden="1"/>
    <cellStyle name="Hivatkozás" xfId="890" builtinId="8" hidden="1"/>
    <cellStyle name="Hivatkozás" xfId="892" builtinId="8" hidden="1"/>
    <cellStyle name="Hivatkozás" xfId="894" builtinId="8" hidden="1"/>
    <cellStyle name="Hivatkozás" xfId="896" builtinId="8" hidden="1"/>
    <cellStyle name="Hivatkozás" xfId="898" builtinId="8" hidden="1"/>
    <cellStyle name="Hivatkozás" xfId="900" builtinId="8" hidden="1"/>
    <cellStyle name="Hivatkozás" xfId="902" builtinId="8" hidden="1"/>
    <cellStyle name="Hivatkozás" xfId="904" builtinId="8" hidden="1"/>
    <cellStyle name="Hivatkozás" xfId="906" builtinId="8" hidden="1"/>
    <cellStyle name="Hivatkozás" xfId="908" builtinId="8" hidden="1"/>
    <cellStyle name="Hivatkozás" xfId="910" builtinId="8" hidden="1"/>
    <cellStyle name="Hivatkozás" xfId="912" builtinId="8" hidden="1"/>
    <cellStyle name="Hivatkozás" xfId="914" builtinId="8" hidden="1"/>
    <cellStyle name="Hivatkozás" xfId="916" builtinId="8" hidden="1"/>
    <cellStyle name="Hivatkozás" xfId="918" builtinId="8" hidden="1"/>
    <cellStyle name="Hivatkozás" xfId="920" builtinId="8" hidden="1"/>
    <cellStyle name="Hivatkozás" xfId="922" builtinId="8" hidden="1"/>
    <cellStyle name="Látott hivatkozás" xfId="3" builtinId="9" hidden="1"/>
    <cellStyle name="Látott hivatkozás" xfId="5" builtinId="9" hidden="1"/>
    <cellStyle name="Látott hivatkozás" xfId="7" builtinId="9" hidden="1"/>
    <cellStyle name="Látott hivatkozás" xfId="9" builtinId="9" hidden="1"/>
    <cellStyle name="Látott hivatkozás" xfId="11" builtinId="9" hidden="1"/>
    <cellStyle name="Látott hivatkozás" xfId="13" builtinId="9" hidden="1"/>
    <cellStyle name="Látott hivatkozás" xfId="15" builtinId="9" hidden="1"/>
    <cellStyle name="Látott hivatkozás" xfId="17" builtinId="9" hidden="1"/>
    <cellStyle name="Látott hivatkozás" xfId="19" builtinId="9" hidden="1"/>
    <cellStyle name="Látott hivatkozás" xfId="21" builtinId="9" hidden="1"/>
    <cellStyle name="Látott hivatkozás" xfId="23" builtinId="9" hidden="1"/>
    <cellStyle name="Látott hivatkozás" xfId="25" builtinId="9" hidden="1"/>
    <cellStyle name="Látott hivatkozás" xfId="27" builtinId="9" hidden="1"/>
    <cellStyle name="Látott hivatkozás" xfId="29" builtinId="9" hidden="1"/>
    <cellStyle name="Látott hivatkozás" xfId="31" builtinId="9" hidden="1"/>
    <cellStyle name="Látott hivatkozás" xfId="33" builtinId="9" hidden="1"/>
    <cellStyle name="Látott hivatkozás" xfId="35" builtinId="9" hidden="1"/>
    <cellStyle name="Látott hivatkozás" xfId="37" builtinId="9" hidden="1"/>
    <cellStyle name="Látott hivatkozás" xfId="39" builtinId="9" hidden="1"/>
    <cellStyle name="Látott hivatkozás" xfId="41" builtinId="9" hidden="1"/>
    <cellStyle name="Látott hivatkozás" xfId="43" builtinId="9" hidden="1"/>
    <cellStyle name="Látott hivatkozás" xfId="45" builtinId="9" hidden="1"/>
    <cellStyle name="Látott hivatkozás" xfId="47" builtinId="9" hidden="1"/>
    <cellStyle name="Látott hivatkozás" xfId="49" builtinId="9" hidden="1"/>
    <cellStyle name="Látott hivatkozás" xfId="51" builtinId="9" hidden="1"/>
    <cellStyle name="Látott hivatkozás" xfId="53" builtinId="9" hidden="1"/>
    <cellStyle name="Látott hivatkozás" xfId="55" builtinId="9" hidden="1"/>
    <cellStyle name="Látott hivatkozás" xfId="57" builtinId="9" hidden="1"/>
    <cellStyle name="Látott hivatkozás" xfId="59" builtinId="9" hidden="1"/>
    <cellStyle name="Látott hivatkozás" xfId="61" builtinId="9" hidden="1"/>
    <cellStyle name="Látott hivatkozás" xfId="63" builtinId="9" hidden="1"/>
    <cellStyle name="Látott hivatkozás" xfId="65" builtinId="9" hidden="1"/>
    <cellStyle name="Látott hivatkozás" xfId="67" builtinId="9" hidden="1"/>
    <cellStyle name="Látott hivatkozás" xfId="69" builtinId="9" hidden="1"/>
    <cellStyle name="Látott hivatkozás" xfId="71" builtinId="9" hidden="1"/>
    <cellStyle name="Látott hivatkozás" xfId="73" builtinId="9" hidden="1"/>
    <cellStyle name="Látott hivatkozás" xfId="75" builtinId="9" hidden="1"/>
    <cellStyle name="Látott hivatkozás" xfId="77" builtinId="9" hidden="1"/>
    <cellStyle name="Látott hivatkozás" xfId="79" builtinId="9" hidden="1"/>
    <cellStyle name="Látott hivatkozás" xfId="81" builtinId="9" hidden="1"/>
    <cellStyle name="Látott hivatkozás" xfId="83" builtinId="9" hidden="1"/>
    <cellStyle name="Látott hivatkozás" xfId="85" builtinId="9" hidden="1"/>
    <cellStyle name="Látott hivatkozás" xfId="87" builtinId="9" hidden="1"/>
    <cellStyle name="Látott hivatkozás" xfId="89" builtinId="9" hidden="1"/>
    <cellStyle name="Látott hivatkozás" xfId="91" builtinId="9" hidden="1"/>
    <cellStyle name="Látott hivatkozás" xfId="93" builtinId="9" hidden="1"/>
    <cellStyle name="Látott hivatkozás" xfId="95" builtinId="9" hidden="1"/>
    <cellStyle name="Látott hivatkozás" xfId="97" builtinId="9" hidden="1"/>
    <cellStyle name="Látott hivatkozás" xfId="99" builtinId="9" hidden="1"/>
    <cellStyle name="Látott hivatkozás" xfId="101" builtinId="9" hidden="1"/>
    <cellStyle name="Látott hivatkozás" xfId="103" builtinId="9" hidden="1"/>
    <cellStyle name="Látott hivatkozás" xfId="105" builtinId="9" hidden="1"/>
    <cellStyle name="Látott hivatkozás" xfId="107" builtinId="9" hidden="1"/>
    <cellStyle name="Látott hivatkozás" xfId="109" builtinId="9" hidden="1"/>
    <cellStyle name="Látott hivatkozás" xfId="111" builtinId="9" hidden="1"/>
    <cellStyle name="Látott hivatkozás" xfId="113" builtinId="9" hidden="1"/>
    <cellStyle name="Látott hivatkozás" xfId="115" builtinId="9" hidden="1"/>
    <cellStyle name="Látott hivatkozás" xfId="117" builtinId="9" hidden="1"/>
    <cellStyle name="Látott hivatkozás" xfId="119" builtinId="9" hidden="1"/>
    <cellStyle name="Látott hivatkozás" xfId="121" builtinId="9" hidden="1"/>
    <cellStyle name="Látott hivatkozás" xfId="123" builtinId="9" hidden="1"/>
    <cellStyle name="Látott hivatkozás" xfId="125" builtinId="9" hidden="1"/>
    <cellStyle name="Látott hivatkozás" xfId="127" builtinId="9" hidden="1"/>
    <cellStyle name="Látott hivatkozás" xfId="129" builtinId="9" hidden="1"/>
    <cellStyle name="Látott hivatkozás" xfId="131" builtinId="9" hidden="1"/>
    <cellStyle name="Látott hivatkozás" xfId="133" builtinId="9" hidden="1"/>
    <cellStyle name="Látott hivatkozás" xfId="135" builtinId="9" hidden="1"/>
    <cellStyle name="Látott hivatkozás" xfId="137" builtinId="9" hidden="1"/>
    <cellStyle name="Látott hivatkozás" xfId="139" builtinId="9" hidden="1"/>
    <cellStyle name="Látott hivatkozás" xfId="141" builtinId="9" hidden="1"/>
    <cellStyle name="Látott hivatkozás" xfId="143" builtinId="9" hidden="1"/>
    <cellStyle name="Látott hivatkozás" xfId="145" builtinId="9" hidden="1"/>
    <cellStyle name="Látott hivatkozás" xfId="147" builtinId="9" hidden="1"/>
    <cellStyle name="Látott hivatkozás" xfId="149" builtinId="9" hidden="1"/>
    <cellStyle name="Látott hivatkozás" xfId="151" builtinId="9" hidden="1"/>
    <cellStyle name="Látott hivatkozás" xfId="153" builtinId="9" hidden="1"/>
    <cellStyle name="Látott hivatkozás" xfId="155" builtinId="9" hidden="1"/>
    <cellStyle name="Látott hivatkozás" xfId="157" builtinId="9" hidden="1"/>
    <cellStyle name="Látott hivatkozás" xfId="159" builtinId="9" hidden="1"/>
    <cellStyle name="Látott hivatkozás" xfId="161" builtinId="9" hidden="1"/>
    <cellStyle name="Látott hivatkozás" xfId="163" builtinId="9" hidden="1"/>
    <cellStyle name="Látott hivatkozás" xfId="165" builtinId="9" hidden="1"/>
    <cellStyle name="Látott hivatkozás" xfId="167" builtinId="9" hidden="1"/>
    <cellStyle name="Látott hivatkozás" xfId="169" builtinId="9" hidden="1"/>
    <cellStyle name="Látott hivatkozás" xfId="171" builtinId="9" hidden="1"/>
    <cellStyle name="Látott hivatkozás" xfId="173" builtinId="9" hidden="1"/>
    <cellStyle name="Látott hivatkozás" xfId="175" builtinId="9" hidden="1"/>
    <cellStyle name="Látott hivatkozás" xfId="177" builtinId="9" hidden="1"/>
    <cellStyle name="Látott hivatkozás" xfId="179" builtinId="9" hidden="1"/>
    <cellStyle name="Látott hivatkozás" xfId="181" builtinId="9" hidden="1"/>
    <cellStyle name="Látott hivatkozás" xfId="183" builtinId="9" hidden="1"/>
    <cellStyle name="Látott hivatkozás" xfId="185" builtinId="9" hidden="1"/>
    <cellStyle name="Látott hivatkozás" xfId="187" builtinId="9" hidden="1"/>
    <cellStyle name="Látott hivatkozás" xfId="189" builtinId="9" hidden="1"/>
    <cellStyle name="Látott hivatkozás" xfId="191" builtinId="9" hidden="1"/>
    <cellStyle name="Látott hivatkozás" xfId="193" builtinId="9" hidden="1"/>
    <cellStyle name="Látott hivatkozás" xfId="195" builtinId="9" hidden="1"/>
    <cellStyle name="Látott hivatkozás" xfId="197" builtinId="9" hidden="1"/>
    <cellStyle name="Látott hivatkozás" xfId="199" builtinId="9" hidden="1"/>
    <cellStyle name="Látott hivatkozás" xfId="201" builtinId="9" hidden="1"/>
    <cellStyle name="Látott hivatkozás" xfId="203" builtinId="9" hidden="1"/>
    <cellStyle name="Látott hivatkozás" xfId="205" builtinId="9" hidden="1"/>
    <cellStyle name="Látott hivatkozás" xfId="207" builtinId="9" hidden="1"/>
    <cellStyle name="Látott hivatkozás" xfId="209" builtinId="9" hidden="1"/>
    <cellStyle name="Látott hivatkozás" xfId="211" builtinId="9" hidden="1"/>
    <cellStyle name="Látott hivatkozás" xfId="213" builtinId="9" hidden="1"/>
    <cellStyle name="Látott hivatkozás" xfId="215" builtinId="9" hidden="1"/>
    <cellStyle name="Látott hivatkozás" xfId="217" builtinId="9" hidden="1"/>
    <cellStyle name="Látott hivatkozás" xfId="219" builtinId="9" hidden="1"/>
    <cellStyle name="Látott hivatkozás" xfId="221" builtinId="9" hidden="1"/>
    <cellStyle name="Látott hivatkozás" xfId="223" builtinId="9" hidden="1"/>
    <cellStyle name="Látott hivatkozás" xfId="225" builtinId="9" hidden="1"/>
    <cellStyle name="Látott hivatkozás" xfId="227" builtinId="9" hidden="1"/>
    <cellStyle name="Látott hivatkozás" xfId="229" builtinId="9" hidden="1"/>
    <cellStyle name="Látott hivatkozás" xfId="231" builtinId="9" hidden="1"/>
    <cellStyle name="Látott hivatkozás" xfId="233" builtinId="9" hidden="1"/>
    <cellStyle name="Látott hivatkozás" xfId="235" builtinId="9" hidden="1"/>
    <cellStyle name="Látott hivatkozás" xfId="237" builtinId="9" hidden="1"/>
    <cellStyle name="Látott hivatkozás" xfId="239" builtinId="9" hidden="1"/>
    <cellStyle name="Látott hivatkozás" xfId="241" builtinId="9" hidden="1"/>
    <cellStyle name="Látott hivatkozás" xfId="243" builtinId="9" hidden="1"/>
    <cellStyle name="Látott hivatkozás" xfId="245" builtinId="9" hidden="1"/>
    <cellStyle name="Látott hivatkozás" xfId="247" builtinId="9" hidden="1"/>
    <cellStyle name="Látott hivatkozás" xfId="249" builtinId="9" hidden="1"/>
    <cellStyle name="Látott hivatkozás" xfId="251" builtinId="9" hidden="1"/>
    <cellStyle name="Látott hivatkozás" xfId="253" builtinId="9" hidden="1"/>
    <cellStyle name="Látott hivatkozás" xfId="255" builtinId="9" hidden="1"/>
    <cellStyle name="Látott hivatkozás" xfId="257" builtinId="9" hidden="1"/>
    <cellStyle name="Látott hivatkozás" xfId="259" builtinId="9" hidden="1"/>
    <cellStyle name="Látott hivatkozás" xfId="261" builtinId="9" hidden="1"/>
    <cellStyle name="Látott hivatkozás" xfId="263" builtinId="9" hidden="1"/>
    <cellStyle name="Látott hivatkozás" xfId="265" builtinId="9" hidden="1"/>
    <cellStyle name="Látott hivatkozás" xfId="267" builtinId="9" hidden="1"/>
    <cellStyle name="Látott hivatkozás" xfId="269" builtinId="9" hidden="1"/>
    <cellStyle name="Látott hivatkozás" xfId="271" builtinId="9" hidden="1"/>
    <cellStyle name="Látott hivatkozás" xfId="273" builtinId="9" hidden="1"/>
    <cellStyle name="Látott hivatkozás" xfId="275" builtinId="9" hidden="1"/>
    <cellStyle name="Látott hivatkozás" xfId="277" builtinId="9" hidden="1"/>
    <cellStyle name="Látott hivatkozás" xfId="279" builtinId="9" hidden="1"/>
    <cellStyle name="Látott hivatkozás" xfId="281" builtinId="9" hidden="1"/>
    <cellStyle name="Látott hivatkozás" xfId="283" builtinId="9" hidden="1"/>
    <cellStyle name="Látott hivatkozás" xfId="285" builtinId="9" hidden="1"/>
    <cellStyle name="Látott hivatkozás" xfId="287" builtinId="9" hidden="1"/>
    <cellStyle name="Látott hivatkozás" xfId="289" builtinId="9" hidden="1"/>
    <cellStyle name="Látott hivatkozás" xfId="291" builtinId="9" hidden="1"/>
    <cellStyle name="Látott hivatkozás" xfId="293" builtinId="9" hidden="1"/>
    <cellStyle name="Látott hivatkozás" xfId="295" builtinId="9" hidden="1"/>
    <cellStyle name="Látott hivatkozás" xfId="297" builtinId="9" hidden="1"/>
    <cellStyle name="Látott hivatkozás" xfId="299" builtinId="9" hidden="1"/>
    <cellStyle name="Látott hivatkozás" xfId="301" builtinId="9" hidden="1"/>
    <cellStyle name="Látott hivatkozás" xfId="303" builtinId="9" hidden="1"/>
    <cellStyle name="Látott hivatkozás" xfId="305" builtinId="9" hidden="1"/>
    <cellStyle name="Látott hivatkozás" xfId="307" builtinId="9" hidden="1"/>
    <cellStyle name="Látott hivatkozás" xfId="309" builtinId="9" hidden="1"/>
    <cellStyle name="Látott hivatkozás" xfId="311" builtinId="9" hidden="1"/>
    <cellStyle name="Látott hivatkozás" xfId="313" builtinId="9" hidden="1"/>
    <cellStyle name="Látott hivatkozás" xfId="315" builtinId="9" hidden="1"/>
    <cellStyle name="Látott hivatkozás" xfId="317" builtinId="9" hidden="1"/>
    <cellStyle name="Látott hivatkozás" xfId="319" builtinId="9" hidden="1"/>
    <cellStyle name="Látott hivatkozás" xfId="321" builtinId="9" hidden="1"/>
    <cellStyle name="Látott hivatkozás" xfId="323" builtinId="9" hidden="1"/>
    <cellStyle name="Látott hivatkozás" xfId="325" builtinId="9" hidden="1"/>
    <cellStyle name="Látott hivatkozás" xfId="327" builtinId="9" hidden="1"/>
    <cellStyle name="Látott hivatkozás" xfId="329" builtinId="9" hidden="1"/>
    <cellStyle name="Látott hivatkozás" xfId="331" builtinId="9" hidden="1"/>
    <cellStyle name="Látott hivatkozás" xfId="333" builtinId="9" hidden="1"/>
    <cellStyle name="Látott hivatkozás" xfId="335" builtinId="9" hidden="1"/>
    <cellStyle name="Látott hivatkozás" xfId="337" builtinId="9" hidden="1"/>
    <cellStyle name="Látott hivatkozás" xfId="339" builtinId="9" hidden="1"/>
    <cellStyle name="Látott hivatkozás" xfId="341" builtinId="9" hidden="1"/>
    <cellStyle name="Látott hivatkozás" xfId="343" builtinId="9" hidden="1"/>
    <cellStyle name="Látott hivatkozás" xfId="345" builtinId="9" hidden="1"/>
    <cellStyle name="Látott hivatkozás" xfId="347" builtinId="9" hidden="1"/>
    <cellStyle name="Látott hivatkozás" xfId="349" builtinId="9" hidden="1"/>
    <cellStyle name="Látott hivatkozás" xfId="351" builtinId="9" hidden="1"/>
    <cellStyle name="Látott hivatkozás" xfId="353" builtinId="9" hidden="1"/>
    <cellStyle name="Látott hivatkozás" xfId="355" builtinId="9" hidden="1"/>
    <cellStyle name="Látott hivatkozás" xfId="357" builtinId="9" hidden="1"/>
    <cellStyle name="Látott hivatkozás" xfId="359" builtinId="9" hidden="1"/>
    <cellStyle name="Látott hivatkozás" xfId="361" builtinId="9" hidden="1"/>
    <cellStyle name="Látott hivatkozás" xfId="363" builtinId="9" hidden="1"/>
    <cellStyle name="Látott hivatkozás" xfId="365" builtinId="9" hidden="1"/>
    <cellStyle name="Látott hivatkozás" xfId="367" builtinId="9" hidden="1"/>
    <cellStyle name="Látott hivatkozás" xfId="369" builtinId="9" hidden="1"/>
    <cellStyle name="Látott hivatkozás" xfId="371" builtinId="9" hidden="1"/>
    <cellStyle name="Látott hivatkozás" xfId="373" builtinId="9" hidden="1"/>
    <cellStyle name="Látott hivatkozás" xfId="375" builtinId="9" hidden="1"/>
    <cellStyle name="Látott hivatkozás" xfId="377" builtinId="9" hidden="1"/>
    <cellStyle name="Látott hivatkozás" xfId="379" builtinId="9" hidden="1"/>
    <cellStyle name="Látott hivatkozás" xfId="381" builtinId="9" hidden="1"/>
    <cellStyle name="Látott hivatkozás" xfId="383" builtinId="9" hidden="1"/>
    <cellStyle name="Látott hivatkozás" xfId="385" builtinId="9" hidden="1"/>
    <cellStyle name="Látott hivatkozás" xfId="387" builtinId="9" hidden="1"/>
    <cellStyle name="Látott hivatkozás" xfId="389" builtinId="9" hidden="1"/>
    <cellStyle name="Látott hivatkozás" xfId="391" builtinId="9" hidden="1"/>
    <cellStyle name="Látott hivatkozás" xfId="393" builtinId="9" hidden="1"/>
    <cellStyle name="Látott hivatkozás" xfId="395" builtinId="9" hidden="1"/>
    <cellStyle name="Látott hivatkozás" xfId="397" builtinId="9" hidden="1"/>
    <cellStyle name="Látott hivatkozás" xfId="399" builtinId="9" hidden="1"/>
    <cellStyle name="Látott hivatkozás" xfId="401" builtinId="9" hidden="1"/>
    <cellStyle name="Látott hivatkozás" xfId="403" builtinId="9" hidden="1"/>
    <cellStyle name="Látott hivatkozás" xfId="405" builtinId="9" hidden="1"/>
    <cellStyle name="Látott hivatkozás" xfId="407" builtinId="9" hidden="1"/>
    <cellStyle name="Látott hivatkozás" xfId="409" builtinId="9" hidden="1"/>
    <cellStyle name="Látott hivatkozás" xfId="411" builtinId="9" hidden="1"/>
    <cellStyle name="Látott hivatkozás" xfId="413" builtinId="9" hidden="1"/>
    <cellStyle name="Látott hivatkozás" xfId="415" builtinId="9" hidden="1"/>
    <cellStyle name="Látott hivatkozás" xfId="417" builtinId="9" hidden="1"/>
    <cellStyle name="Látott hivatkozás" xfId="419" builtinId="9" hidden="1"/>
    <cellStyle name="Látott hivatkozás" xfId="421" builtinId="9" hidden="1"/>
    <cellStyle name="Látott hivatkozás" xfId="423" builtinId="9" hidden="1"/>
    <cellStyle name="Látott hivatkozás" xfId="425" builtinId="9" hidden="1"/>
    <cellStyle name="Látott hivatkozás" xfId="427" builtinId="9" hidden="1"/>
    <cellStyle name="Látott hivatkozás" xfId="429" builtinId="9" hidden="1"/>
    <cellStyle name="Látott hivatkozás" xfId="431" builtinId="9" hidden="1"/>
    <cellStyle name="Látott hivatkozás" xfId="433" builtinId="9" hidden="1"/>
    <cellStyle name="Látott hivatkozás" xfId="435" builtinId="9" hidden="1"/>
    <cellStyle name="Látott hivatkozás" xfId="437" builtinId="9" hidden="1"/>
    <cellStyle name="Látott hivatkozás" xfId="439" builtinId="9" hidden="1"/>
    <cellStyle name="Látott hivatkozás" xfId="441" builtinId="9" hidden="1"/>
    <cellStyle name="Látott hivatkozás" xfId="443" builtinId="9" hidden="1"/>
    <cellStyle name="Látott hivatkozás" xfId="445" builtinId="9" hidden="1"/>
    <cellStyle name="Látott hivatkozás" xfId="447" builtinId="9" hidden="1"/>
    <cellStyle name="Látott hivatkozás" xfId="449" builtinId="9" hidden="1"/>
    <cellStyle name="Látott hivatkozás" xfId="451" builtinId="9" hidden="1"/>
    <cellStyle name="Látott hivatkozás" xfId="453" builtinId="9" hidden="1"/>
    <cellStyle name="Látott hivatkozás" xfId="455" builtinId="9" hidden="1"/>
    <cellStyle name="Látott hivatkozás" xfId="457" builtinId="9" hidden="1"/>
    <cellStyle name="Látott hivatkozás" xfId="459" builtinId="9" hidden="1"/>
    <cellStyle name="Látott hivatkozás" xfId="461" builtinId="9" hidden="1"/>
    <cellStyle name="Látott hivatkozás" xfId="463" builtinId="9" hidden="1"/>
    <cellStyle name="Látott hivatkozás" xfId="465" builtinId="9" hidden="1"/>
    <cellStyle name="Látott hivatkozás" xfId="467" builtinId="9" hidden="1"/>
    <cellStyle name="Látott hivatkozás" xfId="469" builtinId="9" hidden="1"/>
    <cellStyle name="Látott hivatkozás" xfId="471" builtinId="9" hidden="1"/>
    <cellStyle name="Látott hivatkozás" xfId="473" builtinId="9" hidden="1"/>
    <cellStyle name="Látott hivatkozás" xfId="475" builtinId="9" hidden="1"/>
    <cellStyle name="Látott hivatkozás" xfId="477" builtinId="9" hidden="1"/>
    <cellStyle name="Látott hivatkozás" xfId="479" builtinId="9" hidden="1"/>
    <cellStyle name="Látott hivatkozás" xfId="481" builtinId="9" hidden="1"/>
    <cellStyle name="Látott hivatkozás" xfId="483" builtinId="9" hidden="1"/>
    <cellStyle name="Látott hivatkozás" xfId="485" builtinId="9" hidden="1"/>
    <cellStyle name="Látott hivatkozás" xfId="487" builtinId="9" hidden="1"/>
    <cellStyle name="Látott hivatkozás" xfId="489" builtinId="9" hidden="1"/>
    <cellStyle name="Látott hivatkozás" xfId="491" builtinId="9" hidden="1"/>
    <cellStyle name="Látott hivatkozás" xfId="493" builtinId="9" hidden="1"/>
    <cellStyle name="Látott hivatkozás" xfId="495" builtinId="9" hidden="1"/>
    <cellStyle name="Látott hivatkozás" xfId="497" builtinId="9" hidden="1"/>
    <cellStyle name="Látott hivatkozás" xfId="499" builtinId="9" hidden="1"/>
    <cellStyle name="Látott hivatkozás" xfId="501" builtinId="9" hidden="1"/>
    <cellStyle name="Látott hivatkozás" xfId="503" builtinId="9" hidden="1"/>
    <cellStyle name="Látott hivatkozás" xfId="505" builtinId="9" hidden="1"/>
    <cellStyle name="Látott hivatkozás" xfId="507" builtinId="9" hidden="1"/>
    <cellStyle name="Látott hivatkozás" xfId="509" builtinId="9" hidden="1"/>
    <cellStyle name="Látott hivatkozás" xfId="511" builtinId="9" hidden="1"/>
    <cellStyle name="Látott hivatkozás" xfId="513" builtinId="9" hidden="1"/>
    <cellStyle name="Látott hivatkozás" xfId="515" builtinId="9" hidden="1"/>
    <cellStyle name="Látott hivatkozás" xfId="517" builtinId="9" hidden="1"/>
    <cellStyle name="Látott hivatkozás" xfId="519" builtinId="9" hidden="1"/>
    <cellStyle name="Látott hivatkozás" xfId="521" builtinId="9" hidden="1"/>
    <cellStyle name="Látott hivatkozás" xfId="523" builtinId="9" hidden="1"/>
    <cellStyle name="Látott hivatkozás" xfId="525" builtinId="9" hidden="1"/>
    <cellStyle name="Látott hivatkozás" xfId="527" builtinId="9" hidden="1"/>
    <cellStyle name="Látott hivatkozás" xfId="529" builtinId="9" hidden="1"/>
    <cellStyle name="Látott hivatkozás" xfId="531" builtinId="9" hidden="1"/>
    <cellStyle name="Látott hivatkozás" xfId="533" builtinId="9" hidden="1"/>
    <cellStyle name="Látott hivatkozás" xfId="535" builtinId="9" hidden="1"/>
    <cellStyle name="Látott hivatkozás" xfId="537" builtinId="9" hidden="1"/>
    <cellStyle name="Látott hivatkozás" xfId="539" builtinId="9" hidden="1"/>
    <cellStyle name="Látott hivatkozás" xfId="541" builtinId="9" hidden="1"/>
    <cellStyle name="Látott hivatkozás" xfId="543" builtinId="9" hidden="1"/>
    <cellStyle name="Látott hivatkozás" xfId="545" builtinId="9" hidden="1"/>
    <cellStyle name="Látott hivatkozás" xfId="547" builtinId="9" hidden="1"/>
    <cellStyle name="Látott hivatkozás" xfId="549" builtinId="9" hidden="1"/>
    <cellStyle name="Látott hivatkozás" xfId="551" builtinId="9" hidden="1"/>
    <cellStyle name="Látott hivatkozás" xfId="553" builtinId="9" hidden="1"/>
    <cellStyle name="Látott hivatkozás" xfId="555" builtinId="9" hidden="1"/>
    <cellStyle name="Látott hivatkozás" xfId="557" builtinId="9" hidden="1"/>
    <cellStyle name="Látott hivatkozás" xfId="559" builtinId="9" hidden="1"/>
    <cellStyle name="Látott hivatkozás" xfId="561" builtinId="9" hidden="1"/>
    <cellStyle name="Látott hivatkozás" xfId="563" builtinId="9" hidden="1"/>
    <cellStyle name="Látott hivatkozás" xfId="565" builtinId="9" hidden="1"/>
    <cellStyle name="Látott hivatkozás" xfId="567" builtinId="9" hidden="1"/>
    <cellStyle name="Látott hivatkozás" xfId="569" builtinId="9" hidden="1"/>
    <cellStyle name="Látott hivatkozás" xfId="571" builtinId="9" hidden="1"/>
    <cellStyle name="Látott hivatkozás" xfId="573" builtinId="9" hidden="1"/>
    <cellStyle name="Látott hivatkozás" xfId="575" builtinId="9" hidden="1"/>
    <cellStyle name="Látott hivatkozás" xfId="577" builtinId="9" hidden="1"/>
    <cellStyle name="Látott hivatkozás" xfId="579" builtinId="9" hidden="1"/>
    <cellStyle name="Látott hivatkozás" xfId="581" builtinId="9" hidden="1"/>
    <cellStyle name="Látott hivatkozás" xfId="583" builtinId="9" hidden="1"/>
    <cellStyle name="Látott hivatkozás" xfId="585" builtinId="9" hidden="1"/>
    <cellStyle name="Látott hivatkozás" xfId="587" builtinId="9" hidden="1"/>
    <cellStyle name="Látott hivatkozás" xfId="589" builtinId="9" hidden="1"/>
    <cellStyle name="Látott hivatkozás" xfId="591" builtinId="9" hidden="1"/>
    <cellStyle name="Látott hivatkozás" xfId="593" builtinId="9" hidden="1"/>
    <cellStyle name="Látott hivatkozás" xfId="595" builtinId="9" hidden="1"/>
    <cellStyle name="Látott hivatkozás" xfId="597" builtinId="9" hidden="1"/>
    <cellStyle name="Látott hivatkozás" xfId="599" builtinId="9" hidden="1"/>
    <cellStyle name="Látott hivatkozás" xfId="601" builtinId="9" hidden="1"/>
    <cellStyle name="Látott hivatkozás" xfId="603" builtinId="9" hidden="1"/>
    <cellStyle name="Látott hivatkozás" xfId="605" builtinId="9" hidden="1"/>
    <cellStyle name="Látott hivatkozás" xfId="607" builtinId="9" hidden="1"/>
    <cellStyle name="Látott hivatkozás" xfId="609" builtinId="9" hidden="1"/>
    <cellStyle name="Látott hivatkozás" xfId="611" builtinId="9" hidden="1"/>
    <cellStyle name="Látott hivatkozás" xfId="613" builtinId="9" hidden="1"/>
    <cellStyle name="Látott hivatkozás" xfId="615" builtinId="9" hidden="1"/>
    <cellStyle name="Látott hivatkozás" xfId="617" builtinId="9" hidden="1"/>
    <cellStyle name="Látott hivatkozás" xfId="619" builtinId="9" hidden="1"/>
    <cellStyle name="Látott hivatkozás" xfId="621" builtinId="9" hidden="1"/>
    <cellStyle name="Látott hivatkozás" xfId="623" builtinId="9" hidden="1"/>
    <cellStyle name="Látott hivatkozás" xfId="625" builtinId="9" hidden="1"/>
    <cellStyle name="Látott hivatkozás" xfId="627" builtinId="9" hidden="1"/>
    <cellStyle name="Látott hivatkozás" xfId="629" builtinId="9" hidden="1"/>
    <cellStyle name="Látott hivatkozás" xfId="631" builtinId="9" hidden="1"/>
    <cellStyle name="Látott hivatkozás" xfId="633" builtinId="9" hidden="1"/>
    <cellStyle name="Látott hivatkozás" xfId="635" builtinId="9" hidden="1"/>
    <cellStyle name="Látott hivatkozás" xfId="637" builtinId="9" hidden="1"/>
    <cellStyle name="Látott hivatkozás" xfId="639" builtinId="9" hidden="1"/>
    <cellStyle name="Látott hivatkozás" xfId="641" builtinId="9" hidden="1"/>
    <cellStyle name="Látott hivatkozás" xfId="643" builtinId="9" hidden="1"/>
    <cellStyle name="Látott hivatkozás" xfId="645" builtinId="9" hidden="1"/>
    <cellStyle name="Látott hivatkozás" xfId="647" builtinId="9" hidden="1"/>
    <cellStyle name="Látott hivatkozás" xfId="649" builtinId="9" hidden="1"/>
    <cellStyle name="Látott hivatkozás" xfId="651" builtinId="9" hidden="1"/>
    <cellStyle name="Látott hivatkozás" xfId="653" builtinId="9" hidden="1"/>
    <cellStyle name="Látott hivatkozás" xfId="655" builtinId="9" hidden="1"/>
    <cellStyle name="Látott hivatkozás" xfId="657" builtinId="9" hidden="1"/>
    <cellStyle name="Látott hivatkozás" xfId="659" builtinId="9" hidden="1"/>
    <cellStyle name="Látott hivatkozás" xfId="661" builtinId="9" hidden="1"/>
    <cellStyle name="Látott hivatkozás" xfId="663" builtinId="9" hidden="1"/>
    <cellStyle name="Látott hivatkozás" xfId="665" builtinId="9" hidden="1"/>
    <cellStyle name="Látott hivatkozás" xfId="667" builtinId="9" hidden="1"/>
    <cellStyle name="Látott hivatkozás" xfId="669" builtinId="9" hidden="1"/>
    <cellStyle name="Látott hivatkozás" xfId="671" builtinId="9" hidden="1"/>
    <cellStyle name="Látott hivatkozás" xfId="673" builtinId="9" hidden="1"/>
    <cellStyle name="Látott hivatkozás" xfId="675" builtinId="9" hidden="1"/>
    <cellStyle name="Látott hivatkozás" xfId="677" builtinId="9" hidden="1"/>
    <cellStyle name="Látott hivatkozás" xfId="679" builtinId="9" hidden="1"/>
    <cellStyle name="Látott hivatkozás" xfId="681" builtinId="9" hidden="1"/>
    <cellStyle name="Látott hivatkozás" xfId="683" builtinId="9" hidden="1"/>
    <cellStyle name="Látott hivatkozás" xfId="685" builtinId="9" hidden="1"/>
    <cellStyle name="Látott hivatkozás" xfId="687" builtinId="9" hidden="1"/>
    <cellStyle name="Látott hivatkozás" xfId="689" builtinId="9" hidden="1"/>
    <cellStyle name="Látott hivatkozás" xfId="691" builtinId="9" hidden="1"/>
    <cellStyle name="Látott hivatkozás" xfId="693" builtinId="9" hidden="1"/>
    <cellStyle name="Látott hivatkozás" xfId="695" builtinId="9" hidden="1"/>
    <cellStyle name="Látott hivatkozás" xfId="697" builtinId="9" hidden="1"/>
    <cellStyle name="Látott hivatkozás" xfId="699" builtinId="9" hidden="1"/>
    <cellStyle name="Látott hivatkozás" xfId="701" builtinId="9" hidden="1"/>
    <cellStyle name="Látott hivatkozás" xfId="703" builtinId="9" hidden="1"/>
    <cellStyle name="Látott hivatkozás" xfId="705" builtinId="9" hidden="1"/>
    <cellStyle name="Látott hivatkozás" xfId="707" builtinId="9" hidden="1"/>
    <cellStyle name="Látott hivatkozás" xfId="709" builtinId="9" hidden="1"/>
    <cellStyle name="Látott hivatkozás" xfId="711" builtinId="9" hidden="1"/>
    <cellStyle name="Látott hivatkozás" xfId="713" builtinId="9" hidden="1"/>
    <cellStyle name="Látott hivatkozás" xfId="715" builtinId="9" hidden="1"/>
    <cellStyle name="Látott hivatkozás" xfId="717" builtinId="9" hidden="1"/>
    <cellStyle name="Látott hivatkozás" xfId="719" builtinId="9" hidden="1"/>
    <cellStyle name="Látott hivatkozás" xfId="721" builtinId="9" hidden="1"/>
    <cellStyle name="Látott hivatkozás" xfId="723" builtinId="9" hidden="1"/>
    <cellStyle name="Látott hivatkozás" xfId="725" builtinId="9" hidden="1"/>
    <cellStyle name="Látott hivatkozás" xfId="727" builtinId="9" hidden="1"/>
    <cellStyle name="Látott hivatkozás" xfId="729" builtinId="9" hidden="1"/>
    <cellStyle name="Látott hivatkozás" xfId="731" builtinId="9" hidden="1"/>
    <cellStyle name="Látott hivatkozás" xfId="733" builtinId="9" hidden="1"/>
    <cellStyle name="Látott hivatkozás" xfId="735" builtinId="9" hidden="1"/>
    <cellStyle name="Látott hivatkozás" xfId="737" builtinId="9" hidden="1"/>
    <cellStyle name="Látott hivatkozás" xfId="739" builtinId="9" hidden="1"/>
    <cellStyle name="Látott hivatkozás" xfId="741" builtinId="9" hidden="1"/>
    <cellStyle name="Látott hivatkozás" xfId="743" builtinId="9" hidden="1"/>
    <cellStyle name="Látott hivatkozás" xfId="745" builtinId="9" hidden="1"/>
    <cellStyle name="Látott hivatkozás" xfId="747" builtinId="9" hidden="1"/>
    <cellStyle name="Látott hivatkozás" xfId="749" builtinId="9" hidden="1"/>
    <cellStyle name="Látott hivatkozás" xfId="751" builtinId="9" hidden="1"/>
    <cellStyle name="Látott hivatkozás" xfId="753" builtinId="9" hidden="1"/>
    <cellStyle name="Látott hivatkozás" xfId="755" builtinId="9" hidden="1"/>
    <cellStyle name="Látott hivatkozás" xfId="757" builtinId="9" hidden="1"/>
    <cellStyle name="Látott hivatkozás" xfId="759" builtinId="9" hidden="1"/>
    <cellStyle name="Látott hivatkozás" xfId="761" builtinId="9" hidden="1"/>
    <cellStyle name="Látott hivatkozás" xfId="763" builtinId="9" hidden="1"/>
    <cellStyle name="Látott hivatkozás" xfId="765" builtinId="9" hidden="1"/>
    <cellStyle name="Látott hivatkozás" xfId="767" builtinId="9" hidden="1"/>
    <cellStyle name="Látott hivatkozás" xfId="769" builtinId="9" hidden="1"/>
    <cellStyle name="Látott hivatkozás" xfId="771" builtinId="9" hidden="1"/>
    <cellStyle name="Látott hivatkozás" xfId="773" builtinId="9" hidden="1"/>
    <cellStyle name="Látott hivatkozás" xfId="775" builtinId="9" hidden="1"/>
    <cellStyle name="Látott hivatkozás" xfId="777" builtinId="9" hidden="1"/>
    <cellStyle name="Látott hivatkozás" xfId="779" builtinId="9" hidden="1"/>
    <cellStyle name="Látott hivatkozás" xfId="781" builtinId="9" hidden="1"/>
    <cellStyle name="Látott hivatkozás" xfId="783" builtinId="9" hidden="1"/>
    <cellStyle name="Látott hivatkozás" xfId="785" builtinId="9" hidden="1"/>
    <cellStyle name="Látott hivatkozás" xfId="787" builtinId="9" hidden="1"/>
    <cellStyle name="Látott hivatkozás" xfId="789" builtinId="9" hidden="1"/>
    <cellStyle name="Látott hivatkozás" xfId="791" builtinId="9" hidden="1"/>
    <cellStyle name="Látott hivatkozás" xfId="793" builtinId="9" hidden="1"/>
    <cellStyle name="Látott hivatkozás" xfId="795" builtinId="9" hidden="1"/>
    <cellStyle name="Látott hivatkozás" xfId="797" builtinId="9" hidden="1"/>
    <cellStyle name="Látott hivatkozás" xfId="799" builtinId="9" hidden="1"/>
    <cellStyle name="Látott hivatkozás" xfId="801" builtinId="9" hidden="1"/>
    <cellStyle name="Látott hivatkozás" xfId="803" builtinId="9" hidden="1"/>
    <cellStyle name="Látott hivatkozás" xfId="805" builtinId="9" hidden="1"/>
    <cellStyle name="Látott hivatkozás" xfId="807" builtinId="9" hidden="1"/>
    <cellStyle name="Látott hivatkozás" xfId="809" builtinId="9" hidden="1"/>
    <cellStyle name="Látott hivatkozás" xfId="811" builtinId="9" hidden="1"/>
    <cellStyle name="Látott hivatkozás" xfId="813" builtinId="9" hidden="1"/>
    <cellStyle name="Látott hivatkozás" xfId="815" builtinId="9" hidden="1"/>
    <cellStyle name="Látott hivatkozás" xfId="817" builtinId="9" hidden="1"/>
    <cellStyle name="Látott hivatkozás" xfId="819" builtinId="9" hidden="1"/>
    <cellStyle name="Látott hivatkozás" xfId="821" builtinId="9" hidden="1"/>
    <cellStyle name="Látott hivatkozás" xfId="823" builtinId="9" hidden="1"/>
    <cellStyle name="Látott hivatkozás" xfId="825" builtinId="9" hidden="1"/>
    <cellStyle name="Látott hivatkozás" xfId="827" builtinId="9" hidden="1"/>
    <cellStyle name="Látott hivatkozás" xfId="829" builtinId="9" hidden="1"/>
    <cellStyle name="Látott hivatkozás" xfId="831" builtinId="9" hidden="1"/>
    <cellStyle name="Látott hivatkozás" xfId="833" builtinId="9" hidden="1"/>
    <cellStyle name="Látott hivatkozás" xfId="835" builtinId="9" hidden="1"/>
    <cellStyle name="Látott hivatkozás" xfId="837" builtinId="9" hidden="1"/>
    <cellStyle name="Látott hivatkozás" xfId="839" builtinId="9" hidden="1"/>
    <cellStyle name="Látott hivatkozás" xfId="841" builtinId="9" hidden="1"/>
    <cellStyle name="Látott hivatkozás" xfId="843" builtinId="9" hidden="1"/>
    <cellStyle name="Látott hivatkozás" xfId="845" builtinId="9" hidden="1"/>
    <cellStyle name="Látott hivatkozás" xfId="847" builtinId="9" hidden="1"/>
    <cellStyle name="Látott hivatkozás" xfId="849" builtinId="9" hidden="1"/>
    <cellStyle name="Látott hivatkozás" xfId="851" builtinId="9" hidden="1"/>
    <cellStyle name="Látott hivatkozás" xfId="853" builtinId="9" hidden="1"/>
    <cellStyle name="Látott hivatkozás" xfId="855" builtinId="9" hidden="1"/>
    <cellStyle name="Látott hivatkozás" xfId="857" builtinId="9" hidden="1"/>
    <cellStyle name="Látott hivatkozás" xfId="859" builtinId="9" hidden="1"/>
    <cellStyle name="Látott hivatkozás" xfId="861" builtinId="9" hidden="1"/>
    <cellStyle name="Látott hivatkozás" xfId="863" builtinId="9" hidden="1"/>
    <cellStyle name="Látott hivatkozás" xfId="865" builtinId="9" hidden="1"/>
    <cellStyle name="Látott hivatkozás" xfId="867" builtinId="9" hidden="1"/>
    <cellStyle name="Látott hivatkozás" xfId="869" builtinId="9" hidden="1"/>
    <cellStyle name="Látott hivatkozás" xfId="871" builtinId="9" hidden="1"/>
    <cellStyle name="Látott hivatkozás" xfId="873" builtinId="9" hidden="1"/>
    <cellStyle name="Látott hivatkozás" xfId="875" builtinId="9" hidden="1"/>
    <cellStyle name="Látott hivatkozás" xfId="877" builtinId="9" hidden="1"/>
    <cellStyle name="Látott hivatkozás" xfId="879" builtinId="9" hidden="1"/>
    <cellStyle name="Látott hivatkozás" xfId="881" builtinId="9" hidden="1"/>
    <cellStyle name="Látott hivatkozás" xfId="883" builtinId="9" hidden="1"/>
    <cellStyle name="Látott hivatkozás" xfId="885" builtinId="9" hidden="1"/>
    <cellStyle name="Látott hivatkozás" xfId="887" builtinId="9" hidden="1"/>
    <cellStyle name="Látott hivatkozás" xfId="889" builtinId="9" hidden="1"/>
    <cellStyle name="Látott hivatkozás" xfId="891" builtinId="9" hidden="1"/>
    <cellStyle name="Látott hivatkozás" xfId="893" builtinId="9" hidden="1"/>
    <cellStyle name="Látott hivatkozás" xfId="895" builtinId="9" hidden="1"/>
    <cellStyle name="Látott hivatkozás" xfId="897" builtinId="9" hidden="1"/>
    <cellStyle name="Látott hivatkozás" xfId="899" builtinId="9" hidden="1"/>
    <cellStyle name="Látott hivatkozás" xfId="901" builtinId="9" hidden="1"/>
    <cellStyle name="Látott hivatkozás" xfId="903" builtinId="9" hidden="1"/>
    <cellStyle name="Látott hivatkozás" xfId="905" builtinId="9" hidden="1"/>
    <cellStyle name="Látott hivatkozás" xfId="907" builtinId="9" hidden="1"/>
    <cellStyle name="Látott hivatkozás" xfId="909" builtinId="9" hidden="1"/>
    <cellStyle name="Látott hivatkozás" xfId="911" builtinId="9" hidden="1"/>
    <cellStyle name="Látott hivatkozás" xfId="913" builtinId="9" hidden="1"/>
    <cellStyle name="Látott hivatkozás" xfId="915" builtinId="9" hidden="1"/>
    <cellStyle name="Látott hivatkozás" xfId="917" builtinId="9" hidden="1"/>
    <cellStyle name="Látott hivatkozás" xfId="919" builtinId="9" hidden="1"/>
    <cellStyle name="Látott hivatkozás" xfId="921" builtinId="9" hidden="1"/>
    <cellStyle name="Látott hivatkozás" xfId="923" builtinId="9" hidden="1"/>
    <cellStyle name="Normál" xfId="0" builtinId="0"/>
    <cellStyle name="Százalék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08"/>
  <sheetViews>
    <sheetView showZeros="0" tabSelected="1" workbookViewId="0">
      <pane xSplit="1" ySplit="2" topLeftCell="BO3" activePane="bottomRight" state="frozen"/>
      <selection pane="topRight" activeCell="B1" sqref="B1"/>
      <selection pane="bottomLeft" activeCell="A4" sqref="A4"/>
      <selection pane="bottomRight" activeCell="A3" sqref="A3"/>
    </sheetView>
  </sheetViews>
  <sheetFormatPr defaultColWidth="9" defaultRowHeight="12.75" outlineLevelCol="1"/>
  <cols>
    <col min="1" max="1" width="18.375" style="35" bestFit="1" customWidth="1"/>
    <col min="2" max="2" width="5.25" style="35" customWidth="1" outlineLevel="1"/>
    <col min="3" max="36" width="6" style="35" customWidth="1" outlineLevel="1"/>
    <col min="37" max="74" width="6" style="35" customWidth="1"/>
    <col min="75" max="75" width="7.375" style="35" customWidth="1"/>
    <col min="76" max="76" width="6" style="35" customWidth="1"/>
    <col min="77" max="77" width="7.375" style="35" customWidth="1"/>
    <col min="78" max="79" width="6.875" style="35" bestFit="1" customWidth="1"/>
    <col min="80" max="80" width="6" style="35" customWidth="1"/>
    <col min="81" max="81" width="9.875" style="238" bestFit="1" customWidth="1"/>
    <col min="82" max="82" width="9" style="141"/>
    <col min="83" max="16384" width="9" style="35"/>
  </cols>
  <sheetData>
    <row r="1" spans="1:82" s="34" customFormat="1" ht="51.75">
      <c r="A1" s="172"/>
      <c r="B1" s="173">
        <f>versenyek!B2</f>
        <v>39692</v>
      </c>
      <c r="C1" s="173">
        <f>versenyek!E2</f>
        <v>39727</v>
      </c>
      <c r="D1" s="173">
        <f>versenyek!H2</f>
        <v>39741</v>
      </c>
      <c r="E1" s="173">
        <f>versenyek!K2</f>
        <v>39770</v>
      </c>
      <c r="F1" s="173">
        <f>versenyek!N2</f>
        <v>39776</v>
      </c>
      <c r="G1" s="173">
        <f>versenyek!Q2</f>
        <v>39797</v>
      </c>
      <c r="H1" s="173">
        <f>versenyek!T2</f>
        <v>39818</v>
      </c>
      <c r="I1" s="173">
        <f>versenyek!W2</f>
        <v>39867</v>
      </c>
      <c r="J1" s="173">
        <f>versenyek!Z2</f>
        <v>39867</v>
      </c>
      <c r="K1" s="173">
        <f>versenyek!AC2</f>
        <v>39867</v>
      </c>
      <c r="L1" s="173">
        <f>versenyek!AF2</f>
        <v>39881</v>
      </c>
      <c r="M1" s="173">
        <f>versenyek!AI2</f>
        <v>39909</v>
      </c>
      <c r="N1" s="173">
        <f>versenyek!AL2</f>
        <v>39909</v>
      </c>
      <c r="O1" s="173">
        <f>versenyek!AO2</f>
        <v>39923</v>
      </c>
      <c r="P1" s="173">
        <f>versenyek!AR2</f>
        <v>39938</v>
      </c>
      <c r="Q1" s="173">
        <f>versenyek!BA2</f>
        <v>39972</v>
      </c>
      <c r="R1" s="173">
        <f>versenyek!BD2</f>
        <v>39986</v>
      </c>
      <c r="S1" s="173">
        <f>versenyek!BG2</f>
        <v>40007</v>
      </c>
      <c r="T1" s="173">
        <f>versenyek!BJ2</f>
        <v>40021</v>
      </c>
      <c r="U1" s="173">
        <f>versenyek!BM2</f>
        <v>40049</v>
      </c>
      <c r="V1" s="173">
        <f>versenyek!BP2</f>
        <v>40056</v>
      </c>
      <c r="W1" s="173">
        <f>versenyek!BS2</f>
        <v>40056</v>
      </c>
      <c r="X1" s="173">
        <f>versenyek!BV2</f>
        <v>40063</v>
      </c>
      <c r="Y1" s="173">
        <f>versenyek!BY2</f>
        <v>40063</v>
      </c>
      <c r="Z1" s="173">
        <f>versenyek!CB2</f>
        <v>40076</v>
      </c>
      <c r="AA1" s="173">
        <f>versenyek!CE2</f>
        <v>40084</v>
      </c>
      <c r="AB1" s="173">
        <f>versenyek!CH2</f>
        <v>40084</v>
      </c>
      <c r="AC1" s="173">
        <f>versenyek!CK2</f>
        <v>40105</v>
      </c>
      <c r="AD1" s="173">
        <f>versenyek!CN2</f>
        <v>40112</v>
      </c>
      <c r="AE1" s="173">
        <f>versenyek!CQ2</f>
        <v>40119</v>
      </c>
      <c r="AF1" s="173">
        <f>versenyek!CT2</f>
        <v>40126</v>
      </c>
      <c r="AG1" s="173">
        <f>versenyek!CW2</f>
        <v>40140</v>
      </c>
      <c r="AH1" s="173">
        <f>versenyek!CZ2</f>
        <v>40146</v>
      </c>
      <c r="AI1" s="173">
        <f>versenyek!DC2</f>
        <v>40146</v>
      </c>
      <c r="AJ1" s="173">
        <f>versenyek!DF2</f>
        <v>40161</v>
      </c>
      <c r="AK1" s="173">
        <f>versenyek!DI2</f>
        <v>40182</v>
      </c>
      <c r="AL1" s="173">
        <f>versenyek!DL2</f>
        <v>40185</v>
      </c>
      <c r="AM1" s="173">
        <f>versenyek!DR2</f>
        <v>40246</v>
      </c>
      <c r="AN1" s="173">
        <f>versenyek!DU2</f>
        <v>40246</v>
      </c>
      <c r="AO1" s="173">
        <f>versenyek!DO2</f>
        <v>40246</v>
      </c>
      <c r="AP1" s="173">
        <f>versenyek!DX2</f>
        <v>40259</v>
      </c>
      <c r="AQ1" s="173">
        <f>versenyek!EA2</f>
        <v>40266</v>
      </c>
      <c r="AR1" s="173">
        <f>versenyek!ED2</f>
        <v>40266</v>
      </c>
      <c r="AS1" s="173">
        <f>versenyek!EG2</f>
        <v>40280</v>
      </c>
      <c r="AT1" s="173">
        <f>versenyek!EJ2</f>
        <v>40297</v>
      </c>
      <c r="AU1" s="173">
        <f>versenyek!EM2</f>
        <v>40309</v>
      </c>
      <c r="AV1" s="173">
        <f>versenyek!EP2</f>
        <v>40315</v>
      </c>
      <c r="AW1" s="173">
        <f>versenyek!EY2</f>
        <v>40336</v>
      </c>
      <c r="AX1" s="173">
        <f>versenyek!FB2</f>
        <v>40406</v>
      </c>
      <c r="AY1" s="173">
        <f>versenyek!FE2</f>
        <v>40413</v>
      </c>
      <c r="AZ1" s="173">
        <f>versenyek!FH2</f>
        <v>40427</v>
      </c>
      <c r="BA1" s="173">
        <f>versenyek!FK2</f>
        <v>40427</v>
      </c>
      <c r="BB1" s="173">
        <f>versenyek!FN2</f>
        <v>40440</v>
      </c>
      <c r="BC1" s="173">
        <f>versenyek!FQ2</f>
        <v>40449</v>
      </c>
      <c r="BD1" s="173">
        <f>versenyek!FT2</f>
        <v>40455</v>
      </c>
      <c r="BE1" s="173">
        <f>versenyek!FW2</f>
        <v>40477</v>
      </c>
      <c r="BF1" s="173">
        <f>versenyek!FZ2</f>
        <v>40484</v>
      </c>
      <c r="BG1" s="173">
        <f>versenyek!GC2</f>
        <v>40490</v>
      </c>
      <c r="BH1" s="173">
        <f>versenyek!GF2</f>
        <v>40497</v>
      </c>
      <c r="BI1" s="173">
        <f>versenyek!GI2</f>
        <v>40511</v>
      </c>
      <c r="BJ1" s="173">
        <f>versenyek!GL2</f>
        <v>40511</v>
      </c>
      <c r="BK1" s="173">
        <f>versenyek!GO2</f>
        <v>40532</v>
      </c>
      <c r="BL1" s="173">
        <f>versenyek!GR2</f>
        <v>40553</v>
      </c>
      <c r="BM1" s="173">
        <f>versenyek!GX2</f>
        <v>40553</v>
      </c>
      <c r="BN1" s="173">
        <f>versenyek!HA2</f>
        <v>40561</v>
      </c>
      <c r="BO1" s="173">
        <f>versenyek!HD2</f>
        <v>40581</v>
      </c>
      <c r="BP1" s="173">
        <f>versenyek!HG2</f>
        <v>40595</v>
      </c>
      <c r="BQ1" s="173">
        <f>versenyek!HJ2</f>
        <v>40595</v>
      </c>
      <c r="BR1" s="173">
        <f>versenyek!HM2</f>
        <v>40602</v>
      </c>
      <c r="BS1" s="173">
        <f>versenyek!HP2</f>
        <v>40623</v>
      </c>
      <c r="BT1" s="173">
        <f>versenyek!HS2</f>
        <v>40637</v>
      </c>
      <c r="BU1" s="173">
        <f>versenyek!HV2</f>
        <v>40637</v>
      </c>
      <c r="BV1" s="173">
        <f>versenyek!HY2</f>
        <v>40643</v>
      </c>
      <c r="BW1" s="173">
        <f>versenyek!IB2</f>
        <v>40643</v>
      </c>
      <c r="BX1" s="173">
        <f>versenyek!IE2</f>
        <v>40644</v>
      </c>
      <c r="BY1" s="173">
        <f>versenyek!IH2</f>
        <v>40657</v>
      </c>
      <c r="BZ1" s="173">
        <f>versenyek!IK2</f>
        <v>40665</v>
      </c>
      <c r="CA1" s="173">
        <f>versenyek!IN2</f>
        <v>40679</v>
      </c>
      <c r="CB1" s="173"/>
      <c r="CC1" s="236"/>
      <c r="CD1" s="140"/>
    </row>
    <row r="2" spans="1:82" s="149" customFormat="1" ht="58.5" customHeight="1">
      <c r="A2" s="174" t="s">
        <v>199</v>
      </c>
      <c r="B2" s="175" t="str">
        <f>versenyek!B1</f>
        <v>Szezonnyitó kupa</v>
      </c>
      <c r="C2" s="175" t="str">
        <f>versenyek!E1</f>
        <v>Újpest Kupa</v>
      </c>
      <c r="D2" s="175" t="str">
        <f>versenyek!H1</f>
        <v>HCC</v>
      </c>
      <c r="E2" s="175" t="str">
        <f>versenyek!K1</f>
        <v>Vegyes páros OB</v>
      </c>
      <c r="F2" s="175" t="str">
        <f>versenyek!N1</f>
        <v>MKK</v>
      </c>
      <c r="G2" s="175" t="str">
        <f>versenyek!Q1</f>
        <v>Évzáró kupa</v>
      </c>
      <c r="H2" s="175" t="str">
        <f>versenyek!T1</f>
        <v>Évnyitó kupa</v>
      </c>
      <c r="I2" s="175" t="str">
        <f>versenyek!W1</f>
        <v>OCSB férfi "B"</v>
      </c>
      <c r="J2" s="175" t="str">
        <f>versenyek!Z1</f>
        <v>OCSB női "A"</v>
      </c>
      <c r="K2" s="175" t="str">
        <f>versenyek!AC1</f>
        <v>OCSB férfi "A"</v>
      </c>
      <c r="L2" s="175" t="str">
        <f>versenyek!AF1</f>
        <v>HMDCC</v>
      </c>
      <c r="M2" s="175" t="str">
        <f>versenyek!AI1</f>
        <v>IFI női OB</v>
      </c>
      <c r="N2" s="175" t="str">
        <f>versenyek!AL1</f>
        <v>IFI férfi OB</v>
      </c>
      <c r="O2" s="175" t="str">
        <f>versenyek!AO1</f>
        <v>Tavasz kupa</v>
      </c>
      <c r="P2" s="175" t="str">
        <f>versenyek!AR1</f>
        <v>Vegyes OB</v>
      </c>
      <c r="Q2" s="175" t="str">
        <f>versenyek!BA1</f>
        <v>Szezonzáró verseny</v>
      </c>
      <c r="R2" s="175" t="str">
        <f>versenyek!BD1</f>
        <v>Cortina Int.</v>
      </c>
      <c r="S2" s="175" t="str">
        <f>versenyek!BG1</f>
        <v>49th Garmisch</v>
      </c>
      <c r="T2" s="175" t="str">
        <f>versenyek!BJ1</f>
        <v>Debrecen</v>
      </c>
      <c r="U2" s="175" t="str">
        <f>versenyek!BM1</f>
        <v>Riga open 2013</v>
      </c>
      <c r="V2" s="175" t="str">
        <f>versenyek!BP1</f>
        <v>Szezonnyitó kupa</v>
      </c>
      <c r="W2" s="175" t="str">
        <f>versenyek!BS1</f>
        <v>Mentor Torun Cup 2013</v>
      </c>
      <c r="X2" s="175" t="str">
        <f>versenyek!BV1</f>
        <v>EECC 2013</v>
      </c>
      <c r="Y2" s="175" t="str">
        <f>versenyek!BY1</f>
        <v>Kitzbühel</v>
      </c>
      <c r="Z2" s="175" t="str">
        <f>versenyek!CB1</f>
        <v>EMCC 2013 Edinburgh</v>
      </c>
      <c r="AA2" s="175" t="str">
        <f>versenyek!CE1</f>
        <v>Újpest Kupa</v>
      </c>
      <c r="AB2" s="175" t="str">
        <f>versenyek!CH1</f>
        <v>October Fest Garmisch</v>
      </c>
      <c r="AC2" s="175" t="str">
        <f>versenyek!CK1</f>
        <v>MKK</v>
      </c>
      <c r="AD2" s="175" t="str">
        <f>versenyek!CN1</f>
        <v>Vegyes Páros OB</v>
      </c>
      <c r="AE2" s="175" t="str">
        <f>versenyek!CQ1</f>
        <v>Bern Intern Consolation</v>
      </c>
      <c r="AF2" s="175" t="str">
        <f>versenyek!CT1</f>
        <v>HCC</v>
      </c>
      <c r="AG2" s="175" t="str">
        <f>versenyek!CW1</f>
        <v>Oedtsee Trophy</v>
      </c>
      <c r="AH2" s="175" t="str">
        <f>versenyek!CZ1</f>
        <v>ECC B  Men</v>
      </c>
      <c r="AI2" s="175" t="str">
        <f>versenyek!DC1</f>
        <v>ECC B Women</v>
      </c>
      <c r="AJ2" s="175" t="str">
        <f>versenyek!DF1</f>
        <v>Évzáró kupa</v>
      </c>
      <c r="AK2" s="175" t="str">
        <f>versenyek!DI1</f>
        <v>Évnyitó kupa</v>
      </c>
      <c r="AL2" s="175" t="str">
        <f>versenyek!DL1</f>
        <v>EJCC Women</v>
      </c>
      <c r="AM2" s="175" t="str">
        <f>versenyek!DR1</f>
        <v>OCSB női "A"</v>
      </c>
      <c r="AN2" s="175" t="str">
        <f>versenyek!DU1</f>
        <v>OCSB férfi "A"</v>
      </c>
      <c r="AO2" s="175" t="str">
        <f>versenyek!DO1</f>
        <v>OCSB férfi "B"</v>
      </c>
      <c r="AP2" s="175" t="str">
        <f>versenyek!DX1</f>
        <v>HMDCC</v>
      </c>
      <c r="AQ2" s="175" t="str">
        <f>versenyek!EA1</f>
        <v>IFI női OB</v>
      </c>
      <c r="AR2" s="175" t="str">
        <f>versenyek!ED1</f>
        <v>IFI férfi OB</v>
      </c>
      <c r="AS2" s="175" t="str">
        <f>versenyek!EG1</f>
        <v>Silesian GP</v>
      </c>
      <c r="AT2" s="175" t="str">
        <f>versenyek!EJ1</f>
        <v>WMDCC 2014</v>
      </c>
      <c r="AU2" s="175" t="str">
        <f>versenyek!EM1</f>
        <v>Vegyes OB</v>
      </c>
      <c r="AV2" s="175" t="str">
        <f>versenyek!EP1</f>
        <v>Savona Cup</v>
      </c>
      <c r="AW2" s="175" t="str">
        <f>versenyek!EY1</f>
        <v>Szezonzáró kupa</v>
      </c>
      <c r="AX2" s="175" t="str">
        <f>versenyek!FB1</f>
        <v>Zoetermeer Sweetlake Summer Cup</v>
      </c>
      <c r="AY2" s="175" t="str">
        <f>versenyek!FE1</f>
        <v>Riga open 2014</v>
      </c>
      <c r="AZ2" s="175" t="str">
        <f>versenyek!FH1</f>
        <v>Szezonnyitó kupa</v>
      </c>
      <c r="BA2" s="175" t="str">
        <f>versenyek!FK1</f>
        <v>Kitzbühel</v>
      </c>
      <c r="BB2" s="175" t="str">
        <f>versenyek!FN1</f>
        <v>EMCC 2014</v>
      </c>
      <c r="BC2" s="175" t="str">
        <f>versenyek!FQ1</f>
        <v>Octoberfest Turnier 2014</v>
      </c>
      <c r="BD2" s="175" t="str">
        <f>versenyek!FT1</f>
        <v>Újpest Kupa</v>
      </c>
      <c r="BE2" s="175" t="str">
        <f>versenyek!FW1</f>
        <v>Vegyes Páros OB</v>
      </c>
      <c r="BF2" s="175" t="str">
        <f>versenyek!FZ1</f>
        <v>Bern Intern Consolation</v>
      </c>
      <c r="BG2" s="175" t="str">
        <f>versenyek!GC1</f>
        <v>Magyar Kupa</v>
      </c>
      <c r="BH2" s="175" t="str">
        <f>versenyek!GF1</f>
        <v xml:space="preserve">Wetzikon </v>
      </c>
      <c r="BI2" s="175" t="str">
        <f>versenyek!GI1</f>
        <v>ECC B  Men</v>
      </c>
      <c r="BJ2" s="175" t="str">
        <f>versenyek!GL1</f>
        <v>ECC B Women</v>
      </c>
      <c r="BK2" s="175" t="str">
        <f>versenyek!GO1</f>
        <v>Évzáró kupa</v>
      </c>
      <c r="BL2" s="175" t="str">
        <f>versenyek!GR1</f>
        <v>EJCC Women</v>
      </c>
      <c r="BM2" s="175" t="str">
        <f>versenyek!GX1</f>
        <v>Évnyitó kupa</v>
      </c>
      <c r="BN2" s="175" t="str">
        <f>versenyek!HA1</f>
        <v>Berlin Cup</v>
      </c>
      <c r="BO2" s="175" t="str">
        <f>versenyek!HD1</f>
        <v>Aarau Mixed Doubles</v>
      </c>
      <c r="BP2" s="175" t="str">
        <f>versenyek!HG1</f>
        <v>OCSB női "A"</v>
      </c>
      <c r="BQ2" s="175" t="str">
        <f>versenyek!HJ1</f>
        <v>OCSB férfi "A"</v>
      </c>
      <c r="BR2" s="175" t="str">
        <f>versenyek!HM1</f>
        <v>Letící Kameny</v>
      </c>
      <c r="BS2" s="175" t="str">
        <f>versenyek!HP1</f>
        <v>OCSB férfi "B"</v>
      </c>
      <c r="BT2" s="175" t="str">
        <f>versenyek!HS1</f>
        <v>Deaflympics 2015 Men</v>
      </c>
      <c r="BU2" s="175" t="str">
        <f>versenyek!HV1</f>
        <v>Deaflympics 2015 Women</v>
      </c>
      <c r="BV2" s="175" t="str">
        <f>versenyek!HY1</f>
        <v>IFI női OB</v>
      </c>
      <c r="BW2" s="175" t="str">
        <f>versenyek!IB1</f>
        <v>IFI férfi OB</v>
      </c>
      <c r="BX2" s="175" t="str">
        <f>versenyek!IE1</f>
        <v>VIII Mixed-Doubles Curling Cup</v>
      </c>
      <c r="BY2" s="175" t="str">
        <f>versenyek!IH1</f>
        <v>WMDCC 2015</v>
      </c>
      <c r="BZ2" s="175" t="str">
        <f>versenyek!IK1</f>
        <v>Vegyes OB</v>
      </c>
      <c r="CA2" s="175" t="str">
        <f>versenyek!IN1</f>
        <v>Savona Cup</v>
      </c>
      <c r="CB2" s="175"/>
      <c r="CC2" s="237" t="s">
        <v>203</v>
      </c>
      <c r="CD2" s="148"/>
    </row>
    <row r="3" spans="1:82">
      <c r="A3" s="1" t="s">
        <v>231</v>
      </c>
      <c r="B3" s="49">
        <v>0</v>
      </c>
      <c r="C3" s="49">
        <v>0</v>
      </c>
      <c r="D3" s="49">
        <v>0</v>
      </c>
      <c r="E3" s="49">
        <v>97.873746610380351</v>
      </c>
      <c r="F3" s="49">
        <v>0</v>
      </c>
      <c r="G3" s="49">
        <v>0</v>
      </c>
      <c r="H3" s="49">
        <v>0</v>
      </c>
      <c r="I3" s="49">
        <v>0</v>
      </c>
      <c r="J3" s="49">
        <v>0</v>
      </c>
      <c r="K3" s="49">
        <v>0</v>
      </c>
      <c r="L3" s="49">
        <v>62.180923816338186</v>
      </c>
      <c r="M3" s="49">
        <v>0</v>
      </c>
      <c r="N3" s="49">
        <v>0</v>
      </c>
      <c r="O3" s="49">
        <v>0</v>
      </c>
      <c r="P3" s="49">
        <v>0</v>
      </c>
      <c r="Q3" s="49">
        <v>0</v>
      </c>
      <c r="R3" s="49">
        <f>versenyek!$BD$11*IFERROR(VLOOKUP(VLOOKUP($A3,versenyek!BC:BE,3,FALSE),szabalyok!$A$16:$B$23,2,FALSE),0)</f>
        <v>0</v>
      </c>
      <c r="S3" s="49">
        <f>versenyek!$BG$11*IFERROR(VLOOKUP(VLOOKUP($A3,versenyek!BF:BH,3,FALSE),szabalyok!$A$16:$B$23,2,FALSE),0)</f>
        <v>0</v>
      </c>
      <c r="T3" s="49">
        <f>versenyek!$BJ$11*IFERROR(VLOOKUP(VLOOKUP($A3,versenyek!BI:BK,3,FALSE),szabalyok!$A$16:$B$23,2,FALSE),0)</f>
        <v>0</v>
      </c>
      <c r="U3" s="49">
        <f>versenyek!$BM$11*IFERROR(VLOOKUP(VLOOKUP($A3,versenyek!BL:BN,3,FALSE),szabalyok!$A$16:$B$23,2,FALSE),0)</f>
        <v>0</v>
      </c>
      <c r="V3" s="49">
        <f>versenyek!$BP$11*IFERROR(VLOOKUP(VLOOKUP($A3,versenyek!BO:BQ,3,FALSE),szabalyok!$A$16:$B$23,2,FALSE),0)</f>
        <v>0</v>
      </c>
      <c r="W3" s="49">
        <f>versenyek!$BS$11*IFERROR(VLOOKUP(VLOOKUP($A3,versenyek!BR:BT,3,FALSE),szabalyok!$A$16:$B$23,2,FALSE),0)</f>
        <v>0</v>
      </c>
      <c r="X3" s="49">
        <f>versenyek!$BV$11*IFERROR(VLOOKUP(VLOOKUP($A3,versenyek!BU:BW,3,FALSE),szabalyok!$A$16:$B$23,2,FALSE),0)</f>
        <v>0</v>
      </c>
      <c r="Y3" s="49">
        <f>versenyek!$BY$11*IFERROR(VLOOKUP(VLOOKUP($A3,versenyek!BX:BZ,3,FALSE),szabalyok!$A$16:$B$23,2,FALSE),0)</f>
        <v>0</v>
      </c>
      <c r="Z3" s="49">
        <f>versenyek!$CB$11*IFERROR(VLOOKUP(VLOOKUP($A3,versenyek!CA:CC,3,FALSE),szabalyok!$A$16:$B$23,2,FALSE),0)</f>
        <v>0</v>
      </c>
      <c r="AA3" s="49">
        <f>versenyek!$CE$11*IFERROR(VLOOKUP(VLOOKUP($A3,versenyek!CD:CF,3,FALSE),szabalyok!$A$16:$B$23,2,FALSE),0)</f>
        <v>0</v>
      </c>
      <c r="AB3" s="49">
        <f>versenyek!$CH$11*IFERROR(VLOOKUP(VLOOKUP($A3,versenyek!CG:CI,3,FALSE),szabalyok!$A$16:$B$23,2,FALSE),0)</f>
        <v>0</v>
      </c>
      <c r="AC3" s="49">
        <f>versenyek!$CK$11*IFERROR(VLOOKUP(VLOOKUP($A3,versenyek!CJ:CL,3,FALSE),szabalyok!$A$16:$B$23,2,FALSE),0)</f>
        <v>0</v>
      </c>
      <c r="AD3" s="49">
        <f>versenyek!$CN$11*IFERROR(VLOOKUP(VLOOKUP($A3,versenyek!CM:CO,3,FALSE),szabalyok!$A$16:$B$23,2,FALSE),0)</f>
        <v>73.523892444621353</v>
      </c>
      <c r="AE3" s="49">
        <f>versenyek!$CQ$11*IFERROR(VLOOKUP(VLOOKUP($A3,versenyek!CP:CR,3,FALSE),szabalyok!$A$16:$B$23,2,FALSE),0)</f>
        <v>0</v>
      </c>
      <c r="AF3" s="49">
        <f>versenyek!$CT$11*IFERROR(VLOOKUP(VLOOKUP($A3,versenyek!CS:CU,3,FALSE),szabalyok!$A$16:$B$23,2,FALSE),0)</f>
        <v>0</v>
      </c>
      <c r="AG3" s="49">
        <f>versenyek!$CW$11*IFERROR(VLOOKUP(VLOOKUP($A3,versenyek!CV:CX,3,FALSE),szabalyok!$A$16:$B$23,2,FALSE),0)</f>
        <v>0</v>
      </c>
      <c r="AH3" s="49">
        <f>versenyek!$CZ$11*IFERROR(VLOOKUP(VLOOKUP($A3,versenyek!CY:DA,3,FALSE),szabalyok!$A$16:$B$23,2,FALSE),0)</f>
        <v>0</v>
      </c>
      <c r="AI3" s="49">
        <f>versenyek!$DC$11*IFERROR(VLOOKUP(VLOOKUP($A3,versenyek!DB:DD,3,FALSE),szabalyok!$A$16:$B$23,2,FALSE),0)</f>
        <v>0</v>
      </c>
      <c r="AJ3" s="49">
        <f>versenyek!$DF$11*IFERROR(VLOOKUP(VLOOKUP($A3,versenyek!DE:DG,3,FALSE),szabalyok!$A$16:$B$23,2,FALSE),0)</f>
        <v>0</v>
      </c>
      <c r="AK3" s="49">
        <f>versenyek!$DI$11*IFERROR(VLOOKUP(VLOOKUP($A3,versenyek!DH:DJ,3,FALSE),szabalyok!$A$16:$B$23,2,FALSE),0)</f>
        <v>0</v>
      </c>
      <c r="AL3" s="49">
        <f>versenyek!$DL$11*IFERROR(VLOOKUP(VLOOKUP($A3,versenyek!DK:DM,3,FALSE),szabalyok!$A$16:$B$23,2,FALSE),0)</f>
        <v>0</v>
      </c>
      <c r="AM3" s="49">
        <f>versenyek!$DR$11*IFERROR(VLOOKUP(VLOOKUP($A3,versenyek!DQ:DS,3,FALSE),szabalyok!$A$16:$B$23,2,FALSE),0)</f>
        <v>0</v>
      </c>
      <c r="AN3" s="49">
        <f>versenyek!$DU$11*IFERROR(VLOOKUP(VLOOKUP($A3,versenyek!DT:DV,3,FALSE),szabalyok!$A$16:$B$23,2,FALSE),0)</f>
        <v>0</v>
      </c>
      <c r="AO3" s="49">
        <f>versenyek!$DO$11*IFERROR(VLOOKUP(VLOOKUP($A3,versenyek!DN:DP,3,FALSE),szabalyok!$A$16:$B$23,2,FALSE),0)</f>
        <v>0</v>
      </c>
      <c r="AP3" s="49">
        <f>versenyek!$DX$11*IFERROR(VLOOKUP(VLOOKUP($A3,versenyek!DW:DY,3,FALSE),szabalyok!$A$16:$B$23,2,FALSE),0)</f>
        <v>96.329483094770666</v>
      </c>
      <c r="AQ3" s="49">
        <f>versenyek!$EA$11*IFERROR(VLOOKUP(VLOOKUP($A3,versenyek!DZ:EB,3,FALSE),szabalyok!$A$16:$B$23,2,FALSE),0)</f>
        <v>0</v>
      </c>
      <c r="AR3" s="49">
        <f>versenyek!$ED$11*IFERROR(VLOOKUP(VLOOKUP($A3,versenyek!EC:EE,3,FALSE),szabalyok!$A$16:$B$23,2,FALSE),0)</f>
        <v>0</v>
      </c>
      <c r="AS3" s="49">
        <f>versenyek!$EG$11*IFERROR(VLOOKUP(VLOOKUP($A3,versenyek!EF:EH,3,FALSE),szabalyok!$A$16:$B$23,2,FALSE),0)</f>
        <v>0</v>
      </c>
      <c r="AT3" s="49">
        <f>versenyek!$EJ$11*IFERROR(VLOOKUP(VLOOKUP($A3,versenyek!EI:EK,3,FALSE),szabalyok!$A$16:$B$23,2,FALSE),0)</f>
        <v>486.7038957585429</v>
      </c>
      <c r="AU3" s="49">
        <f>versenyek!$EM$11*IFERROR(VLOOKUP(VLOOKUP($A3,versenyek!EL:EN,3,FALSE),szabalyok!$A$16:$B$23,2,FALSE),0)</f>
        <v>0</v>
      </c>
      <c r="AV3" s="49">
        <f>versenyek!$EP$11*IFERROR(VLOOKUP(VLOOKUP($A3,versenyek!EO:EQ,3,FALSE),szabalyok!$A$16:$B$23,2,FALSE),0)</f>
        <v>0</v>
      </c>
      <c r="AW3" s="49">
        <f>versenyek!$EY$11*IFERROR(VLOOKUP(VLOOKUP($A3,versenyek!EX:EZ,3,FALSE),szabalyok!$A$16:$B$23,2,FALSE),0)</f>
        <v>0</v>
      </c>
      <c r="AX3" s="49">
        <f>versenyek!$FB$11*IFERROR(VLOOKUP(VLOOKUP($A3,versenyek!FA:FC,3,FALSE),szabalyok!$A$16:$B$23,2,FALSE),0)</f>
        <v>0</v>
      </c>
      <c r="AY3" s="49">
        <f>versenyek!$FE$11*IFERROR(VLOOKUP(VLOOKUP($A3,versenyek!FD:FF,3,FALSE),szabalyok!$A$16:$B$23,2,FALSE),0)</f>
        <v>0</v>
      </c>
      <c r="AZ3" s="49">
        <f>versenyek!$FH$11*IFERROR(VLOOKUP(VLOOKUP($A3,versenyek!FG:FI,3,FALSE),szabalyok!$A$16:$B$23,2,FALSE),0)</f>
        <v>0</v>
      </c>
      <c r="BA3" s="49">
        <f>versenyek!$FK$11*IFERROR(VLOOKUP(VLOOKUP($A3,versenyek!FJ:FL,3,FALSE),szabalyok!$A$16:$B$23,2,FALSE),0)</f>
        <v>0</v>
      </c>
      <c r="BB3" s="49">
        <f>versenyek!$FN$11*IFERROR(VLOOKUP(VLOOKUP($A3,versenyek!FM:FO,3,FALSE),szabalyok!$A$16:$B$23,2,FALSE),0)</f>
        <v>0</v>
      </c>
      <c r="BC3" s="49">
        <f>versenyek!$FQ$11*IFERROR(VLOOKUP(VLOOKUP($A3,versenyek!FP:FR,3,FALSE),szabalyok!$A$16:$B$23,2,FALSE),0)</f>
        <v>0</v>
      </c>
      <c r="BD3" s="49">
        <f>versenyek!$FT$11*IFERROR(VLOOKUP(VLOOKUP($A3,versenyek!FS:FU,3,FALSE),szabalyok!$A$16:$B$23,2,FALSE),0)</f>
        <v>0</v>
      </c>
      <c r="BE3" s="49">
        <f>versenyek!$FW$11*IFERROR(VLOOKUP(VLOOKUP($A3,versenyek!FV:FX,3,FALSE),szabalyok!$A$16:$B$23,2,FALSE),0)</f>
        <v>189.0481099927807</v>
      </c>
      <c r="BF3" s="49">
        <f>versenyek!$FZ$11*IFERROR(VLOOKUP(VLOOKUP($A3,versenyek!FY:GA,3,FALSE),szabalyok!$A$16:$B$23,2,FALSE),0)</f>
        <v>0</v>
      </c>
      <c r="BG3" s="49">
        <f>versenyek!$GC$11*IFERROR(VLOOKUP(VLOOKUP($A3,versenyek!GB:GD,3,FALSE),szabalyok!$A$16:$B$23,2,FALSE),0)</f>
        <v>0</v>
      </c>
      <c r="BH3" s="49">
        <f>versenyek!$GF$11*IFERROR(VLOOKUP(VLOOKUP($A3,versenyek!GE:GG,3,FALSE),szabalyok!$A$16:$B$23,2,FALSE),0)</f>
        <v>0</v>
      </c>
      <c r="BI3" s="49">
        <f>versenyek!$GI$11*IFERROR(VLOOKUP(VLOOKUP($A3,versenyek!GH:GJ,3,FALSE),szabalyok!$A$16:$B$23,2,FALSE),0)</f>
        <v>0</v>
      </c>
      <c r="BJ3" s="49">
        <f>versenyek!$GL$11*IFERROR(VLOOKUP(VLOOKUP($A3,versenyek!GK:GM,3,FALSE),szabalyok!$A$16:$B$23,2,FALSE),0)</f>
        <v>0</v>
      </c>
      <c r="BK3" s="49">
        <f>versenyek!$GO$11*IFERROR(VLOOKUP(VLOOKUP($A3,versenyek!GN:GP,3,FALSE),szabalyok!$A$16:$B$23,2,FALSE),0)</f>
        <v>0</v>
      </c>
      <c r="BL3" s="49">
        <f>versenyek!$GR$11*IFERROR(VLOOKUP(VLOOKUP($A3,versenyek!GQ:GS,3,FALSE),szabalyok!$A$16:$B$23,2,FALSE),0)</f>
        <v>0</v>
      </c>
      <c r="BM3" s="49">
        <f>versenyek!$GX$11*IFERROR(VLOOKUP(VLOOKUP($A3,versenyek!GW:GY,3,FALSE),szabalyok!$A$16:$B$23,2,FALSE),0)</f>
        <v>0</v>
      </c>
      <c r="BN3" s="49">
        <f>versenyek!$HA$11*IFERROR(VLOOKUP(VLOOKUP($A3,versenyek!GZ:HB,3,FALSE),szabalyok!$A$16:$B$23,2,FALSE),0)</f>
        <v>0</v>
      </c>
      <c r="BO3" s="49">
        <f>versenyek!$HD$11*IFERROR(VLOOKUP(VLOOKUP($A3,versenyek!HC:HE,3,FALSE),szabalyok!$A$16:$B$23,2,FALSE),0)</f>
        <v>46.726976715610974</v>
      </c>
      <c r="BP3" s="49">
        <f>versenyek!$HG$11*IFERROR(VLOOKUP(VLOOKUP($A3,versenyek!HF:HH,3,FALSE),szabalyok!$A$16:$B$23,2,FALSE),0)</f>
        <v>0</v>
      </c>
      <c r="BQ3" s="49">
        <f>versenyek!$HJ$11*IFERROR(VLOOKUP(VLOOKUP($A3,versenyek!HI:HK,3,FALSE),szabalyok!$A$16:$B$23,2,FALSE),0)</f>
        <v>0</v>
      </c>
      <c r="BR3" s="49">
        <f>versenyek!$HM$11*IFERROR(VLOOKUP(VLOOKUP($A3,versenyek!HL:HN,3,FALSE),szabalyok!$A$16:$B$23,2,FALSE),0)</f>
        <v>0</v>
      </c>
      <c r="BS3" s="49">
        <f>versenyek!$HP$11*IFERROR(VLOOKUP(VLOOKUP($A3,versenyek!HO:HQ,3,FALSE),szabalyok!$A$16:$B$23,2,FALSE),0)</f>
        <v>0</v>
      </c>
      <c r="BT3" s="49">
        <f>versenyek!$HS$11*IFERROR(VLOOKUP(VLOOKUP($A3,versenyek!HR:HT,3,FALSE),szabalyok!$A$16:$B$23,2,FALSE),0)</f>
        <v>0</v>
      </c>
      <c r="BU3" s="49">
        <f>versenyek!$HV$11*IFERROR(VLOOKUP(VLOOKUP($A3,versenyek!HU:HW,3,FALSE),szabalyok!$A$16:$B$23,2,FALSE),0)</f>
        <v>0</v>
      </c>
      <c r="BV3" s="49">
        <f>versenyek!$HY$11*IFERROR(VLOOKUP(VLOOKUP($A3,versenyek!HX:HZ,3,FALSE),szabalyok!$A$16:$B$23,2,FALSE),0)</f>
        <v>0</v>
      </c>
      <c r="BW3" s="49">
        <f>versenyek!$IB$11*IFERROR(VLOOKUP(VLOOKUP($A3,versenyek!IA:IC,3,FALSE),szabalyok!$A$16:$B$23,2,FALSE),0)</f>
        <v>0</v>
      </c>
      <c r="BX3" s="49">
        <f>versenyek!$IE$11*IFERROR(VLOOKUP(VLOOKUP($A3,versenyek!ID:IF,3,FALSE),szabalyok!$A$16:$B$23,2,FALSE),0)</f>
        <v>68.817349634453535</v>
      </c>
      <c r="BY3" s="49">
        <f>versenyek!$IH$11*IFERROR(VLOOKUP(VLOOKUP($A3,versenyek!IG:II,3,FALSE),szabalyok!$A$16:$B$23,2,FALSE),0)</f>
        <v>1688.3086563863114</v>
      </c>
      <c r="BZ3" s="49">
        <f>versenyek!$IK$11*IFERROR(VLOOKUP(VLOOKUP($A3,versenyek!IJ:IL,3,FALSE),szabalyok!$A$16:$B$23,2,FALSE),0)</f>
        <v>0</v>
      </c>
      <c r="CA3" s="49">
        <f>versenyek!$IN$11*IFERROR(VLOOKUP(VLOOKUP($A3,versenyek!IM:IO,3,FALSE),szabalyok!$A$16:$B$23,2,FALSE),0)</f>
        <v>0</v>
      </c>
      <c r="CB3" s="49"/>
      <c r="CC3" s="238">
        <f t="shared" ref="CC3:CC34" si="0">SUM(AX3:CB3)</f>
        <v>1992.9010927291565</v>
      </c>
    </row>
    <row r="4" spans="1:82">
      <c r="A4" s="1" t="s">
        <v>324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>
        <f>versenyek!$CK$11*IFERROR(VLOOKUP(VLOOKUP($A4,versenyek!CJ:CL,3,FALSE),szabalyok!$A$16:$B$23,2,FALSE),0)</f>
        <v>55.615301124666658</v>
      </c>
      <c r="AD4" s="49">
        <f>versenyek!$CN$11*IFERROR(VLOOKUP(VLOOKUP($A4,versenyek!CM:CO,3,FALSE),szabalyok!$A$16:$B$23,2,FALSE),0)</f>
        <v>0</v>
      </c>
      <c r="AE4" s="49">
        <f>versenyek!$CQ$11*IFERROR(VLOOKUP(VLOOKUP($A4,versenyek!CP:CR,3,FALSE),szabalyok!$A$16:$B$23,2,FALSE),0)</f>
        <v>0</v>
      </c>
      <c r="AF4" s="49">
        <f>versenyek!$CT$11*IFERROR(VLOOKUP(VLOOKUP($A4,versenyek!CS:CU,3,FALSE),szabalyok!$A$16:$B$23,2,FALSE),0)</f>
        <v>6.5120424568144504</v>
      </c>
      <c r="AG4" s="49">
        <f>versenyek!$CW$11*IFERROR(VLOOKUP(VLOOKUP($A4,versenyek!CV:CX,3,FALSE),szabalyok!$A$16:$B$23,2,FALSE),0)</f>
        <v>0</v>
      </c>
      <c r="AH4" s="49">
        <f>versenyek!$CZ$11*IFERROR(VLOOKUP(VLOOKUP($A4,versenyek!CY:DA,3,FALSE),szabalyok!$A$16:$B$23,2,FALSE),0)</f>
        <v>0</v>
      </c>
      <c r="AI4" s="49">
        <f>versenyek!$DC$11*IFERROR(VLOOKUP(VLOOKUP($A4,versenyek!DB:DD,3,FALSE),szabalyok!$A$16:$B$23,2,FALSE),0)</f>
        <v>0</v>
      </c>
      <c r="AJ4" s="49">
        <f>versenyek!$DF$11*IFERROR(VLOOKUP(VLOOKUP($A4,versenyek!DE:DG,3,FALSE),szabalyok!$A$16:$B$23,2,FALSE),0)</f>
        <v>50.488298462143192</v>
      </c>
      <c r="AK4" s="49">
        <f>versenyek!$DI$11*IFERROR(VLOOKUP(VLOOKUP($A4,versenyek!DH:DJ,3,FALSE),szabalyok!$A$16:$B$23,2,FALSE),0)</f>
        <v>0</v>
      </c>
      <c r="AL4" s="49">
        <f>versenyek!$DL$11*IFERROR(VLOOKUP(VLOOKUP($A4,versenyek!DK:DM,3,FALSE),szabalyok!$A$16:$B$23,2,FALSE),0)</f>
        <v>249.77356503422845</v>
      </c>
      <c r="AM4" s="49">
        <f>versenyek!$DR$11*IFERROR(VLOOKUP(VLOOKUP($A4,versenyek!DQ:DS,3,FALSE),szabalyok!$A$16:$B$23,2,FALSE),0)</f>
        <v>97.960951199241109</v>
      </c>
      <c r="AN4" s="49">
        <f>versenyek!$DU$11*IFERROR(VLOOKUP(VLOOKUP($A4,versenyek!DT:DV,3,FALSE),szabalyok!$A$16:$B$23,2,FALSE),0)</f>
        <v>0</v>
      </c>
      <c r="AO4" s="49">
        <f>versenyek!$DO$11*IFERROR(VLOOKUP(VLOOKUP($A4,versenyek!DN:DP,3,FALSE),szabalyok!$A$16:$B$23,2,FALSE),0)</f>
        <v>0</v>
      </c>
      <c r="AP4" s="49">
        <f>versenyek!$DX$11*IFERROR(VLOOKUP(VLOOKUP($A4,versenyek!DW:DY,3,FALSE),szabalyok!$A$16:$B$23,2,FALSE),0)</f>
        <v>0</v>
      </c>
      <c r="AQ4" s="49">
        <f>versenyek!$EA$11*IFERROR(VLOOKUP(VLOOKUP($A4,versenyek!DZ:EB,3,FALSE),szabalyok!$A$16:$B$23,2,FALSE),0)</f>
        <v>41.504754367157332</v>
      </c>
      <c r="AR4" s="49">
        <f>versenyek!$ED$11*IFERROR(VLOOKUP(VLOOKUP($A4,versenyek!EC:EE,3,FALSE),szabalyok!$A$16:$B$23,2,FALSE),0)</f>
        <v>0</v>
      </c>
      <c r="AS4" s="49">
        <f>versenyek!$EG$11*IFERROR(VLOOKUP(VLOOKUP($A4,versenyek!EF:EH,3,FALSE),szabalyok!$A$16:$B$23,2,FALSE),0)</f>
        <v>16.585228028187753</v>
      </c>
      <c r="AT4" s="49">
        <f>versenyek!$EJ$11*IFERROR(VLOOKUP(VLOOKUP($A4,versenyek!EI:EK,3,FALSE),szabalyok!$A$16:$B$23,2,FALSE),0)</f>
        <v>0</v>
      </c>
      <c r="AU4" s="49">
        <f>versenyek!$EM$11*IFERROR(VLOOKUP(VLOOKUP($A4,versenyek!EL:EN,3,FALSE),szabalyok!$A$16:$B$23,2,FALSE),0)</f>
        <v>0</v>
      </c>
      <c r="AV4" s="49">
        <f>versenyek!$EP$11*IFERROR(VLOOKUP(VLOOKUP($A4,versenyek!EO:EQ,3,FALSE),szabalyok!$A$16:$B$23,2,FALSE),0)</f>
        <v>0</v>
      </c>
      <c r="AW4" s="49">
        <f>versenyek!$EY$11*IFERROR(VLOOKUP(VLOOKUP($A4,versenyek!EX:EZ,3,FALSE),szabalyok!$A$16:$B$23,2,FALSE),0)</f>
        <v>0</v>
      </c>
      <c r="AX4" s="49">
        <f>versenyek!$FB$11*IFERROR(VLOOKUP(VLOOKUP($A4,versenyek!FA:FC,3,FALSE),szabalyok!$A$16:$B$23,2,FALSE),0)</f>
        <v>0</v>
      </c>
      <c r="AY4" s="49">
        <f>versenyek!$FE$11*IFERROR(VLOOKUP(VLOOKUP($A4,versenyek!FD:FF,3,FALSE),szabalyok!$A$16:$B$23,2,FALSE),0)</f>
        <v>0</v>
      </c>
      <c r="AZ4" s="49">
        <f>versenyek!$FH$11*IFERROR(VLOOKUP(VLOOKUP($A4,versenyek!FG:FI,3,FALSE),szabalyok!$A$16:$B$23,2,FALSE),0)</f>
        <v>16.602190013987045</v>
      </c>
      <c r="BA4" s="49">
        <f>versenyek!$FK$11*IFERROR(VLOOKUP(VLOOKUP($A4,versenyek!FJ:FL,3,FALSE),szabalyok!$A$16:$B$23,2,FALSE),0)</f>
        <v>0</v>
      </c>
      <c r="BB4" s="49">
        <f>versenyek!$FN$11*IFERROR(VLOOKUP(VLOOKUP($A4,versenyek!FM:FO,3,FALSE),szabalyok!$A$16:$B$23,2,FALSE),0)</f>
        <v>0</v>
      </c>
      <c r="BC4" s="49">
        <f>versenyek!$FQ$11*IFERROR(VLOOKUP(VLOOKUP($A4,versenyek!FP:FR,3,FALSE),szabalyok!$A$16:$B$23,2,FALSE),0)</f>
        <v>0</v>
      </c>
      <c r="BD4" s="49">
        <f>versenyek!$FT$11*IFERROR(VLOOKUP(VLOOKUP($A4,versenyek!FS:FU,3,FALSE),szabalyok!$A$16:$B$23,2,FALSE),0)</f>
        <v>45.405252649051235</v>
      </c>
      <c r="BE4" s="49">
        <f>versenyek!$FW$11*IFERROR(VLOOKUP(VLOOKUP($A4,versenyek!FV:FX,3,FALSE),szabalyok!$A$16:$B$23,2,FALSE),0)</f>
        <v>0</v>
      </c>
      <c r="BF4" s="49">
        <f>versenyek!$FZ$11*IFERROR(VLOOKUP(VLOOKUP($A4,versenyek!FY:GA,3,FALSE),szabalyok!$A$16:$B$23,2,FALSE),0)</f>
        <v>0</v>
      </c>
      <c r="BG4" s="49">
        <f>versenyek!$GC$11*IFERROR(VLOOKUP(VLOOKUP($A4,versenyek!GB:GD,3,FALSE),szabalyok!$A$16:$B$23,2,FALSE),0)</f>
        <v>31.12336074534818</v>
      </c>
      <c r="BH4" s="49">
        <f>versenyek!$GF$11*IFERROR(VLOOKUP(VLOOKUP($A4,versenyek!GE:GG,3,FALSE),szabalyok!$A$16:$B$23,2,FALSE),0)</f>
        <v>0</v>
      </c>
      <c r="BI4" s="49">
        <f>versenyek!$GI$11*IFERROR(VLOOKUP(VLOOKUP($A4,versenyek!GH:GJ,3,FALSE),szabalyok!$A$16:$B$23,2,FALSE),0)</f>
        <v>0</v>
      </c>
      <c r="BJ4" s="49">
        <f>versenyek!$GL$11*IFERROR(VLOOKUP(VLOOKUP($A4,versenyek!GK:GM,3,FALSE),szabalyok!$A$16:$B$23,2,FALSE),0)</f>
        <v>203.09721320113778</v>
      </c>
      <c r="BK4" s="49">
        <f>versenyek!$GO$11*IFERROR(VLOOKUP(VLOOKUP($A4,versenyek!GN:GP,3,FALSE),szabalyok!$A$16:$B$23,2,FALSE),0)</f>
        <v>44.987890704392207</v>
      </c>
      <c r="BL4" s="49">
        <f>versenyek!$GR$11*IFERROR(VLOOKUP(VLOOKUP($A4,versenyek!GQ:GS,3,FALSE),szabalyok!$A$16:$B$23,2,FALSE),0)</f>
        <v>178.87080408667416</v>
      </c>
      <c r="BM4" s="49">
        <f>versenyek!$GX$11*IFERROR(VLOOKUP(VLOOKUP($A4,versenyek!GW:GY,3,FALSE),szabalyok!$A$16:$B$23,2,FALSE),0)</f>
        <v>0</v>
      </c>
      <c r="BN4" s="49">
        <f>versenyek!$HA$11*IFERROR(VLOOKUP(VLOOKUP($A4,versenyek!GZ:HB,3,FALSE),szabalyok!$A$16:$B$23,2,FALSE),0)</f>
        <v>0</v>
      </c>
      <c r="BO4" s="49">
        <f>versenyek!$HD$11*IFERROR(VLOOKUP(VLOOKUP($A4,versenyek!HC:HE,3,FALSE),szabalyok!$A$16:$B$23,2,FALSE),0)</f>
        <v>0</v>
      </c>
      <c r="BP4" s="49">
        <f>versenyek!$HG$11*IFERROR(VLOOKUP(VLOOKUP($A4,versenyek!HF:HH,3,FALSE),szabalyok!$A$16:$B$23,2,FALSE),0)</f>
        <v>228.90578227886763</v>
      </c>
      <c r="BQ4" s="49">
        <f>versenyek!$HJ$11*IFERROR(VLOOKUP(VLOOKUP($A4,versenyek!HI:HK,3,FALSE),szabalyok!$A$16:$B$23,2,FALSE),0)</f>
        <v>0</v>
      </c>
      <c r="BR4" s="49">
        <f>versenyek!$HM$11*IFERROR(VLOOKUP(VLOOKUP($A4,versenyek!HL:HN,3,FALSE),szabalyok!$A$16:$B$23,2,FALSE),0)</f>
        <v>0</v>
      </c>
      <c r="BS4" s="49">
        <f>versenyek!$HP$11*IFERROR(VLOOKUP(VLOOKUP($A4,versenyek!HO:HQ,3,FALSE),szabalyok!$A$16:$B$23,2,FALSE),0)</f>
        <v>0</v>
      </c>
      <c r="BT4" s="49">
        <f>versenyek!$HS$11*IFERROR(VLOOKUP(VLOOKUP($A4,versenyek!HR:HT,3,FALSE),szabalyok!$A$16:$B$23,2,FALSE),0)</f>
        <v>0</v>
      </c>
      <c r="BU4" s="49">
        <f>versenyek!$HV$11*IFERROR(VLOOKUP(VLOOKUP($A4,versenyek!HU:HW,3,FALSE),szabalyok!$A$16:$B$23,2,FALSE),0)</f>
        <v>0</v>
      </c>
      <c r="BV4" s="49">
        <f>versenyek!$HY$11*IFERROR(VLOOKUP(VLOOKUP($A4,versenyek!HX:HZ,3,FALSE),szabalyok!$A$16:$B$23,2,FALSE),0)</f>
        <v>0</v>
      </c>
      <c r="BW4" s="49">
        <f>versenyek!$IB$11*IFERROR(VLOOKUP(VLOOKUP($A4,versenyek!IA:IC,3,FALSE),szabalyok!$A$16:$B$23,2,FALSE),0)</f>
        <v>0</v>
      </c>
      <c r="BX4" s="49">
        <f>versenyek!$IE$11*IFERROR(VLOOKUP(VLOOKUP($A4,versenyek!ID:IF,3,FALSE),szabalyok!$A$16:$B$23,2,FALSE),0)</f>
        <v>0</v>
      </c>
      <c r="BY4" s="49">
        <f>versenyek!$IH$11*IFERROR(VLOOKUP(VLOOKUP($A4,versenyek!IG:II,3,FALSE),szabalyok!$A$16:$B$23,2,FALSE),0)</f>
        <v>0</v>
      </c>
      <c r="BZ4" s="49">
        <f>versenyek!$IK$11*IFERROR(VLOOKUP(VLOOKUP($A4,versenyek!IJ:IL,3,FALSE),szabalyok!$A$16:$B$23,2,FALSE),0)</f>
        <v>0</v>
      </c>
      <c r="CA4" s="49">
        <f>versenyek!$IN$11*IFERROR(VLOOKUP(VLOOKUP($A4,versenyek!IM:IO,3,FALSE),szabalyok!$A$16:$B$23,2,FALSE),0)</f>
        <v>0</v>
      </c>
      <c r="CB4" s="49"/>
      <c r="CC4" s="238">
        <f t="shared" si="0"/>
        <v>748.99249367945822</v>
      </c>
    </row>
    <row r="5" spans="1:82">
      <c r="A5" s="1" t="s">
        <v>1292</v>
      </c>
      <c r="B5" s="49">
        <v>0</v>
      </c>
      <c r="C5" s="49">
        <v>0</v>
      </c>
      <c r="D5" s="49">
        <v>0</v>
      </c>
      <c r="E5" s="49">
        <v>0</v>
      </c>
      <c r="F5" s="49">
        <v>0</v>
      </c>
      <c r="G5" s="49">
        <v>0</v>
      </c>
      <c r="H5" s="49">
        <v>0</v>
      </c>
      <c r="I5" s="49">
        <v>0</v>
      </c>
      <c r="J5" s="49">
        <v>0</v>
      </c>
      <c r="K5" s="49">
        <v>149.02822781382648</v>
      </c>
      <c r="L5" s="49">
        <v>0</v>
      </c>
      <c r="M5" s="49">
        <v>0</v>
      </c>
      <c r="N5" s="49">
        <v>0</v>
      </c>
      <c r="O5" s="49">
        <v>0</v>
      </c>
      <c r="P5" s="49">
        <v>0</v>
      </c>
      <c r="Q5" s="49">
        <v>0</v>
      </c>
      <c r="R5" s="49">
        <f>versenyek!$BD$11*IFERROR(VLOOKUP(VLOOKUP($A5,versenyek!BC:BE,3,FALSE),szabalyok!$A$16:$B$23,2,FALSE),0)</f>
        <v>0</v>
      </c>
      <c r="S5" s="49">
        <f>versenyek!$BG$11*IFERROR(VLOOKUP(VLOOKUP($A5,versenyek!BF:BH,3,FALSE),szabalyok!$A$16:$B$23,2,FALSE),0)</f>
        <v>0</v>
      </c>
      <c r="T5" s="49">
        <f>versenyek!$BJ$11*IFERROR(VLOOKUP(VLOOKUP($A5,versenyek!BI:BK,3,FALSE),szabalyok!$A$16:$B$23,2,FALSE),0)</f>
        <v>0</v>
      </c>
      <c r="U5" s="49">
        <f>versenyek!$BM$11*IFERROR(VLOOKUP(VLOOKUP($A5,versenyek!BL:BN,3,FALSE),szabalyok!$A$16:$B$23,2,FALSE),0)</f>
        <v>0</v>
      </c>
      <c r="V5" s="49">
        <f>versenyek!$BP$11*IFERROR(VLOOKUP(VLOOKUP($A5,versenyek!BO:BQ,3,FALSE),szabalyok!$A$16:$B$23,2,FALSE),0)</f>
        <v>69.765856262901124</v>
      </c>
      <c r="W5" s="49">
        <f>versenyek!$BS$11*IFERROR(VLOOKUP(VLOOKUP($A5,versenyek!BR:BT,3,FALSE),szabalyok!$A$16:$B$23,2,FALSE),0)</f>
        <v>0</v>
      </c>
      <c r="X5" s="49">
        <f>versenyek!$BV$11*IFERROR(VLOOKUP(VLOOKUP($A5,versenyek!BU:BW,3,FALSE),szabalyok!$A$16:$B$23,2,FALSE),0)</f>
        <v>0</v>
      </c>
      <c r="Y5" s="49">
        <f>versenyek!$BY$11*IFERROR(VLOOKUP(VLOOKUP($A5,versenyek!BX:BZ,3,FALSE),szabalyok!$A$16:$B$23,2,FALSE),0)</f>
        <v>0</v>
      </c>
      <c r="Z5" s="49">
        <f>versenyek!$CB$11*IFERROR(VLOOKUP(VLOOKUP($A5,versenyek!CA:CC,3,FALSE),szabalyok!$A$16:$B$23,2,FALSE),0)</f>
        <v>0</v>
      </c>
      <c r="AA5" s="49">
        <f>versenyek!$CE$11*IFERROR(VLOOKUP(VLOOKUP($A5,versenyek!CD:CF,3,FALSE),szabalyok!$A$16:$B$23,2,FALSE),0)</f>
        <v>87.628829242129541</v>
      </c>
      <c r="AB5" s="49">
        <f>versenyek!$CH$11*IFERROR(VLOOKUP(VLOOKUP($A5,versenyek!CG:CI,3,FALSE),szabalyok!$A$16:$B$23,2,FALSE),0)</f>
        <v>0</v>
      </c>
      <c r="AC5" s="49">
        <f>versenyek!$CK$11*IFERROR(VLOOKUP(VLOOKUP($A5,versenyek!CJ:CL,3,FALSE),szabalyok!$A$16:$B$23,2,FALSE),0)</f>
        <v>133.47672269919997</v>
      </c>
      <c r="AD5" s="49">
        <f>versenyek!$CN$11*IFERROR(VLOOKUP(VLOOKUP($A5,versenyek!CM:CO,3,FALSE),szabalyok!$A$16:$B$23,2,FALSE),0)</f>
        <v>0</v>
      </c>
      <c r="AE5" s="49">
        <f>versenyek!$CQ$11*IFERROR(VLOOKUP(VLOOKUP($A5,versenyek!CP:CR,3,FALSE),szabalyok!$A$16:$B$23,2,FALSE),0)</f>
        <v>0</v>
      </c>
      <c r="AF5" s="49">
        <f>versenyek!$CT$11*IFERROR(VLOOKUP(VLOOKUP($A5,versenyek!CS:CU,3,FALSE),szabalyok!$A$16:$B$23,2,FALSE),0)</f>
        <v>47.754978016639306</v>
      </c>
      <c r="AG5" s="49">
        <f>versenyek!$CW$11*IFERROR(VLOOKUP(VLOOKUP($A5,versenyek!CV:CX,3,FALSE),szabalyok!$A$16:$B$23,2,FALSE),0)</f>
        <v>0</v>
      </c>
      <c r="AH5" s="49">
        <f>versenyek!$CZ$11*IFERROR(VLOOKUP(VLOOKUP($A5,versenyek!CY:DA,3,FALSE),szabalyok!$A$16:$B$23,2,FALSE),0)</f>
        <v>0</v>
      </c>
      <c r="AI5" s="49">
        <f>versenyek!$DC$11*IFERROR(VLOOKUP(VLOOKUP($A5,versenyek!DB:DD,3,FALSE),szabalyok!$A$16:$B$23,2,FALSE),0)</f>
        <v>0</v>
      </c>
      <c r="AJ5" s="49">
        <f>versenyek!$DF$11*IFERROR(VLOOKUP(VLOOKUP($A5,versenyek!DE:DG,3,FALSE),szabalyok!$A$16:$B$23,2,FALSE),0)</f>
        <v>0</v>
      </c>
      <c r="AK5" s="49">
        <f>versenyek!$DI$11*IFERROR(VLOOKUP(VLOOKUP($A5,versenyek!DH:DJ,3,FALSE),szabalyok!$A$16:$B$23,2,FALSE),0)</f>
        <v>0</v>
      </c>
      <c r="AL5" s="49">
        <f>versenyek!$DL$11*IFERROR(VLOOKUP(VLOOKUP($A5,versenyek!DK:DM,3,FALSE),szabalyok!$A$16:$B$23,2,FALSE),0)</f>
        <v>0</v>
      </c>
      <c r="AM5" s="49">
        <f>versenyek!$DR$11*IFERROR(VLOOKUP(VLOOKUP($A5,versenyek!DQ:DS,3,FALSE),szabalyok!$A$16:$B$23,2,FALSE),0)</f>
        <v>0</v>
      </c>
      <c r="AN5" s="49">
        <f>versenyek!$DU$11*IFERROR(VLOOKUP(VLOOKUP($A5,versenyek!DT:DV,3,FALSE),szabalyok!$A$16:$B$23,2,FALSE),0)</f>
        <v>125.36195028819105</v>
      </c>
      <c r="AO5" s="49">
        <f>versenyek!$DO$11*IFERROR(VLOOKUP(VLOOKUP($A5,versenyek!DN:DP,3,FALSE),szabalyok!$A$16:$B$23,2,FALSE),0)</f>
        <v>0</v>
      </c>
      <c r="AP5" s="49">
        <f>versenyek!$DX$11*IFERROR(VLOOKUP(VLOOKUP($A5,versenyek!DW:DY,3,FALSE),szabalyok!$A$16:$B$23,2,FALSE),0)</f>
        <v>0</v>
      </c>
      <c r="AQ5" s="49">
        <f>versenyek!$EA$11*IFERROR(VLOOKUP(VLOOKUP($A5,versenyek!DZ:EB,3,FALSE),szabalyok!$A$16:$B$23,2,FALSE),0)</f>
        <v>0</v>
      </c>
      <c r="AR5" s="49">
        <f>versenyek!$ED$11*IFERROR(VLOOKUP(VLOOKUP($A5,versenyek!EC:EE,3,FALSE),szabalyok!$A$16:$B$23,2,FALSE),0)</f>
        <v>0</v>
      </c>
      <c r="AS5" s="49">
        <f>versenyek!$EG$11*IFERROR(VLOOKUP(VLOOKUP($A5,versenyek!EF:EH,3,FALSE),szabalyok!$A$16:$B$23,2,FALSE),0)</f>
        <v>0</v>
      </c>
      <c r="AT5" s="49">
        <f>versenyek!$EJ$11*IFERROR(VLOOKUP(VLOOKUP($A5,versenyek!EI:EK,3,FALSE),szabalyok!$A$16:$B$23,2,FALSE),0)</f>
        <v>0</v>
      </c>
      <c r="AU5" s="49">
        <f>versenyek!$EM$11*IFERROR(VLOOKUP(VLOOKUP($A5,versenyek!EL:EN,3,FALSE),szabalyok!$A$16:$B$23,2,FALSE),0)</f>
        <v>0</v>
      </c>
      <c r="AV5" s="49">
        <f>versenyek!$EP$11*IFERROR(VLOOKUP(VLOOKUP($A5,versenyek!EO:EQ,3,FALSE),szabalyok!$A$16:$B$23,2,FALSE),0)</f>
        <v>0</v>
      </c>
      <c r="AW5" s="49">
        <f>versenyek!$EY$11*IFERROR(VLOOKUP(VLOOKUP($A5,versenyek!EX:EZ,3,FALSE),szabalyok!$A$16:$B$23,2,FALSE),0)</f>
        <v>0</v>
      </c>
      <c r="AX5" s="49">
        <f>versenyek!$FB$11*IFERROR(VLOOKUP(VLOOKUP($A5,versenyek!FA:FC,3,FALSE),szabalyok!$A$16:$B$23,2,FALSE),0)</f>
        <v>0</v>
      </c>
      <c r="AY5" s="49">
        <f>versenyek!$FE$11*IFERROR(VLOOKUP(VLOOKUP($A5,versenyek!FD:FF,3,FALSE),szabalyok!$A$16:$B$23,2,FALSE),0)</f>
        <v>0</v>
      </c>
      <c r="AZ5" s="49">
        <f>versenyek!$FH$11*IFERROR(VLOOKUP(VLOOKUP($A5,versenyek!FG:FI,3,FALSE),szabalyok!$A$16:$B$23,2,FALSE),0)</f>
        <v>0</v>
      </c>
      <c r="BA5" s="49">
        <f>versenyek!$FK$11*IFERROR(VLOOKUP(VLOOKUP($A5,versenyek!FJ:FL,3,FALSE),szabalyok!$A$16:$B$23,2,FALSE),0)</f>
        <v>0</v>
      </c>
      <c r="BB5" s="49">
        <f>versenyek!$FN$11*IFERROR(VLOOKUP(VLOOKUP($A5,versenyek!FM:FO,3,FALSE),szabalyok!$A$16:$B$23,2,FALSE),0)</f>
        <v>0</v>
      </c>
      <c r="BC5" s="49">
        <f>versenyek!$FQ$11*IFERROR(VLOOKUP(VLOOKUP($A5,versenyek!FP:FR,3,FALSE),szabalyok!$A$16:$B$23,2,FALSE),0)</f>
        <v>0</v>
      </c>
      <c r="BD5" s="49">
        <f>versenyek!$FT$11*IFERROR(VLOOKUP(VLOOKUP($A5,versenyek!FS:FU,3,FALSE),szabalyok!$A$16:$B$23,2,FALSE),0)</f>
        <v>108.97260635772297</v>
      </c>
      <c r="BE5" s="49">
        <f>versenyek!$FW$11*IFERROR(VLOOKUP(VLOOKUP($A5,versenyek!FV:FX,3,FALSE),szabalyok!$A$16:$B$23,2,FALSE),0)</f>
        <v>0</v>
      </c>
      <c r="BF5" s="49">
        <f>versenyek!$FZ$11*IFERROR(VLOOKUP(VLOOKUP($A5,versenyek!FY:GA,3,FALSE),szabalyok!$A$16:$B$23,2,FALSE),0)</f>
        <v>0</v>
      </c>
      <c r="BG5" s="49">
        <f>versenyek!$GC$11*IFERROR(VLOOKUP(VLOOKUP($A5,versenyek!GB:GD,3,FALSE),szabalyok!$A$16:$B$23,2,FALSE),0)</f>
        <v>0</v>
      </c>
      <c r="BH5" s="49">
        <f>versenyek!$GF$11*IFERROR(VLOOKUP(VLOOKUP($A5,versenyek!GE:GG,3,FALSE),szabalyok!$A$16:$B$23,2,FALSE),0)</f>
        <v>0</v>
      </c>
      <c r="BI5" s="49">
        <f>versenyek!$GI$11*IFERROR(VLOOKUP(VLOOKUP($A5,versenyek!GH:GJ,3,FALSE),szabalyok!$A$16:$B$23,2,FALSE),0)</f>
        <v>0</v>
      </c>
      <c r="BJ5" s="49">
        <f>versenyek!$GL$11*IFERROR(VLOOKUP(VLOOKUP($A5,versenyek!GK:GM,3,FALSE),szabalyok!$A$16:$B$23,2,FALSE),0)</f>
        <v>0</v>
      </c>
      <c r="BK5" s="49">
        <f>versenyek!$GO$11*IFERROR(VLOOKUP(VLOOKUP($A5,versenyek!GN:GP,3,FALSE),szabalyok!$A$16:$B$23,2,FALSE),0)</f>
        <v>0</v>
      </c>
      <c r="BL5" s="49">
        <f>versenyek!$GR$11*IFERROR(VLOOKUP(VLOOKUP($A5,versenyek!GQ:GS,3,FALSE),szabalyok!$A$16:$B$23,2,FALSE),0)</f>
        <v>0</v>
      </c>
      <c r="BM5" s="49">
        <f>versenyek!$GX$11*IFERROR(VLOOKUP(VLOOKUP($A5,versenyek!GW:GY,3,FALSE),szabalyok!$A$16:$B$23,2,FALSE),0)</f>
        <v>26.984195348575881</v>
      </c>
      <c r="BN5" s="49">
        <f>versenyek!$HA$11*IFERROR(VLOOKUP(VLOOKUP($A5,versenyek!GZ:HB,3,FALSE),szabalyok!$A$16:$B$23,2,FALSE),0)</f>
        <v>0</v>
      </c>
      <c r="BO5" s="49">
        <f>versenyek!$HD$11*IFERROR(VLOOKUP(VLOOKUP($A5,versenyek!HC:HE,3,FALSE),szabalyok!$A$16:$B$23,2,FALSE),0)</f>
        <v>0</v>
      </c>
      <c r="BP5" s="49">
        <f>versenyek!$HG$11*IFERROR(VLOOKUP(VLOOKUP($A5,versenyek!HF:HH,3,FALSE),szabalyok!$A$16:$B$23,2,FALSE),0)</f>
        <v>0</v>
      </c>
      <c r="BQ5" s="49">
        <f>versenyek!$HJ$11*IFERROR(VLOOKUP(VLOOKUP($A5,versenyek!HI:HK,3,FALSE),szabalyok!$A$16:$B$23,2,FALSE),0)</f>
        <v>326.16606538965817</v>
      </c>
      <c r="BR5" s="49">
        <f>versenyek!$HM$11*IFERROR(VLOOKUP(VLOOKUP($A5,versenyek!HL:HN,3,FALSE),szabalyok!$A$16:$B$23,2,FALSE),0)</f>
        <v>0</v>
      </c>
      <c r="BS5" s="49">
        <f>versenyek!$HP$11*IFERROR(VLOOKUP(VLOOKUP($A5,versenyek!HO:HQ,3,FALSE),szabalyok!$A$16:$B$23,2,FALSE),0)</f>
        <v>0</v>
      </c>
      <c r="BT5" s="49">
        <f>versenyek!$HS$11*IFERROR(VLOOKUP(VLOOKUP($A5,versenyek!HR:HT,3,FALSE),szabalyok!$A$16:$B$23,2,FALSE),0)</f>
        <v>0</v>
      </c>
      <c r="BU5" s="49">
        <f>versenyek!$HV$11*IFERROR(VLOOKUP(VLOOKUP($A5,versenyek!HU:HW,3,FALSE),szabalyok!$A$16:$B$23,2,FALSE),0)</f>
        <v>0</v>
      </c>
      <c r="BV5" s="49">
        <f>versenyek!$HY$11*IFERROR(VLOOKUP(VLOOKUP($A5,versenyek!HX:HZ,3,FALSE),szabalyok!$A$16:$B$23,2,FALSE),0)</f>
        <v>0</v>
      </c>
      <c r="BW5" s="49">
        <f>versenyek!$IB$11*IFERROR(VLOOKUP(VLOOKUP($A5,versenyek!IA:IC,3,FALSE),szabalyok!$A$16:$B$23,2,FALSE),0)</f>
        <v>0</v>
      </c>
      <c r="BX5" s="49">
        <f>versenyek!$IE$11*IFERROR(VLOOKUP(VLOOKUP($A5,versenyek!ID:IF,3,FALSE),szabalyok!$A$16:$B$23,2,FALSE),0)</f>
        <v>0</v>
      </c>
      <c r="BY5" s="49">
        <f>versenyek!$IH$11*IFERROR(VLOOKUP(VLOOKUP($A5,versenyek!IG:II,3,FALSE),szabalyok!$A$16:$B$23,2,FALSE),0)</f>
        <v>0</v>
      </c>
      <c r="BZ5" s="49">
        <f>versenyek!$IK$11*IFERROR(VLOOKUP(VLOOKUP($A5,versenyek!IJ:IL,3,FALSE),szabalyok!$A$16:$B$23,2,FALSE),0)</f>
        <v>0</v>
      </c>
      <c r="CA5" s="49">
        <f>versenyek!$IN$11*IFERROR(VLOOKUP(VLOOKUP($A5,versenyek!IM:IO,3,FALSE),szabalyok!$A$16:$B$23,2,FALSE),0)</f>
        <v>0</v>
      </c>
      <c r="CB5" s="49"/>
      <c r="CC5" s="238">
        <f t="shared" si="0"/>
        <v>462.12286709595702</v>
      </c>
    </row>
    <row r="6" spans="1:82">
      <c r="A6" s="97" t="s">
        <v>236</v>
      </c>
      <c r="B6" s="49">
        <v>0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34.55350351679715</v>
      </c>
      <c r="I6" s="49">
        <v>0</v>
      </c>
      <c r="J6" s="49">
        <v>0</v>
      </c>
      <c r="K6" s="49">
        <v>243.8643727862615</v>
      </c>
      <c r="L6" s="49">
        <v>0</v>
      </c>
      <c r="M6" s="49">
        <v>0</v>
      </c>
      <c r="N6" s="49">
        <v>0</v>
      </c>
      <c r="O6" s="49">
        <v>20.822758888048</v>
      </c>
      <c r="P6" s="49">
        <v>0</v>
      </c>
      <c r="Q6" s="49">
        <v>0</v>
      </c>
      <c r="R6" s="49">
        <f>versenyek!$BD$11*IFERROR(VLOOKUP(VLOOKUP($A6,versenyek!BC:BE,3,FALSE),szabalyok!$A$16:$B$23,2,FALSE),0)</f>
        <v>20</v>
      </c>
      <c r="S6" s="49">
        <f>versenyek!$BG$11*IFERROR(VLOOKUP(VLOOKUP($A6,versenyek!BF:BH,3,FALSE),szabalyok!$A$16:$B$23,2,FALSE),0)</f>
        <v>0</v>
      </c>
      <c r="T6" s="49">
        <f>versenyek!$BJ$11*IFERROR(VLOOKUP(VLOOKUP($A6,versenyek!BI:BK,3,FALSE),szabalyok!$A$16:$B$23,2,FALSE),0)</f>
        <v>0</v>
      </c>
      <c r="U6" s="49">
        <f>versenyek!$BM$11*IFERROR(VLOOKUP(VLOOKUP($A6,versenyek!BL:BN,3,FALSE),szabalyok!$A$16:$B$23,2,FALSE),0)</f>
        <v>0</v>
      </c>
      <c r="V6" s="49">
        <f>versenyek!$BP$11*IFERROR(VLOOKUP(VLOOKUP($A6,versenyek!BO:BQ,3,FALSE),szabalyok!$A$16:$B$23,2,FALSE),0)</f>
        <v>29.069106776208798</v>
      </c>
      <c r="W6" s="49">
        <f>versenyek!$BS$11*IFERROR(VLOOKUP(VLOOKUP($A6,versenyek!BR:BT,3,FALSE),szabalyok!$A$16:$B$23,2,FALSE),0)</f>
        <v>0</v>
      </c>
      <c r="X6" s="49">
        <f>versenyek!$BV$11*IFERROR(VLOOKUP(VLOOKUP($A6,versenyek!BU:BW,3,FALSE),szabalyok!$A$16:$B$23,2,FALSE),0)</f>
        <v>0</v>
      </c>
      <c r="Y6" s="49">
        <f>versenyek!$BY$11*IFERROR(VLOOKUP(VLOOKUP($A6,versenyek!BX:BZ,3,FALSE),szabalyok!$A$16:$B$23,2,FALSE),0)</f>
        <v>0</v>
      </c>
      <c r="Z6" s="49">
        <f>versenyek!$CB$11*IFERROR(VLOOKUP(VLOOKUP($A6,versenyek!CA:CC,3,FALSE),szabalyok!$A$16:$B$23,2,FALSE),0)</f>
        <v>0</v>
      </c>
      <c r="AA6" s="49">
        <f>versenyek!$CE$11*IFERROR(VLOOKUP(VLOOKUP($A6,versenyek!CD:CF,3,FALSE),szabalyok!$A$16:$B$23,2,FALSE),0)</f>
        <v>0</v>
      </c>
      <c r="AB6" s="49">
        <f>versenyek!$CH$11*IFERROR(VLOOKUP(VLOOKUP($A6,versenyek!CG:CI,3,FALSE),szabalyok!$A$16:$B$23,2,FALSE),0)</f>
        <v>40.931525063156499</v>
      </c>
      <c r="AC6" s="49">
        <f>versenyek!$CK$11*IFERROR(VLOOKUP(VLOOKUP($A6,versenyek!CJ:CL,3,FALSE),szabalyok!$A$16:$B$23,2,FALSE),0)</f>
        <v>25.95380719151111</v>
      </c>
      <c r="AD6" s="49">
        <f>versenyek!$CN$11*IFERROR(VLOOKUP(VLOOKUP($A6,versenyek!CM:CO,3,FALSE),szabalyok!$A$16:$B$23,2,FALSE),0)</f>
        <v>0</v>
      </c>
      <c r="AE6" s="49">
        <f>versenyek!$CQ$11*IFERROR(VLOOKUP(VLOOKUP($A6,versenyek!CP:CR,3,FALSE),szabalyok!$A$16:$B$23,2,FALSE),0)</f>
        <v>55.32907857997607</v>
      </c>
      <c r="AF6" s="49">
        <f>versenyek!$CT$11*IFERROR(VLOOKUP(VLOOKUP($A6,versenyek!CS:CU,3,FALSE),szabalyok!$A$16:$B$23,2,FALSE),0)</f>
        <v>0</v>
      </c>
      <c r="AG6" s="49">
        <f>versenyek!$CW$11*IFERROR(VLOOKUP(VLOOKUP($A6,versenyek!CV:CX,3,FALSE),szabalyok!$A$16:$B$23,2,FALSE),0)</f>
        <v>0</v>
      </c>
      <c r="AH6" s="49">
        <f>versenyek!$CZ$11*IFERROR(VLOOKUP(VLOOKUP($A6,versenyek!CY:DA,3,FALSE),szabalyok!$A$16:$B$23,2,FALSE),0)</f>
        <v>250.59241706161137</v>
      </c>
      <c r="AI6" s="49">
        <f>versenyek!$DC$11*IFERROR(VLOOKUP(VLOOKUP($A6,versenyek!DB:DD,3,FALSE),szabalyok!$A$16:$B$23,2,FALSE),0)</f>
        <v>0</v>
      </c>
      <c r="AJ6" s="49">
        <f>versenyek!$DF$11*IFERROR(VLOOKUP(VLOOKUP($A6,versenyek!DE:DG,3,FALSE),szabalyok!$A$16:$B$23,2,FALSE),0)</f>
        <v>0</v>
      </c>
      <c r="AK6" s="49">
        <f>versenyek!$DI$11*IFERROR(VLOOKUP(VLOOKUP($A6,versenyek!DH:DJ,3,FALSE),szabalyok!$A$16:$B$23,2,FALSE),0)</f>
        <v>59.36160881392442</v>
      </c>
      <c r="AL6" s="49">
        <f>versenyek!$DL$11*IFERROR(VLOOKUP(VLOOKUP($A6,versenyek!DK:DM,3,FALSE),szabalyok!$A$16:$B$23,2,FALSE),0)</f>
        <v>0</v>
      </c>
      <c r="AM6" s="49">
        <f>versenyek!$DR$11*IFERROR(VLOOKUP(VLOOKUP($A6,versenyek!DQ:DS,3,FALSE),szabalyok!$A$16:$B$23,2,FALSE),0)</f>
        <v>0</v>
      </c>
      <c r="AN6" s="49">
        <f>versenyek!$DU$11*IFERROR(VLOOKUP(VLOOKUP($A6,versenyek!DT:DV,3,FALSE),szabalyok!$A$16:$B$23,2,FALSE),0)</f>
        <v>205.13773683522172</v>
      </c>
      <c r="AO6" s="49">
        <f>versenyek!$DO$11*IFERROR(VLOOKUP(VLOOKUP($A6,versenyek!DN:DP,3,FALSE),szabalyok!$A$16:$B$23,2,FALSE),0)</f>
        <v>0</v>
      </c>
      <c r="AP6" s="49">
        <f>versenyek!$DX$11*IFERROR(VLOOKUP(VLOOKUP($A6,versenyek!DW:DY,3,FALSE),szabalyok!$A$16:$B$23,2,FALSE),0)</f>
        <v>0</v>
      </c>
      <c r="AQ6" s="49">
        <f>versenyek!$EA$11*IFERROR(VLOOKUP(VLOOKUP($A6,versenyek!DZ:EB,3,FALSE),szabalyok!$A$16:$B$23,2,FALSE),0)</f>
        <v>0</v>
      </c>
      <c r="AR6" s="49">
        <f>versenyek!$ED$11*IFERROR(VLOOKUP(VLOOKUP($A6,versenyek!EC:EE,3,FALSE),szabalyok!$A$16:$B$23,2,FALSE),0)</f>
        <v>0</v>
      </c>
      <c r="AS6" s="49">
        <f>versenyek!$EG$11*IFERROR(VLOOKUP(VLOOKUP($A6,versenyek!EF:EH,3,FALSE),szabalyok!$A$16:$B$23,2,FALSE),0)</f>
        <v>0</v>
      </c>
      <c r="AT6" s="49">
        <f>versenyek!$EJ$11*IFERROR(VLOOKUP(VLOOKUP($A6,versenyek!EI:EK,3,FALSE),szabalyok!$A$16:$B$23,2,FALSE),0)</f>
        <v>0</v>
      </c>
      <c r="AU6" s="49">
        <f>versenyek!$EM$11*IFERROR(VLOOKUP(VLOOKUP($A6,versenyek!EL:EN,3,FALSE),szabalyok!$A$16:$B$23,2,FALSE),0)</f>
        <v>0</v>
      </c>
      <c r="AV6" s="49">
        <f>versenyek!$EP$11*IFERROR(VLOOKUP(VLOOKUP($A6,versenyek!EO:EQ,3,FALSE),szabalyok!$A$16:$B$23,2,FALSE),0)</f>
        <v>0</v>
      </c>
      <c r="AW6" s="49">
        <f>versenyek!$EY$11*IFERROR(VLOOKUP(VLOOKUP($A6,versenyek!EX:EZ,3,FALSE),szabalyok!$A$16:$B$23,2,FALSE),0)</f>
        <v>68.170835296405855</v>
      </c>
      <c r="AX6" s="49">
        <f>versenyek!$FB$11*IFERROR(VLOOKUP(VLOOKUP($A6,versenyek!FA:FC,3,FALSE),szabalyok!$A$16:$B$23,2,FALSE),0)</f>
        <v>0</v>
      </c>
      <c r="AY6" s="49">
        <f>versenyek!$FE$11*IFERROR(VLOOKUP(VLOOKUP($A6,versenyek!FD:FF,3,FALSE),szabalyok!$A$16:$B$23,2,FALSE),0)</f>
        <v>0</v>
      </c>
      <c r="AZ6" s="49">
        <f>versenyek!$FH$11*IFERROR(VLOOKUP(VLOOKUP($A6,versenyek!FG:FI,3,FALSE),szabalyok!$A$16:$B$23,2,FALSE),0)</f>
        <v>59.767884050353359</v>
      </c>
      <c r="BA6" s="49">
        <f>versenyek!$FK$11*IFERROR(VLOOKUP(VLOOKUP($A6,versenyek!FJ:FL,3,FALSE),szabalyok!$A$16:$B$23,2,FALSE),0)</f>
        <v>0</v>
      </c>
      <c r="BB6" s="49">
        <f>versenyek!$FN$11*IFERROR(VLOOKUP(VLOOKUP($A6,versenyek!FM:FO,3,FALSE),szabalyok!$A$16:$B$23,2,FALSE),0)</f>
        <v>0</v>
      </c>
      <c r="BC6" s="49">
        <f>versenyek!$FQ$11*IFERROR(VLOOKUP(VLOOKUP($A6,versenyek!FP:FR,3,FALSE),szabalyok!$A$16:$B$23,2,FALSE),0)</f>
        <v>32.354505616279653</v>
      </c>
      <c r="BD6" s="49">
        <f>versenyek!$FT$11*IFERROR(VLOOKUP(VLOOKUP($A6,versenyek!FS:FU,3,FALSE),szabalyok!$A$16:$B$23,2,FALSE),0)</f>
        <v>15.135084216350414</v>
      </c>
      <c r="BE6" s="49">
        <f>versenyek!$FW$11*IFERROR(VLOOKUP(VLOOKUP($A6,versenyek!FV:FX,3,FALSE),szabalyok!$A$16:$B$23,2,FALSE),0)</f>
        <v>0</v>
      </c>
      <c r="BF6" s="49">
        <f>versenyek!$FZ$11*IFERROR(VLOOKUP(VLOOKUP($A6,versenyek!FY:GA,3,FALSE),szabalyok!$A$16:$B$23,2,FALSE),0)</f>
        <v>8</v>
      </c>
      <c r="BG6" s="49">
        <f>versenyek!$GC$11*IFERROR(VLOOKUP(VLOOKUP($A6,versenyek!GB:GD,3,FALSE),szabalyok!$A$16:$B$23,2,FALSE),0)</f>
        <v>15.56168037267409</v>
      </c>
      <c r="BH6" s="49">
        <f>versenyek!$GF$11*IFERROR(VLOOKUP(VLOOKUP($A6,versenyek!GE:GG,3,FALSE),szabalyok!$A$16:$B$23,2,FALSE),0)</f>
        <v>0</v>
      </c>
      <c r="BI6" s="49">
        <f>versenyek!$GI$11*IFERROR(VLOOKUP(VLOOKUP($A6,versenyek!GH:GJ,3,FALSE),szabalyok!$A$16:$B$23,2,FALSE),0)</f>
        <v>118.39344589869118</v>
      </c>
      <c r="BJ6" s="49">
        <f>versenyek!$GL$11*IFERROR(VLOOKUP(VLOOKUP($A6,versenyek!GK:GM,3,FALSE),szabalyok!$A$16:$B$23,2,FALSE),0)</f>
        <v>0</v>
      </c>
      <c r="BK6" s="49">
        <f>versenyek!$GO$11*IFERROR(VLOOKUP(VLOOKUP($A6,versenyek!GN:GP,3,FALSE),szabalyok!$A$16:$B$23,2,FALSE),0)</f>
        <v>0</v>
      </c>
      <c r="BL6" s="49">
        <f>versenyek!$GR$11*IFERROR(VLOOKUP(VLOOKUP($A6,versenyek!GQ:GS,3,FALSE),szabalyok!$A$16:$B$23,2,FALSE),0)</f>
        <v>0</v>
      </c>
      <c r="BM6" s="49">
        <f>versenyek!$GX$11*IFERROR(VLOOKUP(VLOOKUP($A6,versenyek!GW:GY,3,FALSE),szabalyok!$A$16:$B$23,2,FALSE),0)</f>
        <v>0</v>
      </c>
      <c r="BN6" s="49">
        <f>versenyek!$HA$11*IFERROR(VLOOKUP(VLOOKUP($A6,versenyek!GZ:HB,3,FALSE),szabalyok!$A$16:$B$23,2,FALSE),0)</f>
        <v>0</v>
      </c>
      <c r="BO6" s="49">
        <f>versenyek!$HD$11*IFERROR(VLOOKUP(VLOOKUP($A6,versenyek!HC:HE,3,FALSE),szabalyok!$A$16:$B$23,2,FALSE),0)</f>
        <v>0</v>
      </c>
      <c r="BP6" s="49">
        <f>versenyek!$HG$11*IFERROR(VLOOKUP(VLOOKUP($A6,versenyek!HF:HH,3,FALSE),szabalyok!$A$16:$B$23,2,FALSE),0)</f>
        <v>0</v>
      </c>
      <c r="BQ6" s="49">
        <f>versenyek!$HJ$11*IFERROR(VLOOKUP(VLOOKUP($A6,versenyek!HI:HK,3,FALSE),szabalyok!$A$16:$B$23,2,FALSE),0)</f>
        <v>199.32370662701334</v>
      </c>
      <c r="BR6" s="49">
        <f>versenyek!$HM$11*IFERROR(VLOOKUP(VLOOKUP($A6,versenyek!HL:HN,3,FALSE),szabalyok!$A$16:$B$23,2,FALSE),0)</f>
        <v>0</v>
      </c>
      <c r="BS6" s="49">
        <f>versenyek!$HP$11*IFERROR(VLOOKUP(VLOOKUP($A6,versenyek!HO:HQ,3,FALSE),szabalyok!$A$16:$B$23,2,FALSE),0)</f>
        <v>0</v>
      </c>
      <c r="BT6" s="49">
        <f>versenyek!$HS$11*IFERROR(VLOOKUP(VLOOKUP($A6,versenyek!HR:HT,3,FALSE),szabalyok!$A$16:$B$23,2,FALSE),0)</f>
        <v>0</v>
      </c>
      <c r="BU6" s="49">
        <f>versenyek!$HV$11*IFERROR(VLOOKUP(VLOOKUP($A6,versenyek!HU:HW,3,FALSE),szabalyok!$A$16:$B$23,2,FALSE),0)</f>
        <v>0</v>
      </c>
      <c r="BV6" s="49">
        <f>versenyek!$HY$11*IFERROR(VLOOKUP(VLOOKUP($A6,versenyek!HX:HZ,3,FALSE),szabalyok!$A$16:$B$23,2,FALSE),0)</f>
        <v>0</v>
      </c>
      <c r="BW6" s="49">
        <f>versenyek!$IB$11*IFERROR(VLOOKUP(VLOOKUP($A6,versenyek!IA:IC,3,FALSE),szabalyok!$A$16:$B$23,2,FALSE),0)</f>
        <v>0</v>
      </c>
      <c r="BX6" s="49">
        <f>versenyek!$IE$11*IFERROR(VLOOKUP(VLOOKUP($A6,versenyek!ID:IF,3,FALSE),szabalyok!$A$16:$B$23,2,FALSE),0)</f>
        <v>0</v>
      </c>
      <c r="BY6" s="49">
        <f>versenyek!$IH$11*IFERROR(VLOOKUP(VLOOKUP($A6,versenyek!IG:II,3,FALSE),szabalyok!$A$16:$B$23,2,FALSE),0)</f>
        <v>0</v>
      </c>
      <c r="BZ6" s="49">
        <f>versenyek!$IK$11*IFERROR(VLOOKUP(VLOOKUP($A6,versenyek!IJ:IL,3,FALSE),szabalyok!$A$16:$B$23,2,FALSE),0)</f>
        <v>0</v>
      </c>
      <c r="CA6" s="49">
        <f>versenyek!$IN$11*IFERROR(VLOOKUP(VLOOKUP($A6,versenyek!IM:IO,3,FALSE),szabalyok!$A$16:$B$23,2,FALSE),0)</f>
        <v>0</v>
      </c>
      <c r="CB6" s="49"/>
      <c r="CC6" s="238">
        <f t="shared" si="0"/>
        <v>448.53630678136204</v>
      </c>
    </row>
    <row r="7" spans="1:82">
      <c r="A7" s="1" t="s">
        <v>42</v>
      </c>
      <c r="B7" s="49">
        <v>0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v>0</v>
      </c>
      <c r="P7" s="49">
        <v>178.81456771334939</v>
      </c>
      <c r="Q7" s="49">
        <v>0</v>
      </c>
      <c r="R7" s="49">
        <f>versenyek!$BD$11*IFERROR(VLOOKUP(VLOOKUP($A7,versenyek!BC:BE,3,FALSE),szabalyok!$A$16:$B$23,2,FALSE),0)</f>
        <v>0</v>
      </c>
      <c r="S7" s="49">
        <f>versenyek!$BG$11*IFERROR(VLOOKUP(VLOOKUP($A7,versenyek!BF:BH,3,FALSE),szabalyok!$A$16:$B$23,2,FALSE),0)</f>
        <v>0</v>
      </c>
      <c r="T7" s="49">
        <f>versenyek!$BJ$11*IFERROR(VLOOKUP(VLOOKUP($A7,versenyek!BI:BK,3,FALSE),szabalyok!$A$16:$B$23,2,FALSE),0)</f>
        <v>0</v>
      </c>
      <c r="U7" s="49">
        <f>versenyek!$BM$11*IFERROR(VLOOKUP(VLOOKUP($A7,versenyek!BL:BN,3,FALSE),szabalyok!$A$16:$B$23,2,FALSE),0)</f>
        <v>8.3839914904932886</v>
      </c>
      <c r="V7" s="49">
        <f>versenyek!$BP$11*IFERROR(VLOOKUP(VLOOKUP($A7,versenyek!BO:BQ,3,FALSE),szabalyok!$A$16:$B$23,2,FALSE),0)</f>
        <v>0</v>
      </c>
      <c r="W7" s="49">
        <f>versenyek!$BS$11*IFERROR(VLOOKUP(VLOOKUP($A7,versenyek!BR:BT,3,FALSE),szabalyok!$A$16:$B$23,2,FALSE),0)</f>
        <v>0</v>
      </c>
      <c r="X7" s="49">
        <f>versenyek!$BV$11*IFERROR(VLOOKUP(VLOOKUP($A7,versenyek!BU:BW,3,FALSE),szabalyok!$A$16:$B$23,2,FALSE),0)</f>
        <v>0</v>
      </c>
      <c r="Y7" s="49">
        <f>versenyek!$BY$11*IFERROR(VLOOKUP(VLOOKUP($A7,versenyek!BX:BZ,3,FALSE),szabalyok!$A$16:$B$23,2,FALSE),0)</f>
        <v>32.031910650179505</v>
      </c>
      <c r="Z7" s="49">
        <f>versenyek!$CB$11*IFERROR(VLOOKUP(VLOOKUP($A7,versenyek!CA:CC,3,FALSE),szabalyok!$A$16:$B$23,2,FALSE),0)</f>
        <v>193.68268847227762</v>
      </c>
      <c r="AA7" s="49">
        <f>versenyek!$CE$11*IFERROR(VLOOKUP(VLOOKUP($A7,versenyek!CD:CF,3,FALSE),szabalyok!$A$16:$B$23,2,FALSE),0)</f>
        <v>0</v>
      </c>
      <c r="AB7" s="49">
        <f>versenyek!$CH$11*IFERROR(VLOOKUP(VLOOKUP($A7,versenyek!CG:CI,3,FALSE),szabalyok!$A$16:$B$23,2,FALSE),0)</f>
        <v>0</v>
      </c>
      <c r="AC7" s="49">
        <f>versenyek!$CK$11*IFERROR(VLOOKUP(VLOOKUP($A7,versenyek!CJ:CL,3,FALSE),szabalyok!$A$16:$B$23,2,FALSE),0)</f>
        <v>0</v>
      </c>
      <c r="AD7" s="49">
        <f>versenyek!$CN$11*IFERROR(VLOOKUP(VLOOKUP($A7,versenyek!CM:CO,3,FALSE),szabalyok!$A$16:$B$23,2,FALSE),0)</f>
        <v>0</v>
      </c>
      <c r="AE7" s="49">
        <f>versenyek!$CQ$11*IFERROR(VLOOKUP(VLOOKUP($A7,versenyek!CP:CR,3,FALSE),szabalyok!$A$16:$B$23,2,FALSE),0)</f>
        <v>0</v>
      </c>
      <c r="AF7" s="49">
        <f>versenyek!$CT$11*IFERROR(VLOOKUP(VLOOKUP($A7,versenyek!CS:CU,3,FALSE),szabalyok!$A$16:$B$23,2,FALSE),0)</f>
        <v>0</v>
      </c>
      <c r="AG7" s="49">
        <f>versenyek!$CW$11*IFERROR(VLOOKUP(VLOOKUP($A7,versenyek!CV:CX,3,FALSE),szabalyok!$A$16:$B$23,2,FALSE),0)</f>
        <v>0</v>
      </c>
      <c r="AH7" s="49">
        <f>versenyek!$CZ$11*IFERROR(VLOOKUP(VLOOKUP($A7,versenyek!CY:DA,3,FALSE),szabalyok!$A$16:$B$23,2,FALSE),0)</f>
        <v>0</v>
      </c>
      <c r="AI7" s="49">
        <f>versenyek!$DC$11*IFERROR(VLOOKUP(VLOOKUP($A7,versenyek!DB:DD,3,FALSE),szabalyok!$A$16:$B$23,2,FALSE),0)</f>
        <v>0</v>
      </c>
      <c r="AJ7" s="49">
        <f>versenyek!$DF$11*IFERROR(VLOOKUP(VLOOKUP($A7,versenyek!DE:DG,3,FALSE),szabalyok!$A$16:$B$23,2,FALSE),0)</f>
        <v>0</v>
      </c>
      <c r="AK7" s="49">
        <f>versenyek!$DI$11*IFERROR(VLOOKUP(VLOOKUP($A7,versenyek!DH:DJ,3,FALSE),szabalyok!$A$16:$B$23,2,FALSE),0)</f>
        <v>0</v>
      </c>
      <c r="AL7" s="49">
        <f>versenyek!$DL$11*IFERROR(VLOOKUP(VLOOKUP($A7,versenyek!DK:DM,3,FALSE),szabalyok!$A$16:$B$23,2,FALSE),0)</f>
        <v>0</v>
      </c>
      <c r="AM7" s="49">
        <f>versenyek!$DR$11*IFERROR(VLOOKUP(VLOOKUP($A7,versenyek!DQ:DS,3,FALSE),szabalyok!$A$16:$B$23,2,FALSE),0)</f>
        <v>0</v>
      </c>
      <c r="AN7" s="49">
        <f>versenyek!$DU$11*IFERROR(VLOOKUP(VLOOKUP($A7,versenyek!DT:DV,3,FALSE),szabalyok!$A$16:$B$23,2,FALSE),0)</f>
        <v>0</v>
      </c>
      <c r="AO7" s="49">
        <f>versenyek!$DO$11*IFERROR(VLOOKUP(VLOOKUP($A7,versenyek!DN:DP,3,FALSE),szabalyok!$A$16:$B$23,2,FALSE),0)</f>
        <v>0</v>
      </c>
      <c r="AP7" s="49">
        <f>versenyek!$DX$11*IFERROR(VLOOKUP(VLOOKUP($A7,versenyek!DW:DY,3,FALSE),szabalyok!$A$16:$B$23,2,FALSE),0)</f>
        <v>0</v>
      </c>
      <c r="AQ7" s="49">
        <f>versenyek!$EA$11*IFERROR(VLOOKUP(VLOOKUP($A7,versenyek!DZ:EB,3,FALSE),szabalyok!$A$16:$B$23,2,FALSE),0)</f>
        <v>0</v>
      </c>
      <c r="AR7" s="49">
        <f>versenyek!$ED$11*IFERROR(VLOOKUP(VLOOKUP($A7,versenyek!EC:EE,3,FALSE),szabalyok!$A$16:$B$23,2,FALSE),0)</f>
        <v>0</v>
      </c>
      <c r="AS7" s="49">
        <f>versenyek!$EG$11*IFERROR(VLOOKUP(VLOOKUP($A7,versenyek!EF:EH,3,FALSE),szabalyok!$A$16:$B$23,2,FALSE),0)</f>
        <v>0</v>
      </c>
      <c r="AT7" s="49">
        <f>versenyek!$EJ$11*IFERROR(VLOOKUP(VLOOKUP($A7,versenyek!EI:EK,3,FALSE),szabalyok!$A$16:$B$23,2,FALSE),0)</f>
        <v>0</v>
      </c>
      <c r="AU7" s="49">
        <f>versenyek!$EM$11*IFERROR(VLOOKUP(VLOOKUP($A7,versenyek!EL:EN,3,FALSE),szabalyok!$A$16:$B$23,2,FALSE),0)</f>
        <v>118.55154005933743</v>
      </c>
      <c r="AV7" s="49">
        <f>versenyek!$EP$11*IFERROR(VLOOKUP(VLOOKUP($A7,versenyek!EO:EQ,3,FALSE),szabalyok!$A$16:$B$23,2,FALSE),0)</f>
        <v>0</v>
      </c>
      <c r="AW7" s="49">
        <f>versenyek!$EY$11*IFERROR(VLOOKUP(VLOOKUP($A7,versenyek!EX:EZ,3,FALSE),szabalyok!$A$16:$B$23,2,FALSE),0)</f>
        <v>0</v>
      </c>
      <c r="AX7" s="49">
        <f>versenyek!$FB$11*IFERROR(VLOOKUP(VLOOKUP($A7,versenyek!FA:FC,3,FALSE),szabalyok!$A$16:$B$23,2,FALSE),0)</f>
        <v>16.965496398529186</v>
      </c>
      <c r="AY7" s="49">
        <f>versenyek!$FE$11*IFERROR(VLOOKUP(VLOOKUP($A7,versenyek!FD:FF,3,FALSE),szabalyok!$A$16:$B$23,2,FALSE),0)</f>
        <v>13.977736362262631</v>
      </c>
      <c r="AZ7" s="49">
        <f>versenyek!$FH$11*IFERROR(VLOOKUP(VLOOKUP($A7,versenyek!FG:FI,3,FALSE),szabalyok!$A$16:$B$23,2,FALSE),0)</f>
        <v>0</v>
      </c>
      <c r="BA7" s="49">
        <f>versenyek!$FK$11*IFERROR(VLOOKUP(VLOOKUP($A7,versenyek!FJ:FL,3,FALSE),szabalyok!$A$16:$B$23,2,FALSE),0)</f>
        <v>32.9663023220672</v>
      </c>
      <c r="BB7" s="49">
        <f>versenyek!$FN$11*IFERROR(VLOOKUP(VLOOKUP($A7,versenyek!FM:FO,3,FALSE),szabalyok!$A$16:$B$23,2,FALSE),0)</f>
        <v>136.48466226766737</v>
      </c>
      <c r="BC7" s="49">
        <f>versenyek!$FQ$11*IFERROR(VLOOKUP(VLOOKUP($A7,versenyek!FP:FR,3,FALSE),szabalyok!$A$16:$B$23,2,FALSE),0)</f>
        <v>0</v>
      </c>
      <c r="BD7" s="49">
        <f>versenyek!$FT$11*IFERROR(VLOOKUP(VLOOKUP($A7,versenyek!FS:FU,3,FALSE),szabalyok!$A$16:$B$23,2,FALSE),0)</f>
        <v>0</v>
      </c>
      <c r="BE7" s="49">
        <f>versenyek!$FW$11*IFERROR(VLOOKUP(VLOOKUP($A7,versenyek!FV:FX,3,FALSE),szabalyok!$A$16:$B$23,2,FALSE),0)</f>
        <v>0</v>
      </c>
      <c r="BF7" s="49">
        <f>versenyek!$FZ$11*IFERROR(VLOOKUP(VLOOKUP($A7,versenyek!FY:GA,3,FALSE),szabalyok!$A$16:$B$23,2,FALSE),0)</f>
        <v>0</v>
      </c>
      <c r="BG7" s="49">
        <f>versenyek!$GC$11*IFERROR(VLOOKUP(VLOOKUP($A7,versenyek!GB:GD,3,FALSE),szabalyok!$A$16:$B$23,2,FALSE),0)</f>
        <v>0</v>
      </c>
      <c r="BH7" s="49">
        <f>versenyek!$GF$11*IFERROR(VLOOKUP(VLOOKUP($A7,versenyek!GE:GG,3,FALSE),szabalyok!$A$16:$B$23,2,FALSE),0)</f>
        <v>0</v>
      </c>
      <c r="BI7" s="49">
        <f>versenyek!$GI$11*IFERROR(VLOOKUP(VLOOKUP($A7,versenyek!GH:GJ,3,FALSE),szabalyok!$A$16:$B$23,2,FALSE),0)</f>
        <v>0</v>
      </c>
      <c r="BJ7" s="49">
        <f>versenyek!$GL$11*IFERROR(VLOOKUP(VLOOKUP($A7,versenyek!GK:GM,3,FALSE),szabalyok!$A$16:$B$23,2,FALSE),0)</f>
        <v>0</v>
      </c>
      <c r="BK7" s="49">
        <f>versenyek!$GO$11*IFERROR(VLOOKUP(VLOOKUP($A7,versenyek!GN:GP,3,FALSE),szabalyok!$A$16:$B$23,2,FALSE),0)</f>
        <v>0</v>
      </c>
      <c r="BL7" s="49">
        <f>versenyek!$GR$11*IFERROR(VLOOKUP(VLOOKUP($A7,versenyek!GQ:GS,3,FALSE),szabalyok!$A$16:$B$23,2,FALSE),0)</f>
        <v>0</v>
      </c>
      <c r="BM7" s="49">
        <f>versenyek!$GX$11*IFERROR(VLOOKUP(VLOOKUP($A7,versenyek!GW:GY,3,FALSE),szabalyok!$A$16:$B$23,2,FALSE),0)</f>
        <v>0</v>
      </c>
      <c r="BN7" s="49">
        <f>versenyek!$HA$11*IFERROR(VLOOKUP(VLOOKUP($A7,versenyek!GZ:HB,3,FALSE),szabalyok!$A$16:$B$23,2,FALSE),0)</f>
        <v>0</v>
      </c>
      <c r="BO7" s="49">
        <f>versenyek!$HD$11*IFERROR(VLOOKUP(VLOOKUP($A7,versenyek!HC:HE,3,FALSE),szabalyok!$A$16:$B$23,2,FALSE),0)</f>
        <v>0</v>
      </c>
      <c r="BP7" s="49">
        <f>versenyek!$HG$11*IFERROR(VLOOKUP(VLOOKUP($A7,versenyek!HF:HH,3,FALSE),szabalyok!$A$16:$B$23,2,FALSE),0)</f>
        <v>0</v>
      </c>
      <c r="BQ7" s="49">
        <f>versenyek!$HJ$11*IFERROR(VLOOKUP(VLOOKUP($A7,versenyek!HI:HK,3,FALSE),szabalyok!$A$16:$B$23,2,FALSE),0)</f>
        <v>0</v>
      </c>
      <c r="BR7" s="49">
        <f>versenyek!$HM$11*IFERROR(VLOOKUP(VLOOKUP($A7,versenyek!HL:HN,3,FALSE),szabalyok!$A$16:$B$23,2,FALSE),0)</f>
        <v>51.726362351784736</v>
      </c>
      <c r="BS7" s="49">
        <f>versenyek!$HP$11*IFERROR(VLOOKUP(VLOOKUP($A7,versenyek!HO:HQ,3,FALSE),szabalyok!$A$16:$B$23,2,FALSE),0)</f>
        <v>0</v>
      </c>
      <c r="BT7" s="49">
        <f>versenyek!$HS$11*IFERROR(VLOOKUP(VLOOKUP($A7,versenyek!HR:HT,3,FALSE),szabalyok!$A$16:$B$23,2,FALSE),0)</f>
        <v>0</v>
      </c>
      <c r="BU7" s="49">
        <f>versenyek!$HV$11*IFERROR(VLOOKUP(VLOOKUP($A7,versenyek!HU:HW,3,FALSE),szabalyok!$A$16:$B$23,2,FALSE),0)</f>
        <v>0</v>
      </c>
      <c r="BV7" s="49">
        <f>versenyek!$HY$11*IFERROR(VLOOKUP(VLOOKUP($A7,versenyek!HX:HZ,3,FALSE),szabalyok!$A$16:$B$23,2,FALSE),0)</f>
        <v>0</v>
      </c>
      <c r="BW7" s="49">
        <f>versenyek!$IB$11*IFERROR(VLOOKUP(VLOOKUP($A7,versenyek!IA:IC,3,FALSE),szabalyok!$A$16:$B$23,2,FALSE),0)</f>
        <v>0</v>
      </c>
      <c r="BX7" s="49">
        <f>versenyek!$IE$11*IFERROR(VLOOKUP(VLOOKUP($A7,versenyek!ID:IF,3,FALSE),szabalyok!$A$16:$B$23,2,FALSE),0)</f>
        <v>0</v>
      </c>
      <c r="BY7" s="49">
        <f>versenyek!$IH$11*IFERROR(VLOOKUP(VLOOKUP($A7,versenyek!IG:II,3,FALSE),szabalyok!$A$16:$B$23,2,FALSE),0)</f>
        <v>0</v>
      </c>
      <c r="BZ7" s="49">
        <f>versenyek!$IK$11*IFERROR(VLOOKUP(VLOOKUP($A7,versenyek!IJ:IL,3,FALSE),szabalyok!$A$16:$B$23,2,FALSE),0)</f>
        <v>154.05605583387378</v>
      </c>
      <c r="CA7" s="49">
        <f>versenyek!$IN$11*IFERROR(VLOOKUP(VLOOKUP($A7,versenyek!IM:IO,3,FALSE),szabalyok!$A$16:$B$23,2,FALSE),0)</f>
        <v>0</v>
      </c>
      <c r="CB7" s="49"/>
      <c r="CC7" s="238">
        <f t="shared" si="0"/>
        <v>406.1766155361849</v>
      </c>
    </row>
    <row r="8" spans="1:82">
      <c r="A8" s="10" t="s">
        <v>201</v>
      </c>
      <c r="B8" s="49">
        <v>0</v>
      </c>
      <c r="C8" s="49">
        <v>0</v>
      </c>
      <c r="D8" s="49">
        <v>12.678557452108006</v>
      </c>
      <c r="E8" s="49">
        <v>0</v>
      </c>
      <c r="F8" s="49">
        <v>29.903415966900646</v>
      </c>
      <c r="G8" s="49">
        <v>0</v>
      </c>
      <c r="H8" s="49">
        <v>0</v>
      </c>
      <c r="I8" s="49">
        <v>0</v>
      </c>
      <c r="J8" s="49">
        <v>124.04549706975544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f>versenyek!$BD$11*IFERROR(VLOOKUP(VLOOKUP($A8,versenyek!BC:BE,3,FALSE),szabalyok!$A$16:$B$23,2,FALSE),0)</f>
        <v>0</v>
      </c>
      <c r="S8" s="49">
        <f>versenyek!$BG$11*IFERROR(VLOOKUP(VLOOKUP($A8,versenyek!BF:BH,3,FALSE),szabalyok!$A$16:$B$23,2,FALSE),0)</f>
        <v>0</v>
      </c>
      <c r="T8" s="49">
        <f>versenyek!$BJ$11*IFERROR(VLOOKUP(VLOOKUP($A8,versenyek!BI:BK,3,FALSE),szabalyok!$A$16:$B$23,2,FALSE),0)</f>
        <v>0</v>
      </c>
      <c r="U8" s="49">
        <f>versenyek!$BM$11*IFERROR(VLOOKUP(VLOOKUP($A8,versenyek!BL:BN,3,FALSE),szabalyok!$A$16:$B$23,2,FALSE),0)</f>
        <v>0</v>
      </c>
      <c r="V8" s="49">
        <f>versenyek!$BP$11*IFERROR(VLOOKUP(VLOOKUP($A8,versenyek!BO:BQ,3,FALSE),szabalyok!$A$16:$B$23,2,FALSE),0)</f>
        <v>0</v>
      </c>
      <c r="W8" s="49">
        <f>versenyek!$BS$11*IFERROR(VLOOKUP(VLOOKUP($A8,versenyek!BR:BT,3,FALSE),szabalyok!$A$16:$B$23,2,FALSE),0)</f>
        <v>0</v>
      </c>
      <c r="X8" s="49">
        <f>versenyek!$BV$11*IFERROR(VLOOKUP(VLOOKUP($A8,versenyek!BU:BW,3,FALSE),szabalyok!$A$16:$B$23,2,FALSE),0)</f>
        <v>0</v>
      </c>
      <c r="Y8" s="49">
        <f>versenyek!$BY$11*IFERROR(VLOOKUP(VLOOKUP($A8,versenyek!BX:BZ,3,FALSE),szabalyok!$A$16:$B$23,2,FALSE),0)</f>
        <v>0</v>
      </c>
      <c r="Z8" s="49">
        <f>versenyek!$CB$11*IFERROR(VLOOKUP(VLOOKUP($A8,versenyek!CA:CC,3,FALSE),szabalyok!$A$16:$B$23,2,FALSE),0)</f>
        <v>0</v>
      </c>
      <c r="AA8" s="49">
        <f>versenyek!$CE$11*IFERROR(VLOOKUP(VLOOKUP($A8,versenyek!CD:CF,3,FALSE),szabalyok!$A$16:$B$23,2,FALSE),0)</f>
        <v>17.038939019302969</v>
      </c>
      <c r="AB8" s="49">
        <f>versenyek!$CH$11*IFERROR(VLOOKUP(VLOOKUP($A8,versenyek!CG:CI,3,FALSE),szabalyok!$A$16:$B$23,2,FALSE),0)</f>
        <v>0</v>
      </c>
      <c r="AC8" s="49">
        <f>versenyek!$CK$11*IFERROR(VLOOKUP(VLOOKUP($A8,versenyek!CJ:CL,3,FALSE),szabalyok!$A$16:$B$23,2,FALSE),0)</f>
        <v>37.076867416444443</v>
      </c>
      <c r="AD8" s="49">
        <f>versenyek!$CN$11*IFERROR(VLOOKUP(VLOOKUP($A8,versenyek!CM:CO,3,FALSE),szabalyok!$A$16:$B$23,2,FALSE),0)</f>
        <v>0</v>
      </c>
      <c r="AE8" s="49">
        <f>versenyek!$CQ$11*IFERROR(VLOOKUP(VLOOKUP($A8,versenyek!CP:CR,3,FALSE),szabalyok!$A$16:$B$23,2,FALSE),0)</f>
        <v>0</v>
      </c>
      <c r="AF8" s="49">
        <f>versenyek!$CT$11*IFERROR(VLOOKUP(VLOOKUP($A8,versenyek!CS:CU,3,FALSE),szabalyok!$A$16:$B$23,2,FALSE),0)</f>
        <v>78.144509481773397</v>
      </c>
      <c r="AG8" s="49">
        <f>versenyek!$CW$11*IFERROR(VLOOKUP(VLOOKUP($A8,versenyek!CV:CX,3,FALSE),szabalyok!$A$16:$B$23,2,FALSE),0)</f>
        <v>0</v>
      </c>
      <c r="AH8" s="49">
        <f>versenyek!$CZ$11*IFERROR(VLOOKUP(VLOOKUP($A8,versenyek!CY:DA,3,FALSE),szabalyok!$A$16:$B$23,2,FALSE),0)</f>
        <v>0</v>
      </c>
      <c r="AI8" s="49">
        <f>versenyek!$DC$11*IFERROR(VLOOKUP(VLOOKUP($A8,versenyek!DB:DD,3,FALSE),szabalyok!$A$16:$B$23,2,FALSE),0)</f>
        <v>49.631384939441809</v>
      </c>
      <c r="AJ8" s="49">
        <f>versenyek!$DF$11*IFERROR(VLOOKUP(VLOOKUP($A8,versenyek!DE:DG,3,FALSE),szabalyok!$A$16:$B$23,2,FALSE),0)</f>
        <v>0</v>
      </c>
      <c r="AK8" s="49">
        <f>versenyek!$DI$11*IFERROR(VLOOKUP(VLOOKUP($A8,versenyek!DH:DJ,3,FALSE),szabalyok!$A$16:$B$23,2,FALSE),0)</f>
        <v>0</v>
      </c>
      <c r="AL8" s="49">
        <f>versenyek!$DL$11*IFERROR(VLOOKUP(VLOOKUP($A8,versenyek!DK:DM,3,FALSE),szabalyok!$A$16:$B$23,2,FALSE),0)</f>
        <v>0</v>
      </c>
      <c r="AM8" s="49">
        <f>versenyek!$DR$11*IFERROR(VLOOKUP(VLOOKUP($A8,versenyek!DQ:DS,3,FALSE),szabalyok!$A$16:$B$23,2,FALSE),0)</f>
        <v>59.865025732869569</v>
      </c>
      <c r="AN8" s="49">
        <f>versenyek!$DU$11*IFERROR(VLOOKUP(VLOOKUP($A8,versenyek!DT:DV,3,FALSE),szabalyok!$A$16:$B$23,2,FALSE),0)</f>
        <v>0</v>
      </c>
      <c r="AO8" s="49">
        <f>versenyek!$DO$11*IFERROR(VLOOKUP(VLOOKUP($A8,versenyek!DN:DP,3,FALSE),szabalyok!$A$16:$B$23,2,FALSE),0)</f>
        <v>0</v>
      </c>
      <c r="AP8" s="49">
        <f>versenyek!$DX$11*IFERROR(VLOOKUP(VLOOKUP($A8,versenyek!DW:DY,3,FALSE),szabalyok!$A$16:$B$23,2,FALSE),0)</f>
        <v>0</v>
      </c>
      <c r="AQ8" s="49">
        <f>versenyek!$EA$11*IFERROR(VLOOKUP(VLOOKUP($A8,versenyek!DZ:EB,3,FALSE),szabalyok!$A$16:$B$23,2,FALSE),0)</f>
        <v>0</v>
      </c>
      <c r="AR8" s="49">
        <f>versenyek!$ED$11*IFERROR(VLOOKUP(VLOOKUP($A8,versenyek!EC:EE,3,FALSE),szabalyok!$A$16:$B$23,2,FALSE),0)</f>
        <v>0</v>
      </c>
      <c r="AS8" s="49">
        <f>versenyek!$EG$11*IFERROR(VLOOKUP(VLOOKUP($A8,versenyek!EF:EH,3,FALSE),szabalyok!$A$16:$B$23,2,FALSE),0)</f>
        <v>0</v>
      </c>
      <c r="AT8" s="49">
        <f>versenyek!$EJ$11*IFERROR(VLOOKUP(VLOOKUP($A8,versenyek!EI:EK,3,FALSE),szabalyok!$A$16:$B$23,2,FALSE),0)</f>
        <v>0</v>
      </c>
      <c r="AU8" s="49">
        <f>versenyek!$EM$11*IFERROR(VLOOKUP(VLOOKUP($A8,versenyek!EL:EN,3,FALSE),szabalyok!$A$16:$B$23,2,FALSE),0)</f>
        <v>0</v>
      </c>
      <c r="AV8" s="49">
        <f>versenyek!$EP$11*IFERROR(VLOOKUP(VLOOKUP($A8,versenyek!EO:EQ,3,FALSE),szabalyok!$A$16:$B$23,2,FALSE),0)</f>
        <v>180</v>
      </c>
      <c r="AW8" s="49">
        <f>versenyek!$EY$11*IFERROR(VLOOKUP(VLOOKUP($A8,versenyek!EX:EZ,3,FALSE),szabalyok!$A$16:$B$23,2,FALSE),0)</f>
        <v>0</v>
      </c>
      <c r="AX8" s="49">
        <f>versenyek!$FB$11*IFERROR(VLOOKUP(VLOOKUP($A8,versenyek!FA:FC,3,FALSE),szabalyok!$A$16:$B$23,2,FALSE),0)</f>
        <v>0</v>
      </c>
      <c r="AY8" s="49">
        <f>versenyek!$FE$11*IFERROR(VLOOKUP(VLOOKUP($A8,versenyek!FD:FF,3,FALSE),szabalyok!$A$16:$B$23,2,FALSE),0)</f>
        <v>0</v>
      </c>
      <c r="AZ8" s="49">
        <f>versenyek!$FH$11*IFERROR(VLOOKUP(VLOOKUP($A8,versenyek!FG:FI,3,FALSE),szabalyok!$A$16:$B$23,2,FALSE),0)</f>
        <v>0</v>
      </c>
      <c r="BA8" s="49">
        <f>versenyek!$FK$11*IFERROR(VLOOKUP(VLOOKUP($A8,versenyek!FJ:FL,3,FALSE),szabalyok!$A$16:$B$23,2,FALSE),0)</f>
        <v>0</v>
      </c>
      <c r="BB8" s="49">
        <f>versenyek!$FN$11*IFERROR(VLOOKUP(VLOOKUP($A8,versenyek!FM:FO,3,FALSE),szabalyok!$A$16:$B$23,2,FALSE),0)</f>
        <v>0</v>
      </c>
      <c r="BC8" s="49">
        <f>versenyek!$FQ$11*IFERROR(VLOOKUP(VLOOKUP($A8,versenyek!FP:FR,3,FALSE),szabalyok!$A$16:$B$23,2,FALSE),0)</f>
        <v>0</v>
      </c>
      <c r="BD8" s="49">
        <f>versenyek!$FT$11*IFERROR(VLOOKUP(VLOOKUP($A8,versenyek!FS:FU,3,FALSE),szabalyok!$A$16:$B$23,2,FALSE),0)</f>
        <v>30.270168432700828</v>
      </c>
      <c r="BE8" s="49">
        <f>versenyek!$FW$11*IFERROR(VLOOKUP(VLOOKUP($A8,versenyek!FV:FX,3,FALSE),szabalyok!$A$16:$B$23,2,FALSE),0)</f>
        <v>0</v>
      </c>
      <c r="BF8" s="49">
        <f>versenyek!$FZ$11*IFERROR(VLOOKUP(VLOOKUP($A8,versenyek!FY:GA,3,FALSE),szabalyok!$A$16:$B$23,2,FALSE),0)</f>
        <v>0</v>
      </c>
      <c r="BG8" s="49">
        <f>versenyek!$GC$11*IFERROR(VLOOKUP(VLOOKUP($A8,versenyek!GB:GD,3,FALSE),szabalyok!$A$16:$B$23,2,FALSE),0)</f>
        <v>68.471393639765992</v>
      </c>
      <c r="BH8" s="49">
        <f>versenyek!$GF$11*IFERROR(VLOOKUP(VLOOKUP($A8,versenyek!GE:GG,3,FALSE),szabalyok!$A$16:$B$23,2,FALSE),0)</f>
        <v>147.52722600000001</v>
      </c>
      <c r="BI8" s="49">
        <f>versenyek!$GI$11*IFERROR(VLOOKUP(VLOOKUP($A8,versenyek!GH:GJ,3,FALSE),szabalyok!$A$16:$B$23,2,FALSE),0)</f>
        <v>0</v>
      </c>
      <c r="BJ8" s="49">
        <f>versenyek!$GL$11*IFERROR(VLOOKUP(VLOOKUP($A8,versenyek!GK:GM,3,FALSE),szabalyok!$A$16:$B$23,2,FALSE),0)</f>
        <v>0</v>
      </c>
      <c r="BK8" s="49">
        <f>versenyek!$GO$11*IFERROR(VLOOKUP(VLOOKUP($A8,versenyek!GN:GP,3,FALSE),szabalyok!$A$16:$B$23,2,FALSE),0)</f>
        <v>0</v>
      </c>
      <c r="BL8" s="49">
        <f>versenyek!$GR$11*IFERROR(VLOOKUP(VLOOKUP($A8,versenyek!GQ:GS,3,FALSE),szabalyok!$A$16:$B$23,2,FALSE),0)</f>
        <v>0</v>
      </c>
      <c r="BM8" s="49">
        <f>versenyek!$GX$11*IFERROR(VLOOKUP(VLOOKUP($A8,versenyek!GW:GY,3,FALSE),szabalyok!$A$16:$B$23,2,FALSE),0)</f>
        <v>0</v>
      </c>
      <c r="BN8" s="49">
        <f>versenyek!$HA$11*IFERROR(VLOOKUP(VLOOKUP($A8,versenyek!GZ:HB,3,FALSE),szabalyok!$A$16:$B$23,2,FALSE),0)</f>
        <v>0</v>
      </c>
      <c r="BO8" s="49">
        <f>versenyek!$HD$11*IFERROR(VLOOKUP(VLOOKUP($A8,versenyek!HC:HE,3,FALSE),szabalyok!$A$16:$B$23,2,FALSE),0)</f>
        <v>0</v>
      </c>
      <c r="BP8" s="49">
        <f>versenyek!$HG$11*IFERROR(VLOOKUP(VLOOKUP($A8,versenyek!HF:HH,3,FALSE),szabalyok!$A$16:$B$23,2,FALSE),0)</f>
        <v>139.88686694819688</v>
      </c>
      <c r="BQ8" s="49">
        <f>versenyek!$HJ$11*IFERROR(VLOOKUP(VLOOKUP($A8,versenyek!HI:HK,3,FALSE),szabalyok!$A$16:$B$23,2,FALSE),0)</f>
        <v>0</v>
      </c>
      <c r="BR8" s="49">
        <f>versenyek!$HM$11*IFERROR(VLOOKUP(VLOOKUP($A8,versenyek!HL:HN,3,FALSE),szabalyok!$A$16:$B$23,2,FALSE),0)</f>
        <v>0</v>
      </c>
      <c r="BS8" s="49">
        <f>versenyek!$HP$11*IFERROR(VLOOKUP(VLOOKUP($A8,versenyek!HO:HQ,3,FALSE),szabalyok!$A$16:$B$23,2,FALSE),0)</f>
        <v>0</v>
      </c>
      <c r="BT8" s="49">
        <f>versenyek!$HS$11*IFERROR(VLOOKUP(VLOOKUP($A8,versenyek!HR:HT,3,FALSE),szabalyok!$A$16:$B$23,2,FALSE),0)</f>
        <v>0</v>
      </c>
      <c r="BU8" s="49">
        <f>versenyek!$HV$11*IFERROR(VLOOKUP(VLOOKUP($A8,versenyek!HU:HW,3,FALSE),szabalyok!$A$16:$B$23,2,FALSE),0)</f>
        <v>0</v>
      </c>
      <c r="BV8" s="49">
        <f>versenyek!$HY$11*IFERROR(VLOOKUP(VLOOKUP($A8,versenyek!HX:HZ,3,FALSE),szabalyok!$A$16:$B$23,2,FALSE),0)</f>
        <v>0</v>
      </c>
      <c r="BW8" s="49">
        <f>versenyek!$IB$11*IFERROR(VLOOKUP(VLOOKUP($A8,versenyek!IA:IC,3,FALSE),szabalyok!$A$16:$B$23,2,FALSE),0)</f>
        <v>0</v>
      </c>
      <c r="BX8" s="49">
        <f>versenyek!$IE$11*IFERROR(VLOOKUP(VLOOKUP($A8,versenyek!ID:IF,3,FALSE),szabalyok!$A$16:$B$23,2,FALSE),0)</f>
        <v>0</v>
      </c>
      <c r="BY8" s="49">
        <f>versenyek!$IH$11*IFERROR(VLOOKUP(VLOOKUP($A8,versenyek!IG:II,3,FALSE),szabalyok!$A$16:$B$23,2,FALSE),0)</f>
        <v>0</v>
      </c>
      <c r="BZ8" s="49">
        <f>versenyek!$IK$11*IFERROR(VLOOKUP(VLOOKUP($A8,versenyek!IJ:IL,3,FALSE),szabalyok!$A$16:$B$23,2,FALSE),0)</f>
        <v>0</v>
      </c>
      <c r="CA8" s="49">
        <f>versenyek!$IN$11*IFERROR(VLOOKUP(VLOOKUP($A8,versenyek!IM:IO,3,FALSE),szabalyok!$A$16:$B$23,2,FALSE),0)</f>
        <v>15</v>
      </c>
      <c r="CB8" s="49"/>
      <c r="CC8" s="238">
        <f t="shared" si="0"/>
        <v>401.15565502066374</v>
      </c>
    </row>
    <row r="9" spans="1:82">
      <c r="A9" s="38" t="s">
        <v>22</v>
      </c>
      <c r="B9" s="49">
        <v>0</v>
      </c>
      <c r="C9" s="49">
        <v>8.9530770886180857</v>
      </c>
      <c r="D9" s="49">
        <v>25.357114904216012</v>
      </c>
      <c r="E9" s="49">
        <v>0</v>
      </c>
      <c r="F9" s="49">
        <v>65.787515127181422</v>
      </c>
      <c r="G9" s="49">
        <v>0</v>
      </c>
      <c r="H9" s="49">
        <v>0</v>
      </c>
      <c r="I9" s="49">
        <v>0</v>
      </c>
      <c r="J9" s="49">
        <v>0</v>
      </c>
      <c r="K9" s="49">
        <v>67.74010355173931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f>versenyek!$BD$11*IFERROR(VLOOKUP(VLOOKUP($A9,versenyek!BC:BE,3,FALSE),szabalyok!$A$16:$B$23,2,FALSE),0)</f>
        <v>0</v>
      </c>
      <c r="S9" s="49">
        <f>versenyek!$BG$11*IFERROR(VLOOKUP(VLOOKUP($A9,versenyek!BF:BH,3,FALSE),szabalyok!$A$16:$B$23,2,FALSE),0)</f>
        <v>0</v>
      </c>
      <c r="T9" s="49">
        <f>versenyek!$BJ$11*IFERROR(VLOOKUP(VLOOKUP($A9,versenyek!BI:BK,3,FALSE),szabalyok!$A$16:$B$23,2,FALSE),0)</f>
        <v>0</v>
      </c>
      <c r="U9" s="49">
        <f>versenyek!$BM$11*IFERROR(VLOOKUP(VLOOKUP($A9,versenyek!BL:BN,3,FALSE),szabalyok!$A$16:$B$23,2,FALSE),0)</f>
        <v>0</v>
      </c>
      <c r="V9" s="49">
        <f>versenyek!$BP$11*IFERROR(VLOOKUP(VLOOKUP($A9,versenyek!BO:BQ,3,FALSE),szabalyok!$A$16:$B$23,2,FALSE),0)</f>
        <v>0</v>
      </c>
      <c r="W9" s="49">
        <f>versenyek!$BS$11*IFERROR(VLOOKUP(VLOOKUP($A9,versenyek!BR:BT,3,FALSE),szabalyok!$A$16:$B$23,2,FALSE),0)</f>
        <v>0</v>
      </c>
      <c r="X9" s="49">
        <f>versenyek!$BV$11*IFERROR(VLOOKUP(VLOOKUP($A9,versenyek!BU:BW,3,FALSE),szabalyok!$A$16:$B$23,2,FALSE),0)</f>
        <v>0</v>
      </c>
      <c r="Y9" s="49">
        <f>versenyek!$BY$11*IFERROR(VLOOKUP(VLOOKUP($A9,versenyek!BX:BZ,3,FALSE),szabalyok!$A$16:$B$23,2,FALSE),0)</f>
        <v>0</v>
      </c>
      <c r="Z9" s="49">
        <f>versenyek!$CB$11*IFERROR(VLOOKUP(VLOOKUP($A9,versenyek!CA:CC,3,FALSE),szabalyok!$A$16:$B$23,2,FALSE),0)</f>
        <v>0</v>
      </c>
      <c r="AA9" s="49">
        <f>versenyek!$CE$11*IFERROR(VLOOKUP(VLOOKUP($A9,versenyek!CD:CF,3,FALSE),szabalyok!$A$16:$B$23,2,FALSE),0)</f>
        <v>0</v>
      </c>
      <c r="AB9" s="49">
        <f>versenyek!$CH$11*IFERROR(VLOOKUP(VLOOKUP($A9,versenyek!CG:CI,3,FALSE),szabalyok!$A$16:$B$23,2,FALSE),0)</f>
        <v>0</v>
      </c>
      <c r="AC9" s="49">
        <f>versenyek!$CK$11*IFERROR(VLOOKUP(VLOOKUP($A9,versenyek!CJ:CL,3,FALSE),szabalyok!$A$16:$B$23,2,FALSE),0)</f>
        <v>0</v>
      </c>
      <c r="AD9" s="49">
        <f>versenyek!$CN$11*IFERROR(VLOOKUP(VLOOKUP($A9,versenyek!CM:CO,3,FALSE),szabalyok!$A$16:$B$23,2,FALSE),0)</f>
        <v>0</v>
      </c>
      <c r="AE9" s="49">
        <f>versenyek!$CQ$11*IFERROR(VLOOKUP(VLOOKUP($A9,versenyek!CP:CR,3,FALSE),szabalyok!$A$16:$B$23,2,FALSE),0)</f>
        <v>0</v>
      </c>
      <c r="AF9" s="49">
        <f>versenyek!$CT$11*IFERROR(VLOOKUP(VLOOKUP($A9,versenyek!CS:CU,3,FALSE),szabalyok!$A$16:$B$23,2,FALSE),0)</f>
        <v>0</v>
      </c>
      <c r="AG9" s="49">
        <f>versenyek!$CW$11*IFERROR(VLOOKUP(VLOOKUP($A9,versenyek!CV:CX,3,FALSE),szabalyok!$A$16:$B$23,2,FALSE),0)</f>
        <v>8.7368700970615603</v>
      </c>
      <c r="AH9" s="49">
        <f>versenyek!$CZ$11*IFERROR(VLOOKUP(VLOOKUP($A9,versenyek!CY:DA,3,FALSE),szabalyok!$A$16:$B$23,2,FALSE),0)</f>
        <v>0</v>
      </c>
      <c r="AI9" s="49">
        <f>versenyek!$DC$11*IFERROR(VLOOKUP(VLOOKUP($A9,versenyek!DB:DD,3,FALSE),szabalyok!$A$16:$B$23,2,FALSE),0)</f>
        <v>0</v>
      </c>
      <c r="AJ9" s="49">
        <f>versenyek!$DF$11*IFERROR(VLOOKUP(VLOOKUP($A9,versenyek!DE:DG,3,FALSE),szabalyok!$A$16:$B$23,2,FALSE),0)</f>
        <v>9.8171691454167327</v>
      </c>
      <c r="AK9" s="49">
        <f>versenyek!$DI$11*IFERROR(VLOOKUP(VLOOKUP($A9,versenyek!DH:DJ,3,FALSE),szabalyok!$A$16:$B$23,2,FALSE),0)</f>
        <v>8.2446678908228375</v>
      </c>
      <c r="AL9" s="49">
        <f>versenyek!$DL$11*IFERROR(VLOOKUP(VLOOKUP($A9,versenyek!DK:DM,3,FALSE),szabalyok!$A$16:$B$23,2,FALSE),0)</f>
        <v>0</v>
      </c>
      <c r="AM9" s="49">
        <f>versenyek!$DR$11*IFERROR(VLOOKUP(VLOOKUP($A9,versenyek!DQ:DS,3,FALSE),szabalyok!$A$16:$B$23,2,FALSE),0)</f>
        <v>0</v>
      </c>
      <c r="AN9" s="49">
        <f>versenyek!$DU$11*IFERROR(VLOOKUP(VLOOKUP($A9,versenyek!DT:DV,3,FALSE),szabalyok!$A$16:$B$23,2,FALSE),0)</f>
        <v>85.474057014675708</v>
      </c>
      <c r="AO9" s="49">
        <f>versenyek!$DO$11*IFERROR(VLOOKUP(VLOOKUP($A9,versenyek!DN:DP,3,FALSE),szabalyok!$A$16:$B$23,2,FALSE),0)</f>
        <v>0</v>
      </c>
      <c r="AP9" s="49">
        <f>versenyek!$DX$11*IFERROR(VLOOKUP(VLOOKUP($A9,versenyek!DW:DY,3,FALSE),szabalyok!$A$16:$B$23,2,FALSE),0)</f>
        <v>0</v>
      </c>
      <c r="AQ9" s="49">
        <f>versenyek!$EA$11*IFERROR(VLOOKUP(VLOOKUP($A9,versenyek!DZ:EB,3,FALSE),szabalyok!$A$16:$B$23,2,FALSE),0)</f>
        <v>0</v>
      </c>
      <c r="AR9" s="49">
        <f>versenyek!$ED$11*IFERROR(VLOOKUP(VLOOKUP($A9,versenyek!EC:EE,3,FALSE),szabalyok!$A$16:$B$23,2,FALSE),0)</f>
        <v>0</v>
      </c>
      <c r="AS9" s="49">
        <f>versenyek!$EG$11*IFERROR(VLOOKUP(VLOOKUP($A9,versenyek!EF:EH,3,FALSE),szabalyok!$A$16:$B$23,2,FALSE),0)</f>
        <v>0</v>
      </c>
      <c r="AT9" s="49">
        <f>versenyek!$EJ$11*IFERROR(VLOOKUP(VLOOKUP($A9,versenyek!EI:EK,3,FALSE),szabalyok!$A$16:$B$23,2,FALSE),0)</f>
        <v>0</v>
      </c>
      <c r="AU9" s="49">
        <f>versenyek!$EM$11*IFERROR(VLOOKUP(VLOOKUP($A9,versenyek!EL:EN,3,FALSE),szabalyok!$A$16:$B$23,2,FALSE),0)</f>
        <v>0</v>
      </c>
      <c r="AV9" s="49">
        <f>versenyek!$EP$11*IFERROR(VLOOKUP(VLOOKUP($A9,versenyek!EO:EQ,3,FALSE),szabalyok!$A$16:$B$23,2,FALSE),0)</f>
        <v>0</v>
      </c>
      <c r="AW9" s="49">
        <f>versenyek!$EY$11*IFERROR(VLOOKUP(VLOOKUP($A9,versenyek!EX:EZ,3,FALSE),szabalyok!$A$16:$B$23,2,FALSE),0)</f>
        <v>0</v>
      </c>
      <c r="AX9" s="49">
        <f>versenyek!$FB$11*IFERROR(VLOOKUP(VLOOKUP($A9,versenyek!FA:FC,3,FALSE),szabalyok!$A$16:$B$23,2,FALSE),0)</f>
        <v>0</v>
      </c>
      <c r="AY9" s="49">
        <f>versenyek!$FE$11*IFERROR(VLOOKUP(VLOOKUP($A9,versenyek!FD:FF,3,FALSE),szabalyok!$A$16:$B$23,2,FALSE),0)</f>
        <v>0</v>
      </c>
      <c r="AZ9" s="49">
        <f>versenyek!$FH$11*IFERROR(VLOOKUP(VLOOKUP($A9,versenyek!FG:FI,3,FALSE),szabalyok!$A$16:$B$23,2,FALSE),0)</f>
        <v>0</v>
      </c>
      <c r="BA9" s="49">
        <f>versenyek!$FK$11*IFERROR(VLOOKUP(VLOOKUP($A9,versenyek!FJ:FL,3,FALSE),szabalyok!$A$16:$B$23,2,FALSE),0)</f>
        <v>0</v>
      </c>
      <c r="BB9" s="49">
        <f>versenyek!$FN$11*IFERROR(VLOOKUP(VLOOKUP($A9,versenyek!FM:FO,3,FALSE),szabalyok!$A$16:$B$23,2,FALSE),0)</f>
        <v>0</v>
      </c>
      <c r="BC9" s="49">
        <f>versenyek!$FQ$11*IFERROR(VLOOKUP(VLOOKUP($A9,versenyek!FP:FR,3,FALSE),szabalyok!$A$16:$B$23,2,FALSE),0)</f>
        <v>0</v>
      </c>
      <c r="BD9" s="49">
        <f>versenyek!$FT$11*IFERROR(VLOOKUP(VLOOKUP($A9,versenyek!FS:FU,3,FALSE),szabalyok!$A$16:$B$23,2,FALSE),0)</f>
        <v>0</v>
      </c>
      <c r="BE9" s="49">
        <f>versenyek!$FW$11*IFERROR(VLOOKUP(VLOOKUP($A9,versenyek!FV:FX,3,FALSE),szabalyok!$A$16:$B$23,2,FALSE),0)</f>
        <v>0</v>
      </c>
      <c r="BF9" s="49">
        <f>versenyek!$FZ$11*IFERROR(VLOOKUP(VLOOKUP($A9,versenyek!FY:GA,3,FALSE),szabalyok!$A$16:$B$23,2,FALSE),0)</f>
        <v>0</v>
      </c>
      <c r="BG9" s="49">
        <f>versenyek!$GC$11*IFERROR(VLOOKUP(VLOOKUP($A9,versenyek!GB:GD,3,FALSE),szabalyok!$A$16:$B$23,2,FALSE),0)</f>
        <v>112.04409868325344</v>
      </c>
      <c r="BH9" s="49">
        <f>versenyek!$GF$11*IFERROR(VLOOKUP(VLOOKUP($A9,versenyek!GE:GG,3,FALSE),szabalyok!$A$16:$B$23,2,FALSE),0)</f>
        <v>0</v>
      </c>
      <c r="BI9" s="49">
        <f>versenyek!$GI$11*IFERROR(VLOOKUP(VLOOKUP($A9,versenyek!GH:GJ,3,FALSE),szabalyok!$A$16:$B$23,2,FALSE),0)</f>
        <v>0</v>
      </c>
      <c r="BJ9" s="49">
        <f>versenyek!$GL$11*IFERROR(VLOOKUP(VLOOKUP($A9,versenyek!GK:GM,3,FALSE),szabalyok!$A$16:$B$23,2,FALSE),0)</f>
        <v>0</v>
      </c>
      <c r="BK9" s="49">
        <f>versenyek!$GO$11*IFERROR(VLOOKUP(VLOOKUP($A9,versenyek!GN:GP,3,FALSE),szabalyok!$A$16:$B$23,2,FALSE),0)</f>
        <v>0</v>
      </c>
      <c r="BL9" s="49">
        <f>versenyek!$GR$11*IFERROR(VLOOKUP(VLOOKUP($A9,versenyek!GQ:GS,3,FALSE),szabalyok!$A$16:$B$23,2,FALSE),0)</f>
        <v>0</v>
      </c>
      <c r="BM9" s="49">
        <f>versenyek!$GX$11*IFERROR(VLOOKUP(VLOOKUP($A9,versenyek!GW:GY,3,FALSE),szabalyok!$A$16:$B$23,2,FALSE),0)</f>
        <v>44.155956024942348</v>
      </c>
      <c r="BN9" s="49">
        <f>versenyek!$HA$11*IFERROR(VLOOKUP(VLOOKUP($A9,versenyek!GZ:HB,3,FALSE),szabalyok!$A$16:$B$23,2,FALSE),0)</f>
        <v>83.828223874178278</v>
      </c>
      <c r="BO9" s="49">
        <f>versenyek!$HD$11*IFERROR(VLOOKUP(VLOOKUP($A9,versenyek!HC:HE,3,FALSE),szabalyok!$A$16:$B$23,2,FALSE),0)</f>
        <v>0</v>
      </c>
      <c r="BP9" s="49">
        <f>versenyek!$HG$11*IFERROR(VLOOKUP(VLOOKUP($A9,versenyek!HF:HH,3,FALSE),szabalyok!$A$16:$B$23,2,FALSE),0)</f>
        <v>0</v>
      </c>
      <c r="BQ9" s="49">
        <f>versenyek!$HJ$11*IFERROR(VLOOKUP(VLOOKUP($A9,versenyek!HI:HK,3,FALSE),szabalyok!$A$16:$B$23,2,FALSE),0)</f>
        <v>135.90252724569089</v>
      </c>
      <c r="BR9" s="49">
        <f>versenyek!$HM$11*IFERROR(VLOOKUP(VLOOKUP($A9,versenyek!HL:HN,3,FALSE),szabalyok!$A$16:$B$23,2,FALSE),0)</f>
        <v>0</v>
      </c>
      <c r="BS9" s="49">
        <f>versenyek!$HP$11*IFERROR(VLOOKUP(VLOOKUP($A9,versenyek!HO:HQ,3,FALSE),szabalyok!$A$16:$B$23,2,FALSE),0)</f>
        <v>0</v>
      </c>
      <c r="BT9" s="49">
        <f>versenyek!$HS$11*IFERROR(VLOOKUP(VLOOKUP($A9,versenyek!HR:HT,3,FALSE),szabalyok!$A$16:$B$23,2,FALSE),0)</f>
        <v>0</v>
      </c>
      <c r="BU9" s="49">
        <f>versenyek!$HV$11*IFERROR(VLOOKUP(VLOOKUP($A9,versenyek!HU:HW,3,FALSE),szabalyok!$A$16:$B$23,2,FALSE),0)</f>
        <v>0</v>
      </c>
      <c r="BV9" s="49">
        <f>versenyek!$HY$11*IFERROR(VLOOKUP(VLOOKUP($A9,versenyek!HX:HZ,3,FALSE),szabalyok!$A$16:$B$23,2,FALSE),0)</f>
        <v>0</v>
      </c>
      <c r="BW9" s="49">
        <f>versenyek!$IB$11*IFERROR(VLOOKUP(VLOOKUP($A9,versenyek!IA:IC,3,FALSE),szabalyok!$A$16:$B$23,2,FALSE),0)</f>
        <v>0</v>
      </c>
      <c r="BX9" s="49">
        <f>versenyek!$IE$11*IFERROR(VLOOKUP(VLOOKUP($A9,versenyek!ID:IF,3,FALSE),szabalyok!$A$16:$B$23,2,FALSE),0)</f>
        <v>0</v>
      </c>
      <c r="BY9" s="49">
        <f>versenyek!$IH$11*IFERROR(VLOOKUP(VLOOKUP($A9,versenyek!IG:II,3,FALSE),szabalyok!$A$16:$B$23,2,FALSE),0)</f>
        <v>0</v>
      </c>
      <c r="BZ9" s="49">
        <f>versenyek!$IK$11*IFERROR(VLOOKUP(VLOOKUP($A9,versenyek!IJ:IL,3,FALSE),szabalyok!$A$16:$B$23,2,FALSE),0)</f>
        <v>0</v>
      </c>
      <c r="CA9" s="49">
        <f>versenyek!$IN$11*IFERROR(VLOOKUP(VLOOKUP($A9,versenyek!IM:IO,3,FALSE),szabalyok!$A$16:$B$23,2,FALSE),0)</f>
        <v>0</v>
      </c>
      <c r="CB9" s="49"/>
      <c r="CC9" s="238">
        <f t="shared" si="0"/>
        <v>375.93080582806499</v>
      </c>
    </row>
    <row r="10" spans="1:82">
      <c r="A10" s="1" t="s">
        <v>230</v>
      </c>
      <c r="B10" s="49">
        <v>0</v>
      </c>
      <c r="C10" s="49">
        <v>0</v>
      </c>
      <c r="D10" s="49">
        <v>0</v>
      </c>
      <c r="E10" s="49">
        <v>59.811734039676885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25.908718256807578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f>versenyek!$BD$11*IFERROR(VLOOKUP(VLOOKUP($A10,versenyek!BC:BE,3,FALSE),szabalyok!$A$16:$B$23,2,FALSE),0)</f>
        <v>0</v>
      </c>
      <c r="S10" s="49">
        <f>versenyek!$BG$11*IFERROR(VLOOKUP(VLOOKUP($A10,versenyek!BF:BH,3,FALSE),szabalyok!$A$16:$B$23,2,FALSE),0)</f>
        <v>0</v>
      </c>
      <c r="T10" s="49">
        <f>versenyek!$BJ$11*IFERROR(VLOOKUP(VLOOKUP($A10,versenyek!BI:BK,3,FALSE),szabalyok!$A$16:$B$23,2,FALSE),0)</f>
        <v>0</v>
      </c>
      <c r="U10" s="49">
        <f>versenyek!$BM$11*IFERROR(VLOOKUP(VLOOKUP($A10,versenyek!BL:BN,3,FALSE),szabalyok!$A$16:$B$23,2,FALSE),0)</f>
        <v>0</v>
      </c>
      <c r="V10" s="49">
        <f>versenyek!$BP$11*IFERROR(VLOOKUP(VLOOKUP($A10,versenyek!BO:BQ,3,FALSE),szabalyok!$A$16:$B$23,2,FALSE),0)</f>
        <v>0</v>
      </c>
      <c r="W10" s="49">
        <f>versenyek!$BS$11*IFERROR(VLOOKUP(VLOOKUP($A10,versenyek!BR:BT,3,FALSE),szabalyok!$A$16:$B$23,2,FALSE),0)</f>
        <v>0</v>
      </c>
      <c r="X10" s="49">
        <f>versenyek!$BV$11*IFERROR(VLOOKUP(VLOOKUP($A10,versenyek!BU:BW,3,FALSE),szabalyok!$A$16:$B$23,2,FALSE),0)</f>
        <v>0</v>
      </c>
      <c r="Y10" s="49">
        <f>versenyek!$BY$11*IFERROR(VLOOKUP(VLOOKUP($A10,versenyek!BX:BZ,3,FALSE),szabalyok!$A$16:$B$23,2,FALSE),0)</f>
        <v>0</v>
      </c>
      <c r="Z10" s="49">
        <f>versenyek!$CB$11*IFERROR(VLOOKUP(VLOOKUP($A10,versenyek!CA:CC,3,FALSE),szabalyok!$A$16:$B$23,2,FALSE),0)</f>
        <v>0</v>
      </c>
      <c r="AA10" s="49">
        <f>versenyek!$CE$11*IFERROR(VLOOKUP(VLOOKUP($A10,versenyek!CD:CF,3,FALSE),szabalyok!$A$16:$B$23,2,FALSE),0)</f>
        <v>0</v>
      </c>
      <c r="AB10" s="49">
        <f>versenyek!$CH$11*IFERROR(VLOOKUP(VLOOKUP($A10,versenyek!CG:CI,3,FALSE),szabalyok!$A$16:$B$23,2,FALSE),0)</f>
        <v>0</v>
      </c>
      <c r="AC10" s="49">
        <f>versenyek!$CK$11*IFERROR(VLOOKUP(VLOOKUP($A10,versenyek!CJ:CL,3,FALSE),szabalyok!$A$16:$B$23,2,FALSE),0)</f>
        <v>0</v>
      </c>
      <c r="AD10" s="49">
        <f>versenyek!$CN$11*IFERROR(VLOOKUP(VLOOKUP($A10,versenyek!CM:CO,3,FALSE),szabalyok!$A$16:$B$23,2,FALSE),0)</f>
        <v>10.211651728419634</v>
      </c>
      <c r="AE10" s="49">
        <f>versenyek!$CQ$11*IFERROR(VLOOKUP(VLOOKUP($A10,versenyek!CP:CR,3,FALSE),szabalyok!$A$16:$B$23,2,FALSE),0)</f>
        <v>0</v>
      </c>
      <c r="AF10" s="49">
        <f>versenyek!$CT$11*IFERROR(VLOOKUP(VLOOKUP($A10,versenyek!CS:CU,3,FALSE),szabalyok!$A$16:$B$23,2,FALSE),0)</f>
        <v>0</v>
      </c>
      <c r="AG10" s="49">
        <f>versenyek!$CW$11*IFERROR(VLOOKUP(VLOOKUP($A10,versenyek!CV:CX,3,FALSE),szabalyok!$A$16:$B$23,2,FALSE),0)</f>
        <v>0</v>
      </c>
      <c r="AH10" s="49">
        <f>versenyek!$CZ$11*IFERROR(VLOOKUP(VLOOKUP($A10,versenyek!CY:DA,3,FALSE),szabalyok!$A$16:$B$23,2,FALSE),0)</f>
        <v>0</v>
      </c>
      <c r="AI10" s="49">
        <f>versenyek!$DC$11*IFERROR(VLOOKUP(VLOOKUP($A10,versenyek!DB:DD,3,FALSE),szabalyok!$A$16:$B$23,2,FALSE),0)</f>
        <v>0</v>
      </c>
      <c r="AJ10" s="49">
        <f>versenyek!$DF$11*IFERROR(VLOOKUP(VLOOKUP($A10,versenyek!DE:DG,3,FALSE),szabalyok!$A$16:$B$23,2,FALSE),0)</f>
        <v>0</v>
      </c>
      <c r="AK10" s="49">
        <f>versenyek!$DI$11*IFERROR(VLOOKUP(VLOOKUP($A10,versenyek!DH:DJ,3,FALSE),szabalyok!$A$16:$B$23,2,FALSE),0)</f>
        <v>0</v>
      </c>
      <c r="AL10" s="49">
        <f>versenyek!$DL$11*IFERROR(VLOOKUP(VLOOKUP($A10,versenyek!DK:DM,3,FALSE),szabalyok!$A$16:$B$23,2,FALSE),0)</f>
        <v>0</v>
      </c>
      <c r="AM10" s="49">
        <f>versenyek!$DR$11*IFERROR(VLOOKUP(VLOOKUP($A10,versenyek!DQ:DS,3,FALSE),szabalyok!$A$16:$B$23,2,FALSE),0)</f>
        <v>0</v>
      </c>
      <c r="AN10" s="49">
        <f>versenyek!$DU$11*IFERROR(VLOOKUP(VLOOKUP($A10,versenyek!DT:DV,3,FALSE),szabalyok!$A$16:$B$23,2,FALSE),0)</f>
        <v>0</v>
      </c>
      <c r="AO10" s="49">
        <f>versenyek!$DO$11*IFERROR(VLOOKUP(VLOOKUP($A10,versenyek!DN:DP,3,FALSE),szabalyok!$A$16:$B$23,2,FALSE),0)</f>
        <v>0</v>
      </c>
      <c r="AP10" s="49">
        <f>versenyek!$DX$11*IFERROR(VLOOKUP(VLOOKUP($A10,versenyek!DW:DY,3,FALSE),szabalyok!$A$16:$B$23,2,FALSE),0)</f>
        <v>18.730732823983189</v>
      </c>
      <c r="AQ10" s="49">
        <f>versenyek!$EA$11*IFERROR(VLOOKUP(VLOOKUP($A10,versenyek!DZ:EB,3,FALSE),szabalyok!$A$16:$B$23,2,FALSE),0)</f>
        <v>0</v>
      </c>
      <c r="AR10" s="49">
        <f>versenyek!$ED$11*IFERROR(VLOOKUP(VLOOKUP($A10,versenyek!EC:EE,3,FALSE),szabalyok!$A$16:$B$23,2,FALSE),0)</f>
        <v>0</v>
      </c>
      <c r="AS10" s="49">
        <f>versenyek!$EG$11*IFERROR(VLOOKUP(VLOOKUP($A10,versenyek!EF:EH,3,FALSE),szabalyok!$A$16:$B$23,2,FALSE),0)</f>
        <v>0</v>
      </c>
      <c r="AT10" s="49">
        <f>versenyek!$EJ$11*IFERROR(VLOOKUP(VLOOKUP($A10,versenyek!EI:EK,3,FALSE),szabalyok!$A$16:$B$23,2,FALSE),0)</f>
        <v>0</v>
      </c>
      <c r="AU10" s="49">
        <f>versenyek!$EM$11*IFERROR(VLOOKUP(VLOOKUP($A10,versenyek!EL:EN,3,FALSE),szabalyok!$A$16:$B$23,2,FALSE),0)</f>
        <v>0</v>
      </c>
      <c r="AV10" s="49">
        <f>versenyek!$EP$11*IFERROR(VLOOKUP(VLOOKUP($A10,versenyek!EO:EQ,3,FALSE),szabalyok!$A$16:$B$23,2,FALSE),0)</f>
        <v>0</v>
      </c>
      <c r="AW10" s="49">
        <f>versenyek!$EY$11*IFERROR(VLOOKUP(VLOOKUP($A10,versenyek!EX:EZ,3,FALSE),szabalyok!$A$16:$B$23,2,FALSE),0)</f>
        <v>0</v>
      </c>
      <c r="AX10" s="49">
        <f>versenyek!$FB$11*IFERROR(VLOOKUP(VLOOKUP($A10,versenyek!FA:FC,3,FALSE),szabalyok!$A$16:$B$23,2,FALSE),0)</f>
        <v>0</v>
      </c>
      <c r="AY10" s="49">
        <f>versenyek!$FE$11*IFERROR(VLOOKUP(VLOOKUP($A10,versenyek!FD:FF,3,FALSE),szabalyok!$A$16:$B$23,2,FALSE),0)</f>
        <v>0</v>
      </c>
      <c r="AZ10" s="49">
        <f>versenyek!$FH$11*IFERROR(VLOOKUP(VLOOKUP($A10,versenyek!FG:FI,3,FALSE),szabalyok!$A$16:$B$23,2,FALSE),0)</f>
        <v>0</v>
      </c>
      <c r="BA10" s="49">
        <f>versenyek!$FK$11*IFERROR(VLOOKUP(VLOOKUP($A10,versenyek!FJ:FL,3,FALSE),szabalyok!$A$16:$B$23,2,FALSE),0)</f>
        <v>0</v>
      </c>
      <c r="BB10" s="49">
        <f>versenyek!$FN$11*IFERROR(VLOOKUP(VLOOKUP($A10,versenyek!FM:FO,3,FALSE),szabalyok!$A$16:$B$23,2,FALSE),0)</f>
        <v>0</v>
      </c>
      <c r="BC10" s="49">
        <f>versenyek!$FQ$11*IFERROR(VLOOKUP(VLOOKUP($A10,versenyek!FP:FR,3,FALSE),szabalyok!$A$16:$B$23,2,FALSE),0)</f>
        <v>0</v>
      </c>
      <c r="BD10" s="49">
        <f>versenyek!$FT$11*IFERROR(VLOOKUP(VLOOKUP($A10,versenyek!FS:FU,3,FALSE),szabalyok!$A$16:$B$23,2,FALSE),0)</f>
        <v>0</v>
      </c>
      <c r="BE10" s="49">
        <f>versenyek!$FW$11*IFERROR(VLOOKUP(VLOOKUP($A10,versenyek!FV:FX,3,FALSE),szabalyok!$A$16:$B$23,2,FALSE),0)</f>
        <v>115.52940055114377</v>
      </c>
      <c r="BF10" s="49">
        <f>versenyek!$FZ$11*IFERROR(VLOOKUP(VLOOKUP($A10,versenyek!FY:GA,3,FALSE),szabalyok!$A$16:$B$23,2,FALSE),0)</f>
        <v>0</v>
      </c>
      <c r="BG10" s="49">
        <f>versenyek!$GC$11*IFERROR(VLOOKUP(VLOOKUP($A10,versenyek!GB:GD,3,FALSE),szabalyok!$A$16:$B$23,2,FALSE),0)</f>
        <v>0</v>
      </c>
      <c r="BH10" s="49">
        <f>versenyek!$GF$11*IFERROR(VLOOKUP(VLOOKUP($A10,versenyek!GE:GG,3,FALSE),szabalyok!$A$16:$B$23,2,FALSE),0)</f>
        <v>0</v>
      </c>
      <c r="BI10" s="49">
        <f>versenyek!$GI$11*IFERROR(VLOOKUP(VLOOKUP($A10,versenyek!GH:GJ,3,FALSE),szabalyok!$A$16:$B$23,2,FALSE),0)</f>
        <v>0</v>
      </c>
      <c r="BJ10" s="49">
        <f>versenyek!$GL$11*IFERROR(VLOOKUP(VLOOKUP($A10,versenyek!GK:GM,3,FALSE),szabalyok!$A$16:$B$23,2,FALSE),0)</f>
        <v>0</v>
      </c>
      <c r="BK10" s="49">
        <f>versenyek!$GO$11*IFERROR(VLOOKUP(VLOOKUP($A10,versenyek!GN:GP,3,FALSE),szabalyok!$A$16:$B$23,2,FALSE),0)</f>
        <v>0</v>
      </c>
      <c r="BL10" s="49">
        <f>versenyek!$GR$11*IFERROR(VLOOKUP(VLOOKUP($A10,versenyek!GQ:GS,3,FALSE),szabalyok!$A$16:$B$23,2,FALSE),0)</f>
        <v>0</v>
      </c>
      <c r="BM10" s="49">
        <f>versenyek!$GX$11*IFERROR(VLOOKUP(VLOOKUP($A10,versenyek!GW:GY,3,FALSE),szabalyok!$A$16:$B$23,2,FALSE),0)</f>
        <v>0</v>
      </c>
      <c r="BN10" s="49">
        <f>versenyek!$HA$11*IFERROR(VLOOKUP(VLOOKUP($A10,versenyek!GZ:HB,3,FALSE),szabalyok!$A$16:$B$23,2,FALSE),0)</f>
        <v>0</v>
      </c>
      <c r="BO10" s="49">
        <f>versenyek!$HD$11*IFERROR(VLOOKUP(VLOOKUP($A10,versenyek!HC:HE,3,FALSE),szabalyok!$A$16:$B$23,2,FALSE),0)</f>
        <v>68.532899182896102</v>
      </c>
      <c r="BP10" s="49">
        <f>versenyek!$HG$11*IFERROR(VLOOKUP(VLOOKUP($A10,versenyek!HF:HH,3,FALSE),szabalyok!$A$16:$B$23,2,FALSE),0)</f>
        <v>0</v>
      </c>
      <c r="BQ10" s="49">
        <f>versenyek!$HJ$11*IFERROR(VLOOKUP(VLOOKUP($A10,versenyek!HI:HK,3,FALSE),szabalyok!$A$16:$B$23,2,FALSE),0)</f>
        <v>0</v>
      </c>
      <c r="BR10" s="49">
        <f>versenyek!$HM$11*IFERROR(VLOOKUP(VLOOKUP($A10,versenyek!HL:HN,3,FALSE),szabalyok!$A$16:$B$23,2,FALSE),0)</f>
        <v>0</v>
      </c>
      <c r="BS10" s="49">
        <f>versenyek!$HP$11*IFERROR(VLOOKUP(VLOOKUP($A10,versenyek!HO:HQ,3,FALSE),szabalyok!$A$16:$B$23,2,FALSE),0)</f>
        <v>0</v>
      </c>
      <c r="BT10" s="49">
        <f>versenyek!$HS$11*IFERROR(VLOOKUP(VLOOKUP($A10,versenyek!HR:HT,3,FALSE),szabalyok!$A$16:$B$23,2,FALSE),0)</f>
        <v>0</v>
      </c>
      <c r="BU10" s="49">
        <f>versenyek!$HV$11*IFERROR(VLOOKUP(VLOOKUP($A10,versenyek!HU:HW,3,FALSE),szabalyok!$A$16:$B$23,2,FALSE),0)</f>
        <v>0</v>
      </c>
      <c r="BV10" s="49">
        <f>versenyek!$HY$11*IFERROR(VLOOKUP(VLOOKUP($A10,versenyek!HX:HZ,3,FALSE),szabalyok!$A$16:$B$23,2,FALSE),0)</f>
        <v>0</v>
      </c>
      <c r="BW10" s="49">
        <f>versenyek!$IB$11*IFERROR(VLOOKUP(VLOOKUP($A10,versenyek!IA:IC,3,FALSE),szabalyok!$A$16:$B$23,2,FALSE),0)</f>
        <v>0</v>
      </c>
      <c r="BX10" s="49">
        <f>versenyek!$IE$11*IFERROR(VLOOKUP(VLOOKUP($A10,versenyek!ID:IF,3,FALSE),szabalyok!$A$16:$B$23,2,FALSE),0)</f>
        <v>28.673895681022309</v>
      </c>
      <c r="BY10" s="49">
        <f>versenyek!$IH$11*IFERROR(VLOOKUP(VLOOKUP($A10,versenyek!IG:II,3,FALSE),szabalyok!$A$16:$B$23,2,FALSE),0)</f>
        <v>0</v>
      </c>
      <c r="BZ10" s="49">
        <f>versenyek!$IK$11*IFERROR(VLOOKUP(VLOOKUP($A10,versenyek!IJ:IL,3,FALSE),szabalyok!$A$16:$B$23,2,FALSE),0)</f>
        <v>0</v>
      </c>
      <c r="CA10" s="49">
        <f>versenyek!$IN$11*IFERROR(VLOOKUP(VLOOKUP($A10,versenyek!IM:IO,3,FALSE),szabalyok!$A$16:$B$23,2,FALSE),0)</f>
        <v>0</v>
      </c>
      <c r="CB10" s="49"/>
      <c r="CC10" s="238">
        <f t="shared" si="0"/>
        <v>212.73619541506218</v>
      </c>
    </row>
    <row r="11" spans="1:82">
      <c r="A11" s="39" t="s">
        <v>1</v>
      </c>
      <c r="B11" s="49">
        <v>0</v>
      </c>
      <c r="C11" s="49">
        <v>3.5812308354472346</v>
      </c>
      <c r="D11" s="49">
        <v>7.6071344712648026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51.68562377906477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22.365164152501059</v>
      </c>
      <c r="R11" s="49">
        <f>versenyek!$BD$11*IFERROR(VLOOKUP(VLOOKUP($A11,versenyek!BC:BE,3,FALSE),szabalyok!$A$16:$B$23,2,FALSE),0)</f>
        <v>0</v>
      </c>
      <c r="S11" s="49">
        <f>versenyek!$BG$11*IFERROR(VLOOKUP(VLOOKUP($A11,versenyek!BF:BH,3,FALSE),szabalyok!$A$16:$B$23,2,FALSE),0)</f>
        <v>0</v>
      </c>
      <c r="T11" s="49">
        <f>versenyek!$BJ$11*IFERROR(VLOOKUP(VLOOKUP($A11,versenyek!BI:BK,3,FALSE),szabalyok!$A$16:$B$23,2,FALSE),0)</f>
        <v>0</v>
      </c>
      <c r="U11" s="49">
        <f>versenyek!$BM$11*IFERROR(VLOOKUP(VLOOKUP($A11,versenyek!BL:BN,3,FALSE),szabalyok!$A$16:$B$23,2,FALSE),0)</f>
        <v>0</v>
      </c>
      <c r="V11" s="49">
        <f>versenyek!$BP$11*IFERROR(VLOOKUP(VLOOKUP($A11,versenyek!BO:BQ,3,FALSE),szabalyok!$A$16:$B$23,2,FALSE),0)</f>
        <v>0</v>
      </c>
      <c r="W11" s="49">
        <f>versenyek!$BS$11*IFERROR(VLOOKUP(VLOOKUP($A11,versenyek!BR:BT,3,FALSE),szabalyok!$A$16:$B$23,2,FALSE),0)</f>
        <v>0</v>
      </c>
      <c r="X11" s="49">
        <f>versenyek!$BV$11*IFERROR(VLOOKUP(VLOOKUP($A11,versenyek!BU:BW,3,FALSE),szabalyok!$A$16:$B$23,2,FALSE),0)</f>
        <v>0</v>
      </c>
      <c r="Y11" s="49">
        <f>versenyek!$BY$11*IFERROR(VLOOKUP(VLOOKUP($A11,versenyek!BX:BZ,3,FALSE),szabalyok!$A$16:$B$23,2,FALSE),0)</f>
        <v>0</v>
      </c>
      <c r="Z11" s="49">
        <f>versenyek!$CB$11*IFERROR(VLOOKUP(VLOOKUP($A11,versenyek!CA:CC,3,FALSE),szabalyok!$A$16:$B$23,2,FALSE),0)</f>
        <v>0</v>
      </c>
      <c r="AA11" s="49">
        <f>versenyek!$CE$11*IFERROR(VLOOKUP(VLOOKUP($A11,versenyek!CD:CF,3,FALSE),szabalyok!$A$16:$B$23,2,FALSE),0)</f>
        <v>4.8682682912294188</v>
      </c>
      <c r="AB11" s="49">
        <f>versenyek!$CH$11*IFERROR(VLOOKUP(VLOOKUP($A11,versenyek!CG:CI,3,FALSE),szabalyok!$A$16:$B$23,2,FALSE),0)</f>
        <v>0</v>
      </c>
      <c r="AC11" s="49">
        <f>versenyek!$CK$11*IFERROR(VLOOKUP(VLOOKUP($A11,versenyek!CJ:CL,3,FALSE),szabalyok!$A$16:$B$23,2,FALSE),0)</f>
        <v>7.4153734832888887</v>
      </c>
      <c r="AD11" s="49">
        <f>versenyek!$CN$11*IFERROR(VLOOKUP(VLOOKUP($A11,versenyek!CM:CO,3,FALSE),szabalyok!$A$16:$B$23,2,FALSE),0)</f>
        <v>0</v>
      </c>
      <c r="AE11" s="49">
        <f>versenyek!$CQ$11*IFERROR(VLOOKUP(VLOOKUP($A11,versenyek!CP:CR,3,FALSE),szabalyok!$A$16:$B$23,2,FALSE),0)</f>
        <v>0</v>
      </c>
      <c r="AF11" s="49">
        <f>versenyek!$CT$11*IFERROR(VLOOKUP(VLOOKUP($A11,versenyek!CS:CU,3,FALSE),szabalyok!$A$16:$B$23,2,FALSE),0)</f>
        <v>0</v>
      </c>
      <c r="AG11" s="49">
        <f>versenyek!$CW$11*IFERROR(VLOOKUP(VLOOKUP($A11,versenyek!CV:CX,3,FALSE),szabalyok!$A$16:$B$23,2,FALSE),0)</f>
        <v>0</v>
      </c>
      <c r="AH11" s="49">
        <f>versenyek!$CZ$11*IFERROR(VLOOKUP(VLOOKUP($A11,versenyek!CY:DA,3,FALSE),szabalyok!$A$16:$B$23,2,FALSE),0)</f>
        <v>0</v>
      </c>
      <c r="AI11" s="49">
        <f>versenyek!$DC$11*IFERROR(VLOOKUP(VLOOKUP($A11,versenyek!DB:DD,3,FALSE),szabalyok!$A$16:$B$23,2,FALSE),0)</f>
        <v>0</v>
      </c>
      <c r="AJ11" s="49">
        <f>versenyek!$DF$11*IFERROR(VLOOKUP(VLOOKUP($A11,versenyek!DE:DG,3,FALSE),szabalyok!$A$16:$B$23,2,FALSE),0)</f>
        <v>21.036791025892999</v>
      </c>
      <c r="AK11" s="49">
        <f>versenyek!$DI$11*IFERROR(VLOOKUP(VLOOKUP($A11,versenyek!DH:DJ,3,FALSE),szabalyok!$A$16:$B$23,2,FALSE),0)</f>
        <v>0</v>
      </c>
      <c r="AL11" s="49">
        <f>versenyek!$DL$11*IFERROR(VLOOKUP(VLOOKUP($A11,versenyek!DK:DM,3,FALSE),szabalyok!$A$16:$B$23,2,FALSE),0)</f>
        <v>0</v>
      </c>
      <c r="AM11" s="49">
        <f>versenyek!$DR$11*IFERROR(VLOOKUP(VLOOKUP($A11,versenyek!DQ:DS,3,FALSE),szabalyok!$A$16:$B$23,2,FALSE),0)</f>
        <v>40.817062999683799</v>
      </c>
      <c r="AN11" s="49">
        <f>versenyek!$DU$11*IFERROR(VLOOKUP(VLOOKUP($A11,versenyek!DT:DV,3,FALSE),szabalyok!$A$16:$B$23,2,FALSE),0)</f>
        <v>0</v>
      </c>
      <c r="AO11" s="49">
        <f>versenyek!$DO$11*IFERROR(VLOOKUP(VLOOKUP($A11,versenyek!DN:DP,3,FALSE),szabalyok!$A$16:$B$23,2,FALSE),0)</f>
        <v>0</v>
      </c>
      <c r="AP11" s="49">
        <f>versenyek!$DX$11*IFERROR(VLOOKUP(VLOOKUP($A11,versenyek!DW:DY,3,FALSE),szabalyok!$A$16:$B$23,2,FALSE),0)</f>
        <v>0</v>
      </c>
      <c r="AQ11" s="49">
        <f>versenyek!$EA$11*IFERROR(VLOOKUP(VLOOKUP($A11,versenyek!DZ:EB,3,FALSE),szabalyok!$A$16:$B$23,2,FALSE),0)</f>
        <v>0</v>
      </c>
      <c r="AR11" s="49">
        <f>versenyek!$ED$11*IFERROR(VLOOKUP(VLOOKUP($A11,versenyek!EC:EE,3,FALSE),szabalyok!$A$16:$B$23,2,FALSE),0)</f>
        <v>0</v>
      </c>
      <c r="AS11" s="49">
        <f>versenyek!$EG$11*IFERROR(VLOOKUP(VLOOKUP($A11,versenyek!EF:EH,3,FALSE),szabalyok!$A$16:$B$23,2,FALSE),0)</f>
        <v>0</v>
      </c>
      <c r="AT11" s="49">
        <f>versenyek!$EJ$11*IFERROR(VLOOKUP(VLOOKUP($A11,versenyek!EI:EK,3,FALSE),szabalyok!$A$16:$B$23,2,FALSE),0)</f>
        <v>0</v>
      </c>
      <c r="AU11" s="49">
        <f>versenyek!$EM$11*IFERROR(VLOOKUP(VLOOKUP($A11,versenyek!EL:EN,3,FALSE),szabalyok!$A$16:$B$23,2,FALSE),0)</f>
        <v>0</v>
      </c>
      <c r="AV11" s="49">
        <f>versenyek!$EP$11*IFERROR(VLOOKUP(VLOOKUP($A11,versenyek!EO:EQ,3,FALSE),szabalyok!$A$16:$B$23,2,FALSE),0)</f>
        <v>0</v>
      </c>
      <c r="AW11" s="49">
        <f>versenyek!$EY$11*IFERROR(VLOOKUP(VLOOKUP($A11,versenyek!EX:EZ,3,FALSE),szabalyok!$A$16:$B$23,2,FALSE),0)</f>
        <v>0</v>
      </c>
      <c r="AX11" s="49">
        <f>versenyek!$FB$11*IFERROR(VLOOKUP(VLOOKUP($A11,versenyek!FA:FC,3,FALSE),szabalyok!$A$16:$B$23,2,FALSE),0)</f>
        <v>0</v>
      </c>
      <c r="AY11" s="49">
        <f>versenyek!$FE$11*IFERROR(VLOOKUP(VLOOKUP($A11,versenyek!FD:FF,3,FALSE),szabalyok!$A$16:$B$23,2,FALSE),0)</f>
        <v>0</v>
      </c>
      <c r="AZ11" s="49">
        <f>versenyek!$FH$11*IFERROR(VLOOKUP(VLOOKUP($A11,versenyek!FG:FI,3,FALSE),szabalyok!$A$16:$B$23,2,FALSE),0)</f>
        <v>0</v>
      </c>
      <c r="BA11" s="49">
        <f>versenyek!$FK$11*IFERROR(VLOOKUP(VLOOKUP($A11,versenyek!FJ:FL,3,FALSE),szabalyok!$A$16:$B$23,2,FALSE),0)</f>
        <v>0</v>
      </c>
      <c r="BB11" s="49">
        <f>versenyek!$FN$11*IFERROR(VLOOKUP(VLOOKUP($A11,versenyek!FM:FO,3,FALSE),szabalyok!$A$16:$B$23,2,FALSE),0)</f>
        <v>0</v>
      </c>
      <c r="BC11" s="49">
        <f>versenyek!$FQ$11*IFERROR(VLOOKUP(VLOOKUP($A11,versenyek!FP:FR,3,FALSE),szabalyok!$A$16:$B$23,2,FALSE),0)</f>
        <v>0</v>
      </c>
      <c r="BD11" s="49">
        <f>versenyek!$FT$11*IFERROR(VLOOKUP(VLOOKUP($A11,versenyek!FS:FU,3,FALSE),szabalyok!$A$16:$B$23,2,FALSE),0)</f>
        <v>66.594370551941822</v>
      </c>
      <c r="BE11" s="49">
        <f>versenyek!$FW$11*IFERROR(VLOOKUP(VLOOKUP($A11,versenyek!FV:FX,3,FALSE),szabalyok!$A$16:$B$23,2,FALSE),0)</f>
        <v>0</v>
      </c>
      <c r="BF11" s="49">
        <f>versenyek!$FZ$11*IFERROR(VLOOKUP(VLOOKUP($A11,versenyek!FY:GA,3,FALSE),szabalyok!$A$16:$B$23,2,FALSE),0)</f>
        <v>0</v>
      </c>
      <c r="BG11" s="49">
        <f>versenyek!$GC$11*IFERROR(VLOOKUP(VLOOKUP($A11,versenyek!GB:GD,3,FALSE),szabalyok!$A$16:$B$23,2,FALSE),0)</f>
        <v>0</v>
      </c>
      <c r="BH11" s="49">
        <f>versenyek!$GF$11*IFERROR(VLOOKUP(VLOOKUP($A11,versenyek!GE:GG,3,FALSE),szabalyok!$A$16:$B$23,2,FALSE),0)</f>
        <v>0</v>
      </c>
      <c r="BI11" s="49">
        <f>versenyek!$GI$11*IFERROR(VLOOKUP(VLOOKUP($A11,versenyek!GH:GJ,3,FALSE),szabalyok!$A$16:$B$23,2,FALSE),0)</f>
        <v>0</v>
      </c>
      <c r="BJ11" s="49">
        <f>versenyek!$GL$11*IFERROR(VLOOKUP(VLOOKUP($A11,versenyek!GK:GM,3,FALSE),szabalyok!$A$16:$B$23,2,FALSE),0)</f>
        <v>0</v>
      </c>
      <c r="BK11" s="49">
        <f>versenyek!$GO$11*IFERROR(VLOOKUP(VLOOKUP($A11,versenyek!GN:GP,3,FALSE),szabalyok!$A$16:$B$23,2,FALSE),0)</f>
        <v>0</v>
      </c>
      <c r="BL11" s="49">
        <f>versenyek!$GR$11*IFERROR(VLOOKUP(VLOOKUP($A11,versenyek!GQ:GS,3,FALSE),szabalyok!$A$16:$B$23,2,FALSE),0)</f>
        <v>0</v>
      </c>
      <c r="BM11" s="49">
        <f>versenyek!$GX$11*IFERROR(VLOOKUP(VLOOKUP($A11,versenyek!GW:GY,3,FALSE),szabalyok!$A$16:$B$23,2,FALSE),0)</f>
        <v>0</v>
      </c>
      <c r="BN11" s="49">
        <f>versenyek!$HA$11*IFERROR(VLOOKUP(VLOOKUP($A11,versenyek!GZ:HB,3,FALSE),szabalyok!$A$16:$B$23,2,FALSE),0)</f>
        <v>0</v>
      </c>
      <c r="BO11" s="49">
        <f>versenyek!$HD$11*IFERROR(VLOOKUP(VLOOKUP($A11,versenyek!HC:HE,3,FALSE),szabalyok!$A$16:$B$23,2,FALSE),0)</f>
        <v>0</v>
      </c>
      <c r="BP11" s="49">
        <f>versenyek!$HG$11*IFERROR(VLOOKUP(VLOOKUP($A11,versenyek!HF:HH,3,FALSE),szabalyok!$A$16:$B$23,2,FALSE),0)</f>
        <v>95.377409282861507</v>
      </c>
      <c r="BQ11" s="49">
        <f>versenyek!$HJ$11*IFERROR(VLOOKUP(VLOOKUP($A11,versenyek!HI:HK,3,FALSE),szabalyok!$A$16:$B$23,2,FALSE),0)</f>
        <v>0</v>
      </c>
      <c r="BR11" s="49">
        <f>versenyek!$HM$11*IFERROR(VLOOKUP(VLOOKUP($A11,versenyek!HL:HN,3,FALSE),szabalyok!$A$16:$B$23,2,FALSE),0)</f>
        <v>0</v>
      </c>
      <c r="BS11" s="49">
        <f>versenyek!$HP$11*IFERROR(VLOOKUP(VLOOKUP($A11,versenyek!HO:HQ,3,FALSE),szabalyok!$A$16:$B$23,2,FALSE),0)</f>
        <v>0</v>
      </c>
      <c r="BT11" s="49">
        <f>versenyek!$HS$11*IFERROR(VLOOKUP(VLOOKUP($A11,versenyek!HR:HT,3,FALSE),szabalyok!$A$16:$B$23,2,FALSE),0)</f>
        <v>0</v>
      </c>
      <c r="BU11" s="49">
        <f>versenyek!$HV$11*IFERROR(VLOOKUP(VLOOKUP($A11,versenyek!HU:HW,3,FALSE),szabalyok!$A$16:$B$23,2,FALSE),0)</f>
        <v>0</v>
      </c>
      <c r="BV11" s="49">
        <f>versenyek!$HY$11*IFERROR(VLOOKUP(VLOOKUP($A11,versenyek!HX:HZ,3,FALSE),szabalyok!$A$16:$B$23,2,FALSE),0)</f>
        <v>0</v>
      </c>
      <c r="BW11" s="49">
        <f>versenyek!$IB$11*IFERROR(VLOOKUP(VLOOKUP($A11,versenyek!IA:IC,3,FALSE),szabalyok!$A$16:$B$23,2,FALSE),0)</f>
        <v>0</v>
      </c>
      <c r="BX11" s="49">
        <f>versenyek!$IE$11*IFERROR(VLOOKUP(VLOOKUP($A11,versenyek!ID:IF,3,FALSE),szabalyok!$A$16:$B$23,2,FALSE),0)</f>
        <v>0</v>
      </c>
      <c r="BY11" s="49">
        <f>versenyek!$IH$11*IFERROR(VLOOKUP(VLOOKUP($A11,versenyek!IG:II,3,FALSE),szabalyok!$A$16:$B$23,2,FALSE),0)</f>
        <v>0</v>
      </c>
      <c r="BZ11" s="49">
        <f>versenyek!$IK$11*IFERROR(VLOOKUP(VLOOKUP($A11,versenyek!IJ:IL,3,FALSE),szabalyok!$A$16:$B$23,2,FALSE),0)</f>
        <v>0</v>
      </c>
      <c r="CA11" s="49">
        <f>versenyek!$IN$11*IFERROR(VLOOKUP(VLOOKUP($A11,versenyek!IM:IO,3,FALSE),szabalyok!$A$16:$B$23,2,FALSE),0)</f>
        <v>0</v>
      </c>
      <c r="CB11" s="49"/>
      <c r="CC11" s="238">
        <f t="shared" si="0"/>
        <v>161.97177983480333</v>
      </c>
    </row>
    <row r="12" spans="1:82">
      <c r="A12" s="263" t="s">
        <v>23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24.119957763563562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f>versenyek!$BD$11*IFERROR(VLOOKUP(VLOOKUP($A12,versenyek!BC:BE,3,FALSE),szabalyok!$A$16:$B$23,2,FALSE),0)</f>
        <v>0</v>
      </c>
      <c r="S12" s="49">
        <f>versenyek!$BG$11*IFERROR(VLOOKUP(VLOOKUP($A12,versenyek!BF:BH,3,FALSE),szabalyok!$A$16:$B$23,2,FALSE),0)</f>
        <v>0</v>
      </c>
      <c r="T12" s="49">
        <f>versenyek!$BJ$11*IFERROR(VLOOKUP(VLOOKUP($A12,versenyek!BI:BK,3,FALSE),szabalyok!$A$16:$B$23,2,FALSE),0)</f>
        <v>0</v>
      </c>
      <c r="U12" s="49">
        <f>versenyek!$BM$11*IFERROR(VLOOKUP(VLOOKUP($A12,versenyek!BL:BN,3,FALSE),szabalyok!$A$16:$B$23,2,FALSE),0)</f>
        <v>0</v>
      </c>
      <c r="V12" s="49">
        <f>versenyek!$BP$11*IFERROR(VLOOKUP(VLOOKUP($A12,versenyek!BO:BQ,3,FALSE),szabalyok!$A$16:$B$23,2,FALSE),0)</f>
        <v>0</v>
      </c>
      <c r="W12" s="49">
        <f>versenyek!$BS$11*IFERROR(VLOOKUP(VLOOKUP($A12,versenyek!BR:BT,3,FALSE),szabalyok!$A$16:$B$23,2,FALSE),0)</f>
        <v>0</v>
      </c>
      <c r="X12" s="49">
        <f>versenyek!$BV$11*IFERROR(VLOOKUP(VLOOKUP($A12,versenyek!BU:BW,3,FALSE),szabalyok!$A$16:$B$23,2,FALSE),0)</f>
        <v>0</v>
      </c>
      <c r="Y12" s="49">
        <f>versenyek!$BY$11*IFERROR(VLOOKUP(VLOOKUP($A12,versenyek!BX:BZ,3,FALSE),szabalyok!$A$16:$B$23,2,FALSE),0)</f>
        <v>0</v>
      </c>
      <c r="Z12" s="49">
        <f>versenyek!$CB$11*IFERROR(VLOOKUP(VLOOKUP($A12,versenyek!CA:CC,3,FALSE),szabalyok!$A$16:$B$23,2,FALSE),0)</f>
        <v>0</v>
      </c>
      <c r="AA12" s="49">
        <f>versenyek!$CE$11*IFERROR(VLOOKUP(VLOOKUP($A12,versenyek!CD:CF,3,FALSE),szabalyok!$A$16:$B$23,2,FALSE),0)</f>
        <v>0</v>
      </c>
      <c r="AB12" s="49">
        <f>versenyek!$CH$11*IFERROR(VLOOKUP(VLOOKUP($A12,versenyek!CG:CI,3,FALSE),szabalyok!$A$16:$B$23,2,FALSE),0)</f>
        <v>0</v>
      </c>
      <c r="AC12" s="49">
        <f>versenyek!$CK$11*IFERROR(VLOOKUP(VLOOKUP($A12,versenyek!CJ:CL,3,FALSE),szabalyok!$A$16:$B$23,2,FALSE),0)</f>
        <v>0</v>
      </c>
      <c r="AD12" s="49">
        <f>versenyek!$CN$11*IFERROR(VLOOKUP(VLOOKUP($A12,versenyek!CM:CO,3,FALSE),szabalyok!$A$16:$B$23,2,FALSE),0)</f>
        <v>0</v>
      </c>
      <c r="AE12" s="49">
        <f>versenyek!$CQ$11*IFERROR(VLOOKUP(VLOOKUP($A12,versenyek!CP:CR,3,FALSE),szabalyok!$A$16:$B$23,2,FALSE),0)</f>
        <v>0</v>
      </c>
      <c r="AF12" s="49">
        <f>versenyek!$CT$11*IFERROR(VLOOKUP(VLOOKUP($A12,versenyek!CS:CU,3,FALSE),szabalyok!$A$16:$B$23,2,FALSE),0)</f>
        <v>0</v>
      </c>
      <c r="AG12" s="49">
        <f>versenyek!$CW$11*IFERROR(VLOOKUP(VLOOKUP($A12,versenyek!CV:CX,3,FALSE),szabalyok!$A$16:$B$23,2,FALSE),0)</f>
        <v>0</v>
      </c>
      <c r="AH12" s="49">
        <f>versenyek!$CZ$11*IFERROR(VLOOKUP(VLOOKUP($A12,versenyek!CY:DA,3,FALSE),szabalyok!$A$16:$B$23,2,FALSE),0)</f>
        <v>0</v>
      </c>
      <c r="AI12" s="49">
        <f>versenyek!$DC$11*IFERROR(VLOOKUP(VLOOKUP($A12,versenyek!DB:DD,3,FALSE),szabalyok!$A$16:$B$23,2,FALSE),0)</f>
        <v>0</v>
      </c>
      <c r="AJ12" s="49">
        <f>versenyek!$DF$11*IFERROR(VLOOKUP(VLOOKUP($A12,versenyek!DE:DG,3,FALSE),szabalyok!$A$16:$B$23,2,FALSE),0)</f>
        <v>0</v>
      </c>
      <c r="AK12" s="49">
        <f>versenyek!$DI$11*IFERROR(VLOOKUP(VLOOKUP($A12,versenyek!DH:DJ,3,FALSE),szabalyok!$A$16:$B$23,2,FALSE),0)</f>
        <v>0</v>
      </c>
      <c r="AL12" s="49">
        <f>versenyek!$DL$11*IFERROR(VLOOKUP(VLOOKUP($A12,versenyek!DK:DM,3,FALSE),szabalyok!$A$16:$B$23,2,FALSE),0)</f>
        <v>0</v>
      </c>
      <c r="AM12" s="49">
        <f>versenyek!$DR$11*IFERROR(VLOOKUP(VLOOKUP($A12,versenyek!DQ:DS,3,FALSE),szabalyok!$A$16:$B$23,2,FALSE),0)</f>
        <v>13.605687666561266</v>
      </c>
      <c r="AN12" s="49">
        <f>versenyek!$DU$11*IFERROR(VLOOKUP(VLOOKUP($A12,versenyek!DT:DV,3,FALSE),szabalyok!$A$16:$B$23,2,FALSE),0)</f>
        <v>0</v>
      </c>
      <c r="AO12" s="49">
        <f>versenyek!$DO$11*IFERROR(VLOOKUP(VLOOKUP($A12,versenyek!DN:DP,3,FALSE),szabalyok!$A$16:$B$23,2,FALSE),0)</f>
        <v>0</v>
      </c>
      <c r="AP12" s="49">
        <f>versenyek!$DX$11*IFERROR(VLOOKUP(VLOOKUP($A12,versenyek!DW:DY,3,FALSE),szabalyok!$A$16:$B$23,2,FALSE),0)</f>
        <v>0</v>
      </c>
      <c r="AQ12" s="49">
        <f>versenyek!$EA$11*IFERROR(VLOOKUP(VLOOKUP($A12,versenyek!DZ:EB,3,FALSE),szabalyok!$A$16:$B$23,2,FALSE),0)</f>
        <v>0</v>
      </c>
      <c r="AR12" s="49">
        <f>versenyek!$ED$11*IFERROR(VLOOKUP(VLOOKUP($A12,versenyek!EC:EE,3,FALSE),szabalyok!$A$16:$B$23,2,FALSE),0)</f>
        <v>0</v>
      </c>
      <c r="AS12" s="49">
        <f>versenyek!$EG$11*IFERROR(VLOOKUP(VLOOKUP($A12,versenyek!EF:EH,3,FALSE),szabalyok!$A$16:$B$23,2,FALSE),0)</f>
        <v>0</v>
      </c>
      <c r="AT12" s="49">
        <f>versenyek!$EJ$11*IFERROR(VLOOKUP(VLOOKUP($A12,versenyek!EI:EK,3,FALSE),szabalyok!$A$16:$B$23,2,FALSE),0)</f>
        <v>0</v>
      </c>
      <c r="AU12" s="49">
        <f>versenyek!$EM$11*IFERROR(VLOOKUP(VLOOKUP($A12,versenyek!EL:EN,3,FALSE),szabalyok!$A$16:$B$23,2,FALSE),0)</f>
        <v>0</v>
      </c>
      <c r="AV12" s="49">
        <f>versenyek!$EP$11*IFERROR(VLOOKUP(VLOOKUP($A12,versenyek!EO:EQ,3,FALSE),szabalyok!$A$16:$B$23,2,FALSE),0)</f>
        <v>0</v>
      </c>
      <c r="AW12" s="49">
        <f>versenyek!$EY$11*IFERROR(VLOOKUP(VLOOKUP($A12,versenyek!EX:EZ,3,FALSE),szabalyok!$A$16:$B$23,2,FALSE),0)</f>
        <v>0</v>
      </c>
      <c r="AX12" s="49">
        <f>versenyek!$FB$11*IFERROR(VLOOKUP(VLOOKUP($A12,versenyek!FA:FC,3,FALSE),szabalyok!$A$16:$B$23,2,FALSE),0)</f>
        <v>0</v>
      </c>
      <c r="AY12" s="49">
        <f>versenyek!$FE$11*IFERROR(VLOOKUP(VLOOKUP($A12,versenyek!FD:FF,3,FALSE),szabalyok!$A$16:$B$23,2,FALSE),0)</f>
        <v>0</v>
      </c>
      <c r="AZ12" s="49">
        <f>versenyek!$FH$11*IFERROR(VLOOKUP(VLOOKUP($A12,versenyek!FG:FI,3,FALSE),szabalyok!$A$16:$B$23,2,FALSE),0)</f>
        <v>11.621533009790932</v>
      </c>
      <c r="BA12" s="49">
        <f>versenyek!$FK$11*IFERROR(VLOOKUP(VLOOKUP($A12,versenyek!FJ:FL,3,FALSE),szabalyok!$A$16:$B$23,2,FALSE),0)</f>
        <v>0</v>
      </c>
      <c r="BB12" s="49">
        <f>versenyek!$FN$11*IFERROR(VLOOKUP(VLOOKUP($A12,versenyek!FM:FO,3,FALSE),szabalyok!$A$16:$B$23,2,FALSE),0)</f>
        <v>0</v>
      </c>
      <c r="BC12" s="49">
        <f>versenyek!$FQ$11*IFERROR(VLOOKUP(VLOOKUP($A12,versenyek!FP:FR,3,FALSE),szabalyok!$A$16:$B$23,2,FALSE),0)</f>
        <v>0</v>
      </c>
      <c r="BD12" s="49">
        <f>versenyek!$FT$11*IFERROR(VLOOKUP(VLOOKUP($A12,versenyek!FS:FU,3,FALSE),szabalyok!$A$16:$B$23,2,FALSE),0)</f>
        <v>9.0810505298102466</v>
      </c>
      <c r="BE12" s="49">
        <f>versenyek!$FW$11*IFERROR(VLOOKUP(VLOOKUP($A12,versenyek!FV:FX,3,FALSE),szabalyok!$A$16:$B$23,2,FALSE),0)</f>
        <v>0</v>
      </c>
      <c r="BF12" s="49">
        <f>versenyek!$FZ$11*IFERROR(VLOOKUP(VLOOKUP($A12,versenyek!FY:GA,3,FALSE),szabalyok!$A$16:$B$23,2,FALSE),0)</f>
        <v>0</v>
      </c>
      <c r="BG12" s="49">
        <f>versenyek!$GC$11*IFERROR(VLOOKUP(VLOOKUP($A12,versenyek!GB:GD,3,FALSE),szabalyok!$A$16:$B$23,2,FALSE),0)</f>
        <v>6.2246721490696357</v>
      </c>
      <c r="BH12" s="49">
        <f>versenyek!$GF$11*IFERROR(VLOOKUP(VLOOKUP($A12,versenyek!GE:GG,3,FALSE),szabalyok!$A$16:$B$23,2,FALSE),0)</f>
        <v>0</v>
      </c>
      <c r="BI12" s="49">
        <f>versenyek!$GI$11*IFERROR(VLOOKUP(VLOOKUP($A12,versenyek!GH:GJ,3,FALSE),szabalyok!$A$16:$B$23,2,FALSE),0)</f>
        <v>0</v>
      </c>
      <c r="BJ12" s="49">
        <f>versenyek!$GL$11*IFERROR(VLOOKUP(VLOOKUP($A12,versenyek!GK:GM,3,FALSE),szabalyok!$A$16:$B$23,2,FALSE),0)</f>
        <v>0</v>
      </c>
      <c r="BK12" s="49">
        <f>versenyek!$GO$11*IFERROR(VLOOKUP(VLOOKUP($A12,versenyek!GN:GP,3,FALSE),szabalyok!$A$16:$B$23,2,FALSE),0)</f>
        <v>0</v>
      </c>
      <c r="BL12" s="49">
        <f>versenyek!$GR$11*IFERROR(VLOOKUP(VLOOKUP($A12,versenyek!GQ:GS,3,FALSE),szabalyok!$A$16:$B$23,2,FALSE),0)</f>
        <v>0</v>
      </c>
      <c r="BM12" s="49">
        <f>versenyek!$GX$11*IFERROR(VLOOKUP(VLOOKUP($A12,versenyek!GW:GY,3,FALSE),szabalyok!$A$16:$B$23,2,FALSE),0)</f>
        <v>12.265543340261765</v>
      </c>
      <c r="BN12" s="49">
        <f>versenyek!$HA$11*IFERROR(VLOOKUP(VLOOKUP($A12,versenyek!GZ:HB,3,FALSE),szabalyok!$A$16:$B$23,2,FALSE),0)</f>
        <v>0</v>
      </c>
      <c r="BO12" s="49">
        <f>versenyek!$HD$11*IFERROR(VLOOKUP(VLOOKUP($A12,versenyek!HC:HE,3,FALSE),szabalyok!$A$16:$B$23,2,FALSE),0)</f>
        <v>0</v>
      </c>
      <c r="BP12" s="49">
        <f>versenyek!$HG$11*IFERROR(VLOOKUP(VLOOKUP($A12,versenyek!HF:HH,3,FALSE),szabalyok!$A$16:$B$23,2,FALSE),0)</f>
        <v>63.584939521907678</v>
      </c>
      <c r="BQ12" s="49">
        <f>versenyek!$HJ$11*IFERROR(VLOOKUP(VLOOKUP($A12,versenyek!HI:HK,3,FALSE),szabalyok!$A$16:$B$23,2,FALSE),0)</f>
        <v>0</v>
      </c>
      <c r="BR12" s="49">
        <f>versenyek!$HM$11*IFERROR(VLOOKUP(VLOOKUP($A12,versenyek!HL:HN,3,FALSE),szabalyok!$A$16:$B$23,2,FALSE),0)</f>
        <v>0</v>
      </c>
      <c r="BS12" s="49">
        <f>versenyek!$HP$11*IFERROR(VLOOKUP(VLOOKUP($A12,versenyek!HO:HQ,3,FALSE),szabalyok!$A$16:$B$23,2,FALSE),0)</f>
        <v>0</v>
      </c>
      <c r="BT12" s="49">
        <f>versenyek!$HS$11*IFERROR(VLOOKUP(VLOOKUP($A12,versenyek!HR:HT,3,FALSE),szabalyok!$A$16:$B$23,2,FALSE),0)</f>
        <v>0</v>
      </c>
      <c r="BU12" s="49">
        <f>versenyek!$HV$11*IFERROR(VLOOKUP(VLOOKUP($A12,versenyek!HU:HW,3,FALSE),szabalyok!$A$16:$B$23,2,FALSE),0)</f>
        <v>20.712603796989622</v>
      </c>
      <c r="BV12" s="49">
        <f>versenyek!$HY$11*IFERROR(VLOOKUP(VLOOKUP($A12,versenyek!HX:HZ,3,FALSE),szabalyok!$A$16:$B$23,2,FALSE),0)</f>
        <v>0</v>
      </c>
      <c r="BW12" s="49">
        <f>versenyek!$IB$11*IFERROR(VLOOKUP(VLOOKUP($A12,versenyek!IA:IC,3,FALSE),szabalyok!$A$16:$B$23,2,FALSE),0)</f>
        <v>0</v>
      </c>
      <c r="BX12" s="49">
        <f>versenyek!$IE$11*IFERROR(VLOOKUP(VLOOKUP($A12,versenyek!ID:IF,3,FALSE),szabalyok!$A$16:$B$23,2,FALSE),0)</f>
        <v>0</v>
      </c>
      <c r="BY12" s="49">
        <f>versenyek!$IH$11*IFERROR(VLOOKUP(VLOOKUP($A12,versenyek!IG:II,3,FALSE),szabalyok!$A$16:$B$23,2,FALSE),0)</f>
        <v>0</v>
      </c>
      <c r="BZ12" s="49">
        <f>versenyek!$IK$11*IFERROR(VLOOKUP(VLOOKUP($A12,versenyek!IJ:IL,3,FALSE),szabalyok!$A$16:$B$23,2,FALSE),0)</f>
        <v>0</v>
      </c>
      <c r="CA12" s="49">
        <f>versenyek!$IN$11*IFERROR(VLOOKUP(VLOOKUP($A12,versenyek!IM:IO,3,FALSE),szabalyok!$A$16:$B$23,2,FALSE),0)</f>
        <v>0</v>
      </c>
      <c r="CB12" s="49"/>
      <c r="CC12" s="238">
        <f t="shared" si="0"/>
        <v>123.49034234782989</v>
      </c>
    </row>
    <row r="13" spans="1:82">
      <c r="A13" s="41" t="s">
        <v>96</v>
      </c>
      <c r="B13" s="49">
        <v>0</v>
      </c>
      <c r="C13" s="49">
        <v>0</v>
      </c>
      <c r="D13" s="49">
        <v>0</v>
      </c>
      <c r="E13" s="49">
        <v>0</v>
      </c>
      <c r="F13" s="49">
        <v>5.9806831933801288</v>
      </c>
      <c r="G13" s="49">
        <v>3.7549528821442304</v>
      </c>
      <c r="H13" s="49">
        <v>0</v>
      </c>
      <c r="I13" s="49">
        <v>36.006904264396816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9.7172874810890679</v>
      </c>
      <c r="P13" s="49">
        <v>0</v>
      </c>
      <c r="Q13" s="49">
        <v>2.9820218870001414</v>
      </c>
      <c r="R13" s="49">
        <f>versenyek!$BD$11*IFERROR(VLOOKUP(VLOOKUP($A13,versenyek!BC:BE,3,FALSE),szabalyok!$A$16:$B$23,2,FALSE),0)</f>
        <v>0</v>
      </c>
      <c r="S13" s="49">
        <f>versenyek!$BG$11*IFERROR(VLOOKUP(VLOOKUP($A13,versenyek!BF:BH,3,FALSE),szabalyok!$A$16:$B$23,2,FALSE),0)</f>
        <v>0</v>
      </c>
      <c r="T13" s="49">
        <f>versenyek!$BJ$11*IFERROR(VLOOKUP(VLOOKUP($A13,versenyek!BI:BK,3,FALSE),szabalyok!$A$16:$B$23,2,FALSE),0)</f>
        <v>0</v>
      </c>
      <c r="U13" s="49">
        <f>versenyek!$BM$11*IFERROR(VLOOKUP(VLOOKUP($A13,versenyek!BL:BN,3,FALSE),szabalyok!$A$16:$B$23,2,FALSE),0)</f>
        <v>0</v>
      </c>
      <c r="V13" s="49">
        <f>versenyek!$BP$11*IFERROR(VLOOKUP(VLOOKUP($A13,versenyek!BO:BQ,3,FALSE),szabalyok!$A$16:$B$23,2,FALSE),0)</f>
        <v>0</v>
      </c>
      <c r="W13" s="49">
        <f>versenyek!$BS$11*IFERROR(VLOOKUP(VLOOKUP($A13,versenyek!BR:BT,3,FALSE),szabalyok!$A$16:$B$23,2,FALSE),0)</f>
        <v>0</v>
      </c>
      <c r="X13" s="49">
        <f>versenyek!$BV$11*IFERROR(VLOOKUP(VLOOKUP($A13,versenyek!BU:BW,3,FALSE),szabalyok!$A$16:$B$23,2,FALSE),0)</f>
        <v>0</v>
      </c>
      <c r="Y13" s="49">
        <f>versenyek!$BY$11*IFERROR(VLOOKUP(VLOOKUP($A13,versenyek!BX:BZ,3,FALSE),szabalyok!$A$16:$B$23,2,FALSE),0)</f>
        <v>0</v>
      </c>
      <c r="Z13" s="49">
        <f>versenyek!$CB$11*IFERROR(VLOOKUP(VLOOKUP($A13,versenyek!CA:CC,3,FALSE),szabalyok!$A$16:$B$23,2,FALSE),0)</f>
        <v>0</v>
      </c>
      <c r="AA13" s="49">
        <f>versenyek!$CE$11*IFERROR(VLOOKUP(VLOOKUP($A13,versenyek!CD:CF,3,FALSE),szabalyok!$A$16:$B$23,2,FALSE),0)</f>
        <v>12.170670728073548</v>
      </c>
      <c r="AB13" s="49">
        <f>versenyek!$CH$11*IFERROR(VLOOKUP(VLOOKUP($A13,versenyek!CG:CI,3,FALSE),szabalyok!$A$16:$B$23,2,FALSE),0)</f>
        <v>0</v>
      </c>
      <c r="AC13" s="49">
        <f>versenyek!$CK$11*IFERROR(VLOOKUP(VLOOKUP($A13,versenyek!CJ:CL,3,FALSE),szabalyok!$A$16:$B$23,2,FALSE),0)</f>
        <v>11.123060224933331</v>
      </c>
      <c r="AD13" s="49">
        <f>versenyek!$CN$11*IFERROR(VLOOKUP(VLOOKUP($A13,versenyek!CM:CO,3,FALSE),szabalyok!$A$16:$B$23,2,FALSE),0)</f>
        <v>0</v>
      </c>
      <c r="AE13" s="49">
        <f>versenyek!$CQ$11*IFERROR(VLOOKUP(VLOOKUP($A13,versenyek!CP:CR,3,FALSE),szabalyok!$A$16:$B$23,2,FALSE),0)</f>
        <v>0</v>
      </c>
      <c r="AF13" s="49">
        <f>versenyek!$CT$11*IFERROR(VLOOKUP(VLOOKUP($A13,versenyek!CS:CU,3,FALSE),szabalyok!$A$16:$B$23,2,FALSE),0)</f>
        <v>15.194765732567053</v>
      </c>
      <c r="AG13" s="49">
        <f>versenyek!$CW$11*IFERROR(VLOOKUP(VLOOKUP($A13,versenyek!CV:CX,3,FALSE),szabalyok!$A$16:$B$23,2,FALSE),0)</f>
        <v>0</v>
      </c>
      <c r="AH13" s="49">
        <f>versenyek!$CZ$11*IFERROR(VLOOKUP(VLOOKUP($A13,versenyek!CY:DA,3,FALSE),szabalyok!$A$16:$B$23,2,FALSE),0)</f>
        <v>0</v>
      </c>
      <c r="AI13" s="49">
        <f>versenyek!$DC$11*IFERROR(VLOOKUP(VLOOKUP($A13,versenyek!DB:DD,3,FALSE),szabalyok!$A$16:$B$23,2,FALSE),0)</f>
        <v>0</v>
      </c>
      <c r="AJ13" s="49">
        <f>versenyek!$DF$11*IFERROR(VLOOKUP(VLOOKUP($A13,versenyek!DE:DG,3,FALSE),szabalyok!$A$16:$B$23,2,FALSE),0)</f>
        <v>0</v>
      </c>
      <c r="AK13" s="49">
        <f>versenyek!$DI$11*IFERROR(VLOOKUP(VLOOKUP($A13,versenyek!DH:DJ,3,FALSE),szabalyok!$A$16:$B$23,2,FALSE),0)</f>
        <v>36.276538719620483</v>
      </c>
      <c r="AL13" s="49">
        <f>versenyek!$DL$11*IFERROR(VLOOKUP(VLOOKUP($A13,versenyek!DK:DM,3,FALSE),szabalyok!$A$16:$B$23,2,FALSE),0)</f>
        <v>0</v>
      </c>
      <c r="AM13" s="49">
        <f>versenyek!$DR$11*IFERROR(VLOOKUP(VLOOKUP($A13,versenyek!DQ:DS,3,FALSE),szabalyok!$A$16:$B$23,2,FALSE),0)</f>
        <v>0</v>
      </c>
      <c r="AN13" s="49">
        <f>versenyek!$DU$11*IFERROR(VLOOKUP(VLOOKUP($A13,versenyek!DT:DV,3,FALSE),szabalyok!$A$16:$B$23,2,FALSE),0)</f>
        <v>28.491352338225241</v>
      </c>
      <c r="AO13" s="49">
        <f>versenyek!$DO$11*IFERROR(VLOOKUP(VLOOKUP($A13,versenyek!DN:DP,3,FALSE),szabalyok!$A$16:$B$23,2,FALSE),0)</f>
        <v>0</v>
      </c>
      <c r="AP13" s="49">
        <f>versenyek!$DX$11*IFERROR(VLOOKUP(VLOOKUP($A13,versenyek!DW:DY,3,FALSE),szabalyok!$A$16:$B$23,2,FALSE),0)</f>
        <v>0</v>
      </c>
      <c r="AQ13" s="49">
        <f>versenyek!$EA$11*IFERROR(VLOOKUP(VLOOKUP($A13,versenyek!DZ:EB,3,FALSE),szabalyok!$A$16:$B$23,2,FALSE),0)</f>
        <v>0</v>
      </c>
      <c r="AR13" s="49">
        <f>versenyek!$ED$11*IFERROR(VLOOKUP(VLOOKUP($A13,versenyek!EC:EE,3,FALSE),szabalyok!$A$16:$B$23,2,FALSE),0)</f>
        <v>0</v>
      </c>
      <c r="AS13" s="49">
        <f>versenyek!$EG$11*IFERROR(VLOOKUP(VLOOKUP($A13,versenyek!EF:EH,3,FALSE),szabalyok!$A$16:$B$23,2,FALSE),0)</f>
        <v>0</v>
      </c>
      <c r="AT13" s="49">
        <f>versenyek!$EJ$11*IFERROR(VLOOKUP(VLOOKUP($A13,versenyek!EI:EK,3,FALSE),szabalyok!$A$16:$B$23,2,FALSE),0)</f>
        <v>0</v>
      </c>
      <c r="AU13" s="49">
        <f>versenyek!$EM$11*IFERROR(VLOOKUP(VLOOKUP($A13,versenyek!EL:EN,3,FALSE),szabalyok!$A$16:$B$23,2,FALSE),0)</f>
        <v>0</v>
      </c>
      <c r="AV13" s="49">
        <f>versenyek!$EP$11*IFERROR(VLOOKUP(VLOOKUP($A13,versenyek!EO:EQ,3,FALSE),szabalyok!$A$16:$B$23,2,FALSE),0)</f>
        <v>0</v>
      </c>
      <c r="AW13" s="49">
        <f>versenyek!$EY$11*IFERROR(VLOOKUP(VLOOKUP($A13,versenyek!EX:EZ,3,FALSE),szabalyok!$A$16:$B$23,2,FALSE),0)</f>
        <v>0</v>
      </c>
      <c r="AX13" s="49">
        <f>versenyek!$FB$11*IFERROR(VLOOKUP(VLOOKUP($A13,versenyek!FA:FC,3,FALSE),szabalyok!$A$16:$B$23,2,FALSE),0)</f>
        <v>0</v>
      </c>
      <c r="AY13" s="49">
        <f>versenyek!$FE$11*IFERROR(VLOOKUP(VLOOKUP($A13,versenyek!FD:FF,3,FALSE),szabalyok!$A$16:$B$23,2,FALSE),0)</f>
        <v>0</v>
      </c>
      <c r="AZ13" s="49">
        <f>versenyek!$FH$11*IFERROR(VLOOKUP(VLOOKUP($A13,versenyek!FG:FI,3,FALSE),szabalyok!$A$16:$B$23,2,FALSE),0)</f>
        <v>0</v>
      </c>
      <c r="BA13" s="49">
        <f>versenyek!$FK$11*IFERROR(VLOOKUP(VLOOKUP($A13,versenyek!FJ:FL,3,FALSE),szabalyok!$A$16:$B$23,2,FALSE),0)</f>
        <v>0</v>
      </c>
      <c r="BB13" s="49">
        <f>versenyek!$FN$11*IFERROR(VLOOKUP(VLOOKUP($A13,versenyek!FM:FO,3,FALSE),szabalyok!$A$16:$B$23,2,FALSE),0)</f>
        <v>0</v>
      </c>
      <c r="BC13" s="49">
        <f>versenyek!$FQ$11*IFERROR(VLOOKUP(VLOOKUP($A13,versenyek!FP:FR,3,FALSE),szabalyok!$A$16:$B$23,2,FALSE),0)</f>
        <v>0</v>
      </c>
      <c r="BD13" s="49">
        <f>versenyek!$FT$11*IFERROR(VLOOKUP(VLOOKUP($A13,versenyek!FS:FU,3,FALSE),szabalyok!$A$16:$B$23,2,FALSE),0)</f>
        <v>0</v>
      </c>
      <c r="BE13" s="49">
        <f>versenyek!$FW$11*IFERROR(VLOOKUP(VLOOKUP($A13,versenyek!FV:FX,3,FALSE),szabalyok!$A$16:$B$23,2,FALSE),0)</f>
        <v>0</v>
      </c>
      <c r="BF13" s="49">
        <f>versenyek!$FZ$11*IFERROR(VLOOKUP(VLOOKUP($A13,versenyek!FY:GA,3,FALSE),szabalyok!$A$16:$B$23,2,FALSE),0)</f>
        <v>0</v>
      </c>
      <c r="BG13" s="49">
        <f>versenyek!$GC$11*IFERROR(VLOOKUP(VLOOKUP($A13,versenyek!GB:GD,3,FALSE),szabalyok!$A$16:$B$23,2,FALSE),0)</f>
        <v>21.786352521743726</v>
      </c>
      <c r="BH13" s="49">
        <f>versenyek!$GF$11*IFERROR(VLOOKUP(VLOOKUP($A13,versenyek!GE:GG,3,FALSE),szabalyok!$A$16:$B$23,2,FALSE),0)</f>
        <v>0</v>
      </c>
      <c r="BI13" s="49">
        <f>versenyek!$GI$11*IFERROR(VLOOKUP(VLOOKUP($A13,versenyek!GH:GJ,3,FALSE),szabalyok!$A$16:$B$23,2,FALSE),0)</f>
        <v>0</v>
      </c>
      <c r="BJ13" s="49">
        <f>versenyek!$GL$11*IFERROR(VLOOKUP(VLOOKUP($A13,versenyek!GK:GM,3,FALSE),szabalyok!$A$16:$B$23,2,FALSE),0)</f>
        <v>0</v>
      </c>
      <c r="BK13" s="49">
        <f>versenyek!$GO$11*IFERROR(VLOOKUP(VLOOKUP($A13,versenyek!GN:GP,3,FALSE),szabalyok!$A$16:$B$23,2,FALSE),0)</f>
        <v>6.2483181533878067</v>
      </c>
      <c r="BL13" s="49">
        <f>versenyek!$GR$11*IFERROR(VLOOKUP(VLOOKUP($A13,versenyek!GQ:GS,3,FALSE),szabalyok!$A$16:$B$23,2,FALSE),0)</f>
        <v>0</v>
      </c>
      <c r="BM13" s="49">
        <f>versenyek!$GX$11*IFERROR(VLOOKUP(VLOOKUP($A13,versenyek!GW:GY,3,FALSE),szabalyok!$A$16:$B$23,2,FALSE),0)</f>
        <v>0</v>
      </c>
      <c r="BN13" s="49">
        <f>versenyek!$HA$11*IFERROR(VLOOKUP(VLOOKUP($A13,versenyek!GZ:HB,3,FALSE),szabalyok!$A$16:$B$23,2,FALSE),0)</f>
        <v>0</v>
      </c>
      <c r="BO13" s="49">
        <f>versenyek!$HD$11*IFERROR(VLOOKUP(VLOOKUP($A13,versenyek!HC:HE,3,FALSE),szabalyok!$A$16:$B$23,2,FALSE),0)</f>
        <v>0</v>
      </c>
      <c r="BP13" s="49">
        <f>versenyek!$HG$11*IFERROR(VLOOKUP(VLOOKUP($A13,versenyek!HF:HH,3,FALSE),szabalyok!$A$16:$B$23,2,FALSE),0)</f>
        <v>0</v>
      </c>
      <c r="BQ13" s="49">
        <f>versenyek!$HJ$11*IFERROR(VLOOKUP(VLOOKUP($A13,versenyek!HI:HK,3,FALSE),szabalyok!$A$16:$B$23,2,FALSE),0)</f>
        <v>90.601684830460613</v>
      </c>
      <c r="BR13" s="49">
        <f>versenyek!$HM$11*IFERROR(VLOOKUP(VLOOKUP($A13,versenyek!HL:HN,3,FALSE),szabalyok!$A$16:$B$23,2,FALSE),0)</f>
        <v>0</v>
      </c>
      <c r="BS13" s="49">
        <f>versenyek!$HP$11*IFERROR(VLOOKUP(VLOOKUP($A13,versenyek!HO:HQ,3,FALSE),szabalyok!$A$16:$B$23,2,FALSE),0)</f>
        <v>0</v>
      </c>
      <c r="BT13" s="49">
        <f>versenyek!$HS$11*IFERROR(VLOOKUP(VLOOKUP($A13,versenyek!HR:HT,3,FALSE),szabalyok!$A$16:$B$23,2,FALSE),0)</f>
        <v>0</v>
      </c>
      <c r="BU13" s="49">
        <f>versenyek!$HV$11*IFERROR(VLOOKUP(VLOOKUP($A13,versenyek!HU:HW,3,FALSE),szabalyok!$A$16:$B$23,2,FALSE),0)</f>
        <v>0</v>
      </c>
      <c r="BV13" s="49">
        <f>versenyek!$HY$11*IFERROR(VLOOKUP(VLOOKUP($A13,versenyek!HX:HZ,3,FALSE),szabalyok!$A$16:$B$23,2,FALSE),0)</f>
        <v>0</v>
      </c>
      <c r="BW13" s="49">
        <f>versenyek!$IB$11*IFERROR(VLOOKUP(VLOOKUP($A13,versenyek!IA:IC,3,FALSE),szabalyok!$A$16:$B$23,2,FALSE),0)</f>
        <v>0</v>
      </c>
      <c r="BX13" s="49">
        <f>versenyek!$IE$11*IFERROR(VLOOKUP(VLOOKUP($A13,versenyek!ID:IF,3,FALSE),szabalyok!$A$16:$B$23,2,FALSE),0)</f>
        <v>0</v>
      </c>
      <c r="BY13" s="49">
        <f>versenyek!$IH$11*IFERROR(VLOOKUP(VLOOKUP($A13,versenyek!IG:II,3,FALSE),szabalyok!$A$16:$B$23,2,FALSE),0)</f>
        <v>0</v>
      </c>
      <c r="BZ13" s="49">
        <f>versenyek!$IK$11*IFERROR(VLOOKUP(VLOOKUP($A13,versenyek!IJ:IL,3,FALSE),szabalyok!$A$16:$B$23,2,FALSE),0)</f>
        <v>0</v>
      </c>
      <c r="CA13" s="49">
        <f>versenyek!$IN$11*IFERROR(VLOOKUP(VLOOKUP($A13,versenyek!IM:IO,3,FALSE),szabalyok!$A$16:$B$23,2,FALSE),0)</f>
        <v>0</v>
      </c>
      <c r="CB13" s="49"/>
      <c r="CC13" s="238">
        <f t="shared" si="0"/>
        <v>118.63635550559215</v>
      </c>
    </row>
    <row r="14" spans="1:82">
      <c r="A14" s="57" t="s">
        <v>124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8.1833873328174587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f>versenyek!$BD$11*IFERROR(VLOOKUP(VLOOKUP($A14,versenyek!BC:BE,3,FALSE),szabalyok!$A$16:$B$23,2,FALSE),0)</f>
        <v>0</v>
      </c>
      <c r="S14" s="49">
        <f>versenyek!$BG$11*IFERROR(VLOOKUP(VLOOKUP($A14,versenyek!BF:BH,3,FALSE),szabalyok!$A$16:$B$23,2,FALSE),0)</f>
        <v>0</v>
      </c>
      <c r="T14" s="49">
        <f>versenyek!$BJ$11*IFERROR(VLOOKUP(VLOOKUP($A14,versenyek!BI:BK,3,FALSE),szabalyok!$A$16:$B$23,2,FALSE),0)</f>
        <v>0</v>
      </c>
      <c r="U14" s="49">
        <f>versenyek!$BM$11*IFERROR(VLOOKUP(VLOOKUP($A14,versenyek!BL:BN,3,FALSE),szabalyok!$A$16:$B$23,2,FALSE),0)</f>
        <v>0</v>
      </c>
      <c r="V14" s="49">
        <f>versenyek!$BP$11*IFERROR(VLOOKUP(VLOOKUP($A14,versenyek!BO:BQ,3,FALSE),szabalyok!$A$16:$B$23,2,FALSE),0)</f>
        <v>0</v>
      </c>
      <c r="W14" s="49">
        <f>versenyek!$BS$11*IFERROR(VLOOKUP(VLOOKUP($A14,versenyek!BR:BT,3,FALSE),szabalyok!$A$16:$B$23,2,FALSE),0)</f>
        <v>0</v>
      </c>
      <c r="X14" s="49">
        <f>versenyek!$BV$11*IFERROR(VLOOKUP(VLOOKUP($A14,versenyek!BU:BW,3,FALSE),szabalyok!$A$16:$B$23,2,FALSE),0)</f>
        <v>0</v>
      </c>
      <c r="Y14" s="49">
        <f>versenyek!$BY$11*IFERROR(VLOOKUP(VLOOKUP($A14,versenyek!BX:BZ,3,FALSE),szabalyok!$A$16:$B$23,2,FALSE),0)</f>
        <v>0</v>
      </c>
      <c r="Z14" s="49">
        <f>versenyek!$CB$11*IFERROR(VLOOKUP(VLOOKUP($A14,versenyek!CA:CC,3,FALSE),szabalyok!$A$16:$B$23,2,FALSE),0)</f>
        <v>0</v>
      </c>
      <c r="AA14" s="49">
        <f>versenyek!$CE$11*IFERROR(VLOOKUP(VLOOKUP($A14,versenyek!CD:CF,3,FALSE),szabalyok!$A$16:$B$23,2,FALSE),0)</f>
        <v>0</v>
      </c>
      <c r="AB14" s="49">
        <f>versenyek!$CH$11*IFERROR(VLOOKUP(VLOOKUP($A14,versenyek!CG:CI,3,FALSE),szabalyok!$A$16:$B$23,2,FALSE),0)</f>
        <v>0</v>
      </c>
      <c r="AC14" s="49">
        <f>versenyek!$CK$11*IFERROR(VLOOKUP(VLOOKUP($A14,versenyek!CJ:CL,3,FALSE),szabalyok!$A$16:$B$23,2,FALSE),0)</f>
        <v>0</v>
      </c>
      <c r="AD14" s="49">
        <f>versenyek!$CN$11*IFERROR(VLOOKUP(VLOOKUP($A14,versenyek!CM:CO,3,FALSE),szabalyok!$A$16:$B$23,2,FALSE),0)</f>
        <v>0</v>
      </c>
      <c r="AE14" s="49">
        <f>versenyek!$CQ$11*IFERROR(VLOOKUP(VLOOKUP($A14,versenyek!CP:CR,3,FALSE),szabalyok!$A$16:$B$23,2,FALSE),0)</f>
        <v>0</v>
      </c>
      <c r="AF14" s="49">
        <f>versenyek!$CT$11*IFERROR(VLOOKUP(VLOOKUP($A14,versenyek!CS:CU,3,FALSE),szabalyok!$A$16:$B$23,2,FALSE),0)</f>
        <v>0</v>
      </c>
      <c r="AG14" s="49">
        <f>versenyek!$CW$11*IFERROR(VLOOKUP(VLOOKUP($A14,versenyek!CV:CX,3,FALSE),szabalyok!$A$16:$B$23,2,FALSE),0)</f>
        <v>0</v>
      </c>
      <c r="AH14" s="49">
        <f>versenyek!$CZ$11*IFERROR(VLOOKUP(VLOOKUP($A14,versenyek!CY:DA,3,FALSE),szabalyok!$A$16:$B$23,2,FALSE),0)</f>
        <v>0</v>
      </c>
      <c r="AI14" s="49">
        <f>versenyek!$DC$11*IFERROR(VLOOKUP(VLOOKUP($A14,versenyek!DB:DD,3,FALSE),szabalyok!$A$16:$B$23,2,FALSE),0)</f>
        <v>0</v>
      </c>
      <c r="AJ14" s="49">
        <f>versenyek!$DF$11*IFERROR(VLOOKUP(VLOOKUP($A14,versenyek!DE:DG,3,FALSE),szabalyok!$A$16:$B$23,2,FALSE),0)</f>
        <v>0</v>
      </c>
      <c r="AK14" s="49">
        <f>versenyek!$DI$11*IFERROR(VLOOKUP(VLOOKUP($A14,versenyek!DH:DJ,3,FALSE),szabalyok!$A$16:$B$23,2,FALSE),0)</f>
        <v>16.489335781645675</v>
      </c>
      <c r="AL14" s="49">
        <f>versenyek!$DL$11*IFERROR(VLOOKUP(VLOOKUP($A14,versenyek!DK:DM,3,FALSE),szabalyok!$A$16:$B$23,2,FALSE),0)</f>
        <v>0</v>
      </c>
      <c r="AM14" s="49">
        <f>versenyek!$DR$11*IFERROR(VLOOKUP(VLOOKUP($A14,versenyek!DQ:DS,3,FALSE),szabalyok!$A$16:$B$23,2,FALSE),0)</f>
        <v>0</v>
      </c>
      <c r="AN14" s="49">
        <f>versenyek!$DU$11*IFERROR(VLOOKUP(VLOOKUP($A14,versenyek!DT:DV,3,FALSE),szabalyok!$A$16:$B$23,2,FALSE),0)</f>
        <v>0</v>
      </c>
      <c r="AO14" s="49">
        <f>versenyek!$DO$11*IFERROR(VLOOKUP(VLOOKUP($A14,versenyek!DN:DP,3,FALSE),szabalyok!$A$16:$B$23,2,FALSE),0)</f>
        <v>2.9986226492736194</v>
      </c>
      <c r="AP14" s="49">
        <f>versenyek!$DX$11*IFERROR(VLOOKUP(VLOOKUP($A14,versenyek!DW:DY,3,FALSE),szabalyok!$A$16:$B$23,2,FALSE),0)</f>
        <v>0</v>
      </c>
      <c r="AQ14" s="49">
        <f>versenyek!$EA$11*IFERROR(VLOOKUP(VLOOKUP($A14,versenyek!DZ:EB,3,FALSE),szabalyok!$A$16:$B$23,2,FALSE),0)</f>
        <v>0</v>
      </c>
      <c r="AR14" s="49">
        <f>versenyek!$ED$11*IFERROR(VLOOKUP(VLOOKUP($A14,versenyek!EC:EE,3,FALSE),szabalyok!$A$16:$B$23,2,FALSE),0)</f>
        <v>0</v>
      </c>
      <c r="AS14" s="49">
        <f>versenyek!$EG$11*IFERROR(VLOOKUP(VLOOKUP($A14,versenyek!EF:EH,3,FALSE),szabalyok!$A$16:$B$23,2,FALSE),0)</f>
        <v>0</v>
      </c>
      <c r="AT14" s="49">
        <f>versenyek!$EJ$11*IFERROR(VLOOKUP(VLOOKUP($A14,versenyek!EI:EK,3,FALSE),szabalyok!$A$16:$B$23,2,FALSE),0)</f>
        <v>0</v>
      </c>
      <c r="AU14" s="49">
        <f>versenyek!$EM$11*IFERROR(VLOOKUP(VLOOKUP($A14,versenyek!EL:EN,3,FALSE),szabalyok!$A$16:$B$23,2,FALSE),0)</f>
        <v>0</v>
      </c>
      <c r="AV14" s="49">
        <f>versenyek!$EP$11*IFERROR(VLOOKUP(VLOOKUP($A14,versenyek!EO:EQ,3,FALSE),szabalyok!$A$16:$B$23,2,FALSE),0)</f>
        <v>0</v>
      </c>
      <c r="AW14" s="49">
        <f>versenyek!$EY$11*IFERROR(VLOOKUP(VLOOKUP($A14,versenyek!EX:EZ,3,FALSE),szabalyok!$A$16:$B$23,2,FALSE),0)</f>
        <v>0</v>
      </c>
      <c r="AX14" s="49">
        <f>versenyek!$FB$11*IFERROR(VLOOKUP(VLOOKUP($A14,versenyek!FA:FC,3,FALSE),szabalyok!$A$16:$B$23,2,FALSE),0)</f>
        <v>0</v>
      </c>
      <c r="AY14" s="49">
        <f>versenyek!$FE$11*IFERROR(VLOOKUP(VLOOKUP($A14,versenyek!FD:FF,3,FALSE),szabalyok!$A$16:$B$23,2,FALSE),0)</f>
        <v>0</v>
      </c>
      <c r="AZ14" s="49">
        <f>versenyek!$FH$11*IFERROR(VLOOKUP(VLOOKUP($A14,versenyek!FG:FI,3,FALSE),szabalyok!$A$16:$B$23,2,FALSE),0)</f>
        <v>0</v>
      </c>
      <c r="BA14" s="49">
        <f>versenyek!$FK$11*IFERROR(VLOOKUP(VLOOKUP($A14,versenyek!FJ:FL,3,FALSE),szabalyok!$A$16:$B$23,2,FALSE),0)</f>
        <v>0</v>
      </c>
      <c r="BB14" s="49">
        <f>versenyek!$FN$11*IFERROR(VLOOKUP(VLOOKUP($A14,versenyek!FM:FO,3,FALSE),szabalyok!$A$16:$B$23,2,FALSE),0)</f>
        <v>0</v>
      </c>
      <c r="BC14" s="49">
        <f>versenyek!$FQ$11*IFERROR(VLOOKUP(VLOOKUP($A14,versenyek!FP:FR,3,FALSE),szabalyok!$A$16:$B$23,2,FALSE),0)</f>
        <v>0</v>
      </c>
      <c r="BD14" s="49">
        <f>versenyek!$FT$11*IFERROR(VLOOKUP(VLOOKUP($A14,versenyek!FS:FU,3,FALSE),szabalyok!$A$16:$B$23,2,FALSE),0)</f>
        <v>0</v>
      </c>
      <c r="BE14" s="49">
        <f>versenyek!$FW$11*IFERROR(VLOOKUP(VLOOKUP($A14,versenyek!FV:FX,3,FALSE),szabalyok!$A$16:$B$23,2,FALSE),0)</f>
        <v>0</v>
      </c>
      <c r="BF14" s="49">
        <f>versenyek!$FZ$11*IFERROR(VLOOKUP(VLOOKUP($A14,versenyek!FY:GA,3,FALSE),szabalyok!$A$16:$B$23,2,FALSE),0)</f>
        <v>0</v>
      </c>
      <c r="BG14" s="49">
        <f>versenyek!$GC$11*IFERROR(VLOOKUP(VLOOKUP($A14,versenyek!GB:GD,3,FALSE),szabalyok!$A$16:$B$23,2,FALSE),0)</f>
        <v>9.3370082236044531</v>
      </c>
      <c r="BH14" s="49">
        <f>versenyek!$GF$11*IFERROR(VLOOKUP(VLOOKUP($A14,versenyek!GE:GG,3,FALSE),szabalyok!$A$16:$B$23,2,FALSE),0)</f>
        <v>0</v>
      </c>
      <c r="BI14" s="49">
        <f>versenyek!$GI$11*IFERROR(VLOOKUP(VLOOKUP($A14,versenyek!GH:GJ,3,FALSE),szabalyok!$A$16:$B$23,2,FALSE),0)</f>
        <v>0</v>
      </c>
      <c r="BJ14" s="49">
        <f>versenyek!$GL$11*IFERROR(VLOOKUP(VLOOKUP($A14,versenyek!GK:GM,3,FALSE),szabalyok!$A$16:$B$23,2,FALSE),0)</f>
        <v>0</v>
      </c>
      <c r="BK14" s="49">
        <f>versenyek!$GO$11*IFERROR(VLOOKUP(VLOOKUP($A14,versenyek!GN:GP,3,FALSE),szabalyok!$A$16:$B$23,2,FALSE),0)</f>
        <v>27.49259987490635</v>
      </c>
      <c r="BL14" s="49">
        <f>versenyek!$GR$11*IFERROR(VLOOKUP(VLOOKUP($A14,versenyek!GQ:GS,3,FALSE),szabalyok!$A$16:$B$23,2,FALSE),0)</f>
        <v>0</v>
      </c>
      <c r="BM14" s="49">
        <f>versenyek!$GX$11*IFERROR(VLOOKUP(VLOOKUP($A14,versenyek!GW:GY,3,FALSE),szabalyok!$A$16:$B$23,2,FALSE),0)</f>
        <v>18.398315010392647</v>
      </c>
      <c r="BN14" s="49">
        <f>versenyek!$HA$11*IFERROR(VLOOKUP(VLOOKUP($A14,versenyek!GZ:HB,3,FALSE),szabalyok!$A$16:$B$23,2,FALSE),0)</f>
        <v>0</v>
      </c>
      <c r="BO14" s="49">
        <f>versenyek!$HD$11*IFERROR(VLOOKUP(VLOOKUP($A14,versenyek!HC:HE,3,FALSE),szabalyok!$A$16:$B$23,2,FALSE),0)</f>
        <v>0</v>
      </c>
      <c r="BP14" s="49">
        <f>versenyek!$HG$11*IFERROR(VLOOKUP(VLOOKUP($A14,versenyek!HF:HH,3,FALSE),szabalyok!$A$16:$B$23,2,FALSE),0)</f>
        <v>0</v>
      </c>
      <c r="BQ14" s="49">
        <f>versenyek!$HJ$11*IFERROR(VLOOKUP(VLOOKUP($A14,versenyek!HI:HK,3,FALSE),szabalyok!$A$16:$B$23,2,FALSE),0)</f>
        <v>45.300842415230306</v>
      </c>
      <c r="BR14" s="49">
        <f>versenyek!$HM$11*IFERROR(VLOOKUP(VLOOKUP($A14,versenyek!HL:HN,3,FALSE),szabalyok!$A$16:$B$23,2,FALSE),0)</f>
        <v>0</v>
      </c>
      <c r="BS14" s="49">
        <f>versenyek!$HP$11*IFERROR(VLOOKUP(VLOOKUP($A14,versenyek!HO:HQ,3,FALSE),szabalyok!$A$16:$B$23,2,FALSE),0)</f>
        <v>0</v>
      </c>
      <c r="BT14" s="49">
        <f>versenyek!$HS$11*IFERROR(VLOOKUP(VLOOKUP($A14,versenyek!HR:HT,3,FALSE),szabalyok!$A$16:$B$23,2,FALSE),0)</f>
        <v>0</v>
      </c>
      <c r="BU14" s="49">
        <f>versenyek!$HV$11*IFERROR(VLOOKUP(VLOOKUP($A14,versenyek!HU:HW,3,FALSE),szabalyok!$A$16:$B$23,2,FALSE),0)</f>
        <v>0</v>
      </c>
      <c r="BV14" s="49">
        <f>versenyek!$HY$11*IFERROR(VLOOKUP(VLOOKUP($A14,versenyek!HX:HZ,3,FALSE),szabalyok!$A$16:$B$23,2,FALSE),0)</f>
        <v>0</v>
      </c>
      <c r="BW14" s="49">
        <f>versenyek!$IB$11*IFERROR(VLOOKUP(VLOOKUP($A14,versenyek!IA:IC,3,FALSE),szabalyok!$A$16:$B$23,2,FALSE),0)</f>
        <v>0</v>
      </c>
      <c r="BX14" s="49">
        <f>versenyek!$IE$11*IFERROR(VLOOKUP(VLOOKUP($A14,versenyek!ID:IF,3,FALSE),szabalyok!$A$16:$B$23,2,FALSE),0)</f>
        <v>0</v>
      </c>
      <c r="BY14" s="49">
        <f>versenyek!$IH$11*IFERROR(VLOOKUP(VLOOKUP($A14,versenyek!IG:II,3,FALSE),szabalyok!$A$16:$B$23,2,FALSE),0)</f>
        <v>0</v>
      </c>
      <c r="BZ14" s="49">
        <f>versenyek!$IK$11*IFERROR(VLOOKUP(VLOOKUP($A14,versenyek!IJ:IL,3,FALSE),szabalyok!$A$16:$B$23,2,FALSE),0)</f>
        <v>0</v>
      </c>
      <c r="CA14" s="49">
        <f>versenyek!$IN$11*IFERROR(VLOOKUP(VLOOKUP($A14,versenyek!IM:IO,3,FALSE),szabalyok!$A$16:$B$23,2,FALSE),0)</f>
        <v>0</v>
      </c>
      <c r="CB14" s="49"/>
      <c r="CC14" s="238">
        <f t="shared" si="0"/>
        <v>100.52876552413376</v>
      </c>
    </row>
    <row r="15" spans="1:82">
      <c r="A15" s="40" t="s">
        <v>97</v>
      </c>
      <c r="B15" s="49">
        <v>0</v>
      </c>
      <c r="C15" s="49">
        <v>0</v>
      </c>
      <c r="D15" s="49">
        <v>0</v>
      </c>
      <c r="E15" s="49">
        <v>0</v>
      </c>
      <c r="F15" s="49">
        <v>8.9710247900701923</v>
      </c>
      <c r="G15" s="49">
        <v>0</v>
      </c>
      <c r="H15" s="49">
        <v>6.7187367949327799</v>
      </c>
      <c r="I15" s="49">
        <v>0</v>
      </c>
      <c r="J15" s="49">
        <v>0</v>
      </c>
      <c r="K15" s="49">
        <v>101.61015532760896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f>versenyek!$BD$11*IFERROR(VLOOKUP(VLOOKUP($A15,versenyek!BC:BE,3,FALSE),szabalyok!$A$16:$B$23,2,FALSE),0)</f>
        <v>0</v>
      </c>
      <c r="S15" s="49">
        <f>versenyek!$BG$11*IFERROR(VLOOKUP(VLOOKUP($A15,versenyek!BF:BH,3,FALSE),szabalyok!$A$16:$B$23,2,FALSE),0)</f>
        <v>0</v>
      </c>
      <c r="T15" s="49">
        <f>versenyek!$BJ$11*IFERROR(VLOOKUP(VLOOKUP($A15,versenyek!BI:BK,3,FALSE),szabalyok!$A$16:$B$23,2,FALSE),0)</f>
        <v>0</v>
      </c>
      <c r="U15" s="49">
        <f>versenyek!$BM$11*IFERROR(VLOOKUP(VLOOKUP($A15,versenyek!BL:BN,3,FALSE),szabalyok!$A$16:$B$23,2,FALSE),0)</f>
        <v>0</v>
      </c>
      <c r="V15" s="49">
        <f>versenyek!$BP$11*IFERROR(VLOOKUP(VLOOKUP($A15,versenyek!BO:BQ,3,FALSE),szabalyok!$A$16:$B$23,2,FALSE),0)</f>
        <v>0</v>
      </c>
      <c r="W15" s="49">
        <f>versenyek!$BS$11*IFERROR(VLOOKUP(VLOOKUP($A15,versenyek!BR:BT,3,FALSE),szabalyok!$A$16:$B$23,2,FALSE),0)</f>
        <v>0</v>
      </c>
      <c r="X15" s="49">
        <f>versenyek!$BV$11*IFERROR(VLOOKUP(VLOOKUP($A15,versenyek!BU:BW,3,FALSE),szabalyok!$A$16:$B$23,2,FALSE),0)</f>
        <v>0</v>
      </c>
      <c r="Y15" s="49">
        <f>versenyek!$BY$11*IFERROR(VLOOKUP(VLOOKUP($A15,versenyek!BX:BZ,3,FALSE),szabalyok!$A$16:$B$23,2,FALSE),0)</f>
        <v>0</v>
      </c>
      <c r="Z15" s="49">
        <f>versenyek!$CB$11*IFERROR(VLOOKUP(VLOOKUP($A15,versenyek!CA:CC,3,FALSE),szabalyok!$A$16:$B$23,2,FALSE),0)</f>
        <v>0</v>
      </c>
      <c r="AA15" s="49">
        <f>versenyek!$CE$11*IFERROR(VLOOKUP(VLOOKUP($A15,versenyek!CD:CF,3,FALSE),szabalyok!$A$16:$B$23,2,FALSE),0)</f>
        <v>0</v>
      </c>
      <c r="AB15" s="49">
        <f>versenyek!$CH$11*IFERROR(VLOOKUP(VLOOKUP($A15,versenyek!CG:CI,3,FALSE),szabalyok!$A$16:$B$23,2,FALSE),0)</f>
        <v>0</v>
      </c>
      <c r="AC15" s="49">
        <f>versenyek!$CK$11*IFERROR(VLOOKUP(VLOOKUP($A15,versenyek!CJ:CL,3,FALSE),szabalyok!$A$16:$B$23,2,FALSE),0)</f>
        <v>0</v>
      </c>
      <c r="AD15" s="49">
        <f>versenyek!$CN$11*IFERROR(VLOOKUP(VLOOKUP($A15,versenyek!CM:CO,3,FALSE),szabalyok!$A$16:$B$23,2,FALSE),0)</f>
        <v>0</v>
      </c>
      <c r="AE15" s="49">
        <f>versenyek!$CQ$11*IFERROR(VLOOKUP(VLOOKUP($A15,versenyek!CP:CR,3,FALSE),szabalyok!$A$16:$B$23,2,FALSE),0)</f>
        <v>0</v>
      </c>
      <c r="AF15" s="49">
        <f>versenyek!$CT$11*IFERROR(VLOOKUP(VLOOKUP($A15,versenyek!CS:CU,3,FALSE),szabalyok!$A$16:$B$23,2,FALSE),0)</f>
        <v>0</v>
      </c>
      <c r="AG15" s="49">
        <f>versenyek!$CW$11*IFERROR(VLOOKUP(VLOOKUP($A15,versenyek!CV:CX,3,FALSE),szabalyok!$A$16:$B$23,2,FALSE),0)</f>
        <v>0</v>
      </c>
      <c r="AH15" s="49">
        <f>versenyek!$CZ$11*IFERROR(VLOOKUP(VLOOKUP($A15,versenyek!CY:DA,3,FALSE),szabalyok!$A$16:$B$23,2,FALSE),0)</f>
        <v>0</v>
      </c>
      <c r="AI15" s="49">
        <f>versenyek!$DC$11*IFERROR(VLOOKUP(VLOOKUP($A15,versenyek!DB:DD,3,FALSE),szabalyok!$A$16:$B$23,2,FALSE),0)</f>
        <v>0</v>
      </c>
      <c r="AJ15" s="49">
        <f>versenyek!$DF$11*IFERROR(VLOOKUP(VLOOKUP($A15,versenyek!DE:DG,3,FALSE),szabalyok!$A$16:$B$23,2,FALSE),0)</f>
        <v>0</v>
      </c>
      <c r="AK15" s="49">
        <f>versenyek!$DI$11*IFERROR(VLOOKUP(VLOOKUP($A15,versenyek!DH:DJ,3,FALSE),szabalyok!$A$16:$B$23,2,FALSE),0)</f>
        <v>4.9468007344937019</v>
      </c>
      <c r="AL15" s="49">
        <f>versenyek!$DL$11*IFERROR(VLOOKUP(VLOOKUP($A15,versenyek!DK:DM,3,FALSE),szabalyok!$A$16:$B$23,2,FALSE),0)</f>
        <v>0</v>
      </c>
      <c r="AM15" s="49">
        <f>versenyek!$DR$11*IFERROR(VLOOKUP(VLOOKUP($A15,versenyek!DQ:DS,3,FALSE),szabalyok!$A$16:$B$23,2,FALSE),0)</f>
        <v>0</v>
      </c>
      <c r="AN15" s="49">
        <f>versenyek!$DU$11*IFERROR(VLOOKUP(VLOOKUP($A15,versenyek!DT:DV,3,FALSE),szabalyok!$A$16:$B$23,2,FALSE),0)</f>
        <v>39.887893273515338</v>
      </c>
      <c r="AO15" s="49">
        <f>versenyek!$DO$11*IFERROR(VLOOKUP(VLOOKUP($A15,versenyek!DN:DP,3,FALSE),szabalyok!$A$16:$B$23,2,FALSE),0)</f>
        <v>0</v>
      </c>
      <c r="AP15" s="49">
        <f>versenyek!$DX$11*IFERROR(VLOOKUP(VLOOKUP($A15,versenyek!DW:DY,3,FALSE),szabalyok!$A$16:$B$23,2,FALSE),0)</f>
        <v>0</v>
      </c>
      <c r="AQ15" s="49">
        <f>versenyek!$EA$11*IFERROR(VLOOKUP(VLOOKUP($A15,versenyek!DZ:EB,3,FALSE),szabalyok!$A$16:$B$23,2,FALSE),0)</f>
        <v>0</v>
      </c>
      <c r="AR15" s="49">
        <f>versenyek!$ED$11*IFERROR(VLOOKUP(VLOOKUP($A15,versenyek!EC:EE,3,FALSE),szabalyok!$A$16:$B$23,2,FALSE),0)</f>
        <v>0</v>
      </c>
      <c r="AS15" s="49">
        <f>versenyek!$EG$11*IFERROR(VLOOKUP(VLOOKUP($A15,versenyek!EF:EH,3,FALSE),szabalyok!$A$16:$B$23,2,FALSE),0)</f>
        <v>0</v>
      </c>
      <c r="AT15" s="49">
        <f>versenyek!$EJ$11*IFERROR(VLOOKUP(VLOOKUP($A15,versenyek!EI:EK,3,FALSE),szabalyok!$A$16:$B$23,2,FALSE),0)</f>
        <v>0</v>
      </c>
      <c r="AU15" s="49">
        <f>versenyek!$EM$11*IFERROR(VLOOKUP(VLOOKUP($A15,versenyek!EL:EN,3,FALSE),szabalyok!$A$16:$B$23,2,FALSE),0)</f>
        <v>0</v>
      </c>
      <c r="AV15" s="49">
        <f>versenyek!$EP$11*IFERROR(VLOOKUP(VLOOKUP($A15,versenyek!EO:EQ,3,FALSE),szabalyok!$A$16:$B$23,2,FALSE),0)</f>
        <v>0</v>
      </c>
      <c r="AW15" s="49">
        <f>versenyek!$EY$11*IFERROR(VLOOKUP(VLOOKUP($A15,versenyek!EX:EZ,3,FALSE),szabalyok!$A$16:$B$23,2,FALSE),0)</f>
        <v>0</v>
      </c>
      <c r="AX15" s="49">
        <f>versenyek!$FB$11*IFERROR(VLOOKUP(VLOOKUP($A15,versenyek!FA:FC,3,FALSE),szabalyok!$A$16:$B$23,2,FALSE),0)</f>
        <v>0</v>
      </c>
      <c r="AY15" s="49">
        <f>versenyek!$FE$11*IFERROR(VLOOKUP(VLOOKUP($A15,versenyek!FD:FF,3,FALSE),szabalyok!$A$16:$B$23,2,FALSE),0)</f>
        <v>0</v>
      </c>
      <c r="AZ15" s="49">
        <f>versenyek!$FH$11*IFERROR(VLOOKUP(VLOOKUP($A15,versenyek!FG:FI,3,FALSE),szabalyok!$A$16:$B$23,2,FALSE),0)</f>
        <v>0</v>
      </c>
      <c r="BA15" s="49">
        <f>versenyek!$FK$11*IFERROR(VLOOKUP(VLOOKUP($A15,versenyek!FJ:FL,3,FALSE),szabalyok!$A$16:$B$23,2,FALSE),0)</f>
        <v>0</v>
      </c>
      <c r="BB15" s="49">
        <f>versenyek!$FN$11*IFERROR(VLOOKUP(VLOOKUP($A15,versenyek!FM:FO,3,FALSE),szabalyok!$A$16:$B$23,2,FALSE),0)</f>
        <v>0</v>
      </c>
      <c r="BC15" s="49">
        <f>versenyek!$FQ$11*IFERROR(VLOOKUP(VLOOKUP($A15,versenyek!FP:FR,3,FALSE),szabalyok!$A$16:$B$23,2,FALSE),0)</f>
        <v>0</v>
      </c>
      <c r="BD15" s="49">
        <f>versenyek!$FT$11*IFERROR(VLOOKUP(VLOOKUP($A15,versenyek!FS:FU,3,FALSE),szabalyok!$A$16:$B$23,2,FALSE),0)</f>
        <v>21.18911790289058</v>
      </c>
      <c r="BE15" s="49">
        <f>versenyek!$FW$11*IFERROR(VLOOKUP(VLOOKUP($A15,versenyek!FV:FX,3,FALSE),szabalyok!$A$16:$B$23,2,FALSE),0)</f>
        <v>0</v>
      </c>
      <c r="BF15" s="49">
        <f>versenyek!$FZ$11*IFERROR(VLOOKUP(VLOOKUP($A15,versenyek!FY:GA,3,FALSE),szabalyok!$A$16:$B$23,2,FALSE),0)</f>
        <v>0</v>
      </c>
      <c r="BG15" s="49">
        <f>versenyek!$GC$11*IFERROR(VLOOKUP(VLOOKUP($A15,versenyek!GB:GD,3,FALSE),szabalyok!$A$16:$B$23,2,FALSE),0)</f>
        <v>46.685041118022269</v>
      </c>
      <c r="BH15" s="49">
        <f>versenyek!$GF$11*IFERROR(VLOOKUP(VLOOKUP($A15,versenyek!GE:GG,3,FALSE),szabalyok!$A$16:$B$23,2,FALSE),0)</f>
        <v>0</v>
      </c>
      <c r="BI15" s="49">
        <f>versenyek!$GI$11*IFERROR(VLOOKUP(VLOOKUP($A15,versenyek!GH:GJ,3,FALSE),szabalyok!$A$16:$B$23,2,FALSE),0)</f>
        <v>0</v>
      </c>
      <c r="BJ15" s="49">
        <f>versenyek!$GL$11*IFERROR(VLOOKUP(VLOOKUP($A15,versenyek!GK:GM,3,FALSE),szabalyok!$A$16:$B$23,2,FALSE),0)</f>
        <v>0</v>
      </c>
      <c r="BK15" s="49">
        <f>versenyek!$GO$11*IFERROR(VLOOKUP(VLOOKUP($A15,versenyek!GN:GP,3,FALSE),szabalyok!$A$16:$B$23,2,FALSE),0)</f>
        <v>0</v>
      </c>
      <c r="BL15" s="49">
        <f>versenyek!$GR$11*IFERROR(VLOOKUP(VLOOKUP($A15,versenyek!GQ:GS,3,FALSE),szabalyok!$A$16:$B$23,2,FALSE),0)</f>
        <v>0</v>
      </c>
      <c r="BM15" s="49">
        <f>versenyek!$GX$11*IFERROR(VLOOKUP(VLOOKUP($A15,versenyek!GW:GY,3,FALSE),szabalyok!$A$16:$B$23,2,FALSE),0)</f>
        <v>2.4531086680523528</v>
      </c>
      <c r="BN15" s="49">
        <f>versenyek!$HA$11*IFERROR(VLOOKUP(VLOOKUP($A15,versenyek!GZ:HB,3,FALSE),szabalyok!$A$16:$B$23,2,FALSE),0)</f>
        <v>0</v>
      </c>
      <c r="BO15" s="49">
        <f>versenyek!$HD$11*IFERROR(VLOOKUP(VLOOKUP($A15,versenyek!HC:HE,3,FALSE),szabalyok!$A$16:$B$23,2,FALSE),0)</f>
        <v>0</v>
      </c>
      <c r="BP15" s="49">
        <f>versenyek!$HG$11*IFERROR(VLOOKUP(VLOOKUP($A15,versenyek!HF:HH,3,FALSE),szabalyok!$A$16:$B$23,2,FALSE),0)</f>
        <v>0</v>
      </c>
      <c r="BQ15" s="49">
        <f>versenyek!$HJ$11*IFERROR(VLOOKUP(VLOOKUP($A15,versenyek!HI:HK,3,FALSE),szabalyok!$A$16:$B$23,2,FALSE),0)</f>
        <v>27.180505449138181</v>
      </c>
      <c r="BR15" s="49">
        <f>versenyek!$HM$11*IFERROR(VLOOKUP(VLOOKUP($A15,versenyek!HL:HN,3,FALSE),szabalyok!$A$16:$B$23,2,FALSE),0)</f>
        <v>0</v>
      </c>
      <c r="BS15" s="49">
        <f>versenyek!$HP$11*IFERROR(VLOOKUP(VLOOKUP($A15,versenyek!HO:HQ,3,FALSE),szabalyok!$A$16:$B$23,2,FALSE),0)</f>
        <v>0</v>
      </c>
      <c r="BT15" s="49">
        <f>versenyek!$HS$11*IFERROR(VLOOKUP(VLOOKUP($A15,versenyek!HR:HT,3,FALSE),szabalyok!$A$16:$B$23,2,FALSE),0)</f>
        <v>0</v>
      </c>
      <c r="BU15" s="49">
        <f>versenyek!$HV$11*IFERROR(VLOOKUP(VLOOKUP($A15,versenyek!HU:HW,3,FALSE),szabalyok!$A$16:$B$23,2,FALSE),0)</f>
        <v>0</v>
      </c>
      <c r="BV15" s="49">
        <f>versenyek!$HY$11*IFERROR(VLOOKUP(VLOOKUP($A15,versenyek!HX:HZ,3,FALSE),szabalyok!$A$16:$B$23,2,FALSE),0)</f>
        <v>0</v>
      </c>
      <c r="BW15" s="49">
        <f>versenyek!$IB$11*IFERROR(VLOOKUP(VLOOKUP($A15,versenyek!IA:IC,3,FALSE),szabalyok!$A$16:$B$23,2,FALSE),0)</f>
        <v>0</v>
      </c>
      <c r="BX15" s="49">
        <f>versenyek!$IE$11*IFERROR(VLOOKUP(VLOOKUP($A15,versenyek!ID:IF,3,FALSE),szabalyok!$A$16:$B$23,2,FALSE),0)</f>
        <v>0</v>
      </c>
      <c r="BY15" s="49">
        <f>versenyek!$IH$11*IFERROR(VLOOKUP(VLOOKUP($A15,versenyek!IG:II,3,FALSE),szabalyok!$A$16:$B$23,2,FALSE),0)</f>
        <v>0</v>
      </c>
      <c r="BZ15" s="49">
        <f>versenyek!$IK$11*IFERROR(VLOOKUP(VLOOKUP($A15,versenyek!IJ:IL,3,FALSE),szabalyok!$A$16:$B$23,2,FALSE),0)</f>
        <v>0</v>
      </c>
      <c r="CA15" s="49">
        <f>versenyek!$IN$11*IFERROR(VLOOKUP(VLOOKUP($A15,versenyek!IM:IO,3,FALSE),szabalyok!$A$16:$B$23,2,FALSE),0)</f>
        <v>0</v>
      </c>
      <c r="CB15" s="49"/>
      <c r="CC15" s="238">
        <f t="shared" si="0"/>
        <v>97.507773138103389</v>
      </c>
    </row>
    <row r="16" spans="1:82">
      <c r="A16" s="1" t="s">
        <v>243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109.27556915815796</v>
      </c>
      <c r="Q16" s="49">
        <v>0</v>
      </c>
      <c r="R16" s="49">
        <f>versenyek!$BD$11*IFERROR(VLOOKUP(VLOOKUP($A16,versenyek!BC:BE,3,FALSE),szabalyok!$A$16:$B$23,2,FALSE),0)</f>
        <v>0</v>
      </c>
      <c r="S16" s="49">
        <f>versenyek!$BG$11*IFERROR(VLOOKUP(VLOOKUP($A16,versenyek!BF:BH,3,FALSE),szabalyok!$A$16:$B$23,2,FALSE),0)</f>
        <v>0</v>
      </c>
      <c r="T16" s="49">
        <f>versenyek!$BJ$11*IFERROR(VLOOKUP(VLOOKUP($A16,versenyek!BI:BK,3,FALSE),szabalyok!$A$16:$B$23,2,FALSE),0)</f>
        <v>0</v>
      </c>
      <c r="U16" s="49">
        <f>versenyek!$BM$11*IFERROR(VLOOKUP(VLOOKUP($A16,versenyek!BL:BN,3,FALSE),szabalyok!$A$16:$B$23,2,FALSE),0)</f>
        <v>0</v>
      </c>
      <c r="V16" s="49">
        <f>versenyek!$BP$11*IFERROR(VLOOKUP(VLOOKUP($A16,versenyek!BO:BQ,3,FALSE),szabalyok!$A$16:$B$23,2,FALSE),0)</f>
        <v>0</v>
      </c>
      <c r="W16" s="49">
        <f>versenyek!$BS$11*IFERROR(VLOOKUP(VLOOKUP($A16,versenyek!BR:BT,3,FALSE),szabalyok!$A$16:$B$23,2,FALSE),0)</f>
        <v>0</v>
      </c>
      <c r="X16" s="49">
        <f>versenyek!$BV$11*IFERROR(VLOOKUP(VLOOKUP($A16,versenyek!BU:BW,3,FALSE),szabalyok!$A$16:$B$23,2,FALSE),0)</f>
        <v>0</v>
      </c>
      <c r="Y16" s="49">
        <f>versenyek!$BY$11*IFERROR(VLOOKUP(VLOOKUP($A16,versenyek!BX:BZ,3,FALSE),szabalyok!$A$16:$B$23,2,FALSE),0)</f>
        <v>0</v>
      </c>
      <c r="Z16" s="49">
        <f>versenyek!$CB$11*IFERROR(VLOOKUP(VLOOKUP($A16,versenyek!CA:CC,3,FALSE),szabalyok!$A$16:$B$23,2,FALSE),0)</f>
        <v>0</v>
      </c>
      <c r="AA16" s="49">
        <f>versenyek!$CE$11*IFERROR(VLOOKUP(VLOOKUP($A16,versenyek!CD:CF,3,FALSE),szabalyok!$A$16:$B$23,2,FALSE),0)</f>
        <v>0</v>
      </c>
      <c r="AB16" s="49">
        <f>versenyek!$CH$11*IFERROR(VLOOKUP(VLOOKUP($A16,versenyek!CG:CI,3,FALSE),szabalyok!$A$16:$B$23,2,FALSE),0)</f>
        <v>0</v>
      </c>
      <c r="AC16" s="49">
        <f>versenyek!$CK$11*IFERROR(VLOOKUP(VLOOKUP($A16,versenyek!CJ:CL,3,FALSE),szabalyok!$A$16:$B$23,2,FALSE),0)</f>
        <v>0</v>
      </c>
      <c r="AD16" s="49">
        <f>versenyek!$CN$11*IFERROR(VLOOKUP(VLOOKUP($A16,versenyek!CM:CO,3,FALSE),szabalyok!$A$16:$B$23,2,FALSE),0)</f>
        <v>0</v>
      </c>
      <c r="AE16" s="49">
        <f>versenyek!$CQ$11*IFERROR(VLOOKUP(VLOOKUP($A16,versenyek!CP:CR,3,FALSE),szabalyok!$A$16:$B$23,2,FALSE),0)</f>
        <v>0</v>
      </c>
      <c r="AF16" s="49">
        <f>versenyek!$CT$11*IFERROR(VLOOKUP(VLOOKUP($A16,versenyek!CS:CU,3,FALSE),szabalyok!$A$16:$B$23,2,FALSE),0)</f>
        <v>0</v>
      </c>
      <c r="AG16" s="49">
        <f>versenyek!$CW$11*IFERROR(VLOOKUP(VLOOKUP($A16,versenyek!CV:CX,3,FALSE),szabalyok!$A$16:$B$23,2,FALSE),0)</f>
        <v>0</v>
      </c>
      <c r="AH16" s="49">
        <f>versenyek!$CZ$11*IFERROR(VLOOKUP(VLOOKUP($A16,versenyek!CY:DA,3,FALSE),szabalyok!$A$16:$B$23,2,FALSE),0)</f>
        <v>0</v>
      </c>
      <c r="AI16" s="49">
        <f>versenyek!$DC$11*IFERROR(VLOOKUP(VLOOKUP($A16,versenyek!DB:DD,3,FALSE),szabalyok!$A$16:$B$23,2,FALSE),0)</f>
        <v>0</v>
      </c>
      <c r="AJ16" s="49">
        <f>versenyek!$DF$11*IFERROR(VLOOKUP(VLOOKUP($A16,versenyek!DE:DG,3,FALSE),szabalyok!$A$16:$B$23,2,FALSE),0)</f>
        <v>0</v>
      </c>
      <c r="AK16" s="49">
        <f>versenyek!$DI$11*IFERROR(VLOOKUP(VLOOKUP($A16,versenyek!DH:DJ,3,FALSE),szabalyok!$A$16:$B$23,2,FALSE),0)</f>
        <v>0</v>
      </c>
      <c r="AL16" s="49">
        <f>versenyek!$DL$11*IFERROR(VLOOKUP(VLOOKUP($A16,versenyek!DK:DM,3,FALSE),szabalyok!$A$16:$B$23,2,FALSE),0)</f>
        <v>0</v>
      </c>
      <c r="AM16" s="49">
        <f>versenyek!$DR$11*IFERROR(VLOOKUP(VLOOKUP($A16,versenyek!DQ:DS,3,FALSE),szabalyok!$A$16:$B$23,2,FALSE),0)</f>
        <v>0</v>
      </c>
      <c r="AN16" s="49">
        <f>versenyek!$DU$11*IFERROR(VLOOKUP(VLOOKUP($A16,versenyek!DT:DV,3,FALSE),szabalyok!$A$16:$B$23,2,FALSE),0)</f>
        <v>0</v>
      </c>
      <c r="AO16" s="49">
        <f>versenyek!$DO$11*IFERROR(VLOOKUP(VLOOKUP($A16,versenyek!DN:DP,3,FALSE),szabalyok!$A$16:$B$23,2,FALSE),0)</f>
        <v>0</v>
      </c>
      <c r="AP16" s="49">
        <f>versenyek!$DX$11*IFERROR(VLOOKUP(VLOOKUP($A16,versenyek!DW:DY,3,FALSE),szabalyok!$A$16:$B$23,2,FALSE),0)</f>
        <v>0</v>
      </c>
      <c r="AQ16" s="49">
        <f>versenyek!$EA$11*IFERROR(VLOOKUP(VLOOKUP($A16,versenyek!DZ:EB,3,FALSE),szabalyok!$A$16:$B$23,2,FALSE),0)</f>
        <v>0</v>
      </c>
      <c r="AR16" s="49">
        <f>versenyek!$ED$11*IFERROR(VLOOKUP(VLOOKUP($A16,versenyek!EC:EE,3,FALSE),szabalyok!$A$16:$B$23,2,FALSE),0)</f>
        <v>0</v>
      </c>
      <c r="AS16" s="49">
        <f>versenyek!$EG$11*IFERROR(VLOOKUP(VLOOKUP($A16,versenyek!EF:EH,3,FALSE),szabalyok!$A$16:$B$23,2,FALSE),0)</f>
        <v>0</v>
      </c>
      <c r="AT16" s="49">
        <f>versenyek!$EJ$11*IFERROR(VLOOKUP(VLOOKUP($A16,versenyek!EI:EK,3,FALSE),szabalyok!$A$16:$B$23,2,FALSE),0)</f>
        <v>0</v>
      </c>
      <c r="AU16" s="49">
        <f>versenyek!$EM$11*IFERROR(VLOOKUP(VLOOKUP($A16,versenyek!EL:EN,3,FALSE),szabalyok!$A$16:$B$23,2,FALSE),0)</f>
        <v>72.448163369595107</v>
      </c>
      <c r="AV16" s="49">
        <f>versenyek!$EP$11*IFERROR(VLOOKUP(VLOOKUP($A16,versenyek!EO:EQ,3,FALSE),szabalyok!$A$16:$B$23,2,FALSE),0)</f>
        <v>0</v>
      </c>
      <c r="AW16" s="49">
        <f>versenyek!$EY$11*IFERROR(VLOOKUP(VLOOKUP($A16,versenyek!EX:EZ,3,FALSE),szabalyok!$A$16:$B$23,2,FALSE),0)</f>
        <v>0</v>
      </c>
      <c r="AX16" s="49">
        <f>versenyek!$FB$11*IFERROR(VLOOKUP(VLOOKUP($A16,versenyek!FA:FC,3,FALSE),szabalyok!$A$16:$B$23,2,FALSE),0)</f>
        <v>0</v>
      </c>
      <c r="AY16" s="49">
        <f>versenyek!$FE$11*IFERROR(VLOOKUP(VLOOKUP($A16,versenyek!FD:FF,3,FALSE),szabalyok!$A$16:$B$23,2,FALSE),0)</f>
        <v>0</v>
      </c>
      <c r="AZ16" s="49">
        <f>versenyek!$FH$11*IFERROR(VLOOKUP(VLOOKUP($A16,versenyek!FG:FI,3,FALSE),szabalyok!$A$16:$B$23,2,FALSE),0)</f>
        <v>0</v>
      </c>
      <c r="BA16" s="49">
        <f>versenyek!$FK$11*IFERROR(VLOOKUP(VLOOKUP($A16,versenyek!FJ:FL,3,FALSE),szabalyok!$A$16:$B$23,2,FALSE),0)</f>
        <v>0</v>
      </c>
      <c r="BB16" s="49">
        <f>versenyek!$FN$11*IFERROR(VLOOKUP(VLOOKUP($A16,versenyek!FM:FO,3,FALSE),szabalyok!$A$16:$B$23,2,FALSE),0)</f>
        <v>0</v>
      </c>
      <c r="BC16" s="49">
        <f>versenyek!$FQ$11*IFERROR(VLOOKUP(VLOOKUP($A16,versenyek!FP:FR,3,FALSE),szabalyok!$A$16:$B$23,2,FALSE),0)</f>
        <v>0</v>
      </c>
      <c r="BD16" s="49">
        <f>versenyek!$FT$11*IFERROR(VLOOKUP(VLOOKUP($A16,versenyek!FS:FU,3,FALSE),szabalyok!$A$16:$B$23,2,FALSE),0)</f>
        <v>0</v>
      </c>
      <c r="BE16" s="49">
        <f>versenyek!$FW$11*IFERROR(VLOOKUP(VLOOKUP($A16,versenyek!FV:FX,3,FALSE),szabalyok!$A$16:$B$23,2,FALSE),0)</f>
        <v>0</v>
      </c>
      <c r="BF16" s="49">
        <f>versenyek!$FZ$11*IFERROR(VLOOKUP(VLOOKUP($A16,versenyek!FY:GA,3,FALSE),szabalyok!$A$16:$B$23,2,FALSE),0)</f>
        <v>0</v>
      </c>
      <c r="BG16" s="49">
        <f>versenyek!$GC$11*IFERROR(VLOOKUP(VLOOKUP($A16,versenyek!GB:GD,3,FALSE),szabalyok!$A$16:$B$23,2,FALSE),0)</f>
        <v>0</v>
      </c>
      <c r="BH16" s="49">
        <f>versenyek!$GF$11*IFERROR(VLOOKUP(VLOOKUP($A16,versenyek!GE:GG,3,FALSE),szabalyok!$A$16:$B$23,2,FALSE),0)</f>
        <v>0</v>
      </c>
      <c r="BI16" s="49">
        <f>versenyek!$GI$11*IFERROR(VLOOKUP(VLOOKUP($A16,versenyek!GH:GJ,3,FALSE),szabalyok!$A$16:$B$23,2,FALSE),0)</f>
        <v>0</v>
      </c>
      <c r="BJ16" s="49">
        <f>versenyek!$GL$11*IFERROR(VLOOKUP(VLOOKUP($A16,versenyek!GK:GM,3,FALSE),szabalyok!$A$16:$B$23,2,FALSE),0)</f>
        <v>0</v>
      </c>
      <c r="BK16" s="49">
        <f>versenyek!$GO$11*IFERROR(VLOOKUP(VLOOKUP($A16,versenyek!GN:GP,3,FALSE),szabalyok!$A$16:$B$23,2,FALSE),0)</f>
        <v>0</v>
      </c>
      <c r="BL16" s="49">
        <f>versenyek!$GR$11*IFERROR(VLOOKUP(VLOOKUP($A16,versenyek!GQ:GS,3,FALSE),szabalyok!$A$16:$B$23,2,FALSE),0)</f>
        <v>0</v>
      </c>
      <c r="BM16" s="49">
        <f>versenyek!$GX$11*IFERROR(VLOOKUP(VLOOKUP($A16,versenyek!GW:GY,3,FALSE),szabalyok!$A$16:$B$23,2,FALSE),0)</f>
        <v>0</v>
      </c>
      <c r="BN16" s="49">
        <f>versenyek!$HA$11*IFERROR(VLOOKUP(VLOOKUP($A16,versenyek!GZ:HB,3,FALSE),szabalyok!$A$16:$B$23,2,FALSE),0)</f>
        <v>0</v>
      </c>
      <c r="BO16" s="49">
        <f>versenyek!$HD$11*IFERROR(VLOOKUP(VLOOKUP($A16,versenyek!HC:HE,3,FALSE),szabalyok!$A$16:$B$23,2,FALSE),0)</f>
        <v>0</v>
      </c>
      <c r="BP16" s="49">
        <f>versenyek!$HG$11*IFERROR(VLOOKUP(VLOOKUP($A16,versenyek!HF:HH,3,FALSE),szabalyok!$A$16:$B$23,2,FALSE),0)</f>
        <v>0</v>
      </c>
      <c r="BQ16" s="49">
        <f>versenyek!$HJ$11*IFERROR(VLOOKUP(VLOOKUP($A16,versenyek!HI:HK,3,FALSE),szabalyok!$A$16:$B$23,2,FALSE),0)</f>
        <v>0</v>
      </c>
      <c r="BR16" s="49">
        <f>versenyek!$HM$11*IFERROR(VLOOKUP(VLOOKUP($A16,versenyek!HL:HN,3,FALSE),szabalyok!$A$16:$B$23,2,FALSE),0)</f>
        <v>0</v>
      </c>
      <c r="BS16" s="49">
        <f>versenyek!$HP$11*IFERROR(VLOOKUP(VLOOKUP($A16,versenyek!HO:HQ,3,FALSE),szabalyok!$A$16:$B$23,2,FALSE),0)</f>
        <v>0</v>
      </c>
      <c r="BT16" s="49">
        <f>versenyek!$HS$11*IFERROR(VLOOKUP(VLOOKUP($A16,versenyek!HR:HT,3,FALSE),szabalyok!$A$16:$B$23,2,FALSE),0)</f>
        <v>0</v>
      </c>
      <c r="BU16" s="49">
        <f>versenyek!$HV$11*IFERROR(VLOOKUP(VLOOKUP($A16,versenyek!HU:HW,3,FALSE),szabalyok!$A$16:$B$23,2,FALSE),0)</f>
        <v>0</v>
      </c>
      <c r="BV16" s="49">
        <f>versenyek!$HY$11*IFERROR(VLOOKUP(VLOOKUP($A16,versenyek!HX:HZ,3,FALSE),szabalyok!$A$16:$B$23,2,FALSE),0)</f>
        <v>0</v>
      </c>
      <c r="BW16" s="49">
        <f>versenyek!$IB$11*IFERROR(VLOOKUP(VLOOKUP($A16,versenyek!IA:IC,3,FALSE),szabalyok!$A$16:$B$23,2,FALSE),0)</f>
        <v>0</v>
      </c>
      <c r="BX16" s="49">
        <f>versenyek!$IE$11*IFERROR(VLOOKUP(VLOOKUP($A16,versenyek!ID:IF,3,FALSE),szabalyok!$A$16:$B$23,2,FALSE),0)</f>
        <v>0</v>
      </c>
      <c r="BY16" s="49">
        <f>versenyek!$IH$11*IFERROR(VLOOKUP(VLOOKUP($A16,versenyek!IG:II,3,FALSE),szabalyok!$A$16:$B$23,2,FALSE),0)</f>
        <v>0</v>
      </c>
      <c r="BZ16" s="49">
        <f>versenyek!$IK$11*IFERROR(VLOOKUP(VLOOKUP($A16,versenyek!IJ:IL,3,FALSE),szabalyok!$A$16:$B$23,2,FALSE),0)</f>
        <v>94.145367454033988</v>
      </c>
      <c r="CA16" s="49">
        <f>versenyek!$IN$11*IFERROR(VLOOKUP(VLOOKUP($A16,versenyek!IM:IO,3,FALSE),szabalyok!$A$16:$B$23,2,FALSE),0)</f>
        <v>0</v>
      </c>
      <c r="CB16" s="49"/>
      <c r="CC16" s="238">
        <f t="shared" si="0"/>
        <v>94.145367454033988</v>
      </c>
    </row>
    <row r="17" spans="1:81">
      <c r="A17" s="1" t="s">
        <v>229</v>
      </c>
      <c r="B17" s="49">
        <v>0</v>
      </c>
      <c r="C17" s="49">
        <v>0</v>
      </c>
      <c r="D17" s="49">
        <v>0</v>
      </c>
      <c r="E17" s="49">
        <v>19.031006285351737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f>versenyek!$BD$11*IFERROR(VLOOKUP(VLOOKUP($A17,versenyek!BC:BE,3,FALSE),szabalyok!$A$16:$B$23,2,FALSE),0)</f>
        <v>0</v>
      </c>
      <c r="S17" s="49">
        <f>versenyek!$BG$11*IFERROR(VLOOKUP(VLOOKUP($A17,versenyek!BF:BH,3,FALSE),szabalyok!$A$16:$B$23,2,FALSE),0)</f>
        <v>0</v>
      </c>
      <c r="T17" s="49">
        <f>versenyek!$BJ$11*IFERROR(VLOOKUP(VLOOKUP($A17,versenyek!BI:BK,3,FALSE),szabalyok!$A$16:$B$23,2,FALSE),0)</f>
        <v>0</v>
      </c>
      <c r="U17" s="49">
        <f>versenyek!$BM$11*IFERROR(VLOOKUP(VLOOKUP($A17,versenyek!BL:BN,3,FALSE),szabalyok!$A$16:$B$23,2,FALSE),0)</f>
        <v>0</v>
      </c>
      <c r="V17" s="49">
        <f>versenyek!$BP$11*IFERROR(VLOOKUP(VLOOKUP($A17,versenyek!BO:BQ,3,FALSE),szabalyok!$A$16:$B$23,2,FALSE),0)</f>
        <v>0</v>
      </c>
      <c r="W17" s="49">
        <f>versenyek!$BS$11*IFERROR(VLOOKUP(VLOOKUP($A17,versenyek!BR:BT,3,FALSE),szabalyok!$A$16:$B$23,2,FALSE),0)</f>
        <v>0</v>
      </c>
      <c r="X17" s="49">
        <f>versenyek!$BV$11*IFERROR(VLOOKUP(VLOOKUP($A17,versenyek!BU:BW,3,FALSE),szabalyok!$A$16:$B$23,2,FALSE),0)</f>
        <v>0</v>
      </c>
      <c r="Y17" s="49">
        <f>versenyek!$BY$11*IFERROR(VLOOKUP(VLOOKUP($A17,versenyek!BX:BZ,3,FALSE),szabalyok!$A$16:$B$23,2,FALSE),0)</f>
        <v>0</v>
      </c>
      <c r="Z17" s="49">
        <f>versenyek!$CB$11*IFERROR(VLOOKUP(VLOOKUP($A17,versenyek!CA:CC,3,FALSE),szabalyok!$A$16:$B$23,2,FALSE),0)</f>
        <v>0</v>
      </c>
      <c r="AA17" s="49">
        <f>versenyek!$CE$11*IFERROR(VLOOKUP(VLOOKUP($A17,versenyek!CD:CF,3,FALSE),szabalyok!$A$16:$B$23,2,FALSE),0)</f>
        <v>0</v>
      </c>
      <c r="AB17" s="49">
        <f>versenyek!$CH$11*IFERROR(VLOOKUP(VLOOKUP($A17,versenyek!CG:CI,3,FALSE),szabalyok!$A$16:$B$23,2,FALSE),0)</f>
        <v>0</v>
      </c>
      <c r="AC17" s="49">
        <f>versenyek!$CK$11*IFERROR(VLOOKUP(VLOOKUP($A17,versenyek!CJ:CL,3,FALSE),szabalyok!$A$16:$B$23,2,FALSE),0)</f>
        <v>0</v>
      </c>
      <c r="AD17" s="49">
        <f>versenyek!$CN$11*IFERROR(VLOOKUP(VLOOKUP($A17,versenyek!CM:CO,3,FALSE),szabalyok!$A$16:$B$23,2,FALSE),0)</f>
        <v>30.634955185258899</v>
      </c>
      <c r="AE17" s="49">
        <f>versenyek!$CQ$11*IFERROR(VLOOKUP(VLOOKUP($A17,versenyek!CP:CR,3,FALSE),szabalyok!$A$16:$B$23,2,FALSE),0)</f>
        <v>0</v>
      </c>
      <c r="AF17" s="49">
        <f>versenyek!$CT$11*IFERROR(VLOOKUP(VLOOKUP($A17,versenyek!CS:CU,3,FALSE),szabalyok!$A$16:$B$23,2,FALSE),0)</f>
        <v>0</v>
      </c>
      <c r="AG17" s="49">
        <f>versenyek!$CW$11*IFERROR(VLOOKUP(VLOOKUP($A17,versenyek!CV:CX,3,FALSE),szabalyok!$A$16:$B$23,2,FALSE),0)</f>
        <v>0</v>
      </c>
      <c r="AH17" s="49">
        <f>versenyek!$CZ$11*IFERROR(VLOOKUP(VLOOKUP($A17,versenyek!CY:DA,3,FALSE),szabalyok!$A$16:$B$23,2,FALSE),0)</f>
        <v>0</v>
      </c>
      <c r="AI17" s="49">
        <f>versenyek!$DC$11*IFERROR(VLOOKUP(VLOOKUP($A17,versenyek!DB:DD,3,FALSE),szabalyok!$A$16:$B$23,2,FALSE),0)</f>
        <v>0</v>
      </c>
      <c r="AJ17" s="49">
        <f>versenyek!$DF$11*IFERROR(VLOOKUP(VLOOKUP($A17,versenyek!DE:DG,3,FALSE),szabalyok!$A$16:$B$23,2,FALSE),0)</f>
        <v>0</v>
      </c>
      <c r="AK17" s="49">
        <f>versenyek!$DI$11*IFERROR(VLOOKUP(VLOOKUP($A17,versenyek!DH:DJ,3,FALSE),szabalyok!$A$16:$B$23,2,FALSE),0)</f>
        <v>0</v>
      </c>
      <c r="AL17" s="49">
        <f>versenyek!$DL$11*IFERROR(VLOOKUP(VLOOKUP($A17,versenyek!DK:DM,3,FALSE),szabalyok!$A$16:$B$23,2,FALSE),0)</f>
        <v>0</v>
      </c>
      <c r="AM17" s="49">
        <f>versenyek!$DR$11*IFERROR(VLOOKUP(VLOOKUP($A17,versenyek!DQ:DS,3,FALSE),szabalyok!$A$16:$B$23,2,FALSE),0)</f>
        <v>0</v>
      </c>
      <c r="AN17" s="49">
        <f>versenyek!$DU$11*IFERROR(VLOOKUP(VLOOKUP($A17,versenyek!DT:DV,3,FALSE),szabalyok!$A$16:$B$23,2,FALSE),0)</f>
        <v>0</v>
      </c>
      <c r="AO17" s="49">
        <f>versenyek!$DO$11*IFERROR(VLOOKUP(VLOOKUP($A17,versenyek!DN:DP,3,FALSE),szabalyok!$A$16:$B$23,2,FALSE),0)</f>
        <v>0</v>
      </c>
      <c r="AP17" s="49">
        <f>versenyek!$DX$11*IFERROR(VLOOKUP(VLOOKUP($A17,versenyek!DW:DY,3,FALSE),szabalyok!$A$16:$B$23,2,FALSE),0)</f>
        <v>13.379094874273704</v>
      </c>
      <c r="AQ17" s="49">
        <f>versenyek!$EA$11*IFERROR(VLOOKUP(VLOOKUP($A17,versenyek!DZ:EB,3,FALSE),szabalyok!$A$16:$B$23,2,FALSE),0)</f>
        <v>0</v>
      </c>
      <c r="AR17" s="49">
        <f>versenyek!$ED$11*IFERROR(VLOOKUP(VLOOKUP($A17,versenyek!EC:EE,3,FALSE),szabalyok!$A$16:$B$23,2,FALSE),0)</f>
        <v>0</v>
      </c>
      <c r="AS17" s="49">
        <f>versenyek!$EG$11*IFERROR(VLOOKUP(VLOOKUP($A17,versenyek!EF:EH,3,FALSE),szabalyok!$A$16:$B$23,2,FALSE),0)</f>
        <v>0</v>
      </c>
      <c r="AT17" s="49">
        <f>versenyek!$EJ$11*IFERROR(VLOOKUP(VLOOKUP($A17,versenyek!EI:EK,3,FALSE),szabalyok!$A$16:$B$23,2,FALSE),0)</f>
        <v>0</v>
      </c>
      <c r="AU17" s="49">
        <f>versenyek!$EM$11*IFERROR(VLOOKUP(VLOOKUP($A17,versenyek!EL:EN,3,FALSE),szabalyok!$A$16:$B$23,2,FALSE),0)</f>
        <v>0</v>
      </c>
      <c r="AV17" s="49">
        <f>versenyek!$EP$11*IFERROR(VLOOKUP(VLOOKUP($A17,versenyek!EO:EQ,3,FALSE),szabalyok!$A$16:$B$23,2,FALSE),0)</f>
        <v>0</v>
      </c>
      <c r="AW17" s="49">
        <f>versenyek!$EY$11*IFERROR(VLOOKUP(VLOOKUP($A17,versenyek!EX:EZ,3,FALSE),szabalyok!$A$16:$B$23,2,FALSE),0)</f>
        <v>0</v>
      </c>
      <c r="AX17" s="49">
        <f>versenyek!$FB$11*IFERROR(VLOOKUP(VLOOKUP($A17,versenyek!FA:FC,3,FALSE),szabalyok!$A$16:$B$23,2,FALSE),0)</f>
        <v>0</v>
      </c>
      <c r="AY17" s="49">
        <f>versenyek!$FE$11*IFERROR(VLOOKUP(VLOOKUP($A17,versenyek!FD:FF,3,FALSE),szabalyok!$A$16:$B$23,2,FALSE),0)</f>
        <v>0</v>
      </c>
      <c r="AZ17" s="49">
        <f>versenyek!$FH$11*IFERROR(VLOOKUP(VLOOKUP($A17,versenyek!FG:FI,3,FALSE),szabalyok!$A$16:$B$23,2,FALSE),0)</f>
        <v>0</v>
      </c>
      <c r="BA17" s="49">
        <f>versenyek!$FK$11*IFERROR(VLOOKUP(VLOOKUP($A17,versenyek!FJ:FL,3,FALSE),szabalyok!$A$16:$B$23,2,FALSE),0)</f>
        <v>0</v>
      </c>
      <c r="BB17" s="49">
        <f>versenyek!$FN$11*IFERROR(VLOOKUP(VLOOKUP($A17,versenyek!FM:FO,3,FALSE),szabalyok!$A$16:$B$23,2,FALSE),0)</f>
        <v>0</v>
      </c>
      <c r="BC17" s="49">
        <f>versenyek!$FQ$11*IFERROR(VLOOKUP(VLOOKUP($A17,versenyek!FP:FR,3,FALSE),szabalyok!$A$16:$B$23,2,FALSE),0)</f>
        <v>0</v>
      </c>
      <c r="BD17" s="49">
        <f>versenyek!$FT$11*IFERROR(VLOOKUP(VLOOKUP($A17,versenyek!FS:FU,3,FALSE),szabalyok!$A$16:$B$23,2,FALSE),0)</f>
        <v>0</v>
      </c>
      <c r="BE17" s="49">
        <f>versenyek!$FW$11*IFERROR(VLOOKUP(VLOOKUP($A17,versenyek!FV:FX,3,FALSE),szabalyok!$A$16:$B$23,2,FALSE),0)</f>
        <v>78.770045830325287</v>
      </c>
      <c r="BF17" s="49">
        <f>versenyek!$FZ$11*IFERROR(VLOOKUP(VLOOKUP($A17,versenyek!FY:GA,3,FALSE),szabalyok!$A$16:$B$23,2,FALSE),0)</f>
        <v>0</v>
      </c>
      <c r="BG17" s="49">
        <f>versenyek!$GC$11*IFERROR(VLOOKUP(VLOOKUP($A17,versenyek!GB:GD,3,FALSE),szabalyok!$A$16:$B$23,2,FALSE),0)</f>
        <v>0</v>
      </c>
      <c r="BH17" s="49">
        <f>versenyek!$GF$11*IFERROR(VLOOKUP(VLOOKUP($A17,versenyek!GE:GG,3,FALSE),szabalyok!$A$16:$B$23,2,FALSE),0)</f>
        <v>0</v>
      </c>
      <c r="BI17" s="49">
        <f>versenyek!$GI$11*IFERROR(VLOOKUP(VLOOKUP($A17,versenyek!GH:GJ,3,FALSE),szabalyok!$A$16:$B$23,2,FALSE),0)</f>
        <v>0</v>
      </c>
      <c r="BJ17" s="49">
        <f>versenyek!$GL$11*IFERROR(VLOOKUP(VLOOKUP($A17,versenyek!GK:GM,3,FALSE),szabalyok!$A$16:$B$23,2,FALSE),0)</f>
        <v>0</v>
      </c>
      <c r="BK17" s="49">
        <f>versenyek!$GO$11*IFERROR(VLOOKUP(VLOOKUP($A17,versenyek!GN:GP,3,FALSE),szabalyok!$A$16:$B$23,2,FALSE),0)</f>
        <v>0</v>
      </c>
      <c r="BL17" s="49">
        <f>versenyek!$GR$11*IFERROR(VLOOKUP(VLOOKUP($A17,versenyek!GQ:GS,3,FALSE),szabalyok!$A$16:$B$23,2,FALSE),0)</f>
        <v>0</v>
      </c>
      <c r="BM17" s="49">
        <f>versenyek!$GX$11*IFERROR(VLOOKUP(VLOOKUP($A17,versenyek!GW:GY,3,FALSE),szabalyok!$A$16:$B$23,2,FALSE),0)</f>
        <v>0</v>
      </c>
      <c r="BN17" s="49">
        <f>versenyek!$HA$11*IFERROR(VLOOKUP(VLOOKUP($A17,versenyek!GZ:HB,3,FALSE),szabalyok!$A$16:$B$23,2,FALSE),0)</f>
        <v>0</v>
      </c>
      <c r="BO17" s="49">
        <f>versenyek!$HD$11*IFERROR(VLOOKUP(VLOOKUP($A17,versenyek!HC:HE,3,FALSE),szabalyok!$A$16:$B$23,2,FALSE),0)</f>
        <v>0</v>
      </c>
      <c r="BP17" s="49">
        <f>versenyek!$HG$11*IFERROR(VLOOKUP(VLOOKUP($A17,versenyek!HF:HH,3,FALSE),szabalyok!$A$16:$B$23,2,FALSE),0)</f>
        <v>0</v>
      </c>
      <c r="BQ17" s="49">
        <f>versenyek!$HJ$11*IFERROR(VLOOKUP(VLOOKUP($A17,versenyek!HI:HK,3,FALSE),szabalyok!$A$16:$B$23,2,FALSE),0)</f>
        <v>0</v>
      </c>
      <c r="BR17" s="49">
        <f>versenyek!$HM$11*IFERROR(VLOOKUP(VLOOKUP($A17,versenyek!HL:HN,3,FALSE),szabalyok!$A$16:$B$23,2,FALSE),0)</f>
        <v>0</v>
      </c>
      <c r="BS17" s="49">
        <f>versenyek!$HP$11*IFERROR(VLOOKUP(VLOOKUP($A17,versenyek!HO:HQ,3,FALSE),szabalyok!$A$16:$B$23,2,FALSE),0)</f>
        <v>0</v>
      </c>
      <c r="BT17" s="49">
        <f>versenyek!$HS$11*IFERROR(VLOOKUP(VLOOKUP($A17,versenyek!HR:HT,3,FALSE),szabalyok!$A$16:$B$23,2,FALSE),0)</f>
        <v>0</v>
      </c>
      <c r="BU17" s="49">
        <f>versenyek!$HV$11*IFERROR(VLOOKUP(VLOOKUP($A17,versenyek!HU:HW,3,FALSE),szabalyok!$A$16:$B$23,2,FALSE),0)</f>
        <v>0</v>
      </c>
      <c r="BV17" s="49">
        <f>versenyek!$HY$11*IFERROR(VLOOKUP(VLOOKUP($A17,versenyek!HX:HZ,3,FALSE),szabalyok!$A$16:$B$23,2,FALSE),0)</f>
        <v>0</v>
      </c>
      <c r="BW17" s="49">
        <f>versenyek!$IB$11*IFERROR(VLOOKUP(VLOOKUP($A17,versenyek!IA:IC,3,FALSE),szabalyok!$A$16:$B$23,2,FALSE),0)</f>
        <v>0</v>
      </c>
      <c r="BX17" s="49">
        <f>versenyek!$IE$11*IFERROR(VLOOKUP(VLOOKUP($A17,versenyek!ID:IF,3,FALSE),szabalyok!$A$16:$B$23,2,FALSE),0)</f>
        <v>0</v>
      </c>
      <c r="BY17" s="49">
        <f>versenyek!$IH$11*IFERROR(VLOOKUP(VLOOKUP($A17,versenyek!IG:II,3,FALSE),szabalyok!$A$16:$B$23,2,FALSE),0)</f>
        <v>0</v>
      </c>
      <c r="BZ17" s="49">
        <f>versenyek!$IK$11*IFERROR(VLOOKUP(VLOOKUP($A17,versenyek!IJ:IL,3,FALSE),szabalyok!$A$16:$B$23,2,FALSE),0)</f>
        <v>0</v>
      </c>
      <c r="CA17" s="49">
        <f>versenyek!$IN$11*IFERROR(VLOOKUP(VLOOKUP($A17,versenyek!IM:IO,3,FALSE),szabalyok!$A$16:$B$23,2,FALSE),0)</f>
        <v>0</v>
      </c>
      <c r="CB17" s="49"/>
      <c r="CC17" s="238">
        <f t="shared" si="0"/>
        <v>78.770045830325287</v>
      </c>
    </row>
    <row r="18" spans="1:81">
      <c r="A18" s="1" t="s">
        <v>1362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>
        <f>versenyek!$HY$11*IFERROR(VLOOKUP(VLOOKUP($A18,versenyek!HX:HZ,3,FALSE),szabalyok!$A$16:$B$23,2,FALSE),0)</f>
        <v>0</v>
      </c>
      <c r="BW18" s="49">
        <f>versenyek!$IB$11*IFERROR(VLOOKUP(VLOOKUP($A18,versenyek!IA:IC,3,FALSE),szabalyok!$A$16:$B$23,2,FALSE),0)</f>
        <v>0</v>
      </c>
      <c r="BX18" s="49"/>
      <c r="BY18" s="49"/>
      <c r="BZ18" s="49">
        <f>versenyek!$IK$11*IFERROR(VLOOKUP(VLOOKUP($A18,versenyek!IJ:IL,3,FALSE),szabalyok!$A$16:$B$23,2,FALSE),0)</f>
        <v>64.190023264114075</v>
      </c>
      <c r="CA18" s="49">
        <f>versenyek!$IN$11*IFERROR(VLOOKUP(VLOOKUP($A18,versenyek!IM:IO,3,FALSE),szabalyok!$A$16:$B$23,2,FALSE),0)</f>
        <v>0</v>
      </c>
      <c r="CB18" s="49"/>
      <c r="CC18" s="238">
        <f t="shared" si="0"/>
        <v>64.190023264114075</v>
      </c>
    </row>
    <row r="19" spans="1:81">
      <c r="A19" s="1" t="s">
        <v>1229</v>
      </c>
      <c r="B19" s="49">
        <v>0</v>
      </c>
      <c r="C19" s="49">
        <v>0</v>
      </c>
      <c r="D19" s="49">
        <v>0</v>
      </c>
      <c r="E19" s="49">
        <v>0</v>
      </c>
      <c r="F19" s="49">
        <v>44.855123950350965</v>
      </c>
      <c r="G19" s="49">
        <v>0</v>
      </c>
      <c r="H19" s="49">
        <v>0</v>
      </c>
      <c r="I19" s="49">
        <v>58.920388796285692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f>versenyek!$BD$11*IFERROR(VLOOKUP(VLOOKUP($A19,versenyek!BC:BE,3,FALSE),szabalyok!$A$16:$B$23,2,FALSE),0)</f>
        <v>0</v>
      </c>
      <c r="S19" s="49">
        <f>versenyek!$BG$11*IFERROR(VLOOKUP(VLOOKUP($A19,versenyek!BF:BH,3,FALSE),szabalyok!$A$16:$B$23,2,FALSE),0)</f>
        <v>0</v>
      </c>
      <c r="T19" s="49">
        <f>versenyek!$BJ$11*IFERROR(VLOOKUP(VLOOKUP($A19,versenyek!BI:BK,3,FALSE),szabalyok!$A$16:$B$23,2,FALSE),0)</f>
        <v>17.993186452875495</v>
      </c>
      <c r="U19" s="49">
        <f>versenyek!$BM$11*IFERROR(VLOOKUP(VLOOKUP($A19,versenyek!BL:BN,3,FALSE),szabalyok!$A$16:$B$23,2,FALSE),0)</f>
        <v>0</v>
      </c>
      <c r="V19" s="49">
        <f>versenyek!$BP$11*IFERROR(VLOOKUP(VLOOKUP($A19,versenyek!BO:BQ,3,FALSE),szabalyok!$A$16:$B$23,2,FALSE),0)</f>
        <v>0</v>
      </c>
      <c r="W19" s="49">
        <f>versenyek!$BS$11*IFERROR(VLOOKUP(VLOOKUP($A19,versenyek!BR:BT,3,FALSE),szabalyok!$A$16:$B$23,2,FALSE),0)</f>
        <v>0</v>
      </c>
      <c r="X19" s="49">
        <f>versenyek!$BV$11*IFERROR(VLOOKUP(VLOOKUP($A19,versenyek!BU:BW,3,FALSE),szabalyok!$A$16:$B$23,2,FALSE),0)</f>
        <v>0</v>
      </c>
      <c r="Y19" s="49">
        <f>versenyek!$BY$11*IFERROR(VLOOKUP(VLOOKUP($A19,versenyek!BX:BZ,3,FALSE),szabalyok!$A$16:$B$23,2,FALSE),0)</f>
        <v>0</v>
      </c>
      <c r="Z19" s="49">
        <f>versenyek!$CB$11*IFERROR(VLOOKUP(VLOOKUP($A19,versenyek!CA:CC,3,FALSE),szabalyok!$A$16:$B$23,2,FALSE),0)</f>
        <v>0</v>
      </c>
      <c r="AA19" s="49">
        <f>versenyek!$CE$11*IFERROR(VLOOKUP(VLOOKUP($A19,versenyek!CD:CF,3,FALSE),szabalyok!$A$16:$B$23,2,FALSE),0)</f>
        <v>36.512012184220637</v>
      </c>
      <c r="AB19" s="49">
        <f>versenyek!$CH$11*IFERROR(VLOOKUP(VLOOKUP($A19,versenyek!CG:CI,3,FALSE),szabalyok!$A$16:$B$23,2,FALSE),0)</f>
        <v>0</v>
      </c>
      <c r="AC19" s="49">
        <f>versenyek!$CK$11*IFERROR(VLOOKUP(VLOOKUP($A19,versenyek!CJ:CL,3,FALSE),szabalyok!$A$16:$B$23,2,FALSE),0)</f>
        <v>81.569108316177775</v>
      </c>
      <c r="AD19" s="49">
        <f>versenyek!$CN$11*IFERROR(VLOOKUP(VLOOKUP($A19,versenyek!CM:CO,3,FALSE),szabalyok!$A$16:$B$23,2,FALSE),0)</f>
        <v>0</v>
      </c>
      <c r="AE19" s="49">
        <f>versenyek!$CQ$11*IFERROR(VLOOKUP(VLOOKUP($A19,versenyek!CP:CR,3,FALSE),szabalyok!$A$16:$B$23,2,FALSE),0)</f>
        <v>0</v>
      </c>
      <c r="AF19" s="49">
        <f>versenyek!$CT$11*IFERROR(VLOOKUP(VLOOKUP($A19,versenyek!CS:CU,3,FALSE),szabalyok!$A$16:$B$23,2,FALSE),0)</f>
        <v>21.706808189381505</v>
      </c>
      <c r="AG19" s="49">
        <f>versenyek!$CW$11*IFERROR(VLOOKUP(VLOOKUP($A19,versenyek!CV:CX,3,FALSE),szabalyok!$A$16:$B$23,2,FALSE),0)</f>
        <v>0</v>
      </c>
      <c r="AH19" s="49">
        <f>versenyek!$CZ$11*IFERROR(VLOOKUP(VLOOKUP($A19,versenyek!CY:DA,3,FALSE),szabalyok!$A$16:$B$23,2,FALSE),0)</f>
        <v>0</v>
      </c>
      <c r="AI19" s="49">
        <f>versenyek!$DC$11*IFERROR(VLOOKUP(VLOOKUP($A19,versenyek!DB:DD,3,FALSE),szabalyok!$A$16:$B$23,2,FALSE),0)</f>
        <v>0</v>
      </c>
      <c r="AJ19" s="49">
        <f>versenyek!$DF$11*IFERROR(VLOOKUP(VLOOKUP($A19,versenyek!DE:DG,3,FALSE),szabalyok!$A$16:$B$23,2,FALSE),0)</f>
        <v>0</v>
      </c>
      <c r="AK19" s="49">
        <f>versenyek!$DI$11*IFERROR(VLOOKUP(VLOOKUP($A19,versenyek!DH:DJ,3,FALSE),szabalyok!$A$16:$B$23,2,FALSE),0)</f>
        <v>24.734003672468507</v>
      </c>
      <c r="AL19" s="49">
        <f>versenyek!$DL$11*IFERROR(VLOOKUP(VLOOKUP($A19,versenyek!DK:DM,3,FALSE),szabalyok!$A$16:$B$23,2,FALSE),0)</f>
        <v>0</v>
      </c>
      <c r="AM19" s="49">
        <f>versenyek!$DR$11*IFERROR(VLOOKUP(VLOOKUP($A19,versenyek!DQ:DS,3,FALSE),szabalyok!$A$16:$B$23,2,FALSE),0)</f>
        <v>0</v>
      </c>
      <c r="AN19" s="49">
        <f>versenyek!$DU$11*IFERROR(VLOOKUP(VLOOKUP($A19,versenyek!DT:DV,3,FALSE),szabalyok!$A$16:$B$23,2,FALSE),0)</f>
        <v>56.982704676450481</v>
      </c>
      <c r="AO19" s="49">
        <f>versenyek!$DO$11*IFERROR(VLOOKUP(VLOOKUP($A19,versenyek!DN:DP,3,FALSE),szabalyok!$A$16:$B$23,2,FALSE),0)</f>
        <v>0</v>
      </c>
      <c r="AP19" s="49">
        <f>versenyek!$DX$11*IFERROR(VLOOKUP(VLOOKUP($A19,versenyek!DW:DY,3,FALSE),szabalyok!$A$16:$B$23,2,FALSE),0)</f>
        <v>0</v>
      </c>
      <c r="AQ19" s="49">
        <f>versenyek!$EA$11*IFERROR(VLOOKUP(VLOOKUP($A19,versenyek!DZ:EB,3,FALSE),szabalyok!$A$16:$B$23,2,FALSE),0)</f>
        <v>0</v>
      </c>
      <c r="AR19" s="49">
        <f>versenyek!$ED$11*IFERROR(VLOOKUP(VLOOKUP($A19,versenyek!EC:EE,3,FALSE),szabalyok!$A$16:$B$23,2,FALSE),0)</f>
        <v>0</v>
      </c>
      <c r="AS19" s="49">
        <f>versenyek!$EG$11*IFERROR(VLOOKUP(VLOOKUP($A19,versenyek!EF:EH,3,FALSE),szabalyok!$A$16:$B$23,2,FALSE),0)</f>
        <v>0</v>
      </c>
      <c r="AT19" s="49">
        <f>versenyek!$EJ$11*IFERROR(VLOOKUP(VLOOKUP($A19,versenyek!EI:EK,3,FALSE),szabalyok!$A$16:$B$23,2,FALSE),0)</f>
        <v>0</v>
      </c>
      <c r="AU19" s="49">
        <f>versenyek!$EM$11*IFERROR(VLOOKUP(VLOOKUP($A19,versenyek!EL:EN,3,FALSE),szabalyok!$A$16:$B$23,2,FALSE),0)</f>
        <v>0</v>
      </c>
      <c r="AV19" s="49">
        <f>versenyek!$EP$11*IFERROR(VLOOKUP(VLOOKUP($A19,versenyek!EO:EQ,3,FALSE),szabalyok!$A$16:$B$23,2,FALSE),0)</f>
        <v>0</v>
      </c>
      <c r="AW19" s="49">
        <f>versenyek!$EY$11*IFERROR(VLOOKUP(VLOOKUP($A19,versenyek!EX:EZ,3,FALSE),szabalyok!$A$16:$B$23,2,FALSE),0)</f>
        <v>15.493371658274057</v>
      </c>
      <c r="AX19" s="49">
        <f>versenyek!$FB$11*IFERROR(VLOOKUP(VLOOKUP($A19,versenyek!FA:FC,3,FALSE),szabalyok!$A$16:$B$23,2,FALSE),0)</f>
        <v>0</v>
      </c>
      <c r="AY19" s="49">
        <f>versenyek!$FE$11*IFERROR(VLOOKUP(VLOOKUP($A19,versenyek!FD:FF,3,FALSE),szabalyok!$A$16:$B$23,2,FALSE),0)</f>
        <v>0</v>
      </c>
      <c r="AZ19" s="49">
        <f>versenyek!$FH$11*IFERROR(VLOOKUP(VLOOKUP($A19,versenyek!FG:FI,3,FALSE),szabalyok!$A$16:$B$23,2,FALSE),0)</f>
        <v>0</v>
      </c>
      <c r="BA19" s="49">
        <f>versenyek!$FK$11*IFERROR(VLOOKUP(VLOOKUP($A19,versenyek!FJ:FL,3,FALSE),szabalyok!$A$16:$B$23,2,FALSE),0)</f>
        <v>0</v>
      </c>
      <c r="BB19" s="49">
        <f>versenyek!$FN$11*IFERROR(VLOOKUP(VLOOKUP($A19,versenyek!FM:FO,3,FALSE),szabalyok!$A$16:$B$23,2,FALSE),0)</f>
        <v>0</v>
      </c>
      <c r="BC19" s="49">
        <f>versenyek!$FQ$11*IFERROR(VLOOKUP(VLOOKUP($A19,versenyek!FP:FR,3,FALSE),szabalyok!$A$16:$B$23,2,FALSE),0)</f>
        <v>0</v>
      </c>
      <c r="BD19" s="49">
        <f>versenyek!$FT$11*IFERROR(VLOOKUP(VLOOKUP($A19,versenyek!FS:FU,3,FALSE),szabalyok!$A$16:$B$23,2,FALSE),0)</f>
        <v>0</v>
      </c>
      <c r="BE19" s="49">
        <f>versenyek!$FW$11*IFERROR(VLOOKUP(VLOOKUP($A19,versenyek!FV:FX,3,FALSE),szabalyok!$A$16:$B$23,2,FALSE),0)</f>
        <v>0</v>
      </c>
      <c r="BF19" s="49">
        <f>versenyek!$FZ$11*IFERROR(VLOOKUP(VLOOKUP($A19,versenyek!FY:GA,3,FALSE),szabalyok!$A$16:$B$23,2,FALSE),0)</f>
        <v>0</v>
      </c>
      <c r="BG19" s="49">
        <f>versenyek!$GC$11*IFERROR(VLOOKUP(VLOOKUP($A19,versenyek!GB:GD,3,FALSE),szabalyok!$A$16:$B$23,2,FALSE),0)</f>
        <v>0</v>
      </c>
      <c r="BH19" s="49">
        <f>versenyek!$GF$11*IFERROR(VLOOKUP(VLOOKUP($A19,versenyek!GE:GG,3,FALSE),szabalyok!$A$16:$B$23,2,FALSE),0)</f>
        <v>0</v>
      </c>
      <c r="BI19" s="49">
        <f>versenyek!$GI$11*IFERROR(VLOOKUP(VLOOKUP($A19,versenyek!GH:GJ,3,FALSE),szabalyok!$A$16:$B$23,2,FALSE),0)</f>
        <v>0</v>
      </c>
      <c r="BJ19" s="49">
        <f>versenyek!$GL$11*IFERROR(VLOOKUP(VLOOKUP($A19,versenyek!GK:GM,3,FALSE),szabalyok!$A$16:$B$23,2,FALSE),0)</f>
        <v>0</v>
      </c>
      <c r="BK19" s="49">
        <f>versenyek!$GO$11*IFERROR(VLOOKUP(VLOOKUP($A19,versenyek!GN:GP,3,FALSE),szabalyok!$A$16:$B$23,2,FALSE),0)</f>
        <v>0</v>
      </c>
      <c r="BL19" s="49">
        <f>versenyek!$GR$11*IFERROR(VLOOKUP(VLOOKUP($A19,versenyek!GQ:GS,3,FALSE),szabalyok!$A$16:$B$23,2,FALSE),0)</f>
        <v>0</v>
      </c>
      <c r="BM19" s="49">
        <f>versenyek!$GX$11*IFERROR(VLOOKUP(VLOOKUP($A19,versenyek!GW:GY,3,FALSE),szabalyok!$A$16:$B$23,2,FALSE),0)</f>
        <v>0</v>
      </c>
      <c r="BN19" s="49">
        <f>versenyek!$HA$11*IFERROR(VLOOKUP(VLOOKUP($A19,versenyek!GZ:HB,3,FALSE),szabalyok!$A$16:$B$23,2,FALSE),0)</f>
        <v>0</v>
      </c>
      <c r="BO19" s="49">
        <f>versenyek!$HD$11*IFERROR(VLOOKUP(VLOOKUP($A19,versenyek!HC:HE,3,FALSE),szabalyok!$A$16:$B$23,2,FALSE),0)</f>
        <v>0</v>
      </c>
      <c r="BP19" s="49">
        <f>versenyek!$HG$11*IFERROR(VLOOKUP(VLOOKUP($A19,versenyek!HF:HH,3,FALSE),szabalyok!$A$16:$B$23,2,FALSE),0)</f>
        <v>0</v>
      </c>
      <c r="BQ19" s="49">
        <f>versenyek!$HJ$11*IFERROR(VLOOKUP(VLOOKUP($A19,versenyek!HI:HK,3,FALSE),szabalyok!$A$16:$B$23,2,FALSE),0)</f>
        <v>63.421179381322425</v>
      </c>
      <c r="BR19" s="49">
        <f>versenyek!$HM$11*IFERROR(VLOOKUP(VLOOKUP($A19,versenyek!HL:HN,3,FALSE),szabalyok!$A$16:$B$23,2,FALSE),0)</f>
        <v>0</v>
      </c>
      <c r="BS19" s="49">
        <f>versenyek!$HP$11*IFERROR(VLOOKUP(VLOOKUP($A19,versenyek!HO:HQ,3,FALSE),szabalyok!$A$16:$B$23,2,FALSE),0)</f>
        <v>0</v>
      </c>
      <c r="BT19" s="49">
        <f>versenyek!$HS$11*IFERROR(VLOOKUP(VLOOKUP($A19,versenyek!HR:HT,3,FALSE),szabalyok!$A$16:$B$23,2,FALSE),0)</f>
        <v>0</v>
      </c>
      <c r="BU19" s="49">
        <f>versenyek!$HV$11*IFERROR(VLOOKUP(VLOOKUP($A19,versenyek!HU:HW,3,FALSE),szabalyok!$A$16:$B$23,2,FALSE),0)</f>
        <v>0</v>
      </c>
      <c r="BV19" s="49">
        <f>versenyek!$HY$11*IFERROR(VLOOKUP(VLOOKUP($A19,versenyek!HX:HZ,3,FALSE),szabalyok!$A$16:$B$23,2,FALSE),0)</f>
        <v>0</v>
      </c>
      <c r="BW19" s="49">
        <f>versenyek!$IB$11*IFERROR(VLOOKUP(VLOOKUP($A19,versenyek!IA:IC,3,FALSE),szabalyok!$A$16:$B$23,2,FALSE),0)</f>
        <v>0</v>
      </c>
      <c r="BX19" s="49">
        <f>versenyek!$IE$11*IFERROR(VLOOKUP(VLOOKUP($A19,versenyek!ID:IF,3,FALSE),szabalyok!$A$16:$B$23,2,FALSE),0)</f>
        <v>0</v>
      </c>
      <c r="BY19" s="49">
        <f>versenyek!$IH$11*IFERROR(VLOOKUP(VLOOKUP($A19,versenyek!IG:II,3,FALSE),szabalyok!$A$16:$B$23,2,FALSE),0)</f>
        <v>0</v>
      </c>
      <c r="BZ19" s="49">
        <f>versenyek!$IK$11*IFERROR(VLOOKUP(VLOOKUP($A19,versenyek!IJ:IL,3,FALSE),szabalyok!$A$16:$B$23,2,FALSE),0)</f>
        <v>0</v>
      </c>
      <c r="CA19" s="49">
        <f>versenyek!$IN$11*IFERROR(VLOOKUP(VLOOKUP($A19,versenyek!IM:IO,3,FALSE),szabalyok!$A$16:$B$23,2,FALSE),0)</f>
        <v>0</v>
      </c>
      <c r="CB19" s="49"/>
      <c r="CC19" s="238">
        <f t="shared" si="0"/>
        <v>63.421179381322425</v>
      </c>
    </row>
    <row r="20" spans="1:81">
      <c r="A20" s="11" t="s">
        <v>543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>
        <f>versenyek!$BJ$11*IFERROR(VLOOKUP(VLOOKUP($A20,versenyek!BI:BK,3,FALSE),szabalyok!$A$16:$B$23,2,FALSE),0)</f>
        <v>12.85227603776821</v>
      </c>
      <c r="U20" s="49">
        <f>versenyek!$BM$11*IFERROR(VLOOKUP(VLOOKUP($A20,versenyek!BL:BN,3,FALSE),szabalyok!$A$16:$B$23,2,FALSE),0)</f>
        <v>0</v>
      </c>
      <c r="V20" s="49">
        <f>versenyek!$BP$11*IFERROR(VLOOKUP(VLOOKUP($A20,versenyek!BO:BQ,3,FALSE),szabalyok!$A$16:$B$23,2,FALSE),0)</f>
        <v>0</v>
      </c>
      <c r="W20" s="49">
        <f>versenyek!$BS$11*IFERROR(VLOOKUP(VLOOKUP($A20,versenyek!BR:BT,3,FALSE),szabalyok!$A$16:$B$23,2,FALSE),0)</f>
        <v>0</v>
      </c>
      <c r="X20" s="49">
        <f>versenyek!$BV$11*IFERROR(VLOOKUP(VLOOKUP($A20,versenyek!BU:BW,3,FALSE),szabalyok!$A$16:$B$23,2,FALSE),0)</f>
        <v>0</v>
      </c>
      <c r="Y20" s="49">
        <f>versenyek!$BY$11*IFERROR(VLOOKUP(VLOOKUP($A20,versenyek!BX:BZ,3,FALSE),szabalyok!$A$16:$B$23,2,FALSE),0)</f>
        <v>0</v>
      </c>
      <c r="Z20" s="49">
        <f>versenyek!$CB$11*IFERROR(VLOOKUP(VLOOKUP($A20,versenyek!CA:CC,3,FALSE),szabalyok!$A$16:$B$23,2,FALSE),0)</f>
        <v>0</v>
      </c>
      <c r="AA20" s="49">
        <f>versenyek!$CE$11*IFERROR(VLOOKUP(VLOOKUP($A20,versenyek!CD:CF,3,FALSE),szabalyok!$A$16:$B$23,2,FALSE),0)</f>
        <v>0</v>
      </c>
      <c r="AB20" s="49">
        <f>versenyek!$CH$11*IFERROR(VLOOKUP(VLOOKUP($A20,versenyek!CG:CI,3,FALSE),szabalyok!$A$16:$B$23,2,FALSE),0)</f>
        <v>0</v>
      </c>
      <c r="AC20" s="49">
        <f>versenyek!$CK$11*IFERROR(VLOOKUP(VLOOKUP($A20,versenyek!CJ:CL,3,FALSE),szabalyok!$A$16:$B$23,2,FALSE),0)</f>
        <v>0</v>
      </c>
      <c r="AD20" s="49">
        <f>versenyek!$CN$11*IFERROR(VLOOKUP(VLOOKUP($A20,versenyek!CM:CO,3,FALSE),szabalyok!$A$16:$B$23,2,FALSE),0)</f>
        <v>0</v>
      </c>
      <c r="AE20" s="49">
        <f>versenyek!$CQ$11*IFERROR(VLOOKUP(VLOOKUP($A20,versenyek!CP:CR,3,FALSE),szabalyok!$A$16:$B$23,2,FALSE),0)</f>
        <v>0</v>
      </c>
      <c r="AF20" s="49">
        <f>versenyek!$CT$11*IFERROR(VLOOKUP(VLOOKUP($A20,versenyek!CS:CU,3,FALSE),szabalyok!$A$16:$B$23,2,FALSE),0)</f>
        <v>0</v>
      </c>
      <c r="AG20" s="49">
        <f>versenyek!$CW$11*IFERROR(VLOOKUP(VLOOKUP($A20,versenyek!CV:CX,3,FALSE),szabalyok!$A$16:$B$23,2,FALSE),0)</f>
        <v>0</v>
      </c>
      <c r="AH20" s="49">
        <f>versenyek!$CZ$11*IFERROR(VLOOKUP(VLOOKUP($A20,versenyek!CY:DA,3,FALSE),szabalyok!$A$16:$B$23,2,FALSE),0)</f>
        <v>0</v>
      </c>
      <c r="AI20" s="49">
        <f>versenyek!$DC$11*IFERROR(VLOOKUP(VLOOKUP($A20,versenyek!DB:DD,3,FALSE),szabalyok!$A$16:$B$23,2,FALSE),0)</f>
        <v>0</v>
      </c>
      <c r="AJ20" s="49">
        <f>versenyek!$DF$11*IFERROR(VLOOKUP(VLOOKUP($A20,versenyek!DE:DG,3,FALSE),szabalyok!$A$16:$B$23,2,FALSE),0)</f>
        <v>0</v>
      </c>
      <c r="AK20" s="49">
        <f>versenyek!$DI$11*IFERROR(VLOOKUP(VLOOKUP($A20,versenyek!DH:DJ,3,FALSE),szabalyok!$A$16:$B$23,2,FALSE),0)</f>
        <v>3.2978671563291346</v>
      </c>
      <c r="AL20" s="49">
        <f>versenyek!$DL$11*IFERROR(VLOOKUP(VLOOKUP($A20,versenyek!DK:DM,3,FALSE),szabalyok!$A$16:$B$23,2,FALSE),0)</f>
        <v>0</v>
      </c>
      <c r="AM20" s="49">
        <f>versenyek!$DR$11*IFERROR(VLOOKUP(VLOOKUP($A20,versenyek!DQ:DS,3,FALSE),szabalyok!$A$16:$B$23,2,FALSE),0)</f>
        <v>27.211375333122533</v>
      </c>
      <c r="AN20" s="49">
        <f>versenyek!$DU$11*IFERROR(VLOOKUP(VLOOKUP($A20,versenyek!DT:DV,3,FALSE),szabalyok!$A$16:$B$23,2,FALSE),0)</f>
        <v>0</v>
      </c>
      <c r="AO20" s="49">
        <f>versenyek!$DO$11*IFERROR(VLOOKUP(VLOOKUP($A20,versenyek!DN:DP,3,FALSE),szabalyok!$A$16:$B$23,2,FALSE),0)</f>
        <v>0</v>
      </c>
      <c r="AP20" s="49">
        <f>versenyek!$DX$11*IFERROR(VLOOKUP(VLOOKUP($A20,versenyek!DW:DY,3,FALSE),szabalyok!$A$16:$B$23,2,FALSE),0)</f>
        <v>0</v>
      </c>
      <c r="AQ20" s="49">
        <f>versenyek!$EA$11*IFERROR(VLOOKUP(VLOOKUP($A20,versenyek!DZ:EB,3,FALSE),szabalyok!$A$16:$B$23,2,FALSE),0)</f>
        <v>0</v>
      </c>
      <c r="AR20" s="49">
        <f>versenyek!$ED$11*IFERROR(VLOOKUP(VLOOKUP($A20,versenyek!EC:EE,3,FALSE),szabalyok!$A$16:$B$23,2,FALSE),0)</f>
        <v>0</v>
      </c>
      <c r="AS20" s="49">
        <f>versenyek!$EG$11*IFERROR(VLOOKUP(VLOOKUP($A20,versenyek!EF:EH,3,FALSE),szabalyok!$A$16:$B$23,2,FALSE),0)</f>
        <v>0</v>
      </c>
      <c r="AT20" s="49">
        <f>versenyek!$EJ$11*IFERROR(VLOOKUP(VLOOKUP($A20,versenyek!EI:EK,3,FALSE),szabalyok!$A$16:$B$23,2,FALSE),0)</f>
        <v>0</v>
      </c>
      <c r="AU20" s="49">
        <f>versenyek!$EM$11*IFERROR(VLOOKUP(VLOOKUP($A20,versenyek!EL:EN,3,FALSE),szabalyok!$A$16:$B$23,2,FALSE),0)</f>
        <v>0</v>
      </c>
      <c r="AV20" s="49">
        <f>versenyek!$EP$11*IFERROR(VLOOKUP(VLOOKUP($A20,versenyek!EO:EQ,3,FALSE),szabalyok!$A$16:$B$23,2,FALSE),0)</f>
        <v>0</v>
      </c>
      <c r="AW20" s="49">
        <f>versenyek!$EY$11*IFERROR(VLOOKUP(VLOOKUP($A20,versenyek!EX:EZ,3,FALSE),szabalyok!$A$16:$B$23,2,FALSE),0)</f>
        <v>21.690720321583683</v>
      </c>
      <c r="AX20" s="49">
        <f>versenyek!$FB$11*IFERROR(VLOOKUP(VLOOKUP($A20,versenyek!FA:FC,3,FALSE),szabalyok!$A$16:$B$23,2,FALSE),0)</f>
        <v>0</v>
      </c>
      <c r="AY20" s="49">
        <f>versenyek!$FE$11*IFERROR(VLOOKUP(VLOOKUP($A20,versenyek!FD:FF,3,FALSE),szabalyok!$A$16:$B$23,2,FALSE),0)</f>
        <v>0</v>
      </c>
      <c r="AZ20" s="49">
        <f>versenyek!$FH$11*IFERROR(VLOOKUP(VLOOKUP($A20,versenyek!FG:FI,3,FALSE),szabalyok!$A$16:$B$23,2,FALSE),0)</f>
        <v>0</v>
      </c>
      <c r="BA20" s="49">
        <f>versenyek!$FK$11*IFERROR(VLOOKUP(VLOOKUP($A20,versenyek!FJ:FL,3,FALSE),szabalyok!$A$16:$B$23,2,FALSE),0)</f>
        <v>0</v>
      </c>
      <c r="BB20" s="49">
        <f>versenyek!$FN$11*IFERROR(VLOOKUP(VLOOKUP($A20,versenyek!FM:FO,3,FALSE),szabalyok!$A$16:$B$23,2,FALSE),0)</f>
        <v>0</v>
      </c>
      <c r="BC20" s="49">
        <f>versenyek!$FQ$11*IFERROR(VLOOKUP(VLOOKUP($A20,versenyek!FP:FR,3,FALSE),szabalyok!$A$16:$B$23,2,FALSE),0)</f>
        <v>0</v>
      </c>
      <c r="BD20" s="49">
        <f>versenyek!$FT$11*IFERROR(VLOOKUP(VLOOKUP($A20,versenyek!FS:FU,3,FALSE),szabalyok!$A$16:$B$23,2,FALSE),0)</f>
        <v>6.0540336865401656</v>
      </c>
      <c r="BE20" s="49">
        <f>versenyek!$FW$11*IFERROR(VLOOKUP(VLOOKUP($A20,versenyek!FV:FX,3,FALSE),szabalyok!$A$16:$B$23,2,FALSE),0)</f>
        <v>0</v>
      </c>
      <c r="BF20" s="49">
        <f>versenyek!$FZ$11*IFERROR(VLOOKUP(VLOOKUP($A20,versenyek!FY:GA,3,FALSE),szabalyok!$A$16:$B$23,2,FALSE),0)</f>
        <v>0</v>
      </c>
      <c r="BG20" s="49">
        <f>versenyek!$GC$11*IFERROR(VLOOKUP(VLOOKUP($A20,versenyek!GB:GD,3,FALSE),szabalyok!$A$16:$B$23,2,FALSE),0)</f>
        <v>0</v>
      </c>
      <c r="BH20" s="49">
        <f>versenyek!$GF$11*IFERROR(VLOOKUP(VLOOKUP($A20,versenyek!GE:GG,3,FALSE),szabalyok!$A$16:$B$23,2,FALSE),0)</f>
        <v>0</v>
      </c>
      <c r="BI20" s="49">
        <f>versenyek!$GI$11*IFERROR(VLOOKUP(VLOOKUP($A20,versenyek!GH:GJ,3,FALSE),szabalyok!$A$16:$B$23,2,FALSE),0)</f>
        <v>0</v>
      </c>
      <c r="BJ20" s="49">
        <f>versenyek!$GL$11*IFERROR(VLOOKUP(VLOOKUP($A20,versenyek!GK:GM,3,FALSE),szabalyok!$A$16:$B$23,2,FALSE),0)</f>
        <v>0</v>
      </c>
      <c r="BK20" s="49">
        <f>versenyek!$GO$11*IFERROR(VLOOKUP(VLOOKUP($A20,versenyek!GN:GP,3,FALSE),szabalyok!$A$16:$B$23,2,FALSE),0)</f>
        <v>0</v>
      </c>
      <c r="BL20" s="49">
        <f>versenyek!$GR$11*IFERROR(VLOOKUP(VLOOKUP($A20,versenyek!GQ:GS,3,FALSE),szabalyok!$A$16:$B$23,2,FALSE),0)</f>
        <v>0</v>
      </c>
      <c r="BM20" s="49">
        <f>versenyek!$GX$11*IFERROR(VLOOKUP(VLOOKUP($A20,versenyek!GW:GY,3,FALSE),szabalyok!$A$16:$B$23,2,FALSE),0)</f>
        <v>6.1327716701308823</v>
      </c>
      <c r="BN20" s="49">
        <f>versenyek!$HA$11*IFERROR(VLOOKUP(VLOOKUP($A20,versenyek!GZ:HB,3,FALSE),szabalyok!$A$16:$B$23,2,FALSE),0)</f>
        <v>0</v>
      </c>
      <c r="BO20" s="49">
        <f>versenyek!$HD$11*IFERROR(VLOOKUP(VLOOKUP($A20,versenyek!HC:HE,3,FALSE),szabalyok!$A$16:$B$23,2,FALSE),0)</f>
        <v>0</v>
      </c>
      <c r="BP20" s="49">
        <f>versenyek!$HG$11*IFERROR(VLOOKUP(VLOOKUP($A20,versenyek!HF:HH,3,FALSE),szabalyok!$A$16:$B$23,2,FALSE),0)</f>
        <v>44.509457665335376</v>
      </c>
      <c r="BQ20" s="49">
        <f>versenyek!$HJ$11*IFERROR(VLOOKUP(VLOOKUP($A20,versenyek!HI:HK,3,FALSE),szabalyok!$A$16:$B$23,2,FALSE),0)</f>
        <v>0</v>
      </c>
      <c r="BR20" s="49">
        <f>versenyek!$HM$11*IFERROR(VLOOKUP(VLOOKUP($A20,versenyek!HL:HN,3,FALSE),szabalyok!$A$16:$B$23,2,FALSE),0)</f>
        <v>0</v>
      </c>
      <c r="BS20" s="49">
        <f>versenyek!$HP$11*IFERROR(VLOOKUP(VLOOKUP($A20,versenyek!HO:HQ,3,FALSE),szabalyok!$A$16:$B$23,2,FALSE),0)</f>
        <v>0</v>
      </c>
      <c r="BT20" s="49">
        <f>versenyek!$HS$11*IFERROR(VLOOKUP(VLOOKUP($A20,versenyek!HR:HT,3,FALSE),szabalyok!$A$16:$B$23,2,FALSE),0)</f>
        <v>0</v>
      </c>
      <c r="BU20" s="49">
        <f>versenyek!$HV$11*IFERROR(VLOOKUP(VLOOKUP($A20,versenyek!HU:HW,3,FALSE),szabalyok!$A$16:$B$23,2,FALSE),0)</f>
        <v>0</v>
      </c>
      <c r="BV20" s="49">
        <f>versenyek!$HY$11*IFERROR(VLOOKUP(VLOOKUP($A20,versenyek!HX:HZ,3,FALSE),szabalyok!$A$16:$B$23,2,FALSE),0)</f>
        <v>0</v>
      </c>
      <c r="BW20" s="49">
        <f>versenyek!$IB$11*IFERROR(VLOOKUP(VLOOKUP($A20,versenyek!IA:IC,3,FALSE),szabalyok!$A$16:$B$23,2,FALSE),0)</f>
        <v>0</v>
      </c>
      <c r="BX20" s="49">
        <f>versenyek!$IE$11*IFERROR(VLOOKUP(VLOOKUP($A20,versenyek!ID:IF,3,FALSE),szabalyok!$A$16:$B$23,2,FALSE),0)</f>
        <v>0</v>
      </c>
      <c r="BY20" s="49">
        <f>versenyek!$IH$11*IFERROR(VLOOKUP(VLOOKUP($A20,versenyek!IG:II,3,FALSE),szabalyok!$A$16:$B$23,2,FALSE),0)</f>
        <v>0</v>
      </c>
      <c r="BZ20" s="49">
        <f>versenyek!$IK$11*IFERROR(VLOOKUP(VLOOKUP($A20,versenyek!IJ:IL,3,FALSE),szabalyok!$A$16:$B$23,2,FALSE),0)</f>
        <v>0</v>
      </c>
      <c r="CA20" s="49">
        <f>versenyek!$IN$11*IFERROR(VLOOKUP(VLOOKUP($A20,versenyek!IM:IO,3,FALSE),szabalyok!$A$16:$B$23,2,FALSE),0)</f>
        <v>0</v>
      </c>
      <c r="CB20" s="49"/>
      <c r="CC20" s="238">
        <f t="shared" si="0"/>
        <v>56.69626302200642</v>
      </c>
    </row>
    <row r="21" spans="1:81">
      <c r="A21" s="1" t="s">
        <v>1261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>
        <f>versenyek!$CK$11*IFERROR(VLOOKUP(VLOOKUP($A21,versenyek!CJ:CL,3,FALSE),szabalyok!$A$16:$B$23,2,FALSE),0)</f>
        <v>0</v>
      </c>
      <c r="AD21" s="49">
        <f>versenyek!$CN$11*IFERROR(VLOOKUP(VLOOKUP($A21,versenyek!CM:CO,3,FALSE),szabalyok!$A$16:$B$23,2,FALSE),0)</f>
        <v>0</v>
      </c>
      <c r="AE21" s="49">
        <f>versenyek!$CQ$11*IFERROR(VLOOKUP(VLOOKUP($A21,versenyek!CP:CR,3,FALSE),szabalyok!$A$16:$B$23,2,FALSE),0)</f>
        <v>0</v>
      </c>
      <c r="AF21" s="49">
        <f>versenyek!$CT$11*IFERROR(VLOOKUP(VLOOKUP($A21,versenyek!CS:CU,3,FALSE),szabalyok!$A$16:$B$23,2,FALSE),0)</f>
        <v>0</v>
      </c>
      <c r="AG21" s="49">
        <f>versenyek!$CW$11*IFERROR(VLOOKUP(VLOOKUP($A21,versenyek!CV:CX,3,FALSE),szabalyok!$A$16:$B$23,2,FALSE),0)</f>
        <v>0</v>
      </c>
      <c r="AH21" s="49">
        <f>versenyek!$CZ$11*IFERROR(VLOOKUP(VLOOKUP($A21,versenyek!CY:DA,3,FALSE),szabalyok!$A$16:$B$23,2,FALSE),0)</f>
        <v>0</v>
      </c>
      <c r="AI21" s="49">
        <f>versenyek!$DC$11*IFERROR(VLOOKUP(VLOOKUP($A21,versenyek!DB:DD,3,FALSE),szabalyok!$A$16:$B$23,2,FALSE),0)</f>
        <v>0</v>
      </c>
      <c r="AJ21" s="49">
        <f>versenyek!$DF$11*IFERROR(VLOOKUP(VLOOKUP($A21,versenyek!DE:DG,3,FALSE),szabalyok!$A$16:$B$23,2,FALSE),0)</f>
        <v>0</v>
      </c>
      <c r="AK21" s="49">
        <f>versenyek!$DI$11*IFERROR(VLOOKUP(VLOOKUP($A21,versenyek!DH:DJ,3,FALSE),szabalyok!$A$16:$B$23,2,FALSE),0)</f>
        <v>0</v>
      </c>
      <c r="AL21" s="49">
        <f>versenyek!$DL$11*IFERROR(VLOOKUP(VLOOKUP($A21,versenyek!DK:DM,3,FALSE),szabalyok!$A$16:$B$23,2,FALSE),0)</f>
        <v>0</v>
      </c>
      <c r="AM21" s="49">
        <f>versenyek!$DR$11*IFERROR(VLOOKUP(VLOOKUP($A21,versenyek!DQ:DS,3,FALSE),szabalyok!$A$16:$B$23,2,FALSE),0)</f>
        <v>0</v>
      </c>
      <c r="AN21" s="49">
        <f>versenyek!$DU$11*IFERROR(VLOOKUP(VLOOKUP($A21,versenyek!DT:DV,3,FALSE),szabalyok!$A$16:$B$23,2,FALSE),0)</f>
        <v>0</v>
      </c>
      <c r="AO21" s="49">
        <f>versenyek!$DO$11*IFERROR(VLOOKUP(VLOOKUP($A21,versenyek!DN:DP,3,FALSE),szabalyok!$A$16:$B$23,2,FALSE),0)</f>
        <v>0</v>
      </c>
      <c r="AP21" s="49">
        <f>versenyek!$DX$11*IFERROR(VLOOKUP(VLOOKUP($A21,versenyek!DW:DY,3,FALSE),szabalyok!$A$16:$B$23,2,FALSE),0)</f>
        <v>0</v>
      </c>
      <c r="AQ21" s="49">
        <f>versenyek!$EA$11*IFERROR(VLOOKUP(VLOOKUP($A21,versenyek!DZ:EB,3,FALSE),szabalyok!$A$16:$B$23,2,FALSE),0)</f>
        <v>0</v>
      </c>
      <c r="AR21" s="49">
        <f>versenyek!$ED$11*IFERROR(VLOOKUP(VLOOKUP($A21,versenyek!EC:EE,3,FALSE),szabalyok!$A$16:$B$23,2,FALSE),0)</f>
        <v>0</v>
      </c>
      <c r="AS21" s="49">
        <f>versenyek!$EG$11*IFERROR(VLOOKUP(VLOOKUP($A21,versenyek!EF:EH,3,FALSE),szabalyok!$A$16:$B$23,2,FALSE),0)</f>
        <v>0</v>
      </c>
      <c r="AT21" s="49">
        <f>versenyek!$EJ$11*IFERROR(VLOOKUP(VLOOKUP($A21,versenyek!EI:EK,3,FALSE),szabalyok!$A$16:$B$23,2,FALSE),0)</f>
        <v>0</v>
      </c>
      <c r="AU21" s="49">
        <f>versenyek!$EM$11*IFERROR(VLOOKUP(VLOOKUP($A21,versenyek!EL:EN,3,FALSE),szabalyok!$A$16:$B$23,2,FALSE),0)</f>
        <v>0</v>
      </c>
      <c r="AV21" s="49">
        <f>versenyek!$EP$11*IFERROR(VLOOKUP(VLOOKUP($A21,versenyek!EO:EQ,3,FALSE),szabalyok!$A$16:$B$23,2,FALSE),0)</f>
        <v>0</v>
      </c>
      <c r="AW21" s="49">
        <f>versenyek!$EY$11*IFERROR(VLOOKUP(VLOOKUP($A21,versenyek!EX:EZ,3,FALSE),szabalyok!$A$16:$B$23,2,FALSE),0)</f>
        <v>0</v>
      </c>
      <c r="AX21" s="49">
        <f>versenyek!$FB$11*IFERROR(VLOOKUP(VLOOKUP($A21,versenyek!FA:FC,3,FALSE),szabalyok!$A$16:$B$23,2,FALSE),0)</f>
        <v>0</v>
      </c>
      <c r="AY21" s="49">
        <f>versenyek!$FE$11*IFERROR(VLOOKUP(VLOOKUP($A21,versenyek!FD:FF,3,FALSE),szabalyok!$A$16:$B$23,2,FALSE),0)</f>
        <v>0</v>
      </c>
      <c r="AZ21" s="49">
        <f>versenyek!$FH$11*IFERROR(VLOOKUP(VLOOKUP($A21,versenyek!FG:FI,3,FALSE),szabalyok!$A$16:$B$23,2,FALSE),0)</f>
        <v>0</v>
      </c>
      <c r="BA21" s="49">
        <f>versenyek!$FK$11*IFERROR(VLOOKUP(VLOOKUP($A21,versenyek!FJ:FL,3,FALSE),szabalyok!$A$16:$B$23,2,FALSE),0)</f>
        <v>0</v>
      </c>
      <c r="BB21" s="49">
        <f>versenyek!$FN$11*IFERROR(VLOOKUP(VLOOKUP($A21,versenyek!FM:FO,3,FALSE),szabalyok!$A$16:$B$23,2,FALSE),0)</f>
        <v>0</v>
      </c>
      <c r="BC21" s="49">
        <f>versenyek!$FQ$11*IFERROR(VLOOKUP(VLOOKUP($A21,versenyek!FP:FR,3,FALSE),szabalyok!$A$16:$B$23,2,FALSE),0)</f>
        <v>0</v>
      </c>
      <c r="BD21" s="49">
        <f>versenyek!$FT$11*IFERROR(VLOOKUP(VLOOKUP($A21,versenyek!FS:FU,3,FALSE),szabalyok!$A$16:$B$23,2,FALSE),0)</f>
        <v>0</v>
      </c>
      <c r="BE21" s="49">
        <f>versenyek!$FW$11*IFERROR(VLOOKUP(VLOOKUP($A21,versenyek!FV:FX,3,FALSE),szabalyok!$A$16:$B$23,2,FALSE),0)</f>
        <v>52.513363886883532</v>
      </c>
      <c r="BF21" s="49">
        <f>versenyek!$FZ$11*IFERROR(VLOOKUP(VLOOKUP($A21,versenyek!FY:GA,3,FALSE),szabalyok!$A$16:$B$23,2,FALSE),0)</f>
        <v>0</v>
      </c>
      <c r="BG21" s="49">
        <f>versenyek!$GC$11*IFERROR(VLOOKUP(VLOOKUP($A21,versenyek!GB:GD,3,FALSE),szabalyok!$A$16:$B$23,2,FALSE),0)</f>
        <v>0</v>
      </c>
      <c r="BH21" s="49">
        <f>versenyek!$GF$11*IFERROR(VLOOKUP(VLOOKUP($A21,versenyek!GE:GG,3,FALSE),szabalyok!$A$16:$B$23,2,FALSE),0)</f>
        <v>0</v>
      </c>
      <c r="BI21" s="49">
        <f>versenyek!$GI$11*IFERROR(VLOOKUP(VLOOKUP($A21,versenyek!GH:GJ,3,FALSE),szabalyok!$A$16:$B$23,2,FALSE),0)</f>
        <v>0</v>
      </c>
      <c r="BJ21" s="49">
        <f>versenyek!$GL$11*IFERROR(VLOOKUP(VLOOKUP($A21,versenyek!GK:GM,3,FALSE),szabalyok!$A$16:$B$23,2,FALSE),0)</f>
        <v>0</v>
      </c>
      <c r="BK21" s="49">
        <f>versenyek!$GO$11*IFERROR(VLOOKUP(VLOOKUP($A21,versenyek!GN:GP,3,FALSE),szabalyok!$A$16:$B$23,2,FALSE),0)</f>
        <v>0</v>
      </c>
      <c r="BL21" s="49">
        <f>versenyek!$GR$11*IFERROR(VLOOKUP(VLOOKUP($A21,versenyek!GQ:GS,3,FALSE),szabalyok!$A$16:$B$23,2,FALSE),0)</f>
        <v>0</v>
      </c>
      <c r="BM21" s="49">
        <f>versenyek!$GX$11*IFERROR(VLOOKUP(VLOOKUP($A21,versenyek!GW:GY,3,FALSE),szabalyok!$A$16:$B$23,2,FALSE),0)</f>
        <v>0</v>
      </c>
      <c r="BN21" s="49">
        <f>versenyek!$HA$11*IFERROR(VLOOKUP(VLOOKUP($A21,versenyek!GZ:HB,3,FALSE),szabalyok!$A$16:$B$23,2,FALSE),0)</f>
        <v>0</v>
      </c>
      <c r="BO21" s="49">
        <f>versenyek!$HD$11*IFERROR(VLOOKUP(VLOOKUP($A21,versenyek!HC:HE,3,FALSE),szabalyok!$A$16:$B$23,2,FALSE),0)</f>
        <v>0</v>
      </c>
      <c r="BP21" s="49">
        <f>versenyek!$HG$11*IFERROR(VLOOKUP(VLOOKUP($A21,versenyek!HF:HH,3,FALSE),szabalyok!$A$16:$B$23,2,FALSE),0)</f>
        <v>0</v>
      </c>
      <c r="BQ21" s="49">
        <f>versenyek!$HJ$11*IFERROR(VLOOKUP(VLOOKUP($A21,versenyek!HI:HK,3,FALSE),szabalyok!$A$16:$B$23,2,FALSE),0)</f>
        <v>0</v>
      </c>
      <c r="BR21" s="49">
        <f>versenyek!$HM$11*IFERROR(VLOOKUP(VLOOKUP($A21,versenyek!HL:HN,3,FALSE),szabalyok!$A$16:$B$23,2,FALSE),0)</f>
        <v>0</v>
      </c>
      <c r="BS21" s="49">
        <f>versenyek!$HP$11*IFERROR(VLOOKUP(VLOOKUP($A21,versenyek!HO:HQ,3,FALSE),szabalyok!$A$16:$B$23,2,FALSE),0)</f>
        <v>0</v>
      </c>
      <c r="BT21" s="49">
        <f>versenyek!$HS$11*IFERROR(VLOOKUP(VLOOKUP($A21,versenyek!HR:HT,3,FALSE),szabalyok!$A$16:$B$23,2,FALSE),0)</f>
        <v>0</v>
      </c>
      <c r="BU21" s="49">
        <f>versenyek!$HV$11*IFERROR(VLOOKUP(VLOOKUP($A21,versenyek!HU:HW,3,FALSE),szabalyok!$A$16:$B$23,2,FALSE),0)</f>
        <v>0</v>
      </c>
      <c r="BV21" s="49">
        <f>versenyek!$HY$11*IFERROR(VLOOKUP(VLOOKUP($A21,versenyek!HX:HZ,3,FALSE),szabalyok!$A$16:$B$23,2,FALSE),0)</f>
        <v>0</v>
      </c>
      <c r="BW21" s="49">
        <f>versenyek!$IB$11*IFERROR(VLOOKUP(VLOOKUP($A21,versenyek!IA:IC,3,FALSE),szabalyok!$A$16:$B$23,2,FALSE),0)</f>
        <v>0</v>
      </c>
      <c r="BX21" s="49">
        <f>versenyek!$IE$11*IFERROR(VLOOKUP(VLOOKUP($A21,versenyek!ID:IF,3,FALSE),szabalyok!$A$16:$B$23,2,FALSE),0)</f>
        <v>0</v>
      </c>
      <c r="BY21" s="49">
        <f>versenyek!$IH$11*IFERROR(VLOOKUP(VLOOKUP($A21,versenyek!IG:II,3,FALSE),szabalyok!$A$16:$B$23,2,FALSE),0)</f>
        <v>0</v>
      </c>
      <c r="BZ21" s="49">
        <f>versenyek!$IK$11*IFERROR(VLOOKUP(VLOOKUP($A21,versenyek!IJ:IL,3,FALSE),szabalyok!$A$16:$B$23,2,FALSE),0)</f>
        <v>0</v>
      </c>
      <c r="CA21" s="49">
        <f>versenyek!$IN$11*IFERROR(VLOOKUP(VLOOKUP($A21,versenyek!IM:IO,3,FALSE),szabalyok!$A$16:$B$23,2,FALSE),0)</f>
        <v>0</v>
      </c>
      <c r="CB21" s="49"/>
      <c r="CC21" s="238">
        <f t="shared" si="0"/>
        <v>52.513363886883532</v>
      </c>
    </row>
    <row r="22" spans="1:81">
      <c r="A22" s="1" t="s">
        <v>1374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/>
      <c r="O22" s="49"/>
      <c r="P22" s="49">
        <v>0</v>
      </c>
      <c r="Q22" s="49">
        <v>0</v>
      </c>
      <c r="R22" s="49">
        <f>versenyek!$BD$11*IFERROR(VLOOKUP(VLOOKUP($A22,versenyek!BC:BE,3,FALSE),szabalyok!$A$16:$B$23,2,FALSE),0)</f>
        <v>0</v>
      </c>
      <c r="S22" s="49">
        <f>versenyek!$BG$11*IFERROR(VLOOKUP(VLOOKUP($A22,versenyek!BF:BH,3,FALSE),szabalyok!$A$16:$B$23,2,FALSE),0)</f>
        <v>0</v>
      </c>
      <c r="T22" s="49">
        <f>versenyek!$BJ$11*IFERROR(VLOOKUP(VLOOKUP($A22,versenyek!BI:BK,3,FALSE),szabalyok!$A$16:$B$23,2,FALSE),0)</f>
        <v>0</v>
      </c>
      <c r="U22" s="49">
        <f>versenyek!$BM$11*IFERROR(VLOOKUP(VLOOKUP($A22,versenyek!BL:BN,3,FALSE),szabalyok!$A$16:$B$23,2,FALSE),0)</f>
        <v>0</v>
      </c>
      <c r="V22" s="49">
        <f>versenyek!$BP$11*IFERROR(VLOOKUP(VLOOKUP($A22,versenyek!BO:BQ,3,FALSE),szabalyok!$A$16:$B$23,2,FALSE),0)</f>
        <v>0</v>
      </c>
      <c r="W22" s="49">
        <f>versenyek!$BS$11*IFERROR(VLOOKUP(VLOOKUP($A22,versenyek!BR:BT,3,FALSE),szabalyok!$A$16:$B$23,2,FALSE),0)</f>
        <v>0</v>
      </c>
      <c r="X22" s="49">
        <f>versenyek!$BV$11*IFERROR(VLOOKUP(VLOOKUP($A22,versenyek!BU:BW,3,FALSE),szabalyok!$A$16:$B$23,2,FALSE),0)</f>
        <v>0</v>
      </c>
      <c r="Y22" s="49">
        <f>versenyek!$BY$11*IFERROR(VLOOKUP(VLOOKUP($A22,versenyek!BX:BZ,3,FALSE),szabalyok!$A$16:$B$23,2,FALSE),0)</f>
        <v>0</v>
      </c>
      <c r="Z22" s="49">
        <f>versenyek!$CB$11*IFERROR(VLOOKUP(VLOOKUP($A22,versenyek!CA:CC,3,FALSE),szabalyok!$A$16:$B$23,2,FALSE),0)</f>
        <v>0</v>
      </c>
      <c r="AA22" s="49">
        <f>versenyek!$CE$11*IFERROR(VLOOKUP(VLOOKUP($A22,versenyek!CD:CF,3,FALSE),szabalyok!$A$16:$B$23,2,FALSE),0)</f>
        <v>0</v>
      </c>
      <c r="AB22" s="49">
        <f>versenyek!$CH$11*IFERROR(VLOOKUP(VLOOKUP($A22,versenyek!CG:CI,3,FALSE),szabalyok!$A$16:$B$23,2,FALSE),0)</f>
        <v>0</v>
      </c>
      <c r="AC22" s="49">
        <f>versenyek!$CK$11*IFERROR(VLOOKUP(VLOOKUP($A22,versenyek!CJ:CL,3,FALSE),szabalyok!$A$16:$B$23,2,FALSE),0)</f>
        <v>0</v>
      </c>
      <c r="AD22" s="49">
        <f>versenyek!$CN$11*IFERROR(VLOOKUP(VLOOKUP($A22,versenyek!CM:CO,3,FALSE),szabalyok!$A$16:$B$23,2,FALSE),0)</f>
        <v>0</v>
      </c>
      <c r="AE22" s="49">
        <f>versenyek!$CQ$11*IFERROR(VLOOKUP(VLOOKUP($A22,versenyek!CP:CR,3,FALSE),szabalyok!$A$16:$B$23,2,FALSE),0)</f>
        <v>0</v>
      </c>
      <c r="AF22" s="49">
        <f>versenyek!$CT$11*IFERROR(VLOOKUP(VLOOKUP($A22,versenyek!CS:CU,3,FALSE),szabalyok!$A$16:$B$23,2,FALSE),0)</f>
        <v>0</v>
      </c>
      <c r="AG22" s="49">
        <f>versenyek!$CW$11*IFERROR(VLOOKUP(VLOOKUP($A22,versenyek!CV:CX,3,FALSE),szabalyok!$A$16:$B$23,2,FALSE),0)</f>
        <v>0</v>
      </c>
      <c r="AH22" s="49">
        <f>versenyek!$CZ$11*IFERROR(VLOOKUP(VLOOKUP($A22,versenyek!CY:DA,3,FALSE),szabalyok!$A$16:$B$23,2,FALSE),0)</f>
        <v>0</v>
      </c>
      <c r="AI22" s="49">
        <f>versenyek!$DC$11*IFERROR(VLOOKUP(VLOOKUP($A22,versenyek!DB:DD,3,FALSE),szabalyok!$A$16:$B$23,2,FALSE),0)</f>
        <v>0</v>
      </c>
      <c r="AJ22" s="49">
        <f>versenyek!$DF$11*IFERROR(VLOOKUP(VLOOKUP($A22,versenyek!DE:DG,3,FALSE),szabalyok!$A$16:$B$23,2,FALSE),0)</f>
        <v>0</v>
      </c>
      <c r="AK22" s="49">
        <f>versenyek!$DI$11*IFERROR(VLOOKUP(VLOOKUP($A22,versenyek!DH:DJ,3,FALSE),szabalyok!$A$16:$B$23,2,FALSE),0)</f>
        <v>0</v>
      </c>
      <c r="AL22" s="49">
        <f>versenyek!$DL$11*IFERROR(VLOOKUP(VLOOKUP($A22,versenyek!DK:DM,3,FALSE),szabalyok!$A$16:$B$23,2,FALSE),0)</f>
        <v>0</v>
      </c>
      <c r="AM22" s="49">
        <f>versenyek!$DR$11*IFERROR(VLOOKUP(VLOOKUP($A22,versenyek!DQ:DS,3,FALSE),szabalyok!$A$16:$B$23,2,FALSE),0)</f>
        <v>0</v>
      </c>
      <c r="AN22" s="49">
        <f>versenyek!$DU$11*IFERROR(VLOOKUP(VLOOKUP($A22,versenyek!DT:DV,3,FALSE),szabalyok!$A$16:$B$23,2,FALSE),0)</f>
        <v>0</v>
      </c>
      <c r="AO22" s="49">
        <f>versenyek!$DO$11*IFERROR(VLOOKUP(VLOOKUP($A22,versenyek!DN:DP,3,FALSE),szabalyok!$A$16:$B$23,2,FALSE),0)</f>
        <v>0</v>
      </c>
      <c r="AP22" s="49">
        <f>versenyek!$DX$11*IFERROR(VLOOKUP(VLOOKUP($A22,versenyek!DW:DY,3,FALSE),szabalyok!$A$16:$B$23,2,FALSE),0)</f>
        <v>0</v>
      </c>
      <c r="AQ22" s="49">
        <f>versenyek!$EA$11*IFERROR(VLOOKUP(VLOOKUP($A22,versenyek!DZ:EB,3,FALSE),szabalyok!$A$16:$B$23,2,FALSE),0)</f>
        <v>0</v>
      </c>
      <c r="AR22" s="49">
        <f>versenyek!$ED$11*IFERROR(VLOOKUP(VLOOKUP($A22,versenyek!EC:EE,3,FALSE),szabalyok!$A$16:$B$23,2,FALSE),0)</f>
        <v>0</v>
      </c>
      <c r="AS22" s="49">
        <f>versenyek!$EG$11*IFERROR(VLOOKUP(VLOOKUP($A22,versenyek!EF:EH,3,FALSE),szabalyok!$A$16:$B$23,2,FALSE),0)</f>
        <v>0</v>
      </c>
      <c r="AT22" s="49">
        <f>versenyek!$EJ$11*IFERROR(VLOOKUP(VLOOKUP($A22,versenyek!EI:EK,3,FALSE),szabalyok!$A$16:$B$23,2,FALSE),0)</f>
        <v>0</v>
      </c>
      <c r="AU22" s="49">
        <f>versenyek!$EM$11*IFERROR(VLOOKUP(VLOOKUP($A22,versenyek!EL:EN,3,FALSE),szabalyok!$A$16:$B$23,2,FALSE),0)</f>
        <v>0</v>
      </c>
      <c r="AV22" s="49">
        <f>versenyek!$EP$11*IFERROR(VLOOKUP(VLOOKUP($A22,versenyek!EO:EQ,3,FALSE),szabalyok!$A$16:$B$23,2,FALSE),0)</f>
        <v>0</v>
      </c>
      <c r="AW22" s="49">
        <f>versenyek!$EY$11*IFERROR(VLOOKUP(VLOOKUP($A22,versenyek!EX:EZ,3,FALSE),szabalyok!$A$16:$B$23,2,FALSE),0)</f>
        <v>0</v>
      </c>
      <c r="AX22" s="49">
        <f>versenyek!$FB$11*IFERROR(VLOOKUP(VLOOKUP($A22,versenyek!FA:FC,3,FALSE),szabalyok!$A$16:$B$23,2,FALSE),0)</f>
        <v>0</v>
      </c>
      <c r="AY22" s="49">
        <f>versenyek!$FE$11*IFERROR(VLOOKUP(VLOOKUP($A22,versenyek!FD:FF,3,FALSE),szabalyok!$A$16:$B$23,2,FALSE),0)</f>
        <v>0</v>
      </c>
      <c r="AZ22" s="49">
        <f>versenyek!$FH$11*IFERROR(VLOOKUP(VLOOKUP($A22,versenyek!FG:FI,3,FALSE),szabalyok!$A$16:$B$23,2,FALSE),0)</f>
        <v>0</v>
      </c>
      <c r="BA22" s="49">
        <f>versenyek!$FK$11*IFERROR(VLOOKUP(VLOOKUP($A22,versenyek!FJ:FL,3,FALSE),szabalyok!$A$16:$B$23,2,FALSE),0)</f>
        <v>0</v>
      </c>
      <c r="BB22" s="49">
        <f>versenyek!$FN$11*IFERROR(VLOOKUP(VLOOKUP($A22,versenyek!FM:FO,3,FALSE),szabalyok!$A$16:$B$23,2,FALSE),0)</f>
        <v>0</v>
      </c>
      <c r="BC22" s="49">
        <f>versenyek!$FQ$11*IFERROR(VLOOKUP(VLOOKUP($A22,versenyek!FP:FR,3,FALSE),szabalyok!$A$16:$B$23,2,FALSE),0)</f>
        <v>0</v>
      </c>
      <c r="BD22" s="49">
        <f>versenyek!$FT$11*IFERROR(VLOOKUP(VLOOKUP($A22,versenyek!FS:FU,3,FALSE),szabalyok!$A$16:$B$23,2,FALSE),0)</f>
        <v>0</v>
      </c>
      <c r="BE22" s="49">
        <f>versenyek!$FW$11*IFERROR(VLOOKUP(VLOOKUP($A22,versenyek!FV:FX,3,FALSE),szabalyok!$A$16:$B$23,2,FALSE),0)</f>
        <v>0</v>
      </c>
      <c r="BF22" s="49">
        <f>versenyek!$FZ$11*IFERROR(VLOOKUP(VLOOKUP($A22,versenyek!FY:GA,3,FALSE),szabalyok!$A$16:$B$23,2,FALSE),0)</f>
        <v>0</v>
      </c>
      <c r="BG22" s="49">
        <f>versenyek!$GC$11*IFERROR(VLOOKUP(VLOOKUP($A22,versenyek!GB:GD,3,FALSE),szabalyok!$A$16:$B$23,2,FALSE),0)</f>
        <v>0</v>
      </c>
      <c r="BH22" s="49">
        <f>versenyek!$GF$11*IFERROR(VLOOKUP(VLOOKUP($A22,versenyek!GE:GG,3,FALSE),szabalyok!$A$16:$B$23,2,FALSE),0)</f>
        <v>0</v>
      </c>
      <c r="BI22" s="49">
        <f>versenyek!$GI$11*IFERROR(VLOOKUP(VLOOKUP($A22,versenyek!GH:GJ,3,FALSE),szabalyok!$A$16:$B$23,2,FALSE),0)</f>
        <v>0</v>
      </c>
      <c r="BJ22" s="49">
        <f>versenyek!$GL$11*IFERROR(VLOOKUP(VLOOKUP($A22,versenyek!GK:GM,3,FALSE),szabalyok!$A$16:$B$23,2,FALSE),0)</f>
        <v>0</v>
      </c>
      <c r="BK22" s="49">
        <f>versenyek!$GO$11*IFERROR(VLOOKUP(VLOOKUP($A22,versenyek!GN:GP,3,FALSE),szabalyok!$A$16:$B$23,2,FALSE),0)</f>
        <v>0</v>
      </c>
      <c r="BL22" s="49">
        <f>versenyek!$GR$11*IFERROR(VLOOKUP(VLOOKUP($A22,versenyek!GQ:GS,3,FALSE),szabalyok!$A$16:$B$23,2,FALSE),0)</f>
        <v>0</v>
      </c>
      <c r="BM22" s="49">
        <f>versenyek!$GX$11*IFERROR(VLOOKUP(VLOOKUP($A22,versenyek!GW:GY,3,FALSE),szabalyok!$A$16:$B$23,2,FALSE),0)</f>
        <v>0</v>
      </c>
      <c r="BN22" s="49">
        <f>versenyek!$GX$11*IFERROR(VLOOKUP(VLOOKUP($A22,versenyek!GX:GZ,3,FALSE),szabalyok!$A$16:$B$23,2,FALSE),0)</f>
        <v>0</v>
      </c>
      <c r="BO22" s="49">
        <f>versenyek!$HD$11*IFERROR(VLOOKUP(VLOOKUP($A22,versenyek!HC:HE,3,FALSE),szabalyok!$A$16:$B$23,2,FALSE),0)</f>
        <v>0</v>
      </c>
      <c r="BP22" s="49">
        <f>versenyek!$HG$11*IFERROR(VLOOKUP(VLOOKUP($A22,versenyek!HF:HH,3,FALSE),szabalyok!$A$16:$B$23,2,FALSE),0)</f>
        <v>0</v>
      </c>
      <c r="BQ22" s="49">
        <f>versenyek!$HJ$11*IFERROR(VLOOKUP(VLOOKUP($A22,versenyek!HI:HK,3,FALSE),szabalyok!$A$16:$B$23,2,FALSE),0)</f>
        <v>0</v>
      </c>
      <c r="BR22" s="49">
        <f>versenyek!$HM$11*IFERROR(VLOOKUP(VLOOKUP($A22,versenyek!HL:HN,3,FALSE),szabalyok!$A$16:$B$23,2,FALSE),0)</f>
        <v>0</v>
      </c>
      <c r="BS22" s="49">
        <f>versenyek!$HP$11*IFERROR(VLOOKUP(VLOOKUP($A22,versenyek!HO:HQ,3,FALSE),szabalyok!$A$16:$B$23,2,FALSE),0)</f>
        <v>0</v>
      </c>
      <c r="BT22" s="49">
        <f>versenyek!$HS$11*IFERROR(VLOOKUP(VLOOKUP($A22,versenyek!HR:HT,3,FALSE),szabalyok!$A$16:$B$23,2,FALSE),0)</f>
        <v>0</v>
      </c>
      <c r="BU22" s="49">
        <f>versenyek!$HV$11*IFERROR(VLOOKUP(VLOOKUP($A22,versenyek!HU:HW,3,FALSE),szabalyok!$A$16:$B$23,2,FALSE),0)</f>
        <v>0</v>
      </c>
      <c r="BV22" s="49">
        <f>versenyek!$HY$11*IFERROR(VLOOKUP(VLOOKUP($A22,versenyek!HX:HZ,3,FALSE),szabalyok!$A$16:$B$23,2,FALSE),0)</f>
        <v>49.963376379788023</v>
      </c>
      <c r="BW22" s="49">
        <f>versenyek!$IB$11*IFERROR(VLOOKUP(VLOOKUP($A22,versenyek!IA:IC,3,FALSE),szabalyok!$A$16:$B$23,2,FALSE),0)</f>
        <v>0</v>
      </c>
      <c r="BX22" s="49">
        <f>versenyek!$IE$11*IFERROR(VLOOKUP(VLOOKUP($A22,versenyek!ID:IF,3,FALSE),szabalyok!$A$16:$B$23,2,FALSE),0)</f>
        <v>0</v>
      </c>
      <c r="BY22" s="49">
        <f>versenyek!$IH$11*IFERROR(VLOOKUP(VLOOKUP($A22,versenyek!IG:II,3,FALSE),szabalyok!$A$16:$B$23,2,FALSE),0)</f>
        <v>0</v>
      </c>
      <c r="BZ22" s="49">
        <f>versenyek!$IK$11*IFERROR(VLOOKUP(VLOOKUP($A22,versenyek!IJ:IL,3,FALSE),szabalyok!$A$16:$B$23,2,FALSE),0)</f>
        <v>0</v>
      </c>
      <c r="CA22" s="49">
        <f>versenyek!$IN$11*IFERROR(VLOOKUP(VLOOKUP($A22,versenyek!IM:IO,3,FALSE),szabalyok!$A$16:$B$23,2,FALSE),0)</f>
        <v>0</v>
      </c>
      <c r="CB22" s="49"/>
      <c r="CC22" s="238">
        <f t="shared" si="0"/>
        <v>49.963376379788023</v>
      </c>
    </row>
    <row r="23" spans="1:81">
      <c r="A23" s="1" t="s">
        <v>1231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3.2733549331269831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f>versenyek!$BD$11*IFERROR(VLOOKUP(VLOOKUP($A23,versenyek!BC:BE,3,FALSE),szabalyok!$A$16:$B$23,2,FALSE),0)</f>
        <v>0</v>
      </c>
      <c r="S23" s="49">
        <f>versenyek!$BG$11*IFERROR(VLOOKUP(VLOOKUP($A23,versenyek!BF:BH,3,FALSE),szabalyok!$A$16:$B$23,2,FALSE),0)</f>
        <v>0</v>
      </c>
      <c r="T23" s="49">
        <f>versenyek!$BJ$11*IFERROR(VLOOKUP(VLOOKUP($A23,versenyek!BI:BK,3,FALSE),szabalyok!$A$16:$B$23,2,FALSE),0)</f>
        <v>0</v>
      </c>
      <c r="U23" s="49">
        <f>versenyek!$BM$11*IFERROR(VLOOKUP(VLOOKUP($A23,versenyek!BL:BN,3,FALSE),szabalyok!$A$16:$B$23,2,FALSE),0)</f>
        <v>0</v>
      </c>
      <c r="V23" s="49">
        <f>versenyek!$BP$11*IFERROR(VLOOKUP(VLOOKUP($A23,versenyek!BO:BQ,3,FALSE),szabalyok!$A$16:$B$23,2,FALSE),0)</f>
        <v>0</v>
      </c>
      <c r="W23" s="49">
        <f>versenyek!$BS$11*IFERROR(VLOOKUP(VLOOKUP($A23,versenyek!BR:BT,3,FALSE),szabalyok!$A$16:$B$23,2,FALSE),0)</f>
        <v>0</v>
      </c>
      <c r="X23" s="49">
        <f>versenyek!$BV$11*IFERROR(VLOOKUP(VLOOKUP($A23,versenyek!BU:BW,3,FALSE),szabalyok!$A$16:$B$23,2,FALSE),0)</f>
        <v>0</v>
      </c>
      <c r="Y23" s="49">
        <f>versenyek!$BY$11*IFERROR(VLOOKUP(VLOOKUP($A23,versenyek!BX:BZ,3,FALSE),szabalyok!$A$16:$B$23,2,FALSE),0)</f>
        <v>0</v>
      </c>
      <c r="Z23" s="49">
        <f>versenyek!$CB$11*IFERROR(VLOOKUP(VLOOKUP($A23,versenyek!CA:CC,3,FALSE),szabalyok!$A$16:$B$23,2,FALSE),0)</f>
        <v>0</v>
      </c>
      <c r="AA23" s="49">
        <f>versenyek!$CE$11*IFERROR(VLOOKUP(VLOOKUP($A23,versenyek!CD:CF,3,FALSE),szabalyok!$A$16:$B$23,2,FALSE),0)</f>
        <v>0</v>
      </c>
      <c r="AB23" s="49">
        <f>versenyek!$CH$11*IFERROR(VLOOKUP(VLOOKUP($A23,versenyek!CG:CI,3,FALSE),szabalyok!$A$16:$B$23,2,FALSE),0)</f>
        <v>0</v>
      </c>
      <c r="AC23" s="49">
        <f>versenyek!$CK$11*IFERROR(VLOOKUP(VLOOKUP($A23,versenyek!CJ:CL,3,FALSE),szabalyok!$A$16:$B$23,2,FALSE),0)</f>
        <v>0</v>
      </c>
      <c r="AD23" s="49">
        <f>versenyek!$CN$11*IFERROR(VLOOKUP(VLOOKUP($A23,versenyek!CM:CO,3,FALSE),szabalyok!$A$16:$B$23,2,FALSE),0)</f>
        <v>0</v>
      </c>
      <c r="AE23" s="49">
        <f>versenyek!$CQ$11*IFERROR(VLOOKUP(VLOOKUP($A23,versenyek!CP:CR,3,FALSE),szabalyok!$A$16:$B$23,2,FALSE),0)</f>
        <v>0</v>
      </c>
      <c r="AF23" s="49">
        <f>versenyek!$CT$11*IFERROR(VLOOKUP(VLOOKUP($A23,versenyek!CS:CU,3,FALSE),szabalyok!$A$16:$B$23,2,FALSE),0)</f>
        <v>32.56021228407225</v>
      </c>
      <c r="AG23" s="49">
        <f>versenyek!$CW$11*IFERROR(VLOOKUP(VLOOKUP($A23,versenyek!CV:CX,3,FALSE),szabalyok!$A$16:$B$23,2,FALSE),0)</f>
        <v>0</v>
      </c>
      <c r="AH23" s="49">
        <f>versenyek!$CZ$11*IFERROR(VLOOKUP(VLOOKUP($A23,versenyek!CY:DA,3,FALSE),szabalyok!$A$16:$B$23,2,FALSE),0)</f>
        <v>0</v>
      </c>
      <c r="AI23" s="49">
        <f>versenyek!$DC$11*IFERROR(VLOOKUP(VLOOKUP($A23,versenyek!DB:DD,3,FALSE),szabalyok!$A$16:$B$23,2,FALSE),0)</f>
        <v>0</v>
      </c>
      <c r="AJ23" s="49">
        <f>versenyek!$DF$11*IFERROR(VLOOKUP(VLOOKUP($A23,versenyek!DE:DG,3,FALSE),szabalyok!$A$16:$B$23,2,FALSE),0)</f>
        <v>0</v>
      </c>
      <c r="AK23" s="49">
        <f>versenyek!$DI$11*IFERROR(VLOOKUP(VLOOKUP($A23,versenyek!DH:DJ,3,FALSE),szabalyok!$A$16:$B$23,2,FALSE),0)</f>
        <v>0</v>
      </c>
      <c r="AL23" s="49">
        <f>versenyek!$DL$11*IFERROR(VLOOKUP(VLOOKUP($A23,versenyek!DK:DM,3,FALSE),szabalyok!$A$16:$B$23,2,FALSE),0)</f>
        <v>0</v>
      </c>
      <c r="AM23" s="49">
        <f>versenyek!$DR$11*IFERROR(VLOOKUP(VLOOKUP($A23,versenyek!DQ:DS,3,FALSE),szabalyok!$A$16:$B$23,2,FALSE),0)</f>
        <v>0</v>
      </c>
      <c r="AN23" s="49">
        <f>versenyek!$DU$11*IFERROR(VLOOKUP(VLOOKUP($A23,versenyek!DT:DV,3,FALSE),szabalyok!$A$16:$B$23,2,FALSE),0)</f>
        <v>0</v>
      </c>
      <c r="AO23" s="49">
        <f>versenyek!$DO$11*IFERROR(VLOOKUP(VLOOKUP($A23,versenyek!DN:DP,3,FALSE),szabalyok!$A$16:$B$23,2,FALSE),0)</f>
        <v>4.397979885601309</v>
      </c>
      <c r="AP23" s="49">
        <f>versenyek!$DX$11*IFERROR(VLOOKUP(VLOOKUP($A23,versenyek!DW:DY,3,FALSE),szabalyok!$A$16:$B$23,2,FALSE),0)</f>
        <v>0</v>
      </c>
      <c r="AQ23" s="49">
        <f>versenyek!$EA$11*IFERROR(VLOOKUP(VLOOKUP($A23,versenyek!DZ:EB,3,FALSE),szabalyok!$A$16:$B$23,2,FALSE),0)</f>
        <v>0</v>
      </c>
      <c r="AR23" s="49">
        <f>versenyek!$ED$11*IFERROR(VLOOKUP(VLOOKUP($A23,versenyek!EC:EE,3,FALSE),szabalyok!$A$16:$B$23,2,FALSE),0)</f>
        <v>0</v>
      </c>
      <c r="AS23" s="49">
        <f>versenyek!$EG$11*IFERROR(VLOOKUP(VLOOKUP($A23,versenyek!EF:EH,3,FALSE),szabalyok!$A$16:$B$23,2,FALSE),0)</f>
        <v>0</v>
      </c>
      <c r="AT23" s="49">
        <f>versenyek!$EJ$11*IFERROR(VLOOKUP(VLOOKUP($A23,versenyek!EI:EK,3,FALSE),szabalyok!$A$16:$B$23,2,FALSE),0)</f>
        <v>0</v>
      </c>
      <c r="AU23" s="49">
        <f>versenyek!$EM$11*IFERROR(VLOOKUP(VLOOKUP($A23,versenyek!EL:EN,3,FALSE),szabalyok!$A$16:$B$23,2,FALSE),0)</f>
        <v>0</v>
      </c>
      <c r="AV23" s="49">
        <f>versenyek!$EP$11*IFERROR(VLOOKUP(VLOOKUP($A23,versenyek!EO:EQ,3,FALSE),szabalyok!$A$16:$B$23,2,FALSE),0)</f>
        <v>0</v>
      </c>
      <c r="AW23" s="49">
        <f>versenyek!$EY$11*IFERROR(VLOOKUP(VLOOKUP($A23,versenyek!EX:EZ,3,FALSE),szabalyok!$A$16:$B$23,2,FALSE),0)</f>
        <v>0</v>
      </c>
      <c r="AX23" s="49">
        <f>versenyek!$FB$11*IFERROR(VLOOKUP(VLOOKUP($A23,versenyek!FA:FC,3,FALSE),szabalyok!$A$16:$B$23,2,FALSE),0)</f>
        <v>0</v>
      </c>
      <c r="AY23" s="49">
        <f>versenyek!$FE$11*IFERROR(VLOOKUP(VLOOKUP($A23,versenyek!FD:FF,3,FALSE),szabalyok!$A$16:$B$23,2,FALSE),0)</f>
        <v>0</v>
      </c>
      <c r="AZ23" s="49">
        <f>versenyek!$FH$11*IFERROR(VLOOKUP(VLOOKUP($A23,versenyek!FG:FI,3,FALSE),szabalyok!$A$16:$B$23,2,FALSE),0)</f>
        <v>24.903285020980565</v>
      </c>
      <c r="BA23" s="49">
        <f>versenyek!$FK$11*IFERROR(VLOOKUP(VLOOKUP($A23,versenyek!FJ:FL,3,FALSE),szabalyok!$A$16:$B$23,2,FALSE),0)</f>
        <v>0</v>
      </c>
      <c r="BB23" s="49">
        <f>versenyek!$FN$11*IFERROR(VLOOKUP(VLOOKUP($A23,versenyek!FM:FO,3,FALSE),szabalyok!$A$16:$B$23,2,FALSE),0)</f>
        <v>0</v>
      </c>
      <c r="BC23" s="49">
        <f>versenyek!$FQ$11*IFERROR(VLOOKUP(VLOOKUP($A23,versenyek!FP:FR,3,FALSE),szabalyok!$A$16:$B$23,2,FALSE),0)</f>
        <v>0</v>
      </c>
      <c r="BD23" s="49">
        <f>versenyek!$FT$11*IFERROR(VLOOKUP(VLOOKUP($A23,versenyek!FS:FU,3,FALSE),szabalyok!$A$16:$B$23,2,FALSE),0)</f>
        <v>0</v>
      </c>
      <c r="BE23" s="49">
        <f>versenyek!$FW$11*IFERROR(VLOOKUP(VLOOKUP($A23,versenyek!FV:FX,3,FALSE),szabalyok!$A$16:$B$23,2,FALSE),0)</f>
        <v>0</v>
      </c>
      <c r="BF23" s="49">
        <f>versenyek!$FZ$11*IFERROR(VLOOKUP(VLOOKUP($A23,versenyek!FY:GA,3,FALSE),szabalyok!$A$16:$B$23,2,FALSE),0)</f>
        <v>0</v>
      </c>
      <c r="BG23" s="49">
        <f>versenyek!$GC$11*IFERROR(VLOOKUP(VLOOKUP($A23,versenyek!GB:GD,3,FALSE),szabalyok!$A$16:$B$23,2,FALSE),0)</f>
        <v>0</v>
      </c>
      <c r="BH23" s="49">
        <f>versenyek!$GF$11*IFERROR(VLOOKUP(VLOOKUP($A23,versenyek!GE:GG,3,FALSE),szabalyok!$A$16:$B$23,2,FALSE),0)</f>
        <v>0</v>
      </c>
      <c r="BI23" s="49">
        <f>versenyek!$GI$11*IFERROR(VLOOKUP(VLOOKUP($A23,versenyek!GH:GJ,3,FALSE),szabalyok!$A$16:$B$23,2,FALSE),0)</f>
        <v>0</v>
      </c>
      <c r="BJ23" s="49">
        <f>versenyek!$GL$11*IFERROR(VLOOKUP(VLOOKUP($A23,versenyek!GK:GM,3,FALSE),szabalyok!$A$16:$B$23,2,FALSE),0)</f>
        <v>0</v>
      </c>
      <c r="BK23" s="49">
        <f>versenyek!$GO$11*IFERROR(VLOOKUP(VLOOKUP($A23,versenyek!GN:GP,3,FALSE),szabalyok!$A$16:$B$23,2,FALSE),0)</f>
        <v>0</v>
      </c>
      <c r="BL23" s="49">
        <f>versenyek!$GR$11*IFERROR(VLOOKUP(VLOOKUP($A23,versenyek!GQ:GS,3,FALSE),szabalyok!$A$16:$B$23,2,FALSE),0)</f>
        <v>0</v>
      </c>
      <c r="BM23" s="49">
        <f>versenyek!$GX$11*IFERROR(VLOOKUP(VLOOKUP($A23,versenyek!GW:GY,3,FALSE),szabalyok!$A$16:$B$23,2,FALSE),0)</f>
        <v>0</v>
      </c>
      <c r="BN23" s="49">
        <f>versenyek!$GX$11*IFERROR(VLOOKUP(VLOOKUP($A23,versenyek!GX:GZ,3,FALSE),szabalyok!$A$16:$B$23,2,FALSE),0)</f>
        <v>0</v>
      </c>
      <c r="BO23" s="49">
        <f>versenyek!$HD$11*IFERROR(VLOOKUP(VLOOKUP($A23,versenyek!HC:HE,3,FALSE),szabalyok!$A$16:$B$23,2,FALSE),0)</f>
        <v>0</v>
      </c>
      <c r="BP23" s="49">
        <f>versenyek!$HG$11*IFERROR(VLOOKUP(VLOOKUP($A23,versenyek!HF:HH,3,FALSE),szabalyok!$A$16:$B$23,2,FALSE),0)</f>
        <v>0</v>
      </c>
      <c r="BQ23" s="49">
        <f>versenyek!$HJ$11*IFERROR(VLOOKUP(VLOOKUP($A23,versenyek!HI:HK,3,FALSE),szabalyok!$A$16:$B$23,2,FALSE),0)</f>
        <v>18.120336966092122</v>
      </c>
      <c r="BR23" s="49">
        <f>versenyek!$HM$11*IFERROR(VLOOKUP(VLOOKUP($A23,versenyek!HL:HN,3,FALSE),szabalyok!$A$16:$B$23,2,FALSE),0)</f>
        <v>0</v>
      </c>
      <c r="BS23" s="49">
        <f>versenyek!$HP$11*IFERROR(VLOOKUP(VLOOKUP($A23,versenyek!HO:HQ,3,FALSE),szabalyok!$A$16:$B$23,2,FALSE),0)</f>
        <v>0</v>
      </c>
      <c r="BT23" s="49">
        <f>versenyek!$HS$11*IFERROR(VLOOKUP(VLOOKUP($A23,versenyek!HR:HT,3,FALSE),szabalyok!$A$16:$B$23,2,FALSE),0)</f>
        <v>0</v>
      </c>
      <c r="BU23" s="49">
        <f>versenyek!$HV$11*IFERROR(VLOOKUP(VLOOKUP($A23,versenyek!HU:HW,3,FALSE),szabalyok!$A$16:$B$23,2,FALSE),0)</f>
        <v>0</v>
      </c>
      <c r="BV23" s="49">
        <f>versenyek!$HY$11*IFERROR(VLOOKUP(VLOOKUP($A23,versenyek!HX:HZ,3,FALSE),szabalyok!$A$16:$B$23,2,FALSE),0)</f>
        <v>0</v>
      </c>
      <c r="BW23" s="49">
        <f>versenyek!$IB$11*IFERROR(VLOOKUP(VLOOKUP($A23,versenyek!IA:IC,3,FALSE),szabalyok!$A$16:$B$23,2,FALSE),0)</f>
        <v>0</v>
      </c>
      <c r="BX23" s="49">
        <f>versenyek!$IE$11*IFERROR(VLOOKUP(VLOOKUP($A23,versenyek!ID:IF,3,FALSE),szabalyok!$A$16:$B$23,2,FALSE),0)</f>
        <v>0</v>
      </c>
      <c r="BY23" s="49">
        <f>versenyek!$IH$11*IFERROR(VLOOKUP(VLOOKUP($A23,versenyek!IG:II,3,FALSE),szabalyok!$A$16:$B$23,2,FALSE),0)</f>
        <v>0</v>
      </c>
      <c r="BZ23" s="49">
        <f>versenyek!$IK$11*IFERROR(VLOOKUP(VLOOKUP($A23,versenyek!IJ:IL,3,FALSE),szabalyok!$A$16:$B$23,2,FALSE),0)</f>
        <v>0</v>
      </c>
      <c r="CA23" s="49">
        <f>versenyek!$IN$11*IFERROR(VLOOKUP(VLOOKUP($A23,versenyek!IM:IO,3,FALSE),szabalyok!$A$16:$B$23,2,FALSE),0)</f>
        <v>0</v>
      </c>
      <c r="CB23" s="49"/>
      <c r="CC23" s="238">
        <f t="shared" si="0"/>
        <v>43.023621987072687</v>
      </c>
    </row>
    <row r="24" spans="1:81">
      <c r="A24" s="1" t="s">
        <v>116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9.5981954213325427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49.974621331315198</v>
      </c>
      <c r="P24" s="49">
        <v>74.506069880562237</v>
      </c>
      <c r="Q24" s="49">
        <v>0</v>
      </c>
      <c r="R24" s="49">
        <f>versenyek!$BD$11*IFERROR(VLOOKUP(VLOOKUP($A24,versenyek!BC:BE,3,FALSE),szabalyok!$A$16:$B$23,2,FALSE),0)</f>
        <v>0</v>
      </c>
      <c r="S24" s="49">
        <f>versenyek!$BG$11*IFERROR(VLOOKUP(VLOOKUP($A24,versenyek!BF:BH,3,FALSE),szabalyok!$A$16:$B$23,2,FALSE),0)</f>
        <v>0</v>
      </c>
      <c r="T24" s="49">
        <f>versenyek!$BJ$11*IFERROR(VLOOKUP(VLOOKUP($A24,versenyek!BI:BK,3,FALSE),szabalyok!$A$16:$B$23,2,FALSE),0)</f>
        <v>0</v>
      </c>
      <c r="U24" s="49">
        <f>versenyek!$BM$11*IFERROR(VLOOKUP(VLOOKUP($A24,versenyek!BL:BN,3,FALSE),szabalyok!$A$16:$B$23,2,FALSE),0)</f>
        <v>0</v>
      </c>
      <c r="V24" s="49">
        <f>versenyek!$BP$11*IFERROR(VLOOKUP(VLOOKUP($A24,versenyek!BO:BQ,3,FALSE),szabalyok!$A$16:$B$23,2,FALSE),0)</f>
        <v>19.379404517472537</v>
      </c>
      <c r="W24" s="49">
        <f>versenyek!$BS$11*IFERROR(VLOOKUP(VLOOKUP($A24,versenyek!BR:BT,3,FALSE),szabalyok!$A$16:$B$23,2,FALSE),0)</f>
        <v>0</v>
      </c>
      <c r="X24" s="49">
        <f>versenyek!$BV$11*IFERROR(VLOOKUP(VLOOKUP($A24,versenyek!BU:BW,3,FALSE),szabalyok!$A$16:$B$23,2,FALSE),0)</f>
        <v>0</v>
      </c>
      <c r="Y24" s="49">
        <f>versenyek!$BY$11*IFERROR(VLOOKUP(VLOOKUP($A24,versenyek!BX:BZ,3,FALSE),szabalyok!$A$16:$B$23,2,FALSE),0)</f>
        <v>0</v>
      </c>
      <c r="Z24" s="49">
        <f>versenyek!$CB$11*IFERROR(VLOOKUP(VLOOKUP($A24,versenyek!CA:CC,3,FALSE),szabalyok!$A$16:$B$23,2,FALSE),0)</f>
        <v>0</v>
      </c>
      <c r="AA24" s="49">
        <f>versenyek!$CE$11*IFERROR(VLOOKUP(VLOOKUP($A24,versenyek!CD:CF,3,FALSE),szabalyok!$A$16:$B$23,2,FALSE),0)</f>
        <v>0</v>
      </c>
      <c r="AB24" s="49">
        <f>versenyek!$CH$11*IFERROR(VLOOKUP(VLOOKUP($A24,versenyek!CG:CI,3,FALSE),szabalyok!$A$16:$B$23,2,FALSE),0)</f>
        <v>0</v>
      </c>
      <c r="AC24" s="49">
        <f>versenyek!$CK$11*IFERROR(VLOOKUP(VLOOKUP($A24,versenyek!CJ:CL,3,FALSE),szabalyok!$A$16:$B$23,2,FALSE),0)</f>
        <v>0</v>
      </c>
      <c r="AD24" s="49">
        <f>versenyek!$CN$11*IFERROR(VLOOKUP(VLOOKUP($A24,versenyek!CM:CO,3,FALSE),szabalyok!$A$16:$B$23,2,FALSE),0)</f>
        <v>0</v>
      </c>
      <c r="AE24" s="49">
        <f>versenyek!$CQ$11*IFERROR(VLOOKUP(VLOOKUP($A24,versenyek!CP:CR,3,FALSE),szabalyok!$A$16:$B$23,2,FALSE),0)</f>
        <v>0</v>
      </c>
      <c r="AF24" s="49">
        <f>versenyek!$CT$11*IFERROR(VLOOKUP(VLOOKUP($A24,versenyek!CS:CU,3,FALSE),szabalyok!$A$16:$B$23,2,FALSE),0)</f>
        <v>0</v>
      </c>
      <c r="AG24" s="49">
        <f>versenyek!$CW$11*IFERROR(VLOOKUP(VLOOKUP($A24,versenyek!CV:CX,3,FALSE),szabalyok!$A$16:$B$23,2,FALSE),0)</f>
        <v>0</v>
      </c>
      <c r="AH24" s="49">
        <f>versenyek!$CZ$11*IFERROR(VLOOKUP(VLOOKUP($A24,versenyek!CY:DA,3,FALSE),szabalyok!$A$16:$B$23,2,FALSE),0)</f>
        <v>0</v>
      </c>
      <c r="AI24" s="49">
        <f>versenyek!$DC$11*IFERROR(VLOOKUP(VLOOKUP($A24,versenyek!DB:DD,3,FALSE),szabalyok!$A$16:$B$23,2,FALSE),0)</f>
        <v>0</v>
      </c>
      <c r="AJ24" s="49">
        <f>versenyek!$DF$11*IFERROR(VLOOKUP(VLOOKUP($A24,versenyek!DE:DG,3,FALSE),szabalyok!$A$16:$B$23,2,FALSE),0)</f>
        <v>0</v>
      </c>
      <c r="AK24" s="49">
        <f>versenyek!$DI$11*IFERROR(VLOOKUP(VLOOKUP($A24,versenyek!DH:DJ,3,FALSE),szabalyok!$A$16:$B$23,2,FALSE),0)</f>
        <v>0</v>
      </c>
      <c r="AL24" s="49">
        <f>versenyek!$DL$11*IFERROR(VLOOKUP(VLOOKUP($A24,versenyek!DK:DM,3,FALSE),szabalyok!$A$16:$B$23,2,FALSE),0)</f>
        <v>0</v>
      </c>
      <c r="AM24" s="49">
        <f>versenyek!$DR$11*IFERROR(VLOOKUP(VLOOKUP($A24,versenyek!DQ:DS,3,FALSE),szabalyok!$A$16:$B$23,2,FALSE),0)</f>
        <v>0</v>
      </c>
      <c r="AN24" s="49">
        <f>versenyek!$DU$11*IFERROR(VLOOKUP(VLOOKUP($A24,versenyek!DT:DV,3,FALSE),szabalyok!$A$16:$B$23,2,FALSE),0)</f>
        <v>0</v>
      </c>
      <c r="AO24" s="49">
        <f>versenyek!$DO$11*IFERROR(VLOOKUP(VLOOKUP($A24,versenyek!DN:DP,3,FALSE),szabalyok!$A$16:$B$23,2,FALSE),0)</f>
        <v>0</v>
      </c>
      <c r="AP24" s="49">
        <f>versenyek!$DX$11*IFERROR(VLOOKUP(VLOOKUP($A24,versenyek!DW:DY,3,FALSE),szabalyok!$A$16:$B$23,2,FALSE),0)</f>
        <v>0</v>
      </c>
      <c r="AQ24" s="49">
        <f>versenyek!$EA$11*IFERROR(VLOOKUP(VLOOKUP($A24,versenyek!DZ:EB,3,FALSE),szabalyok!$A$16:$B$23,2,FALSE),0)</f>
        <v>0</v>
      </c>
      <c r="AR24" s="49">
        <f>versenyek!$ED$11*IFERROR(VLOOKUP(VLOOKUP($A24,versenyek!EC:EE,3,FALSE),szabalyok!$A$16:$B$23,2,FALSE),0)</f>
        <v>0</v>
      </c>
      <c r="AS24" s="49">
        <f>versenyek!$EG$11*IFERROR(VLOOKUP(VLOOKUP($A24,versenyek!EF:EH,3,FALSE),szabalyok!$A$16:$B$23,2,FALSE),0)</f>
        <v>0</v>
      </c>
      <c r="AT24" s="49">
        <f>versenyek!$EJ$11*IFERROR(VLOOKUP(VLOOKUP($A24,versenyek!EI:EK,3,FALSE),szabalyok!$A$16:$B$23,2,FALSE),0)</f>
        <v>0</v>
      </c>
      <c r="AU24" s="49">
        <f>versenyek!$EM$11*IFERROR(VLOOKUP(VLOOKUP($A24,versenyek!EL:EN,3,FALSE),szabalyok!$A$16:$B$23,2,FALSE),0)</f>
        <v>32.930983349815953</v>
      </c>
      <c r="AV24" s="49">
        <f>versenyek!$EP$11*IFERROR(VLOOKUP(VLOOKUP($A24,versenyek!EO:EQ,3,FALSE),szabalyok!$A$16:$B$23,2,FALSE),0)</f>
        <v>0</v>
      </c>
      <c r="AW24" s="49">
        <f>versenyek!$EY$11*IFERROR(VLOOKUP(VLOOKUP($A24,versenyek!EX:EZ,3,FALSE),szabalyok!$A$16:$B$23,2,FALSE),0)</f>
        <v>0</v>
      </c>
      <c r="AX24" s="49">
        <f>versenyek!$FB$11*IFERROR(VLOOKUP(VLOOKUP($A24,versenyek!FA:FC,3,FALSE),szabalyok!$A$16:$B$23,2,FALSE),0)</f>
        <v>0</v>
      </c>
      <c r="AY24" s="49">
        <f>versenyek!$FE$11*IFERROR(VLOOKUP(VLOOKUP($A24,versenyek!FD:FF,3,FALSE),szabalyok!$A$16:$B$23,2,FALSE),0)</f>
        <v>0</v>
      </c>
      <c r="AZ24" s="49">
        <f>versenyek!$FH$11*IFERROR(VLOOKUP(VLOOKUP($A24,versenyek!FG:FI,3,FALSE),szabalyok!$A$16:$B$23,2,FALSE),0)</f>
        <v>0</v>
      </c>
      <c r="BA24" s="49">
        <f>versenyek!$FK$11*IFERROR(VLOOKUP(VLOOKUP($A24,versenyek!FJ:FL,3,FALSE),szabalyok!$A$16:$B$23,2,FALSE),0)</f>
        <v>0</v>
      </c>
      <c r="BB24" s="49">
        <f>versenyek!$FN$11*IFERROR(VLOOKUP(VLOOKUP($A24,versenyek!FM:FO,3,FALSE),szabalyok!$A$16:$B$23,2,FALSE),0)</f>
        <v>0</v>
      </c>
      <c r="BC24" s="49">
        <f>versenyek!$FQ$11*IFERROR(VLOOKUP(VLOOKUP($A24,versenyek!FP:FR,3,FALSE),szabalyok!$A$16:$B$23,2,FALSE),0)</f>
        <v>0</v>
      </c>
      <c r="BD24" s="49">
        <f>versenyek!$FT$11*IFERROR(VLOOKUP(VLOOKUP($A24,versenyek!FS:FU,3,FALSE),szabalyok!$A$16:$B$23,2,FALSE),0)</f>
        <v>0</v>
      </c>
      <c r="BE24" s="49">
        <f>versenyek!$FW$11*IFERROR(VLOOKUP(VLOOKUP($A24,versenyek!FV:FX,3,FALSE),szabalyok!$A$16:$B$23,2,FALSE),0)</f>
        <v>0</v>
      </c>
      <c r="BF24" s="49">
        <f>versenyek!$FZ$11*IFERROR(VLOOKUP(VLOOKUP($A24,versenyek!FY:GA,3,FALSE),szabalyok!$A$16:$B$23,2,FALSE),0)</f>
        <v>0</v>
      </c>
      <c r="BG24" s="49">
        <f>versenyek!$GC$11*IFERROR(VLOOKUP(VLOOKUP($A24,versenyek!GB:GD,3,FALSE),szabalyok!$A$16:$B$23,2,FALSE),0)</f>
        <v>0</v>
      </c>
      <c r="BH24" s="49">
        <f>versenyek!$GF$11*IFERROR(VLOOKUP(VLOOKUP($A24,versenyek!GE:GG,3,FALSE),szabalyok!$A$16:$B$23,2,FALSE),0)</f>
        <v>0</v>
      </c>
      <c r="BI24" s="49">
        <f>versenyek!$GI$11*IFERROR(VLOOKUP(VLOOKUP($A24,versenyek!GH:GJ,3,FALSE),szabalyok!$A$16:$B$23,2,FALSE),0)</f>
        <v>0</v>
      </c>
      <c r="BJ24" s="49">
        <f>versenyek!$GL$11*IFERROR(VLOOKUP(VLOOKUP($A24,versenyek!GK:GM,3,FALSE),szabalyok!$A$16:$B$23,2,FALSE),0)</f>
        <v>0</v>
      </c>
      <c r="BK24" s="49">
        <f>versenyek!$GO$11*IFERROR(VLOOKUP(VLOOKUP($A24,versenyek!GN:GP,3,FALSE),szabalyok!$A$16:$B$23,2,FALSE),0)</f>
        <v>0</v>
      </c>
      <c r="BL24" s="49">
        <f>versenyek!$GR$11*IFERROR(VLOOKUP(VLOOKUP($A24,versenyek!GQ:GS,3,FALSE),szabalyok!$A$16:$B$23,2,FALSE),0)</f>
        <v>0</v>
      </c>
      <c r="BM24" s="49">
        <f>versenyek!$GX$11*IFERROR(VLOOKUP(VLOOKUP($A24,versenyek!GW:GY,3,FALSE),szabalyok!$A$16:$B$23,2,FALSE),0)</f>
        <v>0</v>
      </c>
      <c r="BN24" s="49">
        <f>versenyek!$GX$11*IFERROR(VLOOKUP(VLOOKUP($A24,versenyek!GX:GZ,3,FALSE),szabalyok!$A$16:$B$23,2,FALSE),0)</f>
        <v>0</v>
      </c>
      <c r="BO24" s="49">
        <f>versenyek!$HD$11*IFERROR(VLOOKUP(VLOOKUP($A24,versenyek!HC:HE,3,FALSE),szabalyok!$A$16:$B$23,2,FALSE),0)</f>
        <v>0</v>
      </c>
      <c r="BP24" s="49">
        <f>versenyek!$HG$11*IFERROR(VLOOKUP(VLOOKUP($A24,versenyek!HF:HH,3,FALSE),szabalyok!$A$16:$B$23,2,FALSE),0)</f>
        <v>0</v>
      </c>
      <c r="BQ24" s="49">
        <f>versenyek!$HJ$11*IFERROR(VLOOKUP(VLOOKUP($A24,versenyek!HI:HK,3,FALSE),szabalyok!$A$16:$B$23,2,FALSE),0)</f>
        <v>0</v>
      </c>
      <c r="BR24" s="49">
        <f>versenyek!$HM$11*IFERROR(VLOOKUP(VLOOKUP($A24,versenyek!HL:HN,3,FALSE),szabalyok!$A$16:$B$23,2,FALSE),0)</f>
        <v>0</v>
      </c>
      <c r="BS24" s="49">
        <f>versenyek!$HP$11*IFERROR(VLOOKUP(VLOOKUP($A24,versenyek!HO:HQ,3,FALSE),szabalyok!$A$16:$B$23,2,FALSE),0)</f>
        <v>0</v>
      </c>
      <c r="BT24" s="49">
        <f>versenyek!$HS$11*IFERROR(VLOOKUP(VLOOKUP($A24,versenyek!HR:HT,3,FALSE),szabalyok!$A$16:$B$23,2,FALSE),0)</f>
        <v>0</v>
      </c>
      <c r="BU24" s="49">
        <f>versenyek!$HV$11*IFERROR(VLOOKUP(VLOOKUP($A24,versenyek!HU:HW,3,FALSE),szabalyok!$A$16:$B$23,2,FALSE),0)</f>
        <v>0</v>
      </c>
      <c r="BV24" s="49">
        <f>versenyek!$HY$11*IFERROR(VLOOKUP(VLOOKUP($A24,versenyek!HX:HZ,3,FALSE),szabalyok!$A$16:$B$23,2,FALSE),0)</f>
        <v>0</v>
      </c>
      <c r="BW24" s="49">
        <f>versenyek!$IB$11*IFERROR(VLOOKUP(VLOOKUP($A24,versenyek!IA:IC,3,FALSE),szabalyok!$A$16:$B$23,2,FALSE),0)</f>
        <v>0</v>
      </c>
      <c r="BX24" s="49">
        <f>versenyek!$IE$11*IFERROR(VLOOKUP(VLOOKUP($A24,versenyek!ID:IF,3,FALSE),szabalyok!$A$16:$B$23,2,FALSE),0)</f>
        <v>0</v>
      </c>
      <c r="BY24" s="49">
        <f>versenyek!$IH$11*IFERROR(VLOOKUP(VLOOKUP($A24,versenyek!IG:II,3,FALSE),szabalyok!$A$16:$B$23,2,FALSE),0)</f>
        <v>0</v>
      </c>
      <c r="BZ24" s="49">
        <f>versenyek!$IK$11*IFERROR(VLOOKUP(VLOOKUP($A24,versenyek!IJ:IL,3,FALSE),szabalyok!$A$16:$B$23,2,FALSE),0)</f>
        <v>42.793348842742724</v>
      </c>
      <c r="CA24" s="49">
        <f>versenyek!$IN$11*IFERROR(VLOOKUP(VLOOKUP($A24,versenyek!IM:IO,3,FALSE),szabalyok!$A$16:$B$23,2,FALSE),0)</f>
        <v>0</v>
      </c>
      <c r="CB24" s="49"/>
      <c r="CC24" s="238">
        <f t="shared" si="0"/>
        <v>42.793348842742724</v>
      </c>
    </row>
    <row r="25" spans="1:81">
      <c r="A25" s="1" t="s">
        <v>224</v>
      </c>
      <c r="B25" s="49">
        <v>0</v>
      </c>
      <c r="C25" s="49">
        <v>0</v>
      </c>
      <c r="D25" s="49">
        <v>0</v>
      </c>
      <c r="E25" s="49">
        <v>40.780727754325149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8.63623941893586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f>versenyek!$BD$11*IFERROR(VLOOKUP(VLOOKUP($A25,versenyek!BC:BE,3,FALSE),szabalyok!$A$16:$B$23,2,FALSE),0)</f>
        <v>0</v>
      </c>
      <c r="S25" s="49">
        <f>versenyek!$BG$11*IFERROR(VLOOKUP(VLOOKUP($A25,versenyek!BF:BH,3,FALSE),szabalyok!$A$16:$B$23,2,FALSE),0)</f>
        <v>0</v>
      </c>
      <c r="T25" s="49">
        <f>versenyek!$BJ$11*IFERROR(VLOOKUP(VLOOKUP($A25,versenyek!BI:BK,3,FALSE),szabalyok!$A$16:$B$23,2,FALSE),0)</f>
        <v>0</v>
      </c>
      <c r="U25" s="49">
        <f>versenyek!$BM$11*IFERROR(VLOOKUP(VLOOKUP($A25,versenyek!BL:BN,3,FALSE),szabalyok!$A$16:$B$23,2,FALSE),0)</f>
        <v>0</v>
      </c>
      <c r="V25" s="49">
        <f>versenyek!$BP$11*IFERROR(VLOOKUP(VLOOKUP($A25,versenyek!BO:BQ,3,FALSE),szabalyok!$A$16:$B$23,2,FALSE),0)</f>
        <v>0</v>
      </c>
      <c r="W25" s="49">
        <f>versenyek!$BS$11*IFERROR(VLOOKUP(VLOOKUP($A25,versenyek!BR:BT,3,FALSE),szabalyok!$A$16:$B$23,2,FALSE),0)</f>
        <v>0</v>
      </c>
      <c r="X25" s="49">
        <f>versenyek!$BV$11*IFERROR(VLOOKUP(VLOOKUP($A25,versenyek!BU:BW,3,FALSE),szabalyok!$A$16:$B$23,2,FALSE),0)</f>
        <v>0</v>
      </c>
      <c r="Y25" s="49">
        <f>versenyek!$BY$11*IFERROR(VLOOKUP(VLOOKUP($A25,versenyek!BX:BZ,3,FALSE),szabalyok!$A$16:$B$23,2,FALSE),0)</f>
        <v>0</v>
      </c>
      <c r="Z25" s="49">
        <f>versenyek!$CB$11*IFERROR(VLOOKUP(VLOOKUP($A25,versenyek!CA:CC,3,FALSE),szabalyok!$A$16:$B$23,2,FALSE),0)</f>
        <v>0</v>
      </c>
      <c r="AA25" s="49">
        <f>versenyek!$CE$11*IFERROR(VLOOKUP(VLOOKUP($A25,versenyek!CD:CF,3,FALSE),szabalyok!$A$16:$B$23,2,FALSE),0)</f>
        <v>0</v>
      </c>
      <c r="AB25" s="49">
        <f>versenyek!$CH$11*IFERROR(VLOOKUP(VLOOKUP($A25,versenyek!CG:CI,3,FALSE),szabalyok!$A$16:$B$23,2,FALSE),0)</f>
        <v>0</v>
      </c>
      <c r="AC25" s="49">
        <f>versenyek!$CK$11*IFERROR(VLOOKUP(VLOOKUP($A25,versenyek!CJ:CL,3,FALSE),szabalyok!$A$16:$B$23,2,FALSE),0)</f>
        <v>0</v>
      </c>
      <c r="AD25" s="49">
        <f>versenyek!$CN$11*IFERROR(VLOOKUP(VLOOKUP($A25,versenyek!CM:CO,3,FALSE),szabalyok!$A$16:$B$23,2,FALSE),0)</f>
        <v>0</v>
      </c>
      <c r="AE25" s="49">
        <f>versenyek!$CQ$11*IFERROR(VLOOKUP(VLOOKUP($A25,versenyek!CP:CR,3,FALSE),szabalyok!$A$16:$B$23,2,FALSE),0)</f>
        <v>0</v>
      </c>
      <c r="AF25" s="49">
        <f>versenyek!$CT$11*IFERROR(VLOOKUP(VLOOKUP($A25,versenyek!CS:CU,3,FALSE),szabalyok!$A$16:$B$23,2,FALSE),0)</f>
        <v>0</v>
      </c>
      <c r="AG25" s="49">
        <f>versenyek!$CW$11*IFERROR(VLOOKUP(VLOOKUP($A25,versenyek!CV:CX,3,FALSE),szabalyok!$A$16:$B$23,2,FALSE),0)</f>
        <v>0</v>
      </c>
      <c r="AH25" s="49">
        <f>versenyek!$CZ$11*IFERROR(VLOOKUP(VLOOKUP($A25,versenyek!CY:DA,3,FALSE),szabalyok!$A$16:$B$23,2,FALSE),0)</f>
        <v>0</v>
      </c>
      <c r="AI25" s="49">
        <f>versenyek!$DC$11*IFERROR(VLOOKUP(VLOOKUP($A25,versenyek!DB:DD,3,FALSE),szabalyok!$A$16:$B$23,2,FALSE),0)</f>
        <v>0</v>
      </c>
      <c r="AJ25" s="49">
        <f>versenyek!$DF$11*IFERROR(VLOOKUP(VLOOKUP($A25,versenyek!DE:DG,3,FALSE),szabalyok!$A$16:$B$23,2,FALSE),0)</f>
        <v>0</v>
      </c>
      <c r="AK25" s="49">
        <f>versenyek!$DI$11*IFERROR(VLOOKUP(VLOOKUP($A25,versenyek!DH:DJ,3,FALSE),szabalyok!$A$16:$B$23,2,FALSE),0)</f>
        <v>0</v>
      </c>
      <c r="AL25" s="49">
        <f>versenyek!$DL$11*IFERROR(VLOOKUP(VLOOKUP($A25,versenyek!DK:DM,3,FALSE),szabalyok!$A$16:$B$23,2,FALSE),0)</f>
        <v>0</v>
      </c>
      <c r="AM25" s="49">
        <f>versenyek!$DR$11*IFERROR(VLOOKUP(VLOOKUP($A25,versenyek!DQ:DS,3,FALSE),szabalyok!$A$16:$B$23,2,FALSE),0)</f>
        <v>0</v>
      </c>
      <c r="AN25" s="49">
        <f>versenyek!$DU$11*IFERROR(VLOOKUP(VLOOKUP($A25,versenyek!DT:DV,3,FALSE),szabalyok!$A$16:$B$23,2,FALSE),0)</f>
        <v>0</v>
      </c>
      <c r="AO25" s="49">
        <f>versenyek!$DO$11*IFERROR(VLOOKUP(VLOOKUP($A25,versenyek!DN:DP,3,FALSE),szabalyok!$A$16:$B$23,2,FALSE),0)</f>
        <v>0</v>
      </c>
      <c r="AP25" s="49">
        <f>versenyek!$DX$11*IFERROR(VLOOKUP(VLOOKUP($A25,versenyek!DW:DY,3,FALSE),szabalyok!$A$16:$B$23,2,FALSE),0)</f>
        <v>0</v>
      </c>
      <c r="AQ25" s="49">
        <f>versenyek!$EA$11*IFERROR(VLOOKUP(VLOOKUP($A25,versenyek!DZ:EB,3,FALSE),szabalyok!$A$16:$B$23,2,FALSE),0)</f>
        <v>0</v>
      </c>
      <c r="AR25" s="49">
        <f>versenyek!$ED$11*IFERROR(VLOOKUP(VLOOKUP($A25,versenyek!EC:EE,3,FALSE),szabalyok!$A$16:$B$23,2,FALSE),0)</f>
        <v>0</v>
      </c>
      <c r="AS25" s="49">
        <f>versenyek!$EG$11*IFERROR(VLOOKUP(VLOOKUP($A25,versenyek!EF:EH,3,FALSE),szabalyok!$A$16:$B$23,2,FALSE),0)</f>
        <v>0</v>
      </c>
      <c r="AT25" s="49">
        <f>versenyek!$EJ$11*IFERROR(VLOOKUP(VLOOKUP($A25,versenyek!EI:EK,3,FALSE),szabalyok!$A$16:$B$23,2,FALSE),0)</f>
        <v>0</v>
      </c>
      <c r="AU25" s="49">
        <f>versenyek!$EM$11*IFERROR(VLOOKUP(VLOOKUP($A25,versenyek!EL:EN,3,FALSE),szabalyok!$A$16:$B$23,2,FALSE),0)</f>
        <v>0</v>
      </c>
      <c r="AV25" s="49">
        <f>versenyek!$EP$11*IFERROR(VLOOKUP(VLOOKUP($A25,versenyek!EO:EQ,3,FALSE),szabalyok!$A$16:$B$23,2,FALSE),0)</f>
        <v>0</v>
      </c>
      <c r="AW25" s="49">
        <f>versenyek!$EY$11*IFERROR(VLOOKUP(VLOOKUP($A25,versenyek!EX:EZ,3,FALSE),szabalyok!$A$16:$B$23,2,FALSE),0)</f>
        <v>0</v>
      </c>
      <c r="AX25" s="49">
        <f>versenyek!$FB$11*IFERROR(VLOOKUP(VLOOKUP($A25,versenyek!FA:FC,3,FALSE),szabalyok!$A$16:$B$23,2,FALSE),0)</f>
        <v>0</v>
      </c>
      <c r="AY25" s="49">
        <f>versenyek!$FE$11*IFERROR(VLOOKUP(VLOOKUP($A25,versenyek!FD:FF,3,FALSE),szabalyok!$A$16:$B$23,2,FALSE),0)</f>
        <v>0</v>
      </c>
      <c r="AZ25" s="49">
        <f>versenyek!$FH$11*IFERROR(VLOOKUP(VLOOKUP($A25,versenyek!FG:FI,3,FALSE),szabalyok!$A$16:$B$23,2,FALSE),0)</f>
        <v>0</v>
      </c>
      <c r="BA25" s="49">
        <f>versenyek!$FK$11*IFERROR(VLOOKUP(VLOOKUP($A25,versenyek!FJ:FL,3,FALSE),szabalyok!$A$16:$B$23,2,FALSE),0)</f>
        <v>0</v>
      </c>
      <c r="BB25" s="49">
        <f>versenyek!$FN$11*IFERROR(VLOOKUP(VLOOKUP($A25,versenyek!FM:FO,3,FALSE),szabalyok!$A$16:$B$23,2,FALSE),0)</f>
        <v>0</v>
      </c>
      <c r="BC25" s="49">
        <f>versenyek!$FQ$11*IFERROR(VLOOKUP(VLOOKUP($A25,versenyek!FP:FR,3,FALSE),szabalyok!$A$16:$B$23,2,FALSE),0)</f>
        <v>0</v>
      </c>
      <c r="BD25" s="49">
        <f>versenyek!$FT$11*IFERROR(VLOOKUP(VLOOKUP($A25,versenyek!FS:FU,3,FALSE),szabalyok!$A$16:$B$23,2,FALSE),0)</f>
        <v>0</v>
      </c>
      <c r="BE25" s="49">
        <f>versenyek!$FW$11*IFERROR(VLOOKUP(VLOOKUP($A25,versenyek!FV:FX,3,FALSE),szabalyok!$A$16:$B$23,2,FALSE),0)</f>
        <v>36.759354720818472</v>
      </c>
      <c r="BF25" s="49">
        <f>versenyek!$FZ$11*IFERROR(VLOOKUP(VLOOKUP($A25,versenyek!FY:GA,3,FALSE),szabalyok!$A$16:$B$23,2,FALSE),0)</f>
        <v>0</v>
      </c>
      <c r="BG25" s="49">
        <f>versenyek!$GC$11*IFERROR(VLOOKUP(VLOOKUP($A25,versenyek!GB:GD,3,FALSE),szabalyok!$A$16:$B$23,2,FALSE),0)</f>
        <v>0</v>
      </c>
      <c r="BH25" s="49">
        <f>versenyek!$GF$11*IFERROR(VLOOKUP(VLOOKUP($A25,versenyek!GE:GG,3,FALSE),szabalyok!$A$16:$B$23,2,FALSE),0)</f>
        <v>0</v>
      </c>
      <c r="BI25" s="49">
        <f>versenyek!$GI$11*IFERROR(VLOOKUP(VLOOKUP($A25,versenyek!GH:GJ,3,FALSE),szabalyok!$A$16:$B$23,2,FALSE),0)</f>
        <v>0</v>
      </c>
      <c r="BJ25" s="49">
        <f>versenyek!$GL$11*IFERROR(VLOOKUP(VLOOKUP($A25,versenyek!GK:GM,3,FALSE),szabalyok!$A$16:$B$23,2,FALSE),0)</f>
        <v>0</v>
      </c>
      <c r="BK25" s="49">
        <f>versenyek!$GO$11*IFERROR(VLOOKUP(VLOOKUP($A25,versenyek!GN:GP,3,FALSE),szabalyok!$A$16:$B$23,2,FALSE),0)</f>
        <v>0</v>
      </c>
      <c r="BL25" s="49">
        <f>versenyek!$GR$11*IFERROR(VLOOKUP(VLOOKUP($A25,versenyek!GQ:GS,3,FALSE),szabalyok!$A$16:$B$23,2,FALSE),0)</f>
        <v>0</v>
      </c>
      <c r="BM25" s="49">
        <f>versenyek!$GX$11*IFERROR(VLOOKUP(VLOOKUP($A25,versenyek!GW:GY,3,FALSE),szabalyok!$A$16:$B$23,2,FALSE),0)</f>
        <v>0</v>
      </c>
      <c r="BN25" s="49">
        <f>versenyek!$GX$11*IFERROR(VLOOKUP(VLOOKUP($A25,versenyek!GX:GZ,3,FALSE),szabalyok!$A$16:$B$23,2,FALSE),0)</f>
        <v>0</v>
      </c>
      <c r="BO25" s="49">
        <f>versenyek!$HD$11*IFERROR(VLOOKUP(VLOOKUP($A25,versenyek!HC:HE,3,FALSE),szabalyok!$A$16:$B$23,2,FALSE),0)</f>
        <v>0</v>
      </c>
      <c r="BP25" s="49">
        <f>versenyek!$HG$11*IFERROR(VLOOKUP(VLOOKUP($A25,versenyek!HF:HH,3,FALSE),szabalyok!$A$16:$B$23,2,FALSE),0)</f>
        <v>0</v>
      </c>
      <c r="BQ25" s="49">
        <f>versenyek!$HJ$11*IFERROR(VLOOKUP(VLOOKUP($A25,versenyek!HI:HK,3,FALSE),szabalyok!$A$16:$B$23,2,FALSE),0)</f>
        <v>0</v>
      </c>
      <c r="BR25" s="49">
        <f>versenyek!$HM$11*IFERROR(VLOOKUP(VLOOKUP($A25,versenyek!HL:HN,3,FALSE),szabalyok!$A$16:$B$23,2,FALSE),0)</f>
        <v>0</v>
      </c>
      <c r="BS25" s="49">
        <f>versenyek!$HP$11*IFERROR(VLOOKUP(VLOOKUP($A25,versenyek!HO:HQ,3,FALSE),szabalyok!$A$16:$B$23,2,FALSE),0)</f>
        <v>0</v>
      </c>
      <c r="BT25" s="49">
        <f>versenyek!$HS$11*IFERROR(VLOOKUP(VLOOKUP($A25,versenyek!HR:HT,3,FALSE),szabalyok!$A$16:$B$23,2,FALSE),0)</f>
        <v>0</v>
      </c>
      <c r="BU25" s="49">
        <f>versenyek!$HV$11*IFERROR(VLOOKUP(VLOOKUP($A25,versenyek!HU:HW,3,FALSE),szabalyok!$A$16:$B$23,2,FALSE),0)</f>
        <v>0</v>
      </c>
      <c r="BV25" s="49">
        <f>versenyek!$HY$11*IFERROR(VLOOKUP(VLOOKUP($A25,versenyek!HX:HZ,3,FALSE),szabalyok!$A$16:$B$23,2,FALSE),0)</f>
        <v>0</v>
      </c>
      <c r="BW25" s="49">
        <f>versenyek!$IB$11*IFERROR(VLOOKUP(VLOOKUP($A25,versenyek!IA:IC,3,FALSE),szabalyok!$A$16:$B$23,2,FALSE),0)</f>
        <v>0</v>
      </c>
      <c r="BX25" s="49">
        <f>versenyek!$IE$11*IFERROR(VLOOKUP(VLOOKUP($A25,versenyek!ID:IF,3,FALSE),szabalyok!$A$16:$B$23,2,FALSE),0)</f>
        <v>0</v>
      </c>
      <c r="BY25" s="49">
        <f>versenyek!$IH$11*IFERROR(VLOOKUP(VLOOKUP($A25,versenyek!IG:II,3,FALSE),szabalyok!$A$16:$B$23,2,FALSE),0)</f>
        <v>0</v>
      </c>
      <c r="BZ25" s="49">
        <f>versenyek!$IK$11*IFERROR(VLOOKUP(VLOOKUP($A25,versenyek!IJ:IL,3,FALSE),szabalyok!$A$16:$B$23,2,FALSE),0)</f>
        <v>0</v>
      </c>
      <c r="CA25" s="49">
        <f>versenyek!$IN$11*IFERROR(VLOOKUP(VLOOKUP($A25,versenyek!IM:IO,3,FALSE),szabalyok!$A$16:$B$23,2,FALSE),0)</f>
        <v>0</v>
      </c>
      <c r="CB25" s="49"/>
      <c r="CC25" s="238">
        <f t="shared" si="0"/>
        <v>36.759354720818472</v>
      </c>
    </row>
    <row r="26" spans="1:81">
      <c r="A26" s="275" t="s">
        <v>1334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>
        <f>versenyek!$DI$11*IFERROR(VLOOKUP(VLOOKUP($A26,versenyek!DH:DJ,3,FALSE),szabalyok!$A$16:$B$23,2,FALSE),0)</f>
        <v>0</v>
      </c>
      <c r="AL26" s="49">
        <f>versenyek!$DL$11*IFERROR(VLOOKUP(VLOOKUP($A26,versenyek!DK:DM,3,FALSE),szabalyok!$A$16:$B$23,2,FALSE),0)</f>
        <v>0</v>
      </c>
      <c r="AM26" s="49">
        <f>versenyek!$DR$11*IFERROR(VLOOKUP(VLOOKUP($A26,versenyek!DQ:DS,3,FALSE),szabalyok!$A$16:$B$23,2,FALSE),0)</f>
        <v>0</v>
      </c>
      <c r="AN26" s="49">
        <f>versenyek!$DU$11*IFERROR(VLOOKUP(VLOOKUP($A26,versenyek!DT:DV,3,FALSE),szabalyok!$A$16:$B$23,2,FALSE),0)</f>
        <v>0</v>
      </c>
      <c r="AO26" s="49">
        <f>versenyek!$DO$11*IFERROR(VLOOKUP(VLOOKUP($A26,versenyek!DN:DP,3,FALSE),szabalyok!$A$16:$B$23,2,FALSE),0)</f>
        <v>0</v>
      </c>
      <c r="AP26" s="49">
        <f>versenyek!$DX$11*IFERROR(VLOOKUP(VLOOKUP($A26,versenyek!DW:DY,3,FALSE),szabalyok!$A$16:$B$23,2,FALSE),0)</f>
        <v>0</v>
      </c>
      <c r="AQ26" s="49">
        <f>versenyek!$EA$11*IFERROR(VLOOKUP(VLOOKUP($A26,versenyek!DZ:EB,3,FALSE),szabalyok!$A$16:$B$23,2,FALSE),0)</f>
        <v>0</v>
      </c>
      <c r="AR26" s="49">
        <f>versenyek!$ED$11*IFERROR(VLOOKUP(VLOOKUP($A26,versenyek!EC:EE,3,FALSE),szabalyok!$A$16:$B$23,2,FALSE),0)</f>
        <v>0</v>
      </c>
      <c r="AS26" s="49">
        <f>versenyek!$EG$11*IFERROR(VLOOKUP(VLOOKUP($A26,versenyek!EF:EH,3,FALSE),szabalyok!$A$16:$B$23,2,FALSE),0)</f>
        <v>0</v>
      </c>
      <c r="AT26" s="49">
        <f>versenyek!$EJ$11*IFERROR(VLOOKUP(VLOOKUP($A26,versenyek!EI:EK,3,FALSE),szabalyok!$A$16:$B$23,2,FALSE),0)</f>
        <v>0</v>
      </c>
      <c r="AU26" s="49">
        <f>versenyek!$EM$11*IFERROR(VLOOKUP(VLOOKUP($A26,versenyek!EL:EN,3,FALSE),szabalyok!$A$16:$B$23,2,FALSE),0)</f>
        <v>0</v>
      </c>
      <c r="AV26" s="49">
        <f>versenyek!$EP$11*IFERROR(VLOOKUP(VLOOKUP($A26,versenyek!EO:EQ,3,FALSE),szabalyok!$A$16:$B$23,2,FALSE),0)</f>
        <v>0</v>
      </c>
      <c r="AW26" s="49">
        <f>versenyek!$EY$11*IFERROR(VLOOKUP(VLOOKUP($A26,versenyek!EX:EZ,3,FALSE),szabalyok!$A$16:$B$23,2,FALSE),0)</f>
        <v>0</v>
      </c>
      <c r="AX26" s="49">
        <f>versenyek!$FB$11*IFERROR(VLOOKUP(VLOOKUP($A26,versenyek!FA:FC,3,FALSE),szabalyok!$A$16:$B$23,2,FALSE),0)</f>
        <v>0</v>
      </c>
      <c r="AY26" s="49">
        <f>versenyek!$FE$11*IFERROR(VLOOKUP(VLOOKUP($A26,versenyek!FD:FF,3,FALSE),szabalyok!$A$16:$B$23,2,FALSE),0)</f>
        <v>0</v>
      </c>
      <c r="AZ26" s="49">
        <f>versenyek!$FH$11*IFERROR(VLOOKUP(VLOOKUP($A26,versenyek!FG:FI,3,FALSE),szabalyok!$A$16:$B$23,2,FALSE),0)</f>
        <v>0</v>
      </c>
      <c r="BA26" s="49">
        <f>versenyek!$FK$11*IFERROR(VLOOKUP(VLOOKUP($A26,versenyek!FJ:FL,3,FALSE),szabalyok!$A$16:$B$23,2,FALSE),0)</f>
        <v>0</v>
      </c>
      <c r="BB26" s="49">
        <f>versenyek!$FN$11*IFERROR(VLOOKUP(VLOOKUP($A26,versenyek!FM:FO,3,FALSE),szabalyok!$A$16:$B$23,2,FALSE),0)</f>
        <v>0</v>
      </c>
      <c r="BC26" s="49">
        <f>versenyek!$FQ$11*IFERROR(VLOOKUP(VLOOKUP($A26,versenyek!FP:FR,3,FALSE),szabalyok!$A$16:$B$23,2,FALSE),0)</f>
        <v>0</v>
      </c>
      <c r="BD26" s="49">
        <f>versenyek!$FT$11*IFERROR(VLOOKUP(VLOOKUP($A26,versenyek!FS:FU,3,FALSE),szabalyok!$A$16:$B$23,2,FALSE),0)</f>
        <v>0</v>
      </c>
      <c r="BE26" s="49">
        <f>versenyek!$FW$11*IFERROR(VLOOKUP(VLOOKUP($A26,versenyek!FV:FX,3,FALSE),szabalyok!$A$16:$B$23,2,FALSE),0)</f>
        <v>0</v>
      </c>
      <c r="BF26" s="49">
        <f>versenyek!$FZ$11*IFERROR(VLOOKUP(VLOOKUP($A26,versenyek!FY:GA,3,FALSE),szabalyok!$A$16:$B$23,2,FALSE),0)</f>
        <v>0</v>
      </c>
      <c r="BG26" s="49">
        <f>versenyek!$GC$11*IFERROR(VLOOKUP(VLOOKUP($A26,versenyek!GB:GD,3,FALSE),szabalyok!$A$16:$B$23,2,FALSE),0)</f>
        <v>0</v>
      </c>
      <c r="BH26" s="49">
        <f>versenyek!$GF$11*IFERROR(VLOOKUP(VLOOKUP($A26,versenyek!GE:GG,3,FALSE),szabalyok!$A$16:$B$23,2,FALSE),0)</f>
        <v>0</v>
      </c>
      <c r="BI26" s="49">
        <f>versenyek!$GI$11*IFERROR(VLOOKUP(VLOOKUP($A26,versenyek!GH:GJ,3,FALSE),szabalyok!$A$16:$B$23,2,FALSE),0)</f>
        <v>0</v>
      </c>
      <c r="BJ26" s="49">
        <f>versenyek!$GL$11*IFERROR(VLOOKUP(VLOOKUP($A26,versenyek!GK:GM,3,FALSE),szabalyok!$A$16:$B$23,2,FALSE),0)</f>
        <v>0</v>
      </c>
      <c r="BK26" s="49">
        <f>versenyek!$GO$11*IFERROR(VLOOKUP(VLOOKUP($A26,versenyek!GN:GP,3,FALSE),szabalyok!$A$16:$B$23,2,FALSE),0)</f>
        <v>0</v>
      </c>
      <c r="BL26" s="49">
        <f>versenyek!$GR$11*IFERROR(VLOOKUP(VLOOKUP($A26,versenyek!GQ:GS,3,FALSE),szabalyok!$A$16:$B$23,2,FALSE),0)</f>
        <v>0</v>
      </c>
      <c r="BM26" s="49">
        <f>versenyek!$GX$11*IFERROR(VLOOKUP(VLOOKUP($A26,versenyek!GW:GY,3,FALSE),szabalyok!$A$16:$B$23,2,FALSE),0)</f>
        <v>0</v>
      </c>
      <c r="BN26" s="49">
        <f>versenyek!$GX$11*IFERROR(VLOOKUP(VLOOKUP($A26,versenyek!GX:GZ,3,FALSE),szabalyok!$A$16:$B$23,2,FALSE),0)</f>
        <v>0</v>
      </c>
      <c r="BO26" s="49">
        <f>versenyek!$HD$11*IFERROR(VLOOKUP(VLOOKUP($A26,versenyek!HC:HE,3,FALSE),szabalyok!$A$16:$B$23,2,FALSE),0)</f>
        <v>0</v>
      </c>
      <c r="BP26" s="49">
        <f>versenyek!$HG$11*IFERROR(VLOOKUP(VLOOKUP($A26,versenyek!HF:HH,3,FALSE),szabalyok!$A$16:$B$23,2,FALSE),0)</f>
        <v>0</v>
      </c>
      <c r="BQ26" s="49">
        <f>versenyek!$HJ$11*IFERROR(VLOOKUP(VLOOKUP($A26,versenyek!HI:HK,3,FALSE),szabalyok!$A$16:$B$23,2,FALSE),0)</f>
        <v>0</v>
      </c>
      <c r="BR26" s="49">
        <f>versenyek!$HM$11*IFERROR(VLOOKUP(VLOOKUP($A26,versenyek!HL:HN,3,FALSE),szabalyok!$A$16:$B$23,2,FALSE),0)</f>
        <v>0</v>
      </c>
      <c r="BS26" s="49">
        <f>versenyek!$HP$11*IFERROR(VLOOKUP(VLOOKUP($A26,versenyek!HO:HQ,3,FALSE),szabalyok!$A$16:$B$23,2,FALSE),0)</f>
        <v>2.1293981877831931</v>
      </c>
      <c r="BT26" s="49">
        <f>versenyek!$HS$11*IFERROR(VLOOKUP(VLOOKUP($A26,versenyek!HR:HT,3,FALSE),szabalyok!$A$16:$B$23,2,FALSE),0)</f>
        <v>0</v>
      </c>
      <c r="BU26" s="49">
        <f>versenyek!$HV$11*IFERROR(VLOOKUP(VLOOKUP($A26,versenyek!HU:HW,3,FALSE),szabalyok!$A$16:$B$23,2,FALSE),0)</f>
        <v>0</v>
      </c>
      <c r="BV26" s="49">
        <f>versenyek!$HY$11*IFERROR(VLOOKUP(VLOOKUP($A26,versenyek!HX:HZ,3,FALSE),szabalyok!$A$16:$B$23,2,FALSE),0)</f>
        <v>30.533174454314903</v>
      </c>
      <c r="BW26" s="49">
        <f>versenyek!$IB$11*IFERROR(VLOOKUP(VLOOKUP($A26,versenyek!IA:IC,3,FALSE),szabalyok!$A$16:$B$23,2,FALSE),0)</f>
        <v>0</v>
      </c>
      <c r="BX26" s="49">
        <f>versenyek!$IE$11*IFERROR(VLOOKUP(VLOOKUP($A26,versenyek!ID:IF,3,FALSE),szabalyok!$A$16:$B$23,2,FALSE),0)</f>
        <v>0</v>
      </c>
      <c r="BY26" s="49">
        <f>versenyek!$IH$11*IFERROR(VLOOKUP(VLOOKUP($A26,versenyek!IG:II,3,FALSE),szabalyok!$A$16:$B$23,2,FALSE),0)</f>
        <v>0</v>
      </c>
      <c r="BZ26" s="49">
        <f>versenyek!$IK$11*IFERROR(VLOOKUP(VLOOKUP($A26,versenyek!IJ:IL,3,FALSE),szabalyok!$A$16:$B$23,2,FALSE),0)</f>
        <v>0</v>
      </c>
      <c r="CA26" s="49">
        <f>versenyek!$IN$11*IFERROR(VLOOKUP(VLOOKUP($A26,versenyek!IM:IO,3,FALSE),szabalyok!$A$16:$B$23,2,FALSE),0)</f>
        <v>0</v>
      </c>
      <c r="CB26" s="49"/>
      <c r="CC26" s="238">
        <f t="shared" si="0"/>
        <v>32.662572642098098</v>
      </c>
    </row>
    <row r="27" spans="1:81">
      <c r="A27" s="37" t="s">
        <v>102</v>
      </c>
      <c r="B27" s="49">
        <v>0</v>
      </c>
      <c r="C27" s="49">
        <v>17.906154177236171</v>
      </c>
      <c r="D27" s="49">
        <v>0</v>
      </c>
      <c r="E27" s="49">
        <v>0</v>
      </c>
      <c r="F27" s="49">
        <v>107.65229748084232</v>
      </c>
      <c r="G27" s="49">
        <v>0</v>
      </c>
      <c r="H27" s="49">
        <v>0</v>
      </c>
      <c r="I27" s="49">
        <v>0</v>
      </c>
      <c r="J27" s="49">
        <v>75.805581542628332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f>versenyek!$BD$11*IFERROR(VLOOKUP(VLOOKUP($A27,versenyek!BC:BE,3,FALSE),szabalyok!$A$16:$B$23,2,FALSE),0)</f>
        <v>0</v>
      </c>
      <c r="S27" s="49">
        <f>versenyek!$BG$11*IFERROR(VLOOKUP(VLOOKUP($A27,versenyek!BF:BH,3,FALSE),szabalyok!$A$16:$B$23,2,FALSE),0)</f>
        <v>0</v>
      </c>
      <c r="T27" s="49">
        <f>versenyek!$BJ$11*IFERROR(VLOOKUP(VLOOKUP($A27,versenyek!BI:BK,3,FALSE),szabalyok!$A$16:$B$23,2,FALSE),0)</f>
        <v>7.7113656226609253</v>
      </c>
      <c r="U27" s="49">
        <f>versenyek!$BM$11*IFERROR(VLOOKUP(VLOOKUP($A27,versenyek!BL:BN,3,FALSE),szabalyok!$A$16:$B$23,2,FALSE),0)</f>
        <v>0</v>
      </c>
      <c r="V27" s="49">
        <f>versenyek!$BP$11*IFERROR(VLOOKUP(VLOOKUP($A27,versenyek!BO:BQ,3,FALSE),szabalyok!$A$16:$B$23,2,FALSE),0)</f>
        <v>0</v>
      </c>
      <c r="W27" s="49">
        <f>versenyek!$BS$11*IFERROR(VLOOKUP(VLOOKUP($A27,versenyek!BR:BT,3,FALSE),szabalyok!$A$16:$B$23,2,FALSE),0)</f>
        <v>0</v>
      </c>
      <c r="X27" s="49">
        <f>versenyek!$BV$11*IFERROR(VLOOKUP(VLOOKUP($A27,versenyek!BU:BW,3,FALSE),szabalyok!$A$16:$B$23,2,FALSE),0)</f>
        <v>0</v>
      </c>
      <c r="Y27" s="49">
        <f>versenyek!$BY$11*IFERROR(VLOOKUP(VLOOKUP($A27,versenyek!BX:BZ,3,FALSE),szabalyok!$A$16:$B$23,2,FALSE),0)</f>
        <v>0</v>
      </c>
      <c r="Z27" s="49">
        <f>versenyek!$CB$11*IFERROR(VLOOKUP(VLOOKUP($A27,versenyek!CA:CC,3,FALSE),szabalyok!$A$16:$B$23,2,FALSE),0)</f>
        <v>0</v>
      </c>
      <c r="AA27" s="49">
        <f>versenyek!$CE$11*IFERROR(VLOOKUP(VLOOKUP($A27,versenyek!CD:CF,3,FALSE),szabalyok!$A$16:$B$23,2,FALSE),0)</f>
        <v>0</v>
      </c>
      <c r="AB27" s="49">
        <f>versenyek!$CH$11*IFERROR(VLOOKUP(VLOOKUP($A27,versenyek!CG:CI,3,FALSE),szabalyok!$A$16:$B$23,2,FALSE),0)</f>
        <v>0</v>
      </c>
      <c r="AC27" s="49">
        <f>versenyek!$CK$11*IFERROR(VLOOKUP(VLOOKUP($A27,versenyek!CJ:CL,3,FALSE),szabalyok!$A$16:$B$23,2,FALSE),0)</f>
        <v>0</v>
      </c>
      <c r="AD27" s="49">
        <f>versenyek!$CN$11*IFERROR(VLOOKUP(VLOOKUP($A27,versenyek!CM:CO,3,FALSE),szabalyok!$A$16:$B$23,2,FALSE),0)</f>
        <v>0</v>
      </c>
      <c r="AE27" s="49">
        <f>versenyek!$CQ$11*IFERROR(VLOOKUP(VLOOKUP($A27,versenyek!CP:CR,3,FALSE),szabalyok!$A$16:$B$23,2,FALSE),0)</f>
        <v>0</v>
      </c>
      <c r="AF27" s="49">
        <f>versenyek!$CT$11*IFERROR(VLOOKUP(VLOOKUP($A27,versenyek!CS:CU,3,FALSE),szabalyok!$A$16:$B$23,2,FALSE),0)</f>
        <v>0</v>
      </c>
      <c r="AG27" s="49">
        <f>versenyek!$CW$11*IFERROR(VLOOKUP(VLOOKUP($A27,versenyek!CV:CX,3,FALSE),szabalyok!$A$16:$B$23,2,FALSE),0)</f>
        <v>0</v>
      </c>
      <c r="AH27" s="49">
        <f>versenyek!$CZ$11*IFERROR(VLOOKUP(VLOOKUP($A27,versenyek!CY:DA,3,FALSE),szabalyok!$A$16:$B$23,2,FALSE),0)</f>
        <v>0</v>
      </c>
      <c r="AI27" s="49">
        <f>versenyek!$DC$11*IFERROR(VLOOKUP(VLOOKUP($A27,versenyek!DB:DD,3,FALSE),szabalyok!$A$16:$B$23,2,FALSE),0)</f>
        <v>0</v>
      </c>
      <c r="AJ27" s="49">
        <f>versenyek!$DF$11*IFERROR(VLOOKUP(VLOOKUP($A27,versenyek!DE:DG,3,FALSE),szabalyok!$A$16:$B$23,2,FALSE),0)</f>
        <v>0</v>
      </c>
      <c r="AK27" s="49">
        <f>versenyek!$DI$11*IFERROR(VLOOKUP(VLOOKUP($A27,versenyek!DH:DJ,3,FALSE),szabalyok!$A$16:$B$23,2,FALSE),0)</f>
        <v>0</v>
      </c>
      <c r="AL27" s="49">
        <f>versenyek!$DL$11*IFERROR(VLOOKUP(VLOOKUP($A27,versenyek!DK:DM,3,FALSE),szabalyok!$A$16:$B$23,2,FALSE),0)</f>
        <v>0</v>
      </c>
      <c r="AM27" s="49">
        <f>versenyek!$DR$11*IFERROR(VLOOKUP(VLOOKUP($A27,versenyek!DQ:DS,3,FALSE),szabalyok!$A$16:$B$23,2,FALSE),0)</f>
        <v>19.047962733185773</v>
      </c>
      <c r="AN27" s="49">
        <f>versenyek!$DU$11*IFERROR(VLOOKUP(VLOOKUP($A27,versenyek!DT:DV,3,FALSE),szabalyok!$A$16:$B$23,2,FALSE),0)</f>
        <v>0</v>
      </c>
      <c r="AO27" s="49">
        <f>versenyek!$DO$11*IFERROR(VLOOKUP(VLOOKUP($A27,versenyek!DN:DP,3,FALSE),szabalyok!$A$16:$B$23,2,FALSE),0)</f>
        <v>0</v>
      </c>
      <c r="AP27" s="49">
        <f>versenyek!$DX$11*IFERROR(VLOOKUP(VLOOKUP($A27,versenyek!DW:DY,3,FALSE),szabalyok!$A$16:$B$23,2,FALSE),0)</f>
        <v>0</v>
      </c>
      <c r="AQ27" s="49">
        <f>versenyek!$EA$11*IFERROR(VLOOKUP(VLOOKUP($A27,versenyek!DZ:EB,3,FALSE),szabalyok!$A$16:$B$23,2,FALSE),0)</f>
        <v>0</v>
      </c>
      <c r="AR27" s="49">
        <f>versenyek!$ED$11*IFERROR(VLOOKUP(VLOOKUP($A27,versenyek!EC:EE,3,FALSE),szabalyok!$A$16:$B$23,2,FALSE),0)</f>
        <v>0</v>
      </c>
      <c r="AS27" s="49">
        <f>versenyek!$EG$11*IFERROR(VLOOKUP(VLOOKUP($A27,versenyek!EF:EH,3,FALSE),szabalyok!$A$16:$B$23,2,FALSE),0)</f>
        <v>0</v>
      </c>
      <c r="AT27" s="49">
        <f>versenyek!$EJ$11*IFERROR(VLOOKUP(VLOOKUP($A27,versenyek!EI:EK,3,FALSE),szabalyok!$A$16:$B$23,2,FALSE),0)</f>
        <v>0</v>
      </c>
      <c r="AU27" s="49">
        <f>versenyek!$EM$11*IFERROR(VLOOKUP(VLOOKUP($A27,versenyek!EL:EN,3,FALSE),szabalyok!$A$16:$B$23,2,FALSE),0)</f>
        <v>0</v>
      </c>
      <c r="AV27" s="49">
        <f>versenyek!$EP$11*IFERROR(VLOOKUP(VLOOKUP($A27,versenyek!EO:EQ,3,FALSE),szabalyok!$A$16:$B$23,2,FALSE),0)</f>
        <v>0</v>
      </c>
      <c r="AW27" s="49">
        <f>versenyek!$EY$11*IFERROR(VLOOKUP(VLOOKUP($A27,versenyek!EX:EZ,3,FALSE),szabalyok!$A$16:$B$23,2,FALSE),0)</f>
        <v>0</v>
      </c>
      <c r="AX27" s="49">
        <f>versenyek!$FB$11*IFERROR(VLOOKUP(VLOOKUP($A27,versenyek!FA:FC,3,FALSE),szabalyok!$A$16:$B$23,2,FALSE),0)</f>
        <v>0</v>
      </c>
      <c r="AY27" s="49">
        <f>versenyek!$FE$11*IFERROR(VLOOKUP(VLOOKUP($A27,versenyek!FD:FF,3,FALSE),szabalyok!$A$16:$B$23,2,FALSE),0)</f>
        <v>0</v>
      </c>
      <c r="AZ27" s="49">
        <f>versenyek!$FH$11*IFERROR(VLOOKUP(VLOOKUP($A27,versenyek!FG:FI,3,FALSE),szabalyok!$A$16:$B$23,2,FALSE),0)</f>
        <v>0</v>
      </c>
      <c r="BA27" s="49">
        <f>versenyek!$FK$11*IFERROR(VLOOKUP(VLOOKUP($A27,versenyek!FJ:FL,3,FALSE),szabalyok!$A$16:$B$23,2,FALSE),0)</f>
        <v>0</v>
      </c>
      <c r="BB27" s="49">
        <f>versenyek!$FN$11*IFERROR(VLOOKUP(VLOOKUP($A27,versenyek!FM:FO,3,FALSE),szabalyok!$A$16:$B$23,2,FALSE),0)</f>
        <v>0</v>
      </c>
      <c r="BC27" s="49">
        <f>versenyek!$FQ$11*IFERROR(VLOOKUP(VLOOKUP($A27,versenyek!FP:FR,3,FALSE),szabalyok!$A$16:$B$23,2,FALSE),0)</f>
        <v>0</v>
      </c>
      <c r="BD27" s="49">
        <f>versenyek!$FT$11*IFERROR(VLOOKUP(VLOOKUP($A27,versenyek!FS:FU,3,FALSE),szabalyok!$A$16:$B$23,2,FALSE),0)</f>
        <v>0</v>
      </c>
      <c r="BE27" s="49">
        <f>versenyek!$FW$11*IFERROR(VLOOKUP(VLOOKUP($A27,versenyek!FV:FX,3,FALSE),szabalyok!$A$16:$B$23,2,FALSE),0)</f>
        <v>0</v>
      </c>
      <c r="BF27" s="49">
        <f>versenyek!$FZ$11*IFERROR(VLOOKUP(VLOOKUP($A27,versenyek!FY:GA,3,FALSE),szabalyok!$A$16:$B$23,2,FALSE),0)</f>
        <v>0</v>
      </c>
      <c r="BG27" s="49">
        <f>versenyek!$GC$11*IFERROR(VLOOKUP(VLOOKUP($A27,versenyek!GB:GD,3,FALSE),szabalyok!$A$16:$B$23,2,FALSE),0)</f>
        <v>0</v>
      </c>
      <c r="BH27" s="49">
        <f>versenyek!$GF$11*IFERROR(VLOOKUP(VLOOKUP($A27,versenyek!GE:GG,3,FALSE),szabalyok!$A$16:$B$23,2,FALSE),0)</f>
        <v>0</v>
      </c>
      <c r="BI27" s="49">
        <f>versenyek!$GI$11*IFERROR(VLOOKUP(VLOOKUP($A27,versenyek!GH:GJ,3,FALSE),szabalyok!$A$16:$B$23,2,FALSE),0)</f>
        <v>0</v>
      </c>
      <c r="BJ27" s="49">
        <f>versenyek!$GL$11*IFERROR(VLOOKUP(VLOOKUP($A27,versenyek!GK:GM,3,FALSE),szabalyok!$A$16:$B$23,2,FALSE),0)</f>
        <v>0</v>
      </c>
      <c r="BK27" s="49">
        <f>versenyek!$GO$11*IFERROR(VLOOKUP(VLOOKUP($A27,versenyek!GN:GP,3,FALSE),szabalyok!$A$16:$B$23,2,FALSE),0)</f>
        <v>0</v>
      </c>
      <c r="BL27" s="49">
        <f>versenyek!$GR$11*IFERROR(VLOOKUP(VLOOKUP($A27,versenyek!GQ:GS,3,FALSE),szabalyok!$A$16:$B$23,2,FALSE),0)</f>
        <v>0</v>
      </c>
      <c r="BM27" s="49">
        <f>versenyek!$GX$11*IFERROR(VLOOKUP(VLOOKUP($A27,versenyek!GW:GY,3,FALSE),szabalyok!$A$16:$B$23,2,FALSE),0)</f>
        <v>0</v>
      </c>
      <c r="BN27" s="49">
        <f>versenyek!$GX$11*IFERROR(VLOOKUP(VLOOKUP($A27,versenyek!GX:GZ,3,FALSE),szabalyok!$A$16:$B$23,2,FALSE),0)</f>
        <v>0</v>
      </c>
      <c r="BO27" s="49">
        <f>versenyek!$HD$11*IFERROR(VLOOKUP(VLOOKUP($A27,versenyek!HC:HE,3,FALSE),szabalyok!$A$16:$B$23,2,FALSE),0)</f>
        <v>0</v>
      </c>
      <c r="BP27" s="49">
        <f>versenyek!$HG$11*IFERROR(VLOOKUP(VLOOKUP($A27,versenyek!HF:HH,3,FALSE),szabalyok!$A$16:$B$23,2,FALSE),0)</f>
        <v>31.792469760953839</v>
      </c>
      <c r="BQ27" s="49">
        <f>versenyek!$HJ$11*IFERROR(VLOOKUP(VLOOKUP($A27,versenyek!HI:HK,3,FALSE),szabalyok!$A$16:$B$23,2,FALSE),0)</f>
        <v>0</v>
      </c>
      <c r="BR27" s="49">
        <f>versenyek!$HM$11*IFERROR(VLOOKUP(VLOOKUP($A27,versenyek!HL:HN,3,FALSE),szabalyok!$A$16:$B$23,2,FALSE),0)</f>
        <v>0</v>
      </c>
      <c r="BS27" s="49">
        <f>versenyek!$HP$11*IFERROR(VLOOKUP(VLOOKUP($A27,versenyek!HO:HQ,3,FALSE),szabalyok!$A$16:$B$23,2,FALSE),0)</f>
        <v>0</v>
      </c>
      <c r="BT27" s="49">
        <f>versenyek!$HS$11*IFERROR(VLOOKUP(VLOOKUP($A27,versenyek!HR:HT,3,FALSE),szabalyok!$A$16:$B$23,2,FALSE),0)</f>
        <v>0</v>
      </c>
      <c r="BU27" s="49">
        <f>versenyek!$HV$11*IFERROR(VLOOKUP(VLOOKUP($A27,versenyek!HU:HW,3,FALSE),szabalyok!$A$16:$B$23,2,FALSE),0)</f>
        <v>0</v>
      </c>
      <c r="BV27" s="49">
        <f>versenyek!$HY$11*IFERROR(VLOOKUP(VLOOKUP($A27,versenyek!HX:HZ,3,FALSE),szabalyok!$A$16:$B$23,2,FALSE),0)</f>
        <v>0</v>
      </c>
      <c r="BW27" s="49">
        <f>versenyek!$IB$11*IFERROR(VLOOKUP(VLOOKUP($A27,versenyek!IA:IC,3,FALSE),szabalyok!$A$16:$B$23,2,FALSE),0)</f>
        <v>0</v>
      </c>
      <c r="BX27" s="49">
        <f>versenyek!$IE$11*IFERROR(VLOOKUP(VLOOKUP($A27,versenyek!ID:IF,3,FALSE),szabalyok!$A$16:$B$23,2,FALSE),0)</f>
        <v>0</v>
      </c>
      <c r="BY27" s="49">
        <f>versenyek!$IH$11*IFERROR(VLOOKUP(VLOOKUP($A27,versenyek!IG:II,3,FALSE),szabalyok!$A$16:$B$23,2,FALSE),0)</f>
        <v>0</v>
      </c>
      <c r="BZ27" s="49">
        <f>versenyek!$IK$11*IFERROR(VLOOKUP(VLOOKUP($A27,versenyek!IJ:IL,3,FALSE),szabalyok!$A$16:$B$23,2,FALSE),0)</f>
        <v>0</v>
      </c>
      <c r="CA27" s="49">
        <f>versenyek!$IN$11*IFERROR(VLOOKUP(VLOOKUP($A27,versenyek!IM:IO,3,FALSE),szabalyok!$A$16:$B$23,2,FALSE),0)</f>
        <v>0</v>
      </c>
      <c r="CB27" s="49"/>
      <c r="CC27" s="238">
        <f t="shared" si="0"/>
        <v>31.792469760953839</v>
      </c>
    </row>
    <row r="28" spans="1:81">
      <c r="A28" s="1" t="s">
        <v>1262</v>
      </c>
      <c r="B28" s="49">
        <v>0</v>
      </c>
      <c r="C28" s="49">
        <v>0</v>
      </c>
      <c r="D28" s="49">
        <v>0</v>
      </c>
      <c r="E28" s="49">
        <v>5.437430367243353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  <c r="R28" s="49">
        <f>versenyek!$BD$11*IFERROR(VLOOKUP(VLOOKUP($A28,versenyek!BC:BE,3,FALSE),szabalyok!$A$16:$B$23,2,FALSE),0)</f>
        <v>0</v>
      </c>
      <c r="S28" s="49">
        <f>versenyek!$BG$11*IFERROR(VLOOKUP(VLOOKUP($A28,versenyek!BF:BH,3,FALSE),szabalyok!$A$16:$B$23,2,FALSE),0)</f>
        <v>0</v>
      </c>
      <c r="T28" s="49">
        <f>versenyek!$BJ$11*IFERROR(VLOOKUP(VLOOKUP($A28,versenyek!BI:BK,3,FALSE),szabalyok!$A$16:$B$23,2,FALSE),0)</f>
        <v>0</v>
      </c>
      <c r="U28" s="49">
        <f>versenyek!$BM$11*IFERROR(VLOOKUP(VLOOKUP($A28,versenyek!BL:BN,3,FALSE),szabalyok!$A$16:$B$23,2,FALSE),0)</f>
        <v>0</v>
      </c>
      <c r="V28" s="49">
        <f>versenyek!$BP$11*IFERROR(VLOOKUP(VLOOKUP($A28,versenyek!BO:BQ,3,FALSE),szabalyok!$A$16:$B$23,2,FALSE),0)</f>
        <v>0</v>
      </c>
      <c r="W28" s="49">
        <f>versenyek!$BS$11*IFERROR(VLOOKUP(VLOOKUP($A28,versenyek!BR:BT,3,FALSE),szabalyok!$A$16:$B$23,2,FALSE),0)</f>
        <v>0</v>
      </c>
      <c r="X28" s="49">
        <f>versenyek!$BV$11*IFERROR(VLOOKUP(VLOOKUP($A28,versenyek!BU:BW,3,FALSE),szabalyok!$A$16:$B$23,2,FALSE),0)</f>
        <v>0</v>
      </c>
      <c r="Y28" s="49">
        <f>versenyek!$BY$11*IFERROR(VLOOKUP(VLOOKUP($A28,versenyek!BX:BZ,3,FALSE),szabalyok!$A$16:$B$23,2,FALSE),0)</f>
        <v>0</v>
      </c>
      <c r="Z28" s="49">
        <f>versenyek!$CB$11*IFERROR(VLOOKUP(VLOOKUP($A28,versenyek!CA:CC,3,FALSE),szabalyok!$A$16:$B$23,2,FALSE),0)</f>
        <v>0</v>
      </c>
      <c r="AA28" s="49">
        <f>versenyek!$CE$11*IFERROR(VLOOKUP(VLOOKUP($A28,versenyek!CD:CF,3,FALSE),szabalyok!$A$16:$B$23,2,FALSE),0)</f>
        <v>0</v>
      </c>
      <c r="AB28" s="49">
        <f>versenyek!$CH$11*IFERROR(VLOOKUP(VLOOKUP($A28,versenyek!CG:CI,3,FALSE),szabalyok!$A$16:$B$23,2,FALSE),0)</f>
        <v>0</v>
      </c>
      <c r="AC28" s="49">
        <f>versenyek!$CK$11*IFERROR(VLOOKUP(VLOOKUP($A28,versenyek!CJ:CL,3,FALSE),szabalyok!$A$16:$B$23,2,FALSE),0)</f>
        <v>0</v>
      </c>
      <c r="AD28" s="49">
        <f>versenyek!$CN$11*IFERROR(VLOOKUP(VLOOKUP($A28,versenyek!CM:CO,3,FALSE),szabalyok!$A$16:$B$23,2,FALSE),0)</f>
        <v>0</v>
      </c>
      <c r="AE28" s="49">
        <f>versenyek!$CQ$11*IFERROR(VLOOKUP(VLOOKUP($A28,versenyek!CP:CR,3,FALSE),szabalyok!$A$16:$B$23,2,FALSE),0)</f>
        <v>0</v>
      </c>
      <c r="AF28" s="49">
        <f>versenyek!$CT$11*IFERROR(VLOOKUP(VLOOKUP($A28,versenyek!CS:CU,3,FALSE),szabalyok!$A$16:$B$23,2,FALSE),0)</f>
        <v>0</v>
      </c>
      <c r="AG28" s="49">
        <f>versenyek!$CW$11*IFERROR(VLOOKUP(VLOOKUP($A28,versenyek!CV:CX,3,FALSE),szabalyok!$A$16:$B$23,2,FALSE),0)</f>
        <v>0</v>
      </c>
      <c r="AH28" s="49">
        <f>versenyek!$CZ$11*IFERROR(VLOOKUP(VLOOKUP($A28,versenyek!CY:DA,3,FALSE),szabalyok!$A$16:$B$23,2,FALSE),0)</f>
        <v>0</v>
      </c>
      <c r="AI28" s="49">
        <f>versenyek!$DC$11*IFERROR(VLOOKUP(VLOOKUP($A28,versenyek!DB:DD,3,FALSE),szabalyok!$A$16:$B$23,2,FALSE),0)</f>
        <v>0</v>
      </c>
      <c r="AJ28" s="49">
        <f>versenyek!$DF$11*IFERROR(VLOOKUP(VLOOKUP($A28,versenyek!DE:DG,3,FALSE),szabalyok!$A$16:$B$23,2,FALSE),0)</f>
        <v>0</v>
      </c>
      <c r="AK28" s="49">
        <f>versenyek!$DI$11*IFERROR(VLOOKUP(VLOOKUP($A28,versenyek!DH:DJ,3,FALSE),szabalyok!$A$16:$B$23,2,FALSE),0)</f>
        <v>0</v>
      </c>
      <c r="AL28" s="49">
        <f>versenyek!$DL$11*IFERROR(VLOOKUP(VLOOKUP($A28,versenyek!DK:DM,3,FALSE),szabalyok!$A$16:$B$23,2,FALSE),0)</f>
        <v>0</v>
      </c>
      <c r="AM28" s="49">
        <f>versenyek!$DR$11*IFERROR(VLOOKUP(VLOOKUP($A28,versenyek!DQ:DS,3,FALSE),szabalyok!$A$16:$B$23,2,FALSE),0)</f>
        <v>0</v>
      </c>
      <c r="AN28" s="49">
        <f>versenyek!$DU$11*IFERROR(VLOOKUP(VLOOKUP($A28,versenyek!DT:DV,3,FALSE),szabalyok!$A$16:$B$23,2,FALSE),0)</f>
        <v>0</v>
      </c>
      <c r="AO28" s="49">
        <f>versenyek!$DO$11*IFERROR(VLOOKUP(VLOOKUP($A28,versenyek!DN:DP,3,FALSE),szabalyok!$A$16:$B$23,2,FALSE),0)</f>
        <v>0</v>
      </c>
      <c r="AP28" s="49">
        <f>versenyek!$DX$11*IFERROR(VLOOKUP(VLOOKUP($A28,versenyek!DW:DY,3,FALSE),szabalyok!$A$16:$B$23,2,FALSE),0)</f>
        <v>0</v>
      </c>
      <c r="AQ28" s="49">
        <f>versenyek!$EA$11*IFERROR(VLOOKUP(VLOOKUP($A28,versenyek!DZ:EB,3,FALSE),szabalyok!$A$16:$B$23,2,FALSE),0)</f>
        <v>0</v>
      </c>
      <c r="AR28" s="49">
        <f>versenyek!$ED$11*IFERROR(VLOOKUP(VLOOKUP($A28,versenyek!EC:EE,3,FALSE),szabalyok!$A$16:$B$23,2,FALSE),0)</f>
        <v>0</v>
      </c>
      <c r="AS28" s="49">
        <f>versenyek!$EG$11*IFERROR(VLOOKUP(VLOOKUP($A28,versenyek!EF:EH,3,FALSE),szabalyok!$A$16:$B$23,2,FALSE),0)</f>
        <v>0</v>
      </c>
      <c r="AT28" s="49">
        <f>versenyek!$EJ$11*IFERROR(VLOOKUP(VLOOKUP($A28,versenyek!EI:EK,3,FALSE),szabalyok!$A$16:$B$23,2,FALSE),0)</f>
        <v>0</v>
      </c>
      <c r="AU28" s="49">
        <f>versenyek!$EM$11*IFERROR(VLOOKUP(VLOOKUP($A28,versenyek!EL:EN,3,FALSE),szabalyok!$A$16:$B$23,2,FALSE),0)</f>
        <v>0</v>
      </c>
      <c r="AV28" s="49">
        <f>versenyek!$EP$11*IFERROR(VLOOKUP(VLOOKUP($A28,versenyek!EO:EQ,3,FALSE),szabalyok!$A$16:$B$23,2,FALSE),0)</f>
        <v>0</v>
      </c>
      <c r="AW28" s="49">
        <f>versenyek!$EY$11*IFERROR(VLOOKUP(VLOOKUP($A28,versenyek!EX:EZ,3,FALSE),szabalyok!$A$16:$B$23,2,FALSE),0)</f>
        <v>0</v>
      </c>
      <c r="AX28" s="49">
        <f>versenyek!$FB$11*IFERROR(VLOOKUP(VLOOKUP($A28,versenyek!FA:FC,3,FALSE),szabalyok!$A$16:$B$23,2,FALSE),0)</f>
        <v>0</v>
      </c>
      <c r="AY28" s="49">
        <f>versenyek!$FE$11*IFERROR(VLOOKUP(VLOOKUP($A28,versenyek!FD:FF,3,FALSE),szabalyok!$A$16:$B$23,2,FALSE),0)</f>
        <v>0</v>
      </c>
      <c r="AZ28" s="49">
        <f>versenyek!$FH$11*IFERROR(VLOOKUP(VLOOKUP($A28,versenyek!FG:FI,3,FALSE),szabalyok!$A$16:$B$23,2,FALSE),0)</f>
        <v>0</v>
      </c>
      <c r="BA28" s="49">
        <f>versenyek!$FK$11*IFERROR(VLOOKUP(VLOOKUP($A28,versenyek!FJ:FL,3,FALSE),szabalyok!$A$16:$B$23,2,FALSE),0)</f>
        <v>0</v>
      </c>
      <c r="BB28" s="49">
        <f>versenyek!$FN$11*IFERROR(VLOOKUP(VLOOKUP($A28,versenyek!FM:FO,3,FALSE),szabalyok!$A$16:$B$23,2,FALSE),0)</f>
        <v>0</v>
      </c>
      <c r="BC28" s="49">
        <f>versenyek!$FQ$11*IFERROR(VLOOKUP(VLOOKUP($A28,versenyek!FP:FR,3,FALSE),szabalyok!$A$16:$B$23,2,FALSE),0)</f>
        <v>0</v>
      </c>
      <c r="BD28" s="49">
        <f>versenyek!$FT$11*IFERROR(VLOOKUP(VLOOKUP($A28,versenyek!FS:FU,3,FALSE),szabalyok!$A$16:$B$23,2,FALSE),0)</f>
        <v>0</v>
      </c>
      <c r="BE28" s="49">
        <f>versenyek!$FW$11*IFERROR(VLOOKUP(VLOOKUP($A28,versenyek!FV:FX,3,FALSE),szabalyok!$A$16:$B$23,2,FALSE),0)</f>
        <v>26.256681943441766</v>
      </c>
      <c r="BF28" s="49">
        <f>versenyek!$FZ$11*IFERROR(VLOOKUP(VLOOKUP($A28,versenyek!FY:GA,3,FALSE),szabalyok!$A$16:$B$23,2,FALSE),0)</f>
        <v>0</v>
      </c>
      <c r="BG28" s="49">
        <f>versenyek!$GC$11*IFERROR(VLOOKUP(VLOOKUP($A28,versenyek!GB:GD,3,FALSE),szabalyok!$A$16:$B$23,2,FALSE),0)</f>
        <v>0</v>
      </c>
      <c r="BH28" s="49">
        <f>versenyek!$GF$11*IFERROR(VLOOKUP(VLOOKUP($A28,versenyek!GE:GG,3,FALSE),szabalyok!$A$16:$B$23,2,FALSE),0)</f>
        <v>0</v>
      </c>
      <c r="BI28" s="49">
        <f>versenyek!$GI$11*IFERROR(VLOOKUP(VLOOKUP($A28,versenyek!GH:GJ,3,FALSE),szabalyok!$A$16:$B$23,2,FALSE),0)</f>
        <v>0</v>
      </c>
      <c r="BJ28" s="49">
        <f>versenyek!$GL$11*IFERROR(VLOOKUP(VLOOKUP($A28,versenyek!GK:GM,3,FALSE),szabalyok!$A$16:$B$23,2,FALSE),0)</f>
        <v>0</v>
      </c>
      <c r="BK28" s="49">
        <f>versenyek!$GO$11*IFERROR(VLOOKUP(VLOOKUP($A28,versenyek!GN:GP,3,FALSE),szabalyok!$A$16:$B$23,2,FALSE),0)</f>
        <v>0</v>
      </c>
      <c r="BL28" s="49">
        <f>versenyek!$GR$11*IFERROR(VLOOKUP(VLOOKUP($A28,versenyek!GQ:GS,3,FALSE),szabalyok!$A$16:$B$23,2,FALSE),0)</f>
        <v>0</v>
      </c>
      <c r="BM28" s="49">
        <f>versenyek!$GX$11*IFERROR(VLOOKUP(VLOOKUP($A28,versenyek!GW:GY,3,FALSE),szabalyok!$A$16:$B$23,2,FALSE),0)</f>
        <v>0</v>
      </c>
      <c r="BN28" s="49">
        <f>versenyek!$GX$11*IFERROR(VLOOKUP(VLOOKUP($A28,versenyek!GX:GZ,3,FALSE),szabalyok!$A$16:$B$23,2,FALSE),0)</f>
        <v>0</v>
      </c>
      <c r="BO28" s="49">
        <f>versenyek!$HD$11*IFERROR(VLOOKUP(VLOOKUP($A28,versenyek!HC:HE,3,FALSE),szabalyok!$A$16:$B$23,2,FALSE),0)</f>
        <v>0</v>
      </c>
      <c r="BP28" s="49">
        <f>versenyek!$HG$11*IFERROR(VLOOKUP(VLOOKUP($A28,versenyek!HF:HH,3,FALSE),szabalyok!$A$16:$B$23,2,FALSE),0)</f>
        <v>0</v>
      </c>
      <c r="BQ28" s="49">
        <f>versenyek!$HJ$11*IFERROR(VLOOKUP(VLOOKUP($A28,versenyek!HI:HK,3,FALSE),szabalyok!$A$16:$B$23,2,FALSE),0)</f>
        <v>0</v>
      </c>
      <c r="BR28" s="49">
        <f>versenyek!$HM$11*IFERROR(VLOOKUP(VLOOKUP($A28,versenyek!HL:HN,3,FALSE),szabalyok!$A$16:$B$23,2,FALSE),0)</f>
        <v>0</v>
      </c>
      <c r="BS28" s="49">
        <f>versenyek!$HP$11*IFERROR(VLOOKUP(VLOOKUP($A28,versenyek!HO:HQ,3,FALSE),szabalyok!$A$16:$B$23,2,FALSE),0)</f>
        <v>0</v>
      </c>
      <c r="BT28" s="49">
        <f>versenyek!$HS$11*IFERROR(VLOOKUP(VLOOKUP($A28,versenyek!HR:HT,3,FALSE),szabalyok!$A$16:$B$23,2,FALSE),0)</f>
        <v>0</v>
      </c>
      <c r="BU28" s="49">
        <f>versenyek!$HV$11*IFERROR(VLOOKUP(VLOOKUP($A28,versenyek!HU:HW,3,FALSE),szabalyok!$A$16:$B$23,2,FALSE),0)</f>
        <v>0</v>
      </c>
      <c r="BV28" s="49">
        <f>versenyek!$HY$11*IFERROR(VLOOKUP(VLOOKUP($A28,versenyek!HX:HZ,3,FALSE),szabalyok!$A$16:$B$23,2,FALSE),0)</f>
        <v>0</v>
      </c>
      <c r="BW28" s="49">
        <f>versenyek!$IB$11*IFERROR(VLOOKUP(VLOOKUP($A28,versenyek!IA:IC,3,FALSE),szabalyok!$A$16:$B$23,2,FALSE),0)</f>
        <v>0</v>
      </c>
      <c r="BX28" s="49">
        <f>versenyek!$IE$11*IFERROR(VLOOKUP(VLOOKUP($A28,versenyek!ID:IF,3,FALSE),szabalyok!$A$16:$B$23,2,FALSE),0)</f>
        <v>3.8231860908029747</v>
      </c>
      <c r="BY28" s="49">
        <f>versenyek!$IH$11*IFERROR(VLOOKUP(VLOOKUP($A28,versenyek!IG:II,3,FALSE),szabalyok!$A$16:$B$23,2,FALSE),0)</f>
        <v>0</v>
      </c>
      <c r="BZ28" s="49">
        <f>versenyek!$IK$11*IFERROR(VLOOKUP(VLOOKUP($A28,versenyek!IJ:IL,3,FALSE),szabalyok!$A$16:$B$23,2,FALSE),0)</f>
        <v>0</v>
      </c>
      <c r="CA28" s="49">
        <f>versenyek!$IN$11*IFERROR(VLOOKUP(VLOOKUP($A28,versenyek!IM:IO,3,FALSE),szabalyok!$A$16:$B$23,2,FALSE),0)</f>
        <v>0</v>
      </c>
      <c r="CB28" s="49"/>
      <c r="CC28" s="238">
        <f t="shared" si="0"/>
        <v>30.07986803424474</v>
      </c>
    </row>
    <row r="29" spans="1:81">
      <c r="A29" s="1" t="s">
        <v>44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24.835356626854082</v>
      </c>
      <c r="Q29" s="49">
        <v>0</v>
      </c>
      <c r="R29" s="49">
        <f>versenyek!$BD$11*IFERROR(VLOOKUP(VLOOKUP($A29,versenyek!BC:BE,3,FALSE),szabalyok!$A$16:$B$23,2,FALSE),0)</f>
        <v>0</v>
      </c>
      <c r="S29" s="49">
        <f>versenyek!$BG$11*IFERROR(VLOOKUP(VLOOKUP($A29,versenyek!BF:BH,3,FALSE),szabalyok!$A$16:$B$23,2,FALSE),0)</f>
        <v>0</v>
      </c>
      <c r="T29" s="49">
        <f>versenyek!$BJ$11*IFERROR(VLOOKUP(VLOOKUP($A29,versenyek!BI:BK,3,FALSE),szabalyok!$A$16:$B$23,2,FALSE),0)</f>
        <v>0</v>
      </c>
      <c r="U29" s="49">
        <f>versenyek!$BM$11*IFERROR(VLOOKUP(VLOOKUP($A29,versenyek!BL:BN,3,FALSE),szabalyok!$A$16:$B$23,2,FALSE),0)</f>
        <v>0</v>
      </c>
      <c r="V29" s="49">
        <f>versenyek!$BP$11*IFERROR(VLOOKUP(VLOOKUP($A29,versenyek!BO:BQ,3,FALSE),szabalyok!$A$16:$B$23,2,FALSE),0)</f>
        <v>0</v>
      </c>
      <c r="W29" s="49">
        <f>versenyek!$BS$11*IFERROR(VLOOKUP(VLOOKUP($A29,versenyek!BR:BT,3,FALSE),szabalyok!$A$16:$B$23,2,FALSE),0)</f>
        <v>0</v>
      </c>
      <c r="X29" s="49">
        <f>versenyek!$BV$11*IFERROR(VLOOKUP(VLOOKUP($A29,versenyek!BU:BW,3,FALSE),szabalyok!$A$16:$B$23,2,FALSE),0)</f>
        <v>0</v>
      </c>
      <c r="Y29" s="49">
        <f>versenyek!$BY$11*IFERROR(VLOOKUP(VLOOKUP($A29,versenyek!BX:BZ,3,FALSE),szabalyok!$A$16:$B$23,2,FALSE),0)</f>
        <v>0</v>
      </c>
      <c r="Z29" s="49">
        <f>versenyek!$CB$11*IFERROR(VLOOKUP(VLOOKUP($A29,versenyek!CA:CC,3,FALSE),szabalyok!$A$16:$B$23,2,FALSE),0)</f>
        <v>0</v>
      </c>
      <c r="AA29" s="49">
        <f>versenyek!$CE$11*IFERROR(VLOOKUP(VLOOKUP($A29,versenyek!CD:CF,3,FALSE),szabalyok!$A$16:$B$23,2,FALSE),0)</f>
        <v>0</v>
      </c>
      <c r="AB29" s="49">
        <f>versenyek!$CH$11*IFERROR(VLOOKUP(VLOOKUP($A29,versenyek!CG:CI,3,FALSE),szabalyok!$A$16:$B$23,2,FALSE),0)</f>
        <v>0</v>
      </c>
      <c r="AC29" s="49">
        <f>versenyek!$CK$11*IFERROR(VLOOKUP(VLOOKUP($A29,versenyek!CJ:CL,3,FALSE),szabalyok!$A$16:$B$23,2,FALSE),0)</f>
        <v>0</v>
      </c>
      <c r="AD29" s="49">
        <f>versenyek!$CN$11*IFERROR(VLOOKUP(VLOOKUP($A29,versenyek!CM:CO,3,FALSE),szabalyok!$A$16:$B$23,2,FALSE),0)</f>
        <v>0</v>
      </c>
      <c r="AE29" s="49">
        <f>versenyek!$CQ$11*IFERROR(VLOOKUP(VLOOKUP($A29,versenyek!CP:CR,3,FALSE),szabalyok!$A$16:$B$23,2,FALSE),0)</f>
        <v>0</v>
      </c>
      <c r="AF29" s="49">
        <f>versenyek!$CT$11*IFERROR(VLOOKUP(VLOOKUP($A29,versenyek!CS:CU,3,FALSE),szabalyok!$A$16:$B$23,2,FALSE),0)</f>
        <v>0</v>
      </c>
      <c r="AG29" s="49">
        <f>versenyek!$CW$11*IFERROR(VLOOKUP(VLOOKUP($A29,versenyek!CV:CX,3,FALSE),szabalyok!$A$16:$B$23,2,FALSE),0)</f>
        <v>0</v>
      </c>
      <c r="AH29" s="49">
        <f>versenyek!$CZ$11*IFERROR(VLOOKUP(VLOOKUP($A29,versenyek!CY:DA,3,FALSE),szabalyok!$A$16:$B$23,2,FALSE),0)</f>
        <v>0</v>
      </c>
      <c r="AI29" s="49">
        <f>versenyek!$DC$11*IFERROR(VLOOKUP(VLOOKUP($A29,versenyek!DB:DD,3,FALSE),szabalyok!$A$16:$B$23,2,FALSE),0)</f>
        <v>0</v>
      </c>
      <c r="AJ29" s="49">
        <f>versenyek!$DF$11*IFERROR(VLOOKUP(VLOOKUP($A29,versenyek!DE:DG,3,FALSE),szabalyok!$A$16:$B$23,2,FALSE),0)</f>
        <v>0</v>
      </c>
      <c r="AK29" s="49">
        <f>versenyek!$DI$11*IFERROR(VLOOKUP(VLOOKUP($A29,versenyek!DH:DJ,3,FALSE),szabalyok!$A$16:$B$23,2,FALSE),0)</f>
        <v>0</v>
      </c>
      <c r="AL29" s="49">
        <f>versenyek!$DL$11*IFERROR(VLOOKUP(VLOOKUP($A29,versenyek!DK:DM,3,FALSE),szabalyok!$A$16:$B$23,2,FALSE),0)</f>
        <v>0</v>
      </c>
      <c r="AM29" s="49">
        <f>versenyek!$DR$11*IFERROR(VLOOKUP(VLOOKUP($A29,versenyek!DQ:DS,3,FALSE),szabalyok!$A$16:$B$23,2,FALSE),0)</f>
        <v>0</v>
      </c>
      <c r="AN29" s="49">
        <f>versenyek!$DU$11*IFERROR(VLOOKUP(VLOOKUP($A29,versenyek!DT:DV,3,FALSE),szabalyok!$A$16:$B$23,2,FALSE),0)</f>
        <v>0</v>
      </c>
      <c r="AO29" s="49">
        <f>versenyek!$DO$11*IFERROR(VLOOKUP(VLOOKUP($A29,versenyek!DN:DP,3,FALSE),szabalyok!$A$16:$B$23,2,FALSE),0)</f>
        <v>0</v>
      </c>
      <c r="AP29" s="49">
        <f>versenyek!$DX$11*IFERROR(VLOOKUP(VLOOKUP($A29,versenyek!DW:DY,3,FALSE),szabalyok!$A$16:$B$23,2,FALSE),0)</f>
        <v>0</v>
      </c>
      <c r="AQ29" s="49">
        <f>versenyek!$EA$11*IFERROR(VLOOKUP(VLOOKUP($A29,versenyek!DZ:EB,3,FALSE),szabalyok!$A$16:$B$23,2,FALSE),0)</f>
        <v>0</v>
      </c>
      <c r="AR29" s="49">
        <f>versenyek!$ED$11*IFERROR(VLOOKUP(VLOOKUP($A29,versenyek!EC:EE,3,FALSE),szabalyok!$A$16:$B$23,2,FALSE),0)</f>
        <v>0</v>
      </c>
      <c r="AS29" s="49">
        <f>versenyek!$EG$11*IFERROR(VLOOKUP(VLOOKUP($A29,versenyek!EF:EH,3,FALSE),szabalyok!$A$16:$B$23,2,FALSE),0)</f>
        <v>0</v>
      </c>
      <c r="AT29" s="49">
        <f>versenyek!$EJ$11*IFERROR(VLOOKUP(VLOOKUP($A29,versenyek!EI:EK,3,FALSE),szabalyok!$A$16:$B$23,2,FALSE),0)</f>
        <v>0</v>
      </c>
      <c r="AU29" s="49">
        <f>versenyek!$EM$11*IFERROR(VLOOKUP(VLOOKUP($A29,versenyek!EL:EN,3,FALSE),szabalyok!$A$16:$B$23,2,FALSE),0)</f>
        <v>23.05168834487117</v>
      </c>
      <c r="AV29" s="49">
        <f>versenyek!$EP$11*IFERROR(VLOOKUP(VLOOKUP($A29,versenyek!EO:EQ,3,FALSE),szabalyok!$A$16:$B$23,2,FALSE),0)</f>
        <v>0</v>
      </c>
      <c r="AW29" s="49">
        <f>versenyek!$EY$11*IFERROR(VLOOKUP(VLOOKUP($A29,versenyek!EX:EZ,3,FALSE),szabalyok!$A$16:$B$23,2,FALSE),0)</f>
        <v>0</v>
      </c>
      <c r="AX29" s="49">
        <f>versenyek!$FB$11*IFERROR(VLOOKUP(VLOOKUP($A29,versenyek!FA:FC,3,FALSE),szabalyok!$A$16:$B$23,2,FALSE),0)</f>
        <v>0</v>
      </c>
      <c r="AY29" s="49">
        <f>versenyek!$FE$11*IFERROR(VLOOKUP(VLOOKUP($A29,versenyek!FD:FF,3,FALSE),szabalyok!$A$16:$B$23,2,FALSE),0)</f>
        <v>0</v>
      </c>
      <c r="AZ29" s="49">
        <f>versenyek!$FH$11*IFERROR(VLOOKUP(VLOOKUP($A29,versenyek!FG:FI,3,FALSE),szabalyok!$A$16:$B$23,2,FALSE),0)</f>
        <v>0</v>
      </c>
      <c r="BA29" s="49">
        <f>versenyek!$FK$11*IFERROR(VLOOKUP(VLOOKUP($A29,versenyek!FJ:FL,3,FALSE),szabalyok!$A$16:$B$23,2,FALSE),0)</f>
        <v>0</v>
      </c>
      <c r="BB29" s="49">
        <f>versenyek!$FN$11*IFERROR(VLOOKUP(VLOOKUP($A29,versenyek!FM:FO,3,FALSE),szabalyok!$A$16:$B$23,2,FALSE),0)</f>
        <v>0</v>
      </c>
      <c r="BC29" s="49">
        <f>versenyek!$FQ$11*IFERROR(VLOOKUP(VLOOKUP($A29,versenyek!FP:FR,3,FALSE),szabalyok!$A$16:$B$23,2,FALSE),0)</f>
        <v>0</v>
      </c>
      <c r="BD29" s="49">
        <f>versenyek!$FT$11*IFERROR(VLOOKUP(VLOOKUP($A29,versenyek!FS:FU,3,FALSE),szabalyok!$A$16:$B$23,2,FALSE),0)</f>
        <v>0</v>
      </c>
      <c r="BE29" s="49">
        <f>versenyek!$FW$11*IFERROR(VLOOKUP(VLOOKUP($A29,versenyek!FV:FX,3,FALSE),szabalyok!$A$16:$B$23,2,FALSE),0)</f>
        <v>0</v>
      </c>
      <c r="BF29" s="49">
        <f>versenyek!$FZ$11*IFERROR(VLOOKUP(VLOOKUP($A29,versenyek!FY:GA,3,FALSE),szabalyok!$A$16:$B$23,2,FALSE),0)</f>
        <v>0</v>
      </c>
      <c r="BG29" s="49">
        <f>versenyek!$GC$11*IFERROR(VLOOKUP(VLOOKUP($A29,versenyek!GB:GD,3,FALSE),szabalyok!$A$16:$B$23,2,FALSE),0)</f>
        <v>0</v>
      </c>
      <c r="BH29" s="49">
        <f>versenyek!$GF$11*IFERROR(VLOOKUP(VLOOKUP($A29,versenyek!GE:GG,3,FALSE),szabalyok!$A$16:$B$23,2,FALSE),0)</f>
        <v>0</v>
      </c>
      <c r="BI29" s="49">
        <f>versenyek!$GI$11*IFERROR(VLOOKUP(VLOOKUP($A29,versenyek!GH:GJ,3,FALSE),szabalyok!$A$16:$B$23,2,FALSE),0)</f>
        <v>0</v>
      </c>
      <c r="BJ29" s="49">
        <f>versenyek!$GL$11*IFERROR(VLOOKUP(VLOOKUP($A29,versenyek!GK:GM,3,FALSE),szabalyok!$A$16:$B$23,2,FALSE),0)</f>
        <v>0</v>
      </c>
      <c r="BK29" s="49">
        <f>versenyek!$GO$11*IFERROR(VLOOKUP(VLOOKUP($A29,versenyek!GN:GP,3,FALSE),szabalyok!$A$16:$B$23,2,FALSE),0)</f>
        <v>0</v>
      </c>
      <c r="BL29" s="49">
        <f>versenyek!$GR$11*IFERROR(VLOOKUP(VLOOKUP($A29,versenyek!GQ:GS,3,FALSE),szabalyok!$A$16:$B$23,2,FALSE),0)</f>
        <v>0</v>
      </c>
      <c r="BM29" s="49">
        <f>versenyek!$GX$11*IFERROR(VLOOKUP(VLOOKUP($A29,versenyek!GW:GY,3,FALSE),szabalyok!$A$16:$B$23,2,FALSE),0)</f>
        <v>0</v>
      </c>
      <c r="BN29" s="49">
        <f>versenyek!$GX$11*IFERROR(VLOOKUP(VLOOKUP($A29,versenyek!GX:GZ,3,FALSE),szabalyok!$A$16:$B$23,2,FALSE),0)</f>
        <v>0</v>
      </c>
      <c r="BO29" s="49">
        <f>versenyek!$HD$11*IFERROR(VLOOKUP(VLOOKUP($A29,versenyek!HC:HE,3,FALSE),szabalyok!$A$16:$B$23,2,FALSE),0)</f>
        <v>0</v>
      </c>
      <c r="BP29" s="49">
        <f>versenyek!$HG$11*IFERROR(VLOOKUP(VLOOKUP($A29,versenyek!HF:HH,3,FALSE),szabalyok!$A$16:$B$23,2,FALSE),0)</f>
        <v>0</v>
      </c>
      <c r="BQ29" s="49">
        <f>versenyek!$HJ$11*IFERROR(VLOOKUP(VLOOKUP($A29,versenyek!HI:HK,3,FALSE),szabalyok!$A$16:$B$23,2,FALSE),0)</f>
        <v>0</v>
      </c>
      <c r="BR29" s="49">
        <f>versenyek!$HM$11*IFERROR(VLOOKUP(VLOOKUP($A29,versenyek!HL:HN,3,FALSE),szabalyok!$A$16:$B$23,2,FALSE),0)</f>
        <v>0</v>
      </c>
      <c r="BS29" s="49">
        <f>versenyek!$HP$11*IFERROR(VLOOKUP(VLOOKUP($A29,versenyek!HO:HQ,3,FALSE),szabalyok!$A$16:$B$23,2,FALSE),0)</f>
        <v>0</v>
      </c>
      <c r="BT29" s="49">
        <f>versenyek!$HS$11*IFERROR(VLOOKUP(VLOOKUP($A29,versenyek!HR:HT,3,FALSE),szabalyok!$A$16:$B$23,2,FALSE),0)</f>
        <v>0</v>
      </c>
      <c r="BU29" s="49">
        <f>versenyek!$HV$11*IFERROR(VLOOKUP(VLOOKUP($A29,versenyek!HU:HW,3,FALSE),szabalyok!$A$16:$B$23,2,FALSE),0)</f>
        <v>0</v>
      </c>
      <c r="BV29" s="49">
        <f>versenyek!$HY$11*IFERROR(VLOOKUP(VLOOKUP($A29,versenyek!HX:HZ,3,FALSE),szabalyok!$A$16:$B$23,2,FALSE),0)</f>
        <v>0</v>
      </c>
      <c r="BW29" s="49">
        <f>versenyek!$IB$11*IFERROR(VLOOKUP(VLOOKUP($A29,versenyek!IA:IC,3,FALSE),szabalyok!$A$16:$B$23,2,FALSE),0)</f>
        <v>0</v>
      </c>
      <c r="BX29" s="49">
        <f>versenyek!$IE$11*IFERROR(VLOOKUP(VLOOKUP($A29,versenyek!ID:IF,3,FALSE),szabalyok!$A$16:$B$23,2,FALSE),0)</f>
        <v>0</v>
      </c>
      <c r="BY29" s="49">
        <f>versenyek!$IH$11*IFERROR(VLOOKUP(VLOOKUP($A29,versenyek!IG:II,3,FALSE),szabalyok!$A$16:$B$23,2,FALSE),0)</f>
        <v>0</v>
      </c>
      <c r="BZ29" s="49">
        <f>versenyek!$IK$11*IFERROR(VLOOKUP(VLOOKUP($A29,versenyek!IJ:IL,3,FALSE),szabalyok!$A$16:$B$23,2,FALSE),0)</f>
        <v>29.955344189919909</v>
      </c>
      <c r="CA29" s="49">
        <f>versenyek!$IN$11*IFERROR(VLOOKUP(VLOOKUP($A29,versenyek!IM:IO,3,FALSE),szabalyok!$A$16:$B$23,2,FALSE),0)</f>
        <v>0</v>
      </c>
      <c r="CB29" s="49"/>
      <c r="CC29" s="238">
        <f t="shared" si="0"/>
        <v>29.955344189919909</v>
      </c>
    </row>
    <row r="30" spans="1:81">
      <c r="A30" s="10" t="s">
        <v>1330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>
        <f>versenyek!$DI$11*IFERROR(VLOOKUP(VLOOKUP($A30,versenyek!DH:DJ,3,FALSE),szabalyok!$A$16:$B$23,2,FALSE),0)</f>
        <v>0</v>
      </c>
      <c r="AL30" s="49">
        <f>versenyek!$DL$11*IFERROR(VLOOKUP(VLOOKUP($A30,versenyek!DK:DM,3,FALSE),szabalyok!$A$16:$B$23,2,FALSE),0)</f>
        <v>0</v>
      </c>
      <c r="AM30" s="49">
        <f>versenyek!$DR$11*IFERROR(VLOOKUP(VLOOKUP($A30,versenyek!DQ:DS,3,FALSE),szabalyok!$A$16:$B$23,2,FALSE),0)</f>
        <v>0</v>
      </c>
      <c r="AN30" s="49">
        <f>versenyek!$DU$11*IFERROR(VLOOKUP(VLOOKUP($A30,versenyek!DT:DV,3,FALSE),szabalyok!$A$16:$B$23,2,FALSE),0)</f>
        <v>0</v>
      </c>
      <c r="AO30" s="49">
        <f>versenyek!$DO$11*IFERROR(VLOOKUP(VLOOKUP($A30,versenyek!DN:DP,3,FALSE),szabalyok!$A$16:$B$23,2,FALSE),0)</f>
        <v>0</v>
      </c>
      <c r="AP30" s="49">
        <f>versenyek!$DX$11*IFERROR(VLOOKUP(VLOOKUP($A30,versenyek!DW:DY,3,FALSE),szabalyok!$A$16:$B$23,2,FALSE),0)</f>
        <v>0</v>
      </c>
      <c r="AQ30" s="49">
        <f>versenyek!$EA$11*IFERROR(VLOOKUP(VLOOKUP($A30,versenyek!DZ:EB,3,FALSE),szabalyok!$A$16:$B$23,2,FALSE),0)</f>
        <v>0</v>
      </c>
      <c r="AR30" s="49">
        <f>versenyek!$ED$11*IFERROR(VLOOKUP(VLOOKUP($A30,versenyek!EC:EE,3,FALSE),szabalyok!$A$16:$B$23,2,FALSE),0)</f>
        <v>0</v>
      </c>
      <c r="AS30" s="49">
        <f>versenyek!$EG$11*IFERROR(VLOOKUP(VLOOKUP($A30,versenyek!EF:EH,3,FALSE),szabalyok!$A$16:$B$23,2,FALSE),0)</f>
        <v>0</v>
      </c>
      <c r="AT30" s="49">
        <f>versenyek!$EJ$11*IFERROR(VLOOKUP(VLOOKUP($A30,versenyek!EI:EK,3,FALSE),szabalyok!$A$16:$B$23,2,FALSE),0)</f>
        <v>0</v>
      </c>
      <c r="AU30" s="49">
        <f>versenyek!$EM$11*IFERROR(VLOOKUP(VLOOKUP($A30,versenyek!EL:EN,3,FALSE),szabalyok!$A$16:$B$23,2,FALSE),0)</f>
        <v>0</v>
      </c>
      <c r="AV30" s="49">
        <f>versenyek!$EP$11*IFERROR(VLOOKUP(VLOOKUP($A30,versenyek!EO:EQ,3,FALSE),szabalyok!$A$16:$B$23,2,FALSE),0)</f>
        <v>0</v>
      </c>
      <c r="AW30" s="49">
        <f>versenyek!$EY$11*IFERROR(VLOOKUP(VLOOKUP($A30,versenyek!EX:EZ,3,FALSE),szabalyok!$A$16:$B$23,2,FALSE),0)</f>
        <v>0</v>
      </c>
      <c r="AX30" s="49">
        <f>versenyek!$FB$11*IFERROR(VLOOKUP(VLOOKUP($A30,versenyek!FA:FC,3,FALSE),szabalyok!$A$16:$B$23,2,FALSE),0)</f>
        <v>0</v>
      </c>
      <c r="AY30" s="49">
        <f>versenyek!$FE$11*IFERROR(VLOOKUP(VLOOKUP($A30,versenyek!FD:FF,3,FALSE),szabalyok!$A$16:$B$23,2,FALSE),0)</f>
        <v>0</v>
      </c>
      <c r="AZ30" s="49">
        <f>versenyek!$FH$11*IFERROR(VLOOKUP(VLOOKUP($A30,versenyek!FG:FI,3,FALSE),szabalyok!$A$16:$B$23,2,FALSE),0)</f>
        <v>0</v>
      </c>
      <c r="BA30" s="49">
        <f>versenyek!$FK$11*IFERROR(VLOOKUP(VLOOKUP($A30,versenyek!FJ:FL,3,FALSE),szabalyok!$A$16:$B$23,2,FALSE),0)</f>
        <v>0</v>
      </c>
      <c r="BB30" s="49">
        <f>versenyek!$FN$11*IFERROR(VLOOKUP(VLOOKUP($A30,versenyek!FM:FO,3,FALSE),szabalyok!$A$16:$B$23,2,FALSE),0)</f>
        <v>0</v>
      </c>
      <c r="BC30" s="49">
        <f>versenyek!$FQ$11*IFERROR(VLOOKUP(VLOOKUP($A30,versenyek!FP:FR,3,FALSE),szabalyok!$A$16:$B$23,2,FALSE),0)</f>
        <v>0</v>
      </c>
      <c r="BD30" s="49">
        <f>versenyek!$FT$11*IFERROR(VLOOKUP(VLOOKUP($A30,versenyek!FS:FU,3,FALSE),szabalyok!$A$16:$B$23,2,FALSE),0)</f>
        <v>0</v>
      </c>
      <c r="BE30" s="49">
        <f>versenyek!$FW$11*IFERROR(VLOOKUP(VLOOKUP($A30,versenyek!FV:FX,3,FALSE),szabalyok!$A$16:$B$23,2,FALSE),0)</f>
        <v>0</v>
      </c>
      <c r="BF30" s="49">
        <f>versenyek!$FZ$11*IFERROR(VLOOKUP(VLOOKUP($A30,versenyek!FY:GA,3,FALSE),szabalyok!$A$16:$B$23,2,FALSE),0)</f>
        <v>0</v>
      </c>
      <c r="BG30" s="49">
        <f>versenyek!$GC$11*IFERROR(VLOOKUP(VLOOKUP($A30,versenyek!GB:GD,3,FALSE),szabalyok!$A$16:$B$23,2,FALSE),0)</f>
        <v>0</v>
      </c>
      <c r="BH30" s="49">
        <f>versenyek!$GF$11*IFERROR(VLOOKUP(VLOOKUP($A30,versenyek!GE:GG,3,FALSE),szabalyok!$A$16:$B$23,2,FALSE),0)</f>
        <v>0</v>
      </c>
      <c r="BI30" s="49">
        <f>versenyek!$GI$11*IFERROR(VLOOKUP(VLOOKUP($A30,versenyek!GH:GJ,3,FALSE),szabalyok!$A$16:$B$23,2,FALSE),0)</f>
        <v>0</v>
      </c>
      <c r="BJ30" s="49">
        <f>versenyek!$GL$11*IFERROR(VLOOKUP(VLOOKUP($A30,versenyek!GK:GM,3,FALSE),szabalyok!$A$16:$B$23,2,FALSE),0)</f>
        <v>0</v>
      </c>
      <c r="BK30" s="49">
        <f>versenyek!$GO$11*IFERROR(VLOOKUP(VLOOKUP($A30,versenyek!GN:GP,3,FALSE),szabalyok!$A$16:$B$23,2,FALSE),0)</f>
        <v>0</v>
      </c>
      <c r="BL30" s="49">
        <f>versenyek!$GR$11*IFERROR(VLOOKUP(VLOOKUP($A30,versenyek!GQ:GS,3,FALSE),szabalyok!$A$16:$B$23,2,FALSE),0)</f>
        <v>0</v>
      </c>
      <c r="BM30" s="49">
        <f>versenyek!$GX$11*IFERROR(VLOOKUP(VLOOKUP($A30,versenyek!GW:GY,3,FALSE),szabalyok!$A$16:$B$23,2,FALSE),0)</f>
        <v>0</v>
      </c>
      <c r="BN30" s="49">
        <f>versenyek!$GX$11*IFERROR(VLOOKUP(VLOOKUP($A30,versenyek!GX:GZ,3,FALSE),szabalyok!$A$16:$B$23,2,FALSE),0)</f>
        <v>0</v>
      </c>
      <c r="BO30" s="49">
        <f>versenyek!$HD$11*IFERROR(VLOOKUP(VLOOKUP($A30,versenyek!HC:HE,3,FALSE),szabalyok!$A$16:$B$23,2,FALSE),0)</f>
        <v>0</v>
      </c>
      <c r="BP30" s="49">
        <f>versenyek!$HG$11*IFERROR(VLOOKUP(VLOOKUP($A30,versenyek!HF:HH,3,FALSE),szabalyok!$A$16:$B$23,2,FALSE),0)</f>
        <v>0</v>
      </c>
      <c r="BQ30" s="49">
        <f>versenyek!$HJ$11*IFERROR(VLOOKUP(VLOOKUP($A30,versenyek!HI:HK,3,FALSE),szabalyok!$A$16:$B$23,2,FALSE),0)</f>
        <v>0</v>
      </c>
      <c r="BR30" s="49">
        <f>versenyek!$HM$11*IFERROR(VLOOKUP(VLOOKUP($A30,versenyek!HL:HN,3,FALSE),szabalyok!$A$16:$B$23,2,FALSE),0)</f>
        <v>0</v>
      </c>
      <c r="BS30" s="49">
        <f>versenyek!$HP$11*IFERROR(VLOOKUP(VLOOKUP($A30,versenyek!HO:HQ,3,FALSE),szabalyok!$A$16:$B$23,2,FALSE),0)</f>
        <v>25.552778253398319</v>
      </c>
      <c r="BT30" s="49">
        <f>versenyek!$HS$11*IFERROR(VLOOKUP(VLOOKUP($A30,versenyek!HR:HT,3,FALSE),szabalyok!$A$16:$B$23,2,FALSE),0)</f>
        <v>0</v>
      </c>
      <c r="BU30" s="49">
        <f>versenyek!$HV$11*IFERROR(VLOOKUP(VLOOKUP($A30,versenyek!HU:HW,3,FALSE),szabalyok!$A$16:$B$23,2,FALSE),0)</f>
        <v>0</v>
      </c>
      <c r="BV30" s="49">
        <f>versenyek!$HY$11*IFERROR(VLOOKUP(VLOOKUP($A30,versenyek!HX:HZ,3,FALSE),szabalyok!$A$16:$B$23,2,FALSE),0)</f>
        <v>0</v>
      </c>
      <c r="BW30" s="49">
        <f>versenyek!$IB$11*IFERROR(VLOOKUP(VLOOKUP($A30,versenyek!IA:IC,3,FALSE),szabalyok!$A$16:$B$23,2,FALSE),0)</f>
        <v>2.9293036273404769</v>
      </c>
      <c r="BX30" s="49">
        <f>versenyek!$IE$11*IFERROR(VLOOKUP(VLOOKUP($A30,versenyek!ID:IF,3,FALSE),szabalyok!$A$16:$B$23,2,FALSE),0)</f>
        <v>0</v>
      </c>
      <c r="BY30" s="49">
        <f>versenyek!$IH$11*IFERROR(VLOOKUP(VLOOKUP($A30,versenyek!IG:II,3,FALSE),szabalyok!$A$16:$B$23,2,FALSE),0)</f>
        <v>0</v>
      </c>
      <c r="BZ30" s="49">
        <f>versenyek!$IK$11*IFERROR(VLOOKUP(VLOOKUP($A30,versenyek!IJ:IL,3,FALSE),szabalyok!$A$16:$B$23,2,FALSE),0)</f>
        <v>0</v>
      </c>
      <c r="CA30" s="49">
        <f>versenyek!$IN$11*IFERROR(VLOOKUP(VLOOKUP($A30,versenyek!IM:IO,3,FALSE),szabalyok!$A$16:$B$23,2,FALSE),0)</f>
        <v>0</v>
      </c>
      <c r="CB30" s="49"/>
      <c r="CC30" s="238">
        <f t="shared" si="0"/>
        <v>28.482081880738797</v>
      </c>
    </row>
    <row r="31" spans="1:81">
      <c r="A31" s="41" t="s">
        <v>1363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>
        <f>versenyek!$HY$11*IFERROR(VLOOKUP(VLOOKUP($A31,versenyek!HX:HZ,3,FALSE),szabalyok!$A$16:$B$23,2,FALSE),0)</f>
        <v>0</v>
      </c>
      <c r="BW31" s="49">
        <f>versenyek!$IB$11*IFERROR(VLOOKUP(VLOOKUP($A31,versenyek!IA:IC,3,FALSE),szabalyok!$A$16:$B$23,2,FALSE),0)</f>
        <v>0</v>
      </c>
      <c r="BX31" s="49"/>
      <c r="BY31" s="49"/>
      <c r="BZ31" s="49">
        <f>versenyek!$IK$11*IFERROR(VLOOKUP(VLOOKUP($A31,versenyek!IJ:IL,3,FALSE),szabalyok!$A$16:$B$23,2,FALSE),0)</f>
        <v>21.396674421371362</v>
      </c>
      <c r="CA31" s="49">
        <f>versenyek!$IN$11*IFERROR(VLOOKUP(VLOOKUP($A31,versenyek!IM:IO,3,FALSE),szabalyok!$A$16:$B$23,2,FALSE),0)</f>
        <v>0</v>
      </c>
      <c r="CB31" s="49"/>
      <c r="CC31" s="238">
        <f t="shared" si="0"/>
        <v>21.396674421371362</v>
      </c>
    </row>
    <row r="32" spans="1:81">
      <c r="A32" s="1" t="s">
        <v>1375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/>
      <c r="N32" s="49">
        <v>0</v>
      </c>
      <c r="O32" s="49">
        <v>0</v>
      </c>
      <c r="P32" s="49">
        <v>0</v>
      </c>
      <c r="Q32" s="49">
        <v>0</v>
      </c>
      <c r="R32" s="49">
        <f>versenyek!$BD$11*IFERROR(VLOOKUP(VLOOKUP($A32,versenyek!BC:BE,3,FALSE),szabalyok!$A$16:$B$23,2,FALSE),0)</f>
        <v>0</v>
      </c>
      <c r="S32" s="49">
        <f>versenyek!$BG$11*IFERROR(VLOOKUP(VLOOKUP($A32,versenyek!BF:BH,3,FALSE),szabalyok!$A$16:$B$23,2,FALSE),0)</f>
        <v>0</v>
      </c>
      <c r="T32" s="49">
        <f>versenyek!$BJ$11*IFERROR(VLOOKUP(VLOOKUP($A32,versenyek!BI:BK,3,FALSE),szabalyok!$A$16:$B$23,2,FALSE),0)</f>
        <v>0</v>
      </c>
      <c r="U32" s="49">
        <f>versenyek!$BM$11*IFERROR(VLOOKUP(VLOOKUP($A32,versenyek!BL:BN,3,FALSE),szabalyok!$A$16:$B$23,2,FALSE),0)</f>
        <v>0</v>
      </c>
      <c r="V32" s="49">
        <f>versenyek!$BP$11*IFERROR(VLOOKUP(VLOOKUP($A32,versenyek!BO:BQ,3,FALSE),szabalyok!$A$16:$B$23,2,FALSE),0)</f>
        <v>0</v>
      </c>
      <c r="W32" s="49">
        <f>versenyek!$BS$11*IFERROR(VLOOKUP(VLOOKUP($A32,versenyek!BR:BT,3,FALSE),szabalyok!$A$16:$B$23,2,FALSE),0)</f>
        <v>0</v>
      </c>
      <c r="X32" s="49">
        <f>versenyek!$BV$11*IFERROR(VLOOKUP(VLOOKUP($A32,versenyek!BU:BW,3,FALSE),szabalyok!$A$16:$B$23,2,FALSE),0)</f>
        <v>0</v>
      </c>
      <c r="Y32" s="49">
        <f>versenyek!$BY$11*IFERROR(VLOOKUP(VLOOKUP($A32,versenyek!BX:BZ,3,FALSE),szabalyok!$A$16:$B$23,2,FALSE),0)</f>
        <v>0</v>
      </c>
      <c r="Z32" s="49">
        <f>versenyek!$CB$11*IFERROR(VLOOKUP(VLOOKUP($A32,versenyek!CA:CC,3,FALSE),szabalyok!$A$16:$B$23,2,FALSE),0)</f>
        <v>0</v>
      </c>
      <c r="AA32" s="49">
        <f>versenyek!$CE$11*IFERROR(VLOOKUP(VLOOKUP($A32,versenyek!CD:CF,3,FALSE),szabalyok!$A$16:$B$23,2,FALSE),0)</f>
        <v>0</v>
      </c>
      <c r="AB32" s="49">
        <f>versenyek!$CH$11*IFERROR(VLOOKUP(VLOOKUP($A32,versenyek!CG:CI,3,FALSE),szabalyok!$A$16:$B$23,2,FALSE),0)</f>
        <v>0</v>
      </c>
      <c r="AC32" s="49">
        <f>versenyek!$CK$11*IFERROR(VLOOKUP(VLOOKUP($A32,versenyek!CJ:CL,3,FALSE),szabalyok!$A$16:$B$23,2,FALSE),0)</f>
        <v>0</v>
      </c>
      <c r="AD32" s="49">
        <f>versenyek!$CN$11*IFERROR(VLOOKUP(VLOOKUP($A32,versenyek!CM:CO,3,FALSE),szabalyok!$A$16:$B$23,2,FALSE),0)</f>
        <v>0</v>
      </c>
      <c r="AE32" s="49">
        <f>versenyek!$CQ$11*IFERROR(VLOOKUP(VLOOKUP($A32,versenyek!CP:CR,3,FALSE),szabalyok!$A$16:$B$23,2,FALSE),0)</f>
        <v>0</v>
      </c>
      <c r="AF32" s="49">
        <f>versenyek!$CT$11*IFERROR(VLOOKUP(VLOOKUP($A32,versenyek!CS:CU,3,FALSE),szabalyok!$A$16:$B$23,2,FALSE),0)</f>
        <v>0</v>
      </c>
      <c r="AG32" s="49">
        <f>versenyek!$CW$11*IFERROR(VLOOKUP(VLOOKUP($A32,versenyek!CV:CX,3,FALSE),szabalyok!$A$16:$B$23,2,FALSE),0)</f>
        <v>0</v>
      </c>
      <c r="AH32" s="49">
        <f>versenyek!$CZ$11*IFERROR(VLOOKUP(VLOOKUP($A32,versenyek!CY:DA,3,FALSE),szabalyok!$A$16:$B$23,2,FALSE),0)</f>
        <v>0</v>
      </c>
      <c r="AI32" s="49">
        <f>versenyek!$DC$11*IFERROR(VLOOKUP(VLOOKUP($A32,versenyek!DB:DD,3,FALSE),szabalyok!$A$16:$B$23,2,FALSE),0)</f>
        <v>0</v>
      </c>
      <c r="AJ32" s="49">
        <f>versenyek!$DF$11*IFERROR(VLOOKUP(VLOOKUP($A32,versenyek!DE:DG,3,FALSE),szabalyok!$A$16:$B$23,2,FALSE),0)</f>
        <v>0</v>
      </c>
      <c r="AK32" s="49">
        <f>versenyek!$DI$11*IFERROR(VLOOKUP(VLOOKUP($A32,versenyek!DH:DJ,3,FALSE),szabalyok!$A$16:$B$23,2,FALSE),0)</f>
        <v>0</v>
      </c>
      <c r="AL32" s="49">
        <f>versenyek!$DL$11*IFERROR(VLOOKUP(VLOOKUP($A32,versenyek!DK:DM,3,FALSE),szabalyok!$A$16:$B$23,2,FALSE),0)</f>
        <v>0</v>
      </c>
      <c r="AM32" s="49">
        <f>versenyek!$DR$11*IFERROR(VLOOKUP(VLOOKUP($A32,versenyek!DQ:DS,3,FALSE),szabalyok!$A$16:$B$23,2,FALSE),0)</f>
        <v>0</v>
      </c>
      <c r="AN32" s="49">
        <f>versenyek!$DU$11*IFERROR(VLOOKUP(VLOOKUP($A32,versenyek!DT:DV,3,FALSE),szabalyok!$A$16:$B$23,2,FALSE),0)</f>
        <v>0</v>
      </c>
      <c r="AO32" s="49">
        <f>versenyek!$DO$11*IFERROR(VLOOKUP(VLOOKUP($A32,versenyek!DN:DP,3,FALSE),szabalyok!$A$16:$B$23,2,FALSE),0)</f>
        <v>0</v>
      </c>
      <c r="AP32" s="49">
        <f>versenyek!$DX$11*IFERROR(VLOOKUP(VLOOKUP($A32,versenyek!DW:DY,3,FALSE),szabalyok!$A$16:$B$23,2,FALSE),0)</f>
        <v>0</v>
      </c>
      <c r="AQ32" s="49">
        <f>versenyek!$EA$11*IFERROR(VLOOKUP(VLOOKUP($A32,versenyek!DZ:EB,3,FALSE),szabalyok!$A$16:$B$23,2,FALSE),0)</f>
        <v>0</v>
      </c>
      <c r="AR32" s="49">
        <f>versenyek!$ED$11*IFERROR(VLOOKUP(VLOOKUP($A32,versenyek!EC:EE,3,FALSE),szabalyok!$A$16:$B$23,2,FALSE),0)</f>
        <v>0</v>
      </c>
      <c r="AS32" s="49">
        <f>versenyek!$EG$11*IFERROR(VLOOKUP(VLOOKUP($A32,versenyek!EF:EH,3,FALSE),szabalyok!$A$16:$B$23,2,FALSE),0)</f>
        <v>0</v>
      </c>
      <c r="AT32" s="49">
        <f>versenyek!$EJ$11*IFERROR(VLOOKUP(VLOOKUP($A32,versenyek!EI:EK,3,FALSE),szabalyok!$A$16:$B$23,2,FALSE),0)</f>
        <v>0</v>
      </c>
      <c r="AU32" s="49">
        <f>versenyek!$EM$11*IFERROR(VLOOKUP(VLOOKUP($A32,versenyek!EL:EN,3,FALSE),szabalyok!$A$16:$B$23,2,FALSE),0)</f>
        <v>0</v>
      </c>
      <c r="AV32" s="49">
        <f>versenyek!$EP$11*IFERROR(VLOOKUP(VLOOKUP($A32,versenyek!EO:EQ,3,FALSE),szabalyok!$A$16:$B$23,2,FALSE),0)</f>
        <v>0</v>
      </c>
      <c r="AW32" s="49">
        <f>versenyek!$EY$11*IFERROR(VLOOKUP(VLOOKUP($A32,versenyek!EX:EZ,3,FALSE),szabalyok!$A$16:$B$23,2,FALSE),0)</f>
        <v>0</v>
      </c>
      <c r="AX32" s="49">
        <f>versenyek!$FB$11*IFERROR(VLOOKUP(VLOOKUP($A32,versenyek!FA:FC,3,FALSE),szabalyok!$A$16:$B$23,2,FALSE),0)</f>
        <v>0</v>
      </c>
      <c r="AY32" s="49">
        <f>versenyek!$FE$11*IFERROR(VLOOKUP(VLOOKUP($A32,versenyek!FD:FF,3,FALSE),szabalyok!$A$16:$B$23,2,FALSE),0)</f>
        <v>0</v>
      </c>
      <c r="AZ32" s="49">
        <f>versenyek!$FH$11*IFERROR(VLOOKUP(VLOOKUP($A32,versenyek!FG:FI,3,FALSE),szabalyok!$A$16:$B$23,2,FALSE),0)</f>
        <v>0</v>
      </c>
      <c r="BA32" s="49">
        <f>versenyek!$FK$11*IFERROR(VLOOKUP(VLOOKUP($A32,versenyek!FJ:FL,3,FALSE),szabalyok!$A$16:$B$23,2,FALSE),0)</f>
        <v>0</v>
      </c>
      <c r="BB32" s="49">
        <f>versenyek!$FN$11*IFERROR(VLOOKUP(VLOOKUP($A32,versenyek!FM:FO,3,FALSE),szabalyok!$A$16:$B$23,2,FALSE),0)</f>
        <v>0</v>
      </c>
      <c r="BC32" s="49">
        <f>versenyek!$FQ$11*IFERROR(VLOOKUP(VLOOKUP($A32,versenyek!FP:FR,3,FALSE),szabalyok!$A$16:$B$23,2,FALSE),0)</f>
        <v>0</v>
      </c>
      <c r="BD32" s="49">
        <f>versenyek!$FT$11*IFERROR(VLOOKUP(VLOOKUP($A32,versenyek!FS:FU,3,FALSE),szabalyok!$A$16:$B$23,2,FALSE),0)</f>
        <v>0</v>
      </c>
      <c r="BE32" s="49">
        <f>versenyek!$FW$11*IFERROR(VLOOKUP(VLOOKUP($A32,versenyek!FV:FX,3,FALSE),szabalyok!$A$16:$B$23,2,FALSE),0)</f>
        <v>0</v>
      </c>
      <c r="BF32" s="49">
        <f>versenyek!$FZ$11*IFERROR(VLOOKUP(VLOOKUP($A32,versenyek!FY:GA,3,FALSE),szabalyok!$A$16:$B$23,2,FALSE),0)</f>
        <v>0</v>
      </c>
      <c r="BG32" s="49">
        <f>versenyek!$GC$11*IFERROR(VLOOKUP(VLOOKUP($A32,versenyek!GB:GD,3,FALSE),szabalyok!$A$16:$B$23,2,FALSE),0)</f>
        <v>0</v>
      </c>
      <c r="BH32" s="49">
        <f>versenyek!$GF$11*IFERROR(VLOOKUP(VLOOKUP($A32,versenyek!GE:GG,3,FALSE),szabalyok!$A$16:$B$23,2,FALSE),0)</f>
        <v>0</v>
      </c>
      <c r="BI32" s="49">
        <f>versenyek!$GI$11*IFERROR(VLOOKUP(VLOOKUP($A32,versenyek!GH:GJ,3,FALSE),szabalyok!$A$16:$B$23,2,FALSE),0)</f>
        <v>0</v>
      </c>
      <c r="BJ32" s="49">
        <f>versenyek!$GL$11*IFERROR(VLOOKUP(VLOOKUP($A32,versenyek!GK:GM,3,FALSE),szabalyok!$A$16:$B$23,2,FALSE),0)</f>
        <v>0</v>
      </c>
      <c r="BK32" s="49">
        <f>versenyek!$GO$11*IFERROR(VLOOKUP(VLOOKUP($A32,versenyek!GN:GP,3,FALSE),szabalyok!$A$16:$B$23,2,FALSE),0)</f>
        <v>0</v>
      </c>
      <c r="BL32" s="49">
        <f>versenyek!$GR$11*IFERROR(VLOOKUP(VLOOKUP($A32,versenyek!GQ:GS,3,FALSE),szabalyok!$A$16:$B$23,2,FALSE),0)</f>
        <v>0</v>
      </c>
      <c r="BM32" s="49">
        <f>versenyek!$GX$11*IFERROR(VLOOKUP(VLOOKUP($A32,versenyek!GW:GY,3,FALSE),szabalyok!$A$16:$B$23,2,FALSE),0)</f>
        <v>0</v>
      </c>
      <c r="BN32" s="49">
        <f>versenyek!$GX$11*IFERROR(VLOOKUP(VLOOKUP($A32,versenyek!GX:GZ,3,FALSE),szabalyok!$A$16:$B$23,2,FALSE),0)</f>
        <v>0</v>
      </c>
      <c r="BO32" s="49">
        <f>versenyek!$HD$11*IFERROR(VLOOKUP(VLOOKUP($A32,versenyek!HC:HE,3,FALSE),szabalyok!$A$16:$B$23,2,FALSE),0)</f>
        <v>0</v>
      </c>
      <c r="BP32" s="49">
        <f>versenyek!$HG$11*IFERROR(VLOOKUP(VLOOKUP($A32,versenyek!HF:HH,3,FALSE),szabalyok!$A$16:$B$23,2,FALSE),0)</f>
        <v>0</v>
      </c>
      <c r="BQ32" s="49">
        <f>versenyek!$HJ$11*IFERROR(VLOOKUP(VLOOKUP($A32,versenyek!HI:HK,3,FALSE),szabalyok!$A$16:$B$23,2,FALSE),0)</f>
        <v>0</v>
      </c>
      <c r="BR32" s="49">
        <f>versenyek!$HM$11*IFERROR(VLOOKUP(VLOOKUP($A32,versenyek!HL:HN,3,FALSE),szabalyok!$A$16:$B$23,2,FALSE),0)</f>
        <v>0</v>
      </c>
      <c r="BS32" s="49">
        <f>versenyek!$HP$11*IFERROR(VLOOKUP(VLOOKUP($A32,versenyek!HO:HQ,3,FALSE),szabalyok!$A$16:$B$23,2,FALSE),0)</f>
        <v>0</v>
      </c>
      <c r="BT32" s="49">
        <f>versenyek!$HS$11*IFERROR(VLOOKUP(VLOOKUP($A32,versenyek!HR:HT,3,FALSE),szabalyok!$A$16:$B$23,2,FALSE),0)</f>
        <v>0</v>
      </c>
      <c r="BU32" s="49">
        <f>versenyek!$HV$11*IFERROR(VLOOKUP(VLOOKUP($A32,versenyek!HU:HW,3,FALSE),szabalyok!$A$16:$B$23,2,FALSE),0)</f>
        <v>0</v>
      </c>
      <c r="BV32" s="49">
        <f>versenyek!$HY$11*IFERROR(VLOOKUP(VLOOKUP($A32,versenyek!HX:HZ,3,FALSE),szabalyok!$A$16:$B$23,2,FALSE),0)</f>
        <v>20.818073491578343</v>
      </c>
      <c r="BW32" s="49">
        <f>versenyek!$IB$11*IFERROR(VLOOKUP(VLOOKUP($A32,versenyek!IA:IC,3,FALSE),szabalyok!$A$16:$B$23,2,FALSE),0)</f>
        <v>0</v>
      </c>
      <c r="BX32" s="49">
        <f>versenyek!$IE$11*IFERROR(VLOOKUP(VLOOKUP($A32,versenyek!ID:IF,3,FALSE),szabalyok!$A$16:$B$23,2,FALSE),0)</f>
        <v>0</v>
      </c>
      <c r="BY32" s="49">
        <f>versenyek!$IH$11*IFERROR(VLOOKUP(VLOOKUP($A32,versenyek!IG:II,3,FALSE),szabalyok!$A$16:$B$23,2,FALSE),0)</f>
        <v>0</v>
      </c>
      <c r="BZ32" s="49">
        <f>versenyek!$IK$11*IFERROR(VLOOKUP(VLOOKUP($A32,versenyek!IJ:IL,3,FALSE),szabalyok!$A$16:$B$23,2,FALSE),0)</f>
        <v>0</v>
      </c>
      <c r="CA32" s="49">
        <f>versenyek!$IN$11*IFERROR(VLOOKUP(VLOOKUP($A32,versenyek!IM:IO,3,FALSE),szabalyok!$A$16:$B$23,2,FALSE),0)</f>
        <v>0</v>
      </c>
      <c r="CB32" s="49"/>
      <c r="CC32" s="238">
        <f t="shared" si="0"/>
        <v>20.818073491578343</v>
      </c>
    </row>
    <row r="33" spans="1:81">
      <c r="A33" s="1" t="s">
        <v>1263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>
        <f>versenyek!$CK$11*IFERROR(VLOOKUP(VLOOKUP($A33,versenyek!CJ:CL,3,FALSE),szabalyok!$A$16:$B$23,2,FALSE),0)</f>
        <v>0</v>
      </c>
      <c r="AD33" s="49">
        <f>versenyek!$CN$11*IFERROR(VLOOKUP(VLOOKUP($A33,versenyek!CM:CO,3,FALSE),szabalyok!$A$16:$B$23,2,FALSE),0)</f>
        <v>0</v>
      </c>
      <c r="AE33" s="49">
        <f>versenyek!$CQ$11*IFERROR(VLOOKUP(VLOOKUP($A33,versenyek!CP:CR,3,FALSE),szabalyok!$A$16:$B$23,2,FALSE),0)</f>
        <v>0</v>
      </c>
      <c r="AF33" s="49">
        <f>versenyek!$CT$11*IFERROR(VLOOKUP(VLOOKUP($A33,versenyek!CS:CU,3,FALSE),szabalyok!$A$16:$B$23,2,FALSE),0)</f>
        <v>0</v>
      </c>
      <c r="AG33" s="49">
        <f>versenyek!$CW$11*IFERROR(VLOOKUP(VLOOKUP($A33,versenyek!CV:CX,3,FALSE),szabalyok!$A$16:$B$23,2,FALSE),0)</f>
        <v>0</v>
      </c>
      <c r="AH33" s="49">
        <f>versenyek!$CZ$11*IFERROR(VLOOKUP(VLOOKUP($A33,versenyek!CY:DA,3,FALSE),szabalyok!$A$16:$B$23,2,FALSE),0)</f>
        <v>0</v>
      </c>
      <c r="AI33" s="49">
        <f>versenyek!$DC$11*IFERROR(VLOOKUP(VLOOKUP($A33,versenyek!DB:DD,3,FALSE),szabalyok!$A$16:$B$23,2,FALSE),0)</f>
        <v>0</v>
      </c>
      <c r="AJ33" s="49">
        <f>versenyek!$DF$11*IFERROR(VLOOKUP(VLOOKUP($A33,versenyek!DE:DG,3,FALSE),szabalyok!$A$16:$B$23,2,FALSE),0)</f>
        <v>0</v>
      </c>
      <c r="AK33" s="49">
        <f>versenyek!$DI$11*IFERROR(VLOOKUP(VLOOKUP($A33,versenyek!DH:DJ,3,FALSE),szabalyok!$A$16:$B$23,2,FALSE),0)</f>
        <v>0</v>
      </c>
      <c r="AL33" s="49">
        <f>versenyek!$DL$11*IFERROR(VLOOKUP(VLOOKUP($A33,versenyek!DK:DM,3,FALSE),szabalyok!$A$16:$B$23,2,FALSE),0)</f>
        <v>0</v>
      </c>
      <c r="AM33" s="49">
        <f>versenyek!$DR$11*IFERROR(VLOOKUP(VLOOKUP($A33,versenyek!DQ:DS,3,FALSE),szabalyok!$A$16:$B$23,2,FALSE),0)</f>
        <v>0</v>
      </c>
      <c r="AN33" s="49">
        <f>versenyek!$DU$11*IFERROR(VLOOKUP(VLOOKUP($A33,versenyek!DT:DV,3,FALSE),szabalyok!$A$16:$B$23,2,FALSE),0)</f>
        <v>0</v>
      </c>
      <c r="AO33" s="49">
        <f>versenyek!$DO$11*IFERROR(VLOOKUP(VLOOKUP($A33,versenyek!DN:DP,3,FALSE),szabalyok!$A$16:$B$23,2,FALSE),0)</f>
        <v>0</v>
      </c>
      <c r="AP33" s="49">
        <f>versenyek!$DX$11*IFERROR(VLOOKUP(VLOOKUP($A33,versenyek!DW:DY,3,FALSE),szabalyok!$A$16:$B$23,2,FALSE),0)</f>
        <v>0</v>
      </c>
      <c r="AQ33" s="49">
        <f>versenyek!$EA$11*IFERROR(VLOOKUP(VLOOKUP($A33,versenyek!DZ:EB,3,FALSE),szabalyok!$A$16:$B$23,2,FALSE),0)</f>
        <v>0</v>
      </c>
      <c r="AR33" s="49">
        <f>versenyek!$ED$11*IFERROR(VLOOKUP(VLOOKUP($A33,versenyek!EC:EE,3,FALSE),szabalyok!$A$16:$B$23,2,FALSE),0)</f>
        <v>0</v>
      </c>
      <c r="AS33" s="49">
        <f>versenyek!$EG$11*IFERROR(VLOOKUP(VLOOKUP($A33,versenyek!EF:EH,3,FALSE),szabalyok!$A$16:$B$23,2,FALSE),0)</f>
        <v>0</v>
      </c>
      <c r="AT33" s="49">
        <f>versenyek!$EJ$11*IFERROR(VLOOKUP(VLOOKUP($A33,versenyek!EI:EK,3,FALSE),szabalyok!$A$16:$B$23,2,FALSE),0)</f>
        <v>0</v>
      </c>
      <c r="AU33" s="49">
        <f>versenyek!$EM$11*IFERROR(VLOOKUP(VLOOKUP($A33,versenyek!EL:EN,3,FALSE),szabalyok!$A$16:$B$23,2,FALSE),0)</f>
        <v>0</v>
      </c>
      <c r="AV33" s="49">
        <f>versenyek!$EP$11*IFERROR(VLOOKUP(VLOOKUP($A33,versenyek!EO:EQ,3,FALSE),szabalyok!$A$16:$B$23,2,FALSE),0)</f>
        <v>0</v>
      </c>
      <c r="AW33" s="49">
        <f>versenyek!$EY$11*IFERROR(VLOOKUP(VLOOKUP($A33,versenyek!EX:EZ,3,FALSE),szabalyok!$A$16:$B$23,2,FALSE),0)</f>
        <v>0</v>
      </c>
      <c r="AX33" s="49">
        <f>versenyek!$FB$11*IFERROR(VLOOKUP(VLOOKUP($A33,versenyek!FA:FC,3,FALSE),szabalyok!$A$16:$B$23,2,FALSE),0)</f>
        <v>0</v>
      </c>
      <c r="AY33" s="49">
        <f>versenyek!$FE$11*IFERROR(VLOOKUP(VLOOKUP($A33,versenyek!FD:FF,3,FALSE),szabalyok!$A$16:$B$23,2,FALSE),0)</f>
        <v>0</v>
      </c>
      <c r="AZ33" s="49">
        <f>versenyek!$FH$11*IFERROR(VLOOKUP(VLOOKUP($A33,versenyek!FG:FI,3,FALSE),szabalyok!$A$16:$B$23,2,FALSE),0)</f>
        <v>0</v>
      </c>
      <c r="BA33" s="49">
        <f>versenyek!$FK$11*IFERROR(VLOOKUP(VLOOKUP($A33,versenyek!FJ:FL,3,FALSE),szabalyok!$A$16:$B$23,2,FALSE),0)</f>
        <v>0</v>
      </c>
      <c r="BB33" s="49">
        <f>versenyek!$FN$11*IFERROR(VLOOKUP(VLOOKUP($A33,versenyek!FM:FO,3,FALSE),szabalyok!$A$16:$B$23,2,FALSE),0)</f>
        <v>0</v>
      </c>
      <c r="BC33" s="49">
        <f>versenyek!$FQ$11*IFERROR(VLOOKUP(VLOOKUP($A33,versenyek!FP:FR,3,FALSE),szabalyok!$A$16:$B$23,2,FALSE),0)</f>
        <v>0</v>
      </c>
      <c r="BD33" s="49">
        <f>versenyek!$FT$11*IFERROR(VLOOKUP(VLOOKUP($A33,versenyek!FS:FU,3,FALSE),szabalyok!$A$16:$B$23,2,FALSE),0)</f>
        <v>0</v>
      </c>
      <c r="BE33" s="49">
        <f>versenyek!$FW$11*IFERROR(VLOOKUP(VLOOKUP($A33,versenyek!FV:FX,3,FALSE),szabalyok!$A$16:$B$23,2,FALSE),0)</f>
        <v>15.754009166065059</v>
      </c>
      <c r="BF33" s="49">
        <f>versenyek!$FZ$11*IFERROR(VLOOKUP(VLOOKUP($A33,versenyek!FY:GA,3,FALSE),szabalyok!$A$16:$B$23,2,FALSE),0)</f>
        <v>0</v>
      </c>
      <c r="BG33" s="49">
        <f>versenyek!$GC$11*IFERROR(VLOOKUP(VLOOKUP($A33,versenyek!GB:GD,3,FALSE),szabalyok!$A$16:$B$23,2,FALSE),0)</f>
        <v>0</v>
      </c>
      <c r="BH33" s="49">
        <f>versenyek!$GF$11*IFERROR(VLOOKUP(VLOOKUP($A33,versenyek!GE:GG,3,FALSE),szabalyok!$A$16:$B$23,2,FALSE),0)</f>
        <v>0</v>
      </c>
      <c r="BI33" s="49">
        <f>versenyek!$GI$11*IFERROR(VLOOKUP(VLOOKUP($A33,versenyek!GH:GJ,3,FALSE),szabalyok!$A$16:$B$23,2,FALSE),0)</f>
        <v>0</v>
      </c>
      <c r="BJ33" s="49">
        <f>versenyek!$GL$11*IFERROR(VLOOKUP(VLOOKUP($A33,versenyek!GK:GM,3,FALSE),szabalyok!$A$16:$B$23,2,FALSE),0)</f>
        <v>0</v>
      </c>
      <c r="BK33" s="49">
        <f>versenyek!$GO$11*IFERROR(VLOOKUP(VLOOKUP($A33,versenyek!GN:GP,3,FALSE),szabalyok!$A$16:$B$23,2,FALSE),0)</f>
        <v>0</v>
      </c>
      <c r="BL33" s="49">
        <f>versenyek!$GR$11*IFERROR(VLOOKUP(VLOOKUP($A33,versenyek!GQ:GS,3,FALSE),szabalyok!$A$16:$B$23,2,FALSE),0)</f>
        <v>0</v>
      </c>
      <c r="BM33" s="49">
        <f>versenyek!$GX$11*IFERROR(VLOOKUP(VLOOKUP($A33,versenyek!GW:GY,3,FALSE),szabalyok!$A$16:$B$23,2,FALSE),0)</f>
        <v>0</v>
      </c>
      <c r="BN33" s="49">
        <f>versenyek!$GX$11*IFERROR(VLOOKUP(VLOOKUP($A33,versenyek!GX:GZ,3,FALSE),szabalyok!$A$16:$B$23,2,FALSE),0)</f>
        <v>0</v>
      </c>
      <c r="BO33" s="49">
        <f>versenyek!$HD$11*IFERROR(VLOOKUP(VLOOKUP($A33,versenyek!HC:HE,3,FALSE),szabalyok!$A$16:$B$23,2,FALSE),0)</f>
        <v>0</v>
      </c>
      <c r="BP33" s="49">
        <f>versenyek!$HG$11*IFERROR(VLOOKUP(VLOOKUP($A33,versenyek!HF:HH,3,FALSE),szabalyok!$A$16:$B$23,2,FALSE),0)</f>
        <v>0</v>
      </c>
      <c r="BQ33" s="49">
        <f>versenyek!$HJ$11*IFERROR(VLOOKUP(VLOOKUP($A33,versenyek!HI:HK,3,FALSE),szabalyok!$A$16:$B$23,2,FALSE),0)</f>
        <v>0</v>
      </c>
      <c r="BR33" s="49">
        <f>versenyek!$HM$11*IFERROR(VLOOKUP(VLOOKUP($A33,versenyek!HL:HN,3,FALSE),szabalyok!$A$16:$B$23,2,FALSE),0)</f>
        <v>0</v>
      </c>
      <c r="BS33" s="49">
        <f>versenyek!$HP$11*IFERROR(VLOOKUP(VLOOKUP($A33,versenyek!HO:HQ,3,FALSE),szabalyok!$A$16:$B$23,2,FALSE),0)</f>
        <v>0</v>
      </c>
      <c r="BT33" s="49">
        <f>versenyek!$HS$11*IFERROR(VLOOKUP(VLOOKUP($A33,versenyek!HR:HT,3,FALSE),szabalyok!$A$16:$B$23,2,FALSE),0)</f>
        <v>0</v>
      </c>
      <c r="BU33" s="49">
        <f>versenyek!$HV$11*IFERROR(VLOOKUP(VLOOKUP($A33,versenyek!HU:HW,3,FALSE),szabalyok!$A$16:$B$23,2,FALSE),0)</f>
        <v>0</v>
      </c>
      <c r="BV33" s="49">
        <f>versenyek!$HY$11*IFERROR(VLOOKUP(VLOOKUP($A33,versenyek!HX:HZ,3,FALSE),szabalyok!$A$16:$B$23,2,FALSE),0)</f>
        <v>0</v>
      </c>
      <c r="BW33" s="49">
        <f>versenyek!$IB$11*IFERROR(VLOOKUP(VLOOKUP($A33,versenyek!IA:IC,3,FALSE),szabalyok!$A$16:$B$23,2,FALSE),0)</f>
        <v>0</v>
      </c>
      <c r="BX33" s="49">
        <f>versenyek!$IE$11*IFERROR(VLOOKUP(VLOOKUP($A33,versenyek!ID:IF,3,FALSE),szabalyok!$A$16:$B$23,2,FALSE),0)</f>
        <v>0</v>
      </c>
      <c r="BY33" s="49">
        <f>versenyek!$IH$11*IFERROR(VLOOKUP(VLOOKUP($A33,versenyek!IG:II,3,FALSE),szabalyok!$A$16:$B$23,2,FALSE),0)</f>
        <v>0</v>
      </c>
      <c r="BZ33" s="49">
        <f>versenyek!$IK$11*IFERROR(VLOOKUP(VLOOKUP($A33,versenyek!IJ:IL,3,FALSE),szabalyok!$A$16:$B$23,2,FALSE),0)</f>
        <v>0</v>
      </c>
      <c r="CA33" s="49">
        <f>versenyek!$IN$11*IFERROR(VLOOKUP(VLOOKUP($A33,versenyek!IM:IO,3,FALSE),szabalyok!$A$16:$B$23,2,FALSE),0)</f>
        <v>0</v>
      </c>
      <c r="CB33" s="49"/>
      <c r="CC33" s="238">
        <f t="shared" si="0"/>
        <v>15.754009166065059</v>
      </c>
    </row>
    <row r="34" spans="1:81">
      <c r="A34" s="281" t="s">
        <v>1331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>
        <f>versenyek!$DI$11*IFERROR(VLOOKUP(VLOOKUP($A34,versenyek!DH:DJ,3,FALSE),szabalyok!$A$16:$B$23,2,FALSE),0)</f>
        <v>0</v>
      </c>
      <c r="AL34" s="49">
        <f>versenyek!$DL$11*IFERROR(VLOOKUP(VLOOKUP($A34,versenyek!DK:DM,3,FALSE),szabalyok!$A$16:$B$23,2,FALSE),0)</f>
        <v>0</v>
      </c>
      <c r="AM34" s="49">
        <f>versenyek!$DR$11*IFERROR(VLOOKUP(VLOOKUP($A34,versenyek!DQ:DS,3,FALSE),szabalyok!$A$16:$B$23,2,FALSE),0)</f>
        <v>0</v>
      </c>
      <c r="AN34" s="49">
        <f>versenyek!$DU$11*IFERROR(VLOOKUP(VLOOKUP($A34,versenyek!DT:DV,3,FALSE),szabalyok!$A$16:$B$23,2,FALSE),0)</f>
        <v>0</v>
      </c>
      <c r="AO34" s="49">
        <f>versenyek!$DO$11*IFERROR(VLOOKUP(VLOOKUP($A34,versenyek!DN:DP,3,FALSE),szabalyok!$A$16:$B$23,2,FALSE),0)</f>
        <v>0</v>
      </c>
      <c r="AP34" s="49">
        <f>versenyek!$DX$11*IFERROR(VLOOKUP(VLOOKUP($A34,versenyek!DW:DY,3,FALSE),szabalyok!$A$16:$B$23,2,FALSE),0)</f>
        <v>0</v>
      </c>
      <c r="AQ34" s="49">
        <f>versenyek!$EA$11*IFERROR(VLOOKUP(VLOOKUP($A34,versenyek!DZ:EB,3,FALSE),szabalyok!$A$16:$B$23,2,FALSE),0)</f>
        <v>0</v>
      </c>
      <c r="AR34" s="49">
        <f>versenyek!$ED$11*IFERROR(VLOOKUP(VLOOKUP($A34,versenyek!EC:EE,3,FALSE),szabalyok!$A$16:$B$23,2,FALSE),0)</f>
        <v>0</v>
      </c>
      <c r="AS34" s="49">
        <f>versenyek!$EG$11*IFERROR(VLOOKUP(VLOOKUP($A34,versenyek!EF:EH,3,FALSE),szabalyok!$A$16:$B$23,2,FALSE),0)</f>
        <v>0</v>
      </c>
      <c r="AT34" s="49">
        <f>versenyek!$EJ$11*IFERROR(VLOOKUP(VLOOKUP($A34,versenyek!EI:EK,3,FALSE),szabalyok!$A$16:$B$23,2,FALSE),0)</f>
        <v>0</v>
      </c>
      <c r="AU34" s="49">
        <f>versenyek!$EM$11*IFERROR(VLOOKUP(VLOOKUP($A34,versenyek!EL:EN,3,FALSE),szabalyok!$A$16:$B$23,2,FALSE),0)</f>
        <v>0</v>
      </c>
      <c r="AV34" s="49">
        <f>versenyek!$EP$11*IFERROR(VLOOKUP(VLOOKUP($A34,versenyek!EO:EQ,3,FALSE),szabalyok!$A$16:$B$23,2,FALSE),0)</f>
        <v>0</v>
      </c>
      <c r="AW34" s="49">
        <f>versenyek!$EY$11*IFERROR(VLOOKUP(VLOOKUP($A34,versenyek!EX:EZ,3,FALSE),szabalyok!$A$16:$B$23,2,FALSE),0)</f>
        <v>0</v>
      </c>
      <c r="AX34" s="49">
        <f>versenyek!$FB$11*IFERROR(VLOOKUP(VLOOKUP($A34,versenyek!FA:FC,3,FALSE),szabalyok!$A$16:$B$23,2,FALSE),0)</f>
        <v>0</v>
      </c>
      <c r="AY34" s="49">
        <f>versenyek!$FE$11*IFERROR(VLOOKUP(VLOOKUP($A34,versenyek!FD:FF,3,FALSE),szabalyok!$A$16:$B$23,2,FALSE),0)</f>
        <v>0</v>
      </c>
      <c r="AZ34" s="49">
        <f>versenyek!$FH$11*IFERROR(VLOOKUP(VLOOKUP($A34,versenyek!FG:FI,3,FALSE),szabalyok!$A$16:$B$23,2,FALSE),0)</f>
        <v>0</v>
      </c>
      <c r="BA34" s="49">
        <f>versenyek!$FK$11*IFERROR(VLOOKUP(VLOOKUP($A34,versenyek!FJ:FL,3,FALSE),szabalyok!$A$16:$B$23,2,FALSE),0)</f>
        <v>0</v>
      </c>
      <c r="BB34" s="49">
        <f>versenyek!$FN$11*IFERROR(VLOOKUP(VLOOKUP($A34,versenyek!FM:FO,3,FALSE),szabalyok!$A$16:$B$23,2,FALSE),0)</f>
        <v>0</v>
      </c>
      <c r="BC34" s="49">
        <f>versenyek!$FQ$11*IFERROR(VLOOKUP(VLOOKUP($A34,versenyek!FP:FR,3,FALSE),szabalyok!$A$16:$B$23,2,FALSE),0)</f>
        <v>0</v>
      </c>
      <c r="BD34" s="49">
        <f>versenyek!$FT$11*IFERROR(VLOOKUP(VLOOKUP($A34,versenyek!FS:FU,3,FALSE),szabalyok!$A$16:$B$23,2,FALSE),0)</f>
        <v>0</v>
      </c>
      <c r="BE34" s="49">
        <f>versenyek!$FW$11*IFERROR(VLOOKUP(VLOOKUP($A34,versenyek!FV:FX,3,FALSE),szabalyok!$A$16:$B$23,2,FALSE),0)</f>
        <v>0</v>
      </c>
      <c r="BF34" s="49">
        <f>versenyek!$FZ$11*IFERROR(VLOOKUP(VLOOKUP($A34,versenyek!FY:GA,3,FALSE),szabalyok!$A$16:$B$23,2,FALSE),0)</f>
        <v>0</v>
      </c>
      <c r="BG34" s="49">
        <f>versenyek!$GC$11*IFERROR(VLOOKUP(VLOOKUP($A34,versenyek!GB:GD,3,FALSE),szabalyok!$A$16:$B$23,2,FALSE),0)</f>
        <v>0</v>
      </c>
      <c r="BH34" s="49">
        <f>versenyek!$GF$11*IFERROR(VLOOKUP(VLOOKUP($A34,versenyek!GE:GG,3,FALSE),szabalyok!$A$16:$B$23,2,FALSE),0)</f>
        <v>0</v>
      </c>
      <c r="BI34" s="49">
        <f>versenyek!$GI$11*IFERROR(VLOOKUP(VLOOKUP($A34,versenyek!GH:GJ,3,FALSE),szabalyok!$A$16:$B$23,2,FALSE),0)</f>
        <v>0</v>
      </c>
      <c r="BJ34" s="49">
        <f>versenyek!$GL$11*IFERROR(VLOOKUP(VLOOKUP($A34,versenyek!GK:GM,3,FALSE),szabalyok!$A$16:$B$23,2,FALSE),0)</f>
        <v>0</v>
      </c>
      <c r="BK34" s="49">
        <f>versenyek!$GO$11*IFERROR(VLOOKUP(VLOOKUP($A34,versenyek!GN:GP,3,FALSE),szabalyok!$A$16:$B$23,2,FALSE),0)</f>
        <v>0</v>
      </c>
      <c r="BL34" s="49">
        <f>versenyek!$GR$11*IFERROR(VLOOKUP(VLOOKUP($A34,versenyek!GQ:GS,3,FALSE),szabalyok!$A$16:$B$23,2,FALSE),0)</f>
        <v>0</v>
      </c>
      <c r="BM34" s="49">
        <f>versenyek!$GX$11*IFERROR(VLOOKUP(VLOOKUP($A34,versenyek!GW:GY,3,FALSE),szabalyok!$A$16:$B$23,2,FALSE),0)</f>
        <v>0</v>
      </c>
      <c r="BN34" s="49">
        <f>versenyek!$GX$11*IFERROR(VLOOKUP(VLOOKUP($A34,versenyek!GX:GZ,3,FALSE),szabalyok!$A$16:$B$23,2,FALSE),0)</f>
        <v>0</v>
      </c>
      <c r="BO34" s="49">
        <f>versenyek!$HD$11*IFERROR(VLOOKUP(VLOOKUP($A34,versenyek!HC:HE,3,FALSE),szabalyok!$A$16:$B$23,2,FALSE),0)</f>
        <v>0</v>
      </c>
      <c r="BP34" s="49">
        <f>versenyek!$HG$11*IFERROR(VLOOKUP(VLOOKUP($A34,versenyek!HF:HH,3,FALSE),szabalyok!$A$16:$B$23,2,FALSE),0)</f>
        <v>0</v>
      </c>
      <c r="BQ34" s="49">
        <f>versenyek!$HJ$11*IFERROR(VLOOKUP(VLOOKUP($A34,versenyek!HI:HK,3,FALSE),szabalyok!$A$16:$B$23,2,FALSE),0)</f>
        <v>0</v>
      </c>
      <c r="BR34" s="49">
        <f>versenyek!$HM$11*IFERROR(VLOOKUP(VLOOKUP($A34,versenyek!HL:HN,3,FALSE),szabalyok!$A$16:$B$23,2,FALSE),0)</f>
        <v>0</v>
      </c>
      <c r="BS34" s="49">
        <f>versenyek!$HP$11*IFERROR(VLOOKUP(VLOOKUP($A34,versenyek!HO:HQ,3,FALSE),szabalyok!$A$16:$B$23,2,FALSE),0)</f>
        <v>15.615586710410083</v>
      </c>
      <c r="BT34" s="49">
        <f>versenyek!$HS$11*IFERROR(VLOOKUP(VLOOKUP($A34,versenyek!HR:HT,3,FALSE),szabalyok!$A$16:$B$23,2,FALSE),0)</f>
        <v>0</v>
      </c>
      <c r="BU34" s="49">
        <f>versenyek!$HV$11*IFERROR(VLOOKUP(VLOOKUP($A34,versenyek!HU:HW,3,FALSE),szabalyok!$A$16:$B$23,2,FALSE),0)</f>
        <v>0</v>
      </c>
      <c r="BV34" s="49">
        <f>versenyek!$HY$11*IFERROR(VLOOKUP(VLOOKUP($A34,versenyek!HX:HZ,3,FALSE),szabalyok!$A$16:$B$23,2,FALSE),0)</f>
        <v>0</v>
      </c>
      <c r="BW34" s="49">
        <f>versenyek!$IB$11*IFERROR(VLOOKUP(VLOOKUP($A34,versenyek!IA:IC,3,FALSE),szabalyok!$A$16:$B$23,2,FALSE),0)</f>
        <v>0</v>
      </c>
      <c r="BX34" s="49">
        <f>versenyek!$IE$11*IFERROR(VLOOKUP(VLOOKUP($A34,versenyek!ID:IF,3,FALSE),szabalyok!$A$16:$B$23,2,FALSE),0)</f>
        <v>0</v>
      </c>
      <c r="BY34" s="49">
        <f>versenyek!$IH$11*IFERROR(VLOOKUP(VLOOKUP($A34,versenyek!IG:II,3,FALSE),szabalyok!$A$16:$B$23,2,FALSE),0)</f>
        <v>0</v>
      </c>
      <c r="BZ34" s="49">
        <f>versenyek!$IK$11*IFERROR(VLOOKUP(VLOOKUP($A34,versenyek!IJ:IL,3,FALSE),szabalyok!$A$16:$B$23,2,FALSE),0)</f>
        <v>0</v>
      </c>
      <c r="CA34" s="49">
        <f>versenyek!$IN$11*IFERROR(VLOOKUP(VLOOKUP($A34,versenyek!IM:IO,3,FALSE),szabalyok!$A$16:$B$23,2,FALSE),0)</f>
        <v>0</v>
      </c>
      <c r="CB34" s="49"/>
      <c r="CC34" s="238">
        <f t="shared" si="0"/>
        <v>15.615586710410083</v>
      </c>
    </row>
    <row r="35" spans="1:81">
      <c r="A35" s="1" t="s">
        <v>1224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>
        <f>versenyek!$FH$11*IFERROR(VLOOKUP(VLOOKUP($A35,versenyek!FG:FI,3,FALSE),szabalyok!$A$16:$B$23,2,FALSE),0)</f>
        <v>0</v>
      </c>
      <c r="BA35" s="49">
        <f>versenyek!$FK$11*IFERROR(VLOOKUP(VLOOKUP($A35,versenyek!FJ:FL,3,FALSE),szabalyok!$A$16:$B$23,2,FALSE),0)</f>
        <v>0</v>
      </c>
      <c r="BB35" s="49">
        <f>versenyek!$FN$11*IFERROR(VLOOKUP(VLOOKUP($A35,versenyek!FM:FO,3,FALSE),szabalyok!$A$16:$B$23,2,FALSE),0)</f>
        <v>0</v>
      </c>
      <c r="BC35" s="49">
        <f>versenyek!$FQ$11*IFERROR(VLOOKUP(VLOOKUP($A35,versenyek!FP:FR,3,FALSE),szabalyok!$A$16:$B$23,2,FALSE),0)</f>
        <v>14.706593461945298</v>
      </c>
      <c r="BD35" s="49">
        <f>versenyek!$FT$11*IFERROR(VLOOKUP(VLOOKUP($A35,versenyek!FS:FU,3,FALSE),szabalyok!$A$16:$B$23,2,FALSE),0)</f>
        <v>0</v>
      </c>
      <c r="BE35" s="49">
        <f>versenyek!$FW$11*IFERROR(VLOOKUP(VLOOKUP($A35,versenyek!FV:FX,3,FALSE),szabalyok!$A$16:$B$23,2,FALSE),0)</f>
        <v>0</v>
      </c>
      <c r="BF35" s="49">
        <f>versenyek!$FZ$11*IFERROR(VLOOKUP(VLOOKUP($A35,versenyek!FY:GA,3,FALSE),szabalyok!$A$16:$B$23,2,FALSE),0)</f>
        <v>0</v>
      </c>
      <c r="BG35" s="49">
        <f>versenyek!$GC$11*IFERROR(VLOOKUP(VLOOKUP($A35,versenyek!GB:GD,3,FALSE),szabalyok!$A$16:$B$23,2,FALSE),0)</f>
        <v>0</v>
      </c>
      <c r="BH35" s="49">
        <f>versenyek!$GF$11*IFERROR(VLOOKUP(VLOOKUP($A35,versenyek!GE:GG,3,FALSE),szabalyok!$A$16:$B$23,2,FALSE),0)</f>
        <v>0</v>
      </c>
      <c r="BI35" s="49">
        <f>versenyek!$GI$11*IFERROR(VLOOKUP(VLOOKUP($A35,versenyek!GH:GJ,3,FALSE),szabalyok!$A$16:$B$23,2,FALSE),0)</f>
        <v>0</v>
      </c>
      <c r="BJ35" s="49">
        <f>versenyek!$GL$11*IFERROR(VLOOKUP(VLOOKUP($A35,versenyek!GK:GM,3,FALSE),szabalyok!$A$16:$B$23,2,FALSE),0)</f>
        <v>0</v>
      </c>
      <c r="BK35" s="49">
        <f>versenyek!$GO$11*IFERROR(VLOOKUP(VLOOKUP($A35,versenyek!GN:GP,3,FALSE),szabalyok!$A$16:$B$23,2,FALSE),0)</f>
        <v>0</v>
      </c>
      <c r="BL35" s="49">
        <f>versenyek!$GR$11*IFERROR(VLOOKUP(VLOOKUP($A35,versenyek!GQ:GS,3,FALSE),szabalyok!$A$16:$B$23,2,FALSE),0)</f>
        <v>0</v>
      </c>
      <c r="BM35" s="49">
        <f>versenyek!$GX$11*IFERROR(VLOOKUP(VLOOKUP($A35,versenyek!GW:GY,3,FALSE),szabalyok!$A$16:$B$23,2,FALSE),0)</f>
        <v>0</v>
      </c>
      <c r="BN35" s="49">
        <f>versenyek!$GX$11*IFERROR(VLOOKUP(VLOOKUP($A35,versenyek!GX:GZ,3,FALSE),szabalyok!$A$16:$B$23,2,FALSE),0)</f>
        <v>0</v>
      </c>
      <c r="BO35" s="49">
        <f>versenyek!$HD$11*IFERROR(VLOOKUP(VLOOKUP($A35,versenyek!HC:HE,3,FALSE),szabalyok!$A$16:$B$23,2,FALSE),0)</f>
        <v>0</v>
      </c>
      <c r="BP35" s="49">
        <f>versenyek!$HG$11*IFERROR(VLOOKUP(VLOOKUP($A35,versenyek!HF:HH,3,FALSE),szabalyok!$A$16:$B$23,2,FALSE),0)</f>
        <v>0</v>
      </c>
      <c r="BQ35" s="49">
        <f>versenyek!$HJ$11*IFERROR(VLOOKUP(VLOOKUP($A35,versenyek!HI:HK,3,FALSE),szabalyok!$A$16:$B$23,2,FALSE),0)</f>
        <v>0</v>
      </c>
      <c r="BR35" s="49">
        <f>versenyek!$HM$11*IFERROR(VLOOKUP(VLOOKUP($A35,versenyek!HL:HN,3,FALSE),szabalyok!$A$16:$B$23,2,FALSE),0)</f>
        <v>0</v>
      </c>
      <c r="BS35" s="49">
        <f>versenyek!$HP$11*IFERROR(VLOOKUP(VLOOKUP($A35,versenyek!HO:HQ,3,FALSE),szabalyok!$A$16:$B$23,2,FALSE),0)</f>
        <v>0</v>
      </c>
      <c r="BT35" s="49">
        <f>versenyek!$HS$11*IFERROR(VLOOKUP(VLOOKUP($A35,versenyek!HR:HT,3,FALSE),szabalyok!$A$16:$B$23,2,FALSE),0)</f>
        <v>0</v>
      </c>
      <c r="BU35" s="49">
        <f>versenyek!$HV$11*IFERROR(VLOOKUP(VLOOKUP($A35,versenyek!HU:HW,3,FALSE),szabalyok!$A$16:$B$23,2,FALSE),0)</f>
        <v>0</v>
      </c>
      <c r="BV35" s="49">
        <f>versenyek!$HY$11*IFERROR(VLOOKUP(VLOOKUP($A35,versenyek!HX:HZ,3,FALSE),szabalyok!$A$16:$B$23,2,FALSE),0)</f>
        <v>0</v>
      </c>
      <c r="BW35" s="49">
        <f>versenyek!$IB$11*IFERROR(VLOOKUP(VLOOKUP($A35,versenyek!IA:IC,3,FALSE),szabalyok!$A$16:$B$23,2,FALSE),0)</f>
        <v>0</v>
      </c>
      <c r="BX35" s="49">
        <f>versenyek!$IE$11*IFERROR(VLOOKUP(VLOOKUP($A35,versenyek!ID:IF,3,FALSE),szabalyok!$A$16:$B$23,2,FALSE),0)</f>
        <v>0</v>
      </c>
      <c r="BY35" s="49">
        <f>versenyek!$IH$11*IFERROR(VLOOKUP(VLOOKUP($A35,versenyek!IG:II,3,FALSE),szabalyok!$A$16:$B$23,2,FALSE),0)</f>
        <v>0</v>
      </c>
      <c r="BZ35" s="49">
        <f>versenyek!$IK$11*IFERROR(VLOOKUP(VLOOKUP($A35,versenyek!IJ:IL,3,FALSE),szabalyok!$A$16:$B$23,2,FALSE),0)</f>
        <v>0</v>
      </c>
      <c r="CA35" s="49">
        <f>versenyek!$IN$11*IFERROR(VLOOKUP(VLOOKUP($A35,versenyek!IM:IO,3,FALSE),szabalyok!$A$16:$B$23,2,FALSE),0)</f>
        <v>0</v>
      </c>
      <c r="CB35" s="49">
        <f>versenyek!$FN$11*IFERROR(VLOOKUP(VLOOKUP($A35,versenyek!FO:FQ,3,FALSE),szabalyok!$A$16:$B$23,2,FALSE),0)</f>
        <v>0</v>
      </c>
      <c r="CC35" s="238">
        <f t="shared" ref="CC35:CC66" si="1">SUM(AX35:CB35)</f>
        <v>14.706593461945298</v>
      </c>
    </row>
    <row r="36" spans="1:81">
      <c r="A36" s="83" t="s">
        <v>1364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>
        <f>versenyek!$HY$11*IFERROR(VLOOKUP(VLOOKUP($A36,versenyek!HX:HZ,3,FALSE),szabalyok!$A$16:$B$23,2,FALSE),0)</f>
        <v>0</v>
      </c>
      <c r="BW36" s="49">
        <f>versenyek!$IB$11*IFERROR(VLOOKUP(VLOOKUP($A36,versenyek!IA:IC,3,FALSE),szabalyok!$A$16:$B$23,2,FALSE),0)</f>
        <v>0</v>
      </c>
      <c r="BX36" s="49"/>
      <c r="BY36" s="49"/>
      <c r="BZ36" s="49">
        <f>versenyek!$IK$11*IFERROR(VLOOKUP(VLOOKUP($A36,versenyek!IJ:IL,3,FALSE),szabalyok!$A$16:$B$23,2,FALSE),0)</f>
        <v>12.838004652822816</v>
      </c>
      <c r="CA36" s="49">
        <f>versenyek!$IN$11*IFERROR(VLOOKUP(VLOOKUP($A36,versenyek!IM:IO,3,FALSE),szabalyok!$A$16:$B$23,2,FALSE),0)</f>
        <v>0</v>
      </c>
      <c r="CB36" s="49"/>
      <c r="CC36" s="238">
        <f t="shared" si="1"/>
        <v>12.838004652822816</v>
      </c>
    </row>
    <row r="37" spans="1:81">
      <c r="A37" s="279" t="s">
        <v>1332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>
        <f>versenyek!$DI$11*IFERROR(VLOOKUP(VLOOKUP($A37,versenyek!DH:DJ,3,FALSE),szabalyok!$A$16:$B$23,2,FALSE),0)</f>
        <v>0</v>
      </c>
      <c r="AL37" s="49">
        <f>versenyek!$DL$11*IFERROR(VLOOKUP(VLOOKUP($A37,versenyek!DK:DM,3,FALSE),szabalyok!$A$16:$B$23,2,FALSE),0)</f>
        <v>0</v>
      </c>
      <c r="AM37" s="49">
        <f>versenyek!$DR$11*IFERROR(VLOOKUP(VLOOKUP($A37,versenyek!DQ:DS,3,FALSE),szabalyok!$A$16:$B$23,2,FALSE),0)</f>
        <v>0</v>
      </c>
      <c r="AN37" s="49">
        <f>versenyek!$DU$11*IFERROR(VLOOKUP(VLOOKUP($A37,versenyek!DT:DV,3,FALSE),szabalyok!$A$16:$B$23,2,FALSE),0)</f>
        <v>0</v>
      </c>
      <c r="AO37" s="49">
        <f>versenyek!$DO$11*IFERROR(VLOOKUP(VLOOKUP($A37,versenyek!DN:DP,3,FALSE),szabalyok!$A$16:$B$23,2,FALSE),0)</f>
        <v>0</v>
      </c>
      <c r="AP37" s="49">
        <f>versenyek!$DX$11*IFERROR(VLOOKUP(VLOOKUP($A37,versenyek!DW:DY,3,FALSE),szabalyok!$A$16:$B$23,2,FALSE),0)</f>
        <v>0</v>
      </c>
      <c r="AQ37" s="49">
        <f>versenyek!$EA$11*IFERROR(VLOOKUP(VLOOKUP($A37,versenyek!DZ:EB,3,FALSE),szabalyok!$A$16:$B$23,2,FALSE),0)</f>
        <v>0</v>
      </c>
      <c r="AR37" s="49">
        <f>versenyek!$ED$11*IFERROR(VLOOKUP(VLOOKUP($A37,versenyek!EC:EE,3,FALSE),szabalyok!$A$16:$B$23,2,FALSE),0)</f>
        <v>0</v>
      </c>
      <c r="AS37" s="49">
        <f>versenyek!$EG$11*IFERROR(VLOOKUP(VLOOKUP($A37,versenyek!EF:EH,3,FALSE),szabalyok!$A$16:$B$23,2,FALSE),0)</f>
        <v>0</v>
      </c>
      <c r="AT37" s="49">
        <f>versenyek!$EJ$11*IFERROR(VLOOKUP(VLOOKUP($A37,versenyek!EI:EK,3,FALSE),szabalyok!$A$16:$B$23,2,FALSE),0)</f>
        <v>0</v>
      </c>
      <c r="AU37" s="49">
        <f>versenyek!$EM$11*IFERROR(VLOOKUP(VLOOKUP($A37,versenyek!EL:EN,3,FALSE),szabalyok!$A$16:$B$23,2,FALSE),0)</f>
        <v>0</v>
      </c>
      <c r="AV37" s="49">
        <f>versenyek!$EP$11*IFERROR(VLOOKUP(VLOOKUP($A37,versenyek!EO:EQ,3,FALSE),szabalyok!$A$16:$B$23,2,FALSE),0)</f>
        <v>0</v>
      </c>
      <c r="AW37" s="49">
        <f>versenyek!$EY$11*IFERROR(VLOOKUP(VLOOKUP($A37,versenyek!EX:EZ,3,FALSE),szabalyok!$A$16:$B$23,2,FALSE),0)</f>
        <v>0</v>
      </c>
      <c r="AX37" s="49">
        <f>versenyek!$FB$11*IFERROR(VLOOKUP(VLOOKUP($A37,versenyek!FA:FC,3,FALSE),szabalyok!$A$16:$B$23,2,FALSE),0)</f>
        <v>0</v>
      </c>
      <c r="AY37" s="49">
        <f>versenyek!$FE$11*IFERROR(VLOOKUP(VLOOKUP($A37,versenyek!FD:FF,3,FALSE),szabalyok!$A$16:$B$23,2,FALSE),0)</f>
        <v>0</v>
      </c>
      <c r="AZ37" s="49">
        <f>versenyek!$FH$11*IFERROR(VLOOKUP(VLOOKUP($A37,versenyek!FG:FI,3,FALSE),szabalyok!$A$16:$B$23,2,FALSE),0)</f>
        <v>0</v>
      </c>
      <c r="BA37" s="49">
        <f>versenyek!$FK$11*IFERROR(VLOOKUP(VLOOKUP($A37,versenyek!FJ:FL,3,FALSE),szabalyok!$A$16:$B$23,2,FALSE),0)</f>
        <v>0</v>
      </c>
      <c r="BB37" s="49">
        <f>versenyek!$FN$11*IFERROR(VLOOKUP(VLOOKUP($A37,versenyek!FM:FO,3,FALSE),szabalyok!$A$16:$B$23,2,FALSE),0)</f>
        <v>0</v>
      </c>
      <c r="BC37" s="49">
        <f>versenyek!$FQ$11*IFERROR(VLOOKUP(VLOOKUP($A37,versenyek!FP:FR,3,FALSE),szabalyok!$A$16:$B$23,2,FALSE),0)</f>
        <v>0</v>
      </c>
      <c r="BD37" s="49">
        <f>versenyek!$FT$11*IFERROR(VLOOKUP(VLOOKUP($A37,versenyek!FS:FU,3,FALSE),szabalyok!$A$16:$B$23,2,FALSE),0)</f>
        <v>0</v>
      </c>
      <c r="BE37" s="49">
        <f>versenyek!$FW$11*IFERROR(VLOOKUP(VLOOKUP($A37,versenyek!FV:FX,3,FALSE),szabalyok!$A$16:$B$23,2,FALSE),0)</f>
        <v>0</v>
      </c>
      <c r="BF37" s="49">
        <f>versenyek!$FZ$11*IFERROR(VLOOKUP(VLOOKUP($A37,versenyek!FY:GA,3,FALSE),szabalyok!$A$16:$B$23,2,FALSE),0)</f>
        <v>0</v>
      </c>
      <c r="BG37" s="49">
        <f>versenyek!$GC$11*IFERROR(VLOOKUP(VLOOKUP($A37,versenyek!GB:GD,3,FALSE),szabalyok!$A$16:$B$23,2,FALSE),0)</f>
        <v>0</v>
      </c>
      <c r="BH37" s="49">
        <f>versenyek!$GF$11*IFERROR(VLOOKUP(VLOOKUP($A37,versenyek!GE:GG,3,FALSE),szabalyok!$A$16:$B$23,2,FALSE),0)</f>
        <v>0</v>
      </c>
      <c r="BI37" s="49">
        <f>versenyek!$GI$11*IFERROR(VLOOKUP(VLOOKUP($A37,versenyek!GH:GJ,3,FALSE),szabalyok!$A$16:$B$23,2,FALSE),0)</f>
        <v>0</v>
      </c>
      <c r="BJ37" s="49">
        <f>versenyek!$GL$11*IFERROR(VLOOKUP(VLOOKUP($A37,versenyek!GK:GM,3,FALSE),szabalyok!$A$16:$B$23,2,FALSE),0)</f>
        <v>0</v>
      </c>
      <c r="BK37" s="49">
        <f>versenyek!$GO$11*IFERROR(VLOOKUP(VLOOKUP($A37,versenyek!GN:GP,3,FALSE),szabalyok!$A$16:$B$23,2,FALSE),0)</f>
        <v>0</v>
      </c>
      <c r="BL37" s="49">
        <f>versenyek!$GR$11*IFERROR(VLOOKUP(VLOOKUP($A37,versenyek!GQ:GS,3,FALSE),szabalyok!$A$16:$B$23,2,FALSE),0)</f>
        <v>0</v>
      </c>
      <c r="BM37" s="49">
        <f>versenyek!$GX$11*IFERROR(VLOOKUP(VLOOKUP($A37,versenyek!GW:GY,3,FALSE),szabalyok!$A$16:$B$23,2,FALSE),0)</f>
        <v>0</v>
      </c>
      <c r="BN37" s="49">
        <f>versenyek!$GX$11*IFERROR(VLOOKUP(VLOOKUP($A37,versenyek!GX:GZ,3,FALSE),szabalyok!$A$16:$B$23,2,FALSE),0)</f>
        <v>0</v>
      </c>
      <c r="BO37" s="49">
        <f>versenyek!$HD$11*IFERROR(VLOOKUP(VLOOKUP($A37,versenyek!HC:HE,3,FALSE),szabalyok!$A$16:$B$23,2,FALSE),0)</f>
        <v>0</v>
      </c>
      <c r="BP37" s="49">
        <f>versenyek!$HG$11*IFERROR(VLOOKUP(VLOOKUP($A37,versenyek!HF:HH,3,FALSE),szabalyok!$A$16:$B$23,2,FALSE),0)</f>
        <v>0</v>
      </c>
      <c r="BQ37" s="49">
        <f>versenyek!$HJ$11*IFERROR(VLOOKUP(VLOOKUP($A37,versenyek!HI:HK,3,FALSE),szabalyok!$A$16:$B$23,2,FALSE),0)</f>
        <v>0</v>
      </c>
      <c r="BR37" s="49">
        <f>versenyek!$HM$11*IFERROR(VLOOKUP(VLOOKUP($A37,versenyek!HL:HN,3,FALSE),szabalyok!$A$16:$B$23,2,FALSE),0)</f>
        <v>0</v>
      </c>
      <c r="BS37" s="49">
        <f>versenyek!$HP$11*IFERROR(VLOOKUP(VLOOKUP($A37,versenyek!HO:HQ,3,FALSE),szabalyok!$A$16:$B$23,2,FALSE),0)</f>
        <v>10.646990938915966</v>
      </c>
      <c r="BT37" s="49">
        <f>versenyek!$HS$11*IFERROR(VLOOKUP(VLOOKUP($A37,versenyek!HR:HT,3,FALSE),szabalyok!$A$16:$B$23,2,FALSE),0)</f>
        <v>0</v>
      </c>
      <c r="BU37" s="49">
        <f>versenyek!$HV$11*IFERROR(VLOOKUP(VLOOKUP($A37,versenyek!HU:HW,3,FALSE),szabalyok!$A$16:$B$23,2,FALSE),0)</f>
        <v>0</v>
      </c>
      <c r="BV37" s="49">
        <f>versenyek!$HY$11*IFERROR(VLOOKUP(VLOOKUP($A37,versenyek!HX:HZ,3,FALSE),szabalyok!$A$16:$B$23,2,FALSE),0)</f>
        <v>0</v>
      </c>
      <c r="BW37" s="49">
        <f>versenyek!$IB$11*IFERROR(VLOOKUP(VLOOKUP($A37,versenyek!IA:IC,3,FALSE),szabalyok!$A$16:$B$23,2,FALSE),0)</f>
        <v>0</v>
      </c>
      <c r="BX37" s="49">
        <f>versenyek!$IE$11*IFERROR(VLOOKUP(VLOOKUP($A37,versenyek!ID:IF,3,FALSE),szabalyok!$A$16:$B$23,2,FALSE),0)</f>
        <v>0</v>
      </c>
      <c r="BY37" s="49">
        <f>versenyek!$IH$11*IFERROR(VLOOKUP(VLOOKUP($A37,versenyek!IG:II,3,FALSE),szabalyok!$A$16:$B$23,2,FALSE),0)</f>
        <v>0</v>
      </c>
      <c r="BZ37" s="49">
        <f>versenyek!$IK$11*IFERROR(VLOOKUP(VLOOKUP($A37,versenyek!IJ:IL,3,FALSE),szabalyok!$A$16:$B$23,2,FALSE),0)</f>
        <v>0</v>
      </c>
      <c r="CA37" s="49">
        <f>versenyek!$IN$11*IFERROR(VLOOKUP(VLOOKUP($A37,versenyek!IM:IO,3,FALSE),szabalyok!$A$16:$B$23,2,FALSE),0)</f>
        <v>0</v>
      </c>
      <c r="CB37" s="49"/>
      <c r="CC37" s="238">
        <f t="shared" si="1"/>
        <v>10.646990938915966</v>
      </c>
    </row>
    <row r="38" spans="1:81">
      <c r="A38" s="65" t="s">
        <v>716</v>
      </c>
      <c r="B38" s="49"/>
      <c r="C38" s="49"/>
      <c r="D38" s="49"/>
      <c r="E38" s="49"/>
      <c r="F38" s="49"/>
      <c r="G38" s="49"/>
      <c r="H38" s="49"/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49">
        <v>0</v>
      </c>
      <c r="Q38" s="49">
        <v>0</v>
      </c>
      <c r="R38" s="49">
        <f>versenyek!$BD$11*IFERROR(VLOOKUP(VLOOKUP($A38,versenyek!BC:BE,3,FALSE),szabalyok!$A$16:$B$23,2,FALSE),0)</f>
        <v>0</v>
      </c>
      <c r="S38" s="49">
        <f>versenyek!$BG$11*IFERROR(VLOOKUP(VLOOKUP($A38,versenyek!BF:BH,3,FALSE),szabalyok!$A$16:$B$23,2,FALSE),0)</f>
        <v>0</v>
      </c>
      <c r="T38" s="49">
        <f>versenyek!$BJ$11*IFERROR(VLOOKUP(VLOOKUP($A38,versenyek!BI:BK,3,FALSE),szabalyok!$A$16:$B$23,2,FALSE),0)</f>
        <v>0</v>
      </c>
      <c r="U38" s="49">
        <f>versenyek!$BM$11*IFERROR(VLOOKUP(VLOOKUP($A38,versenyek!BL:BN,3,FALSE),szabalyok!$A$16:$B$23,2,FALSE),0)</f>
        <v>0</v>
      </c>
      <c r="V38" s="49">
        <f>versenyek!$BP$11*IFERROR(VLOOKUP(VLOOKUP($A38,versenyek!BO:BQ,3,FALSE),szabalyok!$A$16:$B$23,2,FALSE),0)</f>
        <v>0</v>
      </c>
      <c r="W38" s="49">
        <f>versenyek!$BS$11*IFERROR(VLOOKUP(VLOOKUP($A38,versenyek!BR:BT,3,FALSE),szabalyok!$A$16:$B$23,2,FALSE),0)</f>
        <v>0</v>
      </c>
      <c r="X38" s="49">
        <f>versenyek!$BV$11*IFERROR(VLOOKUP(VLOOKUP($A38,versenyek!BU:BW,3,FALSE),szabalyok!$A$16:$B$23,2,FALSE),0)</f>
        <v>0</v>
      </c>
      <c r="Y38" s="49">
        <f>versenyek!$BY$11*IFERROR(VLOOKUP(VLOOKUP($A38,versenyek!BX:BZ,3,FALSE),szabalyok!$A$16:$B$23,2,FALSE),0)</f>
        <v>0</v>
      </c>
      <c r="Z38" s="49">
        <f>versenyek!$CB$11*IFERROR(VLOOKUP(VLOOKUP($A38,versenyek!CA:CC,3,FALSE),szabalyok!$A$16:$B$23,2,FALSE),0)</f>
        <v>0</v>
      </c>
      <c r="AA38" s="49">
        <f>versenyek!$CE$11*IFERROR(VLOOKUP(VLOOKUP($A38,versenyek!CD:CF,3,FALSE),szabalyok!$A$16:$B$23,2,FALSE),0)</f>
        <v>0</v>
      </c>
      <c r="AB38" s="49">
        <f>versenyek!$CH$11*IFERROR(VLOOKUP(VLOOKUP($A38,versenyek!CG:CI,3,FALSE),szabalyok!$A$16:$B$23,2,FALSE),0)</f>
        <v>0</v>
      </c>
      <c r="AC38" s="49">
        <f>versenyek!$CK$11*IFERROR(VLOOKUP(VLOOKUP($A38,versenyek!CJ:CL,3,FALSE),szabalyok!$A$16:$B$23,2,FALSE),0)</f>
        <v>0</v>
      </c>
      <c r="AD38" s="49">
        <f>versenyek!$CN$11*IFERROR(VLOOKUP(VLOOKUP($A38,versenyek!CM:CO,3,FALSE),szabalyok!$A$16:$B$23,2,FALSE),0)</f>
        <v>0</v>
      </c>
      <c r="AE38" s="49">
        <f>versenyek!$CQ$11*IFERROR(VLOOKUP(VLOOKUP($A38,versenyek!CP:CR,3,FALSE),szabalyok!$A$16:$B$23,2,FALSE),0)</f>
        <v>0</v>
      </c>
      <c r="AF38" s="49">
        <f>versenyek!$CT$11*IFERROR(VLOOKUP(VLOOKUP($A38,versenyek!CS:CU,3,FALSE),szabalyok!$A$16:$B$23,2,FALSE),0)</f>
        <v>0</v>
      </c>
      <c r="AG38" s="49">
        <f>versenyek!$CW$11*IFERROR(VLOOKUP(VLOOKUP($A38,versenyek!CV:CX,3,FALSE),szabalyok!$A$16:$B$23,2,FALSE),0)</f>
        <v>0</v>
      </c>
      <c r="AH38" s="49">
        <f>versenyek!$CZ$11*IFERROR(VLOOKUP(VLOOKUP($A38,versenyek!CY:DA,3,FALSE),szabalyok!$A$16:$B$23,2,FALSE),0)</f>
        <v>0</v>
      </c>
      <c r="AI38" s="49">
        <f>versenyek!$DC$11*IFERROR(VLOOKUP(VLOOKUP($A38,versenyek!DB:DD,3,FALSE),szabalyok!$A$16:$B$23,2,FALSE),0)</f>
        <v>0</v>
      </c>
      <c r="AJ38" s="49">
        <f>versenyek!$DF$11*IFERROR(VLOOKUP(VLOOKUP($A38,versenyek!DE:DG,3,FALSE),szabalyok!$A$16:$B$23,2,FALSE),0)</f>
        <v>0</v>
      </c>
      <c r="AK38" s="49">
        <f>versenyek!$DI$11*IFERROR(VLOOKUP(VLOOKUP($A38,versenyek!DH:DJ,3,FALSE),szabalyok!$A$16:$B$23,2,FALSE),0)</f>
        <v>0</v>
      </c>
      <c r="AL38" s="49">
        <f>versenyek!$DL$11*IFERROR(VLOOKUP(VLOOKUP($A38,versenyek!DK:DM,3,FALSE),szabalyok!$A$16:$B$23,2,FALSE),0)</f>
        <v>0</v>
      </c>
      <c r="AM38" s="49">
        <f>versenyek!$DR$11*IFERROR(VLOOKUP(VLOOKUP($A38,versenyek!DQ:DS,3,FALSE),szabalyok!$A$16:$B$23,2,FALSE),0)</f>
        <v>0</v>
      </c>
      <c r="AN38" s="49">
        <f>versenyek!$DU$11*IFERROR(VLOOKUP(VLOOKUP($A38,versenyek!DT:DV,3,FALSE),szabalyok!$A$16:$B$23,2,FALSE),0)</f>
        <v>0</v>
      </c>
      <c r="AO38" s="49">
        <f>versenyek!$DO$11*IFERROR(VLOOKUP(VLOOKUP($A38,versenyek!DN:DP,3,FALSE),szabalyok!$A$16:$B$23,2,FALSE),0)</f>
        <v>0</v>
      </c>
      <c r="AP38" s="49">
        <f>versenyek!$DX$11*IFERROR(VLOOKUP(VLOOKUP($A38,versenyek!DW:DY,3,FALSE),szabalyok!$A$16:$B$23,2,FALSE),0)</f>
        <v>0</v>
      </c>
      <c r="AQ38" s="49">
        <f>versenyek!$EA$11*IFERROR(VLOOKUP(VLOOKUP($A38,versenyek!DZ:EB,3,FALSE),szabalyok!$A$16:$B$23,2,FALSE),0)</f>
        <v>0</v>
      </c>
      <c r="AR38" s="49">
        <f>versenyek!$ED$11*IFERROR(VLOOKUP(VLOOKUP($A38,versenyek!EC:EE,3,FALSE),szabalyok!$A$16:$B$23,2,FALSE),0)</f>
        <v>0</v>
      </c>
      <c r="AS38" s="49">
        <f>versenyek!$EG$11*IFERROR(VLOOKUP(VLOOKUP($A38,versenyek!EF:EH,3,FALSE),szabalyok!$A$16:$B$23,2,FALSE),0)</f>
        <v>0</v>
      </c>
      <c r="AT38" s="49">
        <f>versenyek!$EJ$11*IFERROR(VLOOKUP(VLOOKUP($A38,versenyek!EI:EK,3,FALSE),szabalyok!$A$16:$B$23,2,FALSE),0)</f>
        <v>0</v>
      </c>
      <c r="AU38" s="49">
        <f>versenyek!$EM$11*IFERROR(VLOOKUP(VLOOKUP($A38,versenyek!EL:EN,3,FALSE),szabalyok!$A$16:$B$23,2,FALSE),0)</f>
        <v>0</v>
      </c>
      <c r="AV38" s="49">
        <f>versenyek!$EP$11*IFERROR(VLOOKUP(VLOOKUP($A38,versenyek!EO:EQ,3,FALSE),szabalyok!$A$16:$B$23,2,FALSE),0)</f>
        <v>0</v>
      </c>
      <c r="AW38" s="49">
        <f>versenyek!$EY$11*IFERROR(VLOOKUP(VLOOKUP($A38,versenyek!EX:EZ,3,FALSE),szabalyok!$A$16:$B$23,2,FALSE),0)</f>
        <v>0</v>
      </c>
      <c r="AX38" s="49">
        <f>versenyek!$FB$11*IFERROR(VLOOKUP(VLOOKUP($A38,versenyek!FA:FC,3,FALSE),szabalyok!$A$16:$B$23,2,FALSE),0)</f>
        <v>0</v>
      </c>
      <c r="AY38" s="49">
        <f>versenyek!$FE$11*IFERROR(VLOOKUP(VLOOKUP($A38,versenyek!FD:FF,3,FALSE),szabalyok!$A$16:$B$23,2,FALSE),0)</f>
        <v>0</v>
      </c>
      <c r="AZ38" s="49">
        <f>versenyek!$FH$11*IFERROR(VLOOKUP(VLOOKUP($A38,versenyek!FG:FI,3,FALSE),szabalyok!$A$16:$B$23,2,FALSE),0)</f>
        <v>0</v>
      </c>
      <c r="BA38" s="49">
        <f>versenyek!$FK$11*IFERROR(VLOOKUP(VLOOKUP($A38,versenyek!FJ:FL,3,FALSE),szabalyok!$A$16:$B$23,2,FALSE),0)</f>
        <v>0</v>
      </c>
      <c r="BB38" s="49">
        <f>versenyek!$FN$11*IFERROR(VLOOKUP(VLOOKUP($A38,versenyek!FM:FO,3,FALSE),szabalyok!$A$16:$B$23,2,FALSE),0)</f>
        <v>0</v>
      </c>
      <c r="BC38" s="49">
        <f>versenyek!$FQ$11*IFERROR(VLOOKUP(VLOOKUP($A38,versenyek!FP:FR,3,FALSE),szabalyok!$A$16:$B$23,2,FALSE),0)</f>
        <v>0</v>
      </c>
      <c r="BD38" s="49">
        <f>versenyek!$FT$11*IFERROR(VLOOKUP(VLOOKUP($A38,versenyek!FS:FU,3,FALSE),szabalyok!$A$16:$B$23,2,FALSE),0)</f>
        <v>0</v>
      </c>
      <c r="BE38" s="49">
        <f>versenyek!$FW$11*IFERROR(VLOOKUP(VLOOKUP($A38,versenyek!FV:FX,3,FALSE),szabalyok!$A$16:$B$23,2,FALSE),0)</f>
        <v>10.502672777376706</v>
      </c>
      <c r="BF38" s="49">
        <f>versenyek!$FZ$11*IFERROR(VLOOKUP(VLOOKUP($A38,versenyek!FY:GA,3,FALSE),szabalyok!$A$16:$B$23,2,FALSE),0)</f>
        <v>0</v>
      </c>
      <c r="BG38" s="49">
        <f>versenyek!$GC$11*IFERROR(VLOOKUP(VLOOKUP($A38,versenyek!GB:GD,3,FALSE),szabalyok!$A$16:$B$23,2,FALSE),0)</f>
        <v>0</v>
      </c>
      <c r="BH38" s="49">
        <f>versenyek!$GF$11*IFERROR(VLOOKUP(VLOOKUP($A38,versenyek!GE:GG,3,FALSE),szabalyok!$A$16:$B$23,2,FALSE),0)</f>
        <v>0</v>
      </c>
      <c r="BI38" s="49">
        <f>versenyek!$GI$11*IFERROR(VLOOKUP(VLOOKUP($A38,versenyek!GH:GJ,3,FALSE),szabalyok!$A$16:$B$23,2,FALSE),0)</f>
        <v>0</v>
      </c>
      <c r="BJ38" s="49">
        <f>versenyek!$GL$11*IFERROR(VLOOKUP(VLOOKUP($A38,versenyek!GK:GM,3,FALSE),szabalyok!$A$16:$B$23,2,FALSE),0)</f>
        <v>0</v>
      </c>
      <c r="BK38" s="49">
        <f>versenyek!$GO$11*IFERROR(VLOOKUP(VLOOKUP($A38,versenyek!GN:GP,3,FALSE),szabalyok!$A$16:$B$23,2,FALSE),0)</f>
        <v>0</v>
      </c>
      <c r="BL38" s="49">
        <f>versenyek!$GR$11*IFERROR(VLOOKUP(VLOOKUP($A38,versenyek!GQ:GS,3,FALSE),szabalyok!$A$16:$B$23,2,FALSE),0)</f>
        <v>0</v>
      </c>
      <c r="BM38" s="49">
        <f>versenyek!$GX$11*IFERROR(VLOOKUP(VLOOKUP($A38,versenyek!GW:GY,3,FALSE),szabalyok!$A$16:$B$23,2,FALSE),0)</f>
        <v>0</v>
      </c>
      <c r="BN38" s="49">
        <f>versenyek!$GX$11*IFERROR(VLOOKUP(VLOOKUP($A38,versenyek!GX:GZ,3,FALSE),szabalyok!$A$16:$B$23,2,FALSE),0)</f>
        <v>0</v>
      </c>
      <c r="BO38" s="49">
        <f>versenyek!$HD$11*IFERROR(VLOOKUP(VLOOKUP($A38,versenyek!HC:HE,3,FALSE),szabalyok!$A$16:$B$23,2,FALSE),0)</f>
        <v>0</v>
      </c>
      <c r="BP38" s="49">
        <f>versenyek!$HG$11*IFERROR(VLOOKUP(VLOOKUP($A38,versenyek!HF:HH,3,FALSE),szabalyok!$A$16:$B$23,2,FALSE),0)</f>
        <v>0</v>
      </c>
      <c r="BQ38" s="49">
        <f>versenyek!$HJ$11*IFERROR(VLOOKUP(VLOOKUP($A38,versenyek!HI:HK,3,FALSE),szabalyok!$A$16:$B$23,2,FALSE),0)</f>
        <v>0</v>
      </c>
      <c r="BR38" s="49">
        <f>versenyek!$HM$11*IFERROR(VLOOKUP(VLOOKUP($A38,versenyek!HL:HN,3,FALSE),szabalyok!$A$16:$B$23,2,FALSE),0)</f>
        <v>0</v>
      </c>
      <c r="BS38" s="49">
        <f>versenyek!$HP$11*IFERROR(VLOOKUP(VLOOKUP($A38,versenyek!HO:HQ,3,FALSE),szabalyok!$A$16:$B$23,2,FALSE),0)</f>
        <v>0</v>
      </c>
      <c r="BT38" s="49">
        <f>versenyek!$HS$11*IFERROR(VLOOKUP(VLOOKUP($A38,versenyek!HR:HT,3,FALSE),szabalyok!$A$16:$B$23,2,FALSE),0)</f>
        <v>0</v>
      </c>
      <c r="BU38" s="49">
        <f>versenyek!$HV$11*IFERROR(VLOOKUP(VLOOKUP($A38,versenyek!HU:HW,3,FALSE),szabalyok!$A$16:$B$23,2,FALSE),0)</f>
        <v>0</v>
      </c>
      <c r="BV38" s="49">
        <f>versenyek!$HY$11*IFERROR(VLOOKUP(VLOOKUP($A38,versenyek!HX:HZ,3,FALSE),szabalyok!$A$16:$B$23,2,FALSE),0)</f>
        <v>0</v>
      </c>
      <c r="BW38" s="49">
        <f>versenyek!$IB$11*IFERROR(VLOOKUP(VLOOKUP($A38,versenyek!IA:IC,3,FALSE),szabalyok!$A$16:$B$23,2,FALSE),0)</f>
        <v>0</v>
      </c>
      <c r="BX38" s="49">
        <f>versenyek!$IE$11*IFERROR(VLOOKUP(VLOOKUP($A38,versenyek!ID:IF,3,FALSE),szabalyok!$A$16:$B$23,2,FALSE),0)</f>
        <v>0</v>
      </c>
      <c r="BY38" s="49">
        <f>versenyek!$IH$11*IFERROR(VLOOKUP(VLOOKUP($A38,versenyek!IG:II,3,FALSE),szabalyok!$A$16:$B$23,2,FALSE),0)</f>
        <v>0</v>
      </c>
      <c r="BZ38" s="49">
        <f>versenyek!$IK$11*IFERROR(VLOOKUP(VLOOKUP($A38,versenyek!IJ:IL,3,FALSE),szabalyok!$A$16:$B$23,2,FALSE),0)</f>
        <v>0</v>
      </c>
      <c r="CA38" s="49">
        <f>versenyek!$IN$11*IFERROR(VLOOKUP(VLOOKUP($A38,versenyek!IM:IO,3,FALSE),szabalyok!$A$16:$B$23,2,FALSE),0)</f>
        <v>0</v>
      </c>
      <c r="CB38" s="49"/>
      <c r="CC38" s="238">
        <f t="shared" si="1"/>
        <v>10.502672777376706</v>
      </c>
    </row>
    <row r="39" spans="1:81">
      <c r="A39" s="65" t="s">
        <v>43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14.901213976112448</v>
      </c>
      <c r="Q39" s="49">
        <v>53.676393966002543</v>
      </c>
      <c r="R39" s="49">
        <f>versenyek!$BD$11*IFERROR(VLOOKUP(VLOOKUP($A39,versenyek!BC:BE,3,FALSE),szabalyok!$A$16:$B$23,2,FALSE),0)</f>
        <v>0</v>
      </c>
      <c r="S39" s="49">
        <f>versenyek!$BG$11*IFERROR(VLOOKUP(VLOOKUP($A39,versenyek!BF:BH,3,FALSE),szabalyok!$A$16:$B$23,2,FALSE),0)</f>
        <v>0</v>
      </c>
      <c r="T39" s="49">
        <f>versenyek!$BJ$11*IFERROR(VLOOKUP(VLOOKUP($A39,versenyek!BI:BK,3,FALSE),szabalyok!$A$16:$B$23,2,FALSE),0)</f>
        <v>0</v>
      </c>
      <c r="U39" s="49">
        <f>versenyek!$BM$11*IFERROR(VLOOKUP(VLOOKUP($A39,versenyek!BL:BN,3,FALSE),szabalyok!$A$16:$B$23,2,FALSE),0)</f>
        <v>0</v>
      </c>
      <c r="V39" s="49">
        <f>versenyek!$BP$11*IFERROR(VLOOKUP(VLOOKUP($A39,versenyek!BO:BQ,3,FALSE),szabalyok!$A$16:$B$23,2,FALSE),0)</f>
        <v>0</v>
      </c>
      <c r="W39" s="49">
        <f>versenyek!$BS$11*IFERROR(VLOOKUP(VLOOKUP($A39,versenyek!BR:BT,3,FALSE),szabalyok!$A$16:$B$23,2,FALSE),0)</f>
        <v>0</v>
      </c>
      <c r="X39" s="49">
        <f>versenyek!$BV$11*IFERROR(VLOOKUP(VLOOKUP($A39,versenyek!BU:BW,3,FALSE),szabalyok!$A$16:$B$23,2,FALSE),0)</f>
        <v>0</v>
      </c>
      <c r="Y39" s="49">
        <f>versenyek!$BY$11*IFERROR(VLOOKUP(VLOOKUP($A39,versenyek!BX:BZ,3,FALSE),szabalyok!$A$16:$B$23,2,FALSE),0)</f>
        <v>0</v>
      </c>
      <c r="Z39" s="49">
        <f>versenyek!$CB$11*IFERROR(VLOOKUP(VLOOKUP($A39,versenyek!CA:CC,3,FALSE),szabalyok!$A$16:$B$23,2,FALSE),0)</f>
        <v>0</v>
      </c>
      <c r="AA39" s="49">
        <f>versenyek!$CE$11*IFERROR(VLOOKUP(VLOOKUP($A39,versenyek!CD:CF,3,FALSE),szabalyok!$A$16:$B$23,2,FALSE),0)</f>
        <v>0</v>
      </c>
      <c r="AB39" s="49">
        <f>versenyek!$CH$11*IFERROR(VLOOKUP(VLOOKUP($A39,versenyek!CG:CI,3,FALSE),szabalyok!$A$16:$B$23,2,FALSE),0)</f>
        <v>0</v>
      </c>
      <c r="AC39" s="49">
        <f>versenyek!$CK$11*IFERROR(VLOOKUP(VLOOKUP($A39,versenyek!CJ:CL,3,FALSE),szabalyok!$A$16:$B$23,2,FALSE),0)</f>
        <v>0</v>
      </c>
      <c r="AD39" s="49">
        <f>versenyek!$CN$11*IFERROR(VLOOKUP(VLOOKUP($A39,versenyek!CM:CO,3,FALSE),szabalyok!$A$16:$B$23,2,FALSE),0)</f>
        <v>0</v>
      </c>
      <c r="AE39" s="49">
        <f>versenyek!$CQ$11*IFERROR(VLOOKUP(VLOOKUP($A39,versenyek!CP:CR,3,FALSE),szabalyok!$A$16:$B$23,2,FALSE),0)</f>
        <v>0</v>
      </c>
      <c r="AF39" s="49">
        <f>versenyek!$CT$11*IFERROR(VLOOKUP(VLOOKUP($A39,versenyek!CS:CU,3,FALSE),szabalyok!$A$16:$B$23,2,FALSE),0)</f>
        <v>0</v>
      </c>
      <c r="AG39" s="49">
        <f>versenyek!$CW$11*IFERROR(VLOOKUP(VLOOKUP($A39,versenyek!CV:CX,3,FALSE),szabalyok!$A$16:$B$23,2,FALSE),0)</f>
        <v>0</v>
      </c>
      <c r="AH39" s="49">
        <f>versenyek!$CZ$11*IFERROR(VLOOKUP(VLOOKUP($A39,versenyek!CY:DA,3,FALSE),szabalyok!$A$16:$B$23,2,FALSE),0)</f>
        <v>0</v>
      </c>
      <c r="AI39" s="49">
        <f>versenyek!$DC$11*IFERROR(VLOOKUP(VLOOKUP($A39,versenyek!DB:DD,3,FALSE),szabalyok!$A$16:$B$23,2,FALSE),0)</f>
        <v>0</v>
      </c>
      <c r="AJ39" s="49">
        <f>versenyek!$DF$11*IFERROR(VLOOKUP(VLOOKUP($A39,versenyek!DE:DG,3,FALSE),szabalyok!$A$16:$B$23,2,FALSE),0)</f>
        <v>0</v>
      </c>
      <c r="AK39" s="49">
        <f>versenyek!$DI$11*IFERROR(VLOOKUP(VLOOKUP($A39,versenyek!DH:DJ,3,FALSE),szabalyok!$A$16:$B$23,2,FALSE),0)</f>
        <v>0</v>
      </c>
      <c r="AL39" s="49">
        <f>versenyek!$DL$11*IFERROR(VLOOKUP(VLOOKUP($A39,versenyek!DK:DM,3,FALSE),szabalyok!$A$16:$B$23,2,FALSE),0)</f>
        <v>0</v>
      </c>
      <c r="AM39" s="49">
        <f>versenyek!$DR$11*IFERROR(VLOOKUP(VLOOKUP($A39,versenyek!DQ:DS,3,FALSE),szabalyok!$A$16:$B$23,2,FALSE),0)</f>
        <v>0</v>
      </c>
      <c r="AN39" s="49">
        <f>versenyek!$DU$11*IFERROR(VLOOKUP(VLOOKUP($A39,versenyek!DT:DV,3,FALSE),szabalyok!$A$16:$B$23,2,FALSE),0)</f>
        <v>0</v>
      </c>
      <c r="AO39" s="49">
        <f>versenyek!$DO$11*IFERROR(VLOOKUP(VLOOKUP($A39,versenyek!DN:DP,3,FALSE),szabalyok!$A$16:$B$23,2,FALSE),0)</f>
        <v>0</v>
      </c>
      <c r="AP39" s="49">
        <f>versenyek!$DX$11*IFERROR(VLOOKUP(VLOOKUP($A39,versenyek!DW:DY,3,FALSE),szabalyok!$A$16:$B$23,2,FALSE),0)</f>
        <v>0</v>
      </c>
      <c r="AQ39" s="49">
        <f>versenyek!$EA$11*IFERROR(VLOOKUP(VLOOKUP($A39,versenyek!DZ:EB,3,FALSE),szabalyok!$A$16:$B$23,2,FALSE),0)</f>
        <v>0</v>
      </c>
      <c r="AR39" s="49">
        <f>versenyek!$ED$11*IFERROR(VLOOKUP(VLOOKUP($A39,versenyek!EC:EE,3,FALSE),szabalyok!$A$16:$B$23,2,FALSE),0)</f>
        <v>0</v>
      </c>
      <c r="AS39" s="49">
        <f>versenyek!$EG$11*IFERROR(VLOOKUP(VLOOKUP($A39,versenyek!EF:EH,3,FALSE),szabalyok!$A$16:$B$23,2,FALSE),0)</f>
        <v>0</v>
      </c>
      <c r="AT39" s="49">
        <f>versenyek!$EJ$11*IFERROR(VLOOKUP(VLOOKUP($A39,versenyek!EI:EK,3,FALSE),szabalyok!$A$16:$B$23,2,FALSE),0)</f>
        <v>0</v>
      </c>
      <c r="AU39" s="49">
        <f>versenyek!$EM$11*IFERROR(VLOOKUP(VLOOKUP($A39,versenyek!EL:EN,3,FALSE),szabalyok!$A$16:$B$23,2,FALSE),0)</f>
        <v>16.465491674907977</v>
      </c>
      <c r="AV39" s="49">
        <f>versenyek!$EP$11*IFERROR(VLOOKUP(VLOOKUP($A39,versenyek!EO:EQ,3,FALSE),szabalyok!$A$16:$B$23,2,FALSE),0)</f>
        <v>0</v>
      </c>
      <c r="AW39" s="49">
        <f>versenyek!$EY$11*IFERROR(VLOOKUP(VLOOKUP($A39,versenyek!EX:EZ,3,FALSE),szabalyok!$A$16:$B$23,2,FALSE),0)</f>
        <v>0</v>
      </c>
      <c r="AX39" s="49">
        <f>versenyek!$FB$11*IFERROR(VLOOKUP(VLOOKUP($A39,versenyek!FA:FC,3,FALSE),szabalyok!$A$16:$B$23,2,FALSE),0)</f>
        <v>0</v>
      </c>
      <c r="AY39" s="49">
        <f>versenyek!$FE$11*IFERROR(VLOOKUP(VLOOKUP($A39,versenyek!FD:FF,3,FALSE),szabalyok!$A$16:$B$23,2,FALSE),0)</f>
        <v>0</v>
      </c>
      <c r="AZ39" s="49">
        <f>versenyek!$FH$11*IFERROR(VLOOKUP(VLOOKUP($A39,versenyek!FG:FI,3,FALSE),szabalyok!$A$16:$B$23,2,FALSE),0)</f>
        <v>0</v>
      </c>
      <c r="BA39" s="49">
        <f>versenyek!$FK$11*IFERROR(VLOOKUP(VLOOKUP($A39,versenyek!FJ:FL,3,FALSE),szabalyok!$A$16:$B$23,2,FALSE),0)</f>
        <v>0</v>
      </c>
      <c r="BB39" s="49">
        <f>versenyek!$FN$11*IFERROR(VLOOKUP(VLOOKUP($A39,versenyek!FM:FO,3,FALSE),szabalyok!$A$16:$B$23,2,FALSE),0)</f>
        <v>0</v>
      </c>
      <c r="BC39" s="49">
        <f>versenyek!$FQ$11*IFERROR(VLOOKUP(VLOOKUP($A39,versenyek!FP:FR,3,FALSE),szabalyok!$A$16:$B$23,2,FALSE),0)</f>
        <v>0</v>
      </c>
      <c r="BD39" s="49">
        <f>versenyek!$FT$11*IFERROR(VLOOKUP(VLOOKUP($A39,versenyek!FS:FU,3,FALSE),szabalyok!$A$16:$B$23,2,FALSE),0)</f>
        <v>0</v>
      </c>
      <c r="BE39" s="49">
        <f>versenyek!$FW$11*IFERROR(VLOOKUP(VLOOKUP($A39,versenyek!FV:FX,3,FALSE),szabalyok!$A$16:$B$23,2,FALSE),0)</f>
        <v>0</v>
      </c>
      <c r="BF39" s="49">
        <f>versenyek!$FZ$11*IFERROR(VLOOKUP(VLOOKUP($A39,versenyek!FY:GA,3,FALSE),szabalyok!$A$16:$B$23,2,FALSE),0)</f>
        <v>0</v>
      </c>
      <c r="BG39" s="49">
        <f>versenyek!$GC$11*IFERROR(VLOOKUP(VLOOKUP($A39,versenyek!GB:GD,3,FALSE),szabalyok!$A$16:$B$23,2,FALSE),0)</f>
        <v>0</v>
      </c>
      <c r="BH39" s="49">
        <f>versenyek!$GF$11*IFERROR(VLOOKUP(VLOOKUP($A39,versenyek!GE:GG,3,FALSE),szabalyok!$A$16:$B$23,2,FALSE),0)</f>
        <v>0</v>
      </c>
      <c r="BI39" s="49">
        <f>versenyek!$GI$11*IFERROR(VLOOKUP(VLOOKUP($A39,versenyek!GH:GJ,3,FALSE),szabalyok!$A$16:$B$23,2,FALSE),0)</f>
        <v>0</v>
      </c>
      <c r="BJ39" s="49">
        <f>versenyek!$GL$11*IFERROR(VLOOKUP(VLOOKUP($A39,versenyek!GK:GM,3,FALSE),szabalyok!$A$16:$B$23,2,FALSE),0)</f>
        <v>0</v>
      </c>
      <c r="BK39" s="49">
        <f>versenyek!$GO$11*IFERROR(VLOOKUP(VLOOKUP($A39,versenyek!GN:GP,3,FALSE),szabalyok!$A$16:$B$23,2,FALSE),0)</f>
        <v>0</v>
      </c>
      <c r="BL39" s="49">
        <f>versenyek!$GR$11*IFERROR(VLOOKUP(VLOOKUP($A39,versenyek!GQ:GS,3,FALSE),szabalyok!$A$16:$B$23,2,FALSE),0)</f>
        <v>0</v>
      </c>
      <c r="BM39" s="49">
        <f>versenyek!$GX$11*IFERROR(VLOOKUP(VLOOKUP($A39,versenyek!GW:GY,3,FALSE),szabalyok!$A$16:$B$23,2,FALSE),0)</f>
        <v>0</v>
      </c>
      <c r="BN39" s="49">
        <f>versenyek!$GX$11*IFERROR(VLOOKUP(VLOOKUP($A39,versenyek!GX:GZ,3,FALSE),szabalyok!$A$16:$B$23,2,FALSE),0)</f>
        <v>0</v>
      </c>
      <c r="BO39" s="49">
        <f>versenyek!$HD$11*IFERROR(VLOOKUP(VLOOKUP($A39,versenyek!HC:HE,3,FALSE),szabalyok!$A$16:$B$23,2,FALSE),0)</f>
        <v>0</v>
      </c>
      <c r="BP39" s="49">
        <f>versenyek!$HG$11*IFERROR(VLOOKUP(VLOOKUP($A39,versenyek!HF:HH,3,FALSE),szabalyok!$A$16:$B$23,2,FALSE),0)</f>
        <v>0</v>
      </c>
      <c r="BQ39" s="49">
        <f>versenyek!$HJ$11*IFERROR(VLOOKUP(VLOOKUP($A39,versenyek!HI:HK,3,FALSE),szabalyok!$A$16:$B$23,2,FALSE),0)</f>
        <v>0</v>
      </c>
      <c r="BR39" s="49">
        <f>versenyek!$HM$11*IFERROR(VLOOKUP(VLOOKUP($A39,versenyek!HL:HN,3,FALSE),szabalyok!$A$16:$B$23,2,FALSE),0)</f>
        <v>0</v>
      </c>
      <c r="BS39" s="49">
        <f>versenyek!$HP$11*IFERROR(VLOOKUP(VLOOKUP($A39,versenyek!HO:HQ,3,FALSE),szabalyok!$A$16:$B$23,2,FALSE),0)</f>
        <v>0</v>
      </c>
      <c r="BT39" s="49">
        <f>versenyek!$HS$11*IFERROR(VLOOKUP(VLOOKUP($A39,versenyek!HR:HT,3,FALSE),szabalyok!$A$16:$B$23,2,FALSE),0)</f>
        <v>0</v>
      </c>
      <c r="BU39" s="49">
        <f>versenyek!$HV$11*IFERROR(VLOOKUP(VLOOKUP($A39,versenyek!HU:HW,3,FALSE),szabalyok!$A$16:$B$23,2,FALSE),0)</f>
        <v>0</v>
      </c>
      <c r="BV39" s="49">
        <f>versenyek!$HY$11*IFERROR(VLOOKUP(VLOOKUP($A39,versenyek!HX:HZ,3,FALSE),szabalyok!$A$16:$B$23,2,FALSE),0)</f>
        <v>0</v>
      </c>
      <c r="BW39" s="49">
        <f>versenyek!$IB$11*IFERROR(VLOOKUP(VLOOKUP($A39,versenyek!IA:IC,3,FALSE),szabalyok!$A$16:$B$23,2,FALSE),0)</f>
        <v>0</v>
      </c>
      <c r="BX39" s="49">
        <f>versenyek!$IE$11*IFERROR(VLOOKUP(VLOOKUP($A39,versenyek!ID:IF,3,FALSE),szabalyok!$A$16:$B$23,2,FALSE),0)</f>
        <v>0</v>
      </c>
      <c r="BY39" s="49">
        <f>versenyek!$IH$11*IFERROR(VLOOKUP(VLOOKUP($A39,versenyek!IG:II,3,FALSE),szabalyok!$A$16:$B$23,2,FALSE),0)</f>
        <v>0</v>
      </c>
      <c r="BZ39" s="49">
        <f>versenyek!$IK$11*IFERROR(VLOOKUP(VLOOKUP($A39,versenyek!IJ:IL,3,FALSE),szabalyok!$A$16:$B$23,2,FALSE),0)</f>
        <v>8.558669768548544</v>
      </c>
      <c r="CA39" s="49">
        <f>versenyek!$IN$11*IFERROR(VLOOKUP(VLOOKUP($A39,versenyek!IM:IO,3,FALSE),szabalyok!$A$16:$B$23,2,FALSE),0)</f>
        <v>0</v>
      </c>
      <c r="CB39" s="49"/>
      <c r="CC39" s="238">
        <f t="shared" si="1"/>
        <v>8.558669768548544</v>
      </c>
    </row>
    <row r="40" spans="1:81">
      <c r="A40" s="262" t="s">
        <v>87</v>
      </c>
      <c r="B40" s="49">
        <v>0</v>
      </c>
      <c r="C40" s="49">
        <v>0</v>
      </c>
      <c r="D40" s="49">
        <v>0</v>
      </c>
      <c r="E40" s="49">
        <v>0</v>
      </c>
      <c r="F40" s="49">
        <v>14.951707983450323</v>
      </c>
      <c r="G40" s="49">
        <v>0</v>
      </c>
      <c r="H40" s="49">
        <v>0</v>
      </c>
      <c r="I40" s="49">
        <v>0</v>
      </c>
      <c r="J40" s="49">
        <v>0</v>
      </c>
      <c r="K40" s="49">
        <v>47.418072486217518</v>
      </c>
      <c r="L40" s="49">
        <v>0</v>
      </c>
      <c r="M40" s="49">
        <v>0</v>
      </c>
      <c r="N40" s="49">
        <v>0</v>
      </c>
      <c r="O40" s="49">
        <v>0</v>
      </c>
      <c r="P40" s="49">
        <v>0</v>
      </c>
      <c r="Q40" s="49">
        <v>0</v>
      </c>
      <c r="R40" s="49">
        <f>versenyek!$BD$11*IFERROR(VLOOKUP(VLOOKUP($A40,versenyek!BC:BE,3,FALSE),szabalyok!$A$16:$B$23,2,FALSE),0)</f>
        <v>0</v>
      </c>
      <c r="S40" s="49">
        <f>versenyek!$BG$11*IFERROR(VLOOKUP(VLOOKUP($A40,versenyek!BF:BH,3,FALSE),szabalyok!$A$16:$B$23,2,FALSE),0)</f>
        <v>0</v>
      </c>
      <c r="T40" s="49">
        <f>versenyek!$BJ$11*IFERROR(VLOOKUP(VLOOKUP($A40,versenyek!BI:BK,3,FALSE),szabalyok!$A$16:$B$23,2,FALSE),0)</f>
        <v>0</v>
      </c>
      <c r="U40" s="49">
        <f>versenyek!$BM$11*IFERROR(VLOOKUP(VLOOKUP($A40,versenyek!BL:BN,3,FALSE),szabalyok!$A$16:$B$23,2,FALSE),0)</f>
        <v>0</v>
      </c>
      <c r="V40" s="49">
        <f>versenyek!$BP$11*IFERROR(VLOOKUP(VLOOKUP($A40,versenyek!BO:BQ,3,FALSE),szabalyok!$A$16:$B$23,2,FALSE),0)</f>
        <v>0</v>
      </c>
      <c r="W40" s="49">
        <f>versenyek!$BS$11*IFERROR(VLOOKUP(VLOOKUP($A40,versenyek!BR:BT,3,FALSE),szabalyok!$A$16:$B$23,2,FALSE),0)</f>
        <v>0</v>
      </c>
      <c r="X40" s="49">
        <f>versenyek!$BV$11*IFERROR(VLOOKUP(VLOOKUP($A40,versenyek!BU:BW,3,FALSE),szabalyok!$A$16:$B$23,2,FALSE),0)</f>
        <v>0</v>
      </c>
      <c r="Y40" s="49">
        <f>versenyek!$BY$11*IFERROR(VLOOKUP(VLOOKUP($A40,versenyek!BX:BZ,3,FALSE),szabalyok!$A$16:$B$23,2,FALSE),0)</f>
        <v>0</v>
      </c>
      <c r="Z40" s="49">
        <f>versenyek!$CB$11*IFERROR(VLOOKUP(VLOOKUP($A40,versenyek!CA:CC,3,FALSE),szabalyok!$A$16:$B$23,2,FALSE),0)</f>
        <v>0</v>
      </c>
      <c r="AA40" s="49">
        <f>versenyek!$CE$11*IFERROR(VLOOKUP(VLOOKUP($A40,versenyek!CD:CF,3,FALSE),szabalyok!$A$16:$B$23,2,FALSE),0)</f>
        <v>53.55095120352361</v>
      </c>
      <c r="AB40" s="49">
        <f>versenyek!$CH$11*IFERROR(VLOOKUP(VLOOKUP($A40,versenyek!CG:CI,3,FALSE),szabalyok!$A$16:$B$23,2,FALSE),0)</f>
        <v>0</v>
      </c>
      <c r="AC40" s="49">
        <f>versenyek!$CK$11*IFERROR(VLOOKUP(VLOOKUP($A40,versenyek!CJ:CL,3,FALSE),szabalyok!$A$16:$B$23,2,FALSE),0)</f>
        <v>18.538433708222222</v>
      </c>
      <c r="AD40" s="49">
        <f>versenyek!$CN$11*IFERROR(VLOOKUP(VLOOKUP($A40,versenyek!CM:CO,3,FALSE),szabalyok!$A$16:$B$23,2,FALSE),0)</f>
        <v>0</v>
      </c>
      <c r="AE40" s="49">
        <f>versenyek!$CQ$11*IFERROR(VLOOKUP(VLOOKUP($A40,versenyek!CP:CR,3,FALSE),szabalyok!$A$16:$B$23,2,FALSE),0)</f>
        <v>0</v>
      </c>
      <c r="AF40" s="49">
        <f>versenyek!$CT$11*IFERROR(VLOOKUP(VLOOKUP($A40,versenyek!CS:CU,3,FALSE),szabalyok!$A$16:$B$23,2,FALSE),0)</f>
        <v>0</v>
      </c>
      <c r="AG40" s="49">
        <f>versenyek!$CW$11*IFERROR(VLOOKUP(VLOOKUP($A40,versenyek!CV:CX,3,FALSE),szabalyok!$A$16:$B$23,2,FALSE),0)</f>
        <v>0</v>
      </c>
      <c r="AH40" s="49">
        <f>versenyek!$CZ$11*IFERROR(VLOOKUP(VLOOKUP($A40,versenyek!CY:DA,3,FALSE),szabalyok!$A$16:$B$23,2,FALSE),0)</f>
        <v>0</v>
      </c>
      <c r="AI40" s="49">
        <f>versenyek!$DC$11*IFERROR(VLOOKUP(VLOOKUP($A40,versenyek!DB:DD,3,FALSE),szabalyok!$A$16:$B$23,2,FALSE),0)</f>
        <v>0</v>
      </c>
      <c r="AJ40" s="49">
        <f>versenyek!$DF$11*IFERROR(VLOOKUP(VLOOKUP($A40,versenyek!DE:DG,3,FALSE),szabalyok!$A$16:$B$23,2,FALSE),0)</f>
        <v>0</v>
      </c>
      <c r="AK40" s="49">
        <f>versenyek!$DI$11*IFERROR(VLOOKUP(VLOOKUP($A40,versenyek!DH:DJ,3,FALSE),szabalyok!$A$16:$B$23,2,FALSE),0)</f>
        <v>11.542535047151972</v>
      </c>
      <c r="AL40" s="49">
        <f>versenyek!$DL$11*IFERROR(VLOOKUP(VLOOKUP($A40,versenyek!DK:DM,3,FALSE),szabalyok!$A$16:$B$23,2,FALSE),0)</f>
        <v>0</v>
      </c>
      <c r="AM40" s="49">
        <f>versenyek!$DR$11*IFERROR(VLOOKUP(VLOOKUP($A40,versenyek!DQ:DS,3,FALSE),szabalyok!$A$16:$B$23,2,FALSE),0)</f>
        <v>0</v>
      </c>
      <c r="AN40" s="49">
        <f>versenyek!$DU$11*IFERROR(VLOOKUP(VLOOKUP($A40,versenyek!DT:DV,3,FALSE),szabalyok!$A$16:$B$23,2,FALSE),0)</f>
        <v>11.396540935290096</v>
      </c>
      <c r="AO40" s="49">
        <f>versenyek!$DO$11*IFERROR(VLOOKUP(VLOOKUP($A40,versenyek!DN:DP,3,FALSE),szabalyok!$A$16:$B$23,2,FALSE),0)</f>
        <v>0</v>
      </c>
      <c r="AP40" s="49">
        <f>versenyek!$DX$11*IFERROR(VLOOKUP(VLOOKUP($A40,versenyek!DW:DY,3,FALSE),szabalyok!$A$16:$B$23,2,FALSE),0)</f>
        <v>0</v>
      </c>
      <c r="AQ40" s="49">
        <f>versenyek!$EA$11*IFERROR(VLOOKUP(VLOOKUP($A40,versenyek!DZ:EB,3,FALSE),szabalyok!$A$16:$B$23,2,FALSE),0)</f>
        <v>0</v>
      </c>
      <c r="AR40" s="49">
        <f>versenyek!$ED$11*IFERROR(VLOOKUP(VLOOKUP($A40,versenyek!EC:EE,3,FALSE),szabalyok!$A$16:$B$23,2,FALSE),0)</f>
        <v>0</v>
      </c>
      <c r="AS40" s="49">
        <f>versenyek!$EG$11*IFERROR(VLOOKUP(VLOOKUP($A40,versenyek!EF:EH,3,FALSE),szabalyok!$A$16:$B$23,2,FALSE),0)</f>
        <v>0</v>
      </c>
      <c r="AT40" s="49">
        <f>versenyek!$EJ$11*IFERROR(VLOOKUP(VLOOKUP($A40,versenyek!EI:EK,3,FALSE),szabalyok!$A$16:$B$23,2,FALSE),0)</f>
        <v>0</v>
      </c>
      <c r="AU40" s="49">
        <f>versenyek!$EM$11*IFERROR(VLOOKUP(VLOOKUP($A40,versenyek!EL:EN,3,FALSE),szabalyok!$A$16:$B$23,2,FALSE),0)</f>
        <v>0</v>
      </c>
      <c r="AV40" s="49">
        <f>versenyek!$EP$11*IFERROR(VLOOKUP(VLOOKUP($A40,versenyek!EO:EQ,3,FALSE),szabalyok!$A$16:$B$23,2,FALSE),0)</f>
        <v>0</v>
      </c>
      <c r="AW40" s="49">
        <f>versenyek!$EY$11*IFERROR(VLOOKUP(VLOOKUP($A40,versenyek!EX:EZ,3,FALSE),szabalyok!$A$16:$B$23,2,FALSE),0)</f>
        <v>0</v>
      </c>
      <c r="AX40" s="49">
        <f>versenyek!$FB$11*IFERROR(VLOOKUP(VLOOKUP($A40,versenyek!FA:FC,3,FALSE),szabalyok!$A$16:$B$23,2,FALSE),0)</f>
        <v>0</v>
      </c>
      <c r="AY40" s="49">
        <f>versenyek!$FE$11*IFERROR(VLOOKUP(VLOOKUP($A40,versenyek!FD:FF,3,FALSE),szabalyok!$A$16:$B$23,2,FALSE),0)</f>
        <v>0</v>
      </c>
      <c r="AZ40" s="49">
        <f>versenyek!$FH$11*IFERROR(VLOOKUP(VLOOKUP($A40,versenyek!FG:FI,3,FALSE),szabalyok!$A$16:$B$23,2,FALSE),0)</f>
        <v>0</v>
      </c>
      <c r="BA40" s="49">
        <f>versenyek!$FK$11*IFERROR(VLOOKUP(VLOOKUP($A40,versenyek!FJ:FL,3,FALSE),szabalyok!$A$16:$B$23,2,FALSE),0)</f>
        <v>0</v>
      </c>
      <c r="BB40" s="49">
        <f>versenyek!$FN$11*IFERROR(VLOOKUP(VLOOKUP($A40,versenyek!FM:FO,3,FALSE),szabalyok!$A$16:$B$23,2,FALSE),0)</f>
        <v>0</v>
      </c>
      <c r="BC40" s="49">
        <f>versenyek!$FQ$11*IFERROR(VLOOKUP(VLOOKUP($A40,versenyek!FP:FR,3,FALSE),szabalyok!$A$16:$B$23,2,FALSE),0)</f>
        <v>0</v>
      </c>
      <c r="BD40" s="49">
        <f>versenyek!$FT$11*IFERROR(VLOOKUP(VLOOKUP($A40,versenyek!FS:FU,3,FALSE),szabalyok!$A$16:$B$23,2,FALSE),0)</f>
        <v>0</v>
      </c>
      <c r="BE40" s="49">
        <f>versenyek!$FW$11*IFERROR(VLOOKUP(VLOOKUP($A40,versenyek!FV:FX,3,FALSE),szabalyok!$A$16:$B$23,2,FALSE),0)</f>
        <v>0</v>
      </c>
      <c r="BF40" s="49">
        <f>versenyek!$FZ$11*IFERROR(VLOOKUP(VLOOKUP($A40,versenyek!FY:GA,3,FALSE),szabalyok!$A$16:$B$23,2,FALSE),0)</f>
        <v>0</v>
      </c>
      <c r="BG40" s="49">
        <f>versenyek!$GC$11*IFERROR(VLOOKUP(VLOOKUP($A40,versenyek!GB:GD,3,FALSE),szabalyok!$A$16:$B$23,2,FALSE),0)</f>
        <v>0</v>
      </c>
      <c r="BH40" s="49">
        <f>versenyek!$GF$11*IFERROR(VLOOKUP(VLOOKUP($A40,versenyek!GE:GG,3,FALSE),szabalyok!$A$16:$B$23,2,FALSE),0)</f>
        <v>0</v>
      </c>
      <c r="BI40" s="49">
        <f>versenyek!$GI$11*IFERROR(VLOOKUP(VLOOKUP($A40,versenyek!GH:GJ,3,FALSE),szabalyok!$A$16:$B$23,2,FALSE),0)</f>
        <v>0</v>
      </c>
      <c r="BJ40" s="49">
        <f>versenyek!$GL$11*IFERROR(VLOOKUP(VLOOKUP($A40,versenyek!GK:GM,3,FALSE),szabalyok!$A$16:$B$23,2,FALSE),0)</f>
        <v>0</v>
      </c>
      <c r="BK40" s="49">
        <f>versenyek!$GO$11*IFERROR(VLOOKUP(VLOOKUP($A40,versenyek!GN:GP,3,FALSE),szabalyok!$A$16:$B$23,2,FALSE),0)</f>
        <v>0</v>
      </c>
      <c r="BL40" s="49">
        <f>versenyek!$GR$11*IFERROR(VLOOKUP(VLOOKUP($A40,versenyek!GQ:GS,3,FALSE),szabalyok!$A$16:$B$23,2,FALSE),0)</f>
        <v>0</v>
      </c>
      <c r="BM40" s="49">
        <f>versenyek!$GX$11*IFERROR(VLOOKUP(VLOOKUP($A40,versenyek!GW:GY,3,FALSE),szabalyok!$A$16:$B$23,2,FALSE),0)</f>
        <v>0</v>
      </c>
      <c r="BN40" s="49">
        <f>versenyek!$GX$11*IFERROR(VLOOKUP(VLOOKUP($A40,versenyek!GX:GZ,3,FALSE),szabalyok!$A$16:$B$23,2,FALSE),0)</f>
        <v>0</v>
      </c>
      <c r="BO40" s="49">
        <f>versenyek!$HD$11*IFERROR(VLOOKUP(VLOOKUP($A40,versenyek!HC:HE,3,FALSE),szabalyok!$A$16:$B$23,2,FALSE),0)</f>
        <v>0</v>
      </c>
      <c r="BP40" s="49">
        <f>versenyek!$HG$11*IFERROR(VLOOKUP(VLOOKUP($A40,versenyek!HF:HH,3,FALSE),szabalyok!$A$16:$B$23,2,FALSE),0)</f>
        <v>0</v>
      </c>
      <c r="BQ40" s="49">
        <f>versenyek!$HJ$11*IFERROR(VLOOKUP(VLOOKUP($A40,versenyek!HI:HK,3,FALSE),szabalyok!$A$16:$B$23,2,FALSE),0)</f>
        <v>0</v>
      </c>
      <c r="BR40" s="49">
        <f>versenyek!$HM$11*IFERROR(VLOOKUP(VLOOKUP($A40,versenyek!HL:HN,3,FALSE),szabalyok!$A$16:$B$23,2,FALSE),0)</f>
        <v>0</v>
      </c>
      <c r="BS40" s="49">
        <f>versenyek!$HP$11*IFERROR(VLOOKUP(VLOOKUP($A40,versenyek!HO:HQ,3,FALSE),szabalyok!$A$16:$B$23,2,FALSE),0)</f>
        <v>4.968595771494118</v>
      </c>
      <c r="BT40" s="49">
        <f>versenyek!$HS$11*IFERROR(VLOOKUP(VLOOKUP($A40,versenyek!HR:HT,3,FALSE),szabalyok!$A$16:$B$23,2,FALSE),0)</f>
        <v>0</v>
      </c>
      <c r="BU40" s="49">
        <f>versenyek!$HV$11*IFERROR(VLOOKUP(VLOOKUP($A40,versenyek!HU:HW,3,FALSE),szabalyok!$A$16:$B$23,2,FALSE),0)</f>
        <v>0</v>
      </c>
      <c r="BV40" s="49">
        <f>versenyek!$HY$11*IFERROR(VLOOKUP(VLOOKUP($A40,versenyek!HX:HZ,3,FALSE),szabalyok!$A$16:$B$23,2,FALSE),0)</f>
        <v>0</v>
      </c>
      <c r="BW40" s="49">
        <f>versenyek!$IB$11*IFERROR(VLOOKUP(VLOOKUP($A40,versenyek!IA:IC,3,FALSE),szabalyok!$A$16:$B$23,2,FALSE),0)</f>
        <v>0</v>
      </c>
      <c r="BX40" s="49">
        <f>versenyek!$IE$11*IFERROR(VLOOKUP(VLOOKUP($A40,versenyek!ID:IF,3,FALSE),szabalyok!$A$16:$B$23,2,FALSE),0)</f>
        <v>0</v>
      </c>
      <c r="BY40" s="49">
        <f>versenyek!$IH$11*IFERROR(VLOOKUP(VLOOKUP($A40,versenyek!IG:II,3,FALSE),szabalyok!$A$16:$B$23,2,FALSE),0)</f>
        <v>0</v>
      </c>
      <c r="BZ40" s="49">
        <f>versenyek!$IK$11*IFERROR(VLOOKUP(VLOOKUP($A40,versenyek!IJ:IL,3,FALSE),szabalyok!$A$16:$B$23,2,FALSE),0)</f>
        <v>0</v>
      </c>
      <c r="CA40" s="49">
        <f>versenyek!$IN$11*IFERROR(VLOOKUP(VLOOKUP($A40,versenyek!IM:IO,3,FALSE),szabalyok!$A$16:$B$23,2,FALSE),0)</f>
        <v>0</v>
      </c>
      <c r="CB40" s="49"/>
      <c r="CC40" s="238">
        <f t="shared" si="1"/>
        <v>4.968595771494118</v>
      </c>
    </row>
    <row r="41" spans="1:81">
      <c r="A41" s="65" t="s">
        <v>1232</v>
      </c>
      <c r="B41" s="49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49">
        <v>0</v>
      </c>
      <c r="P41" s="49">
        <v>0</v>
      </c>
      <c r="Q41" s="49">
        <v>0</v>
      </c>
      <c r="R41" s="49">
        <f>versenyek!$BD$11*IFERROR(VLOOKUP(VLOOKUP($A41,versenyek!BC:BE,3,FALSE),szabalyok!$A$16:$B$23,2,FALSE),0)</f>
        <v>0</v>
      </c>
      <c r="S41" s="49">
        <f>versenyek!$BG$11*IFERROR(VLOOKUP(VLOOKUP($A41,versenyek!BF:BH,3,FALSE),szabalyok!$A$16:$B$23,2,FALSE),0)</f>
        <v>0</v>
      </c>
      <c r="T41" s="49">
        <f>versenyek!$BJ$11*IFERROR(VLOOKUP(VLOOKUP($A41,versenyek!BI:BK,3,FALSE),szabalyok!$A$16:$B$23,2,FALSE),0)</f>
        <v>0</v>
      </c>
      <c r="U41" s="49">
        <f>versenyek!$BM$11*IFERROR(VLOOKUP(VLOOKUP($A41,versenyek!BL:BN,3,FALSE),szabalyok!$A$16:$B$23,2,FALSE),0)</f>
        <v>0</v>
      </c>
      <c r="V41" s="49">
        <f>versenyek!$BP$11*IFERROR(VLOOKUP(VLOOKUP($A41,versenyek!BO:BQ,3,FALSE),szabalyok!$A$16:$B$23,2,FALSE),0)</f>
        <v>3.8758809034945068</v>
      </c>
      <c r="W41" s="49">
        <f>versenyek!$BS$11*IFERROR(VLOOKUP(VLOOKUP($A41,versenyek!BR:BT,3,FALSE),szabalyok!$A$16:$B$23,2,FALSE),0)</f>
        <v>0</v>
      </c>
      <c r="X41" s="49">
        <f>versenyek!$BV$11*IFERROR(VLOOKUP(VLOOKUP($A41,versenyek!BU:BW,3,FALSE),szabalyok!$A$16:$B$23,2,FALSE),0)</f>
        <v>0</v>
      </c>
      <c r="Y41" s="49">
        <f>versenyek!$BY$11*IFERROR(VLOOKUP(VLOOKUP($A41,versenyek!BX:BZ,3,FALSE),szabalyok!$A$16:$B$23,2,FALSE),0)</f>
        <v>0</v>
      </c>
      <c r="Z41" s="49">
        <f>versenyek!$CB$11*IFERROR(VLOOKUP(VLOOKUP($A41,versenyek!CA:CC,3,FALSE),szabalyok!$A$16:$B$23,2,FALSE),0)</f>
        <v>0</v>
      </c>
      <c r="AA41" s="49">
        <f>versenyek!$CE$11*IFERROR(VLOOKUP(VLOOKUP($A41,versenyek!CD:CF,3,FALSE),szabalyok!$A$16:$B$23,2,FALSE),0)</f>
        <v>0</v>
      </c>
      <c r="AB41" s="49">
        <f>versenyek!$CH$11*IFERROR(VLOOKUP(VLOOKUP($A41,versenyek!CG:CI,3,FALSE),szabalyok!$A$16:$B$23,2,FALSE),0)</f>
        <v>0</v>
      </c>
      <c r="AC41" s="49">
        <f>versenyek!$CK$11*IFERROR(VLOOKUP(VLOOKUP($A41,versenyek!CJ:CL,3,FALSE),szabalyok!$A$16:$B$23,2,FALSE),0)</f>
        <v>0</v>
      </c>
      <c r="AD41" s="49">
        <f>versenyek!$CN$11*IFERROR(VLOOKUP(VLOOKUP($A41,versenyek!CM:CO,3,FALSE),szabalyok!$A$16:$B$23,2,FALSE),0)</f>
        <v>0</v>
      </c>
      <c r="AE41" s="49">
        <f>versenyek!$CQ$11*IFERROR(VLOOKUP(VLOOKUP($A41,versenyek!CP:CR,3,FALSE),szabalyok!$A$16:$B$23,2,FALSE),0)</f>
        <v>0</v>
      </c>
      <c r="AF41" s="49">
        <f>versenyek!$CT$11*IFERROR(VLOOKUP(VLOOKUP($A41,versenyek!CS:CU,3,FALSE),szabalyok!$A$16:$B$23,2,FALSE),0)</f>
        <v>0</v>
      </c>
      <c r="AG41" s="49">
        <f>versenyek!$CW$11*IFERROR(VLOOKUP(VLOOKUP($A41,versenyek!CV:CX,3,FALSE),szabalyok!$A$16:$B$23,2,FALSE),0)</f>
        <v>0</v>
      </c>
      <c r="AH41" s="49">
        <f>versenyek!$CZ$11*IFERROR(VLOOKUP(VLOOKUP($A41,versenyek!CY:DA,3,FALSE),szabalyok!$A$16:$B$23,2,FALSE),0)</f>
        <v>0</v>
      </c>
      <c r="AI41" s="49">
        <f>versenyek!$DC$11*IFERROR(VLOOKUP(VLOOKUP($A41,versenyek!DB:DD,3,FALSE),szabalyok!$A$16:$B$23,2,FALSE),0)</f>
        <v>0</v>
      </c>
      <c r="AJ41" s="49">
        <f>versenyek!$DF$11*IFERROR(VLOOKUP(VLOOKUP($A41,versenyek!DE:DG,3,FALSE),szabalyok!$A$16:$B$23,2,FALSE),0)</f>
        <v>14.024527350595333</v>
      </c>
      <c r="AK41" s="49">
        <f>versenyek!$DI$11*IFERROR(VLOOKUP(VLOOKUP($A41,versenyek!DH:DJ,3,FALSE),szabalyok!$A$16:$B$23,2,FALSE),0)</f>
        <v>0</v>
      </c>
      <c r="AL41" s="49">
        <f>versenyek!$DL$11*IFERROR(VLOOKUP(VLOOKUP($A41,versenyek!DK:DM,3,FALSE),szabalyok!$A$16:$B$23,2,FALSE),0)</f>
        <v>0</v>
      </c>
      <c r="AM41" s="49">
        <f>versenyek!$DR$11*IFERROR(VLOOKUP(VLOOKUP($A41,versenyek!DQ:DS,3,FALSE),szabalyok!$A$16:$B$23,2,FALSE),0)</f>
        <v>0</v>
      </c>
      <c r="AN41" s="49">
        <f>versenyek!$DU$11*IFERROR(VLOOKUP(VLOOKUP($A41,versenyek!DT:DV,3,FALSE),szabalyok!$A$16:$B$23,2,FALSE),0)</f>
        <v>0</v>
      </c>
      <c r="AO41" s="49">
        <f>versenyek!$DO$11*IFERROR(VLOOKUP(VLOOKUP($A41,versenyek!DN:DP,3,FALSE),szabalyok!$A$16:$B$23,2,FALSE),0)</f>
        <v>0</v>
      </c>
      <c r="AP41" s="49">
        <f>versenyek!$DX$11*IFERROR(VLOOKUP(VLOOKUP($A41,versenyek!DW:DY,3,FALSE),szabalyok!$A$16:$B$23,2,FALSE),0)</f>
        <v>0</v>
      </c>
      <c r="AQ41" s="49">
        <f>versenyek!$EA$11*IFERROR(VLOOKUP(VLOOKUP($A41,versenyek!DZ:EB,3,FALSE),szabalyok!$A$16:$B$23,2,FALSE),0)</f>
        <v>0</v>
      </c>
      <c r="AR41" s="49">
        <f>versenyek!$ED$11*IFERROR(VLOOKUP(VLOOKUP($A41,versenyek!EC:EE,3,FALSE),szabalyok!$A$16:$B$23,2,FALSE),0)</f>
        <v>21.452156733928735</v>
      </c>
      <c r="AS41" s="49">
        <f>versenyek!$EG$11*IFERROR(VLOOKUP(VLOOKUP($A41,versenyek!EF:EH,3,FALSE),szabalyok!$A$16:$B$23,2,FALSE),0)</f>
        <v>0</v>
      </c>
      <c r="AT41" s="49">
        <f>versenyek!$EJ$11*IFERROR(VLOOKUP(VLOOKUP($A41,versenyek!EI:EK,3,FALSE),szabalyok!$A$16:$B$23,2,FALSE),0)</f>
        <v>0</v>
      </c>
      <c r="AU41" s="49">
        <f>versenyek!$EM$11*IFERROR(VLOOKUP(VLOOKUP($A41,versenyek!EL:EN,3,FALSE),szabalyok!$A$16:$B$23,2,FALSE),0)</f>
        <v>0</v>
      </c>
      <c r="AV41" s="49">
        <f>versenyek!$EP$11*IFERROR(VLOOKUP(VLOOKUP($A41,versenyek!EO:EQ,3,FALSE),szabalyok!$A$16:$B$23,2,FALSE),0)</f>
        <v>0</v>
      </c>
      <c r="AW41" s="49">
        <f>versenyek!$EY$11*IFERROR(VLOOKUP(VLOOKUP($A41,versenyek!EX:EZ,3,FALSE),szabalyok!$A$16:$B$23,2,FALSE),0)</f>
        <v>0</v>
      </c>
      <c r="AX41" s="49">
        <f>versenyek!$FB$11*IFERROR(VLOOKUP(VLOOKUP($A41,versenyek!FA:FC,3,FALSE),szabalyok!$A$16:$B$23,2,FALSE),0)</f>
        <v>0</v>
      </c>
      <c r="AY41" s="49">
        <f>versenyek!$FE$11*IFERROR(VLOOKUP(VLOOKUP($A41,versenyek!FD:FF,3,FALSE),szabalyok!$A$16:$B$23,2,FALSE),0)</f>
        <v>0</v>
      </c>
      <c r="AZ41" s="49">
        <f>versenyek!$FH$11*IFERROR(VLOOKUP(VLOOKUP($A41,versenyek!FG:FI,3,FALSE),szabalyok!$A$16:$B$23,2,FALSE),0)</f>
        <v>0</v>
      </c>
      <c r="BA41" s="49">
        <f>versenyek!$FK$11*IFERROR(VLOOKUP(VLOOKUP($A41,versenyek!FJ:FL,3,FALSE),szabalyok!$A$16:$B$23,2,FALSE),0)</f>
        <v>0</v>
      </c>
      <c r="BB41" s="49">
        <f>versenyek!$FN$11*IFERROR(VLOOKUP(VLOOKUP($A41,versenyek!FM:FO,3,FALSE),szabalyok!$A$16:$B$23,2,FALSE),0)</f>
        <v>0</v>
      </c>
      <c r="BC41" s="49">
        <f>versenyek!$FQ$11*IFERROR(VLOOKUP(VLOOKUP($A41,versenyek!FP:FR,3,FALSE),szabalyok!$A$16:$B$23,2,FALSE),0)</f>
        <v>0</v>
      </c>
      <c r="BD41" s="49">
        <f>versenyek!$FT$11*IFERROR(VLOOKUP(VLOOKUP($A41,versenyek!FS:FU,3,FALSE),szabalyok!$A$16:$B$23,2,FALSE),0)</f>
        <v>0</v>
      </c>
      <c r="BE41" s="49">
        <f>versenyek!$FW$11*IFERROR(VLOOKUP(VLOOKUP($A41,versenyek!FV:FX,3,FALSE),szabalyok!$A$16:$B$23,2,FALSE),0)</f>
        <v>0</v>
      </c>
      <c r="BF41" s="49">
        <f>versenyek!$FZ$11*IFERROR(VLOOKUP(VLOOKUP($A41,versenyek!FY:GA,3,FALSE),szabalyok!$A$16:$B$23,2,FALSE),0)</f>
        <v>0</v>
      </c>
      <c r="BG41" s="49">
        <f>versenyek!$GC$11*IFERROR(VLOOKUP(VLOOKUP($A41,versenyek!GB:GD,3,FALSE),szabalyok!$A$16:$B$23,2,FALSE),0)</f>
        <v>0</v>
      </c>
      <c r="BH41" s="49">
        <f>versenyek!$GF$11*IFERROR(VLOOKUP(VLOOKUP($A41,versenyek!GE:GG,3,FALSE),szabalyok!$A$16:$B$23,2,FALSE),0)</f>
        <v>0</v>
      </c>
      <c r="BI41" s="49">
        <f>versenyek!$GI$11*IFERROR(VLOOKUP(VLOOKUP($A41,versenyek!GH:GJ,3,FALSE),szabalyok!$A$16:$B$23,2,FALSE),0)</f>
        <v>0</v>
      </c>
      <c r="BJ41" s="49">
        <f>versenyek!$GL$11*IFERROR(VLOOKUP(VLOOKUP($A41,versenyek!GK:GM,3,FALSE),szabalyok!$A$16:$B$23,2,FALSE),0)</f>
        <v>0</v>
      </c>
      <c r="BK41" s="49">
        <f>versenyek!$GO$11*IFERROR(VLOOKUP(VLOOKUP($A41,versenyek!GN:GP,3,FALSE),szabalyok!$A$16:$B$23,2,FALSE),0)</f>
        <v>3.7489908920326838</v>
      </c>
      <c r="BL41" s="49">
        <f>versenyek!$GR$11*IFERROR(VLOOKUP(VLOOKUP($A41,versenyek!GQ:GS,3,FALSE),szabalyok!$A$16:$B$23,2,FALSE),0)</f>
        <v>0</v>
      </c>
      <c r="BM41" s="49">
        <f>versenyek!$GX$11*IFERROR(VLOOKUP(VLOOKUP($A41,versenyek!GW:GY,3,FALSE),szabalyok!$A$16:$B$23,2,FALSE),0)</f>
        <v>0</v>
      </c>
      <c r="BN41" s="49">
        <f>versenyek!$GX$11*IFERROR(VLOOKUP(VLOOKUP($A41,versenyek!GX:GZ,3,FALSE),szabalyok!$A$16:$B$23,2,FALSE),0)</f>
        <v>0</v>
      </c>
      <c r="BO41" s="49">
        <f>versenyek!$HD$11*IFERROR(VLOOKUP(VLOOKUP($A41,versenyek!HC:HE,3,FALSE),szabalyok!$A$16:$B$23,2,FALSE),0)</f>
        <v>0</v>
      </c>
      <c r="BP41" s="49">
        <f>versenyek!$HG$11*IFERROR(VLOOKUP(VLOOKUP($A41,versenyek!HF:HH,3,FALSE),szabalyok!$A$16:$B$23,2,FALSE),0)</f>
        <v>0</v>
      </c>
      <c r="BQ41" s="49">
        <f>versenyek!$HJ$11*IFERROR(VLOOKUP(VLOOKUP($A41,versenyek!HI:HK,3,FALSE),szabalyok!$A$16:$B$23,2,FALSE),0)</f>
        <v>0</v>
      </c>
      <c r="BR41" s="49">
        <f>versenyek!$HM$11*IFERROR(VLOOKUP(VLOOKUP($A41,versenyek!HL:HN,3,FALSE),szabalyok!$A$16:$B$23,2,FALSE),0)</f>
        <v>0</v>
      </c>
      <c r="BS41" s="49">
        <f>versenyek!$HP$11*IFERROR(VLOOKUP(VLOOKUP($A41,versenyek!HO:HQ,3,FALSE),szabalyok!$A$16:$B$23,2,FALSE),0)</f>
        <v>0</v>
      </c>
      <c r="BT41" s="49">
        <f>versenyek!$HS$11*IFERROR(VLOOKUP(VLOOKUP($A41,versenyek!HR:HT,3,FALSE),szabalyok!$A$16:$B$23,2,FALSE),0)</f>
        <v>0</v>
      </c>
      <c r="BU41" s="49">
        <f>versenyek!$HV$11*IFERROR(VLOOKUP(VLOOKUP($A41,versenyek!HU:HW,3,FALSE),szabalyok!$A$16:$B$23,2,FALSE),0)</f>
        <v>0</v>
      </c>
      <c r="BV41" s="49">
        <f>versenyek!$HY$11*IFERROR(VLOOKUP(VLOOKUP($A41,versenyek!HX:HZ,3,FALSE),szabalyok!$A$16:$B$23,2,FALSE),0)</f>
        <v>0</v>
      </c>
      <c r="BW41" s="49">
        <f>versenyek!$IB$11*IFERROR(VLOOKUP(VLOOKUP($A41,versenyek!IA:IC,3,FALSE),szabalyok!$A$16:$B$23,2,FALSE),0)</f>
        <v>0</v>
      </c>
      <c r="BX41" s="49">
        <f>versenyek!$IE$11*IFERROR(VLOOKUP(VLOOKUP($A41,versenyek!ID:IF,3,FALSE),szabalyok!$A$16:$B$23,2,FALSE),0)</f>
        <v>0</v>
      </c>
      <c r="BY41" s="49">
        <f>versenyek!$IH$11*IFERROR(VLOOKUP(VLOOKUP($A41,versenyek!IG:II,3,FALSE),szabalyok!$A$16:$B$23,2,FALSE),0)</f>
        <v>0</v>
      </c>
      <c r="BZ41" s="49">
        <f>versenyek!$IK$11*IFERROR(VLOOKUP(VLOOKUP($A41,versenyek!IJ:IL,3,FALSE),szabalyok!$A$16:$B$23,2,FALSE),0)</f>
        <v>0</v>
      </c>
      <c r="CA41" s="49">
        <f>versenyek!$IN$11*IFERROR(VLOOKUP(VLOOKUP($A41,versenyek!IM:IO,3,FALSE),szabalyok!$A$16:$B$23,2,FALSE),0)</f>
        <v>0</v>
      </c>
      <c r="CB41" s="49"/>
      <c r="CC41" s="238">
        <f t="shared" si="1"/>
        <v>3.7489908920326838</v>
      </c>
    </row>
    <row r="42" spans="1:81">
      <c r="A42" s="108" t="s">
        <v>813</v>
      </c>
      <c r="B42" s="49"/>
      <c r="C42" s="49"/>
      <c r="D42" s="49"/>
      <c r="E42" s="49"/>
      <c r="F42" s="49"/>
      <c r="G42" s="49"/>
      <c r="H42" s="49"/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>
        <v>0</v>
      </c>
      <c r="P42" s="49">
        <v>0</v>
      </c>
      <c r="Q42" s="49">
        <v>0</v>
      </c>
      <c r="R42" s="49">
        <f>versenyek!$BD$11*IFERROR(VLOOKUP(VLOOKUP($A42,versenyek!BC:BE,3,FALSE),szabalyok!$A$16:$B$23,2,FALSE),0)</f>
        <v>0</v>
      </c>
      <c r="S42" s="49">
        <f>versenyek!$BG$11*IFERROR(VLOOKUP(VLOOKUP($A42,versenyek!BF:BH,3,FALSE),szabalyok!$A$16:$B$23,2,FALSE),0)</f>
        <v>0</v>
      </c>
      <c r="T42" s="49">
        <f>versenyek!$BJ$11*IFERROR(VLOOKUP(VLOOKUP($A42,versenyek!BI:BK,3,FALSE),szabalyok!$A$16:$B$23,2,FALSE),0)</f>
        <v>0</v>
      </c>
      <c r="U42" s="49">
        <f>versenyek!$BM$11*IFERROR(VLOOKUP(VLOOKUP($A42,versenyek!BL:BN,3,FALSE),szabalyok!$A$16:$B$23,2,FALSE),0)</f>
        <v>0</v>
      </c>
      <c r="V42" s="49">
        <f>versenyek!$BP$11*IFERROR(VLOOKUP(VLOOKUP($A42,versenyek!BO:BQ,3,FALSE),szabalyok!$A$16:$B$23,2,FALSE),0)</f>
        <v>0</v>
      </c>
      <c r="W42" s="49">
        <f>versenyek!$BS$11*IFERROR(VLOOKUP(VLOOKUP($A42,versenyek!BR:BT,3,FALSE),szabalyok!$A$16:$B$23,2,FALSE),0)</f>
        <v>0</v>
      </c>
      <c r="X42" s="49">
        <f>versenyek!$BV$11*IFERROR(VLOOKUP(VLOOKUP($A42,versenyek!BU:BW,3,FALSE),szabalyok!$A$16:$B$23,2,FALSE),0)</f>
        <v>0</v>
      </c>
      <c r="Y42" s="49">
        <f>versenyek!$BY$11*IFERROR(VLOOKUP(VLOOKUP($A42,versenyek!BX:BZ,3,FALSE),szabalyok!$A$16:$B$23,2,FALSE),0)</f>
        <v>0</v>
      </c>
      <c r="Z42" s="49">
        <f>versenyek!$CB$11*IFERROR(VLOOKUP(VLOOKUP($A42,versenyek!CA:CC,3,FALSE),szabalyok!$A$16:$B$23,2,FALSE),0)</f>
        <v>0</v>
      </c>
      <c r="AA42" s="49">
        <f>versenyek!$CE$11*IFERROR(VLOOKUP(VLOOKUP($A42,versenyek!CD:CF,3,FALSE),szabalyok!$A$16:$B$23,2,FALSE),0)</f>
        <v>0</v>
      </c>
      <c r="AB42" s="49">
        <f>versenyek!$CH$11*IFERROR(VLOOKUP(VLOOKUP($A42,versenyek!CG:CI,3,FALSE),szabalyok!$A$16:$B$23,2,FALSE),0)</f>
        <v>0</v>
      </c>
      <c r="AC42" s="49">
        <f>versenyek!$CK$11*IFERROR(VLOOKUP(VLOOKUP($A42,versenyek!CJ:CL,3,FALSE),szabalyok!$A$16:$B$23,2,FALSE),0)</f>
        <v>0</v>
      </c>
      <c r="AD42" s="49">
        <f>versenyek!$CN$11*IFERROR(VLOOKUP(VLOOKUP($A42,versenyek!CM:CO,3,FALSE),szabalyok!$A$16:$B$23,2,FALSE),0)</f>
        <v>0</v>
      </c>
      <c r="AE42" s="49">
        <f>versenyek!$CQ$11*IFERROR(VLOOKUP(VLOOKUP($A42,versenyek!CP:CR,3,FALSE),szabalyok!$A$16:$B$23,2,FALSE),0)</f>
        <v>0</v>
      </c>
      <c r="AF42" s="49">
        <f>versenyek!$CT$11*IFERROR(VLOOKUP(VLOOKUP($A42,versenyek!CS:CU,3,FALSE),szabalyok!$A$16:$B$23,2,FALSE),0)</f>
        <v>0</v>
      </c>
      <c r="AG42" s="49">
        <f>versenyek!$CW$11*IFERROR(VLOOKUP(VLOOKUP($A42,versenyek!CV:CX,3,FALSE),szabalyok!$A$16:$B$23,2,FALSE),0)</f>
        <v>0</v>
      </c>
      <c r="AH42" s="49">
        <f>versenyek!$CZ$11*IFERROR(VLOOKUP(VLOOKUP($A42,versenyek!CY:DA,3,FALSE),szabalyok!$A$16:$B$23,2,FALSE),0)</f>
        <v>0</v>
      </c>
      <c r="AI42" s="49">
        <f>versenyek!$DC$11*IFERROR(VLOOKUP(VLOOKUP($A42,versenyek!DB:DD,3,FALSE),szabalyok!$A$16:$B$23,2,FALSE),0)</f>
        <v>0</v>
      </c>
      <c r="AJ42" s="49">
        <f>versenyek!$DF$11*IFERROR(VLOOKUP(VLOOKUP($A42,versenyek!DE:DG,3,FALSE),szabalyok!$A$16:$B$23,2,FALSE),0)</f>
        <v>0</v>
      </c>
      <c r="AK42" s="49">
        <f>versenyek!$DI$11*IFERROR(VLOOKUP(VLOOKUP($A42,versenyek!DH:DJ,3,FALSE),szabalyok!$A$16:$B$23,2,FALSE),0)</f>
        <v>0</v>
      </c>
      <c r="AL42" s="49">
        <f>versenyek!$DL$11*IFERROR(VLOOKUP(VLOOKUP($A42,versenyek!DK:DM,3,FALSE),szabalyok!$A$16:$B$23,2,FALSE),0)</f>
        <v>0</v>
      </c>
      <c r="AM42" s="49">
        <f>versenyek!$DR$11*IFERROR(VLOOKUP(VLOOKUP($A42,versenyek!DQ:DS,3,FALSE),szabalyok!$A$16:$B$23,2,FALSE),0)</f>
        <v>0</v>
      </c>
      <c r="AN42" s="49">
        <f>versenyek!$DU$11*IFERROR(VLOOKUP(VLOOKUP($A42,versenyek!DT:DV,3,FALSE),szabalyok!$A$16:$B$23,2,FALSE),0)</f>
        <v>0</v>
      </c>
      <c r="AO42" s="49">
        <f>versenyek!$DO$11*IFERROR(VLOOKUP(VLOOKUP($A42,versenyek!DN:DP,3,FALSE),szabalyok!$A$16:$B$23,2,FALSE),0)</f>
        <v>0</v>
      </c>
      <c r="AP42" s="49">
        <f>versenyek!$DX$11*IFERROR(VLOOKUP(VLOOKUP($A42,versenyek!DW:DY,3,FALSE),szabalyok!$A$16:$B$23,2,FALSE),0)</f>
        <v>0</v>
      </c>
      <c r="AQ42" s="49">
        <f>versenyek!$EA$11*IFERROR(VLOOKUP(VLOOKUP($A42,versenyek!DZ:EB,3,FALSE),szabalyok!$A$16:$B$23,2,FALSE),0)</f>
        <v>0</v>
      </c>
      <c r="AR42" s="49">
        <f>versenyek!$ED$11*IFERROR(VLOOKUP(VLOOKUP($A42,versenyek!EC:EE,3,FALSE),szabalyok!$A$16:$B$23,2,FALSE),0)</f>
        <v>0</v>
      </c>
      <c r="AS42" s="49">
        <f>versenyek!$EG$11*IFERROR(VLOOKUP(VLOOKUP($A42,versenyek!EF:EH,3,FALSE),szabalyok!$A$16:$B$23,2,FALSE),0)</f>
        <v>0</v>
      </c>
      <c r="AT42" s="49">
        <f>versenyek!$EJ$11*IFERROR(VLOOKUP(VLOOKUP($A42,versenyek!EI:EK,3,FALSE),szabalyok!$A$16:$B$23,2,FALSE),0)</f>
        <v>0</v>
      </c>
      <c r="AU42" s="49">
        <f>versenyek!$EM$11*IFERROR(VLOOKUP(VLOOKUP($A42,versenyek!EL:EN,3,FALSE),szabalyok!$A$16:$B$23,2,FALSE),0)</f>
        <v>0</v>
      </c>
      <c r="AV42" s="49">
        <f>versenyek!$EP$11*IFERROR(VLOOKUP(VLOOKUP($A42,versenyek!EO:EQ,3,FALSE),szabalyok!$A$16:$B$23,2,FALSE),0)</f>
        <v>0</v>
      </c>
      <c r="AW42" s="49">
        <f>versenyek!$EY$11*IFERROR(VLOOKUP(VLOOKUP($A42,versenyek!EX:EZ,3,FALSE),szabalyok!$A$16:$B$23,2,FALSE),0)</f>
        <v>6.1973486633096231</v>
      </c>
      <c r="AX42" s="49">
        <f>versenyek!$FB$11*IFERROR(VLOOKUP(VLOOKUP($A42,versenyek!FA:FC,3,FALSE),szabalyok!$A$16:$B$23,2,FALSE),0)</f>
        <v>0</v>
      </c>
      <c r="AY42" s="49">
        <f>versenyek!$FE$11*IFERROR(VLOOKUP(VLOOKUP($A42,versenyek!FD:FF,3,FALSE),szabalyok!$A$16:$B$23,2,FALSE),0)</f>
        <v>0</v>
      </c>
      <c r="AZ42" s="49">
        <f>versenyek!$FH$11*IFERROR(VLOOKUP(VLOOKUP($A42,versenyek!FG:FI,3,FALSE),szabalyok!$A$16:$B$23,2,FALSE),0)</f>
        <v>0</v>
      </c>
      <c r="BA42" s="49">
        <f>versenyek!$FK$11*IFERROR(VLOOKUP(VLOOKUP($A42,versenyek!FJ:FL,3,FALSE),szabalyok!$A$16:$B$23,2,FALSE),0)</f>
        <v>2.7471918601722667</v>
      </c>
      <c r="BB42" s="49">
        <f>versenyek!$FN$11*IFERROR(VLOOKUP(VLOOKUP($A42,versenyek!FM:FO,3,FALSE),szabalyok!$A$16:$B$23,2,FALSE),0)</f>
        <v>0</v>
      </c>
      <c r="BC42" s="49">
        <f>versenyek!$FQ$11*IFERROR(VLOOKUP(VLOOKUP($A42,versenyek!FP:FR,3,FALSE),szabalyok!$A$16:$B$23,2,FALSE),0)</f>
        <v>0</v>
      </c>
      <c r="BD42" s="49">
        <f>versenyek!$FT$11*IFERROR(VLOOKUP(VLOOKUP($A42,versenyek!FS:FU,3,FALSE),szabalyok!$A$16:$B$23,2,FALSE),0)</f>
        <v>0</v>
      </c>
      <c r="BE42" s="49">
        <f>versenyek!$FW$11*IFERROR(VLOOKUP(VLOOKUP($A42,versenyek!FV:FX,3,FALSE),szabalyok!$A$16:$B$23,2,FALSE),0)</f>
        <v>0</v>
      </c>
      <c r="BF42" s="49">
        <f>versenyek!$FZ$11*IFERROR(VLOOKUP(VLOOKUP($A42,versenyek!FY:GA,3,FALSE),szabalyok!$A$16:$B$23,2,FALSE),0)</f>
        <v>0</v>
      </c>
      <c r="BG42" s="49">
        <f>versenyek!$GC$11*IFERROR(VLOOKUP(VLOOKUP($A42,versenyek!GB:GD,3,FALSE),szabalyok!$A$16:$B$23,2,FALSE),0)</f>
        <v>0</v>
      </c>
      <c r="BH42" s="49">
        <f>versenyek!$GF$11*IFERROR(VLOOKUP(VLOOKUP($A42,versenyek!GE:GG,3,FALSE),szabalyok!$A$16:$B$23,2,FALSE),0)</f>
        <v>0</v>
      </c>
      <c r="BI42" s="49">
        <f>versenyek!$GI$11*IFERROR(VLOOKUP(VLOOKUP($A42,versenyek!GH:GJ,3,FALSE),szabalyok!$A$16:$B$23,2,FALSE),0)</f>
        <v>0</v>
      </c>
      <c r="BJ42" s="49">
        <f>versenyek!$GL$11*IFERROR(VLOOKUP(VLOOKUP($A42,versenyek!GK:GM,3,FALSE),szabalyok!$A$16:$B$23,2,FALSE),0)</f>
        <v>0</v>
      </c>
      <c r="BK42" s="49">
        <f>versenyek!$GO$11*IFERROR(VLOOKUP(VLOOKUP($A42,versenyek!GN:GP,3,FALSE),szabalyok!$A$16:$B$23,2,FALSE),0)</f>
        <v>0</v>
      </c>
      <c r="BL42" s="49">
        <f>versenyek!$GR$11*IFERROR(VLOOKUP(VLOOKUP($A42,versenyek!GQ:GS,3,FALSE),szabalyok!$A$16:$B$23,2,FALSE),0)</f>
        <v>0</v>
      </c>
      <c r="BM42" s="49">
        <f>versenyek!$GX$11*IFERROR(VLOOKUP(VLOOKUP($A42,versenyek!GW:GY,3,FALSE),szabalyok!$A$16:$B$23,2,FALSE),0)</f>
        <v>0</v>
      </c>
      <c r="BN42" s="49">
        <f>versenyek!$GX$11*IFERROR(VLOOKUP(VLOOKUP($A42,versenyek!GX:GZ,3,FALSE),szabalyok!$A$16:$B$23,2,FALSE),0)</f>
        <v>0</v>
      </c>
      <c r="BO42" s="49">
        <f>versenyek!$HD$11*IFERROR(VLOOKUP(VLOOKUP($A42,versenyek!HC:HE,3,FALSE),szabalyok!$A$16:$B$23,2,FALSE),0)</f>
        <v>0</v>
      </c>
      <c r="BP42" s="49">
        <f>versenyek!$HG$11*IFERROR(VLOOKUP(VLOOKUP($A42,versenyek!HF:HH,3,FALSE),szabalyok!$A$16:$B$23,2,FALSE),0)</f>
        <v>0</v>
      </c>
      <c r="BQ42" s="49">
        <f>versenyek!$HJ$11*IFERROR(VLOOKUP(VLOOKUP($A42,versenyek!HI:HK,3,FALSE),szabalyok!$A$16:$B$23,2,FALSE),0)</f>
        <v>0</v>
      </c>
      <c r="BR42" s="49">
        <f>versenyek!$HM$11*IFERROR(VLOOKUP(VLOOKUP($A42,versenyek!HL:HN,3,FALSE),szabalyok!$A$16:$B$23,2,FALSE),0)</f>
        <v>0</v>
      </c>
      <c r="BS42" s="49">
        <f>versenyek!$HP$11*IFERROR(VLOOKUP(VLOOKUP($A42,versenyek!HO:HQ,3,FALSE),szabalyok!$A$16:$B$23,2,FALSE),0)</f>
        <v>0</v>
      </c>
      <c r="BT42" s="49">
        <f>versenyek!$HS$11*IFERROR(VLOOKUP(VLOOKUP($A42,versenyek!HR:HT,3,FALSE),szabalyok!$A$16:$B$23,2,FALSE),0)</f>
        <v>0</v>
      </c>
      <c r="BU42" s="49">
        <f>versenyek!$HV$11*IFERROR(VLOOKUP(VLOOKUP($A42,versenyek!HU:HW,3,FALSE),szabalyok!$A$16:$B$23,2,FALSE),0)</f>
        <v>0</v>
      </c>
      <c r="BV42" s="49">
        <f>versenyek!$HY$11*IFERROR(VLOOKUP(VLOOKUP($A42,versenyek!HX:HZ,3,FALSE),szabalyok!$A$16:$B$23,2,FALSE),0)</f>
        <v>0</v>
      </c>
      <c r="BW42" s="49">
        <f>versenyek!$IB$11*IFERROR(VLOOKUP(VLOOKUP($A42,versenyek!IA:IC,3,FALSE),szabalyok!$A$16:$B$23,2,FALSE),0)</f>
        <v>0</v>
      </c>
      <c r="BX42" s="49">
        <f>versenyek!$IE$11*IFERROR(VLOOKUP(VLOOKUP($A42,versenyek!ID:IF,3,FALSE),szabalyok!$A$16:$B$23,2,FALSE),0)</f>
        <v>0</v>
      </c>
      <c r="BY42" s="49">
        <f>versenyek!$IH$11*IFERROR(VLOOKUP(VLOOKUP($A42,versenyek!IG:II,3,FALSE),szabalyok!$A$16:$B$23,2,FALSE),0)</f>
        <v>0</v>
      </c>
      <c r="BZ42" s="49">
        <f>versenyek!$IK$11*IFERROR(VLOOKUP(VLOOKUP($A42,versenyek!IJ:IL,3,FALSE),szabalyok!$A$16:$B$23,2,FALSE),0)</f>
        <v>0</v>
      </c>
      <c r="CA42" s="49">
        <f>versenyek!$IN$11*IFERROR(VLOOKUP(VLOOKUP($A42,versenyek!IM:IO,3,FALSE),szabalyok!$A$16:$B$23,2,FALSE),0)</f>
        <v>0</v>
      </c>
      <c r="CB42" s="49"/>
      <c r="CC42" s="238">
        <f t="shared" si="1"/>
        <v>2.7471918601722667</v>
      </c>
    </row>
    <row r="43" spans="1:81">
      <c r="A43" s="65" t="s">
        <v>1228</v>
      </c>
      <c r="B43" s="49"/>
      <c r="C43" s="49"/>
      <c r="D43" s="49"/>
      <c r="E43" s="49"/>
      <c r="F43" s="49"/>
      <c r="G43" s="49"/>
      <c r="H43" s="49"/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f>versenyek!$BD$11*IFERROR(VLOOKUP(VLOOKUP($A43,versenyek!BC:BE,3,FALSE),szabalyok!$A$16:$B$23,2,FALSE),0)</f>
        <v>0</v>
      </c>
      <c r="S43" s="49">
        <f>versenyek!$BG$11*IFERROR(VLOOKUP(VLOOKUP($A43,versenyek!BF:BH,3,FALSE),szabalyok!$A$16:$B$23,2,FALSE),0)</f>
        <v>0</v>
      </c>
      <c r="T43" s="49">
        <f>versenyek!$BJ$11*IFERROR(VLOOKUP(VLOOKUP($A43,versenyek!BI:BK,3,FALSE),szabalyok!$A$16:$B$23,2,FALSE),0)</f>
        <v>0</v>
      </c>
      <c r="U43" s="49">
        <f>versenyek!$BM$11*IFERROR(VLOOKUP(VLOOKUP($A43,versenyek!BL:BN,3,FALSE),szabalyok!$A$16:$B$23,2,FALSE),0)</f>
        <v>0</v>
      </c>
      <c r="V43" s="49">
        <f>versenyek!$BP$11*IFERROR(VLOOKUP(VLOOKUP($A43,versenyek!BO:BQ,3,FALSE),szabalyok!$A$16:$B$23,2,FALSE),0)</f>
        <v>0</v>
      </c>
      <c r="W43" s="49">
        <f>versenyek!$BS$11*IFERROR(VLOOKUP(VLOOKUP($A43,versenyek!BR:BT,3,FALSE),szabalyok!$A$16:$B$23,2,FALSE),0)</f>
        <v>0</v>
      </c>
      <c r="X43" s="49">
        <f>versenyek!$BV$11*IFERROR(VLOOKUP(VLOOKUP($A43,versenyek!BU:BW,3,FALSE),szabalyok!$A$16:$B$23,2,FALSE),0)</f>
        <v>0</v>
      </c>
      <c r="Y43" s="49">
        <f>versenyek!$BY$11*IFERROR(VLOOKUP(VLOOKUP($A43,versenyek!BX:BZ,3,FALSE),szabalyok!$A$16:$B$23,2,FALSE),0)</f>
        <v>0</v>
      </c>
      <c r="Z43" s="49">
        <f>versenyek!$CB$11*IFERROR(VLOOKUP(VLOOKUP($A43,versenyek!CA:CC,3,FALSE),szabalyok!$A$16:$B$23,2,FALSE),0)</f>
        <v>0</v>
      </c>
      <c r="AA43" s="49">
        <f>versenyek!$CE$11*IFERROR(VLOOKUP(VLOOKUP($A43,versenyek!CD:CF,3,FALSE),szabalyok!$A$16:$B$23,2,FALSE),0)</f>
        <v>0</v>
      </c>
      <c r="AB43" s="49">
        <f>versenyek!$CH$11*IFERROR(VLOOKUP(VLOOKUP($A43,versenyek!CG:CI,3,FALSE),szabalyok!$A$16:$B$23,2,FALSE),0)</f>
        <v>0</v>
      </c>
      <c r="AC43" s="49">
        <f>versenyek!$CK$11*IFERROR(VLOOKUP(VLOOKUP($A43,versenyek!CJ:CL,3,FALSE),szabalyok!$A$16:$B$23,2,FALSE),0)</f>
        <v>0</v>
      </c>
      <c r="AD43" s="49">
        <f>versenyek!$CN$11*IFERROR(VLOOKUP(VLOOKUP($A43,versenyek!CM:CO,3,FALSE),szabalyok!$A$16:$B$23,2,FALSE),0)</f>
        <v>0</v>
      </c>
      <c r="AE43" s="49">
        <f>versenyek!$CQ$11*IFERROR(VLOOKUP(VLOOKUP($A43,versenyek!CP:CR,3,FALSE),szabalyok!$A$16:$B$23,2,FALSE),0)</f>
        <v>0</v>
      </c>
      <c r="AF43" s="49">
        <f>versenyek!$CT$11*IFERROR(VLOOKUP(VLOOKUP($A43,versenyek!CS:CU,3,FALSE),szabalyok!$A$16:$B$23,2,FALSE),0)</f>
        <v>0</v>
      </c>
      <c r="AG43" s="49">
        <f>versenyek!$CW$11*IFERROR(VLOOKUP(VLOOKUP($A43,versenyek!CV:CX,3,FALSE),szabalyok!$A$16:$B$23,2,FALSE),0)</f>
        <v>0</v>
      </c>
      <c r="AH43" s="49">
        <f>versenyek!$CZ$11*IFERROR(VLOOKUP(VLOOKUP($A43,versenyek!CY:DA,3,FALSE),szabalyok!$A$16:$B$23,2,FALSE),0)</f>
        <v>0</v>
      </c>
      <c r="AI43" s="49">
        <f>versenyek!$DC$11*IFERROR(VLOOKUP(VLOOKUP($A43,versenyek!DB:DD,3,FALSE),szabalyok!$A$16:$B$23,2,FALSE),0)</f>
        <v>0</v>
      </c>
      <c r="AJ43" s="49">
        <f>versenyek!$DF$11*IFERROR(VLOOKUP(VLOOKUP($A43,versenyek!DE:DG,3,FALSE),szabalyok!$A$16:$B$23,2,FALSE),0)</f>
        <v>0</v>
      </c>
      <c r="AK43" s="49">
        <f>versenyek!$DI$11*IFERROR(VLOOKUP(VLOOKUP($A43,versenyek!DH:DJ,3,FALSE),szabalyok!$A$16:$B$23,2,FALSE),0)</f>
        <v>0</v>
      </c>
      <c r="AL43" s="49">
        <f>versenyek!$DL$11*IFERROR(VLOOKUP(VLOOKUP($A43,versenyek!DK:DM,3,FALSE),szabalyok!$A$16:$B$23,2,FALSE),0)</f>
        <v>0</v>
      </c>
      <c r="AM43" s="49">
        <f>versenyek!$DR$11*IFERROR(VLOOKUP(VLOOKUP($A43,versenyek!DQ:DS,3,FALSE),szabalyok!$A$16:$B$23,2,FALSE),0)</f>
        <v>0</v>
      </c>
      <c r="AN43" s="49">
        <f>versenyek!$DU$11*IFERROR(VLOOKUP(VLOOKUP($A43,versenyek!DT:DV,3,FALSE),szabalyok!$A$16:$B$23,2,FALSE),0)</f>
        <v>0</v>
      </c>
      <c r="AO43" s="49">
        <f>versenyek!$DO$11*IFERROR(VLOOKUP(VLOOKUP($A43,versenyek!DN:DP,3,FALSE),szabalyok!$A$16:$B$23,2,FALSE),0)</f>
        <v>0</v>
      </c>
      <c r="AP43" s="49">
        <f>versenyek!$DX$11*IFERROR(VLOOKUP(VLOOKUP($A43,versenyek!DW:DY,3,FALSE),szabalyok!$A$16:$B$23,2,FALSE),0)</f>
        <v>0</v>
      </c>
      <c r="AQ43" s="49">
        <f>versenyek!$EA$11*IFERROR(VLOOKUP(VLOOKUP($A43,versenyek!DZ:EB,3,FALSE),szabalyok!$A$16:$B$23,2,FALSE),0)</f>
        <v>0</v>
      </c>
      <c r="AR43" s="49">
        <f>versenyek!$ED$11*IFERROR(VLOOKUP(VLOOKUP($A43,versenyek!EC:EE,3,FALSE),szabalyok!$A$16:$B$23,2,FALSE),0)</f>
        <v>0</v>
      </c>
      <c r="AS43" s="49">
        <f>versenyek!$EG$11*IFERROR(VLOOKUP(VLOOKUP($A43,versenyek!EF:EH,3,FALSE),szabalyok!$A$16:$B$23,2,FALSE),0)</f>
        <v>0</v>
      </c>
      <c r="AT43" s="49">
        <f>versenyek!$EJ$11*IFERROR(VLOOKUP(VLOOKUP($A43,versenyek!EI:EK,3,FALSE),szabalyok!$A$16:$B$23,2,FALSE),0)</f>
        <v>0</v>
      </c>
      <c r="AU43" s="49">
        <f>versenyek!$EM$11*IFERROR(VLOOKUP(VLOOKUP($A43,versenyek!EL:EN,3,FALSE),szabalyok!$A$16:$B$23,2,FALSE),0)</f>
        <v>0</v>
      </c>
      <c r="AV43" s="49">
        <f>versenyek!$EP$11*IFERROR(VLOOKUP(VLOOKUP($A43,versenyek!EO:EQ,3,FALSE),szabalyok!$A$16:$B$23,2,FALSE),0)</f>
        <v>0</v>
      </c>
      <c r="AW43" s="49">
        <f>versenyek!$EY$11*IFERROR(VLOOKUP(VLOOKUP($A43,versenyek!EX:EZ,3,FALSE),szabalyok!$A$16:$B$23,2,FALSE),0)</f>
        <v>0</v>
      </c>
      <c r="AX43" s="49">
        <f>versenyek!$FB$11*IFERROR(VLOOKUP(VLOOKUP($A43,versenyek!FA:FC,3,FALSE),szabalyok!$A$16:$B$23,2,FALSE),0)</f>
        <v>0</v>
      </c>
      <c r="AY43" s="49">
        <f>versenyek!$FE$11*IFERROR(VLOOKUP(VLOOKUP($A43,versenyek!FD:FF,3,FALSE),szabalyok!$A$16:$B$23,2,FALSE),0)</f>
        <v>0</v>
      </c>
      <c r="AZ43" s="49">
        <f>versenyek!$FH$11*IFERROR(VLOOKUP(VLOOKUP($A43,versenyek!FG:FI,3,FALSE),szabalyok!$A$16:$B$23,2,FALSE),0)</f>
        <v>0</v>
      </c>
      <c r="BA43" s="49">
        <f>versenyek!$FK$11*IFERROR(VLOOKUP(VLOOKUP($A43,versenyek!FJ:FL,3,FALSE),szabalyok!$A$16:$B$23,2,FALSE),0)</f>
        <v>0</v>
      </c>
      <c r="BB43" s="49">
        <f>versenyek!$FN$11*IFERROR(VLOOKUP(VLOOKUP($A43,versenyek!FM:FO,3,FALSE),szabalyok!$A$16:$B$23,2,FALSE),0)</f>
        <v>0</v>
      </c>
      <c r="BC43" s="49">
        <f>versenyek!$FQ$11*IFERROR(VLOOKUP(VLOOKUP($A43,versenyek!FP:FR,3,FALSE),szabalyok!$A$16:$B$23,2,FALSE),0)</f>
        <v>0</v>
      </c>
      <c r="BD43" s="49">
        <f>versenyek!$FT$11*IFERROR(VLOOKUP(VLOOKUP($A43,versenyek!FS:FU,3,FALSE),szabalyok!$A$16:$B$23,2,FALSE),0)</f>
        <v>0</v>
      </c>
      <c r="BE43" s="49">
        <f>versenyek!$FW$11*IFERROR(VLOOKUP(VLOOKUP($A43,versenyek!FV:FX,3,FALSE),szabalyok!$A$16:$B$23,2,FALSE),0)</f>
        <v>0</v>
      </c>
      <c r="BF43" s="49">
        <f>versenyek!$FZ$11*IFERROR(VLOOKUP(VLOOKUP($A43,versenyek!FY:GA,3,FALSE),szabalyok!$A$16:$B$23,2,FALSE),0)</f>
        <v>0</v>
      </c>
      <c r="BG43" s="49">
        <f>versenyek!$GC$11*IFERROR(VLOOKUP(VLOOKUP($A43,versenyek!GB:GD,3,FALSE),szabalyok!$A$16:$B$23,2,FALSE),0)</f>
        <v>0</v>
      </c>
      <c r="BH43" s="49">
        <f>versenyek!$GF$11*IFERROR(VLOOKUP(VLOOKUP($A43,versenyek!GE:GG,3,FALSE),szabalyok!$A$16:$B$23,2,FALSE),0)</f>
        <v>0</v>
      </c>
      <c r="BI43" s="49">
        <f>versenyek!$GI$11*IFERROR(VLOOKUP(VLOOKUP($A43,versenyek!GH:GJ,3,FALSE),szabalyok!$A$16:$B$23,2,FALSE),0)</f>
        <v>0</v>
      </c>
      <c r="BJ43" s="49">
        <f>versenyek!$GL$11*IFERROR(VLOOKUP(VLOOKUP($A43,versenyek!GK:GM,3,FALSE),szabalyok!$A$16:$B$23,2,FALSE),0)</f>
        <v>0</v>
      </c>
      <c r="BK43" s="49">
        <f>versenyek!$GO$11*IFERROR(VLOOKUP(VLOOKUP($A43,versenyek!GN:GP,3,FALSE),szabalyok!$A$16:$B$23,2,FALSE),0)</f>
        <v>2.499327261355123</v>
      </c>
      <c r="BL43" s="49">
        <f>versenyek!$GR$11*IFERROR(VLOOKUP(VLOOKUP($A43,versenyek!GQ:GS,3,FALSE),szabalyok!$A$16:$B$23,2,FALSE),0)</f>
        <v>0</v>
      </c>
      <c r="BM43" s="49">
        <f>versenyek!$GX$11*IFERROR(VLOOKUP(VLOOKUP($A43,versenyek!GW:GY,3,FALSE),szabalyok!$A$16:$B$23,2,FALSE),0)</f>
        <v>0</v>
      </c>
      <c r="BN43" s="49">
        <f>versenyek!$GX$11*IFERROR(VLOOKUP(VLOOKUP($A43,versenyek!GX:GZ,3,FALSE),szabalyok!$A$16:$B$23,2,FALSE),0)</f>
        <v>0</v>
      </c>
      <c r="BO43" s="49">
        <f>versenyek!$HD$11*IFERROR(VLOOKUP(VLOOKUP($A43,versenyek!HC:HE,3,FALSE),szabalyok!$A$16:$B$23,2,FALSE),0)</f>
        <v>0</v>
      </c>
      <c r="BP43" s="49">
        <f>versenyek!$HG$11*IFERROR(VLOOKUP(VLOOKUP($A43,versenyek!HF:HH,3,FALSE),szabalyok!$A$16:$B$23,2,FALSE),0)</f>
        <v>0</v>
      </c>
      <c r="BQ43" s="49">
        <f>versenyek!$HJ$11*IFERROR(VLOOKUP(VLOOKUP($A43,versenyek!HI:HK,3,FALSE),szabalyok!$A$16:$B$23,2,FALSE),0)</f>
        <v>0</v>
      </c>
      <c r="BR43" s="49">
        <f>versenyek!$HM$11*IFERROR(VLOOKUP(VLOOKUP($A43,versenyek!HL:HN,3,FALSE),szabalyok!$A$16:$B$23,2,FALSE),0)</f>
        <v>0</v>
      </c>
      <c r="BS43" s="49">
        <f>versenyek!$HP$11*IFERROR(VLOOKUP(VLOOKUP($A43,versenyek!HO:HQ,3,FALSE),szabalyok!$A$16:$B$23,2,FALSE),0)</f>
        <v>0</v>
      </c>
      <c r="BT43" s="49">
        <f>versenyek!$HS$11*IFERROR(VLOOKUP(VLOOKUP($A43,versenyek!HR:HT,3,FALSE),szabalyok!$A$16:$B$23,2,FALSE),0)</f>
        <v>0</v>
      </c>
      <c r="BU43" s="49">
        <f>versenyek!$HV$11*IFERROR(VLOOKUP(VLOOKUP($A43,versenyek!HU:HW,3,FALSE),szabalyok!$A$16:$B$23,2,FALSE),0)</f>
        <v>0</v>
      </c>
      <c r="BV43" s="49">
        <f>versenyek!$HY$11*IFERROR(VLOOKUP(VLOOKUP($A43,versenyek!HX:HZ,3,FALSE),szabalyok!$A$16:$B$23,2,FALSE),0)</f>
        <v>0</v>
      </c>
      <c r="BW43" s="49">
        <f>versenyek!$IB$11*IFERROR(VLOOKUP(VLOOKUP($A43,versenyek!IA:IC,3,FALSE),szabalyok!$A$16:$B$23,2,FALSE),0)</f>
        <v>0</v>
      </c>
      <c r="BX43" s="49">
        <f>versenyek!$IE$11*IFERROR(VLOOKUP(VLOOKUP($A43,versenyek!ID:IF,3,FALSE),szabalyok!$A$16:$B$23,2,FALSE),0)</f>
        <v>0</v>
      </c>
      <c r="BY43" s="49">
        <f>versenyek!$IH$11*IFERROR(VLOOKUP(VLOOKUP($A43,versenyek!IG:II,3,FALSE),szabalyok!$A$16:$B$23,2,FALSE),0)</f>
        <v>0</v>
      </c>
      <c r="BZ43" s="49">
        <f>versenyek!$IK$11*IFERROR(VLOOKUP(VLOOKUP($A43,versenyek!IJ:IL,3,FALSE),szabalyok!$A$16:$B$23,2,FALSE),0)</f>
        <v>0</v>
      </c>
      <c r="CA43" s="49">
        <f>versenyek!$IN$11*IFERROR(VLOOKUP(VLOOKUP($A43,versenyek!IM:IO,3,FALSE),szabalyok!$A$16:$B$23,2,FALSE),0)</f>
        <v>0</v>
      </c>
      <c r="CB43" s="49"/>
      <c r="CC43" s="238">
        <f t="shared" si="1"/>
        <v>2.499327261355123</v>
      </c>
    </row>
    <row r="44" spans="1:81">
      <c r="A44" s="65" t="s">
        <v>1376</v>
      </c>
      <c r="B44" s="49">
        <v>0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  <c r="P44" s="49"/>
      <c r="Q44" s="49">
        <v>0</v>
      </c>
      <c r="R44" s="49">
        <f>versenyek!$BD$11*IFERROR(VLOOKUP(VLOOKUP($A44,versenyek!BC:BE,3,FALSE),szabalyok!$A$16:$B$23,2,FALSE),0)</f>
        <v>0</v>
      </c>
      <c r="S44" s="49">
        <f>versenyek!$BG$11*IFERROR(VLOOKUP(VLOOKUP($A44,versenyek!BF:BH,3,FALSE),szabalyok!$A$16:$B$23,2,FALSE),0)</f>
        <v>0</v>
      </c>
      <c r="T44" s="49">
        <f>versenyek!$BJ$11*IFERROR(VLOOKUP(VLOOKUP($A44,versenyek!BI:BK,3,FALSE),szabalyok!$A$16:$B$23,2,FALSE),0)</f>
        <v>0</v>
      </c>
      <c r="U44" s="49">
        <f>versenyek!$BM$11*IFERROR(VLOOKUP(VLOOKUP($A44,versenyek!BL:BN,3,FALSE),szabalyok!$A$16:$B$23,2,FALSE),0)</f>
        <v>0</v>
      </c>
      <c r="V44" s="49">
        <f>versenyek!$BP$11*IFERROR(VLOOKUP(VLOOKUP($A44,versenyek!BO:BQ,3,FALSE),szabalyok!$A$16:$B$23,2,FALSE),0)</f>
        <v>0</v>
      </c>
      <c r="W44" s="49">
        <f>versenyek!$BS$11*IFERROR(VLOOKUP(VLOOKUP($A44,versenyek!BR:BT,3,FALSE),szabalyok!$A$16:$B$23,2,FALSE),0)</f>
        <v>0</v>
      </c>
      <c r="X44" s="49">
        <f>versenyek!$BV$11*IFERROR(VLOOKUP(VLOOKUP($A44,versenyek!BU:BW,3,FALSE),szabalyok!$A$16:$B$23,2,FALSE),0)</f>
        <v>0</v>
      </c>
      <c r="Y44" s="49">
        <f>versenyek!$BY$11*IFERROR(VLOOKUP(VLOOKUP($A44,versenyek!BX:BZ,3,FALSE),szabalyok!$A$16:$B$23,2,FALSE),0)</f>
        <v>0</v>
      </c>
      <c r="Z44" s="49">
        <f>versenyek!$CB$11*IFERROR(VLOOKUP(VLOOKUP($A44,versenyek!CA:CC,3,FALSE),szabalyok!$A$16:$B$23,2,FALSE),0)</f>
        <v>0</v>
      </c>
      <c r="AA44" s="49">
        <f>versenyek!$CE$11*IFERROR(VLOOKUP(VLOOKUP($A44,versenyek!CD:CF,3,FALSE),szabalyok!$A$16:$B$23,2,FALSE),0)</f>
        <v>0</v>
      </c>
      <c r="AB44" s="49">
        <f>versenyek!$CH$11*IFERROR(VLOOKUP(VLOOKUP($A44,versenyek!CG:CI,3,FALSE),szabalyok!$A$16:$B$23,2,FALSE),0)</f>
        <v>0</v>
      </c>
      <c r="AC44" s="49">
        <f>versenyek!$CK$11*IFERROR(VLOOKUP(VLOOKUP($A44,versenyek!CJ:CL,3,FALSE),szabalyok!$A$16:$B$23,2,FALSE),0)</f>
        <v>0</v>
      </c>
      <c r="AD44" s="49">
        <f>versenyek!$CN$11*IFERROR(VLOOKUP(VLOOKUP($A44,versenyek!CM:CO,3,FALSE),szabalyok!$A$16:$B$23,2,FALSE),0)</f>
        <v>0</v>
      </c>
      <c r="AE44" s="49">
        <f>versenyek!$CQ$11*IFERROR(VLOOKUP(VLOOKUP($A44,versenyek!CP:CR,3,FALSE),szabalyok!$A$16:$B$23,2,FALSE),0)</f>
        <v>0</v>
      </c>
      <c r="AF44" s="49">
        <f>versenyek!$CT$11*IFERROR(VLOOKUP(VLOOKUP($A44,versenyek!CS:CU,3,FALSE),szabalyok!$A$16:$B$23,2,FALSE),0)</f>
        <v>0</v>
      </c>
      <c r="AG44" s="49">
        <f>versenyek!$CW$11*IFERROR(VLOOKUP(VLOOKUP($A44,versenyek!CV:CX,3,FALSE),szabalyok!$A$16:$B$23,2,FALSE),0)</f>
        <v>0</v>
      </c>
      <c r="AH44" s="49">
        <f>versenyek!$CZ$11*IFERROR(VLOOKUP(VLOOKUP($A44,versenyek!CY:DA,3,FALSE),szabalyok!$A$16:$B$23,2,FALSE),0)</f>
        <v>0</v>
      </c>
      <c r="AI44" s="49">
        <f>versenyek!$DC$11*IFERROR(VLOOKUP(VLOOKUP($A44,versenyek!DB:DD,3,FALSE),szabalyok!$A$16:$B$23,2,FALSE),0)</f>
        <v>0</v>
      </c>
      <c r="AJ44" s="49">
        <f>versenyek!$DF$11*IFERROR(VLOOKUP(VLOOKUP($A44,versenyek!DE:DG,3,FALSE),szabalyok!$A$16:$B$23,2,FALSE),0)</f>
        <v>0</v>
      </c>
      <c r="AK44" s="49">
        <f>versenyek!$DI$11*IFERROR(VLOOKUP(VLOOKUP($A44,versenyek!DH:DJ,3,FALSE),szabalyok!$A$16:$B$23,2,FALSE),0)</f>
        <v>0</v>
      </c>
      <c r="AL44" s="49">
        <f>versenyek!$DL$11*IFERROR(VLOOKUP(VLOOKUP($A44,versenyek!DK:DM,3,FALSE),szabalyok!$A$16:$B$23,2,FALSE),0)</f>
        <v>0</v>
      </c>
      <c r="AM44" s="49">
        <f>versenyek!$DR$11*IFERROR(VLOOKUP(VLOOKUP($A44,versenyek!DQ:DS,3,FALSE),szabalyok!$A$16:$B$23,2,FALSE),0)</f>
        <v>0</v>
      </c>
      <c r="AN44" s="49">
        <f>versenyek!$DU$11*IFERROR(VLOOKUP(VLOOKUP($A44,versenyek!DT:DV,3,FALSE),szabalyok!$A$16:$B$23,2,FALSE),0)</f>
        <v>0</v>
      </c>
      <c r="AO44" s="49">
        <f>versenyek!$DO$11*IFERROR(VLOOKUP(VLOOKUP($A44,versenyek!DN:DP,3,FALSE),szabalyok!$A$16:$B$23,2,FALSE),0)</f>
        <v>0</v>
      </c>
      <c r="AP44" s="49">
        <f>versenyek!$DX$11*IFERROR(VLOOKUP(VLOOKUP($A44,versenyek!DW:DY,3,FALSE),szabalyok!$A$16:$B$23,2,FALSE),0)</f>
        <v>0</v>
      </c>
      <c r="AQ44" s="49">
        <f>versenyek!$EA$11*IFERROR(VLOOKUP(VLOOKUP($A44,versenyek!DZ:EB,3,FALSE),szabalyok!$A$16:$B$23,2,FALSE),0)</f>
        <v>0</v>
      </c>
      <c r="AR44" s="49">
        <f>versenyek!$ED$11*IFERROR(VLOOKUP(VLOOKUP($A44,versenyek!EC:EE,3,FALSE),szabalyok!$A$16:$B$23,2,FALSE),0)</f>
        <v>0</v>
      </c>
      <c r="AS44" s="49">
        <f>versenyek!$EG$11*IFERROR(VLOOKUP(VLOOKUP($A44,versenyek!EF:EH,3,FALSE),szabalyok!$A$16:$B$23,2,FALSE),0)</f>
        <v>0</v>
      </c>
      <c r="AT44" s="49">
        <f>versenyek!$EJ$11*IFERROR(VLOOKUP(VLOOKUP($A44,versenyek!EI:EK,3,FALSE),szabalyok!$A$16:$B$23,2,FALSE),0)</f>
        <v>0</v>
      </c>
      <c r="AU44" s="49">
        <f>versenyek!$EM$11*IFERROR(VLOOKUP(VLOOKUP($A44,versenyek!EL:EN,3,FALSE),szabalyok!$A$16:$B$23,2,FALSE),0)</f>
        <v>0</v>
      </c>
      <c r="AV44" s="49">
        <f>versenyek!$EP$11*IFERROR(VLOOKUP(VLOOKUP($A44,versenyek!EO:EQ,3,FALSE),szabalyok!$A$16:$B$23,2,FALSE),0)</f>
        <v>0</v>
      </c>
      <c r="AW44" s="49">
        <f>versenyek!$EY$11*IFERROR(VLOOKUP(VLOOKUP($A44,versenyek!EX:EZ,3,FALSE),szabalyok!$A$16:$B$23,2,FALSE),0)</f>
        <v>0</v>
      </c>
      <c r="AX44" s="49">
        <f>versenyek!$FB$11*IFERROR(VLOOKUP(VLOOKUP($A44,versenyek!FA:FC,3,FALSE),szabalyok!$A$16:$B$23,2,FALSE),0)</f>
        <v>0</v>
      </c>
      <c r="AY44" s="49">
        <f>versenyek!$FE$11*IFERROR(VLOOKUP(VLOOKUP($A44,versenyek!FD:FF,3,FALSE),szabalyok!$A$16:$B$23,2,FALSE),0)</f>
        <v>0</v>
      </c>
      <c r="AZ44" s="49">
        <f>versenyek!$FH$11*IFERROR(VLOOKUP(VLOOKUP($A44,versenyek!FG:FI,3,FALSE),szabalyok!$A$16:$B$23,2,FALSE),0)</f>
        <v>0</v>
      </c>
      <c r="BA44" s="49">
        <f>versenyek!$FK$11*IFERROR(VLOOKUP(VLOOKUP($A44,versenyek!FJ:FL,3,FALSE),szabalyok!$A$16:$B$23,2,FALSE),0)</f>
        <v>0</v>
      </c>
      <c r="BB44" s="49">
        <f>versenyek!$FN$11*IFERROR(VLOOKUP(VLOOKUP($A44,versenyek!FM:FO,3,FALSE),szabalyok!$A$16:$B$23,2,FALSE),0)</f>
        <v>0</v>
      </c>
      <c r="BC44" s="49">
        <f>versenyek!$FQ$11*IFERROR(VLOOKUP(VLOOKUP($A44,versenyek!FP:FR,3,FALSE),szabalyok!$A$16:$B$23,2,FALSE),0)</f>
        <v>0</v>
      </c>
      <c r="BD44" s="49">
        <f>versenyek!$FT$11*IFERROR(VLOOKUP(VLOOKUP($A44,versenyek!FS:FU,3,FALSE),szabalyok!$A$16:$B$23,2,FALSE),0)</f>
        <v>0</v>
      </c>
      <c r="BE44" s="49">
        <f>versenyek!$FW$11*IFERROR(VLOOKUP(VLOOKUP($A44,versenyek!FV:FX,3,FALSE),szabalyok!$A$16:$B$23,2,FALSE),0)</f>
        <v>0</v>
      </c>
      <c r="BF44" s="49">
        <f>versenyek!$FZ$11*IFERROR(VLOOKUP(VLOOKUP($A44,versenyek!FY:GA,3,FALSE),szabalyok!$A$16:$B$23,2,FALSE),0)</f>
        <v>0</v>
      </c>
      <c r="BG44" s="49">
        <f>versenyek!$GC$11*IFERROR(VLOOKUP(VLOOKUP($A44,versenyek!GB:GD,3,FALSE),szabalyok!$A$16:$B$23,2,FALSE),0)</f>
        <v>0</v>
      </c>
      <c r="BH44" s="49">
        <f>versenyek!$GF$11*IFERROR(VLOOKUP(VLOOKUP($A44,versenyek!GE:GG,3,FALSE),szabalyok!$A$16:$B$23,2,FALSE),0)</f>
        <v>0</v>
      </c>
      <c r="BI44" s="49">
        <f>versenyek!$GI$11*IFERROR(VLOOKUP(VLOOKUP($A44,versenyek!GH:GJ,3,FALSE),szabalyok!$A$16:$B$23,2,FALSE),0)</f>
        <v>0</v>
      </c>
      <c r="BJ44" s="49">
        <f>versenyek!$GL$11*IFERROR(VLOOKUP(VLOOKUP($A44,versenyek!GK:GM,3,FALSE),szabalyok!$A$16:$B$23,2,FALSE),0)</f>
        <v>0</v>
      </c>
      <c r="BK44" s="49">
        <f>versenyek!$GO$11*IFERROR(VLOOKUP(VLOOKUP($A44,versenyek!GN:GP,3,FALSE),szabalyok!$A$16:$B$23,2,FALSE),0)</f>
        <v>0</v>
      </c>
      <c r="BL44" s="49">
        <f>versenyek!$GR$11*IFERROR(VLOOKUP(VLOOKUP($A44,versenyek!GQ:GS,3,FALSE),szabalyok!$A$16:$B$23,2,FALSE),0)</f>
        <v>0</v>
      </c>
      <c r="BM44" s="49">
        <f>versenyek!$GX$11*IFERROR(VLOOKUP(VLOOKUP($A44,versenyek!GW:GY,3,FALSE),szabalyok!$A$16:$B$23,2,FALSE),0)</f>
        <v>0</v>
      </c>
      <c r="BN44" s="49">
        <f>versenyek!$GX$11*IFERROR(VLOOKUP(VLOOKUP($A44,versenyek!GX:GZ,3,FALSE),szabalyok!$A$16:$B$23,2,FALSE),0)</f>
        <v>0</v>
      </c>
      <c r="BO44" s="49">
        <f>versenyek!$HD$11*IFERROR(VLOOKUP(VLOOKUP($A44,versenyek!HC:HE,3,FALSE),szabalyok!$A$16:$B$23,2,FALSE),0)</f>
        <v>0</v>
      </c>
      <c r="BP44" s="49">
        <f>versenyek!$HG$11*IFERROR(VLOOKUP(VLOOKUP($A44,versenyek!HF:HH,3,FALSE),szabalyok!$A$16:$B$23,2,FALSE),0)</f>
        <v>0</v>
      </c>
      <c r="BQ44" s="49">
        <f>versenyek!$HJ$11*IFERROR(VLOOKUP(VLOOKUP($A44,versenyek!HI:HK,3,FALSE),szabalyok!$A$16:$B$23,2,FALSE),0)</f>
        <v>0</v>
      </c>
      <c r="BR44" s="49">
        <f>versenyek!$HM$11*IFERROR(VLOOKUP(VLOOKUP($A44,versenyek!HL:HN,3,FALSE),szabalyok!$A$16:$B$23,2,FALSE),0)</f>
        <v>0</v>
      </c>
      <c r="BS44" s="49">
        <f>versenyek!$HP$11*IFERROR(VLOOKUP(VLOOKUP($A44,versenyek!HO:HQ,3,FALSE),szabalyok!$A$16:$B$23,2,FALSE),0)</f>
        <v>0</v>
      </c>
      <c r="BT44" s="49">
        <f>versenyek!$HS$11*IFERROR(VLOOKUP(VLOOKUP($A44,versenyek!HR:HT,3,FALSE),szabalyok!$A$16:$B$23,2,FALSE),0)</f>
        <v>0</v>
      </c>
      <c r="BU44" s="49">
        <f>versenyek!$HV$11*IFERROR(VLOOKUP(VLOOKUP($A44,versenyek!HU:HW,3,FALSE),szabalyok!$A$16:$B$23,2,FALSE),0)</f>
        <v>0</v>
      </c>
      <c r="BV44" s="49">
        <f>versenyek!$HY$11*IFERROR(VLOOKUP(VLOOKUP($A44,versenyek!HX:HZ,3,FALSE),szabalyok!$A$16:$B$23,2,FALSE),0)</f>
        <v>0</v>
      </c>
      <c r="BW44" s="49">
        <f>versenyek!$IB$11*IFERROR(VLOOKUP(VLOOKUP($A44,versenyek!IA:IC,3,FALSE),szabalyok!$A$16:$B$23,2,FALSE),0)</f>
        <v>1.7901299944858471</v>
      </c>
      <c r="BX44" s="49">
        <f>versenyek!$IE$11*IFERROR(VLOOKUP(VLOOKUP($A44,versenyek!ID:IF,3,FALSE),szabalyok!$A$16:$B$23,2,FALSE),0)</f>
        <v>0</v>
      </c>
      <c r="BY44" s="49">
        <f>versenyek!$IH$11*IFERROR(VLOOKUP(VLOOKUP($A44,versenyek!IG:II,3,FALSE),szabalyok!$A$16:$B$23,2,FALSE),0)</f>
        <v>0</v>
      </c>
      <c r="BZ44" s="49">
        <f>versenyek!$IK$11*IFERROR(VLOOKUP(VLOOKUP($A44,versenyek!IJ:IL,3,FALSE),szabalyok!$A$16:$B$23,2,FALSE),0)</f>
        <v>0</v>
      </c>
      <c r="CA44" s="49">
        <f>versenyek!$IN$11*IFERROR(VLOOKUP(VLOOKUP($A44,versenyek!IM:IO,3,FALSE),szabalyok!$A$16:$B$23,2,FALSE),0)</f>
        <v>0</v>
      </c>
      <c r="CB44" s="49"/>
      <c r="CC44" s="238">
        <f t="shared" si="1"/>
        <v>1.7901299944858471</v>
      </c>
    </row>
    <row r="45" spans="1:81">
      <c r="A45" s="262" t="s">
        <v>1335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>
        <f>versenyek!$DI$11*IFERROR(VLOOKUP(VLOOKUP($A45,versenyek!DH:DJ,3,FALSE),szabalyok!$A$16:$B$23,2,FALSE),0)</f>
        <v>0</v>
      </c>
      <c r="AL45" s="49">
        <f>versenyek!$DL$11*IFERROR(VLOOKUP(VLOOKUP($A45,versenyek!DK:DM,3,FALSE),szabalyok!$A$16:$B$23,2,FALSE),0)</f>
        <v>0</v>
      </c>
      <c r="AM45" s="49">
        <f>versenyek!$DR$11*IFERROR(VLOOKUP(VLOOKUP($A45,versenyek!DQ:DS,3,FALSE),szabalyok!$A$16:$B$23,2,FALSE),0)</f>
        <v>0</v>
      </c>
      <c r="AN45" s="49">
        <f>versenyek!$DU$11*IFERROR(VLOOKUP(VLOOKUP($A45,versenyek!DT:DV,3,FALSE),szabalyok!$A$16:$B$23,2,FALSE),0)</f>
        <v>0</v>
      </c>
      <c r="AO45" s="49">
        <f>versenyek!$DO$11*IFERROR(VLOOKUP(VLOOKUP($A45,versenyek!DN:DP,3,FALSE),szabalyok!$A$16:$B$23,2,FALSE),0)</f>
        <v>0</v>
      </c>
      <c r="AP45" s="49">
        <f>versenyek!$DX$11*IFERROR(VLOOKUP(VLOOKUP($A45,versenyek!DW:DY,3,FALSE),szabalyok!$A$16:$B$23,2,FALSE),0)</f>
        <v>0</v>
      </c>
      <c r="AQ45" s="49">
        <f>versenyek!$EA$11*IFERROR(VLOOKUP(VLOOKUP($A45,versenyek!DZ:EB,3,FALSE),szabalyok!$A$16:$B$23,2,FALSE),0)</f>
        <v>0</v>
      </c>
      <c r="AR45" s="49">
        <f>versenyek!$ED$11*IFERROR(VLOOKUP(VLOOKUP($A45,versenyek!EC:EE,3,FALSE),szabalyok!$A$16:$B$23,2,FALSE),0)</f>
        <v>0</v>
      </c>
      <c r="AS45" s="49">
        <f>versenyek!$EG$11*IFERROR(VLOOKUP(VLOOKUP($A45,versenyek!EF:EH,3,FALSE),szabalyok!$A$16:$B$23,2,FALSE),0)</f>
        <v>0</v>
      </c>
      <c r="AT45" s="49">
        <f>versenyek!$EJ$11*IFERROR(VLOOKUP(VLOOKUP($A45,versenyek!EI:EK,3,FALSE),szabalyok!$A$16:$B$23,2,FALSE),0)</f>
        <v>0</v>
      </c>
      <c r="AU45" s="49">
        <f>versenyek!$EM$11*IFERROR(VLOOKUP(VLOOKUP($A45,versenyek!EL:EN,3,FALSE),szabalyok!$A$16:$B$23,2,FALSE),0)</f>
        <v>0</v>
      </c>
      <c r="AV45" s="49">
        <f>versenyek!$EP$11*IFERROR(VLOOKUP(VLOOKUP($A45,versenyek!EO:EQ,3,FALSE),szabalyok!$A$16:$B$23,2,FALSE),0)</f>
        <v>0</v>
      </c>
      <c r="AW45" s="49">
        <f>versenyek!$EY$11*IFERROR(VLOOKUP(VLOOKUP($A45,versenyek!EX:EZ,3,FALSE),szabalyok!$A$16:$B$23,2,FALSE),0)</f>
        <v>0</v>
      </c>
      <c r="AX45" s="49">
        <f>versenyek!$FB$11*IFERROR(VLOOKUP(VLOOKUP($A45,versenyek!FA:FC,3,FALSE),szabalyok!$A$16:$B$23,2,FALSE),0)</f>
        <v>0</v>
      </c>
      <c r="AY45" s="49">
        <f>versenyek!$FE$11*IFERROR(VLOOKUP(VLOOKUP($A45,versenyek!FD:FF,3,FALSE),szabalyok!$A$16:$B$23,2,FALSE),0)</f>
        <v>0</v>
      </c>
      <c r="AZ45" s="49">
        <f>versenyek!$FH$11*IFERROR(VLOOKUP(VLOOKUP($A45,versenyek!FG:FI,3,FALSE),szabalyok!$A$16:$B$23,2,FALSE),0)</f>
        <v>0</v>
      </c>
      <c r="BA45" s="49">
        <f>versenyek!$FK$11*IFERROR(VLOOKUP(VLOOKUP($A45,versenyek!FJ:FL,3,FALSE),szabalyok!$A$16:$B$23,2,FALSE),0)</f>
        <v>0</v>
      </c>
      <c r="BB45" s="49">
        <f>versenyek!$FN$11*IFERROR(VLOOKUP(VLOOKUP($A45,versenyek!FM:FO,3,FALSE),szabalyok!$A$16:$B$23,2,FALSE),0)</f>
        <v>0</v>
      </c>
      <c r="BC45" s="49">
        <f>versenyek!$FQ$11*IFERROR(VLOOKUP(VLOOKUP($A45,versenyek!FP:FR,3,FALSE),szabalyok!$A$16:$B$23,2,FALSE),0)</f>
        <v>0</v>
      </c>
      <c r="BD45" s="49">
        <f>versenyek!$FT$11*IFERROR(VLOOKUP(VLOOKUP($A45,versenyek!FS:FU,3,FALSE),szabalyok!$A$16:$B$23,2,FALSE),0)</f>
        <v>0</v>
      </c>
      <c r="BE45" s="49">
        <f>versenyek!$FW$11*IFERROR(VLOOKUP(VLOOKUP($A45,versenyek!FV:FX,3,FALSE),szabalyok!$A$16:$B$23,2,FALSE),0)</f>
        <v>0</v>
      </c>
      <c r="BF45" s="49">
        <f>versenyek!$FZ$11*IFERROR(VLOOKUP(VLOOKUP($A45,versenyek!FY:GA,3,FALSE),szabalyok!$A$16:$B$23,2,FALSE),0)</f>
        <v>0</v>
      </c>
      <c r="BG45" s="49">
        <f>versenyek!$GC$11*IFERROR(VLOOKUP(VLOOKUP($A45,versenyek!GB:GD,3,FALSE),szabalyok!$A$16:$B$23,2,FALSE),0)</f>
        <v>0</v>
      </c>
      <c r="BH45" s="49">
        <f>versenyek!$GF$11*IFERROR(VLOOKUP(VLOOKUP($A45,versenyek!GE:GG,3,FALSE),szabalyok!$A$16:$B$23,2,FALSE),0)</f>
        <v>0</v>
      </c>
      <c r="BI45" s="49">
        <f>versenyek!$GI$11*IFERROR(VLOOKUP(VLOOKUP($A45,versenyek!GH:GJ,3,FALSE),szabalyok!$A$16:$B$23,2,FALSE),0)</f>
        <v>0</v>
      </c>
      <c r="BJ45" s="49">
        <f>versenyek!$GL$11*IFERROR(VLOOKUP(VLOOKUP($A45,versenyek!GK:GM,3,FALSE),szabalyok!$A$16:$B$23,2,FALSE),0)</f>
        <v>0</v>
      </c>
      <c r="BK45" s="49">
        <f>versenyek!$GO$11*IFERROR(VLOOKUP(VLOOKUP($A45,versenyek!GN:GP,3,FALSE),szabalyok!$A$16:$B$23,2,FALSE),0)</f>
        <v>0</v>
      </c>
      <c r="BL45" s="49">
        <f>versenyek!$GR$11*IFERROR(VLOOKUP(VLOOKUP($A45,versenyek!GQ:GS,3,FALSE),szabalyok!$A$16:$B$23,2,FALSE),0)</f>
        <v>0</v>
      </c>
      <c r="BM45" s="49">
        <f>versenyek!$GX$11*IFERROR(VLOOKUP(VLOOKUP($A45,versenyek!GW:GY,3,FALSE),szabalyok!$A$16:$B$23,2,FALSE),0)</f>
        <v>0</v>
      </c>
      <c r="BN45" s="49">
        <f>versenyek!$GX$11*IFERROR(VLOOKUP(VLOOKUP($A45,versenyek!GX:GZ,3,FALSE),szabalyok!$A$16:$B$23,2,FALSE),0)</f>
        <v>0</v>
      </c>
      <c r="BO45" s="49">
        <f>versenyek!$HD$11*IFERROR(VLOOKUP(VLOOKUP($A45,versenyek!HC:HE,3,FALSE),szabalyok!$A$16:$B$23,2,FALSE),0)</f>
        <v>0</v>
      </c>
      <c r="BP45" s="49">
        <f>versenyek!$HG$11*IFERROR(VLOOKUP(VLOOKUP($A45,versenyek!HF:HH,3,FALSE),szabalyok!$A$16:$B$23,2,FALSE),0)</f>
        <v>0</v>
      </c>
      <c r="BQ45" s="49">
        <f>versenyek!$HJ$11*IFERROR(VLOOKUP(VLOOKUP($A45,versenyek!HI:HK,3,FALSE),szabalyok!$A$16:$B$23,2,FALSE),0)</f>
        <v>0</v>
      </c>
      <c r="BR45" s="49">
        <f>versenyek!$HM$11*IFERROR(VLOOKUP(VLOOKUP($A45,versenyek!HL:HN,3,FALSE),szabalyok!$A$16:$B$23,2,FALSE),0)</f>
        <v>0</v>
      </c>
      <c r="BS45" s="49">
        <f>versenyek!$HP$11*IFERROR(VLOOKUP(VLOOKUP($A45,versenyek!HO:HQ,3,FALSE),szabalyok!$A$16:$B$23,2,FALSE),0)</f>
        <v>1.4195987918554622</v>
      </c>
      <c r="BT45" s="49">
        <f>versenyek!$HS$11*IFERROR(VLOOKUP(VLOOKUP($A45,versenyek!HR:HT,3,FALSE),szabalyok!$A$16:$B$23,2,FALSE),0)</f>
        <v>0</v>
      </c>
      <c r="BU45" s="49">
        <f>versenyek!$HV$11*IFERROR(VLOOKUP(VLOOKUP($A45,versenyek!HU:HW,3,FALSE),szabalyok!$A$16:$B$23,2,FALSE),0)</f>
        <v>0</v>
      </c>
      <c r="BV45" s="49">
        <f>versenyek!$HY$11*IFERROR(VLOOKUP(VLOOKUP($A45,versenyek!HX:HZ,3,FALSE),szabalyok!$A$16:$B$23,2,FALSE),0)</f>
        <v>0</v>
      </c>
      <c r="BW45" s="49">
        <f>versenyek!$IB$11*IFERROR(VLOOKUP(VLOOKUP($A45,versenyek!IA:IC,3,FALSE),szabalyok!$A$16:$B$23,2,FALSE),0)</f>
        <v>0</v>
      </c>
      <c r="BX45" s="49">
        <f>versenyek!$IE$11*IFERROR(VLOOKUP(VLOOKUP($A45,versenyek!ID:IF,3,FALSE),szabalyok!$A$16:$B$23,2,FALSE),0)</f>
        <v>0</v>
      </c>
      <c r="BY45" s="49">
        <f>versenyek!$IH$11*IFERROR(VLOOKUP(VLOOKUP($A45,versenyek!IG:II,3,FALSE),szabalyok!$A$16:$B$23,2,FALSE),0)</f>
        <v>0</v>
      </c>
      <c r="BZ45" s="49">
        <f>versenyek!$IK$11*IFERROR(VLOOKUP(VLOOKUP($A45,versenyek!IJ:IL,3,FALSE),szabalyok!$A$16:$B$23,2,FALSE),0)</f>
        <v>0</v>
      </c>
      <c r="CA45" s="49">
        <f>versenyek!$IN$11*IFERROR(VLOOKUP(VLOOKUP($A45,versenyek!IM:IO,3,FALSE),szabalyok!$A$16:$B$23,2,FALSE),0)</f>
        <v>0</v>
      </c>
      <c r="CB45" s="49"/>
      <c r="CC45" s="238">
        <f t="shared" si="1"/>
        <v>1.4195987918554622</v>
      </c>
    </row>
    <row r="46" spans="1:81">
      <c r="A46" s="65" t="s">
        <v>1377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f>versenyek!$BD$11*IFERROR(VLOOKUP(VLOOKUP($A46,versenyek!BC:BE,3,FALSE),szabalyok!$A$16:$B$23,2,FALSE),0)</f>
        <v>0</v>
      </c>
      <c r="S46" s="49">
        <f>versenyek!$BG$11*IFERROR(VLOOKUP(VLOOKUP($A46,versenyek!BF:BH,3,FALSE),szabalyok!$A$16:$B$23,2,FALSE),0)</f>
        <v>0</v>
      </c>
      <c r="T46" s="49">
        <f>versenyek!$BJ$11*IFERROR(VLOOKUP(VLOOKUP($A46,versenyek!BI:BK,3,FALSE),szabalyok!$A$16:$B$23,2,FALSE),0)</f>
        <v>0</v>
      </c>
      <c r="U46" s="49">
        <f>versenyek!$BM$11*IFERROR(VLOOKUP(VLOOKUP($A46,versenyek!BL:BN,3,FALSE),szabalyok!$A$16:$B$23,2,FALSE),0)</f>
        <v>0</v>
      </c>
      <c r="V46" s="49">
        <f>versenyek!$BP$11*IFERROR(VLOOKUP(VLOOKUP($A46,versenyek!BO:BQ,3,FALSE),szabalyok!$A$16:$B$23,2,FALSE),0)</f>
        <v>0</v>
      </c>
      <c r="W46" s="49">
        <f>versenyek!$BS$11*IFERROR(VLOOKUP(VLOOKUP($A46,versenyek!BR:BT,3,FALSE),szabalyok!$A$16:$B$23,2,FALSE),0)</f>
        <v>0</v>
      </c>
      <c r="X46" s="49">
        <f>versenyek!$BV$11*IFERROR(VLOOKUP(VLOOKUP($A46,versenyek!BU:BW,3,FALSE),szabalyok!$A$16:$B$23,2,FALSE),0)</f>
        <v>0</v>
      </c>
      <c r="Y46" s="49">
        <f>versenyek!$BY$11*IFERROR(VLOOKUP(VLOOKUP($A46,versenyek!BX:BZ,3,FALSE),szabalyok!$A$16:$B$23,2,FALSE),0)</f>
        <v>0</v>
      </c>
      <c r="Z46" s="49">
        <f>versenyek!$CB$11*IFERROR(VLOOKUP(VLOOKUP($A46,versenyek!CA:CC,3,FALSE),szabalyok!$A$16:$B$23,2,FALSE),0)</f>
        <v>0</v>
      </c>
      <c r="AA46" s="49">
        <f>versenyek!$CE$11*IFERROR(VLOOKUP(VLOOKUP($A46,versenyek!CD:CF,3,FALSE),szabalyok!$A$16:$B$23,2,FALSE),0)</f>
        <v>0</v>
      </c>
      <c r="AB46" s="49">
        <f>versenyek!$CH$11*IFERROR(VLOOKUP(VLOOKUP($A46,versenyek!CG:CI,3,FALSE),szabalyok!$A$16:$B$23,2,FALSE),0)</f>
        <v>0</v>
      </c>
      <c r="AC46" s="49">
        <f>versenyek!$CK$11*IFERROR(VLOOKUP(VLOOKUP($A46,versenyek!CJ:CL,3,FALSE),szabalyok!$A$16:$B$23,2,FALSE),0)</f>
        <v>0</v>
      </c>
      <c r="AD46" s="49">
        <f>versenyek!$CN$11*IFERROR(VLOOKUP(VLOOKUP($A46,versenyek!CM:CO,3,FALSE),szabalyok!$A$16:$B$23,2,FALSE),0)</f>
        <v>0</v>
      </c>
      <c r="AE46" s="49">
        <f>versenyek!$CQ$11*IFERROR(VLOOKUP(VLOOKUP($A46,versenyek!CP:CR,3,FALSE),szabalyok!$A$16:$B$23,2,FALSE),0)</f>
        <v>0</v>
      </c>
      <c r="AF46" s="49">
        <f>versenyek!$CT$11*IFERROR(VLOOKUP(VLOOKUP($A46,versenyek!CS:CU,3,FALSE),szabalyok!$A$16:$B$23,2,FALSE),0)</f>
        <v>0</v>
      </c>
      <c r="AG46" s="49">
        <f>versenyek!$CW$11*IFERROR(VLOOKUP(VLOOKUP($A46,versenyek!CV:CX,3,FALSE),szabalyok!$A$16:$B$23,2,FALSE),0)</f>
        <v>0</v>
      </c>
      <c r="AH46" s="49">
        <f>versenyek!$CZ$11*IFERROR(VLOOKUP(VLOOKUP($A46,versenyek!CY:DA,3,FALSE),szabalyok!$A$16:$B$23,2,FALSE),0)</f>
        <v>0</v>
      </c>
      <c r="AI46" s="49">
        <f>versenyek!$DC$11*IFERROR(VLOOKUP(VLOOKUP($A46,versenyek!DB:DD,3,FALSE),szabalyok!$A$16:$B$23,2,FALSE),0)</f>
        <v>0</v>
      </c>
      <c r="AJ46" s="49">
        <f>versenyek!$DF$11*IFERROR(VLOOKUP(VLOOKUP($A46,versenyek!DE:DG,3,FALSE),szabalyok!$A$16:$B$23,2,FALSE),0)</f>
        <v>0</v>
      </c>
      <c r="AK46" s="49">
        <f>versenyek!$DI$11*IFERROR(VLOOKUP(VLOOKUP($A46,versenyek!DH:DJ,3,FALSE),szabalyok!$A$16:$B$23,2,FALSE),0)</f>
        <v>0</v>
      </c>
      <c r="AL46" s="49">
        <f>versenyek!$DL$11*IFERROR(VLOOKUP(VLOOKUP($A46,versenyek!DK:DM,3,FALSE),szabalyok!$A$16:$B$23,2,FALSE),0)</f>
        <v>0</v>
      </c>
      <c r="AM46" s="49">
        <f>versenyek!$DR$11*IFERROR(VLOOKUP(VLOOKUP($A46,versenyek!DQ:DS,3,FALSE),szabalyok!$A$16:$B$23,2,FALSE),0)</f>
        <v>0</v>
      </c>
      <c r="AN46" s="49">
        <f>versenyek!$DU$11*IFERROR(VLOOKUP(VLOOKUP($A46,versenyek!DT:DV,3,FALSE),szabalyok!$A$16:$B$23,2,FALSE),0)</f>
        <v>0</v>
      </c>
      <c r="AO46" s="49">
        <f>versenyek!$DO$11*IFERROR(VLOOKUP(VLOOKUP($A46,versenyek!DN:DP,3,FALSE),szabalyok!$A$16:$B$23,2,FALSE),0)</f>
        <v>0</v>
      </c>
      <c r="AP46" s="49">
        <f>versenyek!$DX$11*IFERROR(VLOOKUP(VLOOKUP($A46,versenyek!DW:DY,3,FALSE),szabalyok!$A$16:$B$23,2,FALSE),0)</f>
        <v>0</v>
      </c>
      <c r="AQ46" s="49">
        <f>versenyek!$EA$11*IFERROR(VLOOKUP(VLOOKUP($A46,versenyek!DZ:EB,3,FALSE),szabalyok!$A$16:$B$23,2,FALSE),0)</f>
        <v>0</v>
      </c>
      <c r="AR46" s="49">
        <f>versenyek!$ED$11*IFERROR(VLOOKUP(VLOOKUP($A46,versenyek!EC:EE,3,FALSE),szabalyok!$A$16:$B$23,2,FALSE),0)</f>
        <v>0</v>
      </c>
      <c r="AS46" s="49">
        <f>versenyek!$EG$11*IFERROR(VLOOKUP(VLOOKUP($A46,versenyek!EF:EH,3,FALSE),szabalyok!$A$16:$B$23,2,FALSE),0)</f>
        <v>0</v>
      </c>
      <c r="AT46" s="49">
        <f>versenyek!$EJ$11*IFERROR(VLOOKUP(VLOOKUP($A46,versenyek!EI:EK,3,FALSE),szabalyok!$A$16:$B$23,2,FALSE),0)</f>
        <v>0</v>
      </c>
      <c r="AU46" s="49">
        <f>versenyek!$EM$11*IFERROR(VLOOKUP(VLOOKUP($A46,versenyek!EL:EN,3,FALSE),szabalyok!$A$16:$B$23,2,FALSE),0)</f>
        <v>0</v>
      </c>
      <c r="AV46" s="49">
        <f>versenyek!$EP$11*IFERROR(VLOOKUP(VLOOKUP($A46,versenyek!EO:EQ,3,FALSE),szabalyok!$A$16:$B$23,2,FALSE),0)</f>
        <v>0</v>
      </c>
      <c r="AW46" s="49">
        <f>versenyek!$EY$11*IFERROR(VLOOKUP(VLOOKUP($A46,versenyek!EX:EZ,3,FALSE),szabalyok!$A$16:$B$23,2,FALSE),0)</f>
        <v>0</v>
      </c>
      <c r="AX46" s="49">
        <f>versenyek!$FB$11*IFERROR(VLOOKUP(VLOOKUP($A46,versenyek!FA:FC,3,FALSE),szabalyok!$A$16:$B$23,2,FALSE),0)</f>
        <v>0</v>
      </c>
      <c r="AY46" s="49">
        <f>versenyek!$FE$11*IFERROR(VLOOKUP(VLOOKUP($A46,versenyek!FD:FF,3,FALSE),szabalyok!$A$16:$B$23,2,FALSE),0)</f>
        <v>0</v>
      </c>
      <c r="AZ46" s="49">
        <f>versenyek!$FH$11*IFERROR(VLOOKUP(VLOOKUP($A46,versenyek!FG:FI,3,FALSE),szabalyok!$A$16:$B$23,2,FALSE),0)</f>
        <v>0</v>
      </c>
      <c r="BA46" s="49">
        <f>versenyek!$FK$11*IFERROR(VLOOKUP(VLOOKUP($A46,versenyek!FJ:FL,3,FALSE),szabalyok!$A$16:$B$23,2,FALSE),0)</f>
        <v>0</v>
      </c>
      <c r="BB46" s="49">
        <f>versenyek!$FN$11*IFERROR(VLOOKUP(VLOOKUP($A46,versenyek!FM:FO,3,FALSE),szabalyok!$A$16:$B$23,2,FALSE),0)</f>
        <v>0</v>
      </c>
      <c r="BC46" s="49">
        <f>versenyek!$FQ$11*IFERROR(VLOOKUP(VLOOKUP($A46,versenyek!FP:FR,3,FALSE),szabalyok!$A$16:$B$23,2,FALSE),0)</f>
        <v>0</v>
      </c>
      <c r="BD46" s="49">
        <f>versenyek!$FT$11*IFERROR(VLOOKUP(VLOOKUP($A46,versenyek!FS:FU,3,FALSE),szabalyok!$A$16:$B$23,2,FALSE),0)</f>
        <v>0</v>
      </c>
      <c r="BE46" s="49">
        <f>versenyek!$FW$11*IFERROR(VLOOKUP(VLOOKUP($A46,versenyek!FV:FX,3,FALSE),szabalyok!$A$16:$B$23,2,FALSE),0)</f>
        <v>0</v>
      </c>
      <c r="BF46" s="49">
        <f>versenyek!$FZ$11*IFERROR(VLOOKUP(VLOOKUP($A46,versenyek!FY:GA,3,FALSE),szabalyok!$A$16:$B$23,2,FALSE),0)</f>
        <v>0</v>
      </c>
      <c r="BG46" s="49">
        <f>versenyek!$GC$11*IFERROR(VLOOKUP(VLOOKUP($A46,versenyek!GB:GD,3,FALSE),szabalyok!$A$16:$B$23,2,FALSE),0)</f>
        <v>0</v>
      </c>
      <c r="BH46" s="49">
        <f>versenyek!$GF$11*IFERROR(VLOOKUP(VLOOKUP($A46,versenyek!GE:GG,3,FALSE),szabalyok!$A$16:$B$23,2,FALSE),0)</f>
        <v>0</v>
      </c>
      <c r="BI46" s="49">
        <f>versenyek!$GI$11*IFERROR(VLOOKUP(VLOOKUP($A46,versenyek!GH:GJ,3,FALSE),szabalyok!$A$16:$B$23,2,FALSE),0)</f>
        <v>0</v>
      </c>
      <c r="BJ46" s="49">
        <f>versenyek!$GL$11*IFERROR(VLOOKUP(VLOOKUP($A46,versenyek!GK:GM,3,FALSE),szabalyok!$A$16:$B$23,2,FALSE),0)</f>
        <v>0</v>
      </c>
      <c r="BK46" s="49">
        <f>versenyek!$GO$11*IFERROR(VLOOKUP(VLOOKUP($A46,versenyek!GN:GP,3,FALSE),szabalyok!$A$16:$B$23,2,FALSE),0)</f>
        <v>0</v>
      </c>
      <c r="BL46" s="49">
        <f>versenyek!$GR$11*IFERROR(VLOOKUP(VLOOKUP($A46,versenyek!GQ:GS,3,FALSE),szabalyok!$A$16:$B$23,2,FALSE),0)</f>
        <v>0</v>
      </c>
      <c r="BM46" s="49">
        <f>versenyek!$GX$11*IFERROR(VLOOKUP(VLOOKUP($A46,versenyek!GW:GY,3,FALSE),szabalyok!$A$16:$B$23,2,FALSE),0)</f>
        <v>0</v>
      </c>
      <c r="BN46" s="49">
        <f>versenyek!$GX$11*IFERROR(VLOOKUP(VLOOKUP($A46,versenyek!GX:GZ,3,FALSE),szabalyok!$A$16:$B$23,2,FALSE),0)</f>
        <v>0</v>
      </c>
      <c r="BO46" s="49">
        <f>versenyek!$HD$11*IFERROR(VLOOKUP(VLOOKUP($A46,versenyek!HC:HE,3,FALSE),szabalyok!$A$16:$B$23,2,FALSE),0)</f>
        <v>0</v>
      </c>
      <c r="BP46" s="49">
        <f>versenyek!$HG$11*IFERROR(VLOOKUP(VLOOKUP($A46,versenyek!HF:HH,3,FALSE),szabalyok!$A$16:$B$23,2,FALSE),0)</f>
        <v>0</v>
      </c>
      <c r="BQ46" s="49">
        <f>versenyek!$HJ$11*IFERROR(VLOOKUP(VLOOKUP($A46,versenyek!HI:HK,3,FALSE),szabalyok!$A$16:$B$23,2,FALSE),0)</f>
        <v>0</v>
      </c>
      <c r="BR46" s="49">
        <f>versenyek!$HM$11*IFERROR(VLOOKUP(VLOOKUP($A46,versenyek!HL:HN,3,FALSE),szabalyok!$A$16:$B$23,2,FALSE),0)</f>
        <v>0</v>
      </c>
      <c r="BS46" s="49">
        <f>versenyek!$HP$11*IFERROR(VLOOKUP(VLOOKUP($A46,versenyek!HO:HQ,3,FALSE),szabalyok!$A$16:$B$23,2,FALSE),0)</f>
        <v>0</v>
      </c>
      <c r="BT46" s="49">
        <f>versenyek!$HS$11*IFERROR(VLOOKUP(VLOOKUP($A46,versenyek!HR:HT,3,FALSE),szabalyok!$A$16:$B$23,2,FALSE),0)</f>
        <v>0</v>
      </c>
      <c r="BU46" s="49">
        <f>versenyek!$HV$11*IFERROR(VLOOKUP(VLOOKUP($A46,versenyek!HU:HW,3,FALSE),szabalyok!$A$16:$B$23,2,FALSE),0)</f>
        <v>0</v>
      </c>
      <c r="BV46" s="49">
        <f>versenyek!$HY$11*IFERROR(VLOOKUP(VLOOKUP($A46,versenyek!HX:HZ,3,FALSE),szabalyok!$A$16:$B$23,2,FALSE),0)</f>
        <v>0</v>
      </c>
      <c r="BW46" s="49">
        <f>versenyek!$IB$11*IFERROR(VLOOKUP(VLOOKUP($A46,versenyek!IA:IC,3,FALSE),szabalyok!$A$16:$B$23,2,FALSE),0)</f>
        <v>1.2205431780585321</v>
      </c>
      <c r="BX46" s="49">
        <f>versenyek!$IE$11*IFERROR(VLOOKUP(VLOOKUP($A46,versenyek!ID:IF,3,FALSE),szabalyok!$A$16:$B$23,2,FALSE),0)</f>
        <v>0</v>
      </c>
      <c r="BY46" s="49">
        <f>versenyek!$IH$11*IFERROR(VLOOKUP(VLOOKUP($A46,versenyek!IG:II,3,FALSE),szabalyok!$A$16:$B$23,2,FALSE),0)</f>
        <v>0</v>
      </c>
      <c r="BZ46" s="49">
        <f>versenyek!$IK$11*IFERROR(VLOOKUP(VLOOKUP($A46,versenyek!IJ:IL,3,FALSE),szabalyok!$A$16:$B$23,2,FALSE),0)</f>
        <v>0</v>
      </c>
      <c r="CA46" s="49">
        <f>versenyek!$IN$11*IFERROR(VLOOKUP(VLOOKUP($A46,versenyek!IM:IO,3,FALSE),szabalyok!$A$16:$B$23,2,FALSE),0)</f>
        <v>0</v>
      </c>
      <c r="CB46" s="49"/>
      <c r="CC46" s="238">
        <f t="shared" si="1"/>
        <v>1.2205431780585321</v>
      </c>
    </row>
    <row r="47" spans="1:81">
      <c r="A47" s="65" t="s">
        <v>812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>
        <v>0</v>
      </c>
      <c r="R47" s="49">
        <f>versenyek!$BD$11*IFERROR(VLOOKUP(VLOOKUP($A47,versenyek!BC:BE,3,FALSE),szabalyok!$A$16:$B$23,2,FALSE),0)</f>
        <v>0</v>
      </c>
      <c r="S47" s="49">
        <f>versenyek!$BG$11*IFERROR(VLOOKUP(VLOOKUP($A47,versenyek!BF:BH,3,FALSE),szabalyok!$A$16:$B$23,2,FALSE),0)</f>
        <v>0</v>
      </c>
      <c r="T47" s="49">
        <f>versenyek!$BJ$11*IFERROR(VLOOKUP(VLOOKUP($A47,versenyek!BI:BK,3,FALSE),szabalyok!$A$16:$B$23,2,FALSE),0)</f>
        <v>0</v>
      </c>
      <c r="U47" s="49">
        <f>versenyek!$BM$11*IFERROR(VLOOKUP(VLOOKUP($A47,versenyek!BL:BN,3,FALSE),szabalyok!$A$16:$B$23,2,FALSE),0)</f>
        <v>0</v>
      </c>
      <c r="V47" s="49">
        <f>versenyek!$BP$11*IFERROR(VLOOKUP(VLOOKUP($A47,versenyek!BO:BQ,3,FALSE),szabalyok!$A$16:$B$23,2,FALSE),0)</f>
        <v>0</v>
      </c>
      <c r="W47" s="49">
        <f>versenyek!$BS$11*IFERROR(VLOOKUP(VLOOKUP($A47,versenyek!BR:BT,3,FALSE),szabalyok!$A$16:$B$23,2,FALSE),0)</f>
        <v>0</v>
      </c>
      <c r="X47" s="49">
        <f>versenyek!$BV$11*IFERROR(VLOOKUP(VLOOKUP($A47,versenyek!BU:BW,3,FALSE),szabalyok!$A$16:$B$23,2,FALSE),0)</f>
        <v>0</v>
      </c>
      <c r="Y47" s="49">
        <f>versenyek!$BY$11*IFERROR(VLOOKUP(VLOOKUP($A47,versenyek!BX:BZ,3,FALSE),szabalyok!$A$16:$B$23,2,FALSE),0)</f>
        <v>0</v>
      </c>
      <c r="Z47" s="49">
        <f>versenyek!$CB$11*IFERROR(VLOOKUP(VLOOKUP($A47,versenyek!CA:CC,3,FALSE),szabalyok!$A$16:$B$23,2,FALSE),0)</f>
        <v>0</v>
      </c>
      <c r="AA47" s="49">
        <f>versenyek!$CE$11*IFERROR(VLOOKUP(VLOOKUP($A47,versenyek!CD:CF,3,FALSE),szabalyok!$A$16:$B$23,2,FALSE),0)</f>
        <v>0</v>
      </c>
      <c r="AB47" s="49">
        <f>versenyek!$CH$11*IFERROR(VLOOKUP(VLOOKUP($A47,versenyek!CG:CI,3,FALSE),szabalyok!$A$16:$B$23,2,FALSE),0)</f>
        <v>0</v>
      </c>
      <c r="AC47" s="49">
        <f>versenyek!$CK$11*IFERROR(VLOOKUP(VLOOKUP($A47,versenyek!CJ:CL,3,FALSE),szabalyok!$A$16:$B$23,2,FALSE),0)</f>
        <v>0</v>
      </c>
      <c r="AD47" s="49">
        <f>versenyek!$CN$11*IFERROR(VLOOKUP(VLOOKUP($A47,versenyek!CM:CO,3,FALSE),szabalyok!$A$16:$B$23,2,FALSE),0)</f>
        <v>0</v>
      </c>
      <c r="AE47" s="49">
        <f>versenyek!$CQ$11*IFERROR(VLOOKUP(VLOOKUP($A47,versenyek!CP:CR,3,FALSE),szabalyok!$A$16:$B$23,2,FALSE),0)</f>
        <v>0</v>
      </c>
      <c r="AF47" s="49">
        <f>versenyek!$CT$11*IFERROR(VLOOKUP(VLOOKUP($A47,versenyek!CS:CU,3,FALSE),szabalyok!$A$16:$B$23,2,FALSE),0)</f>
        <v>0</v>
      </c>
      <c r="AG47" s="49">
        <f>versenyek!$CW$11*IFERROR(VLOOKUP(VLOOKUP($A47,versenyek!CV:CX,3,FALSE),szabalyok!$A$16:$B$23,2,FALSE),0)</f>
        <v>0</v>
      </c>
      <c r="AH47" s="49">
        <f>versenyek!$CZ$11*IFERROR(VLOOKUP(VLOOKUP($A47,versenyek!CY:DA,3,FALSE),szabalyok!$A$16:$B$23,2,FALSE),0)</f>
        <v>0</v>
      </c>
      <c r="AI47" s="49">
        <f>versenyek!$DC$11*IFERROR(VLOOKUP(VLOOKUP($A47,versenyek!DB:DD,3,FALSE),szabalyok!$A$16:$B$23,2,FALSE),0)</f>
        <v>0</v>
      </c>
      <c r="AJ47" s="49">
        <f>versenyek!$DF$11*IFERROR(VLOOKUP(VLOOKUP($A47,versenyek!DE:DG,3,FALSE),szabalyok!$A$16:$B$23,2,FALSE),0)</f>
        <v>0</v>
      </c>
      <c r="AK47" s="49">
        <f>versenyek!$DI$11*IFERROR(VLOOKUP(VLOOKUP($A47,versenyek!DH:DJ,3,FALSE),szabalyok!$A$16:$B$23,2,FALSE),0)</f>
        <v>0</v>
      </c>
      <c r="AL47" s="49">
        <f>versenyek!$DL$11*IFERROR(VLOOKUP(VLOOKUP($A47,versenyek!DK:DM,3,FALSE),szabalyok!$A$16:$B$23,2,FALSE),0)</f>
        <v>0</v>
      </c>
      <c r="AM47" s="49">
        <f>versenyek!$DR$11*IFERROR(VLOOKUP(VLOOKUP($A47,versenyek!DQ:DS,3,FALSE),szabalyok!$A$16:$B$23,2,FALSE),0)</f>
        <v>0</v>
      </c>
      <c r="AN47" s="49">
        <f>versenyek!$DU$11*IFERROR(VLOOKUP(VLOOKUP($A47,versenyek!DT:DV,3,FALSE),szabalyok!$A$16:$B$23,2,FALSE),0)</f>
        <v>0</v>
      </c>
      <c r="AO47" s="49">
        <f>versenyek!$DO$11*IFERROR(VLOOKUP(VLOOKUP($A47,versenyek!DN:DP,3,FALSE),szabalyok!$A$16:$B$23,2,FALSE),0)</f>
        <v>0</v>
      </c>
      <c r="AP47" s="49">
        <f>versenyek!$DX$11*IFERROR(VLOOKUP(VLOOKUP($A47,versenyek!DW:DY,3,FALSE),szabalyok!$A$16:$B$23,2,FALSE),0)</f>
        <v>0</v>
      </c>
      <c r="AQ47" s="49">
        <f>versenyek!$EA$11*IFERROR(VLOOKUP(VLOOKUP($A47,versenyek!DZ:EB,3,FALSE),szabalyok!$A$16:$B$23,2,FALSE),0)</f>
        <v>0</v>
      </c>
      <c r="AR47" s="49">
        <f>versenyek!$ED$11*IFERROR(VLOOKUP(VLOOKUP($A47,versenyek!EC:EE,3,FALSE),szabalyok!$A$16:$B$23,2,FALSE),0)</f>
        <v>0</v>
      </c>
      <c r="AS47" s="49">
        <f>versenyek!$EG$11*IFERROR(VLOOKUP(VLOOKUP($A47,versenyek!EF:EH,3,FALSE),szabalyok!$A$16:$B$23,2,FALSE),0)</f>
        <v>0</v>
      </c>
      <c r="AT47" s="49">
        <f>versenyek!$EJ$11*IFERROR(VLOOKUP(VLOOKUP($A47,versenyek!EI:EK,3,FALSE),szabalyok!$A$16:$B$23,2,FALSE),0)</f>
        <v>0</v>
      </c>
      <c r="AU47" s="49">
        <f>versenyek!$EM$11*IFERROR(VLOOKUP(VLOOKUP($A47,versenyek!EL:EN,3,FALSE),szabalyok!$A$16:$B$23,2,FALSE),0)</f>
        <v>0</v>
      </c>
      <c r="AV47" s="49">
        <f>versenyek!$EP$11*IFERROR(VLOOKUP(VLOOKUP($A47,versenyek!EO:EQ,3,FALSE),szabalyok!$A$16:$B$23,2,FALSE),0)</f>
        <v>0</v>
      </c>
      <c r="AW47" s="49">
        <f>versenyek!$EY$11*IFERROR(VLOOKUP(VLOOKUP($A47,versenyek!EX:EZ,3,FALSE),szabalyok!$A$16:$B$23,2,FALSE),0)</f>
        <v>111.55227593957321</v>
      </c>
      <c r="AX47" s="49">
        <f>versenyek!$FB$11*IFERROR(VLOOKUP(VLOOKUP($A47,versenyek!FA:FC,3,FALSE),szabalyok!$A$16:$B$23,2,FALSE),0)</f>
        <v>0</v>
      </c>
      <c r="AY47" s="49">
        <f>versenyek!$FE$11*IFERROR(VLOOKUP(VLOOKUP($A47,versenyek!FD:FF,3,FALSE),szabalyok!$A$16:$B$23,2,FALSE),0)</f>
        <v>0</v>
      </c>
      <c r="AZ47" s="49">
        <f>versenyek!$FH$11*IFERROR(VLOOKUP(VLOOKUP($A47,versenyek!FG:FI,3,FALSE),szabalyok!$A$16:$B$23,2,FALSE),0)</f>
        <v>0</v>
      </c>
      <c r="BA47" s="49">
        <f>versenyek!$FK$11*IFERROR(VLOOKUP(VLOOKUP($A47,versenyek!FJ:FL,3,FALSE),szabalyok!$A$16:$B$23,2,FALSE),0)</f>
        <v>0</v>
      </c>
      <c r="BB47" s="49">
        <f>versenyek!$FN$11*IFERROR(VLOOKUP(VLOOKUP($A47,versenyek!FM:FO,3,FALSE),szabalyok!$A$16:$B$23,2,FALSE),0)</f>
        <v>0</v>
      </c>
      <c r="BC47" s="49">
        <f>versenyek!$FQ$11*IFERROR(VLOOKUP(VLOOKUP($A47,versenyek!FP:FR,3,FALSE),szabalyok!$A$16:$B$23,2,FALSE),0)</f>
        <v>0</v>
      </c>
      <c r="BD47" s="49">
        <f>versenyek!$FT$11*IFERROR(VLOOKUP(VLOOKUP($A47,versenyek!FS:FU,3,FALSE),szabalyok!$A$16:$B$23,2,FALSE),0)</f>
        <v>0</v>
      </c>
      <c r="BE47" s="49">
        <f>versenyek!$FW$11*IFERROR(VLOOKUP(VLOOKUP($A47,versenyek!FV:FX,3,FALSE),szabalyok!$A$16:$B$23,2,FALSE),0)</f>
        <v>0</v>
      </c>
      <c r="BF47" s="49">
        <f>versenyek!$FZ$11*IFERROR(VLOOKUP(VLOOKUP($A47,versenyek!FY:GA,3,FALSE),szabalyok!$A$16:$B$23,2,FALSE),0)</f>
        <v>0</v>
      </c>
      <c r="BG47" s="49">
        <f>versenyek!$GC$11*IFERROR(VLOOKUP(VLOOKUP($A47,versenyek!GB:GD,3,FALSE),szabalyok!$A$16:$B$23,2,FALSE),0)</f>
        <v>0</v>
      </c>
      <c r="BH47" s="49">
        <f>versenyek!$GF$11*IFERROR(VLOOKUP(VLOOKUP($A47,versenyek!GE:GG,3,FALSE),szabalyok!$A$16:$B$23,2,FALSE),0)</f>
        <v>0</v>
      </c>
      <c r="BI47" s="49">
        <f>versenyek!$GI$11*IFERROR(VLOOKUP(VLOOKUP($A47,versenyek!GH:GJ,3,FALSE),szabalyok!$A$16:$B$23,2,FALSE),0)</f>
        <v>0</v>
      </c>
      <c r="BJ47" s="49">
        <f>versenyek!$GL$11*IFERROR(VLOOKUP(VLOOKUP($A47,versenyek!GK:GM,3,FALSE),szabalyok!$A$16:$B$23,2,FALSE),0)</f>
        <v>0</v>
      </c>
      <c r="BK47" s="49">
        <f>versenyek!$GO$11*IFERROR(VLOOKUP(VLOOKUP($A47,versenyek!GN:GP,3,FALSE),szabalyok!$A$16:$B$23,2,FALSE),0)</f>
        <v>0</v>
      </c>
      <c r="BL47" s="49">
        <f>versenyek!$GR$11*IFERROR(VLOOKUP(VLOOKUP($A47,versenyek!GQ:GS,3,FALSE),szabalyok!$A$16:$B$23,2,FALSE),0)</f>
        <v>0</v>
      </c>
      <c r="BM47" s="49">
        <f>versenyek!$GX$11*IFERROR(VLOOKUP(VLOOKUP($A47,versenyek!GW:GY,3,FALSE),szabalyok!$A$16:$B$23,2,FALSE),0)</f>
        <v>0</v>
      </c>
      <c r="BN47" s="49">
        <f>versenyek!$HA$11*IFERROR(VLOOKUP(VLOOKUP($A47,versenyek!GZ:HB,3,FALSE),szabalyok!$A$16:$B$23,2,FALSE),0)</f>
        <v>0</v>
      </c>
      <c r="BO47" s="49">
        <f>versenyek!$HD$11*IFERROR(VLOOKUP(VLOOKUP($A47,versenyek!HC:HE,3,FALSE),szabalyok!$A$16:$B$23,2,FALSE),0)</f>
        <v>0</v>
      </c>
      <c r="BP47" s="49">
        <f>versenyek!$HG$11*IFERROR(VLOOKUP(VLOOKUP($A47,versenyek!HF:HH,3,FALSE),szabalyok!$A$16:$B$23,2,FALSE),0)</f>
        <v>0</v>
      </c>
      <c r="BQ47" s="49">
        <f>versenyek!$HJ$11*IFERROR(VLOOKUP(VLOOKUP($A47,versenyek!HI:HK,3,FALSE),szabalyok!$A$16:$B$23,2,FALSE),0)</f>
        <v>0</v>
      </c>
      <c r="BR47" s="49">
        <f>versenyek!$HM$11*IFERROR(VLOOKUP(VLOOKUP($A47,versenyek!HL:HN,3,FALSE),szabalyok!$A$16:$B$23,2,FALSE),0)</f>
        <v>0</v>
      </c>
      <c r="BS47" s="49">
        <f>versenyek!$HP$11*IFERROR(VLOOKUP(VLOOKUP($A47,versenyek!HO:HQ,3,FALSE),szabalyok!$A$16:$B$23,2,FALSE),0)</f>
        <v>0</v>
      </c>
      <c r="BT47" s="49">
        <f>versenyek!$HS$11*IFERROR(VLOOKUP(VLOOKUP($A47,versenyek!HR:HT,3,FALSE),szabalyok!$A$16:$B$23,2,FALSE),0)</f>
        <v>0</v>
      </c>
      <c r="BU47" s="49">
        <f>versenyek!$HV$11*IFERROR(VLOOKUP(VLOOKUP($A47,versenyek!HU:HW,3,FALSE),szabalyok!$A$16:$B$23,2,FALSE),0)</f>
        <v>0</v>
      </c>
      <c r="BV47" s="49">
        <f>versenyek!$HY$11*IFERROR(VLOOKUP(VLOOKUP($A47,versenyek!HX:HZ,3,FALSE),szabalyok!$A$16:$B$23,2,FALSE),0)</f>
        <v>0</v>
      </c>
      <c r="BW47" s="49">
        <f>versenyek!$IB$11*IFERROR(VLOOKUP(VLOOKUP($A47,versenyek!IA:IC,3,FALSE),szabalyok!$A$16:$B$23,2,FALSE),0)</f>
        <v>0</v>
      </c>
      <c r="BX47" s="49">
        <f>versenyek!$IE$11*IFERROR(VLOOKUP(VLOOKUP($A47,versenyek!ID:IF,3,FALSE),szabalyok!$A$16:$B$23,2,FALSE),0)</f>
        <v>0</v>
      </c>
      <c r="BY47" s="49">
        <f>versenyek!$IH$11*IFERROR(VLOOKUP(VLOOKUP($A47,versenyek!IG:II,3,FALSE),szabalyok!$A$16:$B$23,2,FALSE),0)</f>
        <v>0</v>
      </c>
      <c r="BZ47" s="49">
        <f>versenyek!$IK$11*IFERROR(VLOOKUP(VLOOKUP($A47,versenyek!IJ:IL,3,FALSE),szabalyok!$A$16:$B$23,2,FALSE),0)</f>
        <v>0</v>
      </c>
      <c r="CA47" s="49">
        <f>versenyek!$IN$11*IFERROR(VLOOKUP(VLOOKUP($A47,versenyek!IM:IO,3,FALSE),szabalyok!$A$16:$B$23,2,FALSE),0)</f>
        <v>0</v>
      </c>
      <c r="CB47" s="49"/>
      <c r="CC47" s="238">
        <f t="shared" si="1"/>
        <v>0</v>
      </c>
    </row>
    <row r="48" spans="1:81">
      <c r="A48" s="1" t="s">
        <v>819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>
        <f>versenyek!$BD$11*IFERROR(VLOOKUP(VLOOKUP($A48,versenyek!BC:BE,3,FALSE),szabalyok!$A$16:$B$23,2,FALSE),0)</f>
        <v>0</v>
      </c>
      <c r="S48" s="49">
        <f>versenyek!$BG$11*IFERROR(VLOOKUP(VLOOKUP($A48,versenyek!BF:BH,3,FALSE),szabalyok!$A$16:$B$23,2,FALSE),0)</f>
        <v>0</v>
      </c>
      <c r="T48" s="49">
        <f>versenyek!$BJ$11*IFERROR(VLOOKUP(VLOOKUP($A48,versenyek!BI:BK,3,FALSE),szabalyok!$A$16:$B$23,2,FALSE),0)</f>
        <v>0</v>
      </c>
      <c r="U48" s="49">
        <f>versenyek!$BM$11*IFERROR(VLOOKUP(VLOOKUP($A48,versenyek!BL:BN,3,FALSE),szabalyok!$A$16:$B$23,2,FALSE),0)</f>
        <v>0</v>
      </c>
      <c r="V48" s="49">
        <f>versenyek!$BP$11*IFERROR(VLOOKUP(VLOOKUP($A48,versenyek!BO:BQ,3,FALSE),szabalyok!$A$16:$B$23,2,FALSE),0)</f>
        <v>0</v>
      </c>
      <c r="W48" s="49">
        <f>versenyek!$BS$11*IFERROR(VLOOKUP(VLOOKUP($A48,versenyek!BR:BT,3,FALSE),szabalyok!$A$16:$B$23,2,FALSE),0)</f>
        <v>0</v>
      </c>
      <c r="X48" s="49">
        <f>versenyek!$BV$11*IFERROR(VLOOKUP(VLOOKUP($A48,versenyek!BU:BW,3,FALSE),szabalyok!$A$16:$B$23,2,FALSE),0)</f>
        <v>0</v>
      </c>
      <c r="Y48" s="49">
        <f>versenyek!$BY$11*IFERROR(VLOOKUP(VLOOKUP($A48,versenyek!BX:BZ,3,FALSE),szabalyok!$A$16:$B$23,2,FALSE),0)</f>
        <v>0</v>
      </c>
      <c r="Z48" s="49">
        <f>versenyek!$CB$11*IFERROR(VLOOKUP(VLOOKUP($A48,versenyek!CA:CC,3,FALSE),szabalyok!$A$16:$B$23,2,FALSE),0)</f>
        <v>0</v>
      </c>
      <c r="AA48" s="49">
        <f>versenyek!$CE$11*IFERROR(VLOOKUP(VLOOKUP($A48,versenyek!CD:CF,3,FALSE),szabalyok!$A$16:$B$23,2,FALSE),0)</f>
        <v>0</v>
      </c>
      <c r="AB48" s="49">
        <f>versenyek!$CH$11*IFERROR(VLOOKUP(VLOOKUP($A48,versenyek!CG:CI,3,FALSE),szabalyok!$A$16:$B$23,2,FALSE),0)</f>
        <v>0</v>
      </c>
      <c r="AC48" s="49">
        <f>versenyek!$CK$11*IFERROR(VLOOKUP(VLOOKUP($A48,versenyek!CJ:CL,3,FALSE),szabalyok!$A$16:$B$23,2,FALSE),0)</f>
        <v>0</v>
      </c>
      <c r="AD48" s="49">
        <f>versenyek!$CN$11*IFERROR(VLOOKUP(VLOOKUP($A48,versenyek!CM:CO,3,FALSE),szabalyok!$A$16:$B$23,2,FALSE),0)</f>
        <v>0</v>
      </c>
      <c r="AE48" s="49">
        <f>versenyek!$CQ$11*IFERROR(VLOOKUP(VLOOKUP($A48,versenyek!CP:CR,3,FALSE),szabalyok!$A$16:$B$23,2,FALSE),0)</f>
        <v>0</v>
      </c>
      <c r="AF48" s="49">
        <f>versenyek!$CT$11*IFERROR(VLOOKUP(VLOOKUP($A48,versenyek!CS:CU,3,FALSE),szabalyok!$A$16:$B$23,2,FALSE),0)</f>
        <v>0</v>
      </c>
      <c r="AG48" s="49">
        <f>versenyek!$CW$11*IFERROR(VLOOKUP(VLOOKUP($A48,versenyek!CV:CX,3,FALSE),szabalyok!$A$16:$B$23,2,FALSE),0)</f>
        <v>0</v>
      </c>
      <c r="AH48" s="49">
        <f>versenyek!$CZ$11*IFERROR(VLOOKUP(VLOOKUP($A48,versenyek!CY:DA,3,FALSE),szabalyok!$A$16:$B$23,2,FALSE),0)</f>
        <v>0</v>
      </c>
      <c r="AI48" s="49">
        <f>versenyek!$DC$11*IFERROR(VLOOKUP(VLOOKUP($A48,versenyek!DB:DD,3,FALSE),szabalyok!$A$16:$B$23,2,FALSE),0)</f>
        <v>0</v>
      </c>
      <c r="AJ48" s="49">
        <f>versenyek!$DF$11*IFERROR(VLOOKUP(VLOOKUP($A48,versenyek!DE:DG,3,FALSE),szabalyok!$A$16:$B$23,2,FALSE),0)</f>
        <v>0</v>
      </c>
      <c r="AK48" s="49">
        <f>versenyek!$DI$11*IFERROR(VLOOKUP(VLOOKUP($A48,versenyek!DH:DJ,3,FALSE),szabalyok!$A$16:$B$23,2,FALSE),0)</f>
        <v>0</v>
      </c>
      <c r="AL48" s="49">
        <f>versenyek!$DL$11*IFERROR(VLOOKUP(VLOOKUP($A48,versenyek!DK:DM,3,FALSE),szabalyok!$A$16:$B$23,2,FALSE),0)</f>
        <v>0</v>
      </c>
      <c r="AM48" s="49">
        <f>versenyek!$DR$11*IFERROR(VLOOKUP(VLOOKUP($A48,versenyek!DQ:DS,3,FALSE),szabalyok!$A$16:$B$23,2,FALSE),0)</f>
        <v>0</v>
      </c>
      <c r="AN48" s="49">
        <f>versenyek!$DU$11*IFERROR(VLOOKUP(VLOOKUP($A48,versenyek!DT:DV,3,FALSE),szabalyok!$A$16:$B$23,2,FALSE),0)</f>
        <v>0</v>
      </c>
      <c r="AO48" s="49">
        <f>versenyek!$DO$11*IFERROR(VLOOKUP(VLOOKUP($A48,versenyek!DN:DP,3,FALSE),szabalyok!$A$16:$B$23,2,FALSE),0)</f>
        <v>0</v>
      </c>
      <c r="AP48" s="49">
        <f>versenyek!$DX$11*IFERROR(VLOOKUP(VLOOKUP($A48,versenyek!DW:DY,3,FALSE),szabalyok!$A$16:$B$23,2,FALSE),0)</f>
        <v>0</v>
      </c>
      <c r="AQ48" s="49">
        <f>versenyek!$EA$11*IFERROR(VLOOKUP(VLOOKUP($A48,versenyek!DZ:EB,3,FALSE),szabalyok!$A$16:$B$23,2,FALSE),0)</f>
        <v>0</v>
      </c>
      <c r="AR48" s="49">
        <f>versenyek!$ED$11*IFERROR(VLOOKUP(VLOOKUP($A48,versenyek!EC:EE,3,FALSE),szabalyok!$A$16:$B$23,2,FALSE),0)</f>
        <v>0</v>
      </c>
      <c r="AS48" s="49">
        <f>versenyek!$EG$11*IFERROR(VLOOKUP(VLOOKUP($A48,versenyek!EF:EH,3,FALSE),szabalyok!$A$16:$B$23,2,FALSE),0)</f>
        <v>0</v>
      </c>
      <c r="AT48" s="49">
        <f>versenyek!$EJ$11*IFERROR(VLOOKUP(VLOOKUP($A48,versenyek!EI:EK,3,FALSE),szabalyok!$A$16:$B$23,2,FALSE),0)</f>
        <v>0</v>
      </c>
      <c r="AU48" s="49">
        <f>versenyek!$EM$11*IFERROR(VLOOKUP(VLOOKUP($A48,versenyek!EL:EN,3,FALSE),szabalyok!$A$16:$B$23,2,FALSE),0)</f>
        <v>0</v>
      </c>
      <c r="AV48" s="49">
        <f>versenyek!$EP$11*IFERROR(VLOOKUP(VLOOKUP($A48,versenyek!EO:EQ,3,FALSE),szabalyok!$A$16:$B$23,2,FALSE),0)</f>
        <v>0</v>
      </c>
      <c r="AW48" s="49">
        <f>versenyek!$EY$11*IFERROR(VLOOKUP(VLOOKUP($A48,versenyek!EX:EZ,3,FALSE),szabalyok!$A$16:$B$23,2,FALSE),0)</f>
        <v>30.986743316548115</v>
      </c>
      <c r="AX48" s="49">
        <f>versenyek!$FB$11*IFERROR(VLOOKUP(VLOOKUP($A48,versenyek!FA:FC,3,FALSE),szabalyok!$A$16:$B$23,2,FALSE),0)</f>
        <v>0</v>
      </c>
      <c r="AY48" s="49">
        <f>versenyek!$FE$11*IFERROR(VLOOKUP(VLOOKUP($A48,versenyek!FD:FF,3,FALSE),szabalyok!$A$16:$B$23,2,FALSE),0)</f>
        <v>0</v>
      </c>
      <c r="AZ48" s="49">
        <f>versenyek!$FH$11*IFERROR(VLOOKUP(VLOOKUP($A48,versenyek!FG:FI,3,FALSE),szabalyok!$A$16:$B$23,2,FALSE),0)</f>
        <v>0</v>
      </c>
      <c r="BA48" s="49">
        <f>versenyek!$FK$11*IFERROR(VLOOKUP(VLOOKUP($A48,versenyek!FJ:FL,3,FALSE),szabalyok!$A$16:$B$23,2,FALSE),0)</f>
        <v>0</v>
      </c>
      <c r="BB48" s="49">
        <f>versenyek!$FN$11*IFERROR(VLOOKUP(VLOOKUP($A48,versenyek!FM:FO,3,FALSE),szabalyok!$A$16:$B$23,2,FALSE),0)</f>
        <v>0</v>
      </c>
      <c r="BC48" s="49">
        <f>versenyek!$FQ$11*IFERROR(VLOOKUP(VLOOKUP($A48,versenyek!FP:FR,3,FALSE),szabalyok!$A$16:$B$23,2,FALSE),0)</f>
        <v>0</v>
      </c>
      <c r="BD48" s="49">
        <f>versenyek!$FT$11*IFERROR(VLOOKUP(VLOOKUP($A48,versenyek!FS:FU,3,FALSE),szabalyok!$A$16:$B$23,2,FALSE),0)</f>
        <v>0</v>
      </c>
      <c r="BE48" s="49">
        <f>versenyek!$FW$11*IFERROR(VLOOKUP(VLOOKUP($A48,versenyek!FV:FX,3,FALSE),szabalyok!$A$16:$B$23,2,FALSE),0)</f>
        <v>0</v>
      </c>
      <c r="BF48" s="49">
        <f>versenyek!$FZ$11*IFERROR(VLOOKUP(VLOOKUP($A48,versenyek!FY:GA,3,FALSE),szabalyok!$A$16:$B$23,2,FALSE),0)</f>
        <v>0</v>
      </c>
      <c r="BG48" s="49">
        <f>versenyek!$GC$11*IFERROR(VLOOKUP(VLOOKUP($A48,versenyek!GB:GD,3,FALSE),szabalyok!$A$16:$B$23,2,FALSE),0)</f>
        <v>0</v>
      </c>
      <c r="BH48" s="49">
        <f>versenyek!$GF$11*IFERROR(VLOOKUP(VLOOKUP($A48,versenyek!GE:GG,3,FALSE),szabalyok!$A$16:$B$23,2,FALSE),0)</f>
        <v>0</v>
      </c>
      <c r="BI48" s="49">
        <f>versenyek!$GI$11*IFERROR(VLOOKUP(VLOOKUP($A48,versenyek!GH:GJ,3,FALSE),szabalyok!$A$16:$B$23,2,FALSE),0)</f>
        <v>0</v>
      </c>
      <c r="BJ48" s="49">
        <f>versenyek!$GL$11*IFERROR(VLOOKUP(VLOOKUP($A48,versenyek!GK:GM,3,FALSE),szabalyok!$A$16:$B$23,2,FALSE),0)</f>
        <v>0</v>
      </c>
      <c r="BK48" s="49">
        <f>versenyek!$GO$11*IFERROR(VLOOKUP(VLOOKUP($A48,versenyek!GN:GP,3,FALSE),szabalyok!$A$16:$B$23,2,FALSE),0)</f>
        <v>0</v>
      </c>
      <c r="BL48" s="49">
        <f>versenyek!$GR$11*IFERROR(VLOOKUP(VLOOKUP($A48,versenyek!GQ:GS,3,FALSE),szabalyok!$A$16:$B$23,2,FALSE),0)</f>
        <v>0</v>
      </c>
      <c r="BM48" s="49">
        <f>versenyek!$GX$11*IFERROR(VLOOKUP(VLOOKUP($A48,versenyek!GW:GY,3,FALSE),szabalyok!$A$16:$B$23,2,FALSE),0)</f>
        <v>0</v>
      </c>
      <c r="BN48" s="49">
        <f>versenyek!$GX$11*IFERROR(VLOOKUP(VLOOKUP($A48,versenyek!GX:GZ,3,FALSE),szabalyok!$A$16:$B$23,2,FALSE),0)</f>
        <v>0</v>
      </c>
      <c r="BO48" s="49">
        <f>versenyek!$HD$11*IFERROR(VLOOKUP(VLOOKUP($A48,versenyek!HC:HE,3,FALSE),szabalyok!$A$16:$B$23,2,FALSE),0)</f>
        <v>0</v>
      </c>
      <c r="BP48" s="49">
        <f>versenyek!$HG$11*IFERROR(VLOOKUP(VLOOKUP($A48,versenyek!HF:HH,3,FALSE),szabalyok!$A$16:$B$23,2,FALSE),0)</f>
        <v>0</v>
      </c>
      <c r="BQ48" s="49">
        <f>versenyek!$HJ$11*IFERROR(VLOOKUP(VLOOKUP($A48,versenyek!HI:HK,3,FALSE),szabalyok!$A$16:$B$23,2,FALSE),0)</f>
        <v>0</v>
      </c>
      <c r="BR48" s="49">
        <f>versenyek!$HM$11*IFERROR(VLOOKUP(VLOOKUP($A48,versenyek!HL:HN,3,FALSE),szabalyok!$A$16:$B$23,2,FALSE),0)</f>
        <v>0</v>
      </c>
      <c r="BS48" s="49">
        <f>versenyek!$HP$11*IFERROR(VLOOKUP(VLOOKUP($A48,versenyek!HO:HQ,3,FALSE),szabalyok!$A$16:$B$23,2,FALSE),0)</f>
        <v>0</v>
      </c>
      <c r="BT48" s="49">
        <f>versenyek!$HS$11*IFERROR(VLOOKUP(VLOOKUP($A48,versenyek!HR:HT,3,FALSE),szabalyok!$A$16:$B$23,2,FALSE),0)</f>
        <v>0</v>
      </c>
      <c r="BU48" s="49">
        <f>versenyek!$HV$11*IFERROR(VLOOKUP(VLOOKUP($A48,versenyek!HU:HW,3,FALSE),szabalyok!$A$16:$B$23,2,FALSE),0)</f>
        <v>0</v>
      </c>
      <c r="BV48" s="49">
        <f>versenyek!$HY$11*IFERROR(VLOOKUP(VLOOKUP($A48,versenyek!HX:HZ,3,FALSE),szabalyok!$A$16:$B$23,2,FALSE),0)</f>
        <v>0</v>
      </c>
      <c r="BW48" s="49">
        <f>versenyek!$IB$11*IFERROR(VLOOKUP(VLOOKUP($A48,versenyek!IA:IC,3,FALSE),szabalyok!$A$16:$B$23,2,FALSE),0)</f>
        <v>0</v>
      </c>
      <c r="BX48" s="49">
        <f>versenyek!$IE$11*IFERROR(VLOOKUP(VLOOKUP($A48,versenyek!ID:IF,3,FALSE),szabalyok!$A$16:$B$23,2,FALSE),0)</f>
        <v>0</v>
      </c>
      <c r="BY48" s="49">
        <f>versenyek!$IH$11*IFERROR(VLOOKUP(VLOOKUP($A48,versenyek!IG:II,3,FALSE),szabalyok!$A$16:$B$23,2,FALSE),0)</f>
        <v>0</v>
      </c>
      <c r="BZ48" s="49">
        <f>versenyek!$IK$11*IFERROR(VLOOKUP(VLOOKUP($A48,versenyek!IJ:IL,3,FALSE),szabalyok!$A$16:$B$23,2,FALSE),0)</f>
        <v>0</v>
      </c>
      <c r="CA48" s="49">
        <f>versenyek!$IN$11*IFERROR(VLOOKUP(VLOOKUP($A48,versenyek!IM:IO,3,FALSE),szabalyok!$A$16:$B$23,2,FALSE),0)</f>
        <v>0</v>
      </c>
      <c r="CB48" s="49"/>
      <c r="CC48" s="238">
        <f t="shared" si="1"/>
        <v>0</v>
      </c>
    </row>
    <row r="49" spans="1:81">
      <c r="A49" s="213" t="s">
        <v>65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14.397293131998813</v>
      </c>
      <c r="I49" s="49">
        <v>24.550161998452371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49">
        <v>7.455054717500353</v>
      </c>
      <c r="R49" s="49">
        <f>versenyek!$BD$11*IFERROR(VLOOKUP(VLOOKUP($A49,versenyek!BC:BE,3,FALSE),szabalyok!$A$16:$B$23,2,FALSE),0)</f>
        <v>0</v>
      </c>
      <c r="S49" s="49">
        <f>versenyek!$BG$11*IFERROR(VLOOKUP(VLOOKUP($A49,versenyek!BF:BH,3,FALSE),szabalyok!$A$16:$B$23,2,FALSE),0)</f>
        <v>0</v>
      </c>
      <c r="T49" s="49">
        <f>versenyek!$BJ$11*IFERROR(VLOOKUP(VLOOKUP($A49,versenyek!BI:BK,3,FALSE),szabalyok!$A$16:$B$23,2,FALSE),0)</f>
        <v>0</v>
      </c>
      <c r="U49" s="49">
        <f>versenyek!$BM$11*IFERROR(VLOOKUP(VLOOKUP($A49,versenyek!BL:BN,3,FALSE),szabalyok!$A$16:$B$23,2,FALSE),0)</f>
        <v>0</v>
      </c>
      <c r="V49" s="49">
        <f>versenyek!$BP$11*IFERROR(VLOOKUP(VLOOKUP($A49,versenyek!BO:BQ,3,FALSE),szabalyok!$A$16:$B$23,2,FALSE),0)</f>
        <v>0</v>
      </c>
      <c r="W49" s="49">
        <f>versenyek!$BS$11*IFERROR(VLOOKUP(VLOOKUP($A49,versenyek!BR:BT,3,FALSE),szabalyok!$A$16:$B$23,2,FALSE),0)</f>
        <v>0</v>
      </c>
      <c r="X49" s="49">
        <f>versenyek!$BV$11*IFERROR(VLOOKUP(VLOOKUP($A49,versenyek!BU:BW,3,FALSE),szabalyok!$A$16:$B$23,2,FALSE),0)</f>
        <v>0</v>
      </c>
      <c r="Y49" s="49">
        <f>versenyek!$BY$11*IFERROR(VLOOKUP(VLOOKUP($A49,versenyek!BX:BZ,3,FALSE),szabalyok!$A$16:$B$23,2,FALSE),0)</f>
        <v>0</v>
      </c>
      <c r="Z49" s="49">
        <f>versenyek!$CB$11*IFERROR(VLOOKUP(VLOOKUP($A49,versenyek!CA:CC,3,FALSE),szabalyok!$A$16:$B$23,2,FALSE),0)</f>
        <v>0</v>
      </c>
      <c r="AA49" s="49">
        <f>versenyek!$CE$11*IFERROR(VLOOKUP(VLOOKUP($A49,versenyek!CD:CF,3,FALSE),szabalyok!$A$16:$B$23,2,FALSE),0)</f>
        <v>0</v>
      </c>
      <c r="AB49" s="49">
        <f>versenyek!$CH$11*IFERROR(VLOOKUP(VLOOKUP($A49,versenyek!CG:CI,3,FALSE),szabalyok!$A$16:$B$23,2,FALSE),0)</f>
        <v>0</v>
      </c>
      <c r="AC49" s="49">
        <f>versenyek!$CK$11*IFERROR(VLOOKUP(VLOOKUP($A49,versenyek!CJ:CL,3,FALSE),szabalyok!$A$16:$B$23,2,FALSE),0)</f>
        <v>0</v>
      </c>
      <c r="AD49" s="49">
        <f>versenyek!$CN$11*IFERROR(VLOOKUP(VLOOKUP($A49,versenyek!CM:CO,3,FALSE),szabalyok!$A$16:$B$23,2,FALSE),0)</f>
        <v>0</v>
      </c>
      <c r="AE49" s="49">
        <f>versenyek!$CQ$11*IFERROR(VLOOKUP(VLOOKUP($A49,versenyek!CP:CR,3,FALSE),szabalyok!$A$16:$B$23,2,FALSE),0)</f>
        <v>0</v>
      </c>
      <c r="AF49" s="49">
        <f>versenyek!$CT$11*IFERROR(VLOOKUP(VLOOKUP($A49,versenyek!CS:CU,3,FALSE),szabalyok!$A$16:$B$23,2,FALSE),0)</f>
        <v>0</v>
      </c>
      <c r="AG49" s="49">
        <f>versenyek!$CW$11*IFERROR(VLOOKUP(VLOOKUP($A49,versenyek!CV:CX,3,FALSE),szabalyok!$A$16:$B$23,2,FALSE),0)</f>
        <v>0</v>
      </c>
      <c r="AH49" s="49">
        <f>versenyek!$CZ$11*IFERROR(VLOOKUP(VLOOKUP($A49,versenyek!CY:DA,3,FALSE),szabalyok!$A$16:$B$23,2,FALSE),0)</f>
        <v>0</v>
      </c>
      <c r="AI49" s="49">
        <f>versenyek!$DC$11*IFERROR(VLOOKUP(VLOOKUP($A49,versenyek!DB:DD,3,FALSE),szabalyok!$A$16:$B$23,2,FALSE),0)</f>
        <v>0</v>
      </c>
      <c r="AJ49" s="49">
        <f>versenyek!$DF$11*IFERROR(VLOOKUP(VLOOKUP($A49,versenyek!DE:DG,3,FALSE),szabalyok!$A$16:$B$23,2,FALSE),0)</f>
        <v>0</v>
      </c>
      <c r="AK49" s="49">
        <f>versenyek!$DI$11*IFERROR(VLOOKUP(VLOOKUP($A49,versenyek!DH:DJ,3,FALSE),szabalyok!$A$16:$B$23,2,FALSE),0)</f>
        <v>0</v>
      </c>
      <c r="AL49" s="49">
        <f>versenyek!$DL$11*IFERROR(VLOOKUP(VLOOKUP($A49,versenyek!DK:DM,3,FALSE),szabalyok!$A$16:$B$23,2,FALSE),0)</f>
        <v>0</v>
      </c>
      <c r="AM49" s="49">
        <f>versenyek!$DR$11*IFERROR(VLOOKUP(VLOOKUP($A49,versenyek!DQ:DS,3,FALSE),szabalyok!$A$16:$B$23,2,FALSE),0)</f>
        <v>0</v>
      </c>
      <c r="AN49" s="49">
        <f>versenyek!$DU$11*IFERROR(VLOOKUP(VLOOKUP($A49,versenyek!DT:DV,3,FALSE),szabalyok!$A$16:$B$23,2,FALSE),0)</f>
        <v>0</v>
      </c>
      <c r="AO49" s="49">
        <f>versenyek!$DO$11*IFERROR(VLOOKUP(VLOOKUP($A49,versenyek!DN:DP,3,FALSE),szabalyok!$A$16:$B$23,2,FALSE),0)</f>
        <v>0</v>
      </c>
      <c r="AP49" s="49">
        <f>versenyek!$DX$11*IFERROR(VLOOKUP(VLOOKUP($A49,versenyek!DW:DY,3,FALSE),szabalyok!$A$16:$B$23,2,FALSE),0)</f>
        <v>0</v>
      </c>
      <c r="AQ49" s="49">
        <f>versenyek!$EA$11*IFERROR(VLOOKUP(VLOOKUP($A49,versenyek!DZ:EB,3,FALSE),szabalyok!$A$16:$B$23,2,FALSE),0)</f>
        <v>0</v>
      </c>
      <c r="AR49" s="49">
        <f>versenyek!$ED$11*IFERROR(VLOOKUP(VLOOKUP($A49,versenyek!EC:EE,3,FALSE),szabalyok!$A$16:$B$23,2,FALSE),0)</f>
        <v>0</v>
      </c>
      <c r="AS49" s="49">
        <f>versenyek!$EG$11*IFERROR(VLOOKUP(VLOOKUP($A49,versenyek!EF:EH,3,FALSE),szabalyok!$A$16:$B$23,2,FALSE),0)</f>
        <v>0</v>
      </c>
      <c r="AT49" s="49">
        <f>versenyek!$EJ$11*IFERROR(VLOOKUP(VLOOKUP($A49,versenyek!EI:EK,3,FALSE),szabalyok!$A$16:$B$23,2,FALSE),0)</f>
        <v>0</v>
      </c>
      <c r="AU49" s="49">
        <f>versenyek!$EM$11*IFERROR(VLOOKUP(VLOOKUP($A49,versenyek!EL:EN,3,FALSE),szabalyok!$A$16:$B$23,2,FALSE),0)</f>
        <v>0</v>
      </c>
      <c r="AV49" s="49">
        <f>versenyek!$EP$11*IFERROR(VLOOKUP(VLOOKUP($A49,versenyek!EO:EQ,3,FALSE),szabalyok!$A$16:$B$23,2,FALSE),0)</f>
        <v>0</v>
      </c>
      <c r="AW49" s="49">
        <f>versenyek!$EY$11*IFERROR(VLOOKUP(VLOOKUP($A49,versenyek!EX:EZ,3,FALSE),szabalyok!$A$16:$B$23,2,FALSE),0)</f>
        <v>0</v>
      </c>
      <c r="AX49" s="49">
        <f>versenyek!$FB$11*IFERROR(VLOOKUP(VLOOKUP($A49,versenyek!FA:FC,3,FALSE),szabalyok!$A$16:$B$23,2,FALSE),0)</f>
        <v>0</v>
      </c>
      <c r="AY49" s="49">
        <f>versenyek!$FE$11*IFERROR(VLOOKUP(VLOOKUP($A49,versenyek!FD:FF,3,FALSE),szabalyok!$A$16:$B$23,2,FALSE),0)</f>
        <v>0</v>
      </c>
      <c r="AZ49" s="49">
        <f>versenyek!$FH$11*IFERROR(VLOOKUP(VLOOKUP($A49,versenyek!FG:FI,3,FALSE),szabalyok!$A$16:$B$23,2,FALSE),0)</f>
        <v>0</v>
      </c>
      <c r="BA49" s="49">
        <f>versenyek!$FK$11*IFERROR(VLOOKUP(VLOOKUP($A49,versenyek!FJ:FL,3,FALSE),szabalyok!$A$16:$B$23,2,FALSE),0)</f>
        <v>0</v>
      </c>
      <c r="BB49" s="49">
        <f>versenyek!$FN$11*IFERROR(VLOOKUP(VLOOKUP($A49,versenyek!FM:FO,3,FALSE),szabalyok!$A$16:$B$23,2,FALSE),0)</f>
        <v>0</v>
      </c>
      <c r="BC49" s="49">
        <f>versenyek!$FQ$11*IFERROR(VLOOKUP(VLOOKUP($A49,versenyek!FP:FR,3,FALSE),szabalyok!$A$16:$B$23,2,FALSE),0)</f>
        <v>0</v>
      </c>
      <c r="BD49" s="49">
        <f>versenyek!$FT$11*IFERROR(VLOOKUP(VLOOKUP($A49,versenyek!FS:FU,3,FALSE),szabalyok!$A$16:$B$23,2,FALSE),0)</f>
        <v>0</v>
      </c>
      <c r="BE49" s="49">
        <f>versenyek!$FW$11*IFERROR(VLOOKUP(VLOOKUP($A49,versenyek!FV:FX,3,FALSE),szabalyok!$A$16:$B$23,2,FALSE),0)</f>
        <v>0</v>
      </c>
      <c r="BF49" s="49">
        <f>versenyek!$FZ$11*IFERROR(VLOOKUP(VLOOKUP($A49,versenyek!FY:GA,3,FALSE),szabalyok!$A$16:$B$23,2,FALSE),0)</f>
        <v>0</v>
      </c>
      <c r="BG49" s="49">
        <f>versenyek!$GC$11*IFERROR(VLOOKUP(VLOOKUP($A49,versenyek!GB:GD,3,FALSE),szabalyok!$A$16:$B$23,2,FALSE),0)</f>
        <v>0</v>
      </c>
      <c r="BH49" s="49">
        <f>versenyek!$GF$11*IFERROR(VLOOKUP(VLOOKUP($A49,versenyek!GE:GG,3,FALSE),szabalyok!$A$16:$B$23,2,FALSE),0)</f>
        <v>0</v>
      </c>
      <c r="BI49" s="49">
        <f>versenyek!$GI$11*IFERROR(VLOOKUP(VLOOKUP($A49,versenyek!GH:GJ,3,FALSE),szabalyok!$A$16:$B$23,2,FALSE),0)</f>
        <v>0</v>
      </c>
      <c r="BJ49" s="49">
        <f>versenyek!$GL$11*IFERROR(VLOOKUP(VLOOKUP($A49,versenyek!GK:GM,3,FALSE),szabalyok!$A$16:$B$23,2,FALSE),0)</f>
        <v>0</v>
      </c>
      <c r="BK49" s="49">
        <f>versenyek!$GO$11*IFERROR(VLOOKUP(VLOOKUP($A49,versenyek!GN:GP,3,FALSE),szabalyok!$A$16:$B$23,2,FALSE),0)</f>
        <v>0</v>
      </c>
      <c r="BL49" s="49">
        <f>versenyek!$GR$11*IFERROR(VLOOKUP(VLOOKUP($A49,versenyek!GQ:GS,3,FALSE),szabalyok!$A$16:$B$23,2,FALSE),0)</f>
        <v>0</v>
      </c>
      <c r="BM49" s="49">
        <f>versenyek!$GX$11*IFERROR(VLOOKUP(VLOOKUP($A49,versenyek!GW:GY,3,FALSE),szabalyok!$A$16:$B$23,2,FALSE),0)</f>
        <v>0</v>
      </c>
      <c r="BN49" s="49">
        <f>versenyek!$GX$11*IFERROR(VLOOKUP(VLOOKUP($A49,versenyek!GX:GZ,3,FALSE),szabalyok!$A$16:$B$23,2,FALSE),0)</f>
        <v>0</v>
      </c>
      <c r="BO49" s="49">
        <f>versenyek!$HD$11*IFERROR(VLOOKUP(VLOOKUP($A49,versenyek!HC:HE,3,FALSE),szabalyok!$A$16:$B$23,2,FALSE),0)</f>
        <v>0</v>
      </c>
      <c r="BP49" s="49">
        <f>versenyek!$HG$11*IFERROR(VLOOKUP(VLOOKUP($A49,versenyek!HF:HH,3,FALSE),szabalyok!$A$16:$B$23,2,FALSE),0)</f>
        <v>0</v>
      </c>
      <c r="BQ49" s="49">
        <f>versenyek!$HJ$11*IFERROR(VLOOKUP(VLOOKUP($A49,versenyek!HI:HK,3,FALSE),szabalyok!$A$16:$B$23,2,FALSE),0)</f>
        <v>0</v>
      </c>
      <c r="BR49" s="49">
        <f>versenyek!$HM$11*IFERROR(VLOOKUP(VLOOKUP($A49,versenyek!HL:HN,3,FALSE),szabalyok!$A$16:$B$23,2,FALSE),0)</f>
        <v>0</v>
      </c>
      <c r="BS49" s="49">
        <f>versenyek!$HP$11*IFERROR(VLOOKUP(VLOOKUP($A49,versenyek!HO:HQ,3,FALSE),szabalyok!$A$16:$B$23,2,FALSE),0)</f>
        <v>0</v>
      </c>
      <c r="BT49" s="49">
        <f>versenyek!$HS$11*IFERROR(VLOOKUP(VLOOKUP($A49,versenyek!HR:HT,3,FALSE),szabalyok!$A$16:$B$23,2,FALSE),0)</f>
        <v>0</v>
      </c>
      <c r="BU49" s="49">
        <f>versenyek!$HV$11*IFERROR(VLOOKUP(VLOOKUP($A49,versenyek!HU:HW,3,FALSE),szabalyok!$A$16:$B$23,2,FALSE),0)</f>
        <v>0</v>
      </c>
      <c r="BV49" s="49">
        <f>versenyek!$HY$11*IFERROR(VLOOKUP(VLOOKUP($A49,versenyek!HX:HZ,3,FALSE),szabalyok!$A$16:$B$23,2,FALSE),0)</f>
        <v>0</v>
      </c>
      <c r="BW49" s="49">
        <f>versenyek!$IB$11*IFERROR(VLOOKUP(VLOOKUP($A49,versenyek!IA:IC,3,FALSE),szabalyok!$A$16:$B$23,2,FALSE),0)</f>
        <v>0</v>
      </c>
      <c r="BX49" s="49">
        <f>versenyek!$IE$11*IFERROR(VLOOKUP(VLOOKUP($A49,versenyek!ID:IF,3,FALSE),szabalyok!$A$16:$B$23,2,FALSE),0)</f>
        <v>0</v>
      </c>
      <c r="BY49" s="49">
        <f>versenyek!$IH$11*IFERROR(VLOOKUP(VLOOKUP($A49,versenyek!IG:II,3,FALSE),szabalyok!$A$16:$B$23,2,FALSE),0)</f>
        <v>0</v>
      </c>
      <c r="BZ49" s="49">
        <f>versenyek!$IK$11*IFERROR(VLOOKUP(VLOOKUP($A49,versenyek!IJ:IL,3,FALSE),szabalyok!$A$16:$B$23,2,FALSE),0)</f>
        <v>0</v>
      </c>
      <c r="CA49" s="49">
        <f>versenyek!$IN$11*IFERROR(VLOOKUP(VLOOKUP($A49,versenyek!IM:IO,3,FALSE),szabalyok!$A$16:$B$23,2,FALSE),0)</f>
        <v>0</v>
      </c>
      <c r="CB49" s="49"/>
      <c r="CC49" s="238">
        <f t="shared" si="1"/>
        <v>0</v>
      </c>
    </row>
    <row r="50" spans="1:81">
      <c r="A50" s="65" t="s">
        <v>293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5.7758279004888333</v>
      </c>
      <c r="N50" s="49">
        <v>0</v>
      </c>
      <c r="O50" s="49">
        <v>0</v>
      </c>
      <c r="P50" s="49">
        <v>0</v>
      </c>
      <c r="Q50" s="49">
        <v>0</v>
      </c>
      <c r="R50" s="49">
        <f>versenyek!$BD$11*IFERROR(VLOOKUP(VLOOKUP($A50,versenyek!BC:BE,3,FALSE),szabalyok!$A$16:$B$23,2,FALSE),0)</f>
        <v>0</v>
      </c>
      <c r="S50" s="49">
        <f>versenyek!$BG$11*IFERROR(VLOOKUP(VLOOKUP($A50,versenyek!BF:BH,3,FALSE),szabalyok!$A$16:$B$23,2,FALSE),0)</f>
        <v>0</v>
      </c>
      <c r="T50" s="49">
        <f>versenyek!$BJ$11*IFERROR(VLOOKUP(VLOOKUP($A50,versenyek!BI:BK,3,FALSE),szabalyok!$A$16:$B$23,2,FALSE),0)</f>
        <v>0</v>
      </c>
      <c r="U50" s="49">
        <f>versenyek!$BM$11*IFERROR(VLOOKUP(VLOOKUP($A50,versenyek!BL:BN,3,FALSE),szabalyok!$A$16:$B$23,2,FALSE),0)</f>
        <v>0</v>
      </c>
      <c r="V50" s="49">
        <f>versenyek!$BP$11*IFERROR(VLOOKUP(VLOOKUP($A50,versenyek!BO:BQ,3,FALSE),szabalyok!$A$16:$B$23,2,FALSE),0)</f>
        <v>0</v>
      </c>
      <c r="W50" s="49">
        <f>versenyek!$BS$11*IFERROR(VLOOKUP(VLOOKUP($A50,versenyek!BR:BT,3,FALSE),szabalyok!$A$16:$B$23,2,FALSE),0)</f>
        <v>0</v>
      </c>
      <c r="X50" s="49">
        <f>versenyek!$BV$11*IFERROR(VLOOKUP(VLOOKUP($A50,versenyek!BU:BW,3,FALSE),szabalyok!$A$16:$B$23,2,FALSE),0)</f>
        <v>0</v>
      </c>
      <c r="Y50" s="49">
        <f>versenyek!$BY$11*IFERROR(VLOOKUP(VLOOKUP($A50,versenyek!BX:BZ,3,FALSE),szabalyok!$A$16:$B$23,2,FALSE),0)</f>
        <v>0</v>
      </c>
      <c r="Z50" s="49">
        <f>versenyek!$CB$11*IFERROR(VLOOKUP(VLOOKUP($A50,versenyek!CA:CC,3,FALSE),szabalyok!$A$16:$B$23,2,FALSE),0)</f>
        <v>0</v>
      </c>
      <c r="AA50" s="49">
        <f>versenyek!$CE$11*IFERROR(VLOOKUP(VLOOKUP($A50,versenyek!CD:CF,3,FALSE),szabalyok!$A$16:$B$23,2,FALSE),0)</f>
        <v>0</v>
      </c>
      <c r="AB50" s="49">
        <f>versenyek!$CH$11*IFERROR(VLOOKUP(VLOOKUP($A50,versenyek!CG:CI,3,FALSE),szabalyok!$A$16:$B$23,2,FALSE),0)</f>
        <v>0</v>
      </c>
      <c r="AC50" s="49">
        <f>versenyek!$CK$11*IFERROR(VLOOKUP(VLOOKUP($A50,versenyek!CJ:CL,3,FALSE),szabalyok!$A$16:$B$23,2,FALSE),0)</f>
        <v>0</v>
      </c>
      <c r="AD50" s="49">
        <f>versenyek!$CN$11*IFERROR(VLOOKUP(VLOOKUP($A50,versenyek!CM:CO,3,FALSE),szabalyok!$A$16:$B$23,2,FALSE),0)</f>
        <v>0</v>
      </c>
      <c r="AE50" s="49">
        <f>versenyek!$CQ$11*IFERROR(VLOOKUP(VLOOKUP($A50,versenyek!CP:CR,3,FALSE),szabalyok!$A$16:$B$23,2,FALSE),0)</f>
        <v>0</v>
      </c>
      <c r="AF50" s="49">
        <f>versenyek!$CT$11*IFERROR(VLOOKUP(VLOOKUP($A50,versenyek!CS:CU,3,FALSE),szabalyok!$A$16:$B$23,2,FALSE),0)</f>
        <v>0</v>
      </c>
      <c r="AG50" s="49">
        <f>versenyek!$CW$11*IFERROR(VLOOKUP(VLOOKUP($A50,versenyek!CV:CX,3,FALSE),szabalyok!$A$16:$B$23,2,FALSE),0)</f>
        <v>0</v>
      </c>
      <c r="AH50" s="49">
        <f>versenyek!$CZ$11*IFERROR(VLOOKUP(VLOOKUP($A50,versenyek!CY:DA,3,FALSE),szabalyok!$A$16:$B$23,2,FALSE),0)</f>
        <v>0</v>
      </c>
      <c r="AI50" s="49">
        <f>versenyek!$DC$11*IFERROR(VLOOKUP(VLOOKUP($A50,versenyek!DB:DD,3,FALSE),szabalyok!$A$16:$B$23,2,FALSE),0)</f>
        <v>0</v>
      </c>
      <c r="AJ50" s="49">
        <f>versenyek!$DF$11*IFERROR(VLOOKUP(VLOOKUP($A50,versenyek!DE:DG,3,FALSE),szabalyok!$A$16:$B$23,2,FALSE),0)</f>
        <v>0</v>
      </c>
      <c r="AK50" s="49">
        <f>versenyek!$DI$11*IFERROR(VLOOKUP(VLOOKUP($A50,versenyek!DH:DJ,3,FALSE),szabalyok!$A$16:$B$23,2,FALSE),0)</f>
        <v>0</v>
      </c>
      <c r="AL50" s="49">
        <f>versenyek!$DL$11*IFERROR(VLOOKUP(VLOOKUP($A50,versenyek!DK:DM,3,FALSE),szabalyok!$A$16:$B$23,2,FALSE),0)</f>
        <v>0</v>
      </c>
      <c r="AM50" s="49">
        <f>versenyek!$DR$11*IFERROR(VLOOKUP(VLOOKUP($A50,versenyek!DQ:DS,3,FALSE),szabalyok!$A$16:$B$23,2,FALSE),0)</f>
        <v>0</v>
      </c>
      <c r="AN50" s="49">
        <f>versenyek!$DU$11*IFERROR(VLOOKUP(VLOOKUP($A50,versenyek!DT:DV,3,FALSE),szabalyok!$A$16:$B$23,2,FALSE),0)</f>
        <v>0</v>
      </c>
      <c r="AO50" s="49">
        <f>versenyek!$DO$11*IFERROR(VLOOKUP(VLOOKUP($A50,versenyek!DN:DP,3,FALSE),szabalyok!$A$16:$B$23,2,FALSE),0)</f>
        <v>0</v>
      </c>
      <c r="AP50" s="49">
        <f>versenyek!$DX$11*IFERROR(VLOOKUP(VLOOKUP($A50,versenyek!DW:DY,3,FALSE),szabalyok!$A$16:$B$23,2,FALSE),0)</f>
        <v>0</v>
      </c>
      <c r="AQ50" s="49">
        <f>versenyek!$EA$11*IFERROR(VLOOKUP(VLOOKUP($A50,versenyek!DZ:EB,3,FALSE),szabalyok!$A$16:$B$23,2,FALSE),0)</f>
        <v>0</v>
      </c>
      <c r="AR50" s="49">
        <f>versenyek!$ED$11*IFERROR(VLOOKUP(VLOOKUP($A50,versenyek!EC:EE,3,FALSE),szabalyok!$A$16:$B$23,2,FALSE),0)</f>
        <v>0</v>
      </c>
      <c r="AS50" s="49">
        <f>versenyek!$EG$11*IFERROR(VLOOKUP(VLOOKUP($A50,versenyek!EF:EH,3,FALSE),szabalyok!$A$16:$B$23,2,FALSE),0)</f>
        <v>0</v>
      </c>
      <c r="AT50" s="49">
        <f>versenyek!$EJ$11*IFERROR(VLOOKUP(VLOOKUP($A50,versenyek!EI:EK,3,FALSE),szabalyok!$A$16:$B$23,2,FALSE),0)</f>
        <v>0</v>
      </c>
      <c r="AU50" s="49">
        <f>versenyek!$EM$11*IFERROR(VLOOKUP(VLOOKUP($A50,versenyek!EL:EN,3,FALSE),szabalyok!$A$16:$B$23,2,FALSE),0)</f>
        <v>0</v>
      </c>
      <c r="AV50" s="49">
        <f>versenyek!$EP$11*IFERROR(VLOOKUP(VLOOKUP($A50,versenyek!EO:EQ,3,FALSE),szabalyok!$A$16:$B$23,2,FALSE),0)</f>
        <v>0</v>
      </c>
      <c r="AW50" s="49">
        <f>versenyek!$EY$11*IFERROR(VLOOKUP(VLOOKUP($A50,versenyek!EX:EZ,3,FALSE),szabalyok!$A$16:$B$23,2,FALSE),0)</f>
        <v>0</v>
      </c>
      <c r="AX50" s="49">
        <f>versenyek!$FB$11*IFERROR(VLOOKUP(VLOOKUP($A50,versenyek!FA:FC,3,FALSE),szabalyok!$A$16:$B$23,2,FALSE),0)</f>
        <v>0</v>
      </c>
      <c r="AY50" s="49">
        <f>versenyek!$FE$11*IFERROR(VLOOKUP(VLOOKUP($A50,versenyek!FD:FF,3,FALSE),szabalyok!$A$16:$B$23,2,FALSE),0)</f>
        <v>0</v>
      </c>
      <c r="AZ50" s="49">
        <f>versenyek!$FH$11*IFERROR(VLOOKUP(VLOOKUP($A50,versenyek!FG:FI,3,FALSE),szabalyok!$A$16:$B$23,2,FALSE),0)</f>
        <v>0</v>
      </c>
      <c r="BA50" s="49">
        <f>versenyek!$FK$11*IFERROR(VLOOKUP(VLOOKUP($A50,versenyek!FJ:FL,3,FALSE),szabalyok!$A$16:$B$23,2,FALSE),0)</f>
        <v>0</v>
      </c>
      <c r="BB50" s="49">
        <f>versenyek!$FN$11*IFERROR(VLOOKUP(VLOOKUP($A50,versenyek!FM:FO,3,FALSE),szabalyok!$A$16:$B$23,2,FALSE),0)</f>
        <v>0</v>
      </c>
      <c r="BC50" s="49">
        <f>versenyek!$FQ$11*IFERROR(VLOOKUP(VLOOKUP($A50,versenyek!FP:FR,3,FALSE),szabalyok!$A$16:$B$23,2,FALSE),0)</f>
        <v>0</v>
      </c>
      <c r="BD50" s="49">
        <f>versenyek!$FT$11*IFERROR(VLOOKUP(VLOOKUP($A50,versenyek!FS:FU,3,FALSE),szabalyok!$A$16:$B$23,2,FALSE),0)</f>
        <v>0</v>
      </c>
      <c r="BE50" s="49">
        <f>versenyek!$FW$11*IFERROR(VLOOKUP(VLOOKUP($A50,versenyek!FV:FX,3,FALSE),szabalyok!$A$16:$B$23,2,FALSE),0)</f>
        <v>0</v>
      </c>
      <c r="BF50" s="49">
        <f>versenyek!$FZ$11*IFERROR(VLOOKUP(VLOOKUP($A50,versenyek!FY:GA,3,FALSE),szabalyok!$A$16:$B$23,2,FALSE),0)</f>
        <v>0</v>
      </c>
      <c r="BG50" s="49">
        <f>versenyek!$GC$11*IFERROR(VLOOKUP(VLOOKUP($A50,versenyek!GB:GD,3,FALSE),szabalyok!$A$16:$B$23,2,FALSE),0)</f>
        <v>0</v>
      </c>
      <c r="BH50" s="49">
        <f>versenyek!$GF$11*IFERROR(VLOOKUP(VLOOKUP($A50,versenyek!GE:GG,3,FALSE),szabalyok!$A$16:$B$23,2,FALSE),0)</f>
        <v>0</v>
      </c>
      <c r="BI50" s="49">
        <f>versenyek!$GI$11*IFERROR(VLOOKUP(VLOOKUP($A50,versenyek!GH:GJ,3,FALSE),szabalyok!$A$16:$B$23,2,FALSE),0)</f>
        <v>0</v>
      </c>
      <c r="BJ50" s="49">
        <f>versenyek!$GL$11*IFERROR(VLOOKUP(VLOOKUP($A50,versenyek!GK:GM,3,FALSE),szabalyok!$A$16:$B$23,2,FALSE),0)</f>
        <v>0</v>
      </c>
      <c r="BK50" s="49">
        <f>versenyek!$GO$11*IFERROR(VLOOKUP(VLOOKUP($A50,versenyek!GN:GP,3,FALSE),szabalyok!$A$16:$B$23,2,FALSE),0)</f>
        <v>0</v>
      </c>
      <c r="BL50" s="49">
        <f>versenyek!$GR$11*IFERROR(VLOOKUP(VLOOKUP($A50,versenyek!GQ:GS,3,FALSE),szabalyok!$A$16:$B$23,2,FALSE),0)</f>
        <v>0</v>
      </c>
      <c r="BM50" s="49">
        <f>versenyek!$GX$11*IFERROR(VLOOKUP(VLOOKUP($A50,versenyek!GW:GY,3,FALSE),szabalyok!$A$16:$B$23,2,FALSE),0)</f>
        <v>0</v>
      </c>
      <c r="BN50" s="49">
        <f>versenyek!$GX$11*IFERROR(VLOOKUP(VLOOKUP($A50,versenyek!GX:GZ,3,FALSE),szabalyok!$A$16:$B$23,2,FALSE),0)</f>
        <v>0</v>
      </c>
      <c r="BO50" s="49">
        <f>versenyek!$HD$11*IFERROR(VLOOKUP(VLOOKUP($A50,versenyek!HC:HE,3,FALSE),szabalyok!$A$16:$B$23,2,FALSE),0)</f>
        <v>0</v>
      </c>
      <c r="BP50" s="49">
        <f>versenyek!$HG$11*IFERROR(VLOOKUP(VLOOKUP($A50,versenyek!HF:HH,3,FALSE),szabalyok!$A$16:$B$23,2,FALSE),0)</f>
        <v>0</v>
      </c>
      <c r="BQ50" s="49">
        <f>versenyek!$HJ$11*IFERROR(VLOOKUP(VLOOKUP($A50,versenyek!HI:HK,3,FALSE),szabalyok!$A$16:$B$23,2,FALSE),0)</f>
        <v>0</v>
      </c>
      <c r="BR50" s="49">
        <f>versenyek!$HM$11*IFERROR(VLOOKUP(VLOOKUP($A50,versenyek!HL:HN,3,FALSE),szabalyok!$A$16:$B$23,2,FALSE),0)</f>
        <v>0</v>
      </c>
      <c r="BS50" s="49">
        <f>versenyek!$HP$11*IFERROR(VLOOKUP(VLOOKUP($A50,versenyek!HO:HQ,3,FALSE),szabalyok!$A$16:$B$23,2,FALSE),0)</f>
        <v>0</v>
      </c>
      <c r="BT50" s="49">
        <f>versenyek!$HS$11*IFERROR(VLOOKUP(VLOOKUP($A50,versenyek!HR:HT,3,FALSE),szabalyok!$A$16:$B$23,2,FALSE),0)</f>
        <v>0</v>
      </c>
      <c r="BU50" s="49">
        <f>versenyek!$HV$11*IFERROR(VLOOKUP(VLOOKUP($A50,versenyek!HU:HW,3,FALSE),szabalyok!$A$16:$B$23,2,FALSE),0)</f>
        <v>0</v>
      </c>
      <c r="BV50" s="49">
        <f>versenyek!$HY$11*IFERROR(VLOOKUP(VLOOKUP($A50,versenyek!HX:HZ,3,FALSE),szabalyok!$A$16:$B$23,2,FALSE),0)</f>
        <v>0</v>
      </c>
      <c r="BW50" s="49">
        <f>versenyek!$IB$11*IFERROR(VLOOKUP(VLOOKUP($A50,versenyek!IA:IC,3,FALSE),szabalyok!$A$16:$B$23,2,FALSE),0)</f>
        <v>0</v>
      </c>
      <c r="BX50" s="49">
        <f>versenyek!$IE$11*IFERROR(VLOOKUP(VLOOKUP($A50,versenyek!ID:IF,3,FALSE),szabalyok!$A$16:$B$23,2,FALSE),0)</f>
        <v>0</v>
      </c>
      <c r="BY50" s="49">
        <f>versenyek!$IH$11*IFERROR(VLOOKUP(VLOOKUP($A50,versenyek!IG:II,3,FALSE),szabalyok!$A$16:$B$23,2,FALSE),0)</f>
        <v>0</v>
      </c>
      <c r="BZ50" s="49">
        <f>versenyek!$IK$11*IFERROR(VLOOKUP(VLOOKUP($A50,versenyek!IJ:IL,3,FALSE),szabalyok!$A$16:$B$23,2,FALSE),0)</f>
        <v>0</v>
      </c>
      <c r="CA50" s="49">
        <f>versenyek!$IN$11*IFERROR(VLOOKUP(VLOOKUP($A50,versenyek!IM:IO,3,FALSE),szabalyok!$A$16:$B$23,2,FALSE),0)</f>
        <v>0</v>
      </c>
      <c r="CB50" s="49"/>
      <c r="CC50" s="238">
        <f t="shared" si="1"/>
        <v>0</v>
      </c>
    </row>
    <row r="51" spans="1:81">
      <c r="A51" s="1" t="s">
        <v>313</v>
      </c>
      <c r="B51" s="49">
        <v>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v>10.306382686483122</v>
      </c>
      <c r="O51" s="49">
        <v>0</v>
      </c>
      <c r="P51" s="49">
        <v>0</v>
      </c>
      <c r="Q51" s="49">
        <v>0</v>
      </c>
      <c r="R51" s="49">
        <f>versenyek!$BD$11*IFERROR(VLOOKUP(VLOOKUP($A51,versenyek!BC:BE,3,FALSE),szabalyok!$A$16:$B$23,2,FALSE),0)</f>
        <v>0</v>
      </c>
      <c r="S51" s="49">
        <f>versenyek!$BG$11*IFERROR(VLOOKUP(VLOOKUP($A51,versenyek!BF:BH,3,FALSE),szabalyok!$A$16:$B$23,2,FALSE),0)</f>
        <v>0</v>
      </c>
      <c r="T51" s="49">
        <f>versenyek!$BJ$11*IFERROR(VLOOKUP(VLOOKUP($A51,versenyek!BI:BK,3,FALSE),szabalyok!$A$16:$B$23,2,FALSE),0)</f>
        <v>0</v>
      </c>
      <c r="U51" s="49">
        <f>versenyek!$BM$11*IFERROR(VLOOKUP(VLOOKUP($A51,versenyek!BL:BN,3,FALSE),szabalyok!$A$16:$B$23,2,FALSE),0)</f>
        <v>0</v>
      </c>
      <c r="V51" s="49">
        <f>versenyek!$BP$11*IFERROR(VLOOKUP(VLOOKUP($A51,versenyek!BO:BQ,3,FALSE),szabalyok!$A$16:$B$23,2,FALSE),0)</f>
        <v>0</v>
      </c>
      <c r="W51" s="49">
        <f>versenyek!$BS$11*IFERROR(VLOOKUP(VLOOKUP($A51,versenyek!BR:BT,3,FALSE),szabalyok!$A$16:$B$23,2,FALSE),0)</f>
        <v>0</v>
      </c>
      <c r="X51" s="49">
        <f>versenyek!$BV$11*IFERROR(VLOOKUP(VLOOKUP($A51,versenyek!BU:BW,3,FALSE),szabalyok!$A$16:$B$23,2,FALSE),0)</f>
        <v>0</v>
      </c>
      <c r="Y51" s="49">
        <f>versenyek!$BY$11*IFERROR(VLOOKUP(VLOOKUP($A51,versenyek!BX:BZ,3,FALSE),szabalyok!$A$16:$B$23,2,FALSE),0)</f>
        <v>0</v>
      </c>
      <c r="Z51" s="49">
        <f>versenyek!$CB$11*IFERROR(VLOOKUP(VLOOKUP($A51,versenyek!CA:CC,3,FALSE),szabalyok!$A$16:$B$23,2,FALSE),0)</f>
        <v>0</v>
      </c>
      <c r="AA51" s="49">
        <f>versenyek!$CE$11*IFERROR(VLOOKUP(VLOOKUP($A51,versenyek!CD:CF,3,FALSE),szabalyok!$A$16:$B$23,2,FALSE),0)</f>
        <v>0</v>
      </c>
      <c r="AB51" s="49">
        <f>versenyek!$CH$11*IFERROR(VLOOKUP(VLOOKUP($A51,versenyek!CG:CI,3,FALSE),szabalyok!$A$16:$B$23,2,FALSE),0)</f>
        <v>0</v>
      </c>
      <c r="AC51" s="49">
        <f>versenyek!$CK$11*IFERROR(VLOOKUP(VLOOKUP($A51,versenyek!CJ:CL,3,FALSE),szabalyok!$A$16:$B$23,2,FALSE),0)</f>
        <v>0</v>
      </c>
      <c r="AD51" s="49">
        <f>versenyek!$CN$11*IFERROR(VLOOKUP(VLOOKUP($A51,versenyek!CM:CO,3,FALSE),szabalyok!$A$16:$B$23,2,FALSE),0)</f>
        <v>0</v>
      </c>
      <c r="AE51" s="49">
        <f>versenyek!$CQ$11*IFERROR(VLOOKUP(VLOOKUP($A51,versenyek!CP:CR,3,FALSE),szabalyok!$A$16:$B$23,2,FALSE),0)</f>
        <v>0</v>
      </c>
      <c r="AF51" s="49">
        <f>versenyek!$CT$11*IFERROR(VLOOKUP(VLOOKUP($A51,versenyek!CS:CU,3,FALSE),szabalyok!$A$16:$B$23,2,FALSE),0)</f>
        <v>0</v>
      </c>
      <c r="AG51" s="49">
        <f>versenyek!$CW$11*IFERROR(VLOOKUP(VLOOKUP($A51,versenyek!CV:CX,3,FALSE),szabalyok!$A$16:$B$23,2,FALSE),0)</f>
        <v>0</v>
      </c>
      <c r="AH51" s="49">
        <f>versenyek!$CZ$11*IFERROR(VLOOKUP(VLOOKUP($A51,versenyek!CY:DA,3,FALSE),szabalyok!$A$16:$B$23,2,FALSE),0)</f>
        <v>0</v>
      </c>
      <c r="AI51" s="49">
        <f>versenyek!$DC$11*IFERROR(VLOOKUP(VLOOKUP($A51,versenyek!DB:DD,3,FALSE),szabalyok!$A$16:$B$23,2,FALSE),0)</f>
        <v>0</v>
      </c>
      <c r="AJ51" s="49">
        <f>versenyek!$DF$11*IFERROR(VLOOKUP(VLOOKUP($A51,versenyek!DE:DG,3,FALSE),szabalyok!$A$16:$B$23,2,FALSE),0)</f>
        <v>0</v>
      </c>
      <c r="AK51" s="49">
        <f>versenyek!$DI$11*IFERROR(VLOOKUP(VLOOKUP($A51,versenyek!DH:DJ,3,FALSE),szabalyok!$A$16:$B$23,2,FALSE),0)</f>
        <v>0</v>
      </c>
      <c r="AL51" s="49">
        <f>versenyek!$DL$11*IFERROR(VLOOKUP(VLOOKUP($A51,versenyek!DK:DM,3,FALSE),szabalyok!$A$16:$B$23,2,FALSE),0)</f>
        <v>0</v>
      </c>
      <c r="AM51" s="49">
        <f>versenyek!$DR$11*IFERROR(VLOOKUP(VLOOKUP($A51,versenyek!DQ:DS,3,FALSE),szabalyok!$A$16:$B$23,2,FALSE),0)</f>
        <v>0</v>
      </c>
      <c r="AN51" s="49">
        <f>versenyek!$DU$11*IFERROR(VLOOKUP(VLOOKUP($A51,versenyek!DT:DV,3,FALSE),szabalyok!$A$16:$B$23,2,FALSE),0)</f>
        <v>0</v>
      </c>
      <c r="AO51" s="49">
        <f>versenyek!$DO$11*IFERROR(VLOOKUP(VLOOKUP($A51,versenyek!DN:DP,3,FALSE),szabalyok!$A$16:$B$23,2,FALSE),0)</f>
        <v>0</v>
      </c>
      <c r="AP51" s="49">
        <f>versenyek!$DX$11*IFERROR(VLOOKUP(VLOOKUP($A51,versenyek!DW:DY,3,FALSE),szabalyok!$A$16:$B$23,2,FALSE),0)</f>
        <v>0</v>
      </c>
      <c r="AQ51" s="49">
        <f>versenyek!$EA$11*IFERROR(VLOOKUP(VLOOKUP($A51,versenyek!DZ:EB,3,FALSE),szabalyok!$A$16:$B$23,2,FALSE),0)</f>
        <v>0</v>
      </c>
      <c r="AR51" s="49">
        <f>versenyek!$ED$11*IFERROR(VLOOKUP(VLOOKUP($A51,versenyek!EC:EE,3,FALSE),szabalyok!$A$16:$B$23,2,FALSE),0)</f>
        <v>13.109651337400894</v>
      </c>
      <c r="AS51" s="49">
        <f>versenyek!$EG$11*IFERROR(VLOOKUP(VLOOKUP($A51,versenyek!EF:EH,3,FALSE),szabalyok!$A$16:$B$23,2,FALSE),0)</f>
        <v>0</v>
      </c>
      <c r="AT51" s="49">
        <f>versenyek!$EJ$11*IFERROR(VLOOKUP(VLOOKUP($A51,versenyek!EI:EK,3,FALSE),szabalyok!$A$16:$B$23,2,FALSE),0)</f>
        <v>0</v>
      </c>
      <c r="AU51" s="49">
        <f>versenyek!$EM$11*IFERROR(VLOOKUP(VLOOKUP($A51,versenyek!EL:EN,3,FALSE),szabalyok!$A$16:$B$23,2,FALSE),0)</f>
        <v>0</v>
      </c>
      <c r="AV51" s="49">
        <f>versenyek!$EP$11*IFERROR(VLOOKUP(VLOOKUP($A51,versenyek!EO:EQ,3,FALSE),szabalyok!$A$16:$B$23,2,FALSE),0)</f>
        <v>0</v>
      </c>
      <c r="AW51" s="49">
        <f>versenyek!$EY$11*IFERROR(VLOOKUP(VLOOKUP($A51,versenyek!EX:EZ,3,FALSE),szabalyok!$A$16:$B$23,2,FALSE),0)</f>
        <v>0</v>
      </c>
      <c r="AX51" s="49">
        <f>versenyek!$FB$11*IFERROR(VLOOKUP(VLOOKUP($A51,versenyek!FA:FC,3,FALSE),szabalyok!$A$16:$B$23,2,FALSE),0)</f>
        <v>0</v>
      </c>
      <c r="AY51" s="49">
        <f>versenyek!$FE$11*IFERROR(VLOOKUP(VLOOKUP($A51,versenyek!FD:FF,3,FALSE),szabalyok!$A$16:$B$23,2,FALSE),0)</f>
        <v>0</v>
      </c>
      <c r="AZ51" s="49">
        <f>versenyek!$FH$11*IFERROR(VLOOKUP(VLOOKUP($A51,versenyek!FG:FI,3,FALSE),szabalyok!$A$16:$B$23,2,FALSE),0)</f>
        <v>0</v>
      </c>
      <c r="BA51" s="49">
        <f>versenyek!$FK$11*IFERROR(VLOOKUP(VLOOKUP($A51,versenyek!FJ:FL,3,FALSE),szabalyok!$A$16:$B$23,2,FALSE),0)</f>
        <v>0</v>
      </c>
      <c r="BB51" s="49">
        <f>versenyek!$FN$11*IFERROR(VLOOKUP(VLOOKUP($A51,versenyek!FM:FO,3,FALSE),szabalyok!$A$16:$B$23,2,FALSE),0)</f>
        <v>0</v>
      </c>
      <c r="BC51" s="49">
        <f>versenyek!$FQ$11*IFERROR(VLOOKUP(VLOOKUP($A51,versenyek!FP:FR,3,FALSE),szabalyok!$A$16:$B$23,2,FALSE),0)</f>
        <v>0</v>
      </c>
      <c r="BD51" s="49">
        <f>versenyek!$FT$11*IFERROR(VLOOKUP(VLOOKUP($A51,versenyek!FS:FU,3,FALSE),szabalyok!$A$16:$B$23,2,FALSE),0)</f>
        <v>0</v>
      </c>
      <c r="BE51" s="49">
        <f>versenyek!$FW$11*IFERROR(VLOOKUP(VLOOKUP($A51,versenyek!FV:FX,3,FALSE),szabalyok!$A$16:$B$23,2,FALSE),0)</f>
        <v>0</v>
      </c>
      <c r="BF51" s="49">
        <f>versenyek!$FZ$11*IFERROR(VLOOKUP(VLOOKUP($A51,versenyek!FY:GA,3,FALSE),szabalyok!$A$16:$B$23,2,FALSE),0)</f>
        <v>0</v>
      </c>
      <c r="BG51" s="49">
        <f>versenyek!$GC$11*IFERROR(VLOOKUP(VLOOKUP($A51,versenyek!GB:GD,3,FALSE),szabalyok!$A$16:$B$23,2,FALSE),0)</f>
        <v>0</v>
      </c>
      <c r="BH51" s="49">
        <f>versenyek!$GF$11*IFERROR(VLOOKUP(VLOOKUP($A51,versenyek!GE:GG,3,FALSE),szabalyok!$A$16:$B$23,2,FALSE),0)</f>
        <v>0</v>
      </c>
      <c r="BI51" s="49">
        <f>versenyek!$GI$11*IFERROR(VLOOKUP(VLOOKUP($A51,versenyek!GH:GJ,3,FALSE),szabalyok!$A$16:$B$23,2,FALSE),0)</f>
        <v>0</v>
      </c>
      <c r="BJ51" s="49">
        <f>versenyek!$GL$11*IFERROR(VLOOKUP(VLOOKUP($A51,versenyek!GK:GM,3,FALSE),szabalyok!$A$16:$B$23,2,FALSE),0)</f>
        <v>0</v>
      </c>
      <c r="BK51" s="49">
        <f>versenyek!$GO$11*IFERROR(VLOOKUP(VLOOKUP($A51,versenyek!GN:GP,3,FALSE),szabalyok!$A$16:$B$23,2,FALSE),0)</f>
        <v>0</v>
      </c>
      <c r="BL51" s="49">
        <f>versenyek!$GR$11*IFERROR(VLOOKUP(VLOOKUP($A51,versenyek!GQ:GS,3,FALSE),szabalyok!$A$16:$B$23,2,FALSE),0)</f>
        <v>0</v>
      </c>
      <c r="BM51" s="49">
        <f>versenyek!$GX$11*IFERROR(VLOOKUP(VLOOKUP($A51,versenyek!GW:GY,3,FALSE),szabalyok!$A$16:$B$23,2,FALSE),0)</f>
        <v>0</v>
      </c>
      <c r="BN51" s="49">
        <f>versenyek!$GX$11*IFERROR(VLOOKUP(VLOOKUP($A51,versenyek!GX:GZ,3,FALSE),szabalyok!$A$16:$B$23,2,FALSE),0)</f>
        <v>0</v>
      </c>
      <c r="BO51" s="49">
        <f>versenyek!$HD$11*IFERROR(VLOOKUP(VLOOKUP($A51,versenyek!HC:HE,3,FALSE),szabalyok!$A$16:$B$23,2,FALSE),0)</f>
        <v>0</v>
      </c>
      <c r="BP51" s="49">
        <f>versenyek!$HG$11*IFERROR(VLOOKUP(VLOOKUP($A51,versenyek!HF:HH,3,FALSE),szabalyok!$A$16:$B$23,2,FALSE),0)</f>
        <v>0</v>
      </c>
      <c r="BQ51" s="49">
        <f>versenyek!$HJ$11*IFERROR(VLOOKUP(VLOOKUP($A51,versenyek!HI:HK,3,FALSE),szabalyok!$A$16:$B$23,2,FALSE),0)</f>
        <v>0</v>
      </c>
      <c r="BR51" s="49">
        <f>versenyek!$HM$11*IFERROR(VLOOKUP(VLOOKUP($A51,versenyek!HL:HN,3,FALSE),szabalyok!$A$16:$B$23,2,FALSE),0)</f>
        <v>0</v>
      </c>
      <c r="BS51" s="49">
        <f>versenyek!$HP$11*IFERROR(VLOOKUP(VLOOKUP($A51,versenyek!HO:HQ,3,FALSE),szabalyok!$A$16:$B$23,2,FALSE),0)</f>
        <v>0</v>
      </c>
      <c r="BT51" s="49">
        <f>versenyek!$HS$11*IFERROR(VLOOKUP(VLOOKUP($A51,versenyek!HR:HT,3,FALSE),szabalyok!$A$16:$B$23,2,FALSE),0)</f>
        <v>0</v>
      </c>
      <c r="BU51" s="49">
        <f>versenyek!$HV$11*IFERROR(VLOOKUP(VLOOKUP($A51,versenyek!HU:HW,3,FALSE),szabalyok!$A$16:$B$23,2,FALSE),0)</f>
        <v>0</v>
      </c>
      <c r="BV51" s="49">
        <f>versenyek!$HY$11*IFERROR(VLOOKUP(VLOOKUP($A51,versenyek!HX:HZ,3,FALSE),szabalyok!$A$16:$B$23,2,FALSE),0)</f>
        <v>0</v>
      </c>
      <c r="BW51" s="49">
        <f>versenyek!$IB$11*IFERROR(VLOOKUP(VLOOKUP($A51,versenyek!IA:IC,3,FALSE),szabalyok!$A$16:$B$23,2,FALSE),0)</f>
        <v>0</v>
      </c>
      <c r="BX51" s="49">
        <f>versenyek!$IE$11*IFERROR(VLOOKUP(VLOOKUP($A51,versenyek!ID:IF,3,FALSE),szabalyok!$A$16:$B$23,2,FALSE),0)</f>
        <v>0</v>
      </c>
      <c r="BY51" s="49">
        <f>versenyek!$IH$11*IFERROR(VLOOKUP(VLOOKUP($A51,versenyek!IG:II,3,FALSE),szabalyok!$A$16:$B$23,2,FALSE),0)</f>
        <v>0</v>
      </c>
      <c r="BZ51" s="49">
        <f>versenyek!$IK$11*IFERROR(VLOOKUP(VLOOKUP($A51,versenyek!IJ:IL,3,FALSE),szabalyok!$A$16:$B$23,2,FALSE),0)</f>
        <v>0</v>
      </c>
      <c r="CA51" s="49">
        <f>versenyek!$IN$11*IFERROR(VLOOKUP(VLOOKUP($A51,versenyek!IM:IO,3,FALSE),szabalyok!$A$16:$B$23,2,FALSE),0)</f>
        <v>0</v>
      </c>
      <c r="CB51" s="49"/>
      <c r="CC51" s="238">
        <f t="shared" si="1"/>
        <v>0</v>
      </c>
    </row>
    <row r="52" spans="1:81">
      <c r="A52" s="213" t="s">
        <v>95</v>
      </c>
      <c r="B52" s="49">
        <v>0</v>
      </c>
      <c r="C52" s="49">
        <v>26.859231265854259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v>0</v>
      </c>
      <c r="P52" s="49">
        <v>0</v>
      </c>
      <c r="Q52" s="49">
        <v>0</v>
      </c>
      <c r="R52" s="49">
        <f>versenyek!$BD$11*IFERROR(VLOOKUP(VLOOKUP($A52,versenyek!BC:BE,3,FALSE),szabalyok!$A$16:$B$23,2,FALSE),0)</f>
        <v>0</v>
      </c>
      <c r="S52" s="49">
        <f>versenyek!$BG$11*IFERROR(VLOOKUP(VLOOKUP($A52,versenyek!BF:BH,3,FALSE),szabalyok!$A$16:$B$23,2,FALSE),0)</f>
        <v>0</v>
      </c>
      <c r="T52" s="49">
        <f>versenyek!$BJ$11*IFERROR(VLOOKUP(VLOOKUP($A52,versenyek!BI:BK,3,FALSE),szabalyok!$A$16:$B$23,2,FALSE),0)</f>
        <v>0</v>
      </c>
      <c r="U52" s="49">
        <f>versenyek!$BM$11*IFERROR(VLOOKUP(VLOOKUP($A52,versenyek!BL:BN,3,FALSE),szabalyok!$A$16:$B$23,2,FALSE),0)</f>
        <v>0</v>
      </c>
      <c r="V52" s="49">
        <f>versenyek!$BP$11*IFERROR(VLOOKUP(VLOOKUP($A52,versenyek!BO:BQ,3,FALSE),szabalyok!$A$16:$B$23,2,FALSE),0)</f>
        <v>0</v>
      </c>
      <c r="W52" s="49">
        <f>versenyek!$BS$11*IFERROR(VLOOKUP(VLOOKUP($A52,versenyek!BR:BT,3,FALSE),szabalyok!$A$16:$B$23,2,FALSE),0)</f>
        <v>0</v>
      </c>
      <c r="X52" s="49">
        <f>versenyek!$BV$11*IFERROR(VLOOKUP(VLOOKUP($A52,versenyek!BU:BW,3,FALSE),szabalyok!$A$16:$B$23,2,FALSE),0)</f>
        <v>0</v>
      </c>
      <c r="Y52" s="49">
        <f>versenyek!$BY$11*IFERROR(VLOOKUP(VLOOKUP($A52,versenyek!BX:BZ,3,FALSE),szabalyok!$A$16:$B$23,2,FALSE),0)</f>
        <v>0</v>
      </c>
      <c r="Z52" s="49">
        <f>versenyek!$CB$11*IFERROR(VLOOKUP(VLOOKUP($A52,versenyek!CA:CC,3,FALSE),szabalyok!$A$16:$B$23,2,FALSE),0)</f>
        <v>0</v>
      </c>
      <c r="AA52" s="49">
        <f>versenyek!$CE$11*IFERROR(VLOOKUP(VLOOKUP($A52,versenyek!CD:CF,3,FALSE),szabalyok!$A$16:$B$23,2,FALSE),0)</f>
        <v>0</v>
      </c>
      <c r="AB52" s="49">
        <f>versenyek!$CH$11*IFERROR(VLOOKUP(VLOOKUP($A52,versenyek!CG:CI,3,FALSE),szabalyok!$A$16:$B$23,2,FALSE),0)</f>
        <v>0</v>
      </c>
      <c r="AC52" s="49">
        <f>versenyek!$CK$11*IFERROR(VLOOKUP(VLOOKUP($A52,versenyek!CJ:CL,3,FALSE),szabalyok!$A$16:$B$23,2,FALSE),0)</f>
        <v>0</v>
      </c>
      <c r="AD52" s="49">
        <f>versenyek!$CN$11*IFERROR(VLOOKUP(VLOOKUP($A52,versenyek!CM:CO,3,FALSE),szabalyok!$A$16:$B$23,2,FALSE),0)</f>
        <v>0</v>
      </c>
      <c r="AE52" s="49">
        <f>versenyek!$CQ$11*IFERROR(VLOOKUP(VLOOKUP($A52,versenyek!CP:CR,3,FALSE),szabalyok!$A$16:$B$23,2,FALSE),0)</f>
        <v>0</v>
      </c>
      <c r="AF52" s="49">
        <f>versenyek!$CT$11*IFERROR(VLOOKUP(VLOOKUP($A52,versenyek!CS:CU,3,FALSE),szabalyok!$A$16:$B$23,2,FALSE),0)</f>
        <v>0</v>
      </c>
      <c r="AG52" s="49">
        <f>versenyek!$CW$11*IFERROR(VLOOKUP(VLOOKUP($A52,versenyek!CV:CX,3,FALSE),szabalyok!$A$16:$B$23,2,FALSE),0)</f>
        <v>0</v>
      </c>
      <c r="AH52" s="49">
        <f>versenyek!$CZ$11*IFERROR(VLOOKUP(VLOOKUP($A52,versenyek!CY:DA,3,FALSE),szabalyok!$A$16:$B$23,2,FALSE),0)</f>
        <v>0</v>
      </c>
      <c r="AI52" s="49">
        <f>versenyek!$DC$11*IFERROR(VLOOKUP(VLOOKUP($A52,versenyek!DB:DD,3,FALSE),szabalyok!$A$16:$B$23,2,FALSE),0)</f>
        <v>0</v>
      </c>
      <c r="AJ52" s="49">
        <f>versenyek!$DF$11*IFERROR(VLOOKUP(VLOOKUP($A52,versenyek!DE:DG,3,FALSE),szabalyok!$A$16:$B$23,2,FALSE),0)</f>
        <v>0</v>
      </c>
      <c r="AK52" s="49">
        <f>versenyek!$DI$11*IFERROR(VLOOKUP(VLOOKUP($A52,versenyek!DH:DJ,3,FALSE),szabalyok!$A$16:$B$23,2,FALSE),0)</f>
        <v>0</v>
      </c>
      <c r="AL52" s="49">
        <f>versenyek!$DL$11*IFERROR(VLOOKUP(VLOOKUP($A52,versenyek!DK:DM,3,FALSE),szabalyok!$A$16:$B$23,2,FALSE),0)</f>
        <v>0</v>
      </c>
      <c r="AM52" s="49">
        <f>versenyek!$DR$11*IFERROR(VLOOKUP(VLOOKUP($A52,versenyek!DQ:DS,3,FALSE),szabalyok!$A$16:$B$23,2,FALSE),0)</f>
        <v>0</v>
      </c>
      <c r="AN52" s="49">
        <f>versenyek!$DU$11*IFERROR(VLOOKUP(VLOOKUP($A52,versenyek!DT:DV,3,FALSE),szabalyok!$A$16:$B$23,2,FALSE),0)</f>
        <v>0</v>
      </c>
      <c r="AO52" s="49">
        <f>versenyek!$DO$11*IFERROR(VLOOKUP(VLOOKUP($A52,versenyek!DN:DP,3,FALSE),szabalyok!$A$16:$B$23,2,FALSE),0)</f>
        <v>0</v>
      </c>
      <c r="AP52" s="49">
        <f>versenyek!$DX$11*IFERROR(VLOOKUP(VLOOKUP($A52,versenyek!DW:DY,3,FALSE),szabalyok!$A$16:$B$23,2,FALSE),0)</f>
        <v>0</v>
      </c>
      <c r="AQ52" s="49">
        <f>versenyek!$EA$11*IFERROR(VLOOKUP(VLOOKUP($A52,versenyek!DZ:EB,3,FALSE),szabalyok!$A$16:$B$23,2,FALSE),0)</f>
        <v>0</v>
      </c>
      <c r="AR52" s="49">
        <f>versenyek!$ED$11*IFERROR(VLOOKUP(VLOOKUP($A52,versenyek!EC:EE,3,FALSE),szabalyok!$A$16:$B$23,2,FALSE),0)</f>
        <v>0</v>
      </c>
      <c r="AS52" s="49">
        <f>versenyek!$EG$11*IFERROR(VLOOKUP(VLOOKUP($A52,versenyek!EF:EH,3,FALSE),szabalyok!$A$16:$B$23,2,FALSE),0)</f>
        <v>0</v>
      </c>
      <c r="AT52" s="49">
        <f>versenyek!$EJ$11*IFERROR(VLOOKUP(VLOOKUP($A52,versenyek!EI:EK,3,FALSE),szabalyok!$A$16:$B$23,2,FALSE),0)</f>
        <v>0</v>
      </c>
      <c r="AU52" s="49">
        <f>versenyek!$EM$11*IFERROR(VLOOKUP(VLOOKUP($A52,versenyek!EL:EN,3,FALSE),szabalyok!$A$16:$B$23,2,FALSE),0)</f>
        <v>0</v>
      </c>
      <c r="AV52" s="49">
        <f>versenyek!$EP$11*IFERROR(VLOOKUP(VLOOKUP($A52,versenyek!EO:EQ,3,FALSE),szabalyok!$A$16:$B$23,2,FALSE),0)</f>
        <v>0</v>
      </c>
      <c r="AW52" s="49">
        <f>versenyek!$EY$11*IFERROR(VLOOKUP(VLOOKUP($A52,versenyek!EX:EZ,3,FALSE),szabalyok!$A$16:$B$23,2,FALSE),0)</f>
        <v>0</v>
      </c>
      <c r="AX52" s="49">
        <f>versenyek!$FB$11*IFERROR(VLOOKUP(VLOOKUP($A52,versenyek!FA:FC,3,FALSE),szabalyok!$A$16:$B$23,2,FALSE),0)</f>
        <v>0</v>
      </c>
      <c r="AY52" s="49">
        <f>versenyek!$FE$11*IFERROR(VLOOKUP(VLOOKUP($A52,versenyek!FD:FF,3,FALSE),szabalyok!$A$16:$B$23,2,FALSE),0)</f>
        <v>0</v>
      </c>
      <c r="AZ52" s="49">
        <f>versenyek!$FH$11*IFERROR(VLOOKUP(VLOOKUP($A52,versenyek!FG:FI,3,FALSE),szabalyok!$A$16:$B$23,2,FALSE),0)</f>
        <v>0</v>
      </c>
      <c r="BA52" s="49">
        <f>versenyek!$FK$11*IFERROR(VLOOKUP(VLOOKUP($A52,versenyek!FJ:FL,3,FALSE),szabalyok!$A$16:$B$23,2,FALSE),0)</f>
        <v>0</v>
      </c>
      <c r="BB52" s="49">
        <f>versenyek!$FN$11*IFERROR(VLOOKUP(VLOOKUP($A52,versenyek!FM:FO,3,FALSE),szabalyok!$A$16:$B$23,2,FALSE),0)</f>
        <v>0</v>
      </c>
      <c r="BC52" s="49">
        <f>versenyek!$FQ$11*IFERROR(VLOOKUP(VLOOKUP($A52,versenyek!FP:FR,3,FALSE),szabalyok!$A$16:$B$23,2,FALSE),0)</f>
        <v>0</v>
      </c>
      <c r="BD52" s="49">
        <f>versenyek!$FT$11*IFERROR(VLOOKUP(VLOOKUP($A52,versenyek!FS:FU,3,FALSE),szabalyok!$A$16:$B$23,2,FALSE),0)</f>
        <v>0</v>
      </c>
      <c r="BE52" s="49">
        <f>versenyek!$FW$11*IFERROR(VLOOKUP(VLOOKUP($A52,versenyek!FV:FX,3,FALSE),szabalyok!$A$16:$B$23,2,FALSE),0)</f>
        <v>0</v>
      </c>
      <c r="BF52" s="49">
        <f>versenyek!$FZ$11*IFERROR(VLOOKUP(VLOOKUP($A52,versenyek!FY:GA,3,FALSE),szabalyok!$A$16:$B$23,2,FALSE),0)</f>
        <v>0</v>
      </c>
      <c r="BG52" s="49">
        <f>versenyek!$GC$11*IFERROR(VLOOKUP(VLOOKUP($A52,versenyek!GB:GD,3,FALSE),szabalyok!$A$16:$B$23,2,FALSE),0)</f>
        <v>0</v>
      </c>
      <c r="BH52" s="49">
        <f>versenyek!$GF$11*IFERROR(VLOOKUP(VLOOKUP($A52,versenyek!GE:GG,3,FALSE),szabalyok!$A$16:$B$23,2,FALSE),0)</f>
        <v>0</v>
      </c>
      <c r="BI52" s="49">
        <f>versenyek!$GI$11*IFERROR(VLOOKUP(VLOOKUP($A52,versenyek!GH:GJ,3,FALSE),szabalyok!$A$16:$B$23,2,FALSE),0)</f>
        <v>0</v>
      </c>
      <c r="BJ52" s="49">
        <f>versenyek!$GL$11*IFERROR(VLOOKUP(VLOOKUP($A52,versenyek!GK:GM,3,FALSE),szabalyok!$A$16:$B$23,2,FALSE),0)</f>
        <v>0</v>
      </c>
      <c r="BK52" s="49">
        <f>versenyek!$GO$11*IFERROR(VLOOKUP(VLOOKUP($A52,versenyek!GN:GP,3,FALSE),szabalyok!$A$16:$B$23,2,FALSE),0)</f>
        <v>0</v>
      </c>
      <c r="BL52" s="49">
        <f>versenyek!$GR$11*IFERROR(VLOOKUP(VLOOKUP($A52,versenyek!GQ:GS,3,FALSE),szabalyok!$A$16:$B$23,2,FALSE),0)</f>
        <v>0</v>
      </c>
      <c r="BM52" s="49">
        <f>versenyek!$GX$11*IFERROR(VLOOKUP(VLOOKUP($A52,versenyek!GW:GY,3,FALSE),szabalyok!$A$16:$B$23,2,FALSE),0)</f>
        <v>0</v>
      </c>
      <c r="BN52" s="49">
        <f>versenyek!$GX$11*IFERROR(VLOOKUP(VLOOKUP($A52,versenyek!GX:GZ,3,FALSE),szabalyok!$A$16:$B$23,2,FALSE),0)</f>
        <v>0</v>
      </c>
      <c r="BO52" s="49">
        <f>versenyek!$HD$11*IFERROR(VLOOKUP(VLOOKUP($A52,versenyek!HC:HE,3,FALSE),szabalyok!$A$16:$B$23,2,FALSE),0)</f>
        <v>0</v>
      </c>
      <c r="BP52" s="49">
        <f>versenyek!$HG$11*IFERROR(VLOOKUP(VLOOKUP($A52,versenyek!HF:HH,3,FALSE),szabalyok!$A$16:$B$23,2,FALSE),0)</f>
        <v>0</v>
      </c>
      <c r="BQ52" s="49">
        <f>versenyek!$HJ$11*IFERROR(VLOOKUP(VLOOKUP($A52,versenyek!HI:HK,3,FALSE),szabalyok!$A$16:$B$23,2,FALSE),0)</f>
        <v>0</v>
      </c>
      <c r="BR52" s="49">
        <f>versenyek!$HM$11*IFERROR(VLOOKUP(VLOOKUP($A52,versenyek!HL:HN,3,FALSE),szabalyok!$A$16:$B$23,2,FALSE),0)</f>
        <v>0</v>
      </c>
      <c r="BS52" s="49">
        <f>versenyek!$HP$11*IFERROR(VLOOKUP(VLOOKUP($A52,versenyek!HO:HQ,3,FALSE),szabalyok!$A$16:$B$23,2,FALSE),0)</f>
        <v>0</v>
      </c>
      <c r="BT52" s="49">
        <f>versenyek!$HS$11*IFERROR(VLOOKUP(VLOOKUP($A52,versenyek!HR:HT,3,FALSE),szabalyok!$A$16:$B$23,2,FALSE),0)</f>
        <v>0</v>
      </c>
      <c r="BU52" s="49">
        <f>versenyek!$HV$11*IFERROR(VLOOKUP(VLOOKUP($A52,versenyek!HU:HW,3,FALSE),szabalyok!$A$16:$B$23,2,FALSE),0)</f>
        <v>0</v>
      </c>
      <c r="BV52" s="49">
        <f>versenyek!$HY$11*IFERROR(VLOOKUP(VLOOKUP($A52,versenyek!HX:HZ,3,FALSE),szabalyok!$A$16:$B$23,2,FALSE),0)</f>
        <v>0</v>
      </c>
      <c r="BW52" s="49">
        <f>versenyek!$IB$11*IFERROR(VLOOKUP(VLOOKUP($A52,versenyek!IA:IC,3,FALSE),szabalyok!$A$16:$B$23,2,FALSE),0)</f>
        <v>0</v>
      </c>
      <c r="BX52" s="49">
        <f>versenyek!$IE$11*IFERROR(VLOOKUP(VLOOKUP($A52,versenyek!ID:IF,3,FALSE),szabalyok!$A$16:$B$23,2,FALSE),0)</f>
        <v>0</v>
      </c>
      <c r="BY52" s="49">
        <f>versenyek!$IH$11*IFERROR(VLOOKUP(VLOOKUP($A52,versenyek!IG:II,3,FALSE),szabalyok!$A$16:$B$23,2,FALSE),0)</f>
        <v>0</v>
      </c>
      <c r="BZ52" s="49">
        <f>versenyek!$IK$11*IFERROR(VLOOKUP(VLOOKUP($A52,versenyek!IJ:IL,3,FALSE),szabalyok!$A$16:$B$23,2,FALSE),0)</f>
        <v>0</v>
      </c>
      <c r="CA52" s="49">
        <f>versenyek!$IN$11*IFERROR(VLOOKUP(VLOOKUP($A52,versenyek!IM:IO,3,FALSE),szabalyok!$A$16:$B$23,2,FALSE),0)</f>
        <v>0</v>
      </c>
      <c r="CB52" s="49"/>
      <c r="CC52" s="238">
        <f t="shared" si="1"/>
        <v>0</v>
      </c>
    </row>
    <row r="53" spans="1:81">
      <c r="A53" s="1" t="s">
        <v>67</v>
      </c>
      <c r="B53" s="49">
        <v>0</v>
      </c>
      <c r="C53" s="49">
        <v>0</v>
      </c>
      <c r="D53" s="49">
        <v>55.785652789275225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  <c r="O53" s="49">
        <v>0</v>
      </c>
      <c r="P53" s="49">
        <v>0</v>
      </c>
      <c r="Q53" s="49">
        <v>0</v>
      </c>
      <c r="R53" s="49">
        <f>versenyek!$BD$11*IFERROR(VLOOKUP(VLOOKUP($A53,versenyek!BC:BE,3,FALSE),szabalyok!$A$16:$B$23,2,FALSE),0)</f>
        <v>0</v>
      </c>
      <c r="S53" s="49">
        <f>versenyek!$BG$11*IFERROR(VLOOKUP(VLOOKUP($A53,versenyek!BF:BH,3,FALSE),szabalyok!$A$16:$B$23,2,FALSE),0)</f>
        <v>0</v>
      </c>
      <c r="T53" s="49">
        <f>versenyek!$BJ$11*IFERROR(VLOOKUP(VLOOKUP($A53,versenyek!BI:BK,3,FALSE),szabalyok!$A$16:$B$23,2,FALSE),0)</f>
        <v>0</v>
      </c>
      <c r="U53" s="49">
        <f>versenyek!$BM$11*IFERROR(VLOOKUP(VLOOKUP($A53,versenyek!BL:BN,3,FALSE),szabalyok!$A$16:$B$23,2,FALSE),0)</f>
        <v>0</v>
      </c>
      <c r="V53" s="49">
        <f>versenyek!$BP$11*IFERROR(VLOOKUP(VLOOKUP($A53,versenyek!BO:BQ,3,FALSE),szabalyok!$A$16:$B$23,2,FALSE),0)</f>
        <v>0</v>
      </c>
      <c r="W53" s="49">
        <f>versenyek!$BS$11*IFERROR(VLOOKUP(VLOOKUP($A53,versenyek!BR:BT,3,FALSE),szabalyok!$A$16:$B$23,2,FALSE),0)</f>
        <v>0</v>
      </c>
      <c r="X53" s="49">
        <f>versenyek!$BV$11*IFERROR(VLOOKUP(VLOOKUP($A53,versenyek!BU:BW,3,FALSE),szabalyok!$A$16:$B$23,2,FALSE),0)</f>
        <v>0</v>
      </c>
      <c r="Y53" s="49">
        <f>versenyek!$BY$11*IFERROR(VLOOKUP(VLOOKUP($A53,versenyek!BX:BZ,3,FALSE),szabalyok!$A$16:$B$23,2,FALSE),0)</f>
        <v>0</v>
      </c>
      <c r="Z53" s="49">
        <f>versenyek!$CB$11*IFERROR(VLOOKUP(VLOOKUP($A53,versenyek!CA:CC,3,FALSE),szabalyok!$A$16:$B$23,2,FALSE),0)</f>
        <v>0</v>
      </c>
      <c r="AA53" s="49">
        <f>versenyek!$CE$11*IFERROR(VLOOKUP(VLOOKUP($A53,versenyek!CD:CF,3,FALSE),szabalyok!$A$16:$B$23,2,FALSE),0)</f>
        <v>0</v>
      </c>
      <c r="AB53" s="49">
        <f>versenyek!$CH$11*IFERROR(VLOOKUP(VLOOKUP($A53,versenyek!CG:CI,3,FALSE),szabalyok!$A$16:$B$23,2,FALSE),0)</f>
        <v>0</v>
      </c>
      <c r="AC53" s="49">
        <f>versenyek!$CK$11*IFERROR(VLOOKUP(VLOOKUP($A53,versenyek!CJ:CL,3,FALSE),szabalyok!$A$16:$B$23,2,FALSE),0)</f>
        <v>0</v>
      </c>
      <c r="AD53" s="49">
        <f>versenyek!$CN$11*IFERROR(VLOOKUP(VLOOKUP($A53,versenyek!CM:CO,3,FALSE),szabalyok!$A$16:$B$23,2,FALSE),0)</f>
        <v>0</v>
      </c>
      <c r="AE53" s="49">
        <f>versenyek!$CQ$11*IFERROR(VLOOKUP(VLOOKUP($A53,versenyek!CP:CR,3,FALSE),szabalyok!$A$16:$B$23,2,FALSE),0)</f>
        <v>0</v>
      </c>
      <c r="AF53" s="49">
        <f>versenyek!$CT$11*IFERROR(VLOOKUP(VLOOKUP($A53,versenyek!CS:CU,3,FALSE),szabalyok!$A$16:$B$23,2,FALSE),0)</f>
        <v>0</v>
      </c>
      <c r="AG53" s="49">
        <f>versenyek!$CW$11*IFERROR(VLOOKUP(VLOOKUP($A53,versenyek!CV:CX,3,FALSE),szabalyok!$A$16:$B$23,2,FALSE),0)</f>
        <v>0</v>
      </c>
      <c r="AH53" s="49">
        <f>versenyek!$CZ$11*IFERROR(VLOOKUP(VLOOKUP($A53,versenyek!CY:DA,3,FALSE),szabalyok!$A$16:$B$23,2,FALSE),0)</f>
        <v>0</v>
      </c>
      <c r="AI53" s="49">
        <f>versenyek!$DC$11*IFERROR(VLOOKUP(VLOOKUP($A53,versenyek!DB:DD,3,FALSE),szabalyok!$A$16:$B$23,2,FALSE),0)</f>
        <v>0</v>
      </c>
      <c r="AJ53" s="49">
        <f>versenyek!$DF$11*IFERROR(VLOOKUP(VLOOKUP($A53,versenyek!DE:DG,3,FALSE),szabalyok!$A$16:$B$23,2,FALSE),0)</f>
        <v>0</v>
      </c>
      <c r="AK53" s="49">
        <f>versenyek!$DI$11*IFERROR(VLOOKUP(VLOOKUP($A53,versenyek!DH:DJ,3,FALSE),szabalyok!$A$16:$B$23,2,FALSE),0)</f>
        <v>0</v>
      </c>
      <c r="AL53" s="49">
        <f>versenyek!$DL$11*IFERROR(VLOOKUP(VLOOKUP($A53,versenyek!DK:DM,3,FALSE),szabalyok!$A$16:$B$23,2,FALSE),0)</f>
        <v>0</v>
      </c>
      <c r="AM53" s="49">
        <f>versenyek!$DR$11*IFERROR(VLOOKUP(VLOOKUP($A53,versenyek!DQ:DS,3,FALSE),szabalyok!$A$16:$B$23,2,FALSE),0)</f>
        <v>0</v>
      </c>
      <c r="AN53" s="49">
        <f>versenyek!$DU$11*IFERROR(VLOOKUP(VLOOKUP($A53,versenyek!DT:DV,3,FALSE),szabalyok!$A$16:$B$23,2,FALSE),0)</f>
        <v>0</v>
      </c>
      <c r="AO53" s="49">
        <f>versenyek!$DO$11*IFERROR(VLOOKUP(VLOOKUP($A53,versenyek!DN:DP,3,FALSE),szabalyok!$A$16:$B$23,2,FALSE),0)</f>
        <v>0</v>
      </c>
      <c r="AP53" s="49">
        <f>versenyek!$DX$11*IFERROR(VLOOKUP(VLOOKUP($A53,versenyek!DW:DY,3,FALSE),szabalyok!$A$16:$B$23,2,FALSE),0)</f>
        <v>0</v>
      </c>
      <c r="AQ53" s="49">
        <f>versenyek!$EA$11*IFERROR(VLOOKUP(VLOOKUP($A53,versenyek!DZ:EB,3,FALSE),szabalyok!$A$16:$B$23,2,FALSE),0)</f>
        <v>0</v>
      </c>
      <c r="AR53" s="49">
        <f>versenyek!$ED$11*IFERROR(VLOOKUP(VLOOKUP($A53,versenyek!EC:EE,3,FALSE),szabalyok!$A$16:$B$23,2,FALSE),0)</f>
        <v>0</v>
      </c>
      <c r="AS53" s="49">
        <f>versenyek!$EG$11*IFERROR(VLOOKUP(VLOOKUP($A53,versenyek!EF:EH,3,FALSE),szabalyok!$A$16:$B$23,2,FALSE),0)</f>
        <v>0</v>
      </c>
      <c r="AT53" s="49">
        <f>versenyek!$EJ$11*IFERROR(VLOOKUP(VLOOKUP($A53,versenyek!EI:EK,3,FALSE),szabalyok!$A$16:$B$23,2,FALSE),0)</f>
        <v>0</v>
      </c>
      <c r="AU53" s="49">
        <f>versenyek!$EM$11*IFERROR(VLOOKUP(VLOOKUP($A53,versenyek!EL:EN,3,FALSE),szabalyok!$A$16:$B$23,2,FALSE),0)</f>
        <v>0</v>
      </c>
      <c r="AV53" s="49">
        <f>versenyek!$EP$11*IFERROR(VLOOKUP(VLOOKUP($A53,versenyek!EO:EQ,3,FALSE),szabalyok!$A$16:$B$23,2,FALSE),0)</f>
        <v>0</v>
      </c>
      <c r="AW53" s="49">
        <f>versenyek!$EY$11*IFERROR(VLOOKUP(VLOOKUP($A53,versenyek!EX:EZ,3,FALSE),szabalyok!$A$16:$B$23,2,FALSE),0)</f>
        <v>0</v>
      </c>
      <c r="AX53" s="49">
        <f>versenyek!$FB$11*IFERROR(VLOOKUP(VLOOKUP($A53,versenyek!FA:FC,3,FALSE),szabalyok!$A$16:$B$23,2,FALSE),0)</f>
        <v>0</v>
      </c>
      <c r="AY53" s="49">
        <f>versenyek!$FE$11*IFERROR(VLOOKUP(VLOOKUP($A53,versenyek!FD:FF,3,FALSE),szabalyok!$A$16:$B$23,2,FALSE),0)</f>
        <v>0</v>
      </c>
      <c r="AZ53" s="49">
        <f>versenyek!$FH$11*IFERROR(VLOOKUP(VLOOKUP($A53,versenyek!FG:FI,3,FALSE),szabalyok!$A$16:$B$23,2,FALSE),0)</f>
        <v>0</v>
      </c>
      <c r="BA53" s="49">
        <f>versenyek!$FK$11*IFERROR(VLOOKUP(VLOOKUP($A53,versenyek!FJ:FL,3,FALSE),szabalyok!$A$16:$B$23,2,FALSE),0)</f>
        <v>0</v>
      </c>
      <c r="BB53" s="49">
        <f>versenyek!$FN$11*IFERROR(VLOOKUP(VLOOKUP($A53,versenyek!FM:FO,3,FALSE),szabalyok!$A$16:$B$23,2,FALSE),0)</f>
        <v>0</v>
      </c>
      <c r="BC53" s="49">
        <f>versenyek!$FQ$11*IFERROR(VLOOKUP(VLOOKUP($A53,versenyek!FP:FR,3,FALSE),szabalyok!$A$16:$B$23,2,FALSE),0)</f>
        <v>0</v>
      </c>
      <c r="BD53" s="49">
        <f>versenyek!$FT$11*IFERROR(VLOOKUP(VLOOKUP($A53,versenyek!FS:FU,3,FALSE),szabalyok!$A$16:$B$23,2,FALSE),0)</f>
        <v>0</v>
      </c>
      <c r="BE53" s="49">
        <f>versenyek!$FW$11*IFERROR(VLOOKUP(VLOOKUP($A53,versenyek!FV:FX,3,FALSE),szabalyok!$A$16:$B$23,2,FALSE),0)</f>
        <v>0</v>
      </c>
      <c r="BF53" s="49">
        <f>versenyek!$FZ$11*IFERROR(VLOOKUP(VLOOKUP($A53,versenyek!FY:GA,3,FALSE),szabalyok!$A$16:$B$23,2,FALSE),0)</f>
        <v>0</v>
      </c>
      <c r="BG53" s="49">
        <f>versenyek!$GC$11*IFERROR(VLOOKUP(VLOOKUP($A53,versenyek!GB:GD,3,FALSE),szabalyok!$A$16:$B$23,2,FALSE),0)</f>
        <v>0</v>
      </c>
      <c r="BH53" s="49">
        <f>versenyek!$GF$11*IFERROR(VLOOKUP(VLOOKUP($A53,versenyek!GE:GG,3,FALSE),szabalyok!$A$16:$B$23,2,FALSE),0)</f>
        <v>0</v>
      </c>
      <c r="BI53" s="49">
        <f>versenyek!$GI$11*IFERROR(VLOOKUP(VLOOKUP($A53,versenyek!GH:GJ,3,FALSE),szabalyok!$A$16:$B$23,2,FALSE),0)</f>
        <v>0</v>
      </c>
      <c r="BJ53" s="49">
        <f>versenyek!$GL$11*IFERROR(VLOOKUP(VLOOKUP($A53,versenyek!GK:GM,3,FALSE),szabalyok!$A$16:$B$23,2,FALSE),0)</f>
        <v>0</v>
      </c>
      <c r="BK53" s="49">
        <f>versenyek!$GO$11*IFERROR(VLOOKUP(VLOOKUP($A53,versenyek!GN:GP,3,FALSE),szabalyok!$A$16:$B$23,2,FALSE),0)</f>
        <v>0</v>
      </c>
      <c r="BL53" s="49">
        <f>versenyek!$GR$11*IFERROR(VLOOKUP(VLOOKUP($A53,versenyek!GQ:GS,3,FALSE),szabalyok!$A$16:$B$23,2,FALSE),0)</f>
        <v>0</v>
      </c>
      <c r="BM53" s="49">
        <f>versenyek!$GX$11*IFERROR(VLOOKUP(VLOOKUP($A53,versenyek!GW:GY,3,FALSE),szabalyok!$A$16:$B$23,2,FALSE),0)</f>
        <v>0</v>
      </c>
      <c r="BN53" s="49">
        <f>versenyek!$GX$11*IFERROR(VLOOKUP(VLOOKUP($A53,versenyek!GX:GZ,3,FALSE),szabalyok!$A$16:$B$23,2,FALSE),0)</f>
        <v>0</v>
      </c>
      <c r="BO53" s="49">
        <f>versenyek!$HD$11*IFERROR(VLOOKUP(VLOOKUP($A53,versenyek!HC:HE,3,FALSE),szabalyok!$A$16:$B$23,2,FALSE),0)</f>
        <v>0</v>
      </c>
      <c r="BP53" s="49">
        <f>versenyek!$HG$11*IFERROR(VLOOKUP(VLOOKUP($A53,versenyek!HF:HH,3,FALSE),szabalyok!$A$16:$B$23,2,FALSE),0)</f>
        <v>0</v>
      </c>
      <c r="BQ53" s="49">
        <f>versenyek!$HJ$11*IFERROR(VLOOKUP(VLOOKUP($A53,versenyek!HI:HK,3,FALSE),szabalyok!$A$16:$B$23,2,FALSE),0)</f>
        <v>0</v>
      </c>
      <c r="BR53" s="49">
        <f>versenyek!$HM$11*IFERROR(VLOOKUP(VLOOKUP($A53,versenyek!HL:HN,3,FALSE),szabalyok!$A$16:$B$23,2,FALSE),0)</f>
        <v>0</v>
      </c>
      <c r="BS53" s="49">
        <f>versenyek!$HP$11*IFERROR(VLOOKUP(VLOOKUP($A53,versenyek!HO:HQ,3,FALSE),szabalyok!$A$16:$B$23,2,FALSE),0)</f>
        <v>0</v>
      </c>
      <c r="BT53" s="49">
        <f>versenyek!$HS$11*IFERROR(VLOOKUP(VLOOKUP($A53,versenyek!HR:HT,3,FALSE),szabalyok!$A$16:$B$23,2,FALSE),0)</f>
        <v>0</v>
      </c>
      <c r="BU53" s="49">
        <f>versenyek!$HV$11*IFERROR(VLOOKUP(VLOOKUP($A53,versenyek!HU:HW,3,FALSE),szabalyok!$A$16:$B$23,2,FALSE),0)</f>
        <v>0</v>
      </c>
      <c r="BV53" s="49">
        <f>versenyek!$HY$11*IFERROR(VLOOKUP(VLOOKUP($A53,versenyek!HX:HZ,3,FALSE),szabalyok!$A$16:$B$23,2,FALSE),0)</f>
        <v>0</v>
      </c>
      <c r="BW53" s="49">
        <f>versenyek!$IB$11*IFERROR(VLOOKUP(VLOOKUP($A53,versenyek!IA:IC,3,FALSE),szabalyok!$A$16:$B$23,2,FALSE),0)</f>
        <v>0</v>
      </c>
      <c r="BX53" s="49">
        <f>versenyek!$IE$11*IFERROR(VLOOKUP(VLOOKUP($A53,versenyek!ID:IF,3,FALSE),szabalyok!$A$16:$B$23,2,FALSE),0)</f>
        <v>0</v>
      </c>
      <c r="BY53" s="49">
        <f>versenyek!$IH$11*IFERROR(VLOOKUP(VLOOKUP($A53,versenyek!IG:II,3,FALSE),szabalyok!$A$16:$B$23,2,FALSE),0)</f>
        <v>0</v>
      </c>
      <c r="BZ53" s="49">
        <f>versenyek!$IK$11*IFERROR(VLOOKUP(VLOOKUP($A53,versenyek!IJ:IL,3,FALSE),szabalyok!$A$16:$B$23,2,FALSE),0)</f>
        <v>0</v>
      </c>
      <c r="CA53" s="49">
        <f>versenyek!$IN$11*IFERROR(VLOOKUP(VLOOKUP($A53,versenyek!IM:IO,3,FALSE),szabalyok!$A$16:$B$23,2,FALSE),0)</f>
        <v>0</v>
      </c>
      <c r="CB53" s="49"/>
      <c r="CC53" s="238">
        <f t="shared" si="1"/>
        <v>0</v>
      </c>
    </row>
    <row r="54" spans="1:81">
      <c r="A54" s="65" t="s">
        <v>775</v>
      </c>
      <c r="B54" s="49"/>
      <c r="C54" s="49"/>
      <c r="D54" s="49"/>
      <c r="E54" s="49"/>
      <c r="F54" s="49"/>
      <c r="G54" s="49"/>
      <c r="H54" s="49"/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v>0</v>
      </c>
      <c r="O54" s="49">
        <v>0</v>
      </c>
      <c r="P54" s="49">
        <v>0</v>
      </c>
      <c r="Q54" s="49">
        <v>0</v>
      </c>
      <c r="R54" s="49">
        <f>versenyek!$BD$11*IFERROR(VLOOKUP(VLOOKUP($A54,versenyek!BC:BE,3,FALSE),szabalyok!$A$16:$B$23,2,FALSE),0)</f>
        <v>0</v>
      </c>
      <c r="S54" s="49">
        <f>versenyek!$BG$11*IFERROR(VLOOKUP(VLOOKUP($A54,versenyek!BF:BH,3,FALSE),szabalyok!$A$16:$B$23,2,FALSE),0)</f>
        <v>0</v>
      </c>
      <c r="T54" s="49">
        <f>versenyek!$BJ$11*IFERROR(VLOOKUP(VLOOKUP($A54,versenyek!BI:BK,3,FALSE),szabalyok!$A$16:$B$23,2,FALSE),0)</f>
        <v>0</v>
      </c>
      <c r="U54" s="49">
        <f>versenyek!$BM$11*IFERROR(VLOOKUP(VLOOKUP($A54,versenyek!BL:BN,3,FALSE),szabalyok!$A$16:$B$23,2,FALSE),0)</f>
        <v>0</v>
      </c>
      <c r="V54" s="49">
        <f>versenyek!$BP$11*IFERROR(VLOOKUP(VLOOKUP($A54,versenyek!BO:BQ,3,FALSE),szabalyok!$A$16:$B$23,2,FALSE),0)</f>
        <v>0</v>
      </c>
      <c r="W54" s="49">
        <f>versenyek!$BS$11*IFERROR(VLOOKUP(VLOOKUP($A54,versenyek!BR:BT,3,FALSE),szabalyok!$A$16:$B$23,2,FALSE),0)</f>
        <v>0</v>
      </c>
      <c r="X54" s="49">
        <f>versenyek!$BV$11*IFERROR(VLOOKUP(VLOOKUP($A54,versenyek!BU:BW,3,FALSE),szabalyok!$A$16:$B$23,2,FALSE),0)</f>
        <v>0</v>
      </c>
      <c r="Y54" s="49">
        <f>versenyek!$BY$11*IFERROR(VLOOKUP(VLOOKUP($A54,versenyek!BX:BZ,3,FALSE),szabalyok!$A$16:$B$23,2,FALSE),0)</f>
        <v>0</v>
      </c>
      <c r="Z54" s="49">
        <f>versenyek!$CB$11*IFERROR(VLOOKUP(VLOOKUP($A54,versenyek!CA:CC,3,FALSE),szabalyok!$A$16:$B$23,2,FALSE),0)</f>
        <v>0</v>
      </c>
      <c r="AA54" s="49">
        <f>versenyek!$CE$11*IFERROR(VLOOKUP(VLOOKUP($A54,versenyek!CD:CF,3,FALSE),szabalyok!$A$16:$B$23,2,FALSE),0)</f>
        <v>0</v>
      </c>
      <c r="AB54" s="49">
        <f>versenyek!$CH$11*IFERROR(VLOOKUP(VLOOKUP($A54,versenyek!CG:CI,3,FALSE),szabalyok!$A$16:$B$23,2,FALSE),0)</f>
        <v>0</v>
      </c>
      <c r="AC54" s="49">
        <f>versenyek!$CK$11*IFERROR(VLOOKUP(VLOOKUP($A54,versenyek!CJ:CL,3,FALSE),szabalyok!$A$16:$B$23,2,FALSE),0)</f>
        <v>0</v>
      </c>
      <c r="AD54" s="49">
        <f>versenyek!$CN$11*IFERROR(VLOOKUP(VLOOKUP($A54,versenyek!CM:CO,3,FALSE),szabalyok!$A$16:$B$23,2,FALSE),0)</f>
        <v>0</v>
      </c>
      <c r="AE54" s="49">
        <f>versenyek!$CQ$11*IFERROR(VLOOKUP(VLOOKUP($A54,versenyek!CP:CR,3,FALSE),szabalyok!$A$16:$B$23,2,FALSE),0)</f>
        <v>0</v>
      </c>
      <c r="AF54" s="49">
        <f>versenyek!$CT$11*IFERROR(VLOOKUP(VLOOKUP($A54,versenyek!CS:CU,3,FALSE),szabalyok!$A$16:$B$23,2,FALSE),0)</f>
        <v>0</v>
      </c>
      <c r="AG54" s="49">
        <f>versenyek!$CW$11*IFERROR(VLOOKUP(VLOOKUP($A54,versenyek!CV:CX,3,FALSE),szabalyok!$A$16:$B$23,2,FALSE),0)</f>
        <v>0</v>
      </c>
      <c r="AH54" s="49">
        <f>versenyek!$CZ$11*IFERROR(VLOOKUP(VLOOKUP($A54,versenyek!CY:DA,3,FALSE),szabalyok!$A$16:$B$23,2,FALSE),0)</f>
        <v>0</v>
      </c>
      <c r="AI54" s="49">
        <f>versenyek!$DC$11*IFERROR(VLOOKUP(VLOOKUP($A54,versenyek!DB:DD,3,FALSE),szabalyok!$A$16:$B$23,2,FALSE),0)</f>
        <v>0</v>
      </c>
      <c r="AJ54" s="49">
        <f>versenyek!$DF$11*IFERROR(VLOOKUP(VLOOKUP($A54,versenyek!DE:DG,3,FALSE),szabalyok!$A$16:$B$23,2,FALSE),0)</f>
        <v>0</v>
      </c>
      <c r="AK54" s="49">
        <f>versenyek!$DI$11*IFERROR(VLOOKUP(VLOOKUP($A54,versenyek!DH:DJ,3,FALSE),szabalyok!$A$16:$B$23,2,FALSE),0)</f>
        <v>0</v>
      </c>
      <c r="AL54" s="49">
        <f>versenyek!$DL$11*IFERROR(VLOOKUP(VLOOKUP($A54,versenyek!DK:DM,3,FALSE),szabalyok!$A$16:$B$23,2,FALSE),0)</f>
        <v>0</v>
      </c>
      <c r="AM54" s="49">
        <f>versenyek!$DR$11*IFERROR(VLOOKUP(VLOOKUP($A54,versenyek!DQ:DS,3,FALSE),szabalyok!$A$16:$B$23,2,FALSE),0)</f>
        <v>0</v>
      </c>
      <c r="AN54" s="49">
        <f>versenyek!$DU$11*IFERROR(VLOOKUP(VLOOKUP($A54,versenyek!DT:DV,3,FALSE),szabalyok!$A$16:$B$23,2,FALSE),0)</f>
        <v>0</v>
      </c>
      <c r="AO54" s="49">
        <f>versenyek!$DO$11*IFERROR(VLOOKUP(VLOOKUP($A54,versenyek!DN:DP,3,FALSE),szabalyok!$A$16:$B$23,2,FALSE),0)</f>
        <v>0</v>
      </c>
      <c r="AP54" s="49">
        <f>versenyek!$DX$11*IFERROR(VLOOKUP(VLOOKUP($A54,versenyek!DW:DY,3,FALSE),szabalyok!$A$16:$B$23,2,FALSE),0)</f>
        <v>0</v>
      </c>
      <c r="AQ54" s="49">
        <f>versenyek!$EA$11*IFERROR(VLOOKUP(VLOOKUP($A54,versenyek!DZ:EB,3,FALSE),szabalyok!$A$16:$B$23,2,FALSE),0)</f>
        <v>0</v>
      </c>
      <c r="AR54" s="49">
        <f>versenyek!$ED$11*IFERROR(VLOOKUP(VLOOKUP($A54,versenyek!EC:EE,3,FALSE),szabalyok!$A$16:$B$23,2,FALSE),0)</f>
        <v>0</v>
      </c>
      <c r="AS54" s="49">
        <f>versenyek!$EG$11*IFERROR(VLOOKUP(VLOOKUP($A54,versenyek!EF:EH,3,FALSE),szabalyok!$A$16:$B$23,2,FALSE),0)</f>
        <v>0</v>
      </c>
      <c r="AT54" s="49">
        <f>versenyek!$EJ$11*IFERROR(VLOOKUP(VLOOKUP($A54,versenyek!EI:EK,3,FALSE),szabalyok!$A$16:$B$23,2,FALSE),0)</f>
        <v>0</v>
      </c>
      <c r="AU54" s="49">
        <f>versenyek!$EM$11*IFERROR(VLOOKUP(VLOOKUP($A54,versenyek!EL:EN,3,FALSE),szabalyok!$A$16:$B$23,2,FALSE),0)</f>
        <v>49.396475024723934</v>
      </c>
      <c r="AV54" s="49">
        <f>versenyek!$EP$11*IFERROR(VLOOKUP(VLOOKUP($A54,versenyek!EO:EQ,3,FALSE),szabalyok!$A$16:$B$23,2,FALSE),0)</f>
        <v>0</v>
      </c>
      <c r="AW54" s="49">
        <f>versenyek!$EY$11*IFERROR(VLOOKUP(VLOOKUP($A54,versenyek!EX:EZ,3,FALSE),szabalyok!$A$16:$B$23,2,FALSE),0)</f>
        <v>0</v>
      </c>
      <c r="AX54" s="49">
        <f>versenyek!$FB$11*IFERROR(VLOOKUP(VLOOKUP($A54,versenyek!FA:FC,3,FALSE),szabalyok!$A$16:$B$23,2,FALSE),0)</f>
        <v>0</v>
      </c>
      <c r="AY54" s="49">
        <f>versenyek!$FE$11*IFERROR(VLOOKUP(VLOOKUP($A54,versenyek!FD:FF,3,FALSE),szabalyok!$A$16:$B$23,2,FALSE),0)</f>
        <v>0</v>
      </c>
      <c r="AZ54" s="49">
        <f>versenyek!$FH$11*IFERROR(VLOOKUP(VLOOKUP($A54,versenyek!FG:FI,3,FALSE),szabalyok!$A$16:$B$23,2,FALSE),0)</f>
        <v>0</v>
      </c>
      <c r="BA54" s="49">
        <f>versenyek!$FK$11*IFERROR(VLOOKUP(VLOOKUP($A54,versenyek!FJ:FL,3,FALSE),szabalyok!$A$16:$B$23,2,FALSE),0)</f>
        <v>0</v>
      </c>
      <c r="BB54" s="49">
        <f>versenyek!$FN$11*IFERROR(VLOOKUP(VLOOKUP($A54,versenyek!FM:FO,3,FALSE),szabalyok!$A$16:$B$23,2,FALSE),0)</f>
        <v>0</v>
      </c>
      <c r="BC54" s="49">
        <f>versenyek!$FQ$11*IFERROR(VLOOKUP(VLOOKUP($A54,versenyek!FP:FR,3,FALSE),szabalyok!$A$16:$B$23,2,FALSE),0)</f>
        <v>0</v>
      </c>
      <c r="BD54" s="49">
        <f>versenyek!$FT$11*IFERROR(VLOOKUP(VLOOKUP($A54,versenyek!FS:FU,3,FALSE),szabalyok!$A$16:$B$23,2,FALSE),0)</f>
        <v>0</v>
      </c>
      <c r="BE54" s="49">
        <f>versenyek!$FW$11*IFERROR(VLOOKUP(VLOOKUP($A54,versenyek!FV:FX,3,FALSE),szabalyok!$A$16:$B$23,2,FALSE),0)</f>
        <v>0</v>
      </c>
      <c r="BF54" s="49">
        <f>versenyek!$FZ$11*IFERROR(VLOOKUP(VLOOKUP($A54,versenyek!FY:GA,3,FALSE),szabalyok!$A$16:$B$23,2,FALSE),0)</f>
        <v>0</v>
      </c>
      <c r="BG54" s="49">
        <f>versenyek!$GC$11*IFERROR(VLOOKUP(VLOOKUP($A54,versenyek!GB:GD,3,FALSE),szabalyok!$A$16:$B$23,2,FALSE),0)</f>
        <v>0</v>
      </c>
      <c r="BH54" s="49">
        <f>versenyek!$GF$11*IFERROR(VLOOKUP(VLOOKUP($A54,versenyek!GE:GG,3,FALSE),szabalyok!$A$16:$B$23,2,FALSE),0)</f>
        <v>0</v>
      </c>
      <c r="BI54" s="49">
        <f>versenyek!$GI$11*IFERROR(VLOOKUP(VLOOKUP($A54,versenyek!GH:GJ,3,FALSE),szabalyok!$A$16:$B$23,2,FALSE),0)</f>
        <v>0</v>
      </c>
      <c r="BJ54" s="49">
        <f>versenyek!$GL$11*IFERROR(VLOOKUP(VLOOKUP($A54,versenyek!GK:GM,3,FALSE),szabalyok!$A$16:$B$23,2,FALSE),0)</f>
        <v>0</v>
      </c>
      <c r="BK54" s="49">
        <f>versenyek!$GO$11*IFERROR(VLOOKUP(VLOOKUP($A54,versenyek!GN:GP,3,FALSE),szabalyok!$A$16:$B$23,2,FALSE),0)</f>
        <v>0</v>
      </c>
      <c r="BL54" s="49">
        <f>versenyek!$GR$11*IFERROR(VLOOKUP(VLOOKUP($A54,versenyek!GQ:GS,3,FALSE),szabalyok!$A$16:$B$23,2,FALSE),0)</f>
        <v>0</v>
      </c>
      <c r="BM54" s="49">
        <f>versenyek!$GX$11*IFERROR(VLOOKUP(VLOOKUP($A54,versenyek!GW:GY,3,FALSE),szabalyok!$A$16:$B$23,2,FALSE),0)</f>
        <v>0</v>
      </c>
      <c r="BN54" s="49">
        <f>versenyek!$GX$11*IFERROR(VLOOKUP(VLOOKUP($A54,versenyek!GX:GZ,3,FALSE),szabalyok!$A$16:$B$23,2,FALSE),0)</f>
        <v>0</v>
      </c>
      <c r="BO54" s="49">
        <f>versenyek!$HD$11*IFERROR(VLOOKUP(VLOOKUP($A54,versenyek!HC:HE,3,FALSE),szabalyok!$A$16:$B$23,2,FALSE),0)</f>
        <v>0</v>
      </c>
      <c r="BP54" s="49">
        <f>versenyek!$HG$11*IFERROR(VLOOKUP(VLOOKUP($A54,versenyek!HF:HH,3,FALSE),szabalyok!$A$16:$B$23,2,FALSE),0)</f>
        <v>0</v>
      </c>
      <c r="BQ54" s="49">
        <f>versenyek!$HJ$11*IFERROR(VLOOKUP(VLOOKUP($A54,versenyek!HI:HK,3,FALSE),szabalyok!$A$16:$B$23,2,FALSE),0)</f>
        <v>0</v>
      </c>
      <c r="BR54" s="49">
        <f>versenyek!$HM$11*IFERROR(VLOOKUP(VLOOKUP($A54,versenyek!HL:HN,3,FALSE),szabalyok!$A$16:$B$23,2,FALSE),0)</f>
        <v>0</v>
      </c>
      <c r="BS54" s="49">
        <f>versenyek!$HP$11*IFERROR(VLOOKUP(VLOOKUP($A54,versenyek!HO:HQ,3,FALSE),szabalyok!$A$16:$B$23,2,FALSE),0)</f>
        <v>0</v>
      </c>
      <c r="BT54" s="49">
        <f>versenyek!$HS$11*IFERROR(VLOOKUP(VLOOKUP($A54,versenyek!HR:HT,3,FALSE),szabalyok!$A$16:$B$23,2,FALSE),0)</f>
        <v>0</v>
      </c>
      <c r="BU54" s="49">
        <f>versenyek!$HV$11*IFERROR(VLOOKUP(VLOOKUP($A54,versenyek!HU:HW,3,FALSE),szabalyok!$A$16:$B$23,2,FALSE),0)</f>
        <v>0</v>
      </c>
      <c r="BV54" s="49">
        <f>versenyek!$HY$11*IFERROR(VLOOKUP(VLOOKUP($A54,versenyek!HX:HZ,3,FALSE),szabalyok!$A$16:$B$23,2,FALSE),0)</f>
        <v>0</v>
      </c>
      <c r="BW54" s="49">
        <f>versenyek!$IB$11*IFERROR(VLOOKUP(VLOOKUP($A54,versenyek!IA:IC,3,FALSE),szabalyok!$A$16:$B$23,2,FALSE),0)</f>
        <v>0</v>
      </c>
      <c r="BX54" s="49">
        <f>versenyek!$IE$11*IFERROR(VLOOKUP(VLOOKUP($A54,versenyek!ID:IF,3,FALSE),szabalyok!$A$16:$B$23,2,FALSE),0)</f>
        <v>0</v>
      </c>
      <c r="BY54" s="49">
        <f>versenyek!$IH$11*IFERROR(VLOOKUP(VLOOKUP($A54,versenyek!IG:II,3,FALSE),szabalyok!$A$16:$B$23,2,FALSE),0)</f>
        <v>0</v>
      </c>
      <c r="BZ54" s="49">
        <f>versenyek!$IK$11*IFERROR(VLOOKUP(VLOOKUP($A54,versenyek!IJ:IL,3,FALSE),szabalyok!$A$16:$B$23,2,FALSE),0)</f>
        <v>0</v>
      </c>
      <c r="CA54" s="49">
        <f>versenyek!$IN$11*IFERROR(VLOOKUP(VLOOKUP($A54,versenyek!IM:IO,3,FALSE),szabalyok!$A$16:$B$23,2,FALSE),0)</f>
        <v>0</v>
      </c>
      <c r="CB54" s="49"/>
      <c r="CC54" s="238">
        <f t="shared" si="1"/>
        <v>0</v>
      </c>
    </row>
    <row r="55" spans="1:81">
      <c r="A55" s="65" t="s">
        <v>37</v>
      </c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  <c r="O55" s="49">
        <v>0</v>
      </c>
      <c r="P55" s="49">
        <v>49.670713253708165</v>
      </c>
      <c r="Q55" s="49">
        <v>0</v>
      </c>
      <c r="R55" s="49">
        <f>versenyek!$BD$11*IFERROR(VLOOKUP(VLOOKUP($A55,versenyek!BC:BE,3,FALSE),szabalyok!$A$16:$B$23,2,FALSE),0)</f>
        <v>0</v>
      </c>
      <c r="S55" s="49">
        <f>versenyek!$BG$11*IFERROR(VLOOKUP(VLOOKUP($A55,versenyek!BF:BH,3,FALSE),szabalyok!$A$16:$B$23,2,FALSE),0)</f>
        <v>0</v>
      </c>
      <c r="T55" s="49">
        <f>versenyek!$BJ$11*IFERROR(VLOOKUP(VLOOKUP($A55,versenyek!BI:BK,3,FALSE),szabalyok!$A$16:$B$23,2,FALSE),0)</f>
        <v>56.550014566180117</v>
      </c>
      <c r="U55" s="49">
        <f>versenyek!$BM$11*IFERROR(VLOOKUP(VLOOKUP($A55,versenyek!BL:BN,3,FALSE),szabalyok!$A$16:$B$23,2,FALSE),0)</f>
        <v>0</v>
      </c>
      <c r="V55" s="49">
        <f>versenyek!$BP$11*IFERROR(VLOOKUP(VLOOKUP($A55,versenyek!BO:BQ,3,FALSE),szabalyok!$A$16:$B$23,2,FALSE),0)</f>
        <v>0</v>
      </c>
      <c r="W55" s="49">
        <f>versenyek!$BS$11*IFERROR(VLOOKUP(VLOOKUP($A55,versenyek!BR:BT,3,FALSE),szabalyok!$A$16:$B$23,2,FALSE),0)</f>
        <v>0</v>
      </c>
      <c r="X55" s="49">
        <f>versenyek!$BV$11*IFERROR(VLOOKUP(VLOOKUP($A55,versenyek!BU:BW,3,FALSE),szabalyok!$A$16:$B$23,2,FALSE),0)</f>
        <v>0</v>
      </c>
      <c r="Y55" s="49">
        <f>versenyek!$BY$11*IFERROR(VLOOKUP(VLOOKUP($A55,versenyek!BX:BZ,3,FALSE),szabalyok!$A$16:$B$23,2,FALSE),0)</f>
        <v>0</v>
      </c>
      <c r="Z55" s="49">
        <f>versenyek!$CB$11*IFERROR(VLOOKUP(VLOOKUP($A55,versenyek!CA:CC,3,FALSE),szabalyok!$A$16:$B$23,2,FALSE),0)</f>
        <v>0</v>
      </c>
      <c r="AA55" s="49">
        <f>versenyek!$CE$11*IFERROR(VLOOKUP(VLOOKUP($A55,versenyek!CD:CF,3,FALSE),szabalyok!$A$16:$B$23,2,FALSE),0)</f>
        <v>0</v>
      </c>
      <c r="AB55" s="49">
        <f>versenyek!$CH$11*IFERROR(VLOOKUP(VLOOKUP($A55,versenyek!CG:CI,3,FALSE),szabalyok!$A$16:$B$23,2,FALSE),0)</f>
        <v>0</v>
      </c>
      <c r="AC55" s="49">
        <f>versenyek!$CK$11*IFERROR(VLOOKUP(VLOOKUP($A55,versenyek!CJ:CL,3,FALSE),szabalyok!$A$16:$B$23,2,FALSE),0)</f>
        <v>0</v>
      </c>
      <c r="AD55" s="49">
        <f>versenyek!$CN$11*IFERROR(VLOOKUP(VLOOKUP($A55,versenyek!CM:CO,3,FALSE),szabalyok!$A$16:$B$23,2,FALSE),0)</f>
        <v>0</v>
      </c>
      <c r="AE55" s="49">
        <f>versenyek!$CQ$11*IFERROR(VLOOKUP(VLOOKUP($A55,versenyek!CP:CR,3,FALSE),szabalyok!$A$16:$B$23,2,FALSE),0)</f>
        <v>0</v>
      </c>
      <c r="AF55" s="49">
        <f>versenyek!$CT$11*IFERROR(VLOOKUP(VLOOKUP($A55,versenyek!CS:CU,3,FALSE),szabalyok!$A$16:$B$23,2,FALSE),0)</f>
        <v>0</v>
      </c>
      <c r="AG55" s="49">
        <f>versenyek!$CW$11*IFERROR(VLOOKUP(VLOOKUP($A55,versenyek!CV:CX,3,FALSE),szabalyok!$A$16:$B$23,2,FALSE),0)</f>
        <v>0</v>
      </c>
      <c r="AH55" s="49">
        <f>versenyek!$CZ$11*IFERROR(VLOOKUP(VLOOKUP($A55,versenyek!CY:DA,3,FALSE),szabalyok!$A$16:$B$23,2,FALSE),0)</f>
        <v>0</v>
      </c>
      <c r="AI55" s="49">
        <f>versenyek!$DC$11*IFERROR(VLOOKUP(VLOOKUP($A55,versenyek!DB:DD,3,FALSE),szabalyok!$A$16:$B$23,2,FALSE),0)</f>
        <v>0</v>
      </c>
      <c r="AJ55" s="49">
        <f>versenyek!$DF$11*IFERROR(VLOOKUP(VLOOKUP($A55,versenyek!DE:DG,3,FALSE),szabalyok!$A$16:$B$23,2,FALSE),0)</f>
        <v>0</v>
      </c>
      <c r="AK55" s="49">
        <f>versenyek!$DI$11*IFERROR(VLOOKUP(VLOOKUP($A55,versenyek!DH:DJ,3,FALSE),szabalyok!$A$16:$B$23,2,FALSE),0)</f>
        <v>0</v>
      </c>
      <c r="AL55" s="49">
        <f>versenyek!$DL$11*IFERROR(VLOOKUP(VLOOKUP($A55,versenyek!DK:DM,3,FALSE),szabalyok!$A$16:$B$23,2,FALSE),0)</f>
        <v>0</v>
      </c>
      <c r="AM55" s="49">
        <f>versenyek!$DR$11*IFERROR(VLOOKUP(VLOOKUP($A55,versenyek!DQ:DS,3,FALSE),szabalyok!$A$16:$B$23,2,FALSE),0)</f>
        <v>0</v>
      </c>
      <c r="AN55" s="49">
        <f>versenyek!$DU$11*IFERROR(VLOOKUP(VLOOKUP($A55,versenyek!DT:DV,3,FALSE),szabalyok!$A$16:$B$23,2,FALSE),0)</f>
        <v>0</v>
      </c>
      <c r="AO55" s="49">
        <f>versenyek!$DO$11*IFERROR(VLOOKUP(VLOOKUP($A55,versenyek!DN:DP,3,FALSE),szabalyok!$A$16:$B$23,2,FALSE),0)</f>
        <v>0</v>
      </c>
      <c r="AP55" s="49">
        <f>versenyek!$DX$11*IFERROR(VLOOKUP(VLOOKUP($A55,versenyek!DW:DY,3,FALSE),szabalyok!$A$16:$B$23,2,FALSE),0)</f>
        <v>0</v>
      </c>
      <c r="AQ55" s="49">
        <f>versenyek!$EA$11*IFERROR(VLOOKUP(VLOOKUP($A55,versenyek!DZ:EB,3,FALSE),szabalyok!$A$16:$B$23,2,FALSE),0)</f>
        <v>0</v>
      </c>
      <c r="AR55" s="49">
        <f>versenyek!$ED$11*IFERROR(VLOOKUP(VLOOKUP($A55,versenyek!EC:EE,3,FALSE),szabalyok!$A$16:$B$23,2,FALSE),0)</f>
        <v>0</v>
      </c>
      <c r="AS55" s="49">
        <f>versenyek!$EG$11*IFERROR(VLOOKUP(VLOOKUP($A55,versenyek!EF:EH,3,FALSE),szabalyok!$A$16:$B$23,2,FALSE),0)</f>
        <v>0</v>
      </c>
      <c r="AT55" s="49">
        <f>versenyek!$EJ$11*IFERROR(VLOOKUP(VLOOKUP($A55,versenyek!EI:EK,3,FALSE),szabalyok!$A$16:$B$23,2,FALSE),0)</f>
        <v>0</v>
      </c>
      <c r="AU55" s="49">
        <f>versenyek!$EM$11*IFERROR(VLOOKUP(VLOOKUP($A55,versenyek!EL:EN,3,FALSE),szabalyok!$A$16:$B$23,2,FALSE),0)</f>
        <v>0</v>
      </c>
      <c r="AV55" s="49">
        <f>versenyek!$EP$11*IFERROR(VLOOKUP(VLOOKUP($A55,versenyek!EO:EQ,3,FALSE),szabalyok!$A$16:$B$23,2,FALSE),0)</f>
        <v>0</v>
      </c>
      <c r="AW55" s="49">
        <f>versenyek!$EY$11*IFERROR(VLOOKUP(VLOOKUP($A55,versenyek!EX:EZ,3,FALSE),szabalyok!$A$16:$B$23,2,FALSE),0)</f>
        <v>0</v>
      </c>
      <c r="AX55" s="49">
        <f>versenyek!$FB$11*IFERROR(VLOOKUP(VLOOKUP($A55,versenyek!FA:FC,3,FALSE),szabalyok!$A$16:$B$23,2,FALSE),0)</f>
        <v>0</v>
      </c>
      <c r="AY55" s="49">
        <f>versenyek!$FE$11*IFERROR(VLOOKUP(VLOOKUP($A55,versenyek!FD:FF,3,FALSE),szabalyok!$A$16:$B$23,2,FALSE),0)</f>
        <v>0</v>
      </c>
      <c r="AZ55" s="49">
        <f>versenyek!$FH$11*IFERROR(VLOOKUP(VLOOKUP($A55,versenyek!FG:FI,3,FALSE),szabalyok!$A$16:$B$23,2,FALSE),0)</f>
        <v>0</v>
      </c>
      <c r="BA55" s="49">
        <f>versenyek!$FK$11*IFERROR(VLOOKUP(VLOOKUP($A55,versenyek!FJ:FL,3,FALSE),szabalyok!$A$16:$B$23,2,FALSE),0)</f>
        <v>0</v>
      </c>
      <c r="BB55" s="49">
        <f>versenyek!$FN$11*IFERROR(VLOOKUP(VLOOKUP($A55,versenyek!FM:FO,3,FALSE),szabalyok!$A$16:$B$23,2,FALSE),0)</f>
        <v>0</v>
      </c>
      <c r="BC55" s="49">
        <f>versenyek!$FQ$11*IFERROR(VLOOKUP(VLOOKUP($A55,versenyek!FP:FR,3,FALSE),szabalyok!$A$16:$B$23,2,FALSE),0)</f>
        <v>0</v>
      </c>
      <c r="BD55" s="49">
        <f>versenyek!$FT$11*IFERROR(VLOOKUP(VLOOKUP($A55,versenyek!FS:FU,3,FALSE),szabalyok!$A$16:$B$23,2,FALSE),0)</f>
        <v>0</v>
      </c>
      <c r="BE55" s="49">
        <f>versenyek!$FW$11*IFERROR(VLOOKUP(VLOOKUP($A55,versenyek!FV:FX,3,FALSE),szabalyok!$A$16:$B$23,2,FALSE),0)</f>
        <v>0</v>
      </c>
      <c r="BF55" s="49">
        <f>versenyek!$FZ$11*IFERROR(VLOOKUP(VLOOKUP($A55,versenyek!FY:GA,3,FALSE),szabalyok!$A$16:$B$23,2,FALSE),0)</f>
        <v>0</v>
      </c>
      <c r="BG55" s="49">
        <f>versenyek!$GC$11*IFERROR(VLOOKUP(VLOOKUP($A55,versenyek!GB:GD,3,FALSE),szabalyok!$A$16:$B$23,2,FALSE),0)</f>
        <v>0</v>
      </c>
      <c r="BH55" s="49">
        <f>versenyek!$GF$11*IFERROR(VLOOKUP(VLOOKUP($A55,versenyek!GE:GG,3,FALSE),szabalyok!$A$16:$B$23,2,FALSE),0)</f>
        <v>0</v>
      </c>
      <c r="BI55" s="49">
        <f>versenyek!$GI$11*IFERROR(VLOOKUP(VLOOKUP($A55,versenyek!GH:GJ,3,FALSE),szabalyok!$A$16:$B$23,2,FALSE),0)</f>
        <v>0</v>
      </c>
      <c r="BJ55" s="49">
        <f>versenyek!$GL$11*IFERROR(VLOOKUP(VLOOKUP($A55,versenyek!GK:GM,3,FALSE),szabalyok!$A$16:$B$23,2,FALSE),0)</f>
        <v>0</v>
      </c>
      <c r="BK55" s="49">
        <f>versenyek!$GO$11*IFERROR(VLOOKUP(VLOOKUP($A55,versenyek!GN:GP,3,FALSE),szabalyok!$A$16:$B$23,2,FALSE),0)</f>
        <v>0</v>
      </c>
      <c r="BL55" s="49">
        <f>versenyek!$GR$11*IFERROR(VLOOKUP(VLOOKUP($A55,versenyek!GQ:GS,3,FALSE),szabalyok!$A$16:$B$23,2,FALSE),0)</f>
        <v>0</v>
      </c>
      <c r="BM55" s="49">
        <f>versenyek!$GX$11*IFERROR(VLOOKUP(VLOOKUP($A55,versenyek!GW:GY,3,FALSE),szabalyok!$A$16:$B$23,2,FALSE),0)</f>
        <v>0</v>
      </c>
      <c r="BN55" s="49">
        <f>versenyek!$GX$11*IFERROR(VLOOKUP(VLOOKUP($A55,versenyek!GX:GZ,3,FALSE),szabalyok!$A$16:$B$23,2,FALSE),0)</f>
        <v>0</v>
      </c>
      <c r="BO55" s="49">
        <f>versenyek!$HD$11*IFERROR(VLOOKUP(VLOOKUP($A55,versenyek!HC:HE,3,FALSE),szabalyok!$A$16:$B$23,2,FALSE),0)</f>
        <v>0</v>
      </c>
      <c r="BP55" s="49">
        <f>versenyek!$HG$11*IFERROR(VLOOKUP(VLOOKUP($A55,versenyek!HF:HH,3,FALSE),szabalyok!$A$16:$B$23,2,FALSE),0)</f>
        <v>0</v>
      </c>
      <c r="BQ55" s="49">
        <f>versenyek!$HJ$11*IFERROR(VLOOKUP(VLOOKUP($A55,versenyek!HI:HK,3,FALSE),szabalyok!$A$16:$B$23,2,FALSE),0)</f>
        <v>0</v>
      </c>
      <c r="BR55" s="49">
        <f>versenyek!$HM$11*IFERROR(VLOOKUP(VLOOKUP($A55,versenyek!HL:HN,3,FALSE),szabalyok!$A$16:$B$23,2,FALSE),0)</f>
        <v>0</v>
      </c>
      <c r="BS55" s="49">
        <f>versenyek!$HP$11*IFERROR(VLOOKUP(VLOOKUP($A55,versenyek!HO:HQ,3,FALSE),szabalyok!$A$16:$B$23,2,FALSE),0)</f>
        <v>0</v>
      </c>
      <c r="BT55" s="49">
        <f>versenyek!$HS$11*IFERROR(VLOOKUP(VLOOKUP($A55,versenyek!HR:HT,3,FALSE),szabalyok!$A$16:$B$23,2,FALSE),0)</f>
        <v>0</v>
      </c>
      <c r="BU55" s="49">
        <f>versenyek!$HV$11*IFERROR(VLOOKUP(VLOOKUP($A55,versenyek!HU:HW,3,FALSE),szabalyok!$A$16:$B$23,2,FALSE),0)</f>
        <v>0</v>
      </c>
      <c r="BV55" s="49">
        <f>versenyek!$HY$11*IFERROR(VLOOKUP(VLOOKUP($A55,versenyek!HX:HZ,3,FALSE),szabalyok!$A$16:$B$23,2,FALSE),0)</f>
        <v>0</v>
      </c>
      <c r="BW55" s="49">
        <f>versenyek!$IB$11*IFERROR(VLOOKUP(VLOOKUP($A55,versenyek!IA:IC,3,FALSE),szabalyok!$A$16:$B$23,2,FALSE),0)</f>
        <v>0</v>
      </c>
      <c r="BX55" s="49">
        <f>versenyek!$IE$11*IFERROR(VLOOKUP(VLOOKUP($A55,versenyek!ID:IF,3,FALSE),szabalyok!$A$16:$B$23,2,FALSE),0)</f>
        <v>0</v>
      </c>
      <c r="BY55" s="49">
        <f>versenyek!$IH$11*IFERROR(VLOOKUP(VLOOKUP($A55,versenyek!IG:II,3,FALSE),szabalyok!$A$16:$B$23,2,FALSE),0)</f>
        <v>0</v>
      </c>
      <c r="BZ55" s="49">
        <f>versenyek!$IK$11*IFERROR(VLOOKUP(VLOOKUP($A55,versenyek!IJ:IL,3,FALSE),szabalyok!$A$16:$B$23,2,FALSE),0)</f>
        <v>0</v>
      </c>
      <c r="CA55" s="49">
        <f>versenyek!$IN$11*IFERROR(VLOOKUP(VLOOKUP($A55,versenyek!IM:IO,3,FALSE),szabalyok!$A$16:$B$23,2,FALSE),0)</f>
        <v>0</v>
      </c>
      <c r="CB55" s="49"/>
      <c r="CC55" s="238">
        <f t="shared" si="1"/>
        <v>0</v>
      </c>
    </row>
    <row r="56" spans="1:81">
      <c r="A56" s="83" t="s">
        <v>611</v>
      </c>
      <c r="B56" s="49"/>
      <c r="C56" s="49">
        <v>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v>0</v>
      </c>
      <c r="O56" s="49">
        <v>0</v>
      </c>
      <c r="P56" s="49">
        <v>0</v>
      </c>
      <c r="Q56" s="49">
        <v>0</v>
      </c>
      <c r="R56" s="49">
        <f>versenyek!$BD$11*IFERROR(VLOOKUP(VLOOKUP($A56,versenyek!BC:BE,3,FALSE),szabalyok!$A$16:$B$23,2,FALSE),0)</f>
        <v>0</v>
      </c>
      <c r="S56" s="49">
        <f>versenyek!$BG$11*IFERROR(VLOOKUP(VLOOKUP($A56,versenyek!BF:BH,3,FALSE),szabalyok!$A$16:$B$23,2,FALSE),0)</f>
        <v>0</v>
      </c>
      <c r="T56" s="49">
        <f>versenyek!$BJ$11*IFERROR(VLOOKUP(VLOOKUP($A56,versenyek!BI:BK,3,FALSE),szabalyok!$A$16:$B$23,2,FALSE),0)</f>
        <v>0</v>
      </c>
      <c r="U56" s="49">
        <f>versenyek!$BM$11*IFERROR(VLOOKUP(VLOOKUP($A56,versenyek!BL:BN,3,FALSE),szabalyok!$A$16:$B$23,2,FALSE),0)</f>
        <v>0</v>
      </c>
      <c r="V56" s="49">
        <f>versenyek!$BP$11*IFERROR(VLOOKUP(VLOOKUP($A56,versenyek!BO:BQ,3,FALSE),szabalyok!$A$16:$B$23,2,FALSE),0)</f>
        <v>0</v>
      </c>
      <c r="W56" s="49">
        <f>versenyek!$BS$11*IFERROR(VLOOKUP(VLOOKUP($A56,versenyek!BR:BT,3,FALSE),szabalyok!$A$16:$B$23,2,FALSE),0)</f>
        <v>0</v>
      </c>
      <c r="X56" s="49">
        <f>versenyek!$BV$11*IFERROR(VLOOKUP(VLOOKUP($A56,versenyek!BU:BW,3,FALSE),szabalyok!$A$16:$B$23,2,FALSE),0)</f>
        <v>12.935840665571117</v>
      </c>
      <c r="Y56" s="49">
        <f>versenyek!$BY$11*IFERROR(VLOOKUP(VLOOKUP($A56,versenyek!BX:BZ,3,FALSE),szabalyok!$A$16:$B$23,2,FALSE),0)</f>
        <v>0</v>
      </c>
      <c r="Z56" s="49">
        <f>versenyek!$CB$11*IFERROR(VLOOKUP(VLOOKUP($A56,versenyek!CA:CC,3,FALSE),szabalyok!$A$16:$B$23,2,FALSE),0)</f>
        <v>0</v>
      </c>
      <c r="AA56" s="49">
        <f>versenyek!$CE$11*IFERROR(VLOOKUP(VLOOKUP($A56,versenyek!CD:CF,3,FALSE),szabalyok!$A$16:$B$23,2,FALSE),0)</f>
        <v>0</v>
      </c>
      <c r="AB56" s="49">
        <f>versenyek!$CH$11*IFERROR(VLOOKUP(VLOOKUP($A56,versenyek!CG:CI,3,FALSE),szabalyok!$A$16:$B$23,2,FALSE),0)</f>
        <v>0</v>
      </c>
      <c r="AC56" s="49">
        <f>versenyek!$CK$11*IFERROR(VLOOKUP(VLOOKUP($A56,versenyek!CJ:CL,3,FALSE),szabalyok!$A$16:$B$23,2,FALSE),0)</f>
        <v>0</v>
      </c>
      <c r="AD56" s="49">
        <f>versenyek!$CN$11*IFERROR(VLOOKUP(VLOOKUP($A56,versenyek!CM:CO,3,FALSE),szabalyok!$A$16:$B$23,2,FALSE),0)</f>
        <v>0</v>
      </c>
      <c r="AE56" s="49">
        <f>versenyek!$CQ$11*IFERROR(VLOOKUP(VLOOKUP($A56,versenyek!CP:CR,3,FALSE),szabalyok!$A$16:$B$23,2,FALSE),0)</f>
        <v>0</v>
      </c>
      <c r="AF56" s="49">
        <f>versenyek!$CT$11*IFERROR(VLOOKUP(VLOOKUP($A56,versenyek!CS:CU,3,FALSE),szabalyok!$A$16:$B$23,2,FALSE),0)</f>
        <v>0</v>
      </c>
      <c r="AG56" s="49">
        <f>versenyek!$CW$11*IFERROR(VLOOKUP(VLOOKUP($A56,versenyek!CV:CX,3,FALSE),szabalyok!$A$16:$B$23,2,FALSE),0)</f>
        <v>0</v>
      </c>
      <c r="AH56" s="49">
        <f>versenyek!$CZ$11*IFERROR(VLOOKUP(VLOOKUP($A56,versenyek!CY:DA,3,FALSE),szabalyok!$A$16:$B$23,2,FALSE),0)</f>
        <v>0</v>
      </c>
      <c r="AI56" s="49">
        <f>versenyek!$DC$11*IFERROR(VLOOKUP(VLOOKUP($A56,versenyek!DB:DD,3,FALSE),szabalyok!$A$16:$B$23,2,FALSE),0)</f>
        <v>0</v>
      </c>
      <c r="AJ56" s="49">
        <f>versenyek!$DF$11*IFERROR(VLOOKUP(VLOOKUP($A56,versenyek!DE:DG,3,FALSE),szabalyok!$A$16:$B$23,2,FALSE),0)</f>
        <v>0</v>
      </c>
      <c r="AK56" s="49">
        <f>versenyek!$DI$11*IFERROR(VLOOKUP(VLOOKUP($A56,versenyek!DH:DJ,3,FALSE),szabalyok!$A$16:$B$23,2,FALSE),0)</f>
        <v>0</v>
      </c>
      <c r="AL56" s="49">
        <f>versenyek!$DL$11*IFERROR(VLOOKUP(VLOOKUP($A56,versenyek!DK:DM,3,FALSE),szabalyok!$A$16:$B$23,2,FALSE),0)</f>
        <v>0</v>
      </c>
      <c r="AM56" s="49">
        <f>versenyek!$DR$11*IFERROR(VLOOKUP(VLOOKUP($A56,versenyek!DQ:DS,3,FALSE),szabalyok!$A$16:$B$23,2,FALSE),0)</f>
        <v>0</v>
      </c>
      <c r="AN56" s="49">
        <f>versenyek!$DU$11*IFERROR(VLOOKUP(VLOOKUP($A56,versenyek!DT:DV,3,FALSE),szabalyok!$A$16:$B$23,2,FALSE),0)</f>
        <v>0</v>
      </c>
      <c r="AO56" s="49">
        <f>versenyek!$DO$11*IFERROR(VLOOKUP(VLOOKUP($A56,versenyek!DN:DP,3,FALSE),szabalyok!$A$16:$B$23,2,FALSE),0)</f>
        <v>0</v>
      </c>
      <c r="AP56" s="49">
        <f>versenyek!$DX$11*IFERROR(VLOOKUP(VLOOKUP($A56,versenyek!DW:DY,3,FALSE),szabalyok!$A$16:$B$23,2,FALSE),0)</f>
        <v>0</v>
      </c>
      <c r="AQ56" s="49">
        <f>versenyek!$EA$11*IFERROR(VLOOKUP(VLOOKUP($A56,versenyek!DZ:EB,3,FALSE),szabalyok!$A$16:$B$23,2,FALSE),0)</f>
        <v>0</v>
      </c>
      <c r="AR56" s="49">
        <f>versenyek!$ED$11*IFERROR(VLOOKUP(VLOOKUP($A56,versenyek!EC:EE,3,FALSE),szabalyok!$A$16:$B$23,2,FALSE),0)</f>
        <v>0</v>
      </c>
      <c r="AS56" s="49">
        <f>versenyek!$EG$11*IFERROR(VLOOKUP(VLOOKUP($A56,versenyek!EF:EH,3,FALSE),szabalyok!$A$16:$B$23,2,FALSE),0)</f>
        <v>0</v>
      </c>
      <c r="AT56" s="49">
        <f>versenyek!$EJ$11*IFERROR(VLOOKUP(VLOOKUP($A56,versenyek!EI:EK,3,FALSE),szabalyok!$A$16:$B$23,2,FALSE),0)</f>
        <v>0</v>
      </c>
      <c r="AU56" s="49">
        <f>versenyek!$EM$11*IFERROR(VLOOKUP(VLOOKUP($A56,versenyek!EL:EN,3,FALSE),szabalyok!$A$16:$B$23,2,FALSE),0)</f>
        <v>0</v>
      </c>
      <c r="AV56" s="49">
        <f>versenyek!$EP$11*IFERROR(VLOOKUP(VLOOKUP($A56,versenyek!EO:EQ,3,FALSE),szabalyok!$A$16:$B$23,2,FALSE),0)</f>
        <v>0</v>
      </c>
      <c r="AW56" s="49">
        <f>versenyek!$EY$11*IFERROR(VLOOKUP(VLOOKUP($A56,versenyek!EX:EZ,3,FALSE),szabalyok!$A$16:$B$23,2,FALSE),0)</f>
        <v>0</v>
      </c>
      <c r="AX56" s="49">
        <f>versenyek!$FB$11*IFERROR(VLOOKUP(VLOOKUP($A56,versenyek!FA:FC,3,FALSE),szabalyok!$A$16:$B$23,2,FALSE),0)</f>
        <v>0</v>
      </c>
      <c r="AY56" s="49">
        <f>versenyek!$FE$11*IFERROR(VLOOKUP(VLOOKUP($A56,versenyek!FD:FF,3,FALSE),szabalyok!$A$16:$B$23,2,FALSE),0)</f>
        <v>0</v>
      </c>
      <c r="AZ56" s="49">
        <f>versenyek!$FH$11*IFERROR(VLOOKUP(VLOOKUP($A56,versenyek!FG:FI,3,FALSE),szabalyok!$A$16:$B$23,2,FALSE),0)</f>
        <v>0</v>
      </c>
      <c r="BA56" s="49">
        <f>versenyek!$FK$11*IFERROR(VLOOKUP(VLOOKUP($A56,versenyek!FJ:FL,3,FALSE),szabalyok!$A$16:$B$23,2,FALSE),0)</f>
        <v>0</v>
      </c>
      <c r="BB56" s="49">
        <f>versenyek!$FN$11*IFERROR(VLOOKUP(VLOOKUP($A56,versenyek!FM:FO,3,FALSE),szabalyok!$A$16:$B$23,2,FALSE),0)</f>
        <v>0</v>
      </c>
      <c r="BC56" s="49">
        <f>versenyek!$FQ$11*IFERROR(VLOOKUP(VLOOKUP($A56,versenyek!FP:FR,3,FALSE),szabalyok!$A$16:$B$23,2,FALSE),0)</f>
        <v>0</v>
      </c>
      <c r="BD56" s="49">
        <f>versenyek!$FT$11*IFERROR(VLOOKUP(VLOOKUP($A56,versenyek!FS:FU,3,FALSE),szabalyok!$A$16:$B$23,2,FALSE),0)</f>
        <v>0</v>
      </c>
      <c r="BE56" s="49">
        <f>versenyek!$FW$11*IFERROR(VLOOKUP(VLOOKUP($A56,versenyek!FV:FX,3,FALSE),szabalyok!$A$16:$B$23,2,FALSE),0)</f>
        <v>0</v>
      </c>
      <c r="BF56" s="49">
        <f>versenyek!$FZ$11*IFERROR(VLOOKUP(VLOOKUP($A56,versenyek!FY:GA,3,FALSE),szabalyok!$A$16:$B$23,2,FALSE),0)</f>
        <v>0</v>
      </c>
      <c r="BG56" s="49">
        <f>versenyek!$GC$11*IFERROR(VLOOKUP(VLOOKUP($A56,versenyek!GB:GD,3,FALSE),szabalyok!$A$16:$B$23,2,FALSE),0)</f>
        <v>0</v>
      </c>
      <c r="BH56" s="49">
        <f>versenyek!$GF$11*IFERROR(VLOOKUP(VLOOKUP($A56,versenyek!GE:GG,3,FALSE),szabalyok!$A$16:$B$23,2,FALSE),0)</f>
        <v>0</v>
      </c>
      <c r="BI56" s="49">
        <f>versenyek!$GI$11*IFERROR(VLOOKUP(VLOOKUP($A56,versenyek!GH:GJ,3,FALSE),szabalyok!$A$16:$B$23,2,FALSE),0)</f>
        <v>0</v>
      </c>
      <c r="BJ56" s="49">
        <f>versenyek!$GL$11*IFERROR(VLOOKUP(VLOOKUP($A56,versenyek!GK:GM,3,FALSE),szabalyok!$A$16:$B$23,2,FALSE),0)</f>
        <v>0</v>
      </c>
      <c r="BK56" s="49">
        <f>versenyek!$GO$11*IFERROR(VLOOKUP(VLOOKUP($A56,versenyek!GN:GP,3,FALSE),szabalyok!$A$16:$B$23,2,FALSE),0)</f>
        <v>0</v>
      </c>
      <c r="BL56" s="49">
        <f>versenyek!$GR$11*IFERROR(VLOOKUP(VLOOKUP($A56,versenyek!GQ:GS,3,FALSE),szabalyok!$A$16:$B$23,2,FALSE),0)</f>
        <v>0</v>
      </c>
      <c r="BM56" s="49">
        <f>versenyek!$GX$11*IFERROR(VLOOKUP(VLOOKUP($A56,versenyek!GW:GY,3,FALSE),szabalyok!$A$16:$B$23,2,FALSE),0)</f>
        <v>0</v>
      </c>
      <c r="BN56" s="49">
        <f>versenyek!$GX$11*IFERROR(VLOOKUP(VLOOKUP($A56,versenyek!GX:GZ,3,FALSE),szabalyok!$A$16:$B$23,2,FALSE),0)</f>
        <v>0</v>
      </c>
      <c r="BO56" s="49">
        <f>versenyek!$HD$11*IFERROR(VLOOKUP(VLOOKUP($A56,versenyek!HC:HE,3,FALSE),szabalyok!$A$16:$B$23,2,FALSE),0)</f>
        <v>0</v>
      </c>
      <c r="BP56" s="49">
        <f>versenyek!$HG$11*IFERROR(VLOOKUP(VLOOKUP($A56,versenyek!HF:HH,3,FALSE),szabalyok!$A$16:$B$23,2,FALSE),0)</f>
        <v>0</v>
      </c>
      <c r="BQ56" s="49">
        <f>versenyek!$HJ$11*IFERROR(VLOOKUP(VLOOKUP($A56,versenyek!HI:HK,3,FALSE),szabalyok!$A$16:$B$23,2,FALSE),0)</f>
        <v>0</v>
      </c>
      <c r="BR56" s="49">
        <f>versenyek!$HM$11*IFERROR(VLOOKUP(VLOOKUP($A56,versenyek!HL:HN,3,FALSE),szabalyok!$A$16:$B$23,2,FALSE),0)</f>
        <v>0</v>
      </c>
      <c r="BS56" s="49">
        <f>versenyek!$HP$11*IFERROR(VLOOKUP(VLOOKUP($A56,versenyek!HO:HQ,3,FALSE),szabalyok!$A$16:$B$23,2,FALSE),0)</f>
        <v>0</v>
      </c>
      <c r="BT56" s="49">
        <f>versenyek!$HS$11*IFERROR(VLOOKUP(VLOOKUP($A56,versenyek!HR:HT,3,FALSE),szabalyok!$A$16:$B$23,2,FALSE),0)</f>
        <v>0</v>
      </c>
      <c r="BU56" s="49">
        <f>versenyek!$HV$11*IFERROR(VLOOKUP(VLOOKUP($A56,versenyek!HU:HW,3,FALSE),szabalyok!$A$16:$B$23,2,FALSE),0)</f>
        <v>0</v>
      </c>
      <c r="BV56" s="49">
        <f>versenyek!$HY$11*IFERROR(VLOOKUP(VLOOKUP($A56,versenyek!HX:HZ,3,FALSE),szabalyok!$A$16:$B$23,2,FALSE),0)</f>
        <v>0</v>
      </c>
      <c r="BW56" s="49">
        <f>versenyek!$IB$11*IFERROR(VLOOKUP(VLOOKUP($A56,versenyek!IA:IC,3,FALSE),szabalyok!$A$16:$B$23,2,FALSE),0)</f>
        <v>0</v>
      </c>
      <c r="BX56" s="49">
        <f>versenyek!$IE$11*IFERROR(VLOOKUP(VLOOKUP($A56,versenyek!ID:IF,3,FALSE),szabalyok!$A$16:$B$23,2,FALSE),0)</f>
        <v>0</v>
      </c>
      <c r="BY56" s="49">
        <f>versenyek!$IH$11*IFERROR(VLOOKUP(VLOOKUP($A56,versenyek!IG:II,3,FALSE),szabalyok!$A$16:$B$23,2,FALSE),0)</f>
        <v>0</v>
      </c>
      <c r="BZ56" s="49">
        <f>versenyek!$IK$11*IFERROR(VLOOKUP(VLOOKUP($A56,versenyek!IJ:IL,3,FALSE),szabalyok!$A$16:$B$23,2,FALSE),0)</f>
        <v>0</v>
      </c>
      <c r="CA56" s="49">
        <f>versenyek!$IN$11*IFERROR(VLOOKUP(VLOOKUP($A56,versenyek!IM:IO,3,FALSE),szabalyok!$A$16:$B$23,2,FALSE),0)</f>
        <v>0</v>
      </c>
      <c r="CB56" s="49"/>
      <c r="CC56" s="238">
        <f t="shared" si="1"/>
        <v>0</v>
      </c>
    </row>
    <row r="57" spans="1:81">
      <c r="A57" s="65" t="s">
        <v>152</v>
      </c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v>0</v>
      </c>
      <c r="O57" s="49">
        <v>0</v>
      </c>
      <c r="P57" s="49">
        <v>0</v>
      </c>
      <c r="Q57" s="49">
        <v>0</v>
      </c>
      <c r="R57" s="49">
        <f>versenyek!$BD$11*IFERROR(VLOOKUP(VLOOKUP($A57,versenyek!BC:BE,3,FALSE),szabalyok!$A$16:$B$23,2,FALSE),0)</f>
        <v>0</v>
      </c>
      <c r="S57" s="49">
        <f>versenyek!$BG$11*IFERROR(VLOOKUP(VLOOKUP($A57,versenyek!BF:BH,3,FALSE),szabalyok!$A$16:$B$23,2,FALSE),0)</f>
        <v>0</v>
      </c>
      <c r="T57" s="49">
        <f>versenyek!$BJ$11*IFERROR(VLOOKUP(VLOOKUP($A57,versenyek!BI:BK,3,FALSE),szabalyok!$A$16:$B$23,2,FALSE),0)</f>
        <v>0</v>
      </c>
      <c r="U57" s="49">
        <f>versenyek!$BM$11*IFERROR(VLOOKUP(VLOOKUP($A57,versenyek!BL:BN,3,FALSE),szabalyok!$A$16:$B$23,2,FALSE),0)</f>
        <v>0</v>
      </c>
      <c r="V57" s="49">
        <f>versenyek!$BP$11*IFERROR(VLOOKUP(VLOOKUP($A57,versenyek!BO:BQ,3,FALSE),szabalyok!$A$16:$B$23,2,FALSE),0)</f>
        <v>0</v>
      </c>
      <c r="W57" s="49">
        <f>versenyek!$BS$11*IFERROR(VLOOKUP(VLOOKUP($A57,versenyek!BR:BT,3,FALSE),szabalyok!$A$16:$B$23,2,FALSE),0)</f>
        <v>0</v>
      </c>
      <c r="X57" s="49">
        <f>versenyek!$BV$11*IFERROR(VLOOKUP(VLOOKUP($A57,versenyek!BU:BW,3,FALSE),szabalyok!$A$16:$B$23,2,FALSE),0)</f>
        <v>0</v>
      </c>
      <c r="Y57" s="49">
        <f>versenyek!$BY$11*IFERROR(VLOOKUP(VLOOKUP($A57,versenyek!BX:BZ,3,FALSE),szabalyok!$A$16:$B$23,2,FALSE),0)</f>
        <v>0</v>
      </c>
      <c r="Z57" s="49">
        <f>versenyek!$CB$11*IFERROR(VLOOKUP(VLOOKUP($A57,versenyek!CA:CC,3,FALSE),szabalyok!$A$16:$B$23,2,FALSE),0)</f>
        <v>0</v>
      </c>
      <c r="AA57" s="49">
        <f>versenyek!$CE$11*IFERROR(VLOOKUP(VLOOKUP($A57,versenyek!CD:CF,3,FALSE),szabalyok!$A$16:$B$23,2,FALSE),0)</f>
        <v>0</v>
      </c>
      <c r="AB57" s="49">
        <f>versenyek!$CH$11*IFERROR(VLOOKUP(VLOOKUP($A57,versenyek!CG:CI,3,FALSE),szabalyok!$A$16:$B$23,2,FALSE),0)</f>
        <v>0</v>
      </c>
      <c r="AC57" s="49">
        <f>versenyek!$CK$11*IFERROR(VLOOKUP(VLOOKUP($A57,versenyek!CJ:CL,3,FALSE),szabalyok!$A$16:$B$23,2,FALSE),0)</f>
        <v>0</v>
      </c>
      <c r="AD57" s="49">
        <f>versenyek!$CN$11*IFERROR(VLOOKUP(VLOOKUP($A57,versenyek!CM:CO,3,FALSE),szabalyok!$A$16:$B$23,2,FALSE),0)</f>
        <v>0</v>
      </c>
      <c r="AE57" s="49">
        <f>versenyek!$CQ$11*IFERROR(VLOOKUP(VLOOKUP($A57,versenyek!CP:CR,3,FALSE),szabalyok!$A$16:$B$23,2,FALSE),0)</f>
        <v>0</v>
      </c>
      <c r="AF57" s="49">
        <f>versenyek!$CT$11*IFERROR(VLOOKUP(VLOOKUP($A57,versenyek!CS:CU,3,FALSE),szabalyok!$A$16:$B$23,2,FALSE),0)</f>
        <v>0</v>
      </c>
      <c r="AG57" s="49">
        <f>versenyek!$CW$11*IFERROR(VLOOKUP(VLOOKUP($A57,versenyek!CV:CX,3,FALSE),szabalyok!$A$16:$B$23,2,FALSE),0)</f>
        <v>0</v>
      </c>
      <c r="AH57" s="49">
        <f>versenyek!$CZ$11*IFERROR(VLOOKUP(VLOOKUP($A57,versenyek!CY:DA,3,FALSE),szabalyok!$A$16:$B$23,2,FALSE),0)</f>
        <v>0</v>
      </c>
      <c r="AI57" s="49">
        <f>versenyek!$DC$11*IFERROR(VLOOKUP(VLOOKUP($A57,versenyek!DB:DD,3,FALSE),szabalyok!$A$16:$B$23,2,FALSE),0)</f>
        <v>0</v>
      </c>
      <c r="AJ57" s="49">
        <f>versenyek!$DF$11*IFERROR(VLOOKUP(VLOOKUP($A57,versenyek!DE:DG,3,FALSE),szabalyok!$A$16:$B$23,2,FALSE),0)</f>
        <v>0</v>
      </c>
      <c r="AK57" s="49">
        <f>versenyek!$DI$11*IFERROR(VLOOKUP(VLOOKUP($A57,versenyek!DH:DJ,3,FALSE),szabalyok!$A$16:$B$23,2,FALSE),0)</f>
        <v>0</v>
      </c>
      <c r="AL57" s="49">
        <f>versenyek!$DL$11*IFERROR(VLOOKUP(VLOOKUP($A57,versenyek!DK:DM,3,FALSE),szabalyok!$A$16:$B$23,2,FALSE),0)</f>
        <v>0</v>
      </c>
      <c r="AM57" s="49">
        <f>versenyek!$DR$11*IFERROR(VLOOKUP(VLOOKUP($A57,versenyek!DQ:DS,3,FALSE),szabalyok!$A$16:$B$23,2,FALSE),0)</f>
        <v>0</v>
      </c>
      <c r="AN57" s="49">
        <f>versenyek!$DU$11*IFERROR(VLOOKUP(VLOOKUP($A57,versenyek!DT:DV,3,FALSE),szabalyok!$A$16:$B$23,2,FALSE),0)</f>
        <v>0</v>
      </c>
      <c r="AO57" s="49">
        <f>versenyek!$DO$11*IFERROR(VLOOKUP(VLOOKUP($A57,versenyek!DN:DP,3,FALSE),szabalyok!$A$16:$B$23,2,FALSE),0)</f>
        <v>0</v>
      </c>
      <c r="AP57" s="49">
        <f>versenyek!$DX$11*IFERROR(VLOOKUP(VLOOKUP($A57,versenyek!DW:DY,3,FALSE),szabalyok!$A$16:$B$23,2,FALSE),0)</f>
        <v>0</v>
      </c>
      <c r="AQ57" s="49">
        <f>versenyek!$EA$11*IFERROR(VLOOKUP(VLOOKUP($A57,versenyek!DZ:EB,3,FALSE),szabalyok!$A$16:$B$23,2,FALSE),0)</f>
        <v>0</v>
      </c>
      <c r="AR57" s="49">
        <f>versenyek!$ED$11*IFERROR(VLOOKUP(VLOOKUP($A57,versenyek!EC:EE,3,FALSE),szabalyok!$A$16:$B$23,2,FALSE),0)</f>
        <v>0</v>
      </c>
      <c r="AS57" s="49">
        <f>versenyek!$EG$11*IFERROR(VLOOKUP(VLOOKUP($A57,versenyek!EF:EH,3,FALSE),szabalyok!$A$16:$B$23,2,FALSE),0)</f>
        <v>0</v>
      </c>
      <c r="AT57" s="49">
        <f>versenyek!$EJ$11*IFERROR(VLOOKUP(VLOOKUP($A57,versenyek!EI:EK,3,FALSE),szabalyok!$A$16:$B$23,2,FALSE),0)</f>
        <v>0</v>
      </c>
      <c r="AU57" s="49">
        <f>versenyek!$EM$11*IFERROR(VLOOKUP(VLOOKUP($A57,versenyek!EL:EN,3,FALSE),szabalyok!$A$16:$B$23,2,FALSE),0)</f>
        <v>0</v>
      </c>
      <c r="AV57" s="49">
        <f>versenyek!$EP$11*IFERROR(VLOOKUP(VLOOKUP($A57,versenyek!EO:EQ,3,FALSE),szabalyok!$A$16:$B$23,2,FALSE),0)</f>
        <v>0</v>
      </c>
      <c r="AW57" s="49">
        <f>versenyek!$EY$11*IFERROR(VLOOKUP(VLOOKUP($A57,versenyek!EX:EZ,3,FALSE),szabalyok!$A$16:$B$23,2,FALSE),0)</f>
        <v>0</v>
      </c>
      <c r="AX57" s="49">
        <f>versenyek!$FB$11*IFERROR(VLOOKUP(VLOOKUP($A57,versenyek!FA:FC,3,FALSE),szabalyok!$A$16:$B$23,2,FALSE),0)</f>
        <v>0</v>
      </c>
      <c r="AY57" s="49">
        <f>versenyek!$FE$11*IFERROR(VLOOKUP(VLOOKUP($A57,versenyek!FD:FF,3,FALSE),szabalyok!$A$16:$B$23,2,FALSE),0)</f>
        <v>0</v>
      </c>
      <c r="AZ57" s="49">
        <f>versenyek!$FH$11*IFERROR(VLOOKUP(VLOOKUP($A57,versenyek!FG:FI,3,FALSE),szabalyok!$A$16:$B$23,2,FALSE),0)</f>
        <v>0</v>
      </c>
      <c r="BA57" s="49">
        <f>versenyek!$FK$11*IFERROR(VLOOKUP(VLOOKUP($A57,versenyek!FJ:FL,3,FALSE),szabalyok!$A$16:$B$23,2,FALSE),0)</f>
        <v>0</v>
      </c>
      <c r="BB57" s="49">
        <f>versenyek!$FN$11*IFERROR(VLOOKUP(VLOOKUP($A57,versenyek!FM:FO,3,FALSE),szabalyok!$A$16:$B$23,2,FALSE),0)</f>
        <v>0</v>
      </c>
      <c r="BC57" s="49">
        <f>versenyek!$FQ$11*IFERROR(VLOOKUP(VLOOKUP($A57,versenyek!FP:FR,3,FALSE),szabalyok!$A$16:$B$23,2,FALSE),0)</f>
        <v>0</v>
      </c>
      <c r="BD57" s="49">
        <f>versenyek!$FT$11*IFERROR(VLOOKUP(VLOOKUP($A57,versenyek!FS:FU,3,FALSE),szabalyok!$A$16:$B$23,2,FALSE),0)</f>
        <v>0</v>
      </c>
      <c r="BE57" s="49">
        <f>versenyek!$FW$11*IFERROR(VLOOKUP(VLOOKUP($A57,versenyek!FV:FX,3,FALSE),szabalyok!$A$16:$B$23,2,FALSE),0)</f>
        <v>0</v>
      </c>
      <c r="BF57" s="49">
        <f>versenyek!$FZ$11*IFERROR(VLOOKUP(VLOOKUP($A57,versenyek!FY:GA,3,FALSE),szabalyok!$A$16:$B$23,2,FALSE),0)</f>
        <v>0</v>
      </c>
      <c r="BG57" s="49">
        <f>versenyek!$GC$11*IFERROR(VLOOKUP(VLOOKUP($A57,versenyek!GB:GD,3,FALSE),szabalyok!$A$16:$B$23,2,FALSE),0)</f>
        <v>0</v>
      </c>
      <c r="BH57" s="49">
        <f>versenyek!$GF$11*IFERROR(VLOOKUP(VLOOKUP($A57,versenyek!GE:GG,3,FALSE),szabalyok!$A$16:$B$23,2,FALSE),0)</f>
        <v>0</v>
      </c>
      <c r="BI57" s="49">
        <f>versenyek!$GI$11*IFERROR(VLOOKUP(VLOOKUP($A57,versenyek!GH:GJ,3,FALSE),szabalyok!$A$16:$B$23,2,FALSE),0)</f>
        <v>0</v>
      </c>
      <c r="BJ57" s="49">
        <f>versenyek!$GL$11*IFERROR(VLOOKUP(VLOOKUP($A57,versenyek!GK:GM,3,FALSE),szabalyok!$A$16:$B$23,2,FALSE),0)</f>
        <v>0</v>
      </c>
      <c r="BK57" s="49">
        <f>versenyek!$GO$11*IFERROR(VLOOKUP(VLOOKUP($A57,versenyek!GN:GP,3,FALSE),szabalyok!$A$16:$B$23,2,FALSE),0)</f>
        <v>0</v>
      </c>
      <c r="BL57" s="49">
        <f>versenyek!$GR$11*IFERROR(VLOOKUP(VLOOKUP($A57,versenyek!GQ:GS,3,FALSE),szabalyok!$A$16:$B$23,2,FALSE),0)</f>
        <v>0</v>
      </c>
      <c r="BM57" s="49">
        <f>versenyek!$GX$11*IFERROR(VLOOKUP(VLOOKUP($A57,versenyek!GW:GY,3,FALSE),szabalyok!$A$16:$B$23,2,FALSE),0)</f>
        <v>0</v>
      </c>
      <c r="BN57" s="49">
        <f>versenyek!$GX$11*IFERROR(VLOOKUP(VLOOKUP($A57,versenyek!GX:GZ,3,FALSE),szabalyok!$A$16:$B$23,2,FALSE),0)</f>
        <v>0</v>
      </c>
      <c r="BO57" s="49">
        <f>versenyek!$HD$11*IFERROR(VLOOKUP(VLOOKUP($A57,versenyek!HC:HE,3,FALSE),szabalyok!$A$16:$B$23,2,FALSE),0)</f>
        <v>0</v>
      </c>
      <c r="BP57" s="49">
        <f>versenyek!$HG$11*IFERROR(VLOOKUP(VLOOKUP($A57,versenyek!HF:HH,3,FALSE),szabalyok!$A$16:$B$23,2,FALSE),0)</f>
        <v>0</v>
      </c>
      <c r="BQ57" s="49">
        <f>versenyek!$HJ$11*IFERROR(VLOOKUP(VLOOKUP($A57,versenyek!HI:HK,3,FALSE),szabalyok!$A$16:$B$23,2,FALSE),0)</f>
        <v>0</v>
      </c>
      <c r="BR57" s="49">
        <f>versenyek!$HM$11*IFERROR(VLOOKUP(VLOOKUP($A57,versenyek!HL:HN,3,FALSE),szabalyok!$A$16:$B$23,2,FALSE),0)</f>
        <v>0</v>
      </c>
      <c r="BS57" s="49">
        <f>versenyek!$HP$11*IFERROR(VLOOKUP(VLOOKUP($A57,versenyek!HO:HQ,3,FALSE),szabalyok!$A$16:$B$23,2,FALSE),0)</f>
        <v>0</v>
      </c>
      <c r="BT57" s="49">
        <f>versenyek!$HS$11*IFERROR(VLOOKUP(VLOOKUP($A57,versenyek!HR:HT,3,FALSE),szabalyok!$A$16:$B$23,2,FALSE),0)</f>
        <v>0</v>
      </c>
      <c r="BU57" s="49">
        <f>versenyek!$HV$11*IFERROR(VLOOKUP(VLOOKUP($A57,versenyek!HU:HW,3,FALSE),szabalyok!$A$16:$B$23,2,FALSE),0)</f>
        <v>0</v>
      </c>
      <c r="BV57" s="49">
        <f>versenyek!$HY$11*IFERROR(VLOOKUP(VLOOKUP($A57,versenyek!HX:HZ,3,FALSE),szabalyok!$A$16:$B$23,2,FALSE),0)</f>
        <v>0</v>
      </c>
      <c r="BW57" s="49">
        <f>versenyek!$IB$11*IFERROR(VLOOKUP(VLOOKUP($A57,versenyek!IA:IC,3,FALSE),szabalyok!$A$16:$B$23,2,FALSE),0)</f>
        <v>0</v>
      </c>
      <c r="BX57" s="49">
        <f>versenyek!$IE$11*IFERROR(VLOOKUP(VLOOKUP($A57,versenyek!ID:IF,3,FALSE),szabalyok!$A$16:$B$23,2,FALSE),0)</f>
        <v>0</v>
      </c>
      <c r="BY57" s="49">
        <f>versenyek!$IH$11*IFERROR(VLOOKUP(VLOOKUP($A57,versenyek!IG:II,3,FALSE),szabalyok!$A$16:$B$23,2,FALSE),0)</f>
        <v>0</v>
      </c>
      <c r="BZ57" s="49">
        <f>versenyek!$IK$11*IFERROR(VLOOKUP(VLOOKUP($A57,versenyek!IJ:IL,3,FALSE),szabalyok!$A$16:$B$23,2,FALSE),0)</f>
        <v>0</v>
      </c>
      <c r="CA57" s="49">
        <f>versenyek!$IN$11*IFERROR(VLOOKUP(VLOOKUP($A57,versenyek!IM:IO,3,FALSE),szabalyok!$A$16:$B$23,2,FALSE),0)</f>
        <v>0</v>
      </c>
      <c r="CB57" s="49"/>
      <c r="CC57" s="238">
        <f t="shared" si="1"/>
        <v>0</v>
      </c>
    </row>
    <row r="58" spans="1:81">
      <c r="A58" s="65" t="s">
        <v>125</v>
      </c>
      <c r="B58" s="49">
        <v>0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  <c r="H58" s="49">
        <v>1.9196390842665085</v>
      </c>
      <c r="I58" s="49">
        <v>0</v>
      </c>
      <c r="J58" s="49">
        <v>17.228541259688257</v>
      </c>
      <c r="K58" s="49">
        <v>0</v>
      </c>
      <c r="L58" s="49">
        <v>0</v>
      </c>
      <c r="M58" s="49">
        <v>0</v>
      </c>
      <c r="N58" s="49">
        <v>0</v>
      </c>
      <c r="O58" s="49">
        <v>0</v>
      </c>
      <c r="P58" s="49">
        <v>0</v>
      </c>
      <c r="Q58" s="49">
        <v>0</v>
      </c>
      <c r="R58" s="49">
        <f>versenyek!$BD$11*IFERROR(VLOOKUP(VLOOKUP($A58,versenyek!BC:BE,3,FALSE),szabalyok!$A$16:$B$23,2,FALSE),0)</f>
        <v>0</v>
      </c>
      <c r="S58" s="49">
        <f>versenyek!$BG$11*IFERROR(VLOOKUP(VLOOKUP($A58,versenyek!BF:BH,3,FALSE),szabalyok!$A$16:$B$23,2,FALSE),0)</f>
        <v>0</v>
      </c>
      <c r="T58" s="49">
        <f>versenyek!$BJ$11*IFERROR(VLOOKUP(VLOOKUP($A58,versenyek!BI:BK,3,FALSE),szabalyok!$A$16:$B$23,2,FALSE),0)</f>
        <v>0</v>
      </c>
      <c r="U58" s="49">
        <f>versenyek!$BM$11*IFERROR(VLOOKUP(VLOOKUP($A58,versenyek!BL:BN,3,FALSE),szabalyok!$A$16:$B$23,2,FALSE),0)</f>
        <v>0</v>
      </c>
      <c r="V58" s="49">
        <f>versenyek!$BP$11*IFERROR(VLOOKUP(VLOOKUP($A58,versenyek!BO:BQ,3,FALSE),szabalyok!$A$16:$B$23,2,FALSE),0)</f>
        <v>0</v>
      </c>
      <c r="W58" s="49">
        <f>versenyek!$BS$11*IFERROR(VLOOKUP(VLOOKUP($A58,versenyek!BR:BT,3,FALSE),szabalyok!$A$16:$B$23,2,FALSE),0)</f>
        <v>0</v>
      </c>
      <c r="X58" s="49">
        <f>versenyek!$BV$11*IFERROR(VLOOKUP(VLOOKUP($A58,versenyek!BU:BW,3,FALSE),szabalyok!$A$16:$B$23,2,FALSE),0)</f>
        <v>0</v>
      </c>
      <c r="Y58" s="49">
        <f>versenyek!$BY$11*IFERROR(VLOOKUP(VLOOKUP($A58,versenyek!BX:BZ,3,FALSE),szabalyok!$A$16:$B$23,2,FALSE),0)</f>
        <v>0</v>
      </c>
      <c r="Z58" s="49">
        <f>versenyek!$CB$11*IFERROR(VLOOKUP(VLOOKUP($A58,versenyek!CA:CC,3,FALSE),szabalyok!$A$16:$B$23,2,FALSE),0)</f>
        <v>0</v>
      </c>
      <c r="AA58" s="49">
        <f>versenyek!$CE$11*IFERROR(VLOOKUP(VLOOKUP($A58,versenyek!CD:CF,3,FALSE),szabalyok!$A$16:$B$23,2,FALSE),0)</f>
        <v>0</v>
      </c>
      <c r="AB58" s="49">
        <f>versenyek!$CH$11*IFERROR(VLOOKUP(VLOOKUP($A58,versenyek!CG:CI,3,FALSE),szabalyok!$A$16:$B$23,2,FALSE),0)</f>
        <v>0</v>
      </c>
      <c r="AC58" s="49">
        <f>versenyek!$CK$11*IFERROR(VLOOKUP(VLOOKUP($A58,versenyek!CJ:CL,3,FALSE),szabalyok!$A$16:$B$23,2,FALSE),0)</f>
        <v>0</v>
      </c>
      <c r="AD58" s="49">
        <f>versenyek!$CN$11*IFERROR(VLOOKUP(VLOOKUP($A58,versenyek!CM:CO,3,FALSE),szabalyok!$A$16:$B$23,2,FALSE),0)</f>
        <v>0</v>
      </c>
      <c r="AE58" s="49">
        <f>versenyek!$CQ$11*IFERROR(VLOOKUP(VLOOKUP($A58,versenyek!CP:CR,3,FALSE),szabalyok!$A$16:$B$23,2,FALSE),0)</f>
        <v>0</v>
      </c>
      <c r="AF58" s="49">
        <f>versenyek!$CT$11*IFERROR(VLOOKUP(VLOOKUP($A58,versenyek!CS:CU,3,FALSE),szabalyok!$A$16:$B$23,2,FALSE),0)</f>
        <v>0</v>
      </c>
      <c r="AG58" s="49">
        <f>versenyek!$CW$11*IFERROR(VLOOKUP(VLOOKUP($A58,versenyek!CV:CX,3,FALSE),szabalyok!$A$16:$B$23,2,FALSE),0)</f>
        <v>0</v>
      </c>
      <c r="AH58" s="49">
        <f>versenyek!$CZ$11*IFERROR(VLOOKUP(VLOOKUP($A58,versenyek!CY:DA,3,FALSE),szabalyok!$A$16:$B$23,2,FALSE),0)</f>
        <v>0</v>
      </c>
      <c r="AI58" s="49">
        <f>versenyek!$DC$11*IFERROR(VLOOKUP(VLOOKUP($A58,versenyek!DB:DD,3,FALSE),szabalyok!$A$16:$B$23,2,FALSE),0)</f>
        <v>0</v>
      </c>
      <c r="AJ58" s="49">
        <f>versenyek!$DF$11*IFERROR(VLOOKUP(VLOOKUP($A58,versenyek!DE:DG,3,FALSE),szabalyok!$A$16:$B$23,2,FALSE),0)</f>
        <v>0</v>
      </c>
      <c r="AK58" s="49">
        <f>versenyek!$DI$11*IFERROR(VLOOKUP(VLOOKUP($A58,versenyek!DH:DJ,3,FALSE),szabalyok!$A$16:$B$23,2,FALSE),0)</f>
        <v>0</v>
      </c>
      <c r="AL58" s="49">
        <f>versenyek!$DL$11*IFERROR(VLOOKUP(VLOOKUP($A58,versenyek!DK:DM,3,FALSE),szabalyok!$A$16:$B$23,2,FALSE),0)</f>
        <v>0</v>
      </c>
      <c r="AM58" s="49">
        <f>versenyek!$DR$11*IFERROR(VLOOKUP(VLOOKUP($A58,versenyek!DQ:DS,3,FALSE),szabalyok!$A$16:$B$23,2,FALSE),0)</f>
        <v>0</v>
      </c>
      <c r="AN58" s="49">
        <f>versenyek!$DU$11*IFERROR(VLOOKUP(VLOOKUP($A58,versenyek!DT:DV,3,FALSE),szabalyok!$A$16:$B$23,2,FALSE),0)</f>
        <v>0</v>
      </c>
      <c r="AO58" s="49">
        <f>versenyek!$DO$11*IFERROR(VLOOKUP(VLOOKUP($A58,versenyek!DN:DP,3,FALSE),szabalyok!$A$16:$B$23,2,FALSE),0)</f>
        <v>0</v>
      </c>
      <c r="AP58" s="49">
        <f>versenyek!$DX$11*IFERROR(VLOOKUP(VLOOKUP($A58,versenyek!DW:DY,3,FALSE),szabalyok!$A$16:$B$23,2,FALSE),0)</f>
        <v>0</v>
      </c>
      <c r="AQ58" s="49">
        <f>versenyek!$EA$11*IFERROR(VLOOKUP(VLOOKUP($A58,versenyek!DZ:EB,3,FALSE),szabalyok!$A$16:$B$23,2,FALSE),0)</f>
        <v>0</v>
      </c>
      <c r="AR58" s="49">
        <f>versenyek!$ED$11*IFERROR(VLOOKUP(VLOOKUP($A58,versenyek!EC:EE,3,FALSE),szabalyok!$A$16:$B$23,2,FALSE),0)</f>
        <v>0</v>
      </c>
      <c r="AS58" s="49">
        <f>versenyek!$EG$11*IFERROR(VLOOKUP(VLOOKUP($A58,versenyek!EF:EH,3,FALSE),szabalyok!$A$16:$B$23,2,FALSE),0)</f>
        <v>0</v>
      </c>
      <c r="AT58" s="49">
        <f>versenyek!$EJ$11*IFERROR(VLOOKUP(VLOOKUP($A58,versenyek!EI:EK,3,FALSE),szabalyok!$A$16:$B$23,2,FALSE),0)</f>
        <v>0</v>
      </c>
      <c r="AU58" s="49">
        <f>versenyek!$EM$11*IFERROR(VLOOKUP(VLOOKUP($A58,versenyek!EL:EN,3,FALSE),szabalyok!$A$16:$B$23,2,FALSE),0)</f>
        <v>0</v>
      </c>
      <c r="AV58" s="49">
        <f>versenyek!$EP$11*IFERROR(VLOOKUP(VLOOKUP($A58,versenyek!EO:EQ,3,FALSE),szabalyok!$A$16:$B$23,2,FALSE),0)</f>
        <v>0</v>
      </c>
      <c r="AW58" s="49">
        <f>versenyek!$EY$11*IFERROR(VLOOKUP(VLOOKUP($A58,versenyek!EX:EZ,3,FALSE),szabalyok!$A$16:$B$23,2,FALSE),0)</f>
        <v>0</v>
      </c>
      <c r="AX58" s="49">
        <f>versenyek!$FB$11*IFERROR(VLOOKUP(VLOOKUP($A58,versenyek!FA:FC,3,FALSE),szabalyok!$A$16:$B$23,2,FALSE),0)</f>
        <v>0</v>
      </c>
      <c r="AY58" s="49">
        <f>versenyek!$FE$11*IFERROR(VLOOKUP(VLOOKUP($A58,versenyek!FD:FF,3,FALSE),szabalyok!$A$16:$B$23,2,FALSE),0)</f>
        <v>0</v>
      </c>
      <c r="AZ58" s="49">
        <f>versenyek!$FH$11*IFERROR(VLOOKUP(VLOOKUP($A58,versenyek!FG:FI,3,FALSE),szabalyok!$A$16:$B$23,2,FALSE),0)</f>
        <v>0</v>
      </c>
      <c r="BA58" s="49">
        <f>versenyek!$FK$11*IFERROR(VLOOKUP(VLOOKUP($A58,versenyek!FJ:FL,3,FALSE),szabalyok!$A$16:$B$23,2,FALSE),0)</f>
        <v>0</v>
      </c>
      <c r="BB58" s="49">
        <f>versenyek!$FN$11*IFERROR(VLOOKUP(VLOOKUP($A58,versenyek!FM:FO,3,FALSE),szabalyok!$A$16:$B$23,2,FALSE),0)</f>
        <v>0</v>
      </c>
      <c r="BC58" s="49">
        <f>versenyek!$FQ$11*IFERROR(VLOOKUP(VLOOKUP($A58,versenyek!FP:FR,3,FALSE),szabalyok!$A$16:$B$23,2,FALSE),0)</f>
        <v>0</v>
      </c>
      <c r="BD58" s="49">
        <f>versenyek!$FT$11*IFERROR(VLOOKUP(VLOOKUP($A58,versenyek!FS:FU,3,FALSE),szabalyok!$A$16:$B$23,2,FALSE),0)</f>
        <v>0</v>
      </c>
      <c r="BE58" s="49">
        <f>versenyek!$FW$11*IFERROR(VLOOKUP(VLOOKUP($A58,versenyek!FV:FX,3,FALSE),szabalyok!$A$16:$B$23,2,FALSE),0)</f>
        <v>0</v>
      </c>
      <c r="BF58" s="49">
        <f>versenyek!$FZ$11*IFERROR(VLOOKUP(VLOOKUP($A58,versenyek!FY:GA,3,FALSE),szabalyok!$A$16:$B$23,2,FALSE),0)</f>
        <v>0</v>
      </c>
      <c r="BG58" s="49">
        <f>versenyek!$GC$11*IFERROR(VLOOKUP(VLOOKUP($A58,versenyek!GB:GD,3,FALSE),szabalyok!$A$16:$B$23,2,FALSE),0)</f>
        <v>0</v>
      </c>
      <c r="BH58" s="49">
        <f>versenyek!$GF$11*IFERROR(VLOOKUP(VLOOKUP($A58,versenyek!GE:GG,3,FALSE),szabalyok!$A$16:$B$23,2,FALSE),0)</f>
        <v>0</v>
      </c>
      <c r="BI58" s="49">
        <f>versenyek!$GI$11*IFERROR(VLOOKUP(VLOOKUP($A58,versenyek!GH:GJ,3,FALSE),szabalyok!$A$16:$B$23,2,FALSE),0)</f>
        <v>0</v>
      </c>
      <c r="BJ58" s="49">
        <f>versenyek!$GL$11*IFERROR(VLOOKUP(VLOOKUP($A58,versenyek!GK:GM,3,FALSE),szabalyok!$A$16:$B$23,2,FALSE),0)</f>
        <v>0</v>
      </c>
      <c r="BK58" s="49">
        <f>versenyek!$GO$11*IFERROR(VLOOKUP(VLOOKUP($A58,versenyek!GN:GP,3,FALSE),szabalyok!$A$16:$B$23,2,FALSE),0)</f>
        <v>0</v>
      </c>
      <c r="BL58" s="49">
        <f>versenyek!$GR$11*IFERROR(VLOOKUP(VLOOKUP($A58,versenyek!GQ:GS,3,FALSE),szabalyok!$A$16:$B$23,2,FALSE),0)</f>
        <v>0</v>
      </c>
      <c r="BM58" s="49">
        <f>versenyek!$GX$11*IFERROR(VLOOKUP(VLOOKUP($A58,versenyek!GW:GY,3,FALSE),szabalyok!$A$16:$B$23,2,FALSE),0)</f>
        <v>0</v>
      </c>
      <c r="BN58" s="49">
        <f>versenyek!$GX$11*IFERROR(VLOOKUP(VLOOKUP($A58,versenyek!GX:GZ,3,FALSE),szabalyok!$A$16:$B$23,2,FALSE),0)</f>
        <v>0</v>
      </c>
      <c r="BO58" s="49">
        <f>versenyek!$HD$11*IFERROR(VLOOKUP(VLOOKUP($A58,versenyek!HC:HE,3,FALSE),szabalyok!$A$16:$B$23,2,FALSE),0)</f>
        <v>0</v>
      </c>
      <c r="BP58" s="49">
        <f>versenyek!$HG$11*IFERROR(VLOOKUP(VLOOKUP($A58,versenyek!HF:HH,3,FALSE),szabalyok!$A$16:$B$23,2,FALSE),0)</f>
        <v>0</v>
      </c>
      <c r="BQ58" s="49">
        <f>versenyek!$HJ$11*IFERROR(VLOOKUP(VLOOKUP($A58,versenyek!HI:HK,3,FALSE),szabalyok!$A$16:$B$23,2,FALSE),0)</f>
        <v>0</v>
      </c>
      <c r="BR58" s="49">
        <f>versenyek!$HM$11*IFERROR(VLOOKUP(VLOOKUP($A58,versenyek!HL:HN,3,FALSE),szabalyok!$A$16:$B$23,2,FALSE),0)</f>
        <v>0</v>
      </c>
      <c r="BS58" s="49">
        <f>versenyek!$HP$11*IFERROR(VLOOKUP(VLOOKUP($A58,versenyek!HO:HQ,3,FALSE),szabalyok!$A$16:$B$23,2,FALSE),0)</f>
        <v>0</v>
      </c>
      <c r="BT58" s="49">
        <f>versenyek!$HS$11*IFERROR(VLOOKUP(VLOOKUP($A58,versenyek!HR:HT,3,FALSE),szabalyok!$A$16:$B$23,2,FALSE),0)</f>
        <v>0</v>
      </c>
      <c r="BU58" s="49">
        <f>versenyek!$HV$11*IFERROR(VLOOKUP(VLOOKUP($A58,versenyek!HU:HW,3,FALSE),szabalyok!$A$16:$B$23,2,FALSE),0)</f>
        <v>0</v>
      </c>
      <c r="BV58" s="49">
        <f>versenyek!$HY$11*IFERROR(VLOOKUP(VLOOKUP($A58,versenyek!HX:HZ,3,FALSE),szabalyok!$A$16:$B$23,2,FALSE),0)</f>
        <v>0</v>
      </c>
      <c r="BW58" s="49">
        <f>versenyek!$IB$11*IFERROR(VLOOKUP(VLOOKUP($A58,versenyek!IA:IC,3,FALSE),szabalyok!$A$16:$B$23,2,FALSE),0)</f>
        <v>0</v>
      </c>
      <c r="BX58" s="49">
        <f>versenyek!$IE$11*IFERROR(VLOOKUP(VLOOKUP($A58,versenyek!ID:IF,3,FALSE),szabalyok!$A$16:$B$23,2,FALSE),0)</f>
        <v>0</v>
      </c>
      <c r="BY58" s="49">
        <f>versenyek!$IH$11*IFERROR(VLOOKUP(VLOOKUP($A58,versenyek!IG:II,3,FALSE),szabalyok!$A$16:$B$23,2,FALSE),0)</f>
        <v>0</v>
      </c>
      <c r="BZ58" s="49">
        <f>versenyek!$IK$11*IFERROR(VLOOKUP(VLOOKUP($A58,versenyek!IJ:IL,3,FALSE),szabalyok!$A$16:$B$23,2,FALSE),0)</f>
        <v>0</v>
      </c>
      <c r="CA58" s="49">
        <f>versenyek!$IN$11*IFERROR(VLOOKUP(VLOOKUP($A58,versenyek!IM:IO,3,FALSE),szabalyok!$A$16:$B$23,2,FALSE),0)</f>
        <v>0</v>
      </c>
      <c r="CB58" s="49"/>
      <c r="CC58" s="238">
        <f t="shared" si="1"/>
        <v>0</v>
      </c>
    </row>
    <row r="59" spans="1:81">
      <c r="A59" s="65" t="s">
        <v>154</v>
      </c>
      <c r="B59" s="49">
        <v>0</v>
      </c>
      <c r="C59" s="49">
        <v>0</v>
      </c>
      <c r="D59" s="49">
        <v>0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  <c r="N59" s="49">
        <v>0</v>
      </c>
      <c r="O59" s="49">
        <v>0</v>
      </c>
      <c r="P59" s="49">
        <v>0</v>
      </c>
      <c r="Q59" s="49">
        <v>0</v>
      </c>
      <c r="R59" s="49">
        <f>versenyek!$BD$11*IFERROR(VLOOKUP(VLOOKUP($A59,versenyek!BC:BE,3,FALSE),szabalyok!$A$16:$B$23,2,FALSE),0)</f>
        <v>0</v>
      </c>
      <c r="S59" s="49">
        <f>versenyek!$BG$11*IFERROR(VLOOKUP(VLOOKUP($A59,versenyek!BF:BH,3,FALSE),szabalyok!$A$16:$B$23,2,FALSE),0)</f>
        <v>0</v>
      </c>
      <c r="T59" s="49">
        <f>versenyek!$BJ$11*IFERROR(VLOOKUP(VLOOKUP($A59,versenyek!BI:BK,3,FALSE),szabalyok!$A$16:$B$23,2,FALSE),0)</f>
        <v>0</v>
      </c>
      <c r="U59" s="49">
        <f>versenyek!$BM$11*IFERROR(VLOOKUP(VLOOKUP($A59,versenyek!BL:BN,3,FALSE),szabalyok!$A$16:$B$23,2,FALSE),0)</f>
        <v>0</v>
      </c>
      <c r="V59" s="49">
        <f>versenyek!$BP$11*IFERROR(VLOOKUP(VLOOKUP($A59,versenyek!BO:BQ,3,FALSE),szabalyok!$A$16:$B$23,2,FALSE),0)</f>
        <v>0</v>
      </c>
      <c r="W59" s="49">
        <f>versenyek!$BS$11*IFERROR(VLOOKUP(VLOOKUP($A59,versenyek!BR:BT,3,FALSE),szabalyok!$A$16:$B$23,2,FALSE),0)</f>
        <v>0</v>
      </c>
      <c r="X59" s="49">
        <f>versenyek!$BV$11*IFERROR(VLOOKUP(VLOOKUP($A59,versenyek!BU:BW,3,FALSE),szabalyok!$A$16:$B$23,2,FALSE),0)</f>
        <v>0</v>
      </c>
      <c r="Y59" s="49">
        <f>versenyek!$BY$11*IFERROR(VLOOKUP(VLOOKUP($A59,versenyek!BX:BZ,3,FALSE),szabalyok!$A$16:$B$23,2,FALSE),0)</f>
        <v>0</v>
      </c>
      <c r="Z59" s="49">
        <f>versenyek!$CB$11*IFERROR(VLOOKUP(VLOOKUP($A59,versenyek!CA:CC,3,FALSE),szabalyok!$A$16:$B$23,2,FALSE),0)</f>
        <v>0</v>
      </c>
      <c r="AA59" s="49">
        <f>versenyek!$CE$11*IFERROR(VLOOKUP(VLOOKUP($A59,versenyek!CD:CF,3,FALSE),szabalyok!$A$16:$B$23,2,FALSE),0)</f>
        <v>0</v>
      </c>
      <c r="AB59" s="49">
        <f>versenyek!$CH$11*IFERROR(VLOOKUP(VLOOKUP($A59,versenyek!CG:CI,3,FALSE),szabalyok!$A$16:$B$23,2,FALSE),0)</f>
        <v>0</v>
      </c>
      <c r="AC59" s="49">
        <f>versenyek!$CK$11*IFERROR(VLOOKUP(VLOOKUP($A59,versenyek!CJ:CL,3,FALSE),szabalyok!$A$16:$B$23,2,FALSE),0)</f>
        <v>0</v>
      </c>
      <c r="AD59" s="49">
        <f>versenyek!$CN$11*IFERROR(VLOOKUP(VLOOKUP($A59,versenyek!CM:CO,3,FALSE),szabalyok!$A$16:$B$23,2,FALSE),0)</f>
        <v>0</v>
      </c>
      <c r="AE59" s="49">
        <f>versenyek!$CQ$11*IFERROR(VLOOKUP(VLOOKUP($A59,versenyek!CP:CR,3,FALSE),szabalyok!$A$16:$B$23,2,FALSE),0)</f>
        <v>0</v>
      </c>
      <c r="AF59" s="49">
        <f>versenyek!$CT$11*IFERROR(VLOOKUP(VLOOKUP($A59,versenyek!CS:CU,3,FALSE),szabalyok!$A$16:$B$23,2,FALSE),0)</f>
        <v>0</v>
      </c>
      <c r="AG59" s="49">
        <f>versenyek!$CW$11*IFERROR(VLOOKUP(VLOOKUP($A59,versenyek!CV:CX,3,FALSE),szabalyok!$A$16:$B$23,2,FALSE),0)</f>
        <v>0</v>
      </c>
      <c r="AH59" s="49">
        <f>versenyek!$CZ$11*IFERROR(VLOOKUP(VLOOKUP($A59,versenyek!CY:DA,3,FALSE),szabalyok!$A$16:$B$23,2,FALSE),0)</f>
        <v>0</v>
      </c>
      <c r="AI59" s="49">
        <f>versenyek!$DC$11*IFERROR(VLOOKUP(VLOOKUP($A59,versenyek!DB:DD,3,FALSE),szabalyok!$A$16:$B$23,2,FALSE),0)</f>
        <v>0</v>
      </c>
      <c r="AJ59" s="49">
        <f>versenyek!$DF$11*IFERROR(VLOOKUP(VLOOKUP($A59,versenyek!DE:DG,3,FALSE),szabalyok!$A$16:$B$23,2,FALSE),0)</f>
        <v>0</v>
      </c>
      <c r="AK59" s="49">
        <f>versenyek!$DI$11*IFERROR(VLOOKUP(VLOOKUP($A59,versenyek!DH:DJ,3,FALSE),szabalyok!$A$16:$B$23,2,FALSE),0)</f>
        <v>0</v>
      </c>
      <c r="AL59" s="49">
        <f>versenyek!$DL$11*IFERROR(VLOOKUP(VLOOKUP($A59,versenyek!DK:DM,3,FALSE),szabalyok!$A$16:$B$23,2,FALSE),0)</f>
        <v>0</v>
      </c>
      <c r="AM59" s="49">
        <f>versenyek!$DR$11*IFERROR(VLOOKUP(VLOOKUP($A59,versenyek!DQ:DS,3,FALSE),szabalyok!$A$16:$B$23,2,FALSE),0)</f>
        <v>0</v>
      </c>
      <c r="AN59" s="49">
        <f>versenyek!$DU$11*IFERROR(VLOOKUP(VLOOKUP($A59,versenyek!DT:DV,3,FALSE),szabalyok!$A$16:$B$23,2,FALSE),0)</f>
        <v>0</v>
      </c>
      <c r="AO59" s="49">
        <f>versenyek!$DO$11*IFERROR(VLOOKUP(VLOOKUP($A59,versenyek!DN:DP,3,FALSE),szabalyok!$A$16:$B$23,2,FALSE),0)</f>
        <v>0</v>
      </c>
      <c r="AP59" s="49">
        <f>versenyek!$DX$11*IFERROR(VLOOKUP(VLOOKUP($A59,versenyek!DW:DY,3,FALSE),szabalyok!$A$16:$B$23,2,FALSE),0)</f>
        <v>0</v>
      </c>
      <c r="AQ59" s="49">
        <f>versenyek!$EA$11*IFERROR(VLOOKUP(VLOOKUP($A59,versenyek!DZ:EB,3,FALSE),szabalyok!$A$16:$B$23,2,FALSE),0)</f>
        <v>0</v>
      </c>
      <c r="AR59" s="49">
        <f>versenyek!$ED$11*IFERROR(VLOOKUP(VLOOKUP($A59,versenyek!EC:EE,3,FALSE),szabalyok!$A$16:$B$23,2,FALSE),0)</f>
        <v>0</v>
      </c>
      <c r="AS59" s="49">
        <f>versenyek!$EG$11*IFERROR(VLOOKUP(VLOOKUP($A59,versenyek!EF:EH,3,FALSE),szabalyok!$A$16:$B$23,2,FALSE),0)</f>
        <v>0</v>
      </c>
      <c r="AT59" s="49">
        <f>versenyek!$EJ$11*IFERROR(VLOOKUP(VLOOKUP($A59,versenyek!EI:EK,3,FALSE),szabalyok!$A$16:$B$23,2,FALSE),0)</f>
        <v>0</v>
      </c>
      <c r="AU59" s="49">
        <f>versenyek!$EM$11*IFERROR(VLOOKUP(VLOOKUP($A59,versenyek!EL:EN,3,FALSE),szabalyok!$A$16:$B$23,2,FALSE),0)</f>
        <v>0</v>
      </c>
      <c r="AV59" s="49">
        <f>versenyek!$EP$11*IFERROR(VLOOKUP(VLOOKUP($A59,versenyek!EO:EQ,3,FALSE),szabalyok!$A$16:$B$23,2,FALSE),0)</f>
        <v>0</v>
      </c>
      <c r="AW59" s="49">
        <f>versenyek!$EY$11*IFERROR(VLOOKUP(VLOOKUP($A59,versenyek!EX:EZ,3,FALSE),szabalyok!$A$16:$B$23,2,FALSE),0)</f>
        <v>0</v>
      </c>
      <c r="AX59" s="49">
        <f>versenyek!$FB$11*IFERROR(VLOOKUP(VLOOKUP($A59,versenyek!FA:FC,3,FALSE),szabalyok!$A$16:$B$23,2,FALSE),0)</f>
        <v>0</v>
      </c>
      <c r="AY59" s="49">
        <f>versenyek!$FE$11*IFERROR(VLOOKUP(VLOOKUP($A59,versenyek!FD:FF,3,FALSE),szabalyok!$A$16:$B$23,2,FALSE),0)</f>
        <v>0</v>
      </c>
      <c r="AZ59" s="49">
        <f>versenyek!$FH$11*IFERROR(VLOOKUP(VLOOKUP($A59,versenyek!FG:FI,3,FALSE),szabalyok!$A$16:$B$23,2,FALSE),0)</f>
        <v>0</v>
      </c>
      <c r="BA59" s="49">
        <f>versenyek!$FK$11*IFERROR(VLOOKUP(VLOOKUP($A59,versenyek!FJ:FL,3,FALSE),szabalyok!$A$16:$B$23,2,FALSE),0)</f>
        <v>0</v>
      </c>
      <c r="BB59" s="49">
        <f>versenyek!$FN$11*IFERROR(VLOOKUP(VLOOKUP($A59,versenyek!FM:FO,3,FALSE),szabalyok!$A$16:$B$23,2,FALSE),0)</f>
        <v>0</v>
      </c>
      <c r="BC59" s="49">
        <f>versenyek!$FQ$11*IFERROR(VLOOKUP(VLOOKUP($A59,versenyek!FP:FR,3,FALSE),szabalyok!$A$16:$B$23,2,FALSE),0)</f>
        <v>0</v>
      </c>
      <c r="BD59" s="49">
        <f>versenyek!$FT$11*IFERROR(VLOOKUP(VLOOKUP($A59,versenyek!FS:FU,3,FALSE),szabalyok!$A$16:$B$23,2,FALSE),0)</f>
        <v>0</v>
      </c>
      <c r="BE59" s="49">
        <f>versenyek!$FW$11*IFERROR(VLOOKUP(VLOOKUP($A59,versenyek!FV:FX,3,FALSE),szabalyok!$A$16:$B$23,2,FALSE),0)</f>
        <v>0</v>
      </c>
      <c r="BF59" s="49">
        <f>versenyek!$FZ$11*IFERROR(VLOOKUP(VLOOKUP($A59,versenyek!FY:GA,3,FALSE),szabalyok!$A$16:$B$23,2,FALSE),0)</f>
        <v>0</v>
      </c>
      <c r="BG59" s="49">
        <f>versenyek!$GC$11*IFERROR(VLOOKUP(VLOOKUP($A59,versenyek!GB:GD,3,FALSE),szabalyok!$A$16:$B$23,2,FALSE),0)</f>
        <v>0</v>
      </c>
      <c r="BH59" s="49">
        <f>versenyek!$GF$11*IFERROR(VLOOKUP(VLOOKUP($A59,versenyek!GE:GG,3,FALSE),szabalyok!$A$16:$B$23,2,FALSE),0)</f>
        <v>0</v>
      </c>
      <c r="BI59" s="49">
        <f>versenyek!$GI$11*IFERROR(VLOOKUP(VLOOKUP($A59,versenyek!GH:GJ,3,FALSE),szabalyok!$A$16:$B$23,2,FALSE),0)</f>
        <v>0</v>
      </c>
      <c r="BJ59" s="49">
        <f>versenyek!$GL$11*IFERROR(VLOOKUP(VLOOKUP($A59,versenyek!GK:GM,3,FALSE),szabalyok!$A$16:$B$23,2,FALSE),0)</f>
        <v>0</v>
      </c>
      <c r="BK59" s="49">
        <f>versenyek!$GO$11*IFERROR(VLOOKUP(VLOOKUP($A59,versenyek!GN:GP,3,FALSE),szabalyok!$A$16:$B$23,2,FALSE),0)</f>
        <v>0</v>
      </c>
      <c r="BL59" s="49">
        <f>versenyek!$GR$11*IFERROR(VLOOKUP(VLOOKUP($A59,versenyek!GQ:GS,3,FALSE),szabalyok!$A$16:$B$23,2,FALSE),0)</f>
        <v>0</v>
      </c>
      <c r="BM59" s="49">
        <f>versenyek!$GX$11*IFERROR(VLOOKUP(VLOOKUP($A59,versenyek!GW:GY,3,FALSE),szabalyok!$A$16:$B$23,2,FALSE),0)</f>
        <v>0</v>
      </c>
      <c r="BN59" s="49">
        <f>versenyek!$GX$11*IFERROR(VLOOKUP(VLOOKUP($A59,versenyek!GX:GZ,3,FALSE),szabalyok!$A$16:$B$23,2,FALSE),0)</f>
        <v>0</v>
      </c>
      <c r="BO59" s="49">
        <f>versenyek!$HD$11*IFERROR(VLOOKUP(VLOOKUP($A59,versenyek!HC:HE,3,FALSE),szabalyok!$A$16:$B$23,2,FALSE),0)</f>
        <v>0</v>
      </c>
      <c r="BP59" s="49">
        <f>versenyek!$HG$11*IFERROR(VLOOKUP(VLOOKUP($A59,versenyek!HF:HH,3,FALSE),szabalyok!$A$16:$B$23,2,FALSE),0)</f>
        <v>0</v>
      </c>
      <c r="BQ59" s="49">
        <f>versenyek!$HJ$11*IFERROR(VLOOKUP(VLOOKUP($A59,versenyek!HI:HK,3,FALSE),szabalyok!$A$16:$B$23,2,FALSE),0)</f>
        <v>0</v>
      </c>
      <c r="BR59" s="49">
        <f>versenyek!$HM$11*IFERROR(VLOOKUP(VLOOKUP($A59,versenyek!HL:HN,3,FALSE),szabalyok!$A$16:$B$23,2,FALSE),0)</f>
        <v>0</v>
      </c>
      <c r="BS59" s="49">
        <f>versenyek!$HP$11*IFERROR(VLOOKUP(VLOOKUP($A59,versenyek!HO:HQ,3,FALSE),szabalyok!$A$16:$B$23,2,FALSE),0)</f>
        <v>0</v>
      </c>
      <c r="BT59" s="49">
        <f>versenyek!$HS$11*IFERROR(VLOOKUP(VLOOKUP($A59,versenyek!HR:HT,3,FALSE),szabalyok!$A$16:$B$23,2,FALSE),0)</f>
        <v>0</v>
      </c>
      <c r="BU59" s="49">
        <f>versenyek!$HV$11*IFERROR(VLOOKUP(VLOOKUP($A59,versenyek!HU:HW,3,FALSE),szabalyok!$A$16:$B$23,2,FALSE),0)</f>
        <v>0</v>
      </c>
      <c r="BV59" s="49">
        <f>versenyek!$HY$11*IFERROR(VLOOKUP(VLOOKUP($A59,versenyek!HX:HZ,3,FALSE),szabalyok!$A$16:$B$23,2,FALSE),0)</f>
        <v>0</v>
      </c>
      <c r="BW59" s="49">
        <f>versenyek!$IB$11*IFERROR(VLOOKUP(VLOOKUP($A59,versenyek!IA:IC,3,FALSE),szabalyok!$A$16:$B$23,2,FALSE),0)</f>
        <v>0</v>
      </c>
      <c r="BX59" s="49">
        <f>versenyek!$IE$11*IFERROR(VLOOKUP(VLOOKUP($A59,versenyek!ID:IF,3,FALSE),szabalyok!$A$16:$B$23,2,FALSE),0)</f>
        <v>0</v>
      </c>
      <c r="BY59" s="49">
        <f>versenyek!$IH$11*IFERROR(VLOOKUP(VLOOKUP($A59,versenyek!IG:II,3,FALSE),szabalyok!$A$16:$B$23,2,FALSE),0)</f>
        <v>0</v>
      </c>
      <c r="BZ59" s="49">
        <f>versenyek!$IK$11*IFERROR(VLOOKUP(VLOOKUP($A59,versenyek!IJ:IL,3,FALSE),szabalyok!$A$16:$B$23,2,FALSE),0)</f>
        <v>0</v>
      </c>
      <c r="CA59" s="49">
        <f>versenyek!$IN$11*IFERROR(VLOOKUP(VLOOKUP($A59,versenyek!IM:IO,3,FALSE),szabalyok!$A$16:$B$23,2,FALSE),0)</f>
        <v>0</v>
      </c>
      <c r="CB59" s="49"/>
      <c r="CC59" s="238">
        <f t="shared" si="1"/>
        <v>0</v>
      </c>
    </row>
    <row r="60" spans="1:81">
      <c r="A60" s="108" t="s">
        <v>336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v>7.0270791044203103</v>
      </c>
      <c r="O60" s="49">
        <v>0</v>
      </c>
      <c r="P60" s="49">
        <v>0</v>
      </c>
      <c r="Q60" s="49">
        <v>0</v>
      </c>
      <c r="R60" s="49">
        <f>versenyek!$BD$11*IFERROR(VLOOKUP(VLOOKUP($A60,versenyek!BC:BE,3,FALSE),szabalyok!$A$16:$B$23,2,FALSE),0)</f>
        <v>0</v>
      </c>
      <c r="S60" s="49">
        <f>versenyek!$BG$11*IFERROR(VLOOKUP(VLOOKUP($A60,versenyek!BF:BH,3,FALSE),szabalyok!$A$16:$B$23,2,FALSE),0)</f>
        <v>0</v>
      </c>
      <c r="T60" s="49">
        <f>versenyek!$BJ$11*IFERROR(VLOOKUP(VLOOKUP($A60,versenyek!BI:BK,3,FALSE),szabalyok!$A$16:$B$23,2,FALSE),0)</f>
        <v>0</v>
      </c>
      <c r="U60" s="49">
        <f>versenyek!$BM$11*IFERROR(VLOOKUP(VLOOKUP($A60,versenyek!BL:BN,3,FALSE),szabalyok!$A$16:$B$23,2,FALSE),0)</f>
        <v>0</v>
      </c>
      <c r="V60" s="49">
        <f>versenyek!$BP$11*IFERROR(VLOOKUP(VLOOKUP($A60,versenyek!BO:BQ,3,FALSE),szabalyok!$A$16:$B$23,2,FALSE),0)</f>
        <v>0</v>
      </c>
      <c r="W60" s="49">
        <f>versenyek!$BS$11*IFERROR(VLOOKUP(VLOOKUP($A60,versenyek!BR:BT,3,FALSE),szabalyok!$A$16:$B$23,2,FALSE),0)</f>
        <v>0</v>
      </c>
      <c r="X60" s="49">
        <f>versenyek!$BV$11*IFERROR(VLOOKUP(VLOOKUP($A60,versenyek!BU:BW,3,FALSE),szabalyok!$A$16:$B$23,2,FALSE),0)</f>
        <v>0</v>
      </c>
      <c r="Y60" s="49">
        <f>versenyek!$BY$11*IFERROR(VLOOKUP(VLOOKUP($A60,versenyek!BX:BZ,3,FALSE),szabalyok!$A$16:$B$23,2,FALSE),0)</f>
        <v>0</v>
      </c>
      <c r="Z60" s="49">
        <f>versenyek!$CB$11*IFERROR(VLOOKUP(VLOOKUP($A60,versenyek!CA:CC,3,FALSE),szabalyok!$A$16:$B$23,2,FALSE),0)</f>
        <v>0</v>
      </c>
      <c r="AA60" s="49">
        <f>versenyek!$CE$11*IFERROR(VLOOKUP(VLOOKUP($A60,versenyek!CD:CF,3,FALSE),szabalyok!$A$16:$B$23,2,FALSE),0)</f>
        <v>0</v>
      </c>
      <c r="AB60" s="49">
        <f>versenyek!$CH$11*IFERROR(VLOOKUP(VLOOKUP($A60,versenyek!CG:CI,3,FALSE),szabalyok!$A$16:$B$23,2,FALSE),0)</f>
        <v>0</v>
      </c>
      <c r="AC60" s="49">
        <f>versenyek!$CK$11*IFERROR(VLOOKUP(VLOOKUP($A60,versenyek!CJ:CL,3,FALSE),szabalyok!$A$16:$B$23,2,FALSE),0)</f>
        <v>0</v>
      </c>
      <c r="AD60" s="49">
        <f>versenyek!$CN$11*IFERROR(VLOOKUP(VLOOKUP($A60,versenyek!CM:CO,3,FALSE),szabalyok!$A$16:$B$23,2,FALSE),0)</f>
        <v>0</v>
      </c>
      <c r="AE60" s="49">
        <f>versenyek!$CQ$11*IFERROR(VLOOKUP(VLOOKUP($A60,versenyek!CP:CR,3,FALSE),szabalyok!$A$16:$B$23,2,FALSE),0)</f>
        <v>0</v>
      </c>
      <c r="AF60" s="49">
        <f>versenyek!$CT$11*IFERROR(VLOOKUP(VLOOKUP($A60,versenyek!CS:CU,3,FALSE),szabalyok!$A$16:$B$23,2,FALSE),0)</f>
        <v>0</v>
      </c>
      <c r="AG60" s="49">
        <f>versenyek!$CW$11*IFERROR(VLOOKUP(VLOOKUP($A60,versenyek!CV:CX,3,FALSE),szabalyok!$A$16:$B$23,2,FALSE),0)</f>
        <v>0</v>
      </c>
      <c r="AH60" s="49">
        <f>versenyek!$CZ$11*IFERROR(VLOOKUP(VLOOKUP($A60,versenyek!CY:DA,3,FALSE),szabalyok!$A$16:$B$23,2,FALSE),0)</f>
        <v>0</v>
      </c>
      <c r="AI60" s="49">
        <f>versenyek!$DC$11*IFERROR(VLOOKUP(VLOOKUP($A60,versenyek!DB:DD,3,FALSE),szabalyok!$A$16:$B$23,2,FALSE),0)</f>
        <v>0</v>
      </c>
      <c r="AJ60" s="49">
        <f>versenyek!$DF$11*IFERROR(VLOOKUP(VLOOKUP($A60,versenyek!DE:DG,3,FALSE),szabalyok!$A$16:$B$23,2,FALSE),0)</f>
        <v>0</v>
      </c>
      <c r="AK60" s="49">
        <f>versenyek!$DI$11*IFERROR(VLOOKUP(VLOOKUP($A60,versenyek!DH:DJ,3,FALSE),szabalyok!$A$16:$B$23,2,FALSE),0)</f>
        <v>0</v>
      </c>
      <c r="AL60" s="49">
        <f>versenyek!$DL$11*IFERROR(VLOOKUP(VLOOKUP($A60,versenyek!DK:DM,3,FALSE),szabalyok!$A$16:$B$23,2,FALSE),0)</f>
        <v>0</v>
      </c>
      <c r="AM60" s="49">
        <f>versenyek!$DR$11*IFERROR(VLOOKUP(VLOOKUP($A60,versenyek!DQ:DS,3,FALSE),szabalyok!$A$16:$B$23,2,FALSE),0)</f>
        <v>0</v>
      </c>
      <c r="AN60" s="49">
        <f>versenyek!$DU$11*IFERROR(VLOOKUP(VLOOKUP($A60,versenyek!DT:DV,3,FALSE),szabalyok!$A$16:$B$23,2,FALSE),0)</f>
        <v>0</v>
      </c>
      <c r="AO60" s="49">
        <f>versenyek!$DO$11*IFERROR(VLOOKUP(VLOOKUP($A60,versenyek!DN:DP,3,FALSE),szabalyok!$A$16:$B$23,2,FALSE),0)</f>
        <v>0</v>
      </c>
      <c r="AP60" s="49">
        <f>versenyek!$DX$11*IFERROR(VLOOKUP(VLOOKUP($A60,versenyek!DW:DY,3,FALSE),szabalyok!$A$16:$B$23,2,FALSE),0)</f>
        <v>0</v>
      </c>
      <c r="AQ60" s="49">
        <f>versenyek!$EA$11*IFERROR(VLOOKUP(VLOOKUP($A60,versenyek!DZ:EB,3,FALSE),szabalyok!$A$16:$B$23,2,FALSE),0)</f>
        <v>0</v>
      </c>
      <c r="AR60" s="49">
        <f>versenyek!$ED$11*IFERROR(VLOOKUP(VLOOKUP($A60,versenyek!EC:EE,3,FALSE),szabalyok!$A$16:$B$23,2,FALSE),0)</f>
        <v>0</v>
      </c>
      <c r="AS60" s="49">
        <f>versenyek!$EG$11*IFERROR(VLOOKUP(VLOOKUP($A60,versenyek!EF:EH,3,FALSE),szabalyok!$A$16:$B$23,2,FALSE),0)</f>
        <v>0</v>
      </c>
      <c r="AT60" s="49">
        <f>versenyek!$EJ$11*IFERROR(VLOOKUP(VLOOKUP($A60,versenyek!EI:EK,3,FALSE),szabalyok!$A$16:$B$23,2,FALSE),0)</f>
        <v>0</v>
      </c>
      <c r="AU60" s="49">
        <f>versenyek!$EM$11*IFERROR(VLOOKUP(VLOOKUP($A60,versenyek!EL:EN,3,FALSE),szabalyok!$A$16:$B$23,2,FALSE),0)</f>
        <v>0</v>
      </c>
      <c r="AV60" s="49">
        <f>versenyek!$EP$11*IFERROR(VLOOKUP(VLOOKUP($A60,versenyek!EO:EQ,3,FALSE),szabalyok!$A$16:$B$23,2,FALSE),0)</f>
        <v>0</v>
      </c>
      <c r="AW60" s="49">
        <f>versenyek!$EY$11*IFERROR(VLOOKUP(VLOOKUP($A60,versenyek!EX:EZ,3,FALSE),szabalyok!$A$16:$B$23,2,FALSE),0)</f>
        <v>0</v>
      </c>
      <c r="AX60" s="49">
        <f>versenyek!$FB$11*IFERROR(VLOOKUP(VLOOKUP($A60,versenyek!FA:FC,3,FALSE),szabalyok!$A$16:$B$23,2,FALSE),0)</f>
        <v>0</v>
      </c>
      <c r="AY60" s="49">
        <f>versenyek!$FE$11*IFERROR(VLOOKUP(VLOOKUP($A60,versenyek!FD:FF,3,FALSE),szabalyok!$A$16:$B$23,2,FALSE),0)</f>
        <v>0</v>
      </c>
      <c r="AZ60" s="49">
        <f>versenyek!$FH$11*IFERROR(VLOOKUP(VLOOKUP($A60,versenyek!FG:FI,3,FALSE),szabalyok!$A$16:$B$23,2,FALSE),0)</f>
        <v>0</v>
      </c>
      <c r="BA60" s="49">
        <f>versenyek!$FK$11*IFERROR(VLOOKUP(VLOOKUP($A60,versenyek!FJ:FL,3,FALSE),szabalyok!$A$16:$B$23,2,FALSE),0)</f>
        <v>0</v>
      </c>
      <c r="BB60" s="49">
        <f>versenyek!$FN$11*IFERROR(VLOOKUP(VLOOKUP($A60,versenyek!FM:FO,3,FALSE),szabalyok!$A$16:$B$23,2,FALSE),0)</f>
        <v>0</v>
      </c>
      <c r="BC60" s="49">
        <f>versenyek!$FQ$11*IFERROR(VLOOKUP(VLOOKUP($A60,versenyek!FP:FR,3,FALSE),szabalyok!$A$16:$B$23,2,FALSE),0)</f>
        <v>0</v>
      </c>
      <c r="BD60" s="49">
        <f>versenyek!$FT$11*IFERROR(VLOOKUP(VLOOKUP($A60,versenyek!FS:FU,3,FALSE),szabalyok!$A$16:$B$23,2,FALSE),0)</f>
        <v>0</v>
      </c>
      <c r="BE60" s="49">
        <f>versenyek!$FW$11*IFERROR(VLOOKUP(VLOOKUP($A60,versenyek!FV:FX,3,FALSE),szabalyok!$A$16:$B$23,2,FALSE),0)</f>
        <v>0</v>
      </c>
      <c r="BF60" s="49">
        <f>versenyek!$FZ$11*IFERROR(VLOOKUP(VLOOKUP($A60,versenyek!FY:GA,3,FALSE),szabalyok!$A$16:$B$23,2,FALSE),0)</f>
        <v>0</v>
      </c>
      <c r="BG60" s="49">
        <f>versenyek!$GC$11*IFERROR(VLOOKUP(VLOOKUP($A60,versenyek!GB:GD,3,FALSE),szabalyok!$A$16:$B$23,2,FALSE),0)</f>
        <v>0</v>
      </c>
      <c r="BH60" s="49">
        <f>versenyek!$GF$11*IFERROR(VLOOKUP(VLOOKUP($A60,versenyek!GE:GG,3,FALSE),szabalyok!$A$16:$B$23,2,FALSE),0)</f>
        <v>0</v>
      </c>
      <c r="BI60" s="49">
        <f>versenyek!$GI$11*IFERROR(VLOOKUP(VLOOKUP($A60,versenyek!GH:GJ,3,FALSE),szabalyok!$A$16:$B$23,2,FALSE),0)</f>
        <v>0</v>
      </c>
      <c r="BJ60" s="49">
        <f>versenyek!$GL$11*IFERROR(VLOOKUP(VLOOKUP($A60,versenyek!GK:GM,3,FALSE),szabalyok!$A$16:$B$23,2,FALSE),0)</f>
        <v>0</v>
      </c>
      <c r="BK60" s="49">
        <f>versenyek!$GO$11*IFERROR(VLOOKUP(VLOOKUP($A60,versenyek!GN:GP,3,FALSE),szabalyok!$A$16:$B$23,2,FALSE),0)</f>
        <v>0</v>
      </c>
      <c r="BL60" s="49">
        <f>versenyek!$GR$11*IFERROR(VLOOKUP(VLOOKUP($A60,versenyek!GQ:GS,3,FALSE),szabalyok!$A$16:$B$23,2,FALSE),0)</f>
        <v>0</v>
      </c>
      <c r="BM60" s="49">
        <f>versenyek!$GX$11*IFERROR(VLOOKUP(VLOOKUP($A60,versenyek!GW:GY,3,FALSE),szabalyok!$A$16:$B$23,2,FALSE),0)</f>
        <v>0</v>
      </c>
      <c r="BN60" s="49">
        <f>versenyek!$GX$11*IFERROR(VLOOKUP(VLOOKUP($A60,versenyek!GX:GZ,3,FALSE),szabalyok!$A$16:$B$23,2,FALSE),0)</f>
        <v>0</v>
      </c>
      <c r="BO60" s="49">
        <f>versenyek!$HD$11*IFERROR(VLOOKUP(VLOOKUP($A60,versenyek!HC:HE,3,FALSE),szabalyok!$A$16:$B$23,2,FALSE),0)</f>
        <v>0</v>
      </c>
      <c r="BP60" s="49">
        <f>versenyek!$HG$11*IFERROR(VLOOKUP(VLOOKUP($A60,versenyek!HF:HH,3,FALSE),szabalyok!$A$16:$B$23,2,FALSE),0)</f>
        <v>0</v>
      </c>
      <c r="BQ60" s="49">
        <f>versenyek!$HJ$11*IFERROR(VLOOKUP(VLOOKUP($A60,versenyek!HI:HK,3,FALSE),szabalyok!$A$16:$B$23,2,FALSE),0)</f>
        <v>0</v>
      </c>
      <c r="BR60" s="49">
        <f>versenyek!$HM$11*IFERROR(VLOOKUP(VLOOKUP($A60,versenyek!HL:HN,3,FALSE),szabalyok!$A$16:$B$23,2,FALSE),0)</f>
        <v>0</v>
      </c>
      <c r="BS60" s="49">
        <f>versenyek!$HP$11*IFERROR(VLOOKUP(VLOOKUP($A60,versenyek!HO:HQ,3,FALSE),szabalyok!$A$16:$B$23,2,FALSE),0)</f>
        <v>0</v>
      </c>
      <c r="BT60" s="49">
        <f>versenyek!$HS$11*IFERROR(VLOOKUP(VLOOKUP($A60,versenyek!HR:HT,3,FALSE),szabalyok!$A$16:$B$23,2,FALSE),0)</f>
        <v>0</v>
      </c>
      <c r="BU60" s="49">
        <f>versenyek!$HV$11*IFERROR(VLOOKUP(VLOOKUP($A60,versenyek!HU:HW,3,FALSE),szabalyok!$A$16:$B$23,2,FALSE),0)</f>
        <v>0</v>
      </c>
      <c r="BV60" s="49">
        <f>versenyek!$HY$11*IFERROR(VLOOKUP(VLOOKUP($A60,versenyek!HX:HZ,3,FALSE),szabalyok!$A$16:$B$23,2,FALSE),0)</f>
        <v>0</v>
      </c>
      <c r="BW60" s="49">
        <f>versenyek!$IB$11*IFERROR(VLOOKUP(VLOOKUP($A60,versenyek!IA:IC,3,FALSE),szabalyok!$A$16:$B$23,2,FALSE),0)</f>
        <v>0</v>
      </c>
      <c r="BX60" s="49">
        <f>versenyek!$IE$11*IFERROR(VLOOKUP(VLOOKUP($A60,versenyek!ID:IF,3,FALSE),szabalyok!$A$16:$B$23,2,FALSE),0)</f>
        <v>0</v>
      </c>
      <c r="BY60" s="49">
        <f>versenyek!$IH$11*IFERROR(VLOOKUP(VLOOKUP($A60,versenyek!IG:II,3,FALSE),szabalyok!$A$16:$B$23,2,FALSE),0)</f>
        <v>0</v>
      </c>
      <c r="BZ60" s="49">
        <f>versenyek!$IK$11*IFERROR(VLOOKUP(VLOOKUP($A60,versenyek!IJ:IL,3,FALSE),szabalyok!$A$16:$B$23,2,FALSE),0)</f>
        <v>0</v>
      </c>
      <c r="CA60" s="49">
        <f>versenyek!$IN$11*IFERROR(VLOOKUP(VLOOKUP($A60,versenyek!IM:IO,3,FALSE),szabalyok!$A$16:$B$23,2,FALSE),0)</f>
        <v>0</v>
      </c>
      <c r="CB60" s="49"/>
      <c r="CC60" s="238">
        <f t="shared" si="1"/>
        <v>0</v>
      </c>
    </row>
    <row r="61" spans="1:81">
      <c r="A61" s="65" t="s">
        <v>337</v>
      </c>
      <c r="B61" s="49">
        <v>0</v>
      </c>
      <c r="C61" s="49">
        <v>0</v>
      </c>
      <c r="D61" s="49">
        <v>0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v>4.6847194029468744</v>
      </c>
      <c r="O61" s="49">
        <v>0</v>
      </c>
      <c r="P61" s="49">
        <v>0</v>
      </c>
      <c r="Q61" s="49">
        <v>0</v>
      </c>
      <c r="R61" s="49">
        <f>versenyek!$BD$11*IFERROR(VLOOKUP(VLOOKUP($A61,versenyek!BC:BE,3,FALSE),szabalyok!$A$16:$B$23,2,FALSE),0)</f>
        <v>0</v>
      </c>
      <c r="S61" s="49">
        <f>versenyek!$BG$11*IFERROR(VLOOKUP(VLOOKUP($A61,versenyek!BF:BH,3,FALSE),szabalyok!$A$16:$B$23,2,FALSE),0)</f>
        <v>0</v>
      </c>
      <c r="T61" s="49">
        <f>versenyek!$BJ$11*IFERROR(VLOOKUP(VLOOKUP($A61,versenyek!BI:BK,3,FALSE),szabalyok!$A$16:$B$23,2,FALSE),0)</f>
        <v>0</v>
      </c>
      <c r="U61" s="49">
        <f>versenyek!$BM$11*IFERROR(VLOOKUP(VLOOKUP($A61,versenyek!BL:BN,3,FALSE),szabalyok!$A$16:$B$23,2,FALSE),0)</f>
        <v>0</v>
      </c>
      <c r="V61" s="49">
        <f>versenyek!$BP$11*IFERROR(VLOOKUP(VLOOKUP($A61,versenyek!BO:BQ,3,FALSE),szabalyok!$A$16:$B$23,2,FALSE),0)</f>
        <v>0</v>
      </c>
      <c r="W61" s="49">
        <f>versenyek!$BS$11*IFERROR(VLOOKUP(VLOOKUP($A61,versenyek!BR:BT,3,FALSE),szabalyok!$A$16:$B$23,2,FALSE),0)</f>
        <v>0</v>
      </c>
      <c r="X61" s="49">
        <f>versenyek!$BV$11*IFERROR(VLOOKUP(VLOOKUP($A61,versenyek!BU:BW,3,FALSE),szabalyok!$A$16:$B$23,2,FALSE),0)</f>
        <v>0</v>
      </c>
      <c r="Y61" s="49">
        <f>versenyek!$BY$11*IFERROR(VLOOKUP(VLOOKUP($A61,versenyek!BX:BZ,3,FALSE),szabalyok!$A$16:$B$23,2,FALSE),0)</f>
        <v>0</v>
      </c>
      <c r="Z61" s="49">
        <f>versenyek!$CB$11*IFERROR(VLOOKUP(VLOOKUP($A61,versenyek!CA:CC,3,FALSE),szabalyok!$A$16:$B$23,2,FALSE),0)</f>
        <v>0</v>
      </c>
      <c r="AA61" s="49">
        <f>versenyek!$CE$11*IFERROR(VLOOKUP(VLOOKUP($A61,versenyek!CD:CF,3,FALSE),szabalyok!$A$16:$B$23,2,FALSE),0)</f>
        <v>0</v>
      </c>
      <c r="AB61" s="49">
        <f>versenyek!$CH$11*IFERROR(VLOOKUP(VLOOKUP($A61,versenyek!CG:CI,3,FALSE),szabalyok!$A$16:$B$23,2,FALSE),0)</f>
        <v>0</v>
      </c>
      <c r="AC61" s="49">
        <f>versenyek!$CK$11*IFERROR(VLOOKUP(VLOOKUP($A61,versenyek!CJ:CL,3,FALSE),szabalyok!$A$16:$B$23,2,FALSE),0)</f>
        <v>0</v>
      </c>
      <c r="AD61" s="49">
        <f>versenyek!$CN$11*IFERROR(VLOOKUP(VLOOKUP($A61,versenyek!CM:CO,3,FALSE),szabalyok!$A$16:$B$23,2,FALSE),0)</f>
        <v>0</v>
      </c>
      <c r="AE61" s="49">
        <f>versenyek!$CQ$11*IFERROR(VLOOKUP(VLOOKUP($A61,versenyek!CP:CR,3,FALSE),szabalyok!$A$16:$B$23,2,FALSE),0)</f>
        <v>0</v>
      </c>
      <c r="AF61" s="49">
        <f>versenyek!$CT$11*IFERROR(VLOOKUP(VLOOKUP($A61,versenyek!CS:CU,3,FALSE),szabalyok!$A$16:$B$23,2,FALSE),0)</f>
        <v>0</v>
      </c>
      <c r="AG61" s="49">
        <f>versenyek!$CW$11*IFERROR(VLOOKUP(VLOOKUP($A61,versenyek!CV:CX,3,FALSE),szabalyok!$A$16:$B$23,2,FALSE),0)</f>
        <v>0</v>
      </c>
      <c r="AH61" s="49">
        <f>versenyek!$CZ$11*IFERROR(VLOOKUP(VLOOKUP($A61,versenyek!CY:DA,3,FALSE),szabalyok!$A$16:$B$23,2,FALSE),0)</f>
        <v>0</v>
      </c>
      <c r="AI61" s="49">
        <f>versenyek!$DC$11*IFERROR(VLOOKUP(VLOOKUP($A61,versenyek!DB:DD,3,FALSE),szabalyok!$A$16:$B$23,2,FALSE),0)</f>
        <v>0</v>
      </c>
      <c r="AJ61" s="49">
        <f>versenyek!$DF$11*IFERROR(VLOOKUP(VLOOKUP($A61,versenyek!DE:DG,3,FALSE),szabalyok!$A$16:$B$23,2,FALSE),0)</f>
        <v>0</v>
      </c>
      <c r="AK61" s="49">
        <f>versenyek!$DI$11*IFERROR(VLOOKUP(VLOOKUP($A61,versenyek!DH:DJ,3,FALSE),szabalyok!$A$16:$B$23,2,FALSE),0)</f>
        <v>0</v>
      </c>
      <c r="AL61" s="49">
        <f>versenyek!$DL$11*IFERROR(VLOOKUP(VLOOKUP($A61,versenyek!DK:DM,3,FALSE),szabalyok!$A$16:$B$23,2,FALSE),0)</f>
        <v>0</v>
      </c>
      <c r="AM61" s="49">
        <f>versenyek!$DR$11*IFERROR(VLOOKUP(VLOOKUP($A61,versenyek!DQ:DS,3,FALSE),szabalyok!$A$16:$B$23,2,FALSE),0)</f>
        <v>0</v>
      </c>
      <c r="AN61" s="49">
        <f>versenyek!$DU$11*IFERROR(VLOOKUP(VLOOKUP($A61,versenyek!DT:DV,3,FALSE),szabalyok!$A$16:$B$23,2,FALSE),0)</f>
        <v>0</v>
      </c>
      <c r="AO61" s="49">
        <f>versenyek!$DO$11*IFERROR(VLOOKUP(VLOOKUP($A61,versenyek!DN:DP,3,FALSE),szabalyok!$A$16:$B$23,2,FALSE),0)</f>
        <v>0</v>
      </c>
      <c r="AP61" s="49">
        <f>versenyek!$DX$11*IFERROR(VLOOKUP(VLOOKUP($A61,versenyek!DW:DY,3,FALSE),szabalyok!$A$16:$B$23,2,FALSE),0)</f>
        <v>0</v>
      </c>
      <c r="AQ61" s="49">
        <f>versenyek!$EA$11*IFERROR(VLOOKUP(VLOOKUP($A61,versenyek!DZ:EB,3,FALSE),szabalyok!$A$16:$B$23,2,FALSE),0)</f>
        <v>0</v>
      </c>
      <c r="AR61" s="49">
        <f>versenyek!$ED$11*IFERROR(VLOOKUP(VLOOKUP($A61,versenyek!EC:EE,3,FALSE),szabalyok!$A$16:$B$23,2,FALSE),0)</f>
        <v>0</v>
      </c>
      <c r="AS61" s="49">
        <f>versenyek!$EG$11*IFERROR(VLOOKUP(VLOOKUP($A61,versenyek!EF:EH,3,FALSE),szabalyok!$A$16:$B$23,2,FALSE),0)</f>
        <v>0</v>
      </c>
      <c r="AT61" s="49">
        <f>versenyek!$EJ$11*IFERROR(VLOOKUP(VLOOKUP($A61,versenyek!EI:EK,3,FALSE),szabalyok!$A$16:$B$23,2,FALSE),0)</f>
        <v>0</v>
      </c>
      <c r="AU61" s="49">
        <f>versenyek!$EM$11*IFERROR(VLOOKUP(VLOOKUP($A61,versenyek!EL:EN,3,FALSE),szabalyok!$A$16:$B$23,2,FALSE),0)</f>
        <v>0</v>
      </c>
      <c r="AV61" s="49">
        <f>versenyek!$EP$11*IFERROR(VLOOKUP(VLOOKUP($A61,versenyek!EO:EQ,3,FALSE),szabalyok!$A$16:$B$23,2,FALSE),0)</f>
        <v>0</v>
      </c>
      <c r="AW61" s="49">
        <f>versenyek!$EY$11*IFERROR(VLOOKUP(VLOOKUP($A61,versenyek!EX:EZ,3,FALSE),szabalyok!$A$16:$B$23,2,FALSE),0)</f>
        <v>0</v>
      </c>
      <c r="AX61" s="49">
        <f>versenyek!$FB$11*IFERROR(VLOOKUP(VLOOKUP($A61,versenyek!FA:FC,3,FALSE),szabalyok!$A$16:$B$23,2,FALSE),0)</f>
        <v>0</v>
      </c>
      <c r="AY61" s="49">
        <f>versenyek!$FE$11*IFERROR(VLOOKUP(VLOOKUP($A61,versenyek!FD:FF,3,FALSE),szabalyok!$A$16:$B$23,2,FALSE),0)</f>
        <v>0</v>
      </c>
      <c r="AZ61" s="49">
        <f>versenyek!$FH$11*IFERROR(VLOOKUP(VLOOKUP($A61,versenyek!FG:FI,3,FALSE),szabalyok!$A$16:$B$23,2,FALSE),0)</f>
        <v>0</v>
      </c>
      <c r="BA61" s="49">
        <f>versenyek!$FK$11*IFERROR(VLOOKUP(VLOOKUP($A61,versenyek!FJ:FL,3,FALSE),szabalyok!$A$16:$B$23,2,FALSE),0)</f>
        <v>0</v>
      </c>
      <c r="BB61" s="49">
        <f>versenyek!$FN$11*IFERROR(VLOOKUP(VLOOKUP($A61,versenyek!FM:FO,3,FALSE),szabalyok!$A$16:$B$23,2,FALSE),0)</f>
        <v>0</v>
      </c>
      <c r="BC61" s="49">
        <f>versenyek!$FQ$11*IFERROR(VLOOKUP(VLOOKUP($A61,versenyek!FP:FR,3,FALSE),szabalyok!$A$16:$B$23,2,FALSE),0)</f>
        <v>0</v>
      </c>
      <c r="BD61" s="49">
        <f>versenyek!$FT$11*IFERROR(VLOOKUP(VLOOKUP($A61,versenyek!FS:FU,3,FALSE),szabalyok!$A$16:$B$23,2,FALSE),0)</f>
        <v>0</v>
      </c>
      <c r="BE61" s="49">
        <f>versenyek!$FW$11*IFERROR(VLOOKUP(VLOOKUP($A61,versenyek!FV:FX,3,FALSE),szabalyok!$A$16:$B$23,2,FALSE),0)</f>
        <v>0</v>
      </c>
      <c r="BF61" s="49">
        <f>versenyek!$FZ$11*IFERROR(VLOOKUP(VLOOKUP($A61,versenyek!FY:GA,3,FALSE),szabalyok!$A$16:$B$23,2,FALSE),0)</f>
        <v>0</v>
      </c>
      <c r="BG61" s="49">
        <f>versenyek!$GC$11*IFERROR(VLOOKUP(VLOOKUP($A61,versenyek!GB:GD,3,FALSE),szabalyok!$A$16:$B$23,2,FALSE),0)</f>
        <v>0</v>
      </c>
      <c r="BH61" s="49">
        <f>versenyek!$GF$11*IFERROR(VLOOKUP(VLOOKUP($A61,versenyek!GE:GG,3,FALSE),szabalyok!$A$16:$B$23,2,FALSE),0)</f>
        <v>0</v>
      </c>
      <c r="BI61" s="49">
        <f>versenyek!$GI$11*IFERROR(VLOOKUP(VLOOKUP($A61,versenyek!GH:GJ,3,FALSE),szabalyok!$A$16:$B$23,2,FALSE),0)</f>
        <v>0</v>
      </c>
      <c r="BJ61" s="49">
        <f>versenyek!$GL$11*IFERROR(VLOOKUP(VLOOKUP($A61,versenyek!GK:GM,3,FALSE),szabalyok!$A$16:$B$23,2,FALSE),0)</f>
        <v>0</v>
      </c>
      <c r="BK61" s="49">
        <f>versenyek!$GO$11*IFERROR(VLOOKUP(VLOOKUP($A61,versenyek!GN:GP,3,FALSE),szabalyok!$A$16:$B$23,2,FALSE),0)</f>
        <v>0</v>
      </c>
      <c r="BL61" s="49">
        <f>versenyek!$GR$11*IFERROR(VLOOKUP(VLOOKUP($A61,versenyek!GQ:GS,3,FALSE),szabalyok!$A$16:$B$23,2,FALSE),0)</f>
        <v>0</v>
      </c>
      <c r="BM61" s="49">
        <f>versenyek!$GX$11*IFERROR(VLOOKUP(VLOOKUP($A61,versenyek!GW:GY,3,FALSE),szabalyok!$A$16:$B$23,2,FALSE),0)</f>
        <v>0</v>
      </c>
      <c r="BN61" s="49">
        <f>versenyek!$GX$11*IFERROR(VLOOKUP(VLOOKUP($A61,versenyek!GX:GZ,3,FALSE),szabalyok!$A$16:$B$23,2,FALSE),0)</f>
        <v>0</v>
      </c>
      <c r="BO61" s="49">
        <f>versenyek!$HD$11*IFERROR(VLOOKUP(VLOOKUP($A61,versenyek!HC:HE,3,FALSE),szabalyok!$A$16:$B$23,2,FALSE),0)</f>
        <v>0</v>
      </c>
      <c r="BP61" s="49">
        <f>versenyek!$HG$11*IFERROR(VLOOKUP(VLOOKUP($A61,versenyek!HF:HH,3,FALSE),szabalyok!$A$16:$B$23,2,FALSE),0)</f>
        <v>0</v>
      </c>
      <c r="BQ61" s="49">
        <f>versenyek!$HJ$11*IFERROR(VLOOKUP(VLOOKUP($A61,versenyek!HI:HK,3,FALSE),szabalyok!$A$16:$B$23,2,FALSE),0)</f>
        <v>0</v>
      </c>
      <c r="BR61" s="49">
        <f>versenyek!$HM$11*IFERROR(VLOOKUP(VLOOKUP($A61,versenyek!HL:HN,3,FALSE),szabalyok!$A$16:$B$23,2,FALSE),0)</f>
        <v>0</v>
      </c>
      <c r="BS61" s="49">
        <f>versenyek!$HP$11*IFERROR(VLOOKUP(VLOOKUP($A61,versenyek!HO:HQ,3,FALSE),szabalyok!$A$16:$B$23,2,FALSE),0)</f>
        <v>0</v>
      </c>
      <c r="BT61" s="49">
        <f>versenyek!$HS$11*IFERROR(VLOOKUP(VLOOKUP($A61,versenyek!HR:HT,3,FALSE),szabalyok!$A$16:$B$23,2,FALSE),0)</f>
        <v>0</v>
      </c>
      <c r="BU61" s="49">
        <f>versenyek!$HV$11*IFERROR(VLOOKUP(VLOOKUP($A61,versenyek!HU:HW,3,FALSE),szabalyok!$A$16:$B$23,2,FALSE),0)</f>
        <v>0</v>
      </c>
      <c r="BV61" s="49">
        <f>versenyek!$HY$11*IFERROR(VLOOKUP(VLOOKUP($A61,versenyek!HX:HZ,3,FALSE),szabalyok!$A$16:$B$23,2,FALSE),0)</f>
        <v>0</v>
      </c>
      <c r="BW61" s="49">
        <f>versenyek!$IB$11*IFERROR(VLOOKUP(VLOOKUP($A61,versenyek!IA:IC,3,FALSE),szabalyok!$A$16:$B$23,2,FALSE),0)</f>
        <v>0</v>
      </c>
      <c r="BX61" s="49">
        <f>versenyek!$IE$11*IFERROR(VLOOKUP(VLOOKUP($A61,versenyek!ID:IF,3,FALSE),szabalyok!$A$16:$B$23,2,FALSE),0)</f>
        <v>0</v>
      </c>
      <c r="BY61" s="49">
        <f>versenyek!$IH$11*IFERROR(VLOOKUP(VLOOKUP($A61,versenyek!IG:II,3,FALSE),szabalyok!$A$16:$B$23,2,FALSE),0)</f>
        <v>0</v>
      </c>
      <c r="BZ61" s="49">
        <f>versenyek!$IK$11*IFERROR(VLOOKUP(VLOOKUP($A61,versenyek!IJ:IL,3,FALSE),szabalyok!$A$16:$B$23,2,FALSE),0)</f>
        <v>0</v>
      </c>
      <c r="CA61" s="49">
        <f>versenyek!$IN$11*IFERROR(VLOOKUP(VLOOKUP($A61,versenyek!IM:IO,3,FALSE),szabalyok!$A$16:$B$23,2,FALSE),0)</f>
        <v>0</v>
      </c>
      <c r="CB61" s="49"/>
      <c r="CC61" s="238">
        <f t="shared" si="1"/>
        <v>0</v>
      </c>
    </row>
    <row r="62" spans="1:81">
      <c r="A62" s="65" t="s">
        <v>699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>
        <f>versenyek!$DF$11*IFERROR(VLOOKUP(VLOOKUP($A62,versenyek!DE:DG,3,FALSE),szabalyok!$A$16:$B$23,2,FALSE),0)</f>
        <v>7.0122636752976666</v>
      </c>
      <c r="AK62" s="49">
        <f>versenyek!$DI$11*IFERROR(VLOOKUP(VLOOKUP($A62,versenyek!DH:DJ,3,FALSE),szabalyok!$A$16:$B$23,2,FALSE),0)</f>
        <v>0</v>
      </c>
      <c r="AL62" s="49">
        <f>versenyek!$DL$11*IFERROR(VLOOKUP(VLOOKUP($A62,versenyek!DK:DM,3,FALSE),szabalyok!$A$16:$B$23,2,FALSE),0)</f>
        <v>0</v>
      </c>
      <c r="AM62" s="49">
        <f>versenyek!$DR$11*IFERROR(VLOOKUP(VLOOKUP($A62,versenyek!DQ:DS,3,FALSE),szabalyok!$A$16:$B$23,2,FALSE),0)</f>
        <v>0</v>
      </c>
      <c r="AN62" s="49">
        <f>versenyek!$DU$11*IFERROR(VLOOKUP(VLOOKUP($A62,versenyek!DT:DV,3,FALSE),szabalyok!$A$16:$B$23,2,FALSE),0)</f>
        <v>0</v>
      </c>
      <c r="AO62" s="49">
        <f>versenyek!$DO$11*IFERROR(VLOOKUP(VLOOKUP($A62,versenyek!DN:DP,3,FALSE),szabalyok!$A$16:$B$23,2,FALSE),0)</f>
        <v>0</v>
      </c>
      <c r="AP62" s="49">
        <f>versenyek!$DX$11*IFERROR(VLOOKUP(VLOOKUP($A62,versenyek!DW:DY,3,FALSE),szabalyok!$A$16:$B$23,2,FALSE),0)</f>
        <v>0</v>
      </c>
      <c r="AQ62" s="49">
        <f>versenyek!$EA$11*IFERROR(VLOOKUP(VLOOKUP($A62,versenyek!DZ:EB,3,FALSE),szabalyok!$A$16:$B$23,2,FALSE),0)</f>
        <v>0</v>
      </c>
      <c r="AR62" s="49">
        <f>versenyek!$ED$11*IFERROR(VLOOKUP(VLOOKUP($A62,versenyek!EC:EE,3,FALSE),szabalyok!$A$16:$B$23,2,FALSE),0)</f>
        <v>0</v>
      </c>
      <c r="AS62" s="49">
        <f>versenyek!$EG$11*IFERROR(VLOOKUP(VLOOKUP($A62,versenyek!EF:EH,3,FALSE),szabalyok!$A$16:$B$23,2,FALSE),0)</f>
        <v>0</v>
      </c>
      <c r="AT62" s="49">
        <f>versenyek!$EJ$11*IFERROR(VLOOKUP(VLOOKUP($A62,versenyek!EI:EK,3,FALSE),szabalyok!$A$16:$B$23,2,FALSE),0)</f>
        <v>0</v>
      </c>
      <c r="AU62" s="49">
        <f>versenyek!$EM$11*IFERROR(VLOOKUP(VLOOKUP($A62,versenyek!EL:EN,3,FALSE),szabalyok!$A$16:$B$23,2,FALSE),0)</f>
        <v>0</v>
      </c>
      <c r="AV62" s="49">
        <f>versenyek!$EP$11*IFERROR(VLOOKUP(VLOOKUP($A62,versenyek!EO:EQ,3,FALSE),szabalyok!$A$16:$B$23,2,FALSE),0)</f>
        <v>0</v>
      </c>
      <c r="AW62" s="49">
        <f>versenyek!$EY$11*IFERROR(VLOOKUP(VLOOKUP($A62,versenyek!EX:EZ,3,FALSE),szabalyok!$A$16:$B$23,2,FALSE),0)</f>
        <v>0</v>
      </c>
      <c r="AX62" s="49">
        <f>versenyek!$FB$11*IFERROR(VLOOKUP(VLOOKUP($A62,versenyek!FA:FC,3,FALSE),szabalyok!$A$16:$B$23,2,FALSE),0)</f>
        <v>0</v>
      </c>
      <c r="AY62" s="49">
        <f>versenyek!$FE$11*IFERROR(VLOOKUP(VLOOKUP($A62,versenyek!FD:FF,3,FALSE),szabalyok!$A$16:$B$23,2,FALSE),0)</f>
        <v>0</v>
      </c>
      <c r="AZ62" s="49">
        <f>versenyek!$FH$11*IFERROR(VLOOKUP(VLOOKUP($A62,versenyek!FG:FI,3,FALSE),szabalyok!$A$16:$B$23,2,FALSE),0)</f>
        <v>0</v>
      </c>
      <c r="BA62" s="49">
        <f>versenyek!$FK$11*IFERROR(VLOOKUP(VLOOKUP($A62,versenyek!FJ:FL,3,FALSE),szabalyok!$A$16:$B$23,2,FALSE),0)</f>
        <v>0</v>
      </c>
      <c r="BB62" s="49">
        <f>versenyek!$FN$11*IFERROR(VLOOKUP(VLOOKUP($A62,versenyek!FM:FO,3,FALSE),szabalyok!$A$16:$B$23,2,FALSE),0)</f>
        <v>0</v>
      </c>
      <c r="BC62" s="49">
        <f>versenyek!$FQ$11*IFERROR(VLOOKUP(VLOOKUP($A62,versenyek!FP:FR,3,FALSE),szabalyok!$A$16:$B$23,2,FALSE),0)</f>
        <v>0</v>
      </c>
      <c r="BD62" s="49">
        <f>versenyek!$FT$11*IFERROR(VLOOKUP(VLOOKUP($A62,versenyek!FS:FU,3,FALSE),szabalyok!$A$16:$B$23,2,FALSE),0)</f>
        <v>0</v>
      </c>
      <c r="BE62" s="49">
        <f>versenyek!$FW$11*IFERROR(VLOOKUP(VLOOKUP($A62,versenyek!FV:FX,3,FALSE),szabalyok!$A$16:$B$23,2,FALSE),0)</f>
        <v>0</v>
      </c>
      <c r="BF62" s="49">
        <f>versenyek!$FZ$11*IFERROR(VLOOKUP(VLOOKUP($A62,versenyek!FY:GA,3,FALSE),szabalyok!$A$16:$B$23,2,FALSE),0)</f>
        <v>0</v>
      </c>
      <c r="BG62" s="49">
        <f>versenyek!$GC$11*IFERROR(VLOOKUP(VLOOKUP($A62,versenyek!GB:GD,3,FALSE),szabalyok!$A$16:$B$23,2,FALSE),0)</f>
        <v>0</v>
      </c>
      <c r="BH62" s="49">
        <f>versenyek!$GF$11*IFERROR(VLOOKUP(VLOOKUP($A62,versenyek!GE:GG,3,FALSE),szabalyok!$A$16:$B$23,2,FALSE),0)</f>
        <v>0</v>
      </c>
      <c r="BI62" s="49">
        <f>versenyek!$GI$11*IFERROR(VLOOKUP(VLOOKUP($A62,versenyek!GH:GJ,3,FALSE),szabalyok!$A$16:$B$23,2,FALSE),0)</f>
        <v>0</v>
      </c>
      <c r="BJ62" s="49">
        <f>versenyek!$GL$11*IFERROR(VLOOKUP(VLOOKUP($A62,versenyek!GK:GM,3,FALSE),szabalyok!$A$16:$B$23,2,FALSE),0)</f>
        <v>0</v>
      </c>
      <c r="BK62" s="49">
        <f>versenyek!$GO$11*IFERROR(VLOOKUP(VLOOKUP($A62,versenyek!GN:GP,3,FALSE),szabalyok!$A$16:$B$23,2,FALSE),0)</f>
        <v>0</v>
      </c>
      <c r="BL62" s="49">
        <f>versenyek!$GR$11*IFERROR(VLOOKUP(VLOOKUP($A62,versenyek!GQ:GS,3,FALSE),szabalyok!$A$16:$B$23,2,FALSE),0)</f>
        <v>0</v>
      </c>
      <c r="BM62" s="49">
        <f>versenyek!$GX$11*IFERROR(VLOOKUP(VLOOKUP($A62,versenyek!GW:GY,3,FALSE),szabalyok!$A$16:$B$23,2,FALSE),0)</f>
        <v>0</v>
      </c>
      <c r="BN62" s="49">
        <f>versenyek!$GX$11*IFERROR(VLOOKUP(VLOOKUP($A62,versenyek!GX:GZ,3,FALSE),szabalyok!$A$16:$B$23,2,FALSE),0)</f>
        <v>0</v>
      </c>
      <c r="BO62" s="49">
        <f>versenyek!$HD$11*IFERROR(VLOOKUP(VLOOKUP($A62,versenyek!HC:HE,3,FALSE),szabalyok!$A$16:$B$23,2,FALSE),0)</f>
        <v>0</v>
      </c>
      <c r="BP62" s="49">
        <f>versenyek!$HG$11*IFERROR(VLOOKUP(VLOOKUP($A62,versenyek!HF:HH,3,FALSE),szabalyok!$A$16:$B$23,2,FALSE),0)</f>
        <v>0</v>
      </c>
      <c r="BQ62" s="49">
        <f>versenyek!$HJ$11*IFERROR(VLOOKUP(VLOOKUP($A62,versenyek!HI:HK,3,FALSE),szabalyok!$A$16:$B$23,2,FALSE),0)</f>
        <v>0</v>
      </c>
      <c r="BR62" s="49">
        <f>versenyek!$HM$11*IFERROR(VLOOKUP(VLOOKUP($A62,versenyek!HL:HN,3,FALSE),szabalyok!$A$16:$B$23,2,FALSE),0)</f>
        <v>0</v>
      </c>
      <c r="BS62" s="49">
        <f>versenyek!$HP$11*IFERROR(VLOOKUP(VLOOKUP($A62,versenyek!HO:HQ,3,FALSE),szabalyok!$A$16:$B$23,2,FALSE),0)</f>
        <v>0</v>
      </c>
      <c r="BT62" s="49">
        <f>versenyek!$HS$11*IFERROR(VLOOKUP(VLOOKUP($A62,versenyek!HR:HT,3,FALSE),szabalyok!$A$16:$B$23,2,FALSE),0)</f>
        <v>0</v>
      </c>
      <c r="BU62" s="49">
        <f>versenyek!$HV$11*IFERROR(VLOOKUP(VLOOKUP($A62,versenyek!HU:HW,3,FALSE),szabalyok!$A$16:$B$23,2,FALSE),0)</f>
        <v>0</v>
      </c>
      <c r="BV62" s="49">
        <f>versenyek!$HY$11*IFERROR(VLOOKUP(VLOOKUP($A62,versenyek!HX:HZ,3,FALSE),szabalyok!$A$16:$B$23,2,FALSE),0)</f>
        <v>0</v>
      </c>
      <c r="BW62" s="49">
        <f>versenyek!$IB$11*IFERROR(VLOOKUP(VLOOKUP($A62,versenyek!IA:IC,3,FALSE),szabalyok!$A$16:$B$23,2,FALSE),0)</f>
        <v>0</v>
      </c>
      <c r="BX62" s="49">
        <f>versenyek!$IE$11*IFERROR(VLOOKUP(VLOOKUP($A62,versenyek!ID:IF,3,FALSE),szabalyok!$A$16:$B$23,2,FALSE),0)</f>
        <v>0</v>
      </c>
      <c r="BY62" s="49">
        <f>versenyek!$IH$11*IFERROR(VLOOKUP(VLOOKUP($A62,versenyek!IG:II,3,FALSE),szabalyok!$A$16:$B$23,2,FALSE),0)</f>
        <v>0</v>
      </c>
      <c r="BZ62" s="49">
        <f>versenyek!$IK$11*IFERROR(VLOOKUP(VLOOKUP($A62,versenyek!IJ:IL,3,FALSE),szabalyok!$A$16:$B$23,2,FALSE),0)</f>
        <v>0</v>
      </c>
      <c r="CA62" s="49">
        <f>versenyek!$IN$11*IFERROR(VLOOKUP(VLOOKUP($A62,versenyek!IM:IO,3,FALSE),szabalyok!$A$16:$B$23,2,FALSE),0)</f>
        <v>0</v>
      </c>
      <c r="CB62" s="49"/>
      <c r="CC62" s="238">
        <f t="shared" si="1"/>
        <v>0</v>
      </c>
    </row>
    <row r="63" spans="1:81">
      <c r="A63" s="65" t="s">
        <v>708</v>
      </c>
      <c r="B63" s="49"/>
      <c r="C63" s="49"/>
      <c r="D63" s="49"/>
      <c r="E63" s="49"/>
      <c r="F63" s="49"/>
      <c r="G63" s="49"/>
      <c r="H63" s="49"/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v>0</v>
      </c>
      <c r="O63" s="49">
        <v>0</v>
      </c>
      <c r="P63" s="49">
        <v>0</v>
      </c>
      <c r="Q63" s="49">
        <v>0</v>
      </c>
      <c r="R63" s="49">
        <f>versenyek!$BD$11*IFERROR(VLOOKUP(VLOOKUP($A63,versenyek!BC:BE,3,FALSE),szabalyok!$A$16:$B$23,2,FALSE),0)</f>
        <v>0</v>
      </c>
      <c r="S63" s="49">
        <f>versenyek!$BG$11*IFERROR(VLOOKUP(VLOOKUP($A63,versenyek!BF:BH,3,FALSE),szabalyok!$A$16:$B$23,2,FALSE),0)</f>
        <v>0</v>
      </c>
      <c r="T63" s="49">
        <f>versenyek!$BJ$11*IFERROR(VLOOKUP(VLOOKUP($A63,versenyek!BI:BK,3,FALSE),szabalyok!$A$16:$B$23,2,FALSE),0)</f>
        <v>0</v>
      </c>
      <c r="U63" s="49">
        <f>versenyek!$BM$11*IFERROR(VLOOKUP(VLOOKUP($A63,versenyek!BL:BN,3,FALSE),szabalyok!$A$16:$B$23,2,FALSE),0)</f>
        <v>0</v>
      </c>
      <c r="V63" s="49">
        <f>versenyek!$BP$11*IFERROR(VLOOKUP(VLOOKUP($A63,versenyek!BO:BQ,3,FALSE),szabalyok!$A$16:$B$23,2,FALSE),0)</f>
        <v>0</v>
      </c>
      <c r="W63" s="49">
        <f>versenyek!$BS$11*IFERROR(VLOOKUP(VLOOKUP($A63,versenyek!BR:BT,3,FALSE),szabalyok!$A$16:$B$23,2,FALSE),0)</f>
        <v>0</v>
      </c>
      <c r="X63" s="49">
        <f>versenyek!$BV$11*IFERROR(VLOOKUP(VLOOKUP($A63,versenyek!BU:BW,3,FALSE),szabalyok!$A$16:$B$23,2,FALSE),0)</f>
        <v>0</v>
      </c>
      <c r="Y63" s="49">
        <f>versenyek!$BY$11*IFERROR(VLOOKUP(VLOOKUP($A63,versenyek!BX:BZ,3,FALSE),szabalyok!$A$16:$B$23,2,FALSE),0)</f>
        <v>0</v>
      </c>
      <c r="Z63" s="49">
        <f>versenyek!$CB$11*IFERROR(VLOOKUP(VLOOKUP($A63,versenyek!CA:CC,3,FALSE),szabalyok!$A$16:$B$23,2,FALSE),0)</f>
        <v>0</v>
      </c>
      <c r="AA63" s="49">
        <f>versenyek!$CE$11*IFERROR(VLOOKUP(VLOOKUP($A63,versenyek!CD:CF,3,FALSE),szabalyok!$A$16:$B$23,2,FALSE),0)</f>
        <v>0</v>
      </c>
      <c r="AB63" s="49">
        <f>versenyek!$CH$11*IFERROR(VLOOKUP(VLOOKUP($A63,versenyek!CG:CI,3,FALSE),szabalyok!$A$16:$B$23,2,FALSE),0)</f>
        <v>0</v>
      </c>
      <c r="AC63" s="49">
        <f>versenyek!$CK$11*IFERROR(VLOOKUP(VLOOKUP($A63,versenyek!CJ:CL,3,FALSE),szabalyok!$A$16:$B$23,2,FALSE),0)</f>
        <v>0</v>
      </c>
      <c r="AD63" s="49">
        <f>versenyek!$CN$11*IFERROR(VLOOKUP(VLOOKUP($A63,versenyek!CM:CO,3,FALSE),szabalyok!$A$16:$B$23,2,FALSE),0)</f>
        <v>0</v>
      </c>
      <c r="AE63" s="49">
        <f>versenyek!$CQ$11*IFERROR(VLOOKUP(VLOOKUP($A63,versenyek!CP:CR,3,FALSE),szabalyok!$A$16:$B$23,2,FALSE),0)</f>
        <v>0</v>
      </c>
      <c r="AF63" s="49">
        <f>versenyek!$CT$11*IFERROR(VLOOKUP(VLOOKUP($A63,versenyek!CS:CU,3,FALSE),szabalyok!$A$16:$B$23,2,FALSE),0)</f>
        <v>0</v>
      </c>
      <c r="AG63" s="49">
        <f>versenyek!$CW$11*IFERROR(VLOOKUP(VLOOKUP($A63,versenyek!CV:CX,3,FALSE),szabalyok!$A$16:$B$23,2,FALSE),0)</f>
        <v>0</v>
      </c>
      <c r="AH63" s="49">
        <f>versenyek!$CZ$11*IFERROR(VLOOKUP(VLOOKUP($A63,versenyek!CY:DA,3,FALSE),szabalyok!$A$16:$B$23,2,FALSE),0)</f>
        <v>0</v>
      </c>
      <c r="AI63" s="49">
        <f>versenyek!$DC$11*IFERROR(VLOOKUP(VLOOKUP($A63,versenyek!DB:DD,3,FALSE),szabalyok!$A$16:$B$23,2,FALSE),0)</f>
        <v>0</v>
      </c>
      <c r="AJ63" s="49">
        <f>versenyek!$DF$11*IFERROR(VLOOKUP(VLOOKUP($A63,versenyek!DE:DG,3,FALSE),szabalyok!$A$16:$B$23,2,FALSE),0)</f>
        <v>0</v>
      </c>
      <c r="AK63" s="49">
        <f>versenyek!$DI$11*IFERROR(VLOOKUP(VLOOKUP($A63,versenyek!DH:DJ,3,FALSE),szabalyok!$A$16:$B$23,2,FALSE),0)</f>
        <v>0</v>
      </c>
      <c r="AL63" s="49">
        <f>versenyek!$DL$11*IFERROR(VLOOKUP(VLOOKUP($A63,versenyek!DK:DM,3,FALSE),szabalyok!$A$16:$B$23,2,FALSE),0)</f>
        <v>0</v>
      </c>
      <c r="AM63" s="49">
        <f>versenyek!$DR$11*IFERROR(VLOOKUP(VLOOKUP($A63,versenyek!DQ:DS,3,FALSE),szabalyok!$A$16:$B$23,2,FALSE),0)</f>
        <v>0</v>
      </c>
      <c r="AN63" s="49">
        <f>versenyek!$DU$11*IFERROR(VLOOKUP(VLOOKUP($A63,versenyek!DT:DV,3,FALSE),szabalyok!$A$16:$B$23,2,FALSE),0)</f>
        <v>0</v>
      </c>
      <c r="AO63" s="49">
        <f>versenyek!$DO$11*IFERROR(VLOOKUP(VLOOKUP($A63,versenyek!DN:DP,3,FALSE),szabalyok!$A$16:$B$23,2,FALSE),0)</f>
        <v>1.9990817661824132</v>
      </c>
      <c r="AP63" s="49">
        <f>versenyek!$DX$11*IFERROR(VLOOKUP(VLOOKUP($A63,versenyek!DW:DY,3,FALSE),szabalyok!$A$16:$B$23,2,FALSE),0)</f>
        <v>0</v>
      </c>
      <c r="AQ63" s="49">
        <f>versenyek!$EA$11*IFERROR(VLOOKUP(VLOOKUP($A63,versenyek!DZ:EB,3,FALSE),szabalyok!$A$16:$B$23,2,FALSE),0)</f>
        <v>0</v>
      </c>
      <c r="AR63" s="49">
        <f>versenyek!$ED$11*IFERROR(VLOOKUP(VLOOKUP($A63,versenyek!EC:EE,3,FALSE),szabalyok!$A$16:$B$23,2,FALSE),0)</f>
        <v>0</v>
      </c>
      <c r="AS63" s="49">
        <f>versenyek!$EG$11*IFERROR(VLOOKUP(VLOOKUP($A63,versenyek!EF:EH,3,FALSE),szabalyok!$A$16:$B$23,2,FALSE),0)</f>
        <v>0</v>
      </c>
      <c r="AT63" s="49">
        <f>versenyek!$EJ$11*IFERROR(VLOOKUP(VLOOKUP($A63,versenyek!EI:EK,3,FALSE),szabalyok!$A$16:$B$23,2,FALSE),0)</f>
        <v>0</v>
      </c>
      <c r="AU63" s="49">
        <f>versenyek!$EM$11*IFERROR(VLOOKUP(VLOOKUP($A63,versenyek!EL:EN,3,FALSE),szabalyok!$A$16:$B$23,2,FALSE),0)</f>
        <v>0</v>
      </c>
      <c r="AV63" s="49">
        <f>versenyek!$EP$11*IFERROR(VLOOKUP(VLOOKUP($A63,versenyek!EO:EQ,3,FALSE),szabalyok!$A$16:$B$23,2,FALSE),0)</f>
        <v>0</v>
      </c>
      <c r="AW63" s="49">
        <f>versenyek!$EY$11*IFERROR(VLOOKUP(VLOOKUP($A63,versenyek!EX:EZ,3,FALSE),szabalyok!$A$16:$B$23,2,FALSE),0)</f>
        <v>0</v>
      </c>
      <c r="AX63" s="49">
        <f>versenyek!$FB$11*IFERROR(VLOOKUP(VLOOKUP($A63,versenyek!FA:FC,3,FALSE),szabalyok!$A$16:$B$23,2,FALSE),0)</f>
        <v>0</v>
      </c>
      <c r="AY63" s="49">
        <f>versenyek!$FE$11*IFERROR(VLOOKUP(VLOOKUP($A63,versenyek!FD:FF,3,FALSE),szabalyok!$A$16:$B$23,2,FALSE),0)</f>
        <v>0</v>
      </c>
      <c r="AZ63" s="49">
        <f>versenyek!$FH$11*IFERROR(VLOOKUP(VLOOKUP($A63,versenyek!FG:FI,3,FALSE),szabalyok!$A$16:$B$23,2,FALSE),0)</f>
        <v>0</v>
      </c>
      <c r="BA63" s="49">
        <f>versenyek!$FK$11*IFERROR(VLOOKUP(VLOOKUP($A63,versenyek!FJ:FL,3,FALSE),szabalyok!$A$16:$B$23,2,FALSE),0)</f>
        <v>0</v>
      </c>
      <c r="BB63" s="49">
        <f>versenyek!$FN$11*IFERROR(VLOOKUP(VLOOKUP($A63,versenyek!FM:FO,3,FALSE),szabalyok!$A$16:$B$23,2,FALSE),0)</f>
        <v>0</v>
      </c>
      <c r="BC63" s="49">
        <f>versenyek!$FQ$11*IFERROR(VLOOKUP(VLOOKUP($A63,versenyek!FP:FR,3,FALSE),szabalyok!$A$16:$B$23,2,FALSE),0)</f>
        <v>0</v>
      </c>
      <c r="BD63" s="49">
        <f>versenyek!$FT$11*IFERROR(VLOOKUP(VLOOKUP($A63,versenyek!FS:FU,3,FALSE),szabalyok!$A$16:$B$23,2,FALSE),0)</f>
        <v>0</v>
      </c>
      <c r="BE63" s="49">
        <f>versenyek!$FW$11*IFERROR(VLOOKUP(VLOOKUP($A63,versenyek!FV:FX,3,FALSE),szabalyok!$A$16:$B$23,2,FALSE),0)</f>
        <v>0</v>
      </c>
      <c r="BF63" s="49">
        <f>versenyek!$FZ$11*IFERROR(VLOOKUP(VLOOKUP($A63,versenyek!FY:GA,3,FALSE),szabalyok!$A$16:$B$23,2,FALSE),0)</f>
        <v>0</v>
      </c>
      <c r="BG63" s="49">
        <f>versenyek!$GC$11*IFERROR(VLOOKUP(VLOOKUP($A63,versenyek!GB:GD,3,FALSE),szabalyok!$A$16:$B$23,2,FALSE),0)</f>
        <v>0</v>
      </c>
      <c r="BH63" s="49">
        <f>versenyek!$GF$11*IFERROR(VLOOKUP(VLOOKUP($A63,versenyek!GE:GG,3,FALSE),szabalyok!$A$16:$B$23,2,FALSE),0)</f>
        <v>0</v>
      </c>
      <c r="BI63" s="49">
        <f>versenyek!$GI$11*IFERROR(VLOOKUP(VLOOKUP($A63,versenyek!GH:GJ,3,FALSE),szabalyok!$A$16:$B$23,2,FALSE),0)</f>
        <v>0</v>
      </c>
      <c r="BJ63" s="49">
        <f>versenyek!$GL$11*IFERROR(VLOOKUP(VLOOKUP($A63,versenyek!GK:GM,3,FALSE),szabalyok!$A$16:$B$23,2,FALSE),0)</f>
        <v>0</v>
      </c>
      <c r="BK63" s="49">
        <f>versenyek!$GO$11*IFERROR(VLOOKUP(VLOOKUP($A63,versenyek!GN:GP,3,FALSE),szabalyok!$A$16:$B$23,2,FALSE),0)</f>
        <v>0</v>
      </c>
      <c r="BL63" s="49">
        <f>versenyek!$GR$11*IFERROR(VLOOKUP(VLOOKUP($A63,versenyek!GQ:GS,3,FALSE),szabalyok!$A$16:$B$23,2,FALSE),0)</f>
        <v>0</v>
      </c>
      <c r="BM63" s="49">
        <f>versenyek!$GX$11*IFERROR(VLOOKUP(VLOOKUP($A63,versenyek!GW:GY,3,FALSE),szabalyok!$A$16:$B$23,2,FALSE),0)</f>
        <v>0</v>
      </c>
      <c r="BN63" s="49">
        <f>versenyek!$GX$11*IFERROR(VLOOKUP(VLOOKUP($A63,versenyek!GX:GZ,3,FALSE),szabalyok!$A$16:$B$23,2,FALSE),0)</f>
        <v>0</v>
      </c>
      <c r="BO63" s="49">
        <f>versenyek!$HD$11*IFERROR(VLOOKUP(VLOOKUP($A63,versenyek!HC:HE,3,FALSE),szabalyok!$A$16:$B$23,2,FALSE),0)</f>
        <v>0</v>
      </c>
      <c r="BP63" s="49">
        <f>versenyek!$HG$11*IFERROR(VLOOKUP(VLOOKUP($A63,versenyek!HF:HH,3,FALSE),szabalyok!$A$16:$B$23,2,FALSE),0)</f>
        <v>0</v>
      </c>
      <c r="BQ63" s="49">
        <f>versenyek!$HJ$11*IFERROR(VLOOKUP(VLOOKUP($A63,versenyek!HI:HK,3,FALSE),szabalyok!$A$16:$B$23,2,FALSE),0)</f>
        <v>0</v>
      </c>
      <c r="BR63" s="49">
        <f>versenyek!$HM$11*IFERROR(VLOOKUP(VLOOKUP($A63,versenyek!HL:HN,3,FALSE),szabalyok!$A$16:$B$23,2,FALSE),0)</f>
        <v>0</v>
      </c>
      <c r="BS63" s="49">
        <f>versenyek!$HP$11*IFERROR(VLOOKUP(VLOOKUP($A63,versenyek!HO:HQ,3,FALSE),szabalyok!$A$16:$B$23,2,FALSE),0)</f>
        <v>0</v>
      </c>
      <c r="BT63" s="49">
        <f>versenyek!$HS$11*IFERROR(VLOOKUP(VLOOKUP($A63,versenyek!HR:HT,3,FALSE),szabalyok!$A$16:$B$23,2,FALSE),0)</f>
        <v>0</v>
      </c>
      <c r="BU63" s="49">
        <f>versenyek!$HV$11*IFERROR(VLOOKUP(VLOOKUP($A63,versenyek!HU:HW,3,FALSE),szabalyok!$A$16:$B$23,2,FALSE),0)</f>
        <v>0</v>
      </c>
      <c r="BV63" s="49">
        <f>versenyek!$HY$11*IFERROR(VLOOKUP(VLOOKUP($A63,versenyek!HX:HZ,3,FALSE),szabalyok!$A$16:$B$23,2,FALSE),0)</f>
        <v>0</v>
      </c>
      <c r="BW63" s="49">
        <f>versenyek!$IB$11*IFERROR(VLOOKUP(VLOOKUP($A63,versenyek!IA:IC,3,FALSE),szabalyok!$A$16:$B$23,2,FALSE),0)</f>
        <v>0</v>
      </c>
      <c r="BX63" s="49">
        <f>versenyek!$IE$11*IFERROR(VLOOKUP(VLOOKUP($A63,versenyek!ID:IF,3,FALSE),szabalyok!$A$16:$B$23,2,FALSE),0)</f>
        <v>0</v>
      </c>
      <c r="BY63" s="49">
        <f>versenyek!$IH$11*IFERROR(VLOOKUP(VLOOKUP($A63,versenyek!IG:II,3,FALSE),szabalyok!$A$16:$B$23,2,FALSE),0)</f>
        <v>0</v>
      </c>
      <c r="BZ63" s="49">
        <f>versenyek!$IK$11*IFERROR(VLOOKUP(VLOOKUP($A63,versenyek!IJ:IL,3,FALSE),szabalyok!$A$16:$B$23,2,FALSE),0)</f>
        <v>0</v>
      </c>
      <c r="CA63" s="49">
        <f>versenyek!$IN$11*IFERROR(VLOOKUP(VLOOKUP($A63,versenyek!IM:IO,3,FALSE),szabalyok!$A$16:$B$23,2,FALSE),0)</f>
        <v>0</v>
      </c>
      <c r="CB63" s="49"/>
      <c r="CC63" s="238">
        <f t="shared" si="1"/>
        <v>0</v>
      </c>
    </row>
    <row r="64" spans="1:81">
      <c r="A64" s="1" t="s">
        <v>545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>
        <f>versenyek!$BJ$11*IFERROR(VLOOKUP(VLOOKUP($A64,versenyek!BI:BK,3,FALSE),szabalyok!$A$16:$B$23,2,FALSE),0)</f>
        <v>38.556828113304626</v>
      </c>
      <c r="U64" s="49">
        <f>versenyek!$BM$11*IFERROR(VLOOKUP(VLOOKUP($A64,versenyek!BL:BN,3,FALSE),szabalyok!$A$16:$B$23,2,FALSE),0)</f>
        <v>0</v>
      </c>
      <c r="V64" s="49">
        <f>versenyek!$BP$11*IFERROR(VLOOKUP(VLOOKUP($A64,versenyek!BO:BQ,3,FALSE),szabalyok!$A$16:$B$23,2,FALSE),0)</f>
        <v>0</v>
      </c>
      <c r="W64" s="49">
        <f>versenyek!$BS$11*IFERROR(VLOOKUP(VLOOKUP($A64,versenyek!BR:BT,3,FALSE),szabalyok!$A$16:$B$23,2,FALSE),0)</f>
        <v>0</v>
      </c>
      <c r="X64" s="49">
        <f>versenyek!$BV$11*IFERROR(VLOOKUP(VLOOKUP($A64,versenyek!BU:BW,3,FALSE),szabalyok!$A$16:$B$23,2,FALSE),0)</f>
        <v>0</v>
      </c>
      <c r="Y64" s="49">
        <f>versenyek!$BY$11*IFERROR(VLOOKUP(VLOOKUP($A64,versenyek!BX:BZ,3,FALSE),szabalyok!$A$16:$B$23,2,FALSE),0)</f>
        <v>0</v>
      </c>
      <c r="Z64" s="49">
        <f>versenyek!$CB$11*IFERROR(VLOOKUP(VLOOKUP($A64,versenyek!CA:CC,3,FALSE),szabalyok!$A$16:$B$23,2,FALSE),0)</f>
        <v>0</v>
      </c>
      <c r="AA64" s="49">
        <f>versenyek!$CE$11*IFERROR(VLOOKUP(VLOOKUP($A64,versenyek!CD:CF,3,FALSE),szabalyok!$A$16:$B$23,2,FALSE),0)</f>
        <v>0</v>
      </c>
      <c r="AB64" s="49">
        <f>versenyek!$CH$11*IFERROR(VLOOKUP(VLOOKUP($A64,versenyek!CG:CI,3,FALSE),szabalyok!$A$16:$B$23,2,FALSE),0)</f>
        <v>0</v>
      </c>
      <c r="AC64" s="49">
        <f>versenyek!$CK$11*IFERROR(VLOOKUP(VLOOKUP($A64,versenyek!CJ:CL,3,FALSE),szabalyok!$A$16:$B$23,2,FALSE),0)</f>
        <v>0</v>
      </c>
      <c r="AD64" s="49">
        <f>versenyek!$CN$11*IFERROR(VLOOKUP(VLOOKUP($A64,versenyek!CM:CO,3,FALSE),szabalyok!$A$16:$B$23,2,FALSE),0)</f>
        <v>0</v>
      </c>
      <c r="AE64" s="49">
        <f>versenyek!$CQ$11*IFERROR(VLOOKUP(VLOOKUP($A64,versenyek!CP:CR,3,FALSE),szabalyok!$A$16:$B$23,2,FALSE),0)</f>
        <v>0</v>
      </c>
      <c r="AF64" s="49">
        <f>versenyek!$CT$11*IFERROR(VLOOKUP(VLOOKUP($A64,versenyek!CS:CU,3,FALSE),szabalyok!$A$16:$B$23,2,FALSE),0)</f>
        <v>0</v>
      </c>
      <c r="AG64" s="49">
        <f>versenyek!$CW$11*IFERROR(VLOOKUP(VLOOKUP($A64,versenyek!CV:CX,3,FALSE),szabalyok!$A$16:$B$23,2,FALSE),0)</f>
        <v>0</v>
      </c>
      <c r="AH64" s="49">
        <f>versenyek!$CZ$11*IFERROR(VLOOKUP(VLOOKUP($A64,versenyek!CY:DA,3,FALSE),szabalyok!$A$16:$B$23,2,FALSE),0)</f>
        <v>0</v>
      </c>
      <c r="AI64" s="49">
        <f>versenyek!$DC$11*IFERROR(VLOOKUP(VLOOKUP($A64,versenyek!DB:DD,3,FALSE),szabalyok!$A$16:$B$23,2,FALSE),0)</f>
        <v>0</v>
      </c>
      <c r="AJ64" s="49">
        <f>versenyek!$DF$11*IFERROR(VLOOKUP(VLOOKUP($A64,versenyek!DE:DG,3,FALSE),szabalyok!$A$16:$B$23,2,FALSE),0)</f>
        <v>0</v>
      </c>
      <c r="AK64" s="49">
        <f>versenyek!$DI$11*IFERROR(VLOOKUP(VLOOKUP($A64,versenyek!DH:DJ,3,FALSE),szabalyok!$A$16:$B$23,2,FALSE),0)</f>
        <v>0</v>
      </c>
      <c r="AL64" s="49">
        <f>versenyek!$DL$11*IFERROR(VLOOKUP(VLOOKUP($A64,versenyek!DK:DM,3,FALSE),szabalyok!$A$16:$B$23,2,FALSE),0)</f>
        <v>0</v>
      </c>
      <c r="AM64" s="49">
        <f>versenyek!$DR$11*IFERROR(VLOOKUP(VLOOKUP($A64,versenyek!DQ:DS,3,FALSE),szabalyok!$A$16:$B$23,2,FALSE),0)</f>
        <v>0</v>
      </c>
      <c r="AN64" s="49">
        <f>versenyek!$DU$11*IFERROR(VLOOKUP(VLOOKUP($A64,versenyek!DT:DV,3,FALSE),szabalyok!$A$16:$B$23,2,FALSE),0)</f>
        <v>0</v>
      </c>
      <c r="AO64" s="49">
        <f>versenyek!$DO$11*IFERROR(VLOOKUP(VLOOKUP($A64,versenyek!DN:DP,3,FALSE),szabalyok!$A$16:$B$23,2,FALSE),0)</f>
        <v>0</v>
      </c>
      <c r="AP64" s="49">
        <f>versenyek!$DX$11*IFERROR(VLOOKUP(VLOOKUP($A64,versenyek!DW:DY,3,FALSE),szabalyok!$A$16:$B$23,2,FALSE),0)</f>
        <v>0</v>
      </c>
      <c r="AQ64" s="49">
        <f>versenyek!$EA$11*IFERROR(VLOOKUP(VLOOKUP($A64,versenyek!DZ:EB,3,FALSE),szabalyok!$A$16:$B$23,2,FALSE),0)</f>
        <v>0</v>
      </c>
      <c r="AR64" s="49">
        <f>versenyek!$ED$11*IFERROR(VLOOKUP(VLOOKUP($A64,versenyek!EC:EE,3,FALSE),szabalyok!$A$16:$B$23,2,FALSE),0)</f>
        <v>0</v>
      </c>
      <c r="AS64" s="49">
        <f>versenyek!$EG$11*IFERROR(VLOOKUP(VLOOKUP($A64,versenyek!EF:EH,3,FALSE),szabalyok!$A$16:$B$23,2,FALSE),0)</f>
        <v>0</v>
      </c>
      <c r="AT64" s="49">
        <f>versenyek!$EJ$11*IFERROR(VLOOKUP(VLOOKUP($A64,versenyek!EI:EK,3,FALSE),szabalyok!$A$16:$B$23,2,FALSE),0)</f>
        <v>0</v>
      </c>
      <c r="AU64" s="49">
        <f>versenyek!$EM$11*IFERROR(VLOOKUP(VLOOKUP($A64,versenyek!EL:EN,3,FALSE),szabalyok!$A$16:$B$23,2,FALSE),0)</f>
        <v>0</v>
      </c>
      <c r="AV64" s="49">
        <f>versenyek!$EP$11*IFERROR(VLOOKUP(VLOOKUP($A64,versenyek!EO:EQ,3,FALSE),szabalyok!$A$16:$B$23,2,FALSE),0)</f>
        <v>0</v>
      </c>
      <c r="AW64" s="49">
        <f>versenyek!$EY$11*IFERROR(VLOOKUP(VLOOKUP($A64,versenyek!EX:EZ,3,FALSE),szabalyok!$A$16:$B$23,2,FALSE),0)</f>
        <v>0</v>
      </c>
      <c r="AX64" s="49">
        <f>versenyek!$FB$11*IFERROR(VLOOKUP(VLOOKUP($A64,versenyek!FA:FC,3,FALSE),szabalyok!$A$16:$B$23,2,FALSE),0)</f>
        <v>0</v>
      </c>
      <c r="AY64" s="49">
        <f>versenyek!$FE$11*IFERROR(VLOOKUP(VLOOKUP($A64,versenyek!FD:FF,3,FALSE),szabalyok!$A$16:$B$23,2,FALSE),0)</f>
        <v>0</v>
      </c>
      <c r="AZ64" s="49">
        <f>versenyek!$FH$11*IFERROR(VLOOKUP(VLOOKUP($A64,versenyek!FG:FI,3,FALSE),szabalyok!$A$16:$B$23,2,FALSE),0)</f>
        <v>0</v>
      </c>
      <c r="BA64" s="49">
        <f>versenyek!$FK$11*IFERROR(VLOOKUP(VLOOKUP($A64,versenyek!FJ:FL,3,FALSE),szabalyok!$A$16:$B$23,2,FALSE),0)</f>
        <v>0</v>
      </c>
      <c r="BB64" s="49">
        <f>versenyek!$FN$11*IFERROR(VLOOKUP(VLOOKUP($A64,versenyek!FM:FO,3,FALSE),szabalyok!$A$16:$B$23,2,FALSE),0)</f>
        <v>0</v>
      </c>
      <c r="BC64" s="49">
        <f>versenyek!$FQ$11*IFERROR(VLOOKUP(VLOOKUP($A64,versenyek!FP:FR,3,FALSE),szabalyok!$A$16:$B$23,2,FALSE),0)</f>
        <v>0</v>
      </c>
      <c r="BD64" s="49">
        <f>versenyek!$FT$11*IFERROR(VLOOKUP(VLOOKUP($A64,versenyek!FS:FU,3,FALSE),szabalyok!$A$16:$B$23,2,FALSE),0)</f>
        <v>0</v>
      </c>
      <c r="BE64" s="49">
        <f>versenyek!$FW$11*IFERROR(VLOOKUP(VLOOKUP($A64,versenyek!FV:FX,3,FALSE),szabalyok!$A$16:$B$23,2,FALSE),0)</f>
        <v>0</v>
      </c>
      <c r="BF64" s="49">
        <f>versenyek!$FZ$11*IFERROR(VLOOKUP(VLOOKUP($A64,versenyek!FY:GA,3,FALSE),szabalyok!$A$16:$B$23,2,FALSE),0)</f>
        <v>0</v>
      </c>
      <c r="BG64" s="49">
        <f>versenyek!$GC$11*IFERROR(VLOOKUP(VLOOKUP($A64,versenyek!GB:GD,3,FALSE),szabalyok!$A$16:$B$23,2,FALSE),0)</f>
        <v>0</v>
      </c>
      <c r="BH64" s="49">
        <f>versenyek!$GF$11*IFERROR(VLOOKUP(VLOOKUP($A64,versenyek!GE:GG,3,FALSE),szabalyok!$A$16:$B$23,2,FALSE),0)</f>
        <v>0</v>
      </c>
      <c r="BI64" s="49">
        <f>versenyek!$GI$11*IFERROR(VLOOKUP(VLOOKUP($A64,versenyek!GH:GJ,3,FALSE),szabalyok!$A$16:$B$23,2,FALSE),0)</f>
        <v>0</v>
      </c>
      <c r="BJ64" s="49">
        <f>versenyek!$GL$11*IFERROR(VLOOKUP(VLOOKUP($A64,versenyek!GK:GM,3,FALSE),szabalyok!$A$16:$B$23,2,FALSE),0)</f>
        <v>0</v>
      </c>
      <c r="BK64" s="49">
        <f>versenyek!$GO$11*IFERROR(VLOOKUP(VLOOKUP($A64,versenyek!GN:GP,3,FALSE),szabalyok!$A$16:$B$23,2,FALSE),0)</f>
        <v>0</v>
      </c>
      <c r="BL64" s="49">
        <f>versenyek!$GR$11*IFERROR(VLOOKUP(VLOOKUP($A64,versenyek!GQ:GS,3,FALSE),szabalyok!$A$16:$B$23,2,FALSE),0)</f>
        <v>0</v>
      </c>
      <c r="BM64" s="49">
        <f>versenyek!$GX$11*IFERROR(VLOOKUP(VLOOKUP($A64,versenyek!GW:GY,3,FALSE),szabalyok!$A$16:$B$23,2,FALSE),0)</f>
        <v>0</v>
      </c>
      <c r="BN64" s="49">
        <f>versenyek!$GX$11*IFERROR(VLOOKUP(VLOOKUP($A64,versenyek!GX:GZ,3,FALSE),szabalyok!$A$16:$B$23,2,FALSE),0)</f>
        <v>0</v>
      </c>
      <c r="BO64" s="49">
        <f>versenyek!$HD$11*IFERROR(VLOOKUP(VLOOKUP($A64,versenyek!HC:HE,3,FALSE),szabalyok!$A$16:$B$23,2,FALSE),0)</f>
        <v>0</v>
      </c>
      <c r="BP64" s="49">
        <f>versenyek!$HG$11*IFERROR(VLOOKUP(VLOOKUP($A64,versenyek!HF:HH,3,FALSE),szabalyok!$A$16:$B$23,2,FALSE),0)</f>
        <v>0</v>
      </c>
      <c r="BQ64" s="49">
        <f>versenyek!$HJ$11*IFERROR(VLOOKUP(VLOOKUP($A64,versenyek!HI:HK,3,FALSE),szabalyok!$A$16:$B$23,2,FALSE),0)</f>
        <v>0</v>
      </c>
      <c r="BR64" s="49">
        <f>versenyek!$HM$11*IFERROR(VLOOKUP(VLOOKUP($A64,versenyek!HL:HN,3,FALSE),szabalyok!$A$16:$B$23,2,FALSE),0)</f>
        <v>0</v>
      </c>
      <c r="BS64" s="49">
        <f>versenyek!$HP$11*IFERROR(VLOOKUP(VLOOKUP($A64,versenyek!HO:HQ,3,FALSE),szabalyok!$A$16:$B$23,2,FALSE),0)</f>
        <v>0</v>
      </c>
      <c r="BT64" s="49">
        <f>versenyek!$HS$11*IFERROR(VLOOKUP(VLOOKUP($A64,versenyek!HR:HT,3,FALSE),szabalyok!$A$16:$B$23,2,FALSE),0)</f>
        <v>0</v>
      </c>
      <c r="BU64" s="49">
        <f>versenyek!$HV$11*IFERROR(VLOOKUP(VLOOKUP($A64,versenyek!HU:HW,3,FALSE),szabalyok!$A$16:$B$23,2,FALSE),0)</f>
        <v>0</v>
      </c>
      <c r="BV64" s="49">
        <f>versenyek!$HY$11*IFERROR(VLOOKUP(VLOOKUP($A64,versenyek!HX:HZ,3,FALSE),szabalyok!$A$16:$B$23,2,FALSE),0)</f>
        <v>0</v>
      </c>
      <c r="BW64" s="49">
        <f>versenyek!$IB$11*IFERROR(VLOOKUP(VLOOKUP($A64,versenyek!IA:IC,3,FALSE),szabalyok!$A$16:$B$23,2,FALSE),0)</f>
        <v>0</v>
      </c>
      <c r="BX64" s="49">
        <f>versenyek!$IE$11*IFERROR(VLOOKUP(VLOOKUP($A64,versenyek!ID:IF,3,FALSE),szabalyok!$A$16:$B$23,2,FALSE),0)</f>
        <v>0</v>
      </c>
      <c r="BY64" s="49">
        <f>versenyek!$IH$11*IFERROR(VLOOKUP(VLOOKUP($A64,versenyek!IG:II,3,FALSE),szabalyok!$A$16:$B$23,2,FALSE),0)</f>
        <v>0</v>
      </c>
      <c r="BZ64" s="49">
        <f>versenyek!$IK$11*IFERROR(VLOOKUP(VLOOKUP($A64,versenyek!IJ:IL,3,FALSE),szabalyok!$A$16:$B$23,2,FALSE),0)</f>
        <v>0</v>
      </c>
      <c r="CA64" s="49">
        <f>versenyek!$IN$11*IFERROR(VLOOKUP(VLOOKUP($A64,versenyek!IM:IO,3,FALSE),szabalyok!$A$16:$B$23,2,FALSE),0)</f>
        <v>0</v>
      </c>
      <c r="CB64" s="49"/>
      <c r="CC64" s="238">
        <f t="shared" si="1"/>
        <v>0</v>
      </c>
    </row>
    <row r="65" spans="1:81">
      <c r="A65" s="65" t="s">
        <v>577</v>
      </c>
      <c r="B65" s="49">
        <v>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49">
        <v>0</v>
      </c>
      <c r="O65" s="49">
        <v>0</v>
      </c>
      <c r="P65" s="49">
        <v>0</v>
      </c>
      <c r="Q65" s="49">
        <v>0</v>
      </c>
      <c r="R65" s="49">
        <f>versenyek!$BD$11*IFERROR(VLOOKUP(VLOOKUP($A65,versenyek!BC:BE,3,FALSE),szabalyok!$A$16:$B$23,2,FALSE),0)</f>
        <v>0</v>
      </c>
      <c r="S65" s="49">
        <f>versenyek!$BG$11*IFERROR(VLOOKUP(VLOOKUP($A65,versenyek!BF:BH,3,FALSE),szabalyok!$A$16:$B$23,2,FALSE),0)</f>
        <v>0</v>
      </c>
      <c r="T65" s="49">
        <f>versenyek!$BJ$11*IFERROR(VLOOKUP(VLOOKUP($A65,versenyek!BI:BK,3,FALSE),szabalyok!$A$16:$B$23,2,FALSE),0)</f>
        <v>0</v>
      </c>
      <c r="U65" s="49">
        <f>versenyek!$BM$11*IFERROR(VLOOKUP(VLOOKUP($A65,versenyek!BL:BN,3,FALSE),szabalyok!$A$16:$B$23,2,FALSE),0)</f>
        <v>0</v>
      </c>
      <c r="V65" s="49">
        <f>versenyek!$BP$11*IFERROR(VLOOKUP(VLOOKUP($A65,versenyek!BO:BQ,3,FALSE),szabalyok!$A$16:$B$23,2,FALSE),0)</f>
        <v>0</v>
      </c>
      <c r="W65" s="49">
        <f>versenyek!$BS$11*IFERROR(VLOOKUP(VLOOKUP($A65,versenyek!BR:BT,3,FALSE),szabalyok!$A$16:$B$23,2,FALSE),0)</f>
        <v>0</v>
      </c>
      <c r="X65" s="49">
        <f>versenyek!$BV$11*IFERROR(VLOOKUP(VLOOKUP($A65,versenyek!BU:BW,3,FALSE),szabalyok!$A$16:$B$23,2,FALSE),0)</f>
        <v>0</v>
      </c>
      <c r="Y65" s="49">
        <f>versenyek!$BY$11*IFERROR(VLOOKUP(VLOOKUP($A65,versenyek!BX:BZ,3,FALSE),szabalyok!$A$16:$B$23,2,FALSE),0)</f>
        <v>0</v>
      </c>
      <c r="Z65" s="49">
        <f>versenyek!$CB$11*IFERROR(VLOOKUP(VLOOKUP($A65,versenyek!CA:CC,3,FALSE),szabalyok!$A$16:$B$23,2,FALSE),0)</f>
        <v>0</v>
      </c>
      <c r="AA65" s="49">
        <f>versenyek!$CE$11*IFERROR(VLOOKUP(VLOOKUP($A65,versenyek!CD:CF,3,FALSE),szabalyok!$A$16:$B$23,2,FALSE),0)</f>
        <v>0</v>
      </c>
      <c r="AB65" s="49">
        <f>versenyek!$CH$11*IFERROR(VLOOKUP(VLOOKUP($A65,versenyek!CG:CI,3,FALSE),szabalyok!$A$16:$B$23,2,FALSE),0)</f>
        <v>0</v>
      </c>
      <c r="AC65" s="49">
        <f>versenyek!$CK$11*IFERROR(VLOOKUP(VLOOKUP($A65,versenyek!CJ:CL,3,FALSE),szabalyok!$A$16:$B$23,2,FALSE),0)</f>
        <v>0</v>
      </c>
      <c r="AD65" s="49">
        <f>versenyek!$CN$11*IFERROR(VLOOKUP(VLOOKUP($A65,versenyek!CM:CO,3,FALSE),szabalyok!$A$16:$B$23,2,FALSE),0)</f>
        <v>0</v>
      </c>
      <c r="AE65" s="49">
        <f>versenyek!$CQ$11*IFERROR(VLOOKUP(VLOOKUP($A65,versenyek!CP:CR,3,FALSE),szabalyok!$A$16:$B$23,2,FALSE),0)</f>
        <v>0</v>
      </c>
      <c r="AF65" s="49">
        <f>versenyek!$CT$11*IFERROR(VLOOKUP(VLOOKUP($A65,versenyek!CS:CU,3,FALSE),szabalyok!$A$16:$B$23,2,FALSE),0)</f>
        <v>0</v>
      </c>
      <c r="AG65" s="49">
        <f>versenyek!$CW$11*IFERROR(VLOOKUP(VLOOKUP($A65,versenyek!CV:CX,3,FALSE),szabalyok!$A$16:$B$23,2,FALSE),0)</f>
        <v>0</v>
      </c>
      <c r="AH65" s="49">
        <f>versenyek!$CZ$11*IFERROR(VLOOKUP(VLOOKUP($A65,versenyek!CY:DA,3,FALSE),szabalyok!$A$16:$B$23,2,FALSE),0)</f>
        <v>0</v>
      </c>
      <c r="AI65" s="49">
        <f>versenyek!$DC$11*IFERROR(VLOOKUP(VLOOKUP($A65,versenyek!DB:DD,3,FALSE),szabalyok!$A$16:$B$23,2,FALSE),0)</f>
        <v>0</v>
      </c>
      <c r="AJ65" s="49">
        <f>versenyek!$DF$11*IFERROR(VLOOKUP(VLOOKUP($A65,versenyek!DE:DG,3,FALSE),szabalyok!$A$16:$B$23,2,FALSE),0)</f>
        <v>0</v>
      </c>
      <c r="AK65" s="49">
        <f>versenyek!$DI$11*IFERROR(VLOOKUP(VLOOKUP($A65,versenyek!DH:DJ,3,FALSE),szabalyok!$A$16:$B$23,2,FALSE),0)</f>
        <v>0</v>
      </c>
      <c r="AL65" s="49">
        <f>versenyek!$DL$11*IFERROR(VLOOKUP(VLOOKUP($A65,versenyek!DK:DM,3,FALSE),szabalyok!$A$16:$B$23,2,FALSE),0)</f>
        <v>0</v>
      </c>
      <c r="AM65" s="49">
        <f>versenyek!$DR$11*IFERROR(VLOOKUP(VLOOKUP($A65,versenyek!DQ:DS,3,FALSE),szabalyok!$A$16:$B$23,2,FALSE),0)</f>
        <v>0</v>
      </c>
      <c r="AN65" s="49">
        <f>versenyek!$DU$11*IFERROR(VLOOKUP(VLOOKUP($A65,versenyek!DT:DV,3,FALSE),szabalyok!$A$16:$B$23,2,FALSE),0)</f>
        <v>0</v>
      </c>
      <c r="AO65" s="49">
        <f>versenyek!$DO$11*IFERROR(VLOOKUP(VLOOKUP($A65,versenyek!DN:DP,3,FALSE),szabalyok!$A$16:$B$23,2,FALSE),0)</f>
        <v>0</v>
      </c>
      <c r="AP65" s="49">
        <f>versenyek!$DX$11*IFERROR(VLOOKUP(VLOOKUP($A65,versenyek!DW:DY,3,FALSE),szabalyok!$A$16:$B$23,2,FALSE),0)</f>
        <v>0</v>
      </c>
      <c r="AQ65" s="49">
        <f>versenyek!$EA$11*IFERROR(VLOOKUP(VLOOKUP($A65,versenyek!DZ:EB,3,FALSE),szabalyok!$A$16:$B$23,2,FALSE),0)</f>
        <v>0</v>
      </c>
      <c r="AR65" s="49">
        <f>versenyek!$ED$11*IFERROR(VLOOKUP(VLOOKUP($A65,versenyek!EC:EE,3,FALSE),szabalyok!$A$16:$B$23,2,FALSE),0)</f>
        <v>0</v>
      </c>
      <c r="AS65" s="49">
        <f>versenyek!$EG$11*IFERROR(VLOOKUP(VLOOKUP($A65,versenyek!EF:EH,3,FALSE),szabalyok!$A$16:$B$23,2,FALSE),0)</f>
        <v>0</v>
      </c>
      <c r="AT65" s="49">
        <f>versenyek!$EJ$11*IFERROR(VLOOKUP(VLOOKUP($A65,versenyek!EI:EK,3,FALSE),szabalyok!$A$16:$B$23,2,FALSE),0)</f>
        <v>0</v>
      </c>
      <c r="AU65" s="49">
        <f>versenyek!$EM$11*IFERROR(VLOOKUP(VLOOKUP($A65,versenyek!EL:EN,3,FALSE),szabalyok!$A$16:$B$23,2,FALSE),0)</f>
        <v>0</v>
      </c>
      <c r="AV65" s="49">
        <f>versenyek!$EP$11*IFERROR(VLOOKUP(VLOOKUP($A65,versenyek!EO:EQ,3,FALSE),szabalyok!$A$16:$B$23,2,FALSE),0)</f>
        <v>0</v>
      </c>
      <c r="AW65" s="49">
        <f>versenyek!$EY$11*IFERROR(VLOOKUP(VLOOKUP($A65,versenyek!EX:EZ,3,FALSE),szabalyok!$A$16:$B$23,2,FALSE),0)</f>
        <v>0</v>
      </c>
      <c r="AX65" s="49">
        <f>versenyek!$FB$11*IFERROR(VLOOKUP(VLOOKUP($A65,versenyek!FA:FC,3,FALSE),szabalyok!$A$16:$B$23,2,FALSE),0)</f>
        <v>0</v>
      </c>
      <c r="AY65" s="49">
        <f>versenyek!$FE$11*IFERROR(VLOOKUP(VLOOKUP($A65,versenyek!FD:FF,3,FALSE),szabalyok!$A$16:$B$23,2,FALSE),0)</f>
        <v>0</v>
      </c>
      <c r="AZ65" s="49">
        <f>versenyek!$FH$11*IFERROR(VLOOKUP(VLOOKUP($A65,versenyek!FG:FI,3,FALSE),szabalyok!$A$16:$B$23,2,FALSE),0)</f>
        <v>0</v>
      </c>
      <c r="BA65" s="49">
        <f>versenyek!$FK$11*IFERROR(VLOOKUP(VLOOKUP($A65,versenyek!FJ:FL,3,FALSE),szabalyok!$A$16:$B$23,2,FALSE),0)</f>
        <v>0</v>
      </c>
      <c r="BB65" s="49">
        <f>versenyek!$FN$11*IFERROR(VLOOKUP(VLOOKUP($A65,versenyek!FM:FO,3,FALSE),szabalyok!$A$16:$B$23,2,FALSE),0)</f>
        <v>0</v>
      </c>
      <c r="BC65" s="49">
        <f>versenyek!$FQ$11*IFERROR(VLOOKUP(VLOOKUP($A65,versenyek!FP:FR,3,FALSE),szabalyok!$A$16:$B$23,2,FALSE),0)</f>
        <v>0</v>
      </c>
      <c r="BD65" s="49">
        <f>versenyek!$FT$11*IFERROR(VLOOKUP(VLOOKUP($A65,versenyek!FS:FU,3,FALSE),szabalyok!$A$16:$B$23,2,FALSE),0)</f>
        <v>0</v>
      </c>
      <c r="BE65" s="49">
        <f>versenyek!$FW$11*IFERROR(VLOOKUP(VLOOKUP($A65,versenyek!FV:FX,3,FALSE),szabalyok!$A$16:$B$23,2,FALSE),0)</f>
        <v>0</v>
      </c>
      <c r="BF65" s="49">
        <f>versenyek!$FZ$11*IFERROR(VLOOKUP(VLOOKUP($A65,versenyek!FY:GA,3,FALSE),szabalyok!$A$16:$B$23,2,FALSE),0)</f>
        <v>0</v>
      </c>
      <c r="BG65" s="49">
        <f>versenyek!$GC$11*IFERROR(VLOOKUP(VLOOKUP($A65,versenyek!GB:GD,3,FALSE),szabalyok!$A$16:$B$23,2,FALSE),0)</f>
        <v>0</v>
      </c>
      <c r="BH65" s="49">
        <f>versenyek!$GF$11*IFERROR(VLOOKUP(VLOOKUP($A65,versenyek!GE:GG,3,FALSE),szabalyok!$A$16:$B$23,2,FALSE),0)</f>
        <v>0</v>
      </c>
      <c r="BI65" s="49">
        <f>versenyek!$GI$11*IFERROR(VLOOKUP(VLOOKUP($A65,versenyek!GH:GJ,3,FALSE),szabalyok!$A$16:$B$23,2,FALSE),0)</f>
        <v>0</v>
      </c>
      <c r="BJ65" s="49">
        <f>versenyek!$GL$11*IFERROR(VLOOKUP(VLOOKUP($A65,versenyek!GK:GM,3,FALSE),szabalyok!$A$16:$B$23,2,FALSE),0)</f>
        <v>0</v>
      </c>
      <c r="BK65" s="49">
        <f>versenyek!$GO$11*IFERROR(VLOOKUP(VLOOKUP($A65,versenyek!GN:GP,3,FALSE),szabalyok!$A$16:$B$23,2,FALSE),0)</f>
        <v>0</v>
      </c>
      <c r="BL65" s="49">
        <f>versenyek!$GR$11*IFERROR(VLOOKUP(VLOOKUP($A65,versenyek!GQ:GS,3,FALSE),szabalyok!$A$16:$B$23,2,FALSE),0)</f>
        <v>0</v>
      </c>
      <c r="BM65" s="49">
        <f>versenyek!$GX$11*IFERROR(VLOOKUP(VLOOKUP($A65,versenyek!GW:GY,3,FALSE),szabalyok!$A$16:$B$23,2,FALSE),0)</f>
        <v>0</v>
      </c>
      <c r="BN65" s="49">
        <f>versenyek!$GX$11*IFERROR(VLOOKUP(VLOOKUP($A65,versenyek!GX:GZ,3,FALSE),szabalyok!$A$16:$B$23,2,FALSE),0)</f>
        <v>0</v>
      </c>
      <c r="BO65" s="49">
        <f>versenyek!$HD$11*IFERROR(VLOOKUP(VLOOKUP($A65,versenyek!HC:HE,3,FALSE),szabalyok!$A$16:$B$23,2,FALSE),0)</f>
        <v>0</v>
      </c>
      <c r="BP65" s="49">
        <f>versenyek!$HG$11*IFERROR(VLOOKUP(VLOOKUP($A65,versenyek!HF:HH,3,FALSE),szabalyok!$A$16:$B$23,2,FALSE),0)</f>
        <v>0</v>
      </c>
      <c r="BQ65" s="49">
        <f>versenyek!$HJ$11*IFERROR(VLOOKUP(VLOOKUP($A65,versenyek!HI:HK,3,FALSE),szabalyok!$A$16:$B$23,2,FALSE),0)</f>
        <v>0</v>
      </c>
      <c r="BR65" s="49">
        <f>versenyek!$HM$11*IFERROR(VLOOKUP(VLOOKUP($A65,versenyek!HL:HN,3,FALSE),szabalyok!$A$16:$B$23,2,FALSE),0)</f>
        <v>0</v>
      </c>
      <c r="BS65" s="49">
        <f>versenyek!$HP$11*IFERROR(VLOOKUP(VLOOKUP($A65,versenyek!HO:HQ,3,FALSE),szabalyok!$A$16:$B$23,2,FALSE),0)</f>
        <v>0</v>
      </c>
      <c r="BT65" s="49">
        <f>versenyek!$HS$11*IFERROR(VLOOKUP(VLOOKUP($A65,versenyek!HR:HT,3,FALSE),szabalyok!$A$16:$B$23,2,FALSE),0)</f>
        <v>0</v>
      </c>
      <c r="BU65" s="49">
        <f>versenyek!$HV$11*IFERROR(VLOOKUP(VLOOKUP($A65,versenyek!HU:HW,3,FALSE),szabalyok!$A$16:$B$23,2,FALSE),0)</f>
        <v>0</v>
      </c>
      <c r="BV65" s="49">
        <f>versenyek!$HY$11*IFERROR(VLOOKUP(VLOOKUP($A65,versenyek!HX:HZ,3,FALSE),szabalyok!$A$16:$B$23,2,FALSE),0)</f>
        <v>0</v>
      </c>
      <c r="BW65" s="49">
        <f>versenyek!$IB$11*IFERROR(VLOOKUP(VLOOKUP($A65,versenyek!IA:IC,3,FALSE),szabalyok!$A$16:$B$23,2,FALSE),0)</f>
        <v>0</v>
      </c>
      <c r="BX65" s="49">
        <f>versenyek!$IE$11*IFERROR(VLOOKUP(VLOOKUP($A65,versenyek!ID:IF,3,FALSE),szabalyok!$A$16:$B$23,2,FALSE),0)</f>
        <v>0</v>
      </c>
      <c r="BY65" s="49">
        <f>versenyek!$IH$11*IFERROR(VLOOKUP(VLOOKUP($A65,versenyek!IG:II,3,FALSE),szabalyok!$A$16:$B$23,2,FALSE),0)</f>
        <v>0</v>
      </c>
      <c r="BZ65" s="49">
        <f>versenyek!$IK$11*IFERROR(VLOOKUP(VLOOKUP($A65,versenyek!IJ:IL,3,FALSE),szabalyok!$A$16:$B$23,2,FALSE),0)</f>
        <v>0</v>
      </c>
      <c r="CA65" s="49">
        <f>versenyek!$IN$11*IFERROR(VLOOKUP(VLOOKUP($A65,versenyek!IM:IO,3,FALSE),szabalyok!$A$16:$B$23,2,FALSE),0)</f>
        <v>0</v>
      </c>
      <c r="CB65" s="49"/>
      <c r="CC65" s="238">
        <f t="shared" si="1"/>
        <v>0</v>
      </c>
    </row>
    <row r="66" spans="1:81">
      <c r="A66" s="1" t="s">
        <v>94</v>
      </c>
      <c r="B66" s="49">
        <v>0</v>
      </c>
      <c r="C66" s="49">
        <v>0</v>
      </c>
      <c r="D66" s="49">
        <v>0</v>
      </c>
      <c r="E66" s="49">
        <v>0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20.322031065521792</v>
      </c>
      <c r="L66" s="49">
        <v>0</v>
      </c>
      <c r="M66" s="49">
        <v>0</v>
      </c>
      <c r="N66" s="49">
        <v>0</v>
      </c>
      <c r="O66" s="49">
        <v>0</v>
      </c>
      <c r="P66" s="49">
        <v>0</v>
      </c>
      <c r="Q66" s="49">
        <v>0</v>
      </c>
      <c r="R66" s="49">
        <f>versenyek!$BD$11*IFERROR(VLOOKUP(VLOOKUP($A66,versenyek!BC:BE,3,FALSE),szabalyok!$A$16:$B$23,2,FALSE),0)</f>
        <v>0</v>
      </c>
      <c r="S66" s="49">
        <f>versenyek!$BG$11*IFERROR(VLOOKUP(VLOOKUP($A66,versenyek!BF:BH,3,FALSE),szabalyok!$A$16:$B$23,2,FALSE),0)</f>
        <v>0</v>
      </c>
      <c r="T66" s="49">
        <f>versenyek!$BJ$11*IFERROR(VLOOKUP(VLOOKUP($A66,versenyek!BI:BK,3,FALSE),szabalyok!$A$16:$B$23,2,FALSE),0)</f>
        <v>0</v>
      </c>
      <c r="U66" s="49">
        <f>versenyek!$BM$11*IFERROR(VLOOKUP(VLOOKUP($A66,versenyek!BL:BN,3,FALSE),szabalyok!$A$16:$B$23,2,FALSE),0)</f>
        <v>0</v>
      </c>
      <c r="V66" s="49">
        <f>versenyek!$BP$11*IFERROR(VLOOKUP(VLOOKUP($A66,versenyek!BO:BQ,3,FALSE),szabalyok!$A$16:$B$23,2,FALSE),0)</f>
        <v>0</v>
      </c>
      <c r="W66" s="49">
        <f>versenyek!$BS$11*IFERROR(VLOOKUP(VLOOKUP($A66,versenyek!BR:BT,3,FALSE),szabalyok!$A$16:$B$23,2,FALSE),0)</f>
        <v>0</v>
      </c>
      <c r="X66" s="49">
        <f>versenyek!$BV$11*IFERROR(VLOOKUP(VLOOKUP($A66,versenyek!BU:BW,3,FALSE),szabalyok!$A$16:$B$23,2,FALSE),0)</f>
        <v>0</v>
      </c>
      <c r="Y66" s="49">
        <f>versenyek!$BY$11*IFERROR(VLOOKUP(VLOOKUP($A66,versenyek!BX:BZ,3,FALSE),szabalyok!$A$16:$B$23,2,FALSE),0)</f>
        <v>0</v>
      </c>
      <c r="Z66" s="49">
        <f>versenyek!$CB$11*IFERROR(VLOOKUP(VLOOKUP($A66,versenyek!CA:CC,3,FALSE),szabalyok!$A$16:$B$23,2,FALSE),0)</f>
        <v>0</v>
      </c>
      <c r="AA66" s="49">
        <f>versenyek!$CE$11*IFERROR(VLOOKUP(VLOOKUP($A66,versenyek!CD:CF,3,FALSE),szabalyok!$A$16:$B$23,2,FALSE),0)</f>
        <v>0</v>
      </c>
      <c r="AB66" s="49">
        <f>versenyek!$CH$11*IFERROR(VLOOKUP(VLOOKUP($A66,versenyek!CG:CI,3,FALSE),szabalyok!$A$16:$B$23,2,FALSE),0)</f>
        <v>0</v>
      </c>
      <c r="AC66" s="49">
        <f>versenyek!$CK$11*IFERROR(VLOOKUP(VLOOKUP($A66,versenyek!CJ:CL,3,FALSE),szabalyok!$A$16:$B$23,2,FALSE),0)</f>
        <v>0</v>
      </c>
      <c r="AD66" s="49">
        <f>versenyek!$CN$11*IFERROR(VLOOKUP(VLOOKUP($A66,versenyek!CM:CO,3,FALSE),szabalyok!$A$16:$B$23,2,FALSE),0)</f>
        <v>0</v>
      </c>
      <c r="AE66" s="49">
        <f>versenyek!$CQ$11*IFERROR(VLOOKUP(VLOOKUP($A66,versenyek!CP:CR,3,FALSE),szabalyok!$A$16:$B$23,2,FALSE),0)</f>
        <v>0</v>
      </c>
      <c r="AF66" s="49">
        <f>versenyek!$CT$11*IFERROR(VLOOKUP(VLOOKUP($A66,versenyek!CS:CU,3,FALSE),szabalyok!$A$16:$B$23,2,FALSE),0)</f>
        <v>0</v>
      </c>
      <c r="AG66" s="49">
        <f>versenyek!$CW$11*IFERROR(VLOOKUP(VLOOKUP($A66,versenyek!CV:CX,3,FALSE),szabalyok!$A$16:$B$23,2,FALSE),0)</f>
        <v>0</v>
      </c>
      <c r="AH66" s="49">
        <f>versenyek!$CZ$11*IFERROR(VLOOKUP(VLOOKUP($A66,versenyek!CY:DA,3,FALSE),szabalyok!$A$16:$B$23,2,FALSE),0)</f>
        <v>0</v>
      </c>
      <c r="AI66" s="49">
        <f>versenyek!$DC$11*IFERROR(VLOOKUP(VLOOKUP($A66,versenyek!DB:DD,3,FALSE),szabalyok!$A$16:$B$23,2,FALSE),0)</f>
        <v>0</v>
      </c>
      <c r="AJ66" s="49">
        <f>versenyek!$DF$11*IFERROR(VLOOKUP(VLOOKUP($A66,versenyek!DE:DG,3,FALSE),szabalyok!$A$16:$B$23,2,FALSE),0)</f>
        <v>0</v>
      </c>
      <c r="AK66" s="49">
        <f>versenyek!$DI$11*IFERROR(VLOOKUP(VLOOKUP($A66,versenyek!DH:DJ,3,FALSE),szabalyok!$A$16:$B$23,2,FALSE),0)</f>
        <v>0</v>
      </c>
      <c r="AL66" s="49">
        <f>versenyek!$DL$11*IFERROR(VLOOKUP(VLOOKUP($A66,versenyek!DK:DM,3,FALSE),szabalyok!$A$16:$B$23,2,FALSE),0)</f>
        <v>0</v>
      </c>
      <c r="AM66" s="49">
        <f>versenyek!$DR$11*IFERROR(VLOOKUP(VLOOKUP($A66,versenyek!DQ:DS,3,FALSE),szabalyok!$A$16:$B$23,2,FALSE),0)</f>
        <v>0</v>
      </c>
      <c r="AN66" s="49">
        <f>versenyek!$DU$11*IFERROR(VLOOKUP(VLOOKUP($A66,versenyek!DT:DV,3,FALSE),szabalyok!$A$16:$B$23,2,FALSE),0)</f>
        <v>0</v>
      </c>
      <c r="AO66" s="49">
        <f>versenyek!$DO$11*IFERROR(VLOOKUP(VLOOKUP($A66,versenyek!DN:DP,3,FALSE),szabalyok!$A$16:$B$23,2,FALSE),0)</f>
        <v>0</v>
      </c>
      <c r="AP66" s="49">
        <f>versenyek!$DX$11*IFERROR(VLOOKUP(VLOOKUP($A66,versenyek!DW:DY,3,FALSE),szabalyok!$A$16:$B$23,2,FALSE),0)</f>
        <v>0</v>
      </c>
      <c r="AQ66" s="49">
        <f>versenyek!$EA$11*IFERROR(VLOOKUP(VLOOKUP($A66,versenyek!DZ:EB,3,FALSE),szabalyok!$A$16:$B$23,2,FALSE),0)</f>
        <v>0</v>
      </c>
      <c r="AR66" s="49">
        <f>versenyek!$ED$11*IFERROR(VLOOKUP(VLOOKUP($A66,versenyek!EC:EE,3,FALSE),szabalyok!$A$16:$B$23,2,FALSE),0)</f>
        <v>0</v>
      </c>
      <c r="AS66" s="49">
        <f>versenyek!$EG$11*IFERROR(VLOOKUP(VLOOKUP($A66,versenyek!EF:EH,3,FALSE),szabalyok!$A$16:$B$23,2,FALSE),0)</f>
        <v>0</v>
      </c>
      <c r="AT66" s="49">
        <f>versenyek!$EJ$11*IFERROR(VLOOKUP(VLOOKUP($A66,versenyek!EI:EK,3,FALSE),szabalyok!$A$16:$B$23,2,FALSE),0)</f>
        <v>0</v>
      </c>
      <c r="AU66" s="49">
        <f>versenyek!$EM$11*IFERROR(VLOOKUP(VLOOKUP($A66,versenyek!EL:EN,3,FALSE),szabalyok!$A$16:$B$23,2,FALSE),0)</f>
        <v>0</v>
      </c>
      <c r="AV66" s="49">
        <f>versenyek!$EP$11*IFERROR(VLOOKUP(VLOOKUP($A66,versenyek!EO:EQ,3,FALSE),szabalyok!$A$16:$B$23,2,FALSE),0)</f>
        <v>0</v>
      </c>
      <c r="AW66" s="49">
        <f>versenyek!$EY$11*IFERROR(VLOOKUP(VLOOKUP($A66,versenyek!EX:EZ,3,FALSE),szabalyok!$A$16:$B$23,2,FALSE),0)</f>
        <v>0</v>
      </c>
      <c r="AX66" s="49">
        <f>versenyek!$FB$11*IFERROR(VLOOKUP(VLOOKUP($A66,versenyek!FA:FC,3,FALSE),szabalyok!$A$16:$B$23,2,FALSE),0)</f>
        <v>0</v>
      </c>
      <c r="AY66" s="49">
        <f>versenyek!$FE$11*IFERROR(VLOOKUP(VLOOKUP($A66,versenyek!FD:FF,3,FALSE),szabalyok!$A$16:$B$23,2,FALSE),0)</f>
        <v>0</v>
      </c>
      <c r="AZ66" s="49">
        <f>versenyek!$FH$11*IFERROR(VLOOKUP(VLOOKUP($A66,versenyek!FG:FI,3,FALSE),szabalyok!$A$16:$B$23,2,FALSE),0)</f>
        <v>0</v>
      </c>
      <c r="BA66" s="49">
        <f>versenyek!$FK$11*IFERROR(VLOOKUP(VLOOKUP($A66,versenyek!FJ:FL,3,FALSE),szabalyok!$A$16:$B$23,2,FALSE),0)</f>
        <v>0</v>
      </c>
      <c r="BB66" s="49">
        <f>versenyek!$FN$11*IFERROR(VLOOKUP(VLOOKUP($A66,versenyek!FM:FO,3,FALSE),szabalyok!$A$16:$B$23,2,FALSE),0)</f>
        <v>0</v>
      </c>
      <c r="BC66" s="49">
        <f>versenyek!$FQ$11*IFERROR(VLOOKUP(VLOOKUP($A66,versenyek!FP:FR,3,FALSE),szabalyok!$A$16:$B$23,2,FALSE),0)</f>
        <v>0</v>
      </c>
      <c r="BD66" s="49">
        <f>versenyek!$FT$11*IFERROR(VLOOKUP(VLOOKUP($A66,versenyek!FS:FU,3,FALSE),szabalyok!$A$16:$B$23,2,FALSE),0)</f>
        <v>0</v>
      </c>
      <c r="BE66" s="49">
        <f>versenyek!$FW$11*IFERROR(VLOOKUP(VLOOKUP($A66,versenyek!FV:FX,3,FALSE),szabalyok!$A$16:$B$23,2,FALSE),0)</f>
        <v>0</v>
      </c>
      <c r="BF66" s="49">
        <f>versenyek!$FZ$11*IFERROR(VLOOKUP(VLOOKUP($A66,versenyek!FY:GA,3,FALSE),szabalyok!$A$16:$B$23,2,FALSE),0)</f>
        <v>0</v>
      </c>
      <c r="BG66" s="49">
        <f>versenyek!$GC$11*IFERROR(VLOOKUP(VLOOKUP($A66,versenyek!GB:GD,3,FALSE),szabalyok!$A$16:$B$23,2,FALSE),0)</f>
        <v>0</v>
      </c>
      <c r="BH66" s="49">
        <f>versenyek!$GF$11*IFERROR(VLOOKUP(VLOOKUP($A66,versenyek!GE:GG,3,FALSE),szabalyok!$A$16:$B$23,2,FALSE),0)</f>
        <v>0</v>
      </c>
      <c r="BI66" s="49">
        <f>versenyek!$GI$11*IFERROR(VLOOKUP(VLOOKUP($A66,versenyek!GH:GJ,3,FALSE),szabalyok!$A$16:$B$23,2,FALSE),0)</f>
        <v>0</v>
      </c>
      <c r="BJ66" s="49">
        <f>versenyek!$GL$11*IFERROR(VLOOKUP(VLOOKUP($A66,versenyek!GK:GM,3,FALSE),szabalyok!$A$16:$B$23,2,FALSE),0)</f>
        <v>0</v>
      </c>
      <c r="BK66" s="49">
        <f>versenyek!$GO$11*IFERROR(VLOOKUP(VLOOKUP($A66,versenyek!GN:GP,3,FALSE),szabalyok!$A$16:$B$23,2,FALSE),0)</f>
        <v>0</v>
      </c>
      <c r="BL66" s="49">
        <f>versenyek!$GR$11*IFERROR(VLOOKUP(VLOOKUP($A66,versenyek!GQ:GS,3,FALSE),szabalyok!$A$16:$B$23,2,FALSE),0)</f>
        <v>0</v>
      </c>
      <c r="BM66" s="49">
        <f>versenyek!$GX$11*IFERROR(VLOOKUP(VLOOKUP($A66,versenyek!GW:GY,3,FALSE),szabalyok!$A$16:$B$23,2,FALSE),0)</f>
        <v>0</v>
      </c>
      <c r="BN66" s="49">
        <f>versenyek!$GX$11*IFERROR(VLOOKUP(VLOOKUP($A66,versenyek!GX:GZ,3,FALSE),szabalyok!$A$16:$B$23,2,FALSE),0)</f>
        <v>0</v>
      </c>
      <c r="BO66" s="49">
        <f>versenyek!$HD$11*IFERROR(VLOOKUP(VLOOKUP($A66,versenyek!HC:HE,3,FALSE),szabalyok!$A$16:$B$23,2,FALSE),0)</f>
        <v>0</v>
      </c>
      <c r="BP66" s="49">
        <f>versenyek!$HG$11*IFERROR(VLOOKUP(VLOOKUP($A66,versenyek!HF:HH,3,FALSE),szabalyok!$A$16:$B$23,2,FALSE),0)</f>
        <v>0</v>
      </c>
      <c r="BQ66" s="49">
        <f>versenyek!$HJ$11*IFERROR(VLOOKUP(VLOOKUP($A66,versenyek!HI:HK,3,FALSE),szabalyok!$A$16:$B$23,2,FALSE),0)</f>
        <v>0</v>
      </c>
      <c r="BR66" s="49">
        <f>versenyek!$HM$11*IFERROR(VLOOKUP(VLOOKUP($A66,versenyek!HL:HN,3,FALSE),szabalyok!$A$16:$B$23,2,FALSE),0)</f>
        <v>0</v>
      </c>
      <c r="BS66" s="49">
        <f>versenyek!$HP$11*IFERROR(VLOOKUP(VLOOKUP($A66,versenyek!HO:HQ,3,FALSE),szabalyok!$A$16:$B$23,2,FALSE),0)</f>
        <v>0</v>
      </c>
      <c r="BT66" s="49">
        <f>versenyek!$HS$11*IFERROR(VLOOKUP(VLOOKUP($A66,versenyek!HR:HT,3,FALSE),szabalyok!$A$16:$B$23,2,FALSE),0)</f>
        <v>0</v>
      </c>
      <c r="BU66" s="49">
        <f>versenyek!$HV$11*IFERROR(VLOOKUP(VLOOKUP($A66,versenyek!HU:HW,3,FALSE),szabalyok!$A$16:$B$23,2,FALSE),0)</f>
        <v>0</v>
      </c>
      <c r="BV66" s="49">
        <f>versenyek!$HY$11*IFERROR(VLOOKUP(VLOOKUP($A66,versenyek!HX:HZ,3,FALSE),szabalyok!$A$16:$B$23,2,FALSE),0)</f>
        <v>0</v>
      </c>
      <c r="BW66" s="49">
        <f>versenyek!$IB$11*IFERROR(VLOOKUP(VLOOKUP($A66,versenyek!IA:IC,3,FALSE),szabalyok!$A$16:$B$23,2,FALSE),0)</f>
        <v>0</v>
      </c>
      <c r="BX66" s="49">
        <f>versenyek!$IE$11*IFERROR(VLOOKUP(VLOOKUP($A66,versenyek!ID:IF,3,FALSE),szabalyok!$A$16:$B$23,2,FALSE),0)</f>
        <v>0</v>
      </c>
      <c r="BY66" s="49">
        <f>versenyek!$IH$11*IFERROR(VLOOKUP(VLOOKUP($A66,versenyek!IG:II,3,FALSE),szabalyok!$A$16:$B$23,2,FALSE),0)</f>
        <v>0</v>
      </c>
      <c r="BZ66" s="49">
        <f>versenyek!$IK$11*IFERROR(VLOOKUP(VLOOKUP($A66,versenyek!IJ:IL,3,FALSE),szabalyok!$A$16:$B$23,2,FALSE),0)</f>
        <v>0</v>
      </c>
      <c r="CA66" s="49">
        <f>versenyek!$IN$11*IFERROR(VLOOKUP(VLOOKUP($A66,versenyek!IM:IO,3,FALSE),szabalyok!$A$16:$B$23,2,FALSE),0)</f>
        <v>0</v>
      </c>
      <c r="CB66" s="49"/>
      <c r="CC66" s="238">
        <f t="shared" si="1"/>
        <v>0</v>
      </c>
    </row>
    <row r="67" spans="1:81">
      <c r="A67" s="1" t="s">
        <v>681</v>
      </c>
      <c r="B67" s="49"/>
      <c r="C67" s="49"/>
      <c r="D67" s="49"/>
      <c r="E67" s="49"/>
      <c r="F67" s="49"/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>
        <v>0</v>
      </c>
      <c r="O67" s="49">
        <v>0</v>
      </c>
      <c r="P67" s="49">
        <v>0</v>
      </c>
      <c r="Q67" s="49">
        <v>0</v>
      </c>
      <c r="R67" s="49">
        <f>versenyek!$BD$11*IFERROR(VLOOKUP(VLOOKUP($A67,versenyek!BC:BE,3,FALSE),szabalyok!$A$16:$B$23,2,FALSE),0)</f>
        <v>0</v>
      </c>
      <c r="S67" s="49">
        <f>versenyek!$BG$11*IFERROR(VLOOKUP(VLOOKUP($A67,versenyek!BF:BH,3,FALSE),szabalyok!$A$16:$B$23,2,FALSE),0)</f>
        <v>0</v>
      </c>
      <c r="T67" s="49">
        <f>versenyek!$BJ$11*IFERROR(VLOOKUP(VLOOKUP($A67,versenyek!BI:BK,3,FALSE),szabalyok!$A$16:$B$23,2,FALSE),0)</f>
        <v>0</v>
      </c>
      <c r="U67" s="49">
        <f>versenyek!$BM$11*IFERROR(VLOOKUP(VLOOKUP($A67,versenyek!BL:BN,3,FALSE),szabalyok!$A$16:$B$23,2,FALSE),0)</f>
        <v>0</v>
      </c>
      <c r="V67" s="49">
        <f>versenyek!$BP$11*IFERROR(VLOOKUP(VLOOKUP($A67,versenyek!BO:BQ,3,FALSE),szabalyok!$A$16:$B$23,2,FALSE),0)</f>
        <v>0</v>
      </c>
      <c r="W67" s="49">
        <f>versenyek!$BS$11*IFERROR(VLOOKUP(VLOOKUP($A67,versenyek!BR:BT,3,FALSE),szabalyok!$A$16:$B$23,2,FALSE),0)</f>
        <v>0</v>
      </c>
      <c r="X67" s="49">
        <f>versenyek!$BV$11*IFERROR(VLOOKUP(VLOOKUP($A67,versenyek!BU:BW,3,FALSE),szabalyok!$A$16:$B$23,2,FALSE),0)</f>
        <v>0</v>
      </c>
      <c r="Y67" s="49">
        <f>versenyek!$BY$11*IFERROR(VLOOKUP(VLOOKUP($A67,versenyek!BX:BZ,3,FALSE),szabalyok!$A$16:$B$23,2,FALSE),0)</f>
        <v>0</v>
      </c>
      <c r="Z67" s="49">
        <f>versenyek!$CB$11*IFERROR(VLOOKUP(VLOOKUP($A67,versenyek!CA:CC,3,FALSE),szabalyok!$A$16:$B$23,2,FALSE),0)</f>
        <v>0</v>
      </c>
      <c r="AA67" s="49">
        <f>versenyek!$CE$11*IFERROR(VLOOKUP(VLOOKUP($A67,versenyek!CD:CF,3,FALSE),szabalyok!$A$16:$B$23,2,FALSE),0)</f>
        <v>0</v>
      </c>
      <c r="AB67" s="49">
        <f>versenyek!$CH$11*IFERROR(VLOOKUP(VLOOKUP($A67,versenyek!CG:CI,3,FALSE),szabalyok!$A$16:$B$23,2,FALSE),0)</f>
        <v>0</v>
      </c>
      <c r="AC67" s="49">
        <f>versenyek!$CK$11*IFERROR(VLOOKUP(VLOOKUP($A67,versenyek!CJ:CL,3,FALSE),szabalyok!$A$16:$B$23,2,FALSE),0)</f>
        <v>0</v>
      </c>
      <c r="AD67" s="49">
        <f>versenyek!$CN$11*IFERROR(VLOOKUP(VLOOKUP($A67,versenyek!CM:CO,3,FALSE),szabalyok!$A$16:$B$23,2,FALSE),0)</f>
        <v>0</v>
      </c>
      <c r="AE67" s="49">
        <f>versenyek!$CQ$11*IFERROR(VLOOKUP(VLOOKUP($A67,versenyek!CP:CR,3,FALSE),szabalyok!$A$16:$B$23,2,FALSE),0)</f>
        <v>0</v>
      </c>
      <c r="AF67" s="49">
        <f>versenyek!$CT$11*IFERROR(VLOOKUP(VLOOKUP($A67,versenyek!CS:CU,3,FALSE),szabalyok!$A$16:$B$23,2,FALSE),0)</f>
        <v>0</v>
      </c>
      <c r="AG67" s="49">
        <f>versenyek!$CW$11*IFERROR(VLOOKUP(VLOOKUP($A67,versenyek!CV:CX,3,FALSE),szabalyok!$A$16:$B$23,2,FALSE),0)</f>
        <v>26.210610291184675</v>
      </c>
      <c r="AH67" s="49">
        <f>versenyek!$CZ$11*IFERROR(VLOOKUP(VLOOKUP($A67,versenyek!CY:DA,3,FALSE),szabalyok!$A$16:$B$23,2,FALSE),0)</f>
        <v>0</v>
      </c>
      <c r="AI67" s="49">
        <f>versenyek!$DC$11*IFERROR(VLOOKUP(VLOOKUP($A67,versenyek!DB:DD,3,FALSE),szabalyok!$A$16:$B$23,2,FALSE),0)</f>
        <v>0</v>
      </c>
      <c r="AJ67" s="49">
        <f>versenyek!$DF$11*IFERROR(VLOOKUP(VLOOKUP($A67,versenyek!DE:DG,3,FALSE),szabalyok!$A$16:$B$23,2,FALSE),0)</f>
        <v>0</v>
      </c>
      <c r="AK67" s="49">
        <f>versenyek!$DI$11*IFERROR(VLOOKUP(VLOOKUP($A67,versenyek!DH:DJ,3,FALSE),szabalyok!$A$16:$B$23,2,FALSE),0)</f>
        <v>0</v>
      </c>
      <c r="AL67" s="49">
        <f>versenyek!$DL$11*IFERROR(VLOOKUP(VLOOKUP($A67,versenyek!DK:DM,3,FALSE),szabalyok!$A$16:$B$23,2,FALSE),0)</f>
        <v>0</v>
      </c>
      <c r="AM67" s="49">
        <f>versenyek!$DR$11*IFERROR(VLOOKUP(VLOOKUP($A67,versenyek!DQ:DS,3,FALSE),szabalyok!$A$16:$B$23,2,FALSE),0)</f>
        <v>0</v>
      </c>
      <c r="AN67" s="49">
        <f>versenyek!$DU$11*IFERROR(VLOOKUP(VLOOKUP($A67,versenyek!DT:DV,3,FALSE),szabalyok!$A$16:$B$23,2,FALSE),0)</f>
        <v>0</v>
      </c>
      <c r="AO67" s="49">
        <f>versenyek!$DO$11*IFERROR(VLOOKUP(VLOOKUP($A67,versenyek!DN:DP,3,FALSE),szabalyok!$A$16:$B$23,2,FALSE),0)</f>
        <v>0</v>
      </c>
      <c r="AP67" s="49">
        <f>versenyek!$DX$11*IFERROR(VLOOKUP(VLOOKUP($A67,versenyek!DW:DY,3,FALSE),szabalyok!$A$16:$B$23,2,FALSE),0)</f>
        <v>0</v>
      </c>
      <c r="AQ67" s="49">
        <f>versenyek!$EA$11*IFERROR(VLOOKUP(VLOOKUP($A67,versenyek!DZ:EB,3,FALSE),szabalyok!$A$16:$B$23,2,FALSE),0)</f>
        <v>0</v>
      </c>
      <c r="AR67" s="49">
        <f>versenyek!$ED$11*IFERROR(VLOOKUP(VLOOKUP($A67,versenyek!EC:EE,3,FALSE),szabalyok!$A$16:$B$23,2,FALSE),0)</f>
        <v>0</v>
      </c>
      <c r="AS67" s="49">
        <f>versenyek!$EG$11*IFERROR(VLOOKUP(VLOOKUP($A67,versenyek!EF:EH,3,FALSE),szabalyok!$A$16:$B$23,2,FALSE),0)</f>
        <v>0</v>
      </c>
      <c r="AT67" s="49">
        <f>versenyek!$EJ$11*IFERROR(VLOOKUP(VLOOKUP($A67,versenyek!EI:EK,3,FALSE),szabalyok!$A$16:$B$23,2,FALSE),0)</f>
        <v>0</v>
      </c>
      <c r="AU67" s="49">
        <f>versenyek!$EM$11*IFERROR(VLOOKUP(VLOOKUP($A67,versenyek!EL:EN,3,FALSE),szabalyok!$A$16:$B$23,2,FALSE),0)</f>
        <v>0</v>
      </c>
      <c r="AV67" s="49">
        <f>versenyek!$EP$11*IFERROR(VLOOKUP(VLOOKUP($A67,versenyek!EO:EQ,3,FALSE),szabalyok!$A$16:$B$23,2,FALSE),0)</f>
        <v>0</v>
      </c>
      <c r="AW67" s="49">
        <f>versenyek!$EY$11*IFERROR(VLOOKUP(VLOOKUP($A67,versenyek!EX:EZ,3,FALSE),szabalyok!$A$16:$B$23,2,FALSE),0)</f>
        <v>0</v>
      </c>
      <c r="AX67" s="49">
        <f>versenyek!$FB$11*IFERROR(VLOOKUP(VLOOKUP($A67,versenyek!FA:FC,3,FALSE),szabalyok!$A$16:$B$23,2,FALSE),0)</f>
        <v>0</v>
      </c>
      <c r="AY67" s="49">
        <f>versenyek!$FE$11*IFERROR(VLOOKUP(VLOOKUP($A67,versenyek!FD:FF,3,FALSE),szabalyok!$A$16:$B$23,2,FALSE),0)</f>
        <v>0</v>
      </c>
      <c r="AZ67" s="49">
        <f>versenyek!$FH$11*IFERROR(VLOOKUP(VLOOKUP($A67,versenyek!FG:FI,3,FALSE),szabalyok!$A$16:$B$23,2,FALSE),0)</f>
        <v>0</v>
      </c>
      <c r="BA67" s="49">
        <f>versenyek!$FK$11*IFERROR(VLOOKUP(VLOOKUP($A67,versenyek!FJ:FL,3,FALSE),szabalyok!$A$16:$B$23,2,FALSE),0)</f>
        <v>0</v>
      </c>
      <c r="BB67" s="49">
        <f>versenyek!$FN$11*IFERROR(VLOOKUP(VLOOKUP($A67,versenyek!FM:FO,3,FALSE),szabalyok!$A$16:$B$23,2,FALSE),0)</f>
        <v>0</v>
      </c>
      <c r="BC67" s="49">
        <f>versenyek!$FQ$11*IFERROR(VLOOKUP(VLOOKUP($A67,versenyek!FP:FR,3,FALSE),szabalyok!$A$16:$B$23,2,FALSE),0)</f>
        <v>0</v>
      </c>
      <c r="BD67" s="49">
        <f>versenyek!$FT$11*IFERROR(VLOOKUP(VLOOKUP($A67,versenyek!FS:FU,3,FALSE),szabalyok!$A$16:$B$23,2,FALSE),0)</f>
        <v>0</v>
      </c>
      <c r="BE67" s="49">
        <f>versenyek!$FW$11*IFERROR(VLOOKUP(VLOOKUP($A67,versenyek!FV:FX,3,FALSE),szabalyok!$A$16:$B$23,2,FALSE),0)</f>
        <v>0</v>
      </c>
      <c r="BF67" s="49">
        <f>versenyek!$FZ$11*IFERROR(VLOOKUP(VLOOKUP($A67,versenyek!FY:GA,3,FALSE),szabalyok!$A$16:$B$23,2,FALSE),0)</f>
        <v>0</v>
      </c>
      <c r="BG67" s="49">
        <f>versenyek!$GC$11*IFERROR(VLOOKUP(VLOOKUP($A67,versenyek!GB:GD,3,FALSE),szabalyok!$A$16:$B$23,2,FALSE),0)</f>
        <v>0</v>
      </c>
      <c r="BH67" s="49">
        <f>versenyek!$GF$11*IFERROR(VLOOKUP(VLOOKUP($A67,versenyek!GE:GG,3,FALSE),szabalyok!$A$16:$B$23,2,FALSE),0)</f>
        <v>0</v>
      </c>
      <c r="BI67" s="49">
        <f>versenyek!$GI$11*IFERROR(VLOOKUP(VLOOKUP($A67,versenyek!GH:GJ,3,FALSE),szabalyok!$A$16:$B$23,2,FALSE),0)</f>
        <v>0</v>
      </c>
      <c r="BJ67" s="49">
        <f>versenyek!$GL$11*IFERROR(VLOOKUP(VLOOKUP($A67,versenyek!GK:GM,3,FALSE),szabalyok!$A$16:$B$23,2,FALSE),0)</f>
        <v>0</v>
      </c>
      <c r="BK67" s="49">
        <f>versenyek!$GO$11*IFERROR(VLOOKUP(VLOOKUP($A67,versenyek!GN:GP,3,FALSE),szabalyok!$A$16:$B$23,2,FALSE),0)</f>
        <v>0</v>
      </c>
      <c r="BL67" s="49">
        <f>versenyek!$GR$11*IFERROR(VLOOKUP(VLOOKUP($A67,versenyek!GQ:GS,3,FALSE),szabalyok!$A$16:$B$23,2,FALSE),0)</f>
        <v>0</v>
      </c>
      <c r="BM67" s="49">
        <f>versenyek!$GX$11*IFERROR(VLOOKUP(VLOOKUP($A67,versenyek!GW:GY,3,FALSE),szabalyok!$A$16:$B$23,2,FALSE),0)</f>
        <v>0</v>
      </c>
      <c r="BN67" s="49">
        <f>versenyek!$GX$11*IFERROR(VLOOKUP(VLOOKUP($A67,versenyek!GX:GZ,3,FALSE),szabalyok!$A$16:$B$23,2,FALSE),0)</f>
        <v>0</v>
      </c>
      <c r="BO67" s="49">
        <f>versenyek!$HD$11*IFERROR(VLOOKUP(VLOOKUP($A67,versenyek!HC:HE,3,FALSE),szabalyok!$A$16:$B$23,2,FALSE),0)</f>
        <v>0</v>
      </c>
      <c r="BP67" s="49">
        <f>versenyek!$HG$11*IFERROR(VLOOKUP(VLOOKUP($A67,versenyek!HF:HH,3,FALSE),szabalyok!$A$16:$B$23,2,FALSE),0)</f>
        <v>0</v>
      </c>
      <c r="BQ67" s="49">
        <f>versenyek!$HJ$11*IFERROR(VLOOKUP(VLOOKUP($A67,versenyek!HI:HK,3,FALSE),szabalyok!$A$16:$B$23,2,FALSE),0)</f>
        <v>0</v>
      </c>
      <c r="BR67" s="49">
        <f>versenyek!$HM$11*IFERROR(VLOOKUP(VLOOKUP($A67,versenyek!HL:HN,3,FALSE),szabalyok!$A$16:$B$23,2,FALSE),0)</f>
        <v>0</v>
      </c>
      <c r="BS67" s="49">
        <f>versenyek!$HP$11*IFERROR(VLOOKUP(VLOOKUP($A67,versenyek!HO:HQ,3,FALSE),szabalyok!$A$16:$B$23,2,FALSE),0)</f>
        <v>0</v>
      </c>
      <c r="BT67" s="49">
        <f>versenyek!$HS$11*IFERROR(VLOOKUP(VLOOKUP($A67,versenyek!HR:HT,3,FALSE),szabalyok!$A$16:$B$23,2,FALSE),0)</f>
        <v>0</v>
      </c>
      <c r="BU67" s="49">
        <f>versenyek!$HV$11*IFERROR(VLOOKUP(VLOOKUP($A67,versenyek!HU:HW,3,FALSE),szabalyok!$A$16:$B$23,2,FALSE),0)</f>
        <v>0</v>
      </c>
      <c r="BV67" s="49">
        <f>versenyek!$HY$11*IFERROR(VLOOKUP(VLOOKUP($A67,versenyek!HX:HZ,3,FALSE),szabalyok!$A$16:$B$23,2,FALSE),0)</f>
        <v>0</v>
      </c>
      <c r="BW67" s="49">
        <f>versenyek!$IB$11*IFERROR(VLOOKUP(VLOOKUP($A67,versenyek!IA:IC,3,FALSE),szabalyok!$A$16:$B$23,2,FALSE),0)</f>
        <v>0</v>
      </c>
      <c r="BX67" s="49">
        <f>versenyek!$IE$11*IFERROR(VLOOKUP(VLOOKUP($A67,versenyek!ID:IF,3,FALSE),szabalyok!$A$16:$B$23,2,FALSE),0)</f>
        <v>0</v>
      </c>
      <c r="BY67" s="49">
        <f>versenyek!$IH$11*IFERROR(VLOOKUP(VLOOKUP($A67,versenyek!IG:II,3,FALSE),szabalyok!$A$16:$B$23,2,FALSE),0)</f>
        <v>0</v>
      </c>
      <c r="BZ67" s="49">
        <f>versenyek!$IK$11*IFERROR(VLOOKUP(VLOOKUP($A67,versenyek!IJ:IL,3,FALSE),szabalyok!$A$16:$B$23,2,FALSE),0)</f>
        <v>0</v>
      </c>
      <c r="CA67" s="49">
        <f>versenyek!$IN$11*IFERROR(VLOOKUP(VLOOKUP($A67,versenyek!IM:IO,3,FALSE),szabalyok!$A$16:$B$23,2,FALSE),0)</f>
        <v>0</v>
      </c>
      <c r="CB67" s="49"/>
      <c r="CC67" s="238">
        <f t="shared" ref="CC67:CC98" si="2">SUM(AX67:CB67)</f>
        <v>0</v>
      </c>
    </row>
    <row r="68" spans="1:81">
      <c r="A68" s="1" t="s">
        <v>322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49">
        <v>0</v>
      </c>
      <c r="N68" s="49">
        <v>0</v>
      </c>
      <c r="O68" s="49">
        <v>0</v>
      </c>
      <c r="P68" s="49">
        <v>0</v>
      </c>
      <c r="Q68" s="49">
        <v>4.4730328305002116</v>
      </c>
      <c r="R68" s="49">
        <f>versenyek!$BD$11*IFERROR(VLOOKUP(VLOOKUP($A68,versenyek!BC:BE,3,FALSE),szabalyok!$A$16:$B$23,2,FALSE),0)</f>
        <v>0</v>
      </c>
      <c r="S68" s="49">
        <f>versenyek!$BG$11*IFERROR(VLOOKUP(VLOOKUP($A68,versenyek!BF:BH,3,FALSE),szabalyok!$A$16:$B$23,2,FALSE),0)</f>
        <v>0</v>
      </c>
      <c r="T68" s="49">
        <f>versenyek!$BJ$11*IFERROR(VLOOKUP(VLOOKUP($A68,versenyek!BI:BK,3,FALSE),szabalyok!$A$16:$B$23,2,FALSE),0)</f>
        <v>0</v>
      </c>
      <c r="U68" s="49">
        <f>versenyek!$BM$11*IFERROR(VLOOKUP(VLOOKUP($A68,versenyek!BL:BN,3,FALSE),szabalyok!$A$16:$B$23,2,FALSE),0)</f>
        <v>0</v>
      </c>
      <c r="V68" s="49">
        <f>versenyek!$BP$11*IFERROR(VLOOKUP(VLOOKUP($A68,versenyek!BO:BQ,3,FALSE),szabalyok!$A$16:$B$23,2,FALSE),0)</f>
        <v>0</v>
      </c>
      <c r="W68" s="49">
        <f>versenyek!$BS$11*IFERROR(VLOOKUP(VLOOKUP($A68,versenyek!BR:BT,3,FALSE),szabalyok!$A$16:$B$23,2,FALSE),0)</f>
        <v>0</v>
      </c>
      <c r="X68" s="49">
        <f>versenyek!$BV$11*IFERROR(VLOOKUP(VLOOKUP($A68,versenyek!BU:BW,3,FALSE),szabalyok!$A$16:$B$23,2,FALSE),0)</f>
        <v>0</v>
      </c>
      <c r="Y68" s="49">
        <f>versenyek!$BY$11*IFERROR(VLOOKUP(VLOOKUP($A68,versenyek!BX:BZ,3,FALSE),szabalyok!$A$16:$B$23,2,FALSE),0)</f>
        <v>0</v>
      </c>
      <c r="Z68" s="49">
        <f>versenyek!$CB$11*IFERROR(VLOOKUP(VLOOKUP($A68,versenyek!CA:CC,3,FALSE),szabalyok!$A$16:$B$23,2,FALSE),0)</f>
        <v>0</v>
      </c>
      <c r="AA68" s="49">
        <f>versenyek!$CE$11*IFERROR(VLOOKUP(VLOOKUP($A68,versenyek!CD:CF,3,FALSE),szabalyok!$A$16:$B$23,2,FALSE),0)</f>
        <v>0</v>
      </c>
      <c r="AB68" s="49">
        <f>versenyek!$CH$11*IFERROR(VLOOKUP(VLOOKUP($A68,versenyek!CG:CI,3,FALSE),szabalyok!$A$16:$B$23,2,FALSE),0)</f>
        <v>0</v>
      </c>
      <c r="AC68" s="49">
        <f>versenyek!$CK$11*IFERROR(VLOOKUP(VLOOKUP($A68,versenyek!CJ:CL,3,FALSE),szabalyok!$A$16:$B$23,2,FALSE),0)</f>
        <v>0</v>
      </c>
      <c r="AD68" s="49">
        <f>versenyek!$CN$11*IFERROR(VLOOKUP(VLOOKUP($A68,versenyek!CM:CO,3,FALSE),szabalyok!$A$16:$B$23,2,FALSE),0)</f>
        <v>0</v>
      </c>
      <c r="AE68" s="49">
        <f>versenyek!$CQ$11*IFERROR(VLOOKUP(VLOOKUP($A68,versenyek!CP:CR,3,FALSE),szabalyok!$A$16:$B$23,2,FALSE),0)</f>
        <v>0</v>
      </c>
      <c r="AF68" s="49">
        <f>versenyek!$CT$11*IFERROR(VLOOKUP(VLOOKUP($A68,versenyek!CS:CU,3,FALSE),szabalyok!$A$16:$B$23,2,FALSE),0)</f>
        <v>0</v>
      </c>
      <c r="AG68" s="49">
        <f>versenyek!$CW$11*IFERROR(VLOOKUP(VLOOKUP($A68,versenyek!CV:CX,3,FALSE),szabalyok!$A$16:$B$23,2,FALSE),0)</f>
        <v>0</v>
      </c>
      <c r="AH68" s="49">
        <f>versenyek!$CZ$11*IFERROR(VLOOKUP(VLOOKUP($A68,versenyek!CY:DA,3,FALSE),szabalyok!$A$16:$B$23,2,FALSE),0)</f>
        <v>0</v>
      </c>
      <c r="AI68" s="49">
        <f>versenyek!$DC$11*IFERROR(VLOOKUP(VLOOKUP($A68,versenyek!DB:DD,3,FALSE),szabalyok!$A$16:$B$23,2,FALSE),0)</f>
        <v>0</v>
      </c>
      <c r="AJ68" s="49">
        <f>versenyek!$DF$11*IFERROR(VLOOKUP(VLOOKUP($A68,versenyek!DE:DG,3,FALSE),szabalyok!$A$16:$B$23,2,FALSE),0)</f>
        <v>0</v>
      </c>
      <c r="AK68" s="49">
        <f>versenyek!$DI$11*IFERROR(VLOOKUP(VLOOKUP($A68,versenyek!DH:DJ,3,FALSE),szabalyok!$A$16:$B$23,2,FALSE),0)</f>
        <v>0</v>
      </c>
      <c r="AL68" s="49">
        <f>versenyek!$DL$11*IFERROR(VLOOKUP(VLOOKUP($A68,versenyek!DK:DM,3,FALSE),szabalyok!$A$16:$B$23,2,FALSE),0)</f>
        <v>0</v>
      </c>
      <c r="AM68" s="49">
        <f>versenyek!$DR$11*IFERROR(VLOOKUP(VLOOKUP($A68,versenyek!DQ:DS,3,FALSE),szabalyok!$A$16:$B$23,2,FALSE),0)</f>
        <v>0</v>
      </c>
      <c r="AN68" s="49">
        <f>versenyek!$DU$11*IFERROR(VLOOKUP(VLOOKUP($A68,versenyek!DT:DV,3,FALSE),szabalyok!$A$16:$B$23,2,FALSE),0)</f>
        <v>0</v>
      </c>
      <c r="AO68" s="49">
        <f>versenyek!$DO$11*IFERROR(VLOOKUP(VLOOKUP($A68,versenyek!DN:DP,3,FALSE),szabalyok!$A$16:$B$23,2,FALSE),0)</f>
        <v>0</v>
      </c>
      <c r="AP68" s="49">
        <f>versenyek!$DX$11*IFERROR(VLOOKUP(VLOOKUP($A68,versenyek!DW:DY,3,FALSE),szabalyok!$A$16:$B$23,2,FALSE),0)</f>
        <v>0</v>
      </c>
      <c r="AQ68" s="49">
        <f>versenyek!$EA$11*IFERROR(VLOOKUP(VLOOKUP($A68,versenyek!DZ:EB,3,FALSE),szabalyok!$A$16:$B$23,2,FALSE),0)</f>
        <v>0</v>
      </c>
      <c r="AR68" s="49">
        <f>versenyek!$ED$11*IFERROR(VLOOKUP(VLOOKUP($A68,versenyek!EC:EE,3,FALSE),szabalyok!$A$16:$B$23,2,FALSE),0)</f>
        <v>0</v>
      </c>
      <c r="AS68" s="49">
        <f>versenyek!$EG$11*IFERROR(VLOOKUP(VLOOKUP($A68,versenyek!EF:EH,3,FALSE),szabalyok!$A$16:$B$23,2,FALSE),0)</f>
        <v>0</v>
      </c>
      <c r="AT68" s="49">
        <f>versenyek!$EJ$11*IFERROR(VLOOKUP(VLOOKUP($A68,versenyek!EI:EK,3,FALSE),szabalyok!$A$16:$B$23,2,FALSE),0)</f>
        <v>0</v>
      </c>
      <c r="AU68" s="49">
        <f>versenyek!$EM$11*IFERROR(VLOOKUP(VLOOKUP($A68,versenyek!EL:EN,3,FALSE),szabalyok!$A$16:$B$23,2,FALSE),0)</f>
        <v>0</v>
      </c>
      <c r="AV68" s="49">
        <f>versenyek!$EP$11*IFERROR(VLOOKUP(VLOOKUP($A68,versenyek!EO:EQ,3,FALSE),szabalyok!$A$16:$B$23,2,FALSE),0)</f>
        <v>0</v>
      </c>
      <c r="AW68" s="49">
        <f>versenyek!$EY$11*IFERROR(VLOOKUP(VLOOKUP($A68,versenyek!EX:EZ,3,FALSE),szabalyok!$A$16:$B$23,2,FALSE),0)</f>
        <v>0</v>
      </c>
      <c r="AX68" s="49">
        <f>versenyek!$FB$11*IFERROR(VLOOKUP(VLOOKUP($A68,versenyek!FA:FC,3,FALSE),szabalyok!$A$16:$B$23,2,FALSE),0)</f>
        <v>0</v>
      </c>
      <c r="AY68" s="49">
        <f>versenyek!$FE$11*IFERROR(VLOOKUP(VLOOKUP($A68,versenyek!FD:FF,3,FALSE),szabalyok!$A$16:$B$23,2,FALSE),0)</f>
        <v>0</v>
      </c>
      <c r="AZ68" s="49">
        <f>versenyek!$FH$11*IFERROR(VLOOKUP(VLOOKUP($A68,versenyek!FG:FI,3,FALSE),szabalyok!$A$16:$B$23,2,FALSE),0)</f>
        <v>0</v>
      </c>
      <c r="BA68" s="49">
        <f>versenyek!$FK$11*IFERROR(VLOOKUP(VLOOKUP($A68,versenyek!FJ:FL,3,FALSE),szabalyok!$A$16:$B$23,2,FALSE),0)</f>
        <v>0</v>
      </c>
      <c r="BB68" s="49">
        <f>versenyek!$FN$11*IFERROR(VLOOKUP(VLOOKUP($A68,versenyek!FM:FO,3,FALSE),szabalyok!$A$16:$B$23,2,FALSE),0)</f>
        <v>0</v>
      </c>
      <c r="BC68" s="49">
        <f>versenyek!$FQ$11*IFERROR(VLOOKUP(VLOOKUP($A68,versenyek!FP:FR,3,FALSE),szabalyok!$A$16:$B$23,2,FALSE),0)</f>
        <v>0</v>
      </c>
      <c r="BD68" s="49">
        <f>versenyek!$FT$11*IFERROR(VLOOKUP(VLOOKUP($A68,versenyek!FS:FU,3,FALSE),szabalyok!$A$16:$B$23,2,FALSE),0)</f>
        <v>0</v>
      </c>
      <c r="BE68" s="49">
        <f>versenyek!$FW$11*IFERROR(VLOOKUP(VLOOKUP($A68,versenyek!FV:FX,3,FALSE),szabalyok!$A$16:$B$23,2,FALSE),0)</f>
        <v>0</v>
      </c>
      <c r="BF68" s="49">
        <f>versenyek!$FZ$11*IFERROR(VLOOKUP(VLOOKUP($A68,versenyek!FY:GA,3,FALSE),szabalyok!$A$16:$B$23,2,FALSE),0)</f>
        <v>0</v>
      </c>
      <c r="BG68" s="49">
        <f>versenyek!$GC$11*IFERROR(VLOOKUP(VLOOKUP($A68,versenyek!GB:GD,3,FALSE),szabalyok!$A$16:$B$23,2,FALSE),0)</f>
        <v>0</v>
      </c>
      <c r="BH68" s="49">
        <f>versenyek!$GF$11*IFERROR(VLOOKUP(VLOOKUP($A68,versenyek!GE:GG,3,FALSE),szabalyok!$A$16:$B$23,2,FALSE),0)</f>
        <v>0</v>
      </c>
      <c r="BI68" s="49">
        <f>versenyek!$GI$11*IFERROR(VLOOKUP(VLOOKUP($A68,versenyek!GH:GJ,3,FALSE),szabalyok!$A$16:$B$23,2,FALSE),0)</f>
        <v>0</v>
      </c>
      <c r="BJ68" s="49">
        <f>versenyek!$GL$11*IFERROR(VLOOKUP(VLOOKUP($A68,versenyek!GK:GM,3,FALSE),szabalyok!$A$16:$B$23,2,FALSE),0)</f>
        <v>0</v>
      </c>
      <c r="BK68" s="49">
        <f>versenyek!$GO$11*IFERROR(VLOOKUP(VLOOKUP($A68,versenyek!GN:GP,3,FALSE),szabalyok!$A$16:$B$23,2,FALSE),0)</f>
        <v>0</v>
      </c>
      <c r="BL68" s="49">
        <f>versenyek!$GR$11*IFERROR(VLOOKUP(VLOOKUP($A68,versenyek!GQ:GS,3,FALSE),szabalyok!$A$16:$B$23,2,FALSE),0)</f>
        <v>0</v>
      </c>
      <c r="BM68" s="49">
        <f>versenyek!$GX$11*IFERROR(VLOOKUP(VLOOKUP($A68,versenyek!GW:GY,3,FALSE),szabalyok!$A$16:$B$23,2,FALSE),0)</f>
        <v>0</v>
      </c>
      <c r="BN68" s="49">
        <f>versenyek!$GX$11*IFERROR(VLOOKUP(VLOOKUP($A68,versenyek!GX:GZ,3,FALSE),szabalyok!$A$16:$B$23,2,FALSE),0)</f>
        <v>0</v>
      </c>
      <c r="BO68" s="49">
        <f>versenyek!$HD$11*IFERROR(VLOOKUP(VLOOKUP($A68,versenyek!HC:HE,3,FALSE),szabalyok!$A$16:$B$23,2,FALSE),0)</f>
        <v>0</v>
      </c>
      <c r="BP68" s="49">
        <f>versenyek!$HG$11*IFERROR(VLOOKUP(VLOOKUP($A68,versenyek!HF:HH,3,FALSE),szabalyok!$A$16:$B$23,2,FALSE),0)</f>
        <v>0</v>
      </c>
      <c r="BQ68" s="49">
        <f>versenyek!$HJ$11*IFERROR(VLOOKUP(VLOOKUP($A68,versenyek!HI:HK,3,FALSE),szabalyok!$A$16:$B$23,2,FALSE),0)</f>
        <v>0</v>
      </c>
      <c r="BR68" s="49">
        <f>versenyek!$HM$11*IFERROR(VLOOKUP(VLOOKUP($A68,versenyek!HL:HN,3,FALSE),szabalyok!$A$16:$B$23,2,FALSE),0)</f>
        <v>0</v>
      </c>
      <c r="BS68" s="49">
        <f>versenyek!$HP$11*IFERROR(VLOOKUP(VLOOKUP($A68,versenyek!HO:HQ,3,FALSE),szabalyok!$A$16:$B$23,2,FALSE),0)</f>
        <v>0</v>
      </c>
      <c r="BT68" s="49">
        <f>versenyek!$HS$11*IFERROR(VLOOKUP(VLOOKUP($A68,versenyek!HR:HT,3,FALSE),szabalyok!$A$16:$B$23,2,FALSE),0)</f>
        <v>0</v>
      </c>
      <c r="BU68" s="49">
        <f>versenyek!$HV$11*IFERROR(VLOOKUP(VLOOKUP($A68,versenyek!HU:HW,3,FALSE),szabalyok!$A$16:$B$23,2,FALSE),0)</f>
        <v>0</v>
      </c>
      <c r="BV68" s="49">
        <f>versenyek!$HY$11*IFERROR(VLOOKUP(VLOOKUP($A68,versenyek!HX:HZ,3,FALSE),szabalyok!$A$16:$B$23,2,FALSE),0)</f>
        <v>0</v>
      </c>
      <c r="BW68" s="49">
        <f>versenyek!$IB$11*IFERROR(VLOOKUP(VLOOKUP($A68,versenyek!IA:IC,3,FALSE),szabalyok!$A$16:$B$23,2,FALSE),0)</f>
        <v>0</v>
      </c>
      <c r="BX68" s="49">
        <f>versenyek!$IE$11*IFERROR(VLOOKUP(VLOOKUP($A68,versenyek!ID:IF,3,FALSE),szabalyok!$A$16:$B$23,2,FALSE),0)</f>
        <v>0</v>
      </c>
      <c r="BY68" s="49">
        <f>versenyek!$IH$11*IFERROR(VLOOKUP(VLOOKUP($A68,versenyek!IG:II,3,FALSE),szabalyok!$A$16:$B$23,2,FALSE),0)</f>
        <v>0</v>
      </c>
      <c r="BZ68" s="49">
        <f>versenyek!$IK$11*IFERROR(VLOOKUP(VLOOKUP($A68,versenyek!IJ:IL,3,FALSE),szabalyok!$A$16:$B$23,2,FALSE),0)</f>
        <v>0</v>
      </c>
      <c r="CA68" s="49">
        <f>versenyek!$IN$11*IFERROR(VLOOKUP(VLOOKUP($A68,versenyek!IM:IO,3,FALSE),szabalyok!$A$16:$B$23,2,FALSE),0)</f>
        <v>0</v>
      </c>
      <c r="CB68" s="49"/>
      <c r="CC68" s="238">
        <f t="shared" si="2"/>
        <v>0</v>
      </c>
    </row>
    <row r="69" spans="1:81">
      <c r="A69" s="1" t="s">
        <v>195</v>
      </c>
      <c r="B69" s="49">
        <v>0</v>
      </c>
      <c r="C69" s="49">
        <v>0</v>
      </c>
      <c r="D69" s="49">
        <v>17.749980432951208</v>
      </c>
      <c r="E69" s="49">
        <v>0</v>
      </c>
      <c r="F69" s="49">
        <v>0</v>
      </c>
      <c r="G69" s="49">
        <v>13.517830375719228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49">
        <v>0</v>
      </c>
      <c r="N69" s="49">
        <v>0</v>
      </c>
      <c r="O69" s="49">
        <v>0</v>
      </c>
      <c r="P69" s="49">
        <v>0</v>
      </c>
      <c r="Q69" s="49">
        <v>0</v>
      </c>
      <c r="R69" s="49">
        <f>versenyek!$BD$11*IFERROR(VLOOKUP(VLOOKUP($A69,versenyek!BC:BE,3,FALSE),szabalyok!$A$16:$B$23,2,FALSE),0)</f>
        <v>0</v>
      </c>
      <c r="S69" s="49">
        <f>versenyek!$BG$11*IFERROR(VLOOKUP(VLOOKUP($A69,versenyek!BF:BH,3,FALSE),szabalyok!$A$16:$B$23,2,FALSE),0)</f>
        <v>0</v>
      </c>
      <c r="T69" s="49">
        <f>versenyek!$BJ$11*IFERROR(VLOOKUP(VLOOKUP($A69,versenyek!BI:BK,3,FALSE),szabalyok!$A$16:$B$23,2,FALSE),0)</f>
        <v>0</v>
      </c>
      <c r="U69" s="49">
        <f>versenyek!$BM$11*IFERROR(VLOOKUP(VLOOKUP($A69,versenyek!BL:BN,3,FALSE),szabalyok!$A$16:$B$23,2,FALSE),0)</f>
        <v>0</v>
      </c>
      <c r="V69" s="49">
        <f>versenyek!$BP$11*IFERROR(VLOOKUP(VLOOKUP($A69,versenyek!BO:BQ,3,FALSE),szabalyok!$A$16:$B$23,2,FALSE),0)</f>
        <v>0</v>
      </c>
      <c r="W69" s="49">
        <f>versenyek!$BS$11*IFERROR(VLOOKUP(VLOOKUP($A69,versenyek!BR:BT,3,FALSE),szabalyok!$A$16:$B$23,2,FALSE),0)</f>
        <v>0</v>
      </c>
      <c r="X69" s="49">
        <f>versenyek!$BV$11*IFERROR(VLOOKUP(VLOOKUP($A69,versenyek!BU:BW,3,FALSE),szabalyok!$A$16:$B$23,2,FALSE),0)</f>
        <v>0</v>
      </c>
      <c r="Y69" s="49">
        <f>versenyek!$BY$11*IFERROR(VLOOKUP(VLOOKUP($A69,versenyek!BX:BZ,3,FALSE),szabalyok!$A$16:$B$23,2,FALSE),0)</f>
        <v>0</v>
      </c>
      <c r="Z69" s="49">
        <f>versenyek!$CB$11*IFERROR(VLOOKUP(VLOOKUP($A69,versenyek!CA:CC,3,FALSE),szabalyok!$A$16:$B$23,2,FALSE),0)</f>
        <v>0</v>
      </c>
      <c r="AA69" s="49">
        <f>versenyek!$CE$11*IFERROR(VLOOKUP(VLOOKUP($A69,versenyek!CD:CF,3,FALSE),szabalyok!$A$16:$B$23,2,FALSE),0)</f>
        <v>0</v>
      </c>
      <c r="AB69" s="49">
        <f>versenyek!$CH$11*IFERROR(VLOOKUP(VLOOKUP($A69,versenyek!CG:CI,3,FALSE),szabalyok!$A$16:$B$23,2,FALSE),0)</f>
        <v>0</v>
      </c>
      <c r="AC69" s="49">
        <f>versenyek!$CK$11*IFERROR(VLOOKUP(VLOOKUP($A69,versenyek!CJ:CL,3,FALSE),szabalyok!$A$16:$B$23,2,FALSE),0)</f>
        <v>0</v>
      </c>
      <c r="AD69" s="49">
        <f>versenyek!$CN$11*IFERROR(VLOOKUP(VLOOKUP($A69,versenyek!CM:CO,3,FALSE),szabalyok!$A$16:$B$23,2,FALSE),0)</f>
        <v>0</v>
      </c>
      <c r="AE69" s="49">
        <f>versenyek!$CQ$11*IFERROR(VLOOKUP(VLOOKUP($A69,versenyek!CP:CR,3,FALSE),szabalyok!$A$16:$B$23,2,FALSE),0)</f>
        <v>0</v>
      </c>
      <c r="AF69" s="49">
        <f>versenyek!$CT$11*IFERROR(VLOOKUP(VLOOKUP($A69,versenyek!CS:CU,3,FALSE),szabalyok!$A$16:$B$23,2,FALSE),0)</f>
        <v>0</v>
      </c>
      <c r="AG69" s="49">
        <f>versenyek!$CW$11*IFERROR(VLOOKUP(VLOOKUP($A69,versenyek!CV:CX,3,FALSE),szabalyok!$A$16:$B$23,2,FALSE),0)</f>
        <v>0</v>
      </c>
      <c r="AH69" s="49">
        <f>versenyek!$CZ$11*IFERROR(VLOOKUP(VLOOKUP($A69,versenyek!CY:DA,3,FALSE),szabalyok!$A$16:$B$23,2,FALSE),0)</f>
        <v>0</v>
      </c>
      <c r="AI69" s="49">
        <f>versenyek!$DC$11*IFERROR(VLOOKUP(VLOOKUP($A69,versenyek!DB:DD,3,FALSE),szabalyok!$A$16:$B$23,2,FALSE),0)</f>
        <v>0</v>
      </c>
      <c r="AJ69" s="49">
        <f>versenyek!$DF$11*IFERROR(VLOOKUP(VLOOKUP($A69,versenyek!DE:DG,3,FALSE),szabalyok!$A$16:$B$23,2,FALSE),0)</f>
        <v>0</v>
      </c>
      <c r="AK69" s="49">
        <f>versenyek!$DI$11*IFERROR(VLOOKUP(VLOOKUP($A69,versenyek!DH:DJ,3,FALSE),szabalyok!$A$16:$B$23,2,FALSE),0)</f>
        <v>0</v>
      </c>
      <c r="AL69" s="49">
        <f>versenyek!$DL$11*IFERROR(VLOOKUP(VLOOKUP($A69,versenyek!DK:DM,3,FALSE),szabalyok!$A$16:$B$23,2,FALSE),0)</f>
        <v>0</v>
      </c>
      <c r="AM69" s="49">
        <f>versenyek!$DR$11*IFERROR(VLOOKUP(VLOOKUP($A69,versenyek!DQ:DS,3,FALSE),szabalyok!$A$16:$B$23,2,FALSE),0)</f>
        <v>0</v>
      </c>
      <c r="AN69" s="49">
        <f>versenyek!$DU$11*IFERROR(VLOOKUP(VLOOKUP($A69,versenyek!DT:DV,3,FALSE),szabalyok!$A$16:$B$23,2,FALSE),0)</f>
        <v>0</v>
      </c>
      <c r="AO69" s="49">
        <f>versenyek!$DO$11*IFERROR(VLOOKUP(VLOOKUP($A69,versenyek!DN:DP,3,FALSE),szabalyok!$A$16:$B$23,2,FALSE),0)</f>
        <v>0</v>
      </c>
      <c r="AP69" s="49">
        <f>versenyek!$DX$11*IFERROR(VLOOKUP(VLOOKUP($A69,versenyek!DW:DY,3,FALSE),szabalyok!$A$16:$B$23,2,FALSE),0)</f>
        <v>0</v>
      </c>
      <c r="AQ69" s="49">
        <f>versenyek!$EA$11*IFERROR(VLOOKUP(VLOOKUP($A69,versenyek!DZ:EB,3,FALSE),szabalyok!$A$16:$B$23,2,FALSE),0)</f>
        <v>0</v>
      </c>
      <c r="AR69" s="49">
        <f>versenyek!$ED$11*IFERROR(VLOOKUP(VLOOKUP($A69,versenyek!EC:EE,3,FALSE),szabalyok!$A$16:$B$23,2,FALSE),0)</f>
        <v>0</v>
      </c>
      <c r="AS69" s="49">
        <f>versenyek!$EG$11*IFERROR(VLOOKUP(VLOOKUP($A69,versenyek!EF:EH,3,FALSE),szabalyok!$A$16:$B$23,2,FALSE),0)</f>
        <v>0</v>
      </c>
      <c r="AT69" s="49">
        <f>versenyek!$EJ$11*IFERROR(VLOOKUP(VLOOKUP($A69,versenyek!EI:EK,3,FALSE),szabalyok!$A$16:$B$23,2,FALSE),0)</f>
        <v>0</v>
      </c>
      <c r="AU69" s="49">
        <f>versenyek!$EM$11*IFERROR(VLOOKUP(VLOOKUP($A69,versenyek!EL:EN,3,FALSE),szabalyok!$A$16:$B$23,2,FALSE),0)</f>
        <v>0</v>
      </c>
      <c r="AV69" s="49">
        <f>versenyek!$EP$11*IFERROR(VLOOKUP(VLOOKUP($A69,versenyek!EO:EQ,3,FALSE),szabalyok!$A$16:$B$23,2,FALSE),0)</f>
        <v>0</v>
      </c>
      <c r="AW69" s="49">
        <f>versenyek!$EY$11*IFERROR(VLOOKUP(VLOOKUP($A69,versenyek!EX:EZ,3,FALSE),szabalyok!$A$16:$B$23,2,FALSE),0)</f>
        <v>0</v>
      </c>
      <c r="AX69" s="49">
        <f>versenyek!$FB$11*IFERROR(VLOOKUP(VLOOKUP($A69,versenyek!FA:FC,3,FALSE),szabalyok!$A$16:$B$23,2,FALSE),0)</f>
        <v>0</v>
      </c>
      <c r="AY69" s="49">
        <f>versenyek!$FE$11*IFERROR(VLOOKUP(VLOOKUP($A69,versenyek!FD:FF,3,FALSE),szabalyok!$A$16:$B$23,2,FALSE),0)</f>
        <v>0</v>
      </c>
      <c r="AZ69" s="49">
        <f>versenyek!$FH$11*IFERROR(VLOOKUP(VLOOKUP($A69,versenyek!FG:FI,3,FALSE),szabalyok!$A$16:$B$23,2,FALSE),0)</f>
        <v>0</v>
      </c>
      <c r="BA69" s="49">
        <f>versenyek!$FK$11*IFERROR(VLOOKUP(VLOOKUP($A69,versenyek!FJ:FL,3,FALSE),szabalyok!$A$16:$B$23,2,FALSE),0)</f>
        <v>0</v>
      </c>
      <c r="BB69" s="49">
        <f>versenyek!$FN$11*IFERROR(VLOOKUP(VLOOKUP($A69,versenyek!FM:FO,3,FALSE),szabalyok!$A$16:$B$23,2,FALSE),0)</f>
        <v>0</v>
      </c>
      <c r="BC69" s="49">
        <f>versenyek!$FQ$11*IFERROR(VLOOKUP(VLOOKUP($A69,versenyek!FP:FR,3,FALSE),szabalyok!$A$16:$B$23,2,FALSE),0)</f>
        <v>0</v>
      </c>
      <c r="BD69" s="49">
        <f>versenyek!$FT$11*IFERROR(VLOOKUP(VLOOKUP($A69,versenyek!FS:FU,3,FALSE),szabalyok!$A$16:$B$23,2,FALSE),0)</f>
        <v>0</v>
      </c>
      <c r="BE69" s="49">
        <f>versenyek!$FW$11*IFERROR(VLOOKUP(VLOOKUP($A69,versenyek!FV:FX,3,FALSE),szabalyok!$A$16:$B$23,2,FALSE),0)</f>
        <v>0</v>
      </c>
      <c r="BF69" s="49">
        <f>versenyek!$FZ$11*IFERROR(VLOOKUP(VLOOKUP($A69,versenyek!FY:GA,3,FALSE),szabalyok!$A$16:$B$23,2,FALSE),0)</f>
        <v>0</v>
      </c>
      <c r="BG69" s="49">
        <f>versenyek!$GC$11*IFERROR(VLOOKUP(VLOOKUP($A69,versenyek!GB:GD,3,FALSE),szabalyok!$A$16:$B$23,2,FALSE),0)</f>
        <v>0</v>
      </c>
      <c r="BH69" s="49">
        <f>versenyek!$GF$11*IFERROR(VLOOKUP(VLOOKUP($A69,versenyek!GE:GG,3,FALSE),szabalyok!$A$16:$B$23,2,FALSE),0)</f>
        <v>0</v>
      </c>
      <c r="BI69" s="49">
        <f>versenyek!$GI$11*IFERROR(VLOOKUP(VLOOKUP($A69,versenyek!GH:GJ,3,FALSE),szabalyok!$A$16:$B$23,2,FALSE),0)</f>
        <v>0</v>
      </c>
      <c r="BJ69" s="49">
        <f>versenyek!$GL$11*IFERROR(VLOOKUP(VLOOKUP($A69,versenyek!GK:GM,3,FALSE),szabalyok!$A$16:$B$23,2,FALSE),0)</f>
        <v>0</v>
      </c>
      <c r="BK69" s="49">
        <f>versenyek!$GO$11*IFERROR(VLOOKUP(VLOOKUP($A69,versenyek!GN:GP,3,FALSE),szabalyok!$A$16:$B$23,2,FALSE),0)</f>
        <v>0</v>
      </c>
      <c r="BL69" s="49">
        <f>versenyek!$GR$11*IFERROR(VLOOKUP(VLOOKUP($A69,versenyek!GQ:GS,3,FALSE),szabalyok!$A$16:$B$23,2,FALSE),0)</f>
        <v>0</v>
      </c>
      <c r="BM69" s="49">
        <f>versenyek!$GX$11*IFERROR(VLOOKUP(VLOOKUP($A69,versenyek!GW:GY,3,FALSE),szabalyok!$A$16:$B$23,2,FALSE),0)</f>
        <v>0</v>
      </c>
      <c r="BN69" s="49">
        <f>versenyek!$GX$11*IFERROR(VLOOKUP(VLOOKUP($A69,versenyek!GX:GZ,3,FALSE),szabalyok!$A$16:$B$23,2,FALSE),0)</f>
        <v>0</v>
      </c>
      <c r="BO69" s="49">
        <f>versenyek!$HD$11*IFERROR(VLOOKUP(VLOOKUP($A69,versenyek!HC:HE,3,FALSE),szabalyok!$A$16:$B$23,2,FALSE),0)</f>
        <v>0</v>
      </c>
      <c r="BP69" s="49">
        <f>versenyek!$HG$11*IFERROR(VLOOKUP(VLOOKUP($A69,versenyek!HF:HH,3,FALSE),szabalyok!$A$16:$B$23,2,FALSE),0)</f>
        <v>0</v>
      </c>
      <c r="BQ69" s="49">
        <f>versenyek!$HJ$11*IFERROR(VLOOKUP(VLOOKUP($A69,versenyek!HI:HK,3,FALSE),szabalyok!$A$16:$B$23,2,FALSE),0)</f>
        <v>0</v>
      </c>
      <c r="BR69" s="49">
        <f>versenyek!$HM$11*IFERROR(VLOOKUP(VLOOKUP($A69,versenyek!HL:HN,3,FALSE),szabalyok!$A$16:$B$23,2,FALSE),0)</f>
        <v>0</v>
      </c>
      <c r="BS69" s="49">
        <f>versenyek!$HP$11*IFERROR(VLOOKUP(VLOOKUP($A69,versenyek!HO:HQ,3,FALSE),szabalyok!$A$16:$B$23,2,FALSE),0)</f>
        <v>0</v>
      </c>
      <c r="BT69" s="49">
        <f>versenyek!$HS$11*IFERROR(VLOOKUP(VLOOKUP($A69,versenyek!HR:HT,3,FALSE),szabalyok!$A$16:$B$23,2,FALSE),0)</f>
        <v>0</v>
      </c>
      <c r="BU69" s="49">
        <f>versenyek!$HV$11*IFERROR(VLOOKUP(VLOOKUP($A69,versenyek!HU:HW,3,FALSE),szabalyok!$A$16:$B$23,2,FALSE),0)</f>
        <v>0</v>
      </c>
      <c r="BV69" s="49">
        <f>versenyek!$HY$11*IFERROR(VLOOKUP(VLOOKUP($A69,versenyek!HX:HZ,3,FALSE),szabalyok!$A$16:$B$23,2,FALSE),0)</f>
        <v>0</v>
      </c>
      <c r="BW69" s="49">
        <f>versenyek!$IB$11*IFERROR(VLOOKUP(VLOOKUP($A69,versenyek!IA:IC,3,FALSE),szabalyok!$A$16:$B$23,2,FALSE),0)</f>
        <v>0</v>
      </c>
      <c r="BX69" s="49">
        <f>versenyek!$IE$11*IFERROR(VLOOKUP(VLOOKUP($A69,versenyek!ID:IF,3,FALSE),szabalyok!$A$16:$B$23,2,FALSE),0)</f>
        <v>0</v>
      </c>
      <c r="BY69" s="49">
        <f>versenyek!$IH$11*IFERROR(VLOOKUP(VLOOKUP($A69,versenyek!IG:II,3,FALSE),szabalyok!$A$16:$B$23,2,FALSE),0)</f>
        <v>0</v>
      </c>
      <c r="BZ69" s="49">
        <f>versenyek!$IK$11*IFERROR(VLOOKUP(VLOOKUP($A69,versenyek!IJ:IL,3,FALSE),szabalyok!$A$16:$B$23,2,FALSE),0)</f>
        <v>0</v>
      </c>
      <c r="CA69" s="49">
        <f>versenyek!$IN$11*IFERROR(VLOOKUP(VLOOKUP($A69,versenyek!IM:IO,3,FALSE),szabalyok!$A$16:$B$23,2,FALSE),0)</f>
        <v>0</v>
      </c>
      <c r="CB69" s="49"/>
      <c r="CC69" s="238">
        <f t="shared" si="2"/>
        <v>0</v>
      </c>
    </row>
    <row r="70" spans="1:81">
      <c r="A70" s="1" t="s">
        <v>194</v>
      </c>
      <c r="B70" s="49">
        <v>0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v>0</v>
      </c>
      <c r="O70" s="49">
        <v>0</v>
      </c>
      <c r="P70" s="49">
        <v>0</v>
      </c>
      <c r="Q70" s="49">
        <v>0</v>
      </c>
      <c r="R70" s="49">
        <f>versenyek!$BD$11*IFERROR(VLOOKUP(VLOOKUP($A70,versenyek!BC:BE,3,FALSE),szabalyok!$A$16:$B$23,2,FALSE),0)</f>
        <v>0</v>
      </c>
      <c r="S70" s="49">
        <f>versenyek!$BG$11*IFERROR(VLOOKUP(VLOOKUP($A70,versenyek!BF:BH,3,FALSE),szabalyok!$A$16:$B$23,2,FALSE),0)</f>
        <v>0</v>
      </c>
      <c r="T70" s="49">
        <f>versenyek!$BJ$11*IFERROR(VLOOKUP(VLOOKUP($A70,versenyek!BI:BK,3,FALSE),szabalyok!$A$16:$B$23,2,FALSE),0)</f>
        <v>0</v>
      </c>
      <c r="U70" s="49">
        <f>versenyek!$BM$11*IFERROR(VLOOKUP(VLOOKUP($A70,versenyek!BL:BN,3,FALSE),szabalyok!$A$16:$B$23,2,FALSE),0)</f>
        <v>0</v>
      </c>
      <c r="V70" s="49">
        <f>versenyek!$BP$11*IFERROR(VLOOKUP(VLOOKUP($A70,versenyek!BO:BQ,3,FALSE),szabalyok!$A$16:$B$23,2,FALSE),0)</f>
        <v>0</v>
      </c>
      <c r="W70" s="49">
        <f>versenyek!$BS$11*IFERROR(VLOOKUP(VLOOKUP($A70,versenyek!BR:BT,3,FALSE),szabalyok!$A$16:$B$23,2,FALSE),0)</f>
        <v>0</v>
      </c>
      <c r="X70" s="49">
        <f>versenyek!$BV$11*IFERROR(VLOOKUP(VLOOKUP($A70,versenyek!BU:BW,3,FALSE),szabalyok!$A$16:$B$23,2,FALSE),0)</f>
        <v>0</v>
      </c>
      <c r="Y70" s="49">
        <f>versenyek!$BY$11*IFERROR(VLOOKUP(VLOOKUP($A70,versenyek!BX:BZ,3,FALSE),szabalyok!$A$16:$B$23,2,FALSE),0)</f>
        <v>0</v>
      </c>
      <c r="Z70" s="49">
        <f>versenyek!$CB$11*IFERROR(VLOOKUP(VLOOKUP($A70,versenyek!CA:CC,3,FALSE),szabalyok!$A$16:$B$23,2,FALSE),0)</f>
        <v>0</v>
      </c>
      <c r="AA70" s="49">
        <f>versenyek!$CE$11*IFERROR(VLOOKUP(VLOOKUP($A70,versenyek!CD:CF,3,FALSE),szabalyok!$A$16:$B$23,2,FALSE),0)</f>
        <v>0</v>
      </c>
      <c r="AB70" s="49">
        <f>versenyek!$CH$11*IFERROR(VLOOKUP(VLOOKUP($A70,versenyek!CG:CI,3,FALSE),szabalyok!$A$16:$B$23,2,FALSE),0)</f>
        <v>0</v>
      </c>
      <c r="AC70" s="49">
        <f>versenyek!$CK$11*IFERROR(VLOOKUP(VLOOKUP($A70,versenyek!CJ:CL,3,FALSE),szabalyok!$A$16:$B$23,2,FALSE),0)</f>
        <v>0</v>
      </c>
      <c r="AD70" s="49">
        <f>versenyek!$CN$11*IFERROR(VLOOKUP(VLOOKUP($A70,versenyek!CM:CO,3,FALSE),szabalyok!$A$16:$B$23,2,FALSE),0)</f>
        <v>0</v>
      </c>
      <c r="AE70" s="49">
        <f>versenyek!$CQ$11*IFERROR(VLOOKUP(VLOOKUP($A70,versenyek!CP:CR,3,FALSE),szabalyok!$A$16:$B$23,2,FALSE),0)</f>
        <v>0</v>
      </c>
      <c r="AF70" s="49">
        <f>versenyek!$CT$11*IFERROR(VLOOKUP(VLOOKUP($A70,versenyek!CS:CU,3,FALSE),szabalyok!$A$16:$B$23,2,FALSE),0)</f>
        <v>0</v>
      </c>
      <c r="AG70" s="49">
        <f>versenyek!$CW$11*IFERROR(VLOOKUP(VLOOKUP($A70,versenyek!CV:CX,3,FALSE),szabalyok!$A$16:$B$23,2,FALSE),0)</f>
        <v>0</v>
      </c>
      <c r="AH70" s="49">
        <f>versenyek!$CZ$11*IFERROR(VLOOKUP(VLOOKUP($A70,versenyek!CY:DA,3,FALSE),szabalyok!$A$16:$B$23,2,FALSE),0)</f>
        <v>0</v>
      </c>
      <c r="AI70" s="49">
        <f>versenyek!$DC$11*IFERROR(VLOOKUP(VLOOKUP($A70,versenyek!DB:DD,3,FALSE),szabalyok!$A$16:$B$23,2,FALSE),0)</f>
        <v>0</v>
      </c>
      <c r="AJ70" s="49">
        <f>versenyek!$DF$11*IFERROR(VLOOKUP(VLOOKUP($A70,versenyek!DE:DG,3,FALSE),szabalyok!$A$16:$B$23,2,FALSE),0)</f>
        <v>0</v>
      </c>
      <c r="AK70" s="49">
        <f>versenyek!$DI$11*IFERROR(VLOOKUP(VLOOKUP($A70,versenyek!DH:DJ,3,FALSE),szabalyok!$A$16:$B$23,2,FALSE),0)</f>
        <v>0</v>
      </c>
      <c r="AL70" s="49">
        <f>versenyek!$DL$11*IFERROR(VLOOKUP(VLOOKUP($A70,versenyek!DK:DM,3,FALSE),szabalyok!$A$16:$B$23,2,FALSE),0)</f>
        <v>0</v>
      </c>
      <c r="AM70" s="49">
        <f>versenyek!$DR$11*IFERROR(VLOOKUP(VLOOKUP($A70,versenyek!DQ:DS,3,FALSE),szabalyok!$A$16:$B$23,2,FALSE),0)</f>
        <v>0</v>
      </c>
      <c r="AN70" s="49">
        <f>versenyek!$DU$11*IFERROR(VLOOKUP(VLOOKUP($A70,versenyek!DT:DV,3,FALSE),szabalyok!$A$16:$B$23,2,FALSE),0)</f>
        <v>0</v>
      </c>
      <c r="AO70" s="49">
        <f>versenyek!$DO$11*IFERROR(VLOOKUP(VLOOKUP($A70,versenyek!DN:DP,3,FALSE),szabalyok!$A$16:$B$23,2,FALSE),0)</f>
        <v>0</v>
      </c>
      <c r="AP70" s="49">
        <f>versenyek!$DX$11*IFERROR(VLOOKUP(VLOOKUP($A70,versenyek!DW:DY,3,FALSE),szabalyok!$A$16:$B$23,2,FALSE),0)</f>
        <v>0</v>
      </c>
      <c r="AQ70" s="49">
        <f>versenyek!$EA$11*IFERROR(VLOOKUP(VLOOKUP($A70,versenyek!DZ:EB,3,FALSE),szabalyok!$A$16:$B$23,2,FALSE),0)</f>
        <v>0</v>
      </c>
      <c r="AR70" s="49">
        <f>versenyek!$ED$11*IFERROR(VLOOKUP(VLOOKUP($A70,versenyek!EC:EE,3,FALSE),szabalyok!$A$16:$B$23,2,FALSE),0)</f>
        <v>0</v>
      </c>
      <c r="AS70" s="49">
        <f>versenyek!$EG$11*IFERROR(VLOOKUP(VLOOKUP($A70,versenyek!EF:EH,3,FALSE),szabalyok!$A$16:$B$23,2,FALSE),0)</f>
        <v>0</v>
      </c>
      <c r="AT70" s="49">
        <f>versenyek!$EJ$11*IFERROR(VLOOKUP(VLOOKUP($A70,versenyek!EI:EK,3,FALSE),szabalyok!$A$16:$B$23,2,FALSE),0)</f>
        <v>0</v>
      </c>
      <c r="AU70" s="49">
        <f>versenyek!$EM$11*IFERROR(VLOOKUP(VLOOKUP($A70,versenyek!EL:EN,3,FALSE),szabalyok!$A$16:$B$23,2,FALSE),0)</f>
        <v>0</v>
      </c>
      <c r="AV70" s="49">
        <f>versenyek!$EP$11*IFERROR(VLOOKUP(VLOOKUP($A70,versenyek!EO:EQ,3,FALSE),szabalyok!$A$16:$B$23,2,FALSE),0)</f>
        <v>0</v>
      </c>
      <c r="AW70" s="49">
        <f>versenyek!$EY$11*IFERROR(VLOOKUP(VLOOKUP($A70,versenyek!EX:EZ,3,FALSE),szabalyok!$A$16:$B$23,2,FALSE),0)</f>
        <v>0</v>
      </c>
      <c r="AX70" s="49">
        <f>versenyek!$FB$11*IFERROR(VLOOKUP(VLOOKUP($A70,versenyek!FA:FC,3,FALSE),szabalyok!$A$16:$B$23,2,FALSE),0)</f>
        <v>0</v>
      </c>
      <c r="AY70" s="49">
        <f>versenyek!$FE$11*IFERROR(VLOOKUP(VLOOKUP($A70,versenyek!FD:FF,3,FALSE),szabalyok!$A$16:$B$23,2,FALSE),0)</f>
        <v>0</v>
      </c>
      <c r="AZ70" s="49">
        <f>versenyek!$FH$11*IFERROR(VLOOKUP(VLOOKUP($A70,versenyek!FG:FI,3,FALSE),szabalyok!$A$16:$B$23,2,FALSE),0)</f>
        <v>0</v>
      </c>
      <c r="BA70" s="49">
        <f>versenyek!$FK$11*IFERROR(VLOOKUP(VLOOKUP($A70,versenyek!FJ:FL,3,FALSE),szabalyok!$A$16:$B$23,2,FALSE),0)</f>
        <v>0</v>
      </c>
      <c r="BB70" s="49">
        <f>versenyek!$FN$11*IFERROR(VLOOKUP(VLOOKUP($A70,versenyek!FM:FO,3,FALSE),szabalyok!$A$16:$B$23,2,FALSE),0)</f>
        <v>0</v>
      </c>
      <c r="BC70" s="49">
        <f>versenyek!$FQ$11*IFERROR(VLOOKUP(VLOOKUP($A70,versenyek!FP:FR,3,FALSE),szabalyok!$A$16:$B$23,2,FALSE),0)</f>
        <v>0</v>
      </c>
      <c r="BD70" s="49">
        <f>versenyek!$FT$11*IFERROR(VLOOKUP(VLOOKUP($A70,versenyek!FS:FU,3,FALSE),szabalyok!$A$16:$B$23,2,FALSE),0)</f>
        <v>0</v>
      </c>
      <c r="BE70" s="49">
        <f>versenyek!$FW$11*IFERROR(VLOOKUP(VLOOKUP($A70,versenyek!FV:FX,3,FALSE),szabalyok!$A$16:$B$23,2,FALSE),0)</f>
        <v>0</v>
      </c>
      <c r="BF70" s="49">
        <f>versenyek!$FZ$11*IFERROR(VLOOKUP(VLOOKUP($A70,versenyek!FY:GA,3,FALSE),szabalyok!$A$16:$B$23,2,FALSE),0)</f>
        <v>0</v>
      </c>
      <c r="BG70" s="49">
        <f>versenyek!$GC$11*IFERROR(VLOOKUP(VLOOKUP($A70,versenyek!GB:GD,3,FALSE),szabalyok!$A$16:$B$23,2,FALSE),0)</f>
        <v>0</v>
      </c>
      <c r="BH70" s="49">
        <f>versenyek!$GF$11*IFERROR(VLOOKUP(VLOOKUP($A70,versenyek!GE:GG,3,FALSE),szabalyok!$A$16:$B$23,2,FALSE),0)</f>
        <v>0</v>
      </c>
      <c r="BI70" s="49">
        <f>versenyek!$GI$11*IFERROR(VLOOKUP(VLOOKUP($A70,versenyek!GH:GJ,3,FALSE),szabalyok!$A$16:$B$23,2,FALSE),0)</f>
        <v>0</v>
      </c>
      <c r="BJ70" s="49">
        <f>versenyek!$GL$11*IFERROR(VLOOKUP(VLOOKUP($A70,versenyek!GK:GM,3,FALSE),szabalyok!$A$16:$B$23,2,FALSE),0)</f>
        <v>0</v>
      </c>
      <c r="BK70" s="49">
        <f>versenyek!$GO$11*IFERROR(VLOOKUP(VLOOKUP($A70,versenyek!GN:GP,3,FALSE),szabalyok!$A$16:$B$23,2,FALSE),0)</f>
        <v>0</v>
      </c>
      <c r="BL70" s="49">
        <f>versenyek!$GR$11*IFERROR(VLOOKUP(VLOOKUP($A70,versenyek!GQ:GS,3,FALSE),szabalyok!$A$16:$B$23,2,FALSE),0)</f>
        <v>0</v>
      </c>
      <c r="BM70" s="49">
        <f>versenyek!$GX$11*IFERROR(VLOOKUP(VLOOKUP($A70,versenyek!GW:GY,3,FALSE),szabalyok!$A$16:$B$23,2,FALSE),0)</f>
        <v>0</v>
      </c>
      <c r="BN70" s="49">
        <f>versenyek!$GX$11*IFERROR(VLOOKUP(VLOOKUP($A70,versenyek!GX:GZ,3,FALSE),szabalyok!$A$16:$B$23,2,FALSE),0)</f>
        <v>0</v>
      </c>
      <c r="BO70" s="49">
        <f>versenyek!$HD$11*IFERROR(VLOOKUP(VLOOKUP($A70,versenyek!HC:HE,3,FALSE),szabalyok!$A$16:$B$23,2,FALSE),0)</f>
        <v>0</v>
      </c>
      <c r="BP70" s="49">
        <f>versenyek!$HG$11*IFERROR(VLOOKUP(VLOOKUP($A70,versenyek!HF:HH,3,FALSE),szabalyok!$A$16:$B$23,2,FALSE),0)</f>
        <v>0</v>
      </c>
      <c r="BQ70" s="49">
        <f>versenyek!$HJ$11*IFERROR(VLOOKUP(VLOOKUP($A70,versenyek!HI:HK,3,FALSE),szabalyok!$A$16:$B$23,2,FALSE),0)</f>
        <v>0</v>
      </c>
      <c r="BR70" s="49">
        <f>versenyek!$HM$11*IFERROR(VLOOKUP(VLOOKUP($A70,versenyek!HL:HN,3,FALSE),szabalyok!$A$16:$B$23,2,FALSE),0)</f>
        <v>0</v>
      </c>
      <c r="BS70" s="49">
        <f>versenyek!$HP$11*IFERROR(VLOOKUP(VLOOKUP($A70,versenyek!HO:HQ,3,FALSE),szabalyok!$A$16:$B$23,2,FALSE),0)</f>
        <v>0</v>
      </c>
      <c r="BT70" s="49">
        <f>versenyek!$HS$11*IFERROR(VLOOKUP(VLOOKUP($A70,versenyek!HR:HT,3,FALSE),szabalyok!$A$16:$B$23,2,FALSE),0)</f>
        <v>0</v>
      </c>
      <c r="BU70" s="49">
        <f>versenyek!$HV$11*IFERROR(VLOOKUP(VLOOKUP($A70,versenyek!HU:HW,3,FALSE),szabalyok!$A$16:$B$23,2,FALSE),0)</f>
        <v>0</v>
      </c>
      <c r="BV70" s="49">
        <f>versenyek!$HY$11*IFERROR(VLOOKUP(VLOOKUP($A70,versenyek!HX:HZ,3,FALSE),szabalyok!$A$16:$B$23,2,FALSE),0)</f>
        <v>0</v>
      </c>
      <c r="BW70" s="49">
        <f>versenyek!$IB$11*IFERROR(VLOOKUP(VLOOKUP($A70,versenyek!IA:IC,3,FALSE),szabalyok!$A$16:$B$23,2,FALSE),0)</f>
        <v>0</v>
      </c>
      <c r="BX70" s="49">
        <f>versenyek!$IE$11*IFERROR(VLOOKUP(VLOOKUP($A70,versenyek!ID:IF,3,FALSE),szabalyok!$A$16:$B$23,2,FALSE),0)</f>
        <v>0</v>
      </c>
      <c r="BY70" s="49">
        <f>versenyek!$IH$11*IFERROR(VLOOKUP(VLOOKUP($A70,versenyek!IG:II,3,FALSE),szabalyok!$A$16:$B$23,2,FALSE),0)</f>
        <v>0</v>
      </c>
      <c r="BZ70" s="49">
        <f>versenyek!$IK$11*IFERROR(VLOOKUP(VLOOKUP($A70,versenyek!IJ:IL,3,FALSE),szabalyok!$A$16:$B$23,2,FALSE),0)</f>
        <v>0</v>
      </c>
      <c r="CA70" s="49">
        <f>versenyek!$IN$11*IFERROR(VLOOKUP(VLOOKUP($A70,versenyek!IM:IO,3,FALSE),szabalyok!$A$16:$B$23,2,FALSE),0)</f>
        <v>0</v>
      </c>
      <c r="CB70" s="49"/>
      <c r="CC70" s="238">
        <f t="shared" si="2"/>
        <v>0</v>
      </c>
    </row>
    <row r="71" spans="1:81">
      <c r="A71" s="65" t="s">
        <v>325</v>
      </c>
      <c r="B71" s="49">
        <v>0</v>
      </c>
      <c r="C71" s="49">
        <v>0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49">
        <v>0</v>
      </c>
      <c r="N71" s="49">
        <v>0</v>
      </c>
      <c r="O71" s="49">
        <v>0</v>
      </c>
      <c r="P71" s="49">
        <v>0</v>
      </c>
      <c r="Q71" s="49">
        <v>32.802240757001556</v>
      </c>
      <c r="R71" s="49">
        <f>versenyek!$BD$11*IFERROR(VLOOKUP(VLOOKUP($A71,versenyek!BC:BE,3,FALSE),szabalyok!$A$16:$B$23,2,FALSE),0)</f>
        <v>0</v>
      </c>
      <c r="S71" s="49">
        <f>versenyek!$BG$11*IFERROR(VLOOKUP(VLOOKUP($A71,versenyek!BF:BH,3,FALSE),szabalyok!$A$16:$B$23,2,FALSE),0)</f>
        <v>0</v>
      </c>
      <c r="T71" s="49">
        <f>versenyek!$BJ$11*IFERROR(VLOOKUP(VLOOKUP($A71,versenyek!BI:BK,3,FALSE),szabalyok!$A$16:$B$23,2,FALSE),0)</f>
        <v>0</v>
      </c>
      <c r="U71" s="49">
        <f>versenyek!$BM$11*IFERROR(VLOOKUP(VLOOKUP($A71,versenyek!BL:BN,3,FALSE),szabalyok!$A$16:$B$23,2,FALSE),0)</f>
        <v>0</v>
      </c>
      <c r="V71" s="49">
        <f>versenyek!$BP$11*IFERROR(VLOOKUP(VLOOKUP($A71,versenyek!BO:BQ,3,FALSE),szabalyok!$A$16:$B$23,2,FALSE),0)</f>
        <v>0</v>
      </c>
      <c r="W71" s="49">
        <f>versenyek!$BS$11*IFERROR(VLOOKUP(VLOOKUP($A71,versenyek!BR:BT,3,FALSE),szabalyok!$A$16:$B$23,2,FALSE),0)</f>
        <v>0</v>
      </c>
      <c r="X71" s="49">
        <f>versenyek!$BV$11*IFERROR(VLOOKUP(VLOOKUP($A71,versenyek!BU:BW,3,FALSE),szabalyok!$A$16:$B$23,2,FALSE),0)</f>
        <v>0</v>
      </c>
      <c r="Y71" s="49">
        <f>versenyek!$BY$11*IFERROR(VLOOKUP(VLOOKUP($A71,versenyek!BX:BZ,3,FALSE),szabalyok!$A$16:$B$23,2,FALSE),0)</f>
        <v>0</v>
      </c>
      <c r="Z71" s="49">
        <f>versenyek!$CB$11*IFERROR(VLOOKUP(VLOOKUP($A71,versenyek!CA:CC,3,FALSE),szabalyok!$A$16:$B$23,2,FALSE),0)</f>
        <v>0</v>
      </c>
      <c r="AA71" s="49">
        <f>versenyek!$CE$11*IFERROR(VLOOKUP(VLOOKUP($A71,versenyek!CD:CF,3,FALSE),szabalyok!$A$16:$B$23,2,FALSE),0)</f>
        <v>0</v>
      </c>
      <c r="AB71" s="49">
        <f>versenyek!$CH$11*IFERROR(VLOOKUP(VLOOKUP($A71,versenyek!CG:CI,3,FALSE),szabalyok!$A$16:$B$23,2,FALSE),0)</f>
        <v>0</v>
      </c>
      <c r="AC71" s="49">
        <f>versenyek!$CK$11*IFERROR(VLOOKUP(VLOOKUP($A71,versenyek!CJ:CL,3,FALSE),szabalyok!$A$16:$B$23,2,FALSE),0)</f>
        <v>0</v>
      </c>
      <c r="AD71" s="49">
        <f>versenyek!$CN$11*IFERROR(VLOOKUP(VLOOKUP($A71,versenyek!CM:CO,3,FALSE),szabalyok!$A$16:$B$23,2,FALSE),0)</f>
        <v>0</v>
      </c>
      <c r="AE71" s="49">
        <f>versenyek!$CQ$11*IFERROR(VLOOKUP(VLOOKUP($A71,versenyek!CP:CR,3,FALSE),szabalyok!$A$16:$B$23,2,FALSE),0)</f>
        <v>0</v>
      </c>
      <c r="AF71" s="49">
        <f>versenyek!$CT$11*IFERROR(VLOOKUP(VLOOKUP($A71,versenyek!CS:CU,3,FALSE),szabalyok!$A$16:$B$23,2,FALSE),0)</f>
        <v>0</v>
      </c>
      <c r="AG71" s="49">
        <f>versenyek!$CW$11*IFERROR(VLOOKUP(VLOOKUP($A71,versenyek!CV:CX,3,FALSE),szabalyok!$A$16:$B$23,2,FALSE),0)</f>
        <v>0</v>
      </c>
      <c r="AH71" s="49">
        <f>versenyek!$CZ$11*IFERROR(VLOOKUP(VLOOKUP($A71,versenyek!CY:DA,3,FALSE),szabalyok!$A$16:$B$23,2,FALSE),0)</f>
        <v>0</v>
      </c>
      <c r="AI71" s="49">
        <f>versenyek!$DC$11*IFERROR(VLOOKUP(VLOOKUP($A71,versenyek!DB:DD,3,FALSE),szabalyok!$A$16:$B$23,2,FALSE),0)</f>
        <v>0</v>
      </c>
      <c r="AJ71" s="49">
        <f>versenyek!$DF$11*IFERROR(VLOOKUP(VLOOKUP($A71,versenyek!DE:DG,3,FALSE),szabalyok!$A$16:$B$23,2,FALSE),0)</f>
        <v>0</v>
      </c>
      <c r="AK71" s="49">
        <f>versenyek!$DI$11*IFERROR(VLOOKUP(VLOOKUP($A71,versenyek!DH:DJ,3,FALSE),szabalyok!$A$16:$B$23,2,FALSE),0)</f>
        <v>0</v>
      </c>
      <c r="AL71" s="49">
        <f>versenyek!$DL$11*IFERROR(VLOOKUP(VLOOKUP($A71,versenyek!DK:DM,3,FALSE),szabalyok!$A$16:$B$23,2,FALSE),0)</f>
        <v>0</v>
      </c>
      <c r="AM71" s="49">
        <f>versenyek!$DR$11*IFERROR(VLOOKUP(VLOOKUP($A71,versenyek!DQ:DS,3,FALSE),szabalyok!$A$16:$B$23,2,FALSE),0)</f>
        <v>0</v>
      </c>
      <c r="AN71" s="49">
        <f>versenyek!$DU$11*IFERROR(VLOOKUP(VLOOKUP($A71,versenyek!DT:DV,3,FALSE),szabalyok!$A$16:$B$23,2,FALSE),0)</f>
        <v>0</v>
      </c>
      <c r="AO71" s="49">
        <f>versenyek!$DO$11*IFERROR(VLOOKUP(VLOOKUP($A71,versenyek!DN:DP,3,FALSE),szabalyok!$A$16:$B$23,2,FALSE),0)</f>
        <v>0</v>
      </c>
      <c r="AP71" s="49">
        <f>versenyek!$DX$11*IFERROR(VLOOKUP(VLOOKUP($A71,versenyek!DW:DY,3,FALSE),szabalyok!$A$16:$B$23,2,FALSE),0)</f>
        <v>0</v>
      </c>
      <c r="AQ71" s="49">
        <f>versenyek!$EA$11*IFERROR(VLOOKUP(VLOOKUP($A71,versenyek!DZ:EB,3,FALSE),szabalyok!$A$16:$B$23,2,FALSE),0)</f>
        <v>0</v>
      </c>
      <c r="AR71" s="49">
        <f>versenyek!$ED$11*IFERROR(VLOOKUP(VLOOKUP($A71,versenyek!EC:EE,3,FALSE),szabalyok!$A$16:$B$23,2,FALSE),0)</f>
        <v>0</v>
      </c>
      <c r="AS71" s="49">
        <f>versenyek!$EG$11*IFERROR(VLOOKUP(VLOOKUP($A71,versenyek!EF:EH,3,FALSE),szabalyok!$A$16:$B$23,2,FALSE),0)</f>
        <v>0</v>
      </c>
      <c r="AT71" s="49">
        <f>versenyek!$EJ$11*IFERROR(VLOOKUP(VLOOKUP($A71,versenyek!EI:EK,3,FALSE),szabalyok!$A$16:$B$23,2,FALSE),0)</f>
        <v>0</v>
      </c>
      <c r="AU71" s="49">
        <f>versenyek!$EM$11*IFERROR(VLOOKUP(VLOOKUP($A71,versenyek!EL:EN,3,FALSE),szabalyok!$A$16:$B$23,2,FALSE),0)</f>
        <v>0</v>
      </c>
      <c r="AV71" s="49">
        <f>versenyek!$EP$11*IFERROR(VLOOKUP(VLOOKUP($A71,versenyek!EO:EQ,3,FALSE),szabalyok!$A$16:$B$23,2,FALSE),0)</f>
        <v>0</v>
      </c>
      <c r="AW71" s="49">
        <f>versenyek!$EY$11*IFERROR(VLOOKUP(VLOOKUP($A71,versenyek!EX:EZ,3,FALSE),szabalyok!$A$16:$B$23,2,FALSE),0)</f>
        <v>0</v>
      </c>
      <c r="AX71" s="49">
        <f>versenyek!$FB$11*IFERROR(VLOOKUP(VLOOKUP($A71,versenyek!FA:FC,3,FALSE),szabalyok!$A$16:$B$23,2,FALSE),0)</f>
        <v>0</v>
      </c>
      <c r="AY71" s="49">
        <f>versenyek!$FE$11*IFERROR(VLOOKUP(VLOOKUP($A71,versenyek!FD:FF,3,FALSE),szabalyok!$A$16:$B$23,2,FALSE),0)</f>
        <v>0</v>
      </c>
      <c r="AZ71" s="49">
        <f>versenyek!$FH$11*IFERROR(VLOOKUP(VLOOKUP($A71,versenyek!FG:FI,3,FALSE),szabalyok!$A$16:$B$23,2,FALSE),0)</f>
        <v>0</v>
      </c>
      <c r="BA71" s="49">
        <f>versenyek!$FK$11*IFERROR(VLOOKUP(VLOOKUP($A71,versenyek!FJ:FL,3,FALSE),szabalyok!$A$16:$B$23,2,FALSE),0)</f>
        <v>0</v>
      </c>
      <c r="BB71" s="49">
        <f>versenyek!$FN$11*IFERROR(VLOOKUP(VLOOKUP($A71,versenyek!FM:FO,3,FALSE),szabalyok!$A$16:$B$23,2,FALSE),0)</f>
        <v>0</v>
      </c>
      <c r="BC71" s="49">
        <f>versenyek!$FQ$11*IFERROR(VLOOKUP(VLOOKUP($A71,versenyek!FP:FR,3,FALSE),szabalyok!$A$16:$B$23,2,FALSE),0)</f>
        <v>0</v>
      </c>
      <c r="BD71" s="49">
        <f>versenyek!$FT$11*IFERROR(VLOOKUP(VLOOKUP($A71,versenyek!FS:FU,3,FALSE),szabalyok!$A$16:$B$23,2,FALSE),0)</f>
        <v>0</v>
      </c>
      <c r="BE71" s="49">
        <f>versenyek!$FW$11*IFERROR(VLOOKUP(VLOOKUP($A71,versenyek!FV:FX,3,FALSE),szabalyok!$A$16:$B$23,2,FALSE),0)</f>
        <v>0</v>
      </c>
      <c r="BF71" s="49">
        <f>versenyek!$FZ$11*IFERROR(VLOOKUP(VLOOKUP($A71,versenyek!FY:GA,3,FALSE),szabalyok!$A$16:$B$23,2,FALSE),0)</f>
        <v>0</v>
      </c>
      <c r="BG71" s="49">
        <f>versenyek!$GC$11*IFERROR(VLOOKUP(VLOOKUP($A71,versenyek!GB:GD,3,FALSE),szabalyok!$A$16:$B$23,2,FALSE),0)</f>
        <v>0</v>
      </c>
      <c r="BH71" s="49">
        <f>versenyek!$GF$11*IFERROR(VLOOKUP(VLOOKUP($A71,versenyek!GE:GG,3,FALSE),szabalyok!$A$16:$B$23,2,FALSE),0)</f>
        <v>0</v>
      </c>
      <c r="BI71" s="49">
        <f>versenyek!$GI$11*IFERROR(VLOOKUP(VLOOKUP($A71,versenyek!GH:GJ,3,FALSE),szabalyok!$A$16:$B$23,2,FALSE),0)</f>
        <v>0</v>
      </c>
      <c r="BJ71" s="49">
        <f>versenyek!$GL$11*IFERROR(VLOOKUP(VLOOKUP($A71,versenyek!GK:GM,3,FALSE),szabalyok!$A$16:$B$23,2,FALSE),0)</f>
        <v>0</v>
      </c>
      <c r="BK71" s="49">
        <f>versenyek!$GO$11*IFERROR(VLOOKUP(VLOOKUP($A71,versenyek!GN:GP,3,FALSE),szabalyok!$A$16:$B$23,2,FALSE),0)</f>
        <v>0</v>
      </c>
      <c r="BL71" s="49">
        <f>versenyek!$GR$11*IFERROR(VLOOKUP(VLOOKUP($A71,versenyek!GQ:GS,3,FALSE),szabalyok!$A$16:$B$23,2,FALSE),0)</f>
        <v>0</v>
      </c>
      <c r="BM71" s="49">
        <f>versenyek!$GX$11*IFERROR(VLOOKUP(VLOOKUP($A71,versenyek!GW:GY,3,FALSE),szabalyok!$A$16:$B$23,2,FALSE),0)</f>
        <v>0</v>
      </c>
      <c r="BN71" s="49">
        <f>versenyek!$GX$11*IFERROR(VLOOKUP(VLOOKUP($A71,versenyek!GX:GZ,3,FALSE),szabalyok!$A$16:$B$23,2,FALSE),0)</f>
        <v>0</v>
      </c>
      <c r="BO71" s="49">
        <f>versenyek!$HD$11*IFERROR(VLOOKUP(VLOOKUP($A71,versenyek!HC:HE,3,FALSE),szabalyok!$A$16:$B$23,2,FALSE),0)</f>
        <v>0</v>
      </c>
      <c r="BP71" s="49">
        <f>versenyek!$HG$11*IFERROR(VLOOKUP(VLOOKUP($A71,versenyek!HF:HH,3,FALSE),szabalyok!$A$16:$B$23,2,FALSE),0)</f>
        <v>0</v>
      </c>
      <c r="BQ71" s="49">
        <f>versenyek!$HJ$11*IFERROR(VLOOKUP(VLOOKUP($A71,versenyek!HI:HK,3,FALSE),szabalyok!$A$16:$B$23,2,FALSE),0)</f>
        <v>0</v>
      </c>
      <c r="BR71" s="49">
        <f>versenyek!$HM$11*IFERROR(VLOOKUP(VLOOKUP($A71,versenyek!HL:HN,3,FALSE),szabalyok!$A$16:$B$23,2,FALSE),0)</f>
        <v>0</v>
      </c>
      <c r="BS71" s="49">
        <f>versenyek!$HP$11*IFERROR(VLOOKUP(VLOOKUP($A71,versenyek!HO:HQ,3,FALSE),szabalyok!$A$16:$B$23,2,FALSE),0)</f>
        <v>0</v>
      </c>
      <c r="BT71" s="49">
        <f>versenyek!$HS$11*IFERROR(VLOOKUP(VLOOKUP($A71,versenyek!HR:HT,3,FALSE),szabalyok!$A$16:$B$23,2,FALSE),0)</f>
        <v>0</v>
      </c>
      <c r="BU71" s="49">
        <f>versenyek!$HV$11*IFERROR(VLOOKUP(VLOOKUP($A71,versenyek!HU:HW,3,FALSE),szabalyok!$A$16:$B$23,2,FALSE),0)</f>
        <v>0</v>
      </c>
      <c r="BV71" s="49">
        <f>versenyek!$HY$11*IFERROR(VLOOKUP(VLOOKUP($A71,versenyek!HX:HZ,3,FALSE),szabalyok!$A$16:$B$23,2,FALSE),0)</f>
        <v>0</v>
      </c>
      <c r="BW71" s="49">
        <f>versenyek!$IB$11*IFERROR(VLOOKUP(VLOOKUP($A71,versenyek!IA:IC,3,FALSE),szabalyok!$A$16:$B$23,2,FALSE),0)</f>
        <v>0</v>
      </c>
      <c r="BX71" s="49">
        <f>versenyek!$IE$11*IFERROR(VLOOKUP(VLOOKUP($A71,versenyek!ID:IF,3,FALSE),szabalyok!$A$16:$B$23,2,FALSE),0)</f>
        <v>0</v>
      </c>
      <c r="BY71" s="49">
        <f>versenyek!$IH$11*IFERROR(VLOOKUP(VLOOKUP($A71,versenyek!IG:II,3,FALSE),szabalyok!$A$16:$B$23,2,FALSE),0)</f>
        <v>0</v>
      </c>
      <c r="BZ71" s="49">
        <f>versenyek!$IK$11*IFERROR(VLOOKUP(VLOOKUP($A71,versenyek!IJ:IL,3,FALSE),szabalyok!$A$16:$B$23,2,FALSE),0)</f>
        <v>0</v>
      </c>
      <c r="CA71" s="49">
        <f>versenyek!$IN$11*IFERROR(VLOOKUP(VLOOKUP($A71,versenyek!IM:IO,3,FALSE),szabalyok!$A$16:$B$23,2,FALSE),0)</f>
        <v>0</v>
      </c>
      <c r="CB71" s="49"/>
      <c r="CC71" s="238">
        <f t="shared" si="2"/>
        <v>0</v>
      </c>
    </row>
    <row r="72" spans="1:81">
      <c r="A72" s="65" t="s">
        <v>1265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>
        <f>versenyek!$CK$11*IFERROR(VLOOKUP(VLOOKUP($A72,versenyek!CJ:CL,3,FALSE),szabalyok!$A$16:$B$23,2,FALSE),0)</f>
        <v>0</v>
      </c>
      <c r="AD72" s="49">
        <f>versenyek!$CN$11*IFERROR(VLOOKUP(VLOOKUP($A72,versenyek!CM:CO,3,FALSE),szabalyok!$A$16:$B$23,2,FALSE),0)</f>
        <v>0</v>
      </c>
      <c r="AE72" s="49">
        <f>versenyek!$CQ$11*IFERROR(VLOOKUP(VLOOKUP($A72,versenyek!CP:CR,3,FALSE),szabalyok!$A$16:$B$23,2,FALSE),0)</f>
        <v>0</v>
      </c>
      <c r="AF72" s="49">
        <f>versenyek!$CT$11*IFERROR(VLOOKUP(VLOOKUP($A72,versenyek!CS:CU,3,FALSE),szabalyok!$A$16:$B$23,2,FALSE),0)</f>
        <v>0</v>
      </c>
      <c r="AG72" s="49">
        <f>versenyek!$CW$11*IFERROR(VLOOKUP(VLOOKUP($A72,versenyek!CV:CX,3,FALSE),szabalyok!$A$16:$B$23,2,FALSE),0)</f>
        <v>0</v>
      </c>
      <c r="AH72" s="49">
        <f>versenyek!$CZ$11*IFERROR(VLOOKUP(VLOOKUP($A72,versenyek!CY:DA,3,FALSE),szabalyok!$A$16:$B$23,2,FALSE),0)</f>
        <v>0</v>
      </c>
      <c r="AI72" s="49">
        <f>versenyek!$DC$11*IFERROR(VLOOKUP(VLOOKUP($A72,versenyek!DB:DD,3,FALSE),szabalyok!$A$16:$B$23,2,FALSE),0)</f>
        <v>0</v>
      </c>
      <c r="AJ72" s="49">
        <f>versenyek!$DF$11*IFERROR(VLOOKUP(VLOOKUP($A72,versenyek!DE:DG,3,FALSE),szabalyok!$A$16:$B$23,2,FALSE),0)</f>
        <v>0</v>
      </c>
      <c r="AK72" s="49">
        <f>versenyek!$DI$11*IFERROR(VLOOKUP(VLOOKUP($A72,versenyek!DH:DJ,3,FALSE),szabalyok!$A$16:$B$23,2,FALSE),0)</f>
        <v>0</v>
      </c>
      <c r="AL72" s="49">
        <f>versenyek!$DL$11*IFERROR(VLOOKUP(VLOOKUP($A72,versenyek!DK:DM,3,FALSE),szabalyok!$A$16:$B$23,2,FALSE),0)</f>
        <v>0</v>
      </c>
      <c r="AM72" s="49">
        <f>versenyek!$DR$11*IFERROR(VLOOKUP(VLOOKUP($A72,versenyek!DQ:DS,3,FALSE),szabalyok!$A$16:$B$23,2,FALSE),0)</f>
        <v>0</v>
      </c>
      <c r="AN72" s="49">
        <f>versenyek!$DU$11*IFERROR(VLOOKUP(VLOOKUP($A72,versenyek!DT:DV,3,FALSE),szabalyok!$A$16:$B$23,2,FALSE),0)</f>
        <v>0</v>
      </c>
      <c r="AO72" s="49">
        <f>versenyek!$DO$11*IFERROR(VLOOKUP(VLOOKUP($A72,versenyek!DN:DP,3,FALSE),szabalyok!$A$16:$B$23,2,FALSE),0)</f>
        <v>0</v>
      </c>
      <c r="AP72" s="49">
        <f>versenyek!$DX$11*IFERROR(VLOOKUP(VLOOKUP($A72,versenyek!DW:DY,3,FALSE),szabalyok!$A$16:$B$23,2,FALSE),0)</f>
        <v>0</v>
      </c>
      <c r="AQ72" s="49">
        <f>versenyek!$EA$11*IFERROR(VLOOKUP(VLOOKUP($A72,versenyek!DZ:EB,3,FALSE),szabalyok!$A$16:$B$23,2,FALSE),0)</f>
        <v>0</v>
      </c>
      <c r="AR72" s="49">
        <f>versenyek!$ED$11*IFERROR(VLOOKUP(VLOOKUP($A72,versenyek!EC:EE,3,FALSE),szabalyok!$A$16:$B$23,2,FALSE),0)</f>
        <v>0</v>
      </c>
      <c r="AS72" s="49">
        <f>versenyek!$EG$11*IFERROR(VLOOKUP(VLOOKUP($A72,versenyek!EF:EH,3,FALSE),szabalyok!$A$16:$B$23,2,FALSE),0)</f>
        <v>0</v>
      </c>
      <c r="AT72" s="49">
        <f>versenyek!$EJ$11*IFERROR(VLOOKUP(VLOOKUP($A72,versenyek!EI:EK,3,FALSE),szabalyok!$A$16:$B$23,2,FALSE),0)</f>
        <v>0</v>
      </c>
      <c r="AU72" s="49">
        <f>versenyek!$EM$11*IFERROR(VLOOKUP(VLOOKUP($A72,versenyek!EL:EN,3,FALSE),szabalyok!$A$16:$B$23,2,FALSE),0)</f>
        <v>0</v>
      </c>
      <c r="AV72" s="49">
        <f>versenyek!$EP$11*IFERROR(VLOOKUP(VLOOKUP($A72,versenyek!EO:EQ,3,FALSE),szabalyok!$A$16:$B$23,2,FALSE),0)</f>
        <v>0</v>
      </c>
      <c r="AW72" s="49">
        <f>versenyek!$EY$11*IFERROR(VLOOKUP(VLOOKUP($A72,versenyek!EX:EZ,3,FALSE),szabalyok!$A$16:$B$23,2,FALSE),0)</f>
        <v>0</v>
      </c>
      <c r="AX72" s="49">
        <f>versenyek!$FB$11*IFERROR(VLOOKUP(VLOOKUP($A72,versenyek!FA:FC,3,FALSE),szabalyok!$A$16:$B$23,2,FALSE),0)</f>
        <v>0</v>
      </c>
      <c r="AY72" s="49">
        <f>versenyek!$FE$11*IFERROR(VLOOKUP(VLOOKUP($A72,versenyek!FD:FF,3,FALSE),szabalyok!$A$16:$B$23,2,FALSE),0)</f>
        <v>0</v>
      </c>
      <c r="AZ72" s="49">
        <f>versenyek!$FH$11*IFERROR(VLOOKUP(VLOOKUP($A72,versenyek!FG:FI,3,FALSE),szabalyok!$A$16:$B$23,2,FALSE),0)</f>
        <v>0</v>
      </c>
      <c r="BA72" s="49">
        <f>versenyek!$FK$11*IFERROR(VLOOKUP(VLOOKUP($A72,versenyek!FJ:FL,3,FALSE),szabalyok!$A$16:$B$23,2,FALSE),0)</f>
        <v>0</v>
      </c>
      <c r="BB72" s="49">
        <f>versenyek!$FN$11*IFERROR(VLOOKUP(VLOOKUP($A72,versenyek!FM:FO,3,FALSE),szabalyok!$A$16:$B$23,2,FALSE),0)</f>
        <v>0</v>
      </c>
      <c r="BC72" s="49">
        <f>versenyek!$FQ$11*IFERROR(VLOOKUP(VLOOKUP($A72,versenyek!FP:FR,3,FALSE),szabalyok!$A$16:$B$23,2,FALSE),0)</f>
        <v>0</v>
      </c>
      <c r="BD72" s="49">
        <f>versenyek!$FT$11*IFERROR(VLOOKUP(VLOOKUP($A72,versenyek!FS:FU,3,FALSE),szabalyok!$A$16:$B$23,2,FALSE),0)</f>
        <v>0</v>
      </c>
      <c r="BE72" s="49">
        <f>versenyek!$FW$11*IFERROR(VLOOKUP(VLOOKUP($A72,versenyek!FV:FX,3,FALSE),szabalyok!$A$16:$B$23,2,FALSE),0)</f>
        <v>0</v>
      </c>
      <c r="BF72" s="49">
        <f>versenyek!$FZ$11*IFERROR(VLOOKUP(VLOOKUP($A72,versenyek!FY:GA,3,FALSE),szabalyok!$A$16:$B$23,2,FALSE),0)</f>
        <v>0</v>
      </c>
      <c r="BG72" s="49">
        <f>versenyek!$GC$11*IFERROR(VLOOKUP(VLOOKUP($A72,versenyek!GB:GD,3,FALSE),szabalyok!$A$16:$B$23,2,FALSE),0)</f>
        <v>0</v>
      </c>
      <c r="BH72" s="49">
        <f>versenyek!$GF$11*IFERROR(VLOOKUP(VLOOKUP($A72,versenyek!GE:GG,3,FALSE),szabalyok!$A$16:$B$23,2,FALSE),0)</f>
        <v>0</v>
      </c>
      <c r="BI72" s="49">
        <f>versenyek!$GI$11*IFERROR(VLOOKUP(VLOOKUP($A72,versenyek!GH:GJ,3,FALSE),szabalyok!$A$16:$B$23,2,FALSE),0)</f>
        <v>0</v>
      </c>
      <c r="BJ72" s="49">
        <f>versenyek!$GL$11*IFERROR(VLOOKUP(VLOOKUP($A72,versenyek!GK:GM,3,FALSE),szabalyok!$A$16:$B$23,2,FALSE),0)</f>
        <v>0</v>
      </c>
      <c r="BK72" s="49">
        <f>versenyek!$GO$11*IFERROR(VLOOKUP(VLOOKUP($A72,versenyek!GN:GP,3,FALSE),szabalyok!$A$16:$B$23,2,FALSE),0)</f>
        <v>0</v>
      </c>
      <c r="BL72" s="49">
        <f>versenyek!$GR$11*IFERROR(VLOOKUP(VLOOKUP($A72,versenyek!GQ:GS,3,FALSE),szabalyok!$A$16:$B$23,2,FALSE),0)</f>
        <v>0</v>
      </c>
      <c r="BM72" s="49">
        <f>versenyek!$GX$11*IFERROR(VLOOKUP(VLOOKUP($A72,versenyek!GW:GY,3,FALSE),szabalyok!$A$16:$B$23,2,FALSE),0)</f>
        <v>0</v>
      </c>
      <c r="BN72" s="49">
        <f>versenyek!$GX$11*IFERROR(VLOOKUP(VLOOKUP($A72,versenyek!GX:GZ,3,FALSE),szabalyok!$A$16:$B$23,2,FALSE),0)</f>
        <v>0</v>
      </c>
      <c r="BO72" s="49">
        <f>versenyek!$HD$11*IFERROR(VLOOKUP(VLOOKUP($A72,versenyek!HC:HE,3,FALSE),szabalyok!$A$16:$B$23,2,FALSE),0)</f>
        <v>0</v>
      </c>
      <c r="BP72" s="49">
        <f>versenyek!$HG$11*IFERROR(VLOOKUP(VLOOKUP($A72,versenyek!HF:HH,3,FALSE),szabalyok!$A$16:$B$23,2,FALSE),0)</f>
        <v>0</v>
      </c>
      <c r="BQ72" s="49">
        <f>versenyek!$HJ$11*IFERROR(VLOOKUP(VLOOKUP($A72,versenyek!HI:HK,3,FALSE),szabalyok!$A$16:$B$23,2,FALSE),0)</f>
        <v>0</v>
      </c>
      <c r="BR72" s="49">
        <f>versenyek!$HM$11*IFERROR(VLOOKUP(VLOOKUP($A72,versenyek!HL:HN,3,FALSE),szabalyok!$A$16:$B$23,2,FALSE),0)</f>
        <v>0</v>
      </c>
      <c r="BS72" s="49">
        <f>versenyek!$HP$11*IFERROR(VLOOKUP(VLOOKUP($A72,versenyek!HO:HQ,3,FALSE),szabalyok!$A$16:$B$23,2,FALSE),0)</f>
        <v>0</v>
      </c>
      <c r="BT72" s="49">
        <f>versenyek!$HS$11*IFERROR(VLOOKUP(VLOOKUP($A72,versenyek!HR:HT,3,FALSE),szabalyok!$A$16:$B$23,2,FALSE),0)</f>
        <v>0</v>
      </c>
      <c r="BU72" s="49">
        <f>versenyek!$HV$11*IFERROR(VLOOKUP(VLOOKUP($A72,versenyek!HU:HW,3,FALSE),szabalyok!$A$16:$B$23,2,FALSE),0)</f>
        <v>0</v>
      </c>
      <c r="BV72" s="49">
        <f>versenyek!$HY$11*IFERROR(VLOOKUP(VLOOKUP($A72,versenyek!HX:HZ,3,FALSE),szabalyok!$A$16:$B$23,2,FALSE),0)</f>
        <v>0</v>
      </c>
      <c r="BW72" s="49">
        <f>versenyek!$IB$11*IFERROR(VLOOKUP(VLOOKUP($A72,versenyek!IA:IC,3,FALSE),szabalyok!$A$16:$B$23,2,FALSE),0)</f>
        <v>0</v>
      </c>
      <c r="BX72" s="49">
        <f>versenyek!$IE$11*IFERROR(VLOOKUP(VLOOKUP($A72,versenyek!ID:IF,3,FALSE),szabalyok!$A$16:$B$23,2,FALSE),0)</f>
        <v>0</v>
      </c>
      <c r="BY72" s="49">
        <f>versenyek!$IH$11*IFERROR(VLOOKUP(VLOOKUP($A72,versenyek!IG:II,3,FALSE),szabalyok!$A$16:$B$23,2,FALSE),0)</f>
        <v>0</v>
      </c>
      <c r="BZ72" s="49">
        <f>versenyek!$IK$11*IFERROR(VLOOKUP(VLOOKUP($A72,versenyek!IJ:IL,3,FALSE),szabalyok!$A$16:$B$23,2,FALSE),0)</f>
        <v>0</v>
      </c>
      <c r="CA72" s="49">
        <f>versenyek!$IN$11*IFERROR(VLOOKUP(VLOOKUP($A72,versenyek!IM:IO,3,FALSE),szabalyok!$A$16:$B$23,2,FALSE),0)</f>
        <v>0</v>
      </c>
      <c r="CB72" s="49"/>
      <c r="CC72" s="238">
        <f t="shared" si="2"/>
        <v>0</v>
      </c>
    </row>
    <row r="73" spans="1:81">
      <c r="A73" s="206" t="s">
        <v>20</v>
      </c>
      <c r="B73" s="49">
        <v>0</v>
      </c>
      <c r="C73" s="49">
        <v>5.3718462531708511</v>
      </c>
      <c r="D73" s="49">
        <v>0</v>
      </c>
      <c r="E73" s="49">
        <v>0</v>
      </c>
      <c r="F73" s="49">
        <v>0</v>
      </c>
      <c r="G73" s="49">
        <v>5.6324293232163454</v>
      </c>
      <c r="H73" s="49">
        <v>21.116029926931592</v>
      </c>
      <c r="I73" s="49">
        <v>16.366774665634917</v>
      </c>
      <c r="J73" s="49">
        <v>0</v>
      </c>
      <c r="K73" s="49">
        <v>0</v>
      </c>
      <c r="L73" s="49">
        <v>0</v>
      </c>
      <c r="M73" s="49">
        <v>0</v>
      </c>
      <c r="N73" s="49">
        <v>0</v>
      </c>
      <c r="O73" s="49">
        <v>0</v>
      </c>
      <c r="P73" s="49">
        <v>0</v>
      </c>
      <c r="Q73" s="49">
        <v>14.910109435000706</v>
      </c>
      <c r="R73" s="49">
        <f>versenyek!$BD$11*IFERROR(VLOOKUP(VLOOKUP($A73,versenyek!BC:BE,3,FALSE),szabalyok!$A$16:$B$23,2,FALSE),0)</f>
        <v>0</v>
      </c>
      <c r="S73" s="49">
        <f>versenyek!$BG$11*IFERROR(VLOOKUP(VLOOKUP($A73,versenyek!BF:BH,3,FALSE),szabalyok!$A$16:$B$23,2,FALSE),0)</f>
        <v>0</v>
      </c>
      <c r="T73" s="49">
        <f>versenyek!$BJ$11*IFERROR(VLOOKUP(VLOOKUP($A73,versenyek!BI:BK,3,FALSE),szabalyok!$A$16:$B$23,2,FALSE),0)</f>
        <v>0</v>
      </c>
      <c r="U73" s="49">
        <f>versenyek!$BM$11*IFERROR(VLOOKUP(VLOOKUP($A73,versenyek!BL:BN,3,FALSE),szabalyok!$A$16:$B$23,2,FALSE),0)</f>
        <v>0</v>
      </c>
      <c r="V73" s="49">
        <f>versenyek!$BP$11*IFERROR(VLOOKUP(VLOOKUP($A73,versenyek!BO:BQ,3,FALSE),szabalyok!$A$16:$B$23,2,FALSE),0)</f>
        <v>0</v>
      </c>
      <c r="W73" s="49">
        <f>versenyek!$BS$11*IFERROR(VLOOKUP(VLOOKUP($A73,versenyek!BR:BT,3,FALSE),szabalyok!$A$16:$B$23,2,FALSE),0)</f>
        <v>0</v>
      </c>
      <c r="X73" s="49">
        <f>versenyek!$BV$11*IFERROR(VLOOKUP(VLOOKUP($A73,versenyek!BU:BW,3,FALSE),szabalyok!$A$16:$B$23,2,FALSE),0)</f>
        <v>0</v>
      </c>
      <c r="Y73" s="49">
        <f>versenyek!$BY$11*IFERROR(VLOOKUP(VLOOKUP($A73,versenyek!BX:BZ,3,FALSE),szabalyok!$A$16:$B$23,2,FALSE),0)</f>
        <v>0</v>
      </c>
      <c r="Z73" s="49">
        <f>versenyek!$CB$11*IFERROR(VLOOKUP(VLOOKUP($A73,versenyek!CA:CC,3,FALSE),szabalyok!$A$16:$B$23,2,FALSE),0)</f>
        <v>0</v>
      </c>
      <c r="AA73" s="49">
        <f>versenyek!$CE$11*IFERROR(VLOOKUP(VLOOKUP($A73,versenyek!CD:CF,3,FALSE),szabalyok!$A$16:$B$23,2,FALSE),0)</f>
        <v>0</v>
      </c>
      <c r="AB73" s="49">
        <f>versenyek!$CH$11*IFERROR(VLOOKUP(VLOOKUP($A73,versenyek!CG:CI,3,FALSE),szabalyok!$A$16:$B$23,2,FALSE),0)</f>
        <v>0</v>
      </c>
      <c r="AC73" s="49">
        <f>versenyek!$CK$11*IFERROR(VLOOKUP(VLOOKUP($A73,versenyek!CJ:CL,3,FALSE),szabalyok!$A$16:$B$23,2,FALSE),0)</f>
        <v>0</v>
      </c>
      <c r="AD73" s="49">
        <f>versenyek!$CN$11*IFERROR(VLOOKUP(VLOOKUP($A73,versenyek!CM:CO,3,FALSE),szabalyok!$A$16:$B$23,2,FALSE),0)</f>
        <v>0</v>
      </c>
      <c r="AE73" s="49">
        <f>versenyek!$CQ$11*IFERROR(VLOOKUP(VLOOKUP($A73,versenyek!CP:CR,3,FALSE),szabalyok!$A$16:$B$23,2,FALSE),0)</f>
        <v>0</v>
      </c>
      <c r="AF73" s="49">
        <f>versenyek!$CT$11*IFERROR(VLOOKUP(VLOOKUP($A73,versenyek!CS:CU,3,FALSE),szabalyok!$A$16:$B$23,2,FALSE),0)</f>
        <v>0</v>
      </c>
      <c r="AG73" s="49">
        <f>versenyek!$CW$11*IFERROR(VLOOKUP(VLOOKUP($A73,versenyek!CV:CX,3,FALSE),szabalyok!$A$16:$B$23,2,FALSE),0)</f>
        <v>0</v>
      </c>
      <c r="AH73" s="49">
        <f>versenyek!$CZ$11*IFERROR(VLOOKUP(VLOOKUP($A73,versenyek!CY:DA,3,FALSE),szabalyok!$A$16:$B$23,2,FALSE),0)</f>
        <v>0</v>
      </c>
      <c r="AI73" s="49">
        <f>versenyek!$DC$11*IFERROR(VLOOKUP(VLOOKUP($A73,versenyek!DB:DD,3,FALSE),szabalyok!$A$16:$B$23,2,FALSE),0)</f>
        <v>0</v>
      </c>
      <c r="AJ73" s="49">
        <f>versenyek!$DF$11*IFERROR(VLOOKUP(VLOOKUP($A73,versenyek!DE:DG,3,FALSE),szabalyok!$A$16:$B$23,2,FALSE),0)</f>
        <v>0</v>
      </c>
      <c r="AK73" s="49">
        <f>versenyek!$DI$11*IFERROR(VLOOKUP(VLOOKUP($A73,versenyek!DH:DJ,3,FALSE),szabalyok!$A$16:$B$23,2,FALSE),0)</f>
        <v>0</v>
      </c>
      <c r="AL73" s="49">
        <f>versenyek!$DL$11*IFERROR(VLOOKUP(VLOOKUP($A73,versenyek!DK:DM,3,FALSE),szabalyok!$A$16:$B$23,2,FALSE),0)</f>
        <v>0</v>
      </c>
      <c r="AM73" s="49">
        <f>versenyek!$DR$11*IFERROR(VLOOKUP(VLOOKUP($A73,versenyek!DQ:DS,3,FALSE),szabalyok!$A$16:$B$23,2,FALSE),0)</f>
        <v>0</v>
      </c>
      <c r="AN73" s="49">
        <f>versenyek!$DU$11*IFERROR(VLOOKUP(VLOOKUP($A73,versenyek!DT:DV,3,FALSE),szabalyok!$A$16:$B$23,2,FALSE),0)</f>
        <v>0</v>
      </c>
      <c r="AO73" s="49">
        <f>versenyek!$DO$11*IFERROR(VLOOKUP(VLOOKUP($A73,versenyek!DN:DP,3,FALSE),szabalyok!$A$16:$B$23,2,FALSE),0)</f>
        <v>7.1966943582566874</v>
      </c>
      <c r="AP73" s="49">
        <f>versenyek!$DX$11*IFERROR(VLOOKUP(VLOOKUP($A73,versenyek!DW:DY,3,FALSE),szabalyok!$A$16:$B$23,2,FALSE),0)</f>
        <v>0</v>
      </c>
      <c r="AQ73" s="49">
        <f>versenyek!$EA$11*IFERROR(VLOOKUP(VLOOKUP($A73,versenyek!DZ:EB,3,FALSE),szabalyok!$A$16:$B$23,2,FALSE),0)</f>
        <v>0</v>
      </c>
      <c r="AR73" s="49">
        <f>versenyek!$ED$11*IFERROR(VLOOKUP(VLOOKUP($A73,versenyek!EC:EE,3,FALSE),szabalyok!$A$16:$B$23,2,FALSE),0)</f>
        <v>0</v>
      </c>
      <c r="AS73" s="49">
        <f>versenyek!$EG$11*IFERROR(VLOOKUP(VLOOKUP($A73,versenyek!EF:EH,3,FALSE),szabalyok!$A$16:$B$23,2,FALSE),0)</f>
        <v>0</v>
      </c>
      <c r="AT73" s="49">
        <f>versenyek!$EJ$11*IFERROR(VLOOKUP(VLOOKUP($A73,versenyek!EI:EK,3,FALSE),szabalyok!$A$16:$B$23,2,FALSE),0)</f>
        <v>0</v>
      </c>
      <c r="AU73" s="49">
        <f>versenyek!$EM$11*IFERROR(VLOOKUP(VLOOKUP($A73,versenyek!EL:EN,3,FALSE),szabalyok!$A$16:$B$23,2,FALSE),0)</f>
        <v>0</v>
      </c>
      <c r="AV73" s="49">
        <f>versenyek!$EP$11*IFERROR(VLOOKUP(VLOOKUP($A73,versenyek!EO:EQ,3,FALSE),szabalyok!$A$16:$B$23,2,FALSE),0)</f>
        <v>0</v>
      </c>
      <c r="AW73" s="49">
        <f>versenyek!$EY$11*IFERROR(VLOOKUP(VLOOKUP($A73,versenyek!EX:EZ,3,FALSE),szabalyok!$A$16:$B$23,2,FALSE),0)</f>
        <v>0</v>
      </c>
      <c r="AX73" s="49">
        <f>versenyek!$FB$11*IFERROR(VLOOKUP(VLOOKUP($A73,versenyek!FA:FC,3,FALSE),szabalyok!$A$16:$B$23,2,FALSE),0)</f>
        <v>0</v>
      </c>
      <c r="AY73" s="49">
        <f>versenyek!$FE$11*IFERROR(VLOOKUP(VLOOKUP($A73,versenyek!FD:FF,3,FALSE),szabalyok!$A$16:$B$23,2,FALSE),0)</f>
        <v>0</v>
      </c>
      <c r="AZ73" s="49">
        <f>versenyek!$FH$11*IFERROR(VLOOKUP(VLOOKUP($A73,versenyek!FG:FI,3,FALSE),szabalyok!$A$16:$B$23,2,FALSE),0)</f>
        <v>0</v>
      </c>
      <c r="BA73" s="49">
        <f>versenyek!$FK$11*IFERROR(VLOOKUP(VLOOKUP($A73,versenyek!FJ:FL,3,FALSE),szabalyok!$A$16:$B$23,2,FALSE),0)</f>
        <v>0</v>
      </c>
      <c r="BB73" s="49">
        <f>versenyek!$FN$11*IFERROR(VLOOKUP(VLOOKUP($A73,versenyek!FM:FO,3,FALSE),szabalyok!$A$16:$B$23,2,FALSE),0)</f>
        <v>0</v>
      </c>
      <c r="BC73" s="49">
        <f>versenyek!$FQ$11*IFERROR(VLOOKUP(VLOOKUP($A73,versenyek!FP:FR,3,FALSE),szabalyok!$A$16:$B$23,2,FALSE),0)</f>
        <v>0</v>
      </c>
      <c r="BD73" s="49">
        <f>versenyek!$FT$11*IFERROR(VLOOKUP(VLOOKUP($A73,versenyek!FS:FU,3,FALSE),szabalyok!$A$16:$B$23,2,FALSE),0)</f>
        <v>0</v>
      </c>
      <c r="BE73" s="49">
        <f>versenyek!$FW$11*IFERROR(VLOOKUP(VLOOKUP($A73,versenyek!FV:FX,3,FALSE),szabalyok!$A$16:$B$23,2,FALSE),0)</f>
        <v>0</v>
      </c>
      <c r="BF73" s="49">
        <f>versenyek!$FZ$11*IFERROR(VLOOKUP(VLOOKUP($A73,versenyek!FY:GA,3,FALSE),szabalyok!$A$16:$B$23,2,FALSE),0)</f>
        <v>0</v>
      </c>
      <c r="BG73" s="49">
        <f>versenyek!$GC$11*IFERROR(VLOOKUP(VLOOKUP($A73,versenyek!GB:GD,3,FALSE),szabalyok!$A$16:$B$23,2,FALSE),0)</f>
        <v>0</v>
      </c>
      <c r="BH73" s="49">
        <f>versenyek!$GF$11*IFERROR(VLOOKUP(VLOOKUP($A73,versenyek!GE:GG,3,FALSE),szabalyok!$A$16:$B$23,2,FALSE),0)</f>
        <v>0</v>
      </c>
      <c r="BI73" s="49">
        <f>versenyek!$GI$11*IFERROR(VLOOKUP(VLOOKUP($A73,versenyek!GH:GJ,3,FALSE),szabalyok!$A$16:$B$23,2,FALSE),0)</f>
        <v>0</v>
      </c>
      <c r="BJ73" s="49">
        <f>versenyek!$GL$11*IFERROR(VLOOKUP(VLOOKUP($A73,versenyek!GK:GM,3,FALSE),szabalyok!$A$16:$B$23,2,FALSE),0)</f>
        <v>0</v>
      </c>
      <c r="BK73" s="49">
        <f>versenyek!$GO$11*IFERROR(VLOOKUP(VLOOKUP($A73,versenyek!GN:GP,3,FALSE),szabalyok!$A$16:$B$23,2,FALSE),0)</f>
        <v>0</v>
      </c>
      <c r="BL73" s="49">
        <f>versenyek!$GR$11*IFERROR(VLOOKUP(VLOOKUP($A73,versenyek!GQ:GS,3,FALSE),szabalyok!$A$16:$B$23,2,FALSE),0)</f>
        <v>0</v>
      </c>
      <c r="BM73" s="49">
        <f>versenyek!$GX$11*IFERROR(VLOOKUP(VLOOKUP($A73,versenyek!GW:GY,3,FALSE),szabalyok!$A$16:$B$23,2,FALSE),0)</f>
        <v>0</v>
      </c>
      <c r="BN73" s="49">
        <f>versenyek!$GX$11*IFERROR(VLOOKUP(VLOOKUP($A73,versenyek!GX:GZ,3,FALSE),szabalyok!$A$16:$B$23,2,FALSE),0)</f>
        <v>0</v>
      </c>
      <c r="BO73" s="49">
        <f>versenyek!$HD$11*IFERROR(VLOOKUP(VLOOKUP($A73,versenyek!HC:HE,3,FALSE),szabalyok!$A$16:$B$23,2,FALSE),0)</f>
        <v>0</v>
      </c>
      <c r="BP73" s="49">
        <f>versenyek!$HG$11*IFERROR(VLOOKUP(VLOOKUP($A73,versenyek!HF:HH,3,FALSE),szabalyok!$A$16:$B$23,2,FALSE),0)</f>
        <v>0</v>
      </c>
      <c r="BQ73" s="49">
        <f>versenyek!$HJ$11*IFERROR(VLOOKUP(VLOOKUP($A73,versenyek!HI:HK,3,FALSE),szabalyok!$A$16:$B$23,2,FALSE),0)</f>
        <v>0</v>
      </c>
      <c r="BR73" s="49">
        <f>versenyek!$HM$11*IFERROR(VLOOKUP(VLOOKUP($A73,versenyek!HL:HN,3,FALSE),szabalyok!$A$16:$B$23,2,FALSE),0)</f>
        <v>0</v>
      </c>
      <c r="BS73" s="49">
        <f>versenyek!$HP$11*IFERROR(VLOOKUP(VLOOKUP($A73,versenyek!HO:HQ,3,FALSE),szabalyok!$A$16:$B$23,2,FALSE),0)</f>
        <v>0</v>
      </c>
      <c r="BT73" s="49">
        <f>versenyek!$HS$11*IFERROR(VLOOKUP(VLOOKUP($A73,versenyek!HR:HT,3,FALSE),szabalyok!$A$16:$B$23,2,FALSE),0)</f>
        <v>0</v>
      </c>
      <c r="BU73" s="49">
        <f>versenyek!$HV$11*IFERROR(VLOOKUP(VLOOKUP($A73,versenyek!HU:HW,3,FALSE),szabalyok!$A$16:$B$23,2,FALSE),0)</f>
        <v>0</v>
      </c>
      <c r="BV73" s="49">
        <f>versenyek!$HY$11*IFERROR(VLOOKUP(VLOOKUP($A73,versenyek!HX:HZ,3,FALSE),szabalyok!$A$16:$B$23,2,FALSE),0)</f>
        <v>0</v>
      </c>
      <c r="BW73" s="49">
        <f>versenyek!$IB$11*IFERROR(VLOOKUP(VLOOKUP($A73,versenyek!IA:IC,3,FALSE),szabalyok!$A$16:$B$23,2,FALSE),0)</f>
        <v>0</v>
      </c>
      <c r="BX73" s="49">
        <f>versenyek!$IE$11*IFERROR(VLOOKUP(VLOOKUP($A73,versenyek!ID:IF,3,FALSE),szabalyok!$A$16:$B$23,2,FALSE),0)</f>
        <v>0</v>
      </c>
      <c r="BY73" s="49">
        <f>versenyek!$IH$11*IFERROR(VLOOKUP(VLOOKUP($A73,versenyek!IG:II,3,FALSE),szabalyok!$A$16:$B$23,2,FALSE),0)</f>
        <v>0</v>
      </c>
      <c r="BZ73" s="49">
        <f>versenyek!$IK$11*IFERROR(VLOOKUP(VLOOKUP($A73,versenyek!IJ:IL,3,FALSE),szabalyok!$A$16:$B$23,2,FALSE),0)</f>
        <v>0</v>
      </c>
      <c r="CA73" s="49">
        <f>versenyek!$IN$11*IFERROR(VLOOKUP(VLOOKUP($A73,versenyek!IM:IO,3,FALSE),szabalyok!$A$16:$B$23,2,FALSE),0)</f>
        <v>0</v>
      </c>
      <c r="CB73" s="49"/>
      <c r="CC73" s="238">
        <f t="shared" si="2"/>
        <v>0</v>
      </c>
    </row>
    <row r="74" spans="1:81">
      <c r="A74" s="1" t="s">
        <v>98</v>
      </c>
      <c r="B74" s="49">
        <v>0</v>
      </c>
      <c r="C74" s="49">
        <v>0</v>
      </c>
      <c r="D74" s="49">
        <v>5.0714229808432023</v>
      </c>
      <c r="E74" s="49">
        <v>0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49">
        <v>0</v>
      </c>
      <c r="N74" s="49">
        <v>0</v>
      </c>
      <c r="O74" s="49">
        <v>0</v>
      </c>
      <c r="P74" s="49">
        <v>0</v>
      </c>
      <c r="Q74" s="49">
        <v>0</v>
      </c>
      <c r="R74" s="49">
        <f>versenyek!$BD$11*IFERROR(VLOOKUP(VLOOKUP($A74,versenyek!BC:BE,3,FALSE),szabalyok!$A$16:$B$23,2,FALSE),0)</f>
        <v>0</v>
      </c>
      <c r="S74" s="49">
        <f>versenyek!$BG$11*IFERROR(VLOOKUP(VLOOKUP($A74,versenyek!BF:BH,3,FALSE),szabalyok!$A$16:$B$23,2,FALSE),0)</f>
        <v>0</v>
      </c>
      <c r="T74" s="49">
        <f>versenyek!$BJ$11*IFERROR(VLOOKUP(VLOOKUP($A74,versenyek!BI:BK,3,FALSE),szabalyok!$A$16:$B$23,2,FALSE),0)</f>
        <v>0</v>
      </c>
      <c r="U74" s="49">
        <f>versenyek!$BM$11*IFERROR(VLOOKUP(VLOOKUP($A74,versenyek!BL:BN,3,FALSE),szabalyok!$A$16:$B$23,2,FALSE),0)</f>
        <v>0</v>
      </c>
      <c r="V74" s="49">
        <f>versenyek!$BP$11*IFERROR(VLOOKUP(VLOOKUP($A74,versenyek!BO:BQ,3,FALSE),szabalyok!$A$16:$B$23,2,FALSE),0)</f>
        <v>0</v>
      </c>
      <c r="W74" s="49">
        <f>versenyek!$BS$11*IFERROR(VLOOKUP(VLOOKUP($A74,versenyek!BR:BT,3,FALSE),szabalyok!$A$16:$B$23,2,FALSE),0)</f>
        <v>0</v>
      </c>
      <c r="X74" s="49">
        <f>versenyek!$BV$11*IFERROR(VLOOKUP(VLOOKUP($A74,versenyek!BU:BW,3,FALSE),szabalyok!$A$16:$B$23,2,FALSE),0)</f>
        <v>0</v>
      </c>
      <c r="Y74" s="49">
        <f>versenyek!$BY$11*IFERROR(VLOOKUP(VLOOKUP($A74,versenyek!BX:BZ,3,FALSE),szabalyok!$A$16:$B$23,2,FALSE),0)</f>
        <v>0</v>
      </c>
      <c r="Z74" s="49">
        <f>versenyek!$CB$11*IFERROR(VLOOKUP(VLOOKUP($A74,versenyek!CA:CC,3,FALSE),szabalyok!$A$16:$B$23,2,FALSE),0)</f>
        <v>0</v>
      </c>
      <c r="AA74" s="49">
        <f>versenyek!$CE$11*IFERROR(VLOOKUP(VLOOKUP($A74,versenyek!CD:CF,3,FALSE),szabalyok!$A$16:$B$23,2,FALSE),0)</f>
        <v>0</v>
      </c>
      <c r="AB74" s="49">
        <f>versenyek!$CH$11*IFERROR(VLOOKUP(VLOOKUP($A74,versenyek!CG:CI,3,FALSE),szabalyok!$A$16:$B$23,2,FALSE),0)</f>
        <v>0</v>
      </c>
      <c r="AC74" s="49">
        <f>versenyek!$CK$11*IFERROR(VLOOKUP(VLOOKUP($A74,versenyek!CJ:CL,3,FALSE),szabalyok!$A$16:$B$23,2,FALSE),0)</f>
        <v>0</v>
      </c>
      <c r="AD74" s="49">
        <f>versenyek!$CN$11*IFERROR(VLOOKUP(VLOOKUP($A74,versenyek!CM:CO,3,FALSE),szabalyok!$A$16:$B$23,2,FALSE),0)</f>
        <v>0</v>
      </c>
      <c r="AE74" s="49">
        <f>versenyek!$CQ$11*IFERROR(VLOOKUP(VLOOKUP($A74,versenyek!CP:CR,3,FALSE),szabalyok!$A$16:$B$23,2,FALSE),0)</f>
        <v>0</v>
      </c>
      <c r="AF74" s="49">
        <f>versenyek!$CT$11*IFERROR(VLOOKUP(VLOOKUP($A74,versenyek!CS:CU,3,FALSE),szabalyok!$A$16:$B$23,2,FALSE),0)</f>
        <v>0</v>
      </c>
      <c r="AG74" s="49">
        <f>versenyek!$CW$11*IFERROR(VLOOKUP(VLOOKUP($A74,versenyek!CV:CX,3,FALSE),szabalyok!$A$16:$B$23,2,FALSE),0)</f>
        <v>0</v>
      </c>
      <c r="AH74" s="49">
        <f>versenyek!$CZ$11*IFERROR(VLOOKUP(VLOOKUP($A74,versenyek!CY:DA,3,FALSE),szabalyok!$A$16:$B$23,2,FALSE),0)</f>
        <v>0</v>
      </c>
      <c r="AI74" s="49">
        <f>versenyek!$DC$11*IFERROR(VLOOKUP(VLOOKUP($A74,versenyek!DB:DD,3,FALSE),szabalyok!$A$16:$B$23,2,FALSE),0)</f>
        <v>0</v>
      </c>
      <c r="AJ74" s="49">
        <f>versenyek!$DF$11*IFERROR(VLOOKUP(VLOOKUP($A74,versenyek!DE:DG,3,FALSE),szabalyok!$A$16:$B$23,2,FALSE),0)</f>
        <v>0</v>
      </c>
      <c r="AK74" s="49">
        <f>versenyek!$DI$11*IFERROR(VLOOKUP(VLOOKUP($A74,versenyek!DH:DJ,3,FALSE),szabalyok!$A$16:$B$23,2,FALSE),0)</f>
        <v>0</v>
      </c>
      <c r="AL74" s="49">
        <f>versenyek!$DL$11*IFERROR(VLOOKUP(VLOOKUP($A74,versenyek!DK:DM,3,FALSE),szabalyok!$A$16:$B$23,2,FALSE),0)</f>
        <v>0</v>
      </c>
      <c r="AM74" s="49">
        <f>versenyek!$DR$11*IFERROR(VLOOKUP(VLOOKUP($A74,versenyek!DQ:DS,3,FALSE),szabalyok!$A$16:$B$23,2,FALSE),0)</f>
        <v>0</v>
      </c>
      <c r="AN74" s="49">
        <f>versenyek!$DU$11*IFERROR(VLOOKUP(VLOOKUP($A74,versenyek!DT:DV,3,FALSE),szabalyok!$A$16:$B$23,2,FALSE),0)</f>
        <v>0</v>
      </c>
      <c r="AO74" s="49">
        <f>versenyek!$DO$11*IFERROR(VLOOKUP(VLOOKUP($A74,versenyek!DN:DP,3,FALSE),szabalyok!$A$16:$B$23,2,FALSE),0)</f>
        <v>0</v>
      </c>
      <c r="AP74" s="49">
        <f>versenyek!$DX$11*IFERROR(VLOOKUP(VLOOKUP($A74,versenyek!DW:DY,3,FALSE),szabalyok!$A$16:$B$23,2,FALSE),0)</f>
        <v>0</v>
      </c>
      <c r="AQ74" s="49">
        <f>versenyek!$EA$11*IFERROR(VLOOKUP(VLOOKUP($A74,versenyek!DZ:EB,3,FALSE),szabalyok!$A$16:$B$23,2,FALSE),0)</f>
        <v>0</v>
      </c>
      <c r="AR74" s="49">
        <f>versenyek!$ED$11*IFERROR(VLOOKUP(VLOOKUP($A74,versenyek!EC:EE,3,FALSE),szabalyok!$A$16:$B$23,2,FALSE),0)</f>
        <v>0</v>
      </c>
      <c r="AS74" s="49">
        <f>versenyek!$EG$11*IFERROR(VLOOKUP(VLOOKUP($A74,versenyek!EF:EH,3,FALSE),szabalyok!$A$16:$B$23,2,FALSE),0)</f>
        <v>0</v>
      </c>
      <c r="AT74" s="49">
        <f>versenyek!$EJ$11*IFERROR(VLOOKUP(VLOOKUP($A74,versenyek!EI:EK,3,FALSE),szabalyok!$A$16:$B$23,2,FALSE),0)</f>
        <v>0</v>
      </c>
      <c r="AU74" s="49">
        <f>versenyek!$EM$11*IFERROR(VLOOKUP(VLOOKUP($A74,versenyek!EL:EN,3,FALSE),szabalyok!$A$16:$B$23,2,FALSE),0)</f>
        <v>0</v>
      </c>
      <c r="AV74" s="49">
        <f>versenyek!$EP$11*IFERROR(VLOOKUP(VLOOKUP($A74,versenyek!EO:EQ,3,FALSE),szabalyok!$A$16:$B$23,2,FALSE),0)</f>
        <v>0</v>
      </c>
      <c r="AW74" s="49">
        <f>versenyek!$EY$11*IFERROR(VLOOKUP(VLOOKUP($A74,versenyek!EX:EZ,3,FALSE),szabalyok!$A$16:$B$23,2,FALSE),0)</f>
        <v>0</v>
      </c>
      <c r="AX74" s="49">
        <f>versenyek!$FB$11*IFERROR(VLOOKUP(VLOOKUP($A74,versenyek!FA:FC,3,FALSE),szabalyok!$A$16:$B$23,2,FALSE),0)</f>
        <v>0</v>
      </c>
      <c r="AY74" s="49">
        <f>versenyek!$FE$11*IFERROR(VLOOKUP(VLOOKUP($A74,versenyek!FD:FF,3,FALSE),szabalyok!$A$16:$B$23,2,FALSE),0)</f>
        <v>0</v>
      </c>
      <c r="AZ74" s="49">
        <f>versenyek!$FH$11*IFERROR(VLOOKUP(VLOOKUP($A74,versenyek!FG:FI,3,FALSE),szabalyok!$A$16:$B$23,2,FALSE),0)</f>
        <v>0</v>
      </c>
      <c r="BA74" s="49">
        <f>versenyek!$FK$11*IFERROR(VLOOKUP(VLOOKUP($A74,versenyek!FJ:FL,3,FALSE),szabalyok!$A$16:$B$23,2,FALSE),0)</f>
        <v>0</v>
      </c>
      <c r="BB74" s="49">
        <f>versenyek!$FN$11*IFERROR(VLOOKUP(VLOOKUP($A74,versenyek!FM:FO,3,FALSE),szabalyok!$A$16:$B$23,2,FALSE),0)</f>
        <v>0</v>
      </c>
      <c r="BC74" s="49">
        <f>versenyek!$FQ$11*IFERROR(VLOOKUP(VLOOKUP($A74,versenyek!FP:FR,3,FALSE),szabalyok!$A$16:$B$23,2,FALSE),0)</f>
        <v>0</v>
      </c>
      <c r="BD74" s="49">
        <f>versenyek!$FT$11*IFERROR(VLOOKUP(VLOOKUP($A74,versenyek!FS:FU,3,FALSE),szabalyok!$A$16:$B$23,2,FALSE),0)</f>
        <v>0</v>
      </c>
      <c r="BE74" s="49">
        <f>versenyek!$FW$11*IFERROR(VLOOKUP(VLOOKUP($A74,versenyek!FV:FX,3,FALSE),szabalyok!$A$16:$B$23,2,FALSE),0)</f>
        <v>0</v>
      </c>
      <c r="BF74" s="49">
        <f>versenyek!$FZ$11*IFERROR(VLOOKUP(VLOOKUP($A74,versenyek!FY:GA,3,FALSE),szabalyok!$A$16:$B$23,2,FALSE),0)</f>
        <v>0</v>
      </c>
      <c r="BG74" s="49">
        <f>versenyek!$GC$11*IFERROR(VLOOKUP(VLOOKUP($A74,versenyek!GB:GD,3,FALSE),szabalyok!$A$16:$B$23,2,FALSE),0)</f>
        <v>0</v>
      </c>
      <c r="BH74" s="49">
        <f>versenyek!$GF$11*IFERROR(VLOOKUP(VLOOKUP($A74,versenyek!GE:GG,3,FALSE),szabalyok!$A$16:$B$23,2,FALSE),0)</f>
        <v>0</v>
      </c>
      <c r="BI74" s="49">
        <f>versenyek!$GI$11*IFERROR(VLOOKUP(VLOOKUP($A74,versenyek!GH:GJ,3,FALSE),szabalyok!$A$16:$B$23,2,FALSE),0)</f>
        <v>0</v>
      </c>
      <c r="BJ74" s="49">
        <f>versenyek!$GL$11*IFERROR(VLOOKUP(VLOOKUP($A74,versenyek!GK:GM,3,FALSE),szabalyok!$A$16:$B$23,2,FALSE),0)</f>
        <v>0</v>
      </c>
      <c r="BK74" s="49">
        <f>versenyek!$GO$11*IFERROR(VLOOKUP(VLOOKUP($A74,versenyek!GN:GP,3,FALSE),szabalyok!$A$16:$B$23,2,FALSE),0)</f>
        <v>0</v>
      </c>
      <c r="BL74" s="49">
        <f>versenyek!$GR$11*IFERROR(VLOOKUP(VLOOKUP($A74,versenyek!GQ:GS,3,FALSE),szabalyok!$A$16:$B$23,2,FALSE),0)</f>
        <v>0</v>
      </c>
      <c r="BM74" s="49">
        <f>versenyek!$GX$11*IFERROR(VLOOKUP(VLOOKUP($A74,versenyek!GW:GY,3,FALSE),szabalyok!$A$16:$B$23,2,FALSE),0)</f>
        <v>0</v>
      </c>
      <c r="BN74" s="49">
        <f>versenyek!$GX$11*IFERROR(VLOOKUP(VLOOKUP($A74,versenyek!GX:GZ,3,FALSE),szabalyok!$A$16:$B$23,2,FALSE),0)</f>
        <v>0</v>
      </c>
      <c r="BO74" s="49">
        <f>versenyek!$HD$11*IFERROR(VLOOKUP(VLOOKUP($A74,versenyek!HC:HE,3,FALSE),szabalyok!$A$16:$B$23,2,FALSE),0)</f>
        <v>0</v>
      </c>
      <c r="BP74" s="49">
        <f>versenyek!$HG$11*IFERROR(VLOOKUP(VLOOKUP($A74,versenyek!HF:HH,3,FALSE),szabalyok!$A$16:$B$23,2,FALSE),0)</f>
        <v>0</v>
      </c>
      <c r="BQ74" s="49">
        <f>versenyek!$HJ$11*IFERROR(VLOOKUP(VLOOKUP($A74,versenyek!HI:HK,3,FALSE),szabalyok!$A$16:$B$23,2,FALSE),0)</f>
        <v>0</v>
      </c>
      <c r="BR74" s="49">
        <f>versenyek!$HM$11*IFERROR(VLOOKUP(VLOOKUP($A74,versenyek!HL:HN,3,FALSE),szabalyok!$A$16:$B$23,2,FALSE),0)</f>
        <v>0</v>
      </c>
      <c r="BS74" s="49">
        <f>versenyek!$HP$11*IFERROR(VLOOKUP(VLOOKUP($A74,versenyek!HO:HQ,3,FALSE),szabalyok!$A$16:$B$23,2,FALSE),0)</f>
        <v>0</v>
      </c>
      <c r="BT74" s="49">
        <f>versenyek!$HS$11*IFERROR(VLOOKUP(VLOOKUP($A74,versenyek!HR:HT,3,FALSE),szabalyok!$A$16:$B$23,2,FALSE),0)</f>
        <v>0</v>
      </c>
      <c r="BU74" s="49">
        <f>versenyek!$HV$11*IFERROR(VLOOKUP(VLOOKUP($A74,versenyek!HU:HW,3,FALSE),szabalyok!$A$16:$B$23,2,FALSE),0)</f>
        <v>0</v>
      </c>
      <c r="BV74" s="49">
        <f>versenyek!$HY$11*IFERROR(VLOOKUP(VLOOKUP($A74,versenyek!HX:HZ,3,FALSE),szabalyok!$A$16:$B$23,2,FALSE),0)</f>
        <v>0</v>
      </c>
      <c r="BW74" s="49">
        <f>versenyek!$IB$11*IFERROR(VLOOKUP(VLOOKUP($A74,versenyek!IA:IC,3,FALSE),szabalyok!$A$16:$B$23,2,FALSE),0)</f>
        <v>0</v>
      </c>
      <c r="BX74" s="49">
        <f>versenyek!$IE$11*IFERROR(VLOOKUP(VLOOKUP($A74,versenyek!ID:IF,3,FALSE),szabalyok!$A$16:$B$23,2,FALSE),0)</f>
        <v>0</v>
      </c>
      <c r="BY74" s="49">
        <f>versenyek!$IH$11*IFERROR(VLOOKUP(VLOOKUP($A74,versenyek!IG:II,3,FALSE),szabalyok!$A$16:$B$23,2,FALSE),0)</f>
        <v>0</v>
      </c>
      <c r="BZ74" s="49">
        <f>versenyek!$IK$11*IFERROR(VLOOKUP(VLOOKUP($A74,versenyek!IJ:IL,3,FALSE),szabalyok!$A$16:$B$23,2,FALSE),0)</f>
        <v>0</v>
      </c>
      <c r="CA74" s="49">
        <f>versenyek!$IN$11*IFERROR(VLOOKUP(VLOOKUP($A74,versenyek!IM:IO,3,FALSE),szabalyok!$A$16:$B$23,2,FALSE),0)</f>
        <v>0</v>
      </c>
      <c r="CB74" s="49"/>
      <c r="CC74" s="238">
        <f t="shared" si="2"/>
        <v>0</v>
      </c>
    </row>
    <row r="75" spans="1:81">
      <c r="A75" s="1" t="s">
        <v>232</v>
      </c>
      <c r="B75" s="49">
        <v>0</v>
      </c>
      <c r="C75" s="49">
        <v>0</v>
      </c>
      <c r="D75" s="49">
        <v>0</v>
      </c>
      <c r="E75" s="49">
        <v>27.187151836216767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3.4544957675743437</v>
      </c>
      <c r="M75" s="49">
        <v>0</v>
      </c>
      <c r="N75" s="49">
        <v>0</v>
      </c>
      <c r="O75" s="49">
        <v>0</v>
      </c>
      <c r="P75" s="49">
        <v>0</v>
      </c>
      <c r="Q75" s="49">
        <v>0</v>
      </c>
      <c r="R75" s="49">
        <f>versenyek!$BD$11*IFERROR(VLOOKUP(VLOOKUP($A75,versenyek!BC:BE,3,FALSE),szabalyok!$A$16:$B$23,2,FALSE),0)</f>
        <v>0</v>
      </c>
      <c r="S75" s="49">
        <f>versenyek!$BG$11*IFERROR(VLOOKUP(VLOOKUP($A75,versenyek!BF:BH,3,FALSE),szabalyok!$A$16:$B$23,2,FALSE),0)</f>
        <v>0</v>
      </c>
      <c r="T75" s="49">
        <f>versenyek!$BJ$11*IFERROR(VLOOKUP(VLOOKUP($A75,versenyek!BI:BK,3,FALSE),szabalyok!$A$16:$B$23,2,FALSE),0)</f>
        <v>0</v>
      </c>
      <c r="U75" s="49">
        <f>versenyek!$BM$11*IFERROR(VLOOKUP(VLOOKUP($A75,versenyek!BL:BN,3,FALSE),szabalyok!$A$16:$B$23,2,FALSE),0)</f>
        <v>0</v>
      </c>
      <c r="V75" s="49">
        <f>versenyek!$BP$11*IFERROR(VLOOKUP(VLOOKUP($A75,versenyek!BO:BQ,3,FALSE),szabalyok!$A$16:$B$23,2,FALSE),0)</f>
        <v>0</v>
      </c>
      <c r="W75" s="49">
        <f>versenyek!$BS$11*IFERROR(VLOOKUP(VLOOKUP($A75,versenyek!BR:BT,3,FALSE),szabalyok!$A$16:$B$23,2,FALSE),0)</f>
        <v>0</v>
      </c>
      <c r="X75" s="49">
        <f>versenyek!$BV$11*IFERROR(VLOOKUP(VLOOKUP($A75,versenyek!BU:BW,3,FALSE),szabalyok!$A$16:$B$23,2,FALSE),0)</f>
        <v>0</v>
      </c>
      <c r="Y75" s="49">
        <f>versenyek!$BY$11*IFERROR(VLOOKUP(VLOOKUP($A75,versenyek!BX:BZ,3,FALSE),szabalyok!$A$16:$B$23,2,FALSE),0)</f>
        <v>0</v>
      </c>
      <c r="Z75" s="49">
        <f>versenyek!$CB$11*IFERROR(VLOOKUP(VLOOKUP($A75,versenyek!CA:CC,3,FALSE),szabalyok!$A$16:$B$23,2,FALSE),0)</f>
        <v>0</v>
      </c>
      <c r="AA75" s="49">
        <f>versenyek!$CE$11*IFERROR(VLOOKUP(VLOOKUP($A75,versenyek!CD:CF,3,FALSE),szabalyok!$A$16:$B$23,2,FALSE),0)</f>
        <v>0</v>
      </c>
      <c r="AB75" s="49">
        <f>versenyek!$CH$11*IFERROR(VLOOKUP(VLOOKUP($A75,versenyek!CG:CI,3,FALSE),szabalyok!$A$16:$B$23,2,FALSE),0)</f>
        <v>0</v>
      </c>
      <c r="AC75" s="49">
        <f>versenyek!$CK$11*IFERROR(VLOOKUP(VLOOKUP($A75,versenyek!CJ:CL,3,FALSE),szabalyok!$A$16:$B$23,2,FALSE),0)</f>
        <v>0</v>
      </c>
      <c r="AD75" s="49">
        <f>versenyek!$CN$11*IFERROR(VLOOKUP(VLOOKUP($A75,versenyek!CM:CO,3,FALSE),szabalyok!$A$16:$B$23,2,FALSE),0)</f>
        <v>44.931267605046386</v>
      </c>
      <c r="AE75" s="49">
        <f>versenyek!$CQ$11*IFERROR(VLOOKUP(VLOOKUP($A75,versenyek!CP:CR,3,FALSE),szabalyok!$A$16:$B$23,2,FALSE),0)</f>
        <v>0</v>
      </c>
      <c r="AF75" s="49">
        <f>versenyek!$CT$11*IFERROR(VLOOKUP(VLOOKUP($A75,versenyek!CS:CU,3,FALSE),szabalyok!$A$16:$B$23,2,FALSE),0)</f>
        <v>0</v>
      </c>
      <c r="AG75" s="49">
        <f>versenyek!$CW$11*IFERROR(VLOOKUP(VLOOKUP($A75,versenyek!CV:CX,3,FALSE),szabalyok!$A$16:$B$23,2,FALSE),0)</f>
        <v>0</v>
      </c>
      <c r="AH75" s="49">
        <f>versenyek!$CZ$11*IFERROR(VLOOKUP(VLOOKUP($A75,versenyek!CY:DA,3,FALSE),szabalyok!$A$16:$B$23,2,FALSE),0)</f>
        <v>0</v>
      </c>
      <c r="AI75" s="49">
        <f>versenyek!$DC$11*IFERROR(VLOOKUP(VLOOKUP($A75,versenyek!DB:DD,3,FALSE),szabalyok!$A$16:$B$23,2,FALSE),0)</f>
        <v>0</v>
      </c>
      <c r="AJ75" s="49">
        <f>versenyek!$DF$11*IFERROR(VLOOKUP(VLOOKUP($A75,versenyek!DE:DG,3,FALSE),szabalyok!$A$16:$B$23,2,FALSE),0)</f>
        <v>0</v>
      </c>
      <c r="AK75" s="49">
        <f>versenyek!$DI$11*IFERROR(VLOOKUP(VLOOKUP($A75,versenyek!DH:DJ,3,FALSE),szabalyok!$A$16:$B$23,2,FALSE),0)</f>
        <v>0</v>
      </c>
      <c r="AL75" s="49">
        <f>versenyek!$DL$11*IFERROR(VLOOKUP(VLOOKUP($A75,versenyek!DK:DM,3,FALSE),szabalyok!$A$16:$B$23,2,FALSE),0)</f>
        <v>0</v>
      </c>
      <c r="AM75" s="49">
        <f>versenyek!$DR$11*IFERROR(VLOOKUP(VLOOKUP($A75,versenyek!DQ:DS,3,FALSE),szabalyok!$A$16:$B$23,2,FALSE),0)</f>
        <v>0</v>
      </c>
      <c r="AN75" s="49">
        <f>versenyek!$DU$11*IFERROR(VLOOKUP(VLOOKUP($A75,versenyek!DT:DV,3,FALSE),szabalyok!$A$16:$B$23,2,FALSE),0)</f>
        <v>0</v>
      </c>
      <c r="AO75" s="49">
        <f>versenyek!$DO$11*IFERROR(VLOOKUP(VLOOKUP($A75,versenyek!DN:DP,3,FALSE),szabalyok!$A$16:$B$23,2,FALSE),0)</f>
        <v>0</v>
      </c>
      <c r="AP75" s="49">
        <f>versenyek!$DX$11*IFERROR(VLOOKUP(VLOOKUP($A75,versenyek!DW:DY,3,FALSE),szabalyok!$A$16:$B$23,2,FALSE),0)</f>
        <v>5.3516379497094819</v>
      </c>
      <c r="AQ75" s="49">
        <f>versenyek!$EA$11*IFERROR(VLOOKUP(VLOOKUP($A75,versenyek!DZ:EB,3,FALSE),szabalyok!$A$16:$B$23,2,FALSE),0)</f>
        <v>0</v>
      </c>
      <c r="AR75" s="49">
        <f>versenyek!$ED$11*IFERROR(VLOOKUP(VLOOKUP($A75,versenyek!EC:EE,3,FALSE),szabalyok!$A$16:$B$23,2,FALSE),0)</f>
        <v>0</v>
      </c>
      <c r="AS75" s="49">
        <f>versenyek!$EG$11*IFERROR(VLOOKUP(VLOOKUP($A75,versenyek!EF:EH,3,FALSE),szabalyok!$A$16:$B$23,2,FALSE),0)</f>
        <v>0</v>
      </c>
      <c r="AT75" s="49">
        <f>versenyek!$EJ$11*IFERROR(VLOOKUP(VLOOKUP($A75,versenyek!EI:EK,3,FALSE),szabalyok!$A$16:$B$23,2,FALSE),0)</f>
        <v>0</v>
      </c>
      <c r="AU75" s="49">
        <f>versenyek!$EM$11*IFERROR(VLOOKUP(VLOOKUP($A75,versenyek!EL:EN,3,FALSE),szabalyok!$A$16:$B$23,2,FALSE),0)</f>
        <v>0</v>
      </c>
      <c r="AV75" s="49">
        <f>versenyek!$EP$11*IFERROR(VLOOKUP(VLOOKUP($A75,versenyek!EO:EQ,3,FALSE),szabalyok!$A$16:$B$23,2,FALSE),0)</f>
        <v>0</v>
      </c>
      <c r="AW75" s="49">
        <f>versenyek!$EY$11*IFERROR(VLOOKUP(VLOOKUP($A75,versenyek!EX:EZ,3,FALSE),szabalyok!$A$16:$B$23,2,FALSE),0)</f>
        <v>0</v>
      </c>
      <c r="AX75" s="49">
        <f>versenyek!$FB$11*IFERROR(VLOOKUP(VLOOKUP($A75,versenyek!FA:FC,3,FALSE),szabalyok!$A$16:$B$23,2,FALSE),0)</f>
        <v>0</v>
      </c>
      <c r="AY75" s="49">
        <f>versenyek!$FE$11*IFERROR(VLOOKUP(VLOOKUP($A75,versenyek!FD:FF,3,FALSE),szabalyok!$A$16:$B$23,2,FALSE),0)</f>
        <v>0</v>
      </c>
      <c r="AZ75" s="49">
        <f>versenyek!$FH$11*IFERROR(VLOOKUP(VLOOKUP($A75,versenyek!FG:FI,3,FALSE),szabalyok!$A$16:$B$23,2,FALSE),0)</f>
        <v>0</v>
      </c>
      <c r="BA75" s="49">
        <f>versenyek!$FK$11*IFERROR(VLOOKUP(VLOOKUP($A75,versenyek!FJ:FL,3,FALSE),szabalyok!$A$16:$B$23,2,FALSE),0)</f>
        <v>0</v>
      </c>
      <c r="BB75" s="49">
        <f>versenyek!$FN$11*IFERROR(VLOOKUP(VLOOKUP($A75,versenyek!FM:FO,3,FALSE),szabalyok!$A$16:$B$23,2,FALSE),0)</f>
        <v>0</v>
      </c>
      <c r="BC75" s="49">
        <f>versenyek!$FQ$11*IFERROR(VLOOKUP(VLOOKUP($A75,versenyek!FP:FR,3,FALSE),szabalyok!$A$16:$B$23,2,FALSE),0)</f>
        <v>0</v>
      </c>
      <c r="BD75" s="49">
        <f>versenyek!$FT$11*IFERROR(VLOOKUP(VLOOKUP($A75,versenyek!FS:FU,3,FALSE),szabalyok!$A$16:$B$23,2,FALSE),0)</f>
        <v>0</v>
      </c>
      <c r="BE75" s="49">
        <f>versenyek!$FW$11*IFERROR(VLOOKUP(VLOOKUP($A75,versenyek!FV:FX,3,FALSE),szabalyok!$A$16:$B$23,2,FALSE),0)</f>
        <v>0</v>
      </c>
      <c r="BF75" s="49">
        <f>versenyek!$FZ$11*IFERROR(VLOOKUP(VLOOKUP($A75,versenyek!FY:GA,3,FALSE),szabalyok!$A$16:$B$23,2,FALSE),0)</f>
        <v>0</v>
      </c>
      <c r="BG75" s="49">
        <f>versenyek!$GC$11*IFERROR(VLOOKUP(VLOOKUP($A75,versenyek!GB:GD,3,FALSE),szabalyok!$A$16:$B$23,2,FALSE),0)</f>
        <v>0</v>
      </c>
      <c r="BH75" s="49">
        <f>versenyek!$GF$11*IFERROR(VLOOKUP(VLOOKUP($A75,versenyek!GE:GG,3,FALSE),szabalyok!$A$16:$B$23,2,FALSE),0)</f>
        <v>0</v>
      </c>
      <c r="BI75" s="49">
        <f>versenyek!$GI$11*IFERROR(VLOOKUP(VLOOKUP($A75,versenyek!GH:GJ,3,FALSE),szabalyok!$A$16:$B$23,2,FALSE),0)</f>
        <v>0</v>
      </c>
      <c r="BJ75" s="49">
        <f>versenyek!$GL$11*IFERROR(VLOOKUP(VLOOKUP($A75,versenyek!GK:GM,3,FALSE),szabalyok!$A$16:$B$23,2,FALSE),0)</f>
        <v>0</v>
      </c>
      <c r="BK75" s="49">
        <f>versenyek!$GO$11*IFERROR(VLOOKUP(VLOOKUP($A75,versenyek!GN:GP,3,FALSE),szabalyok!$A$16:$B$23,2,FALSE),0)</f>
        <v>0</v>
      </c>
      <c r="BL75" s="49">
        <f>versenyek!$GR$11*IFERROR(VLOOKUP(VLOOKUP($A75,versenyek!GQ:GS,3,FALSE),szabalyok!$A$16:$B$23,2,FALSE),0)</f>
        <v>0</v>
      </c>
      <c r="BM75" s="49">
        <f>versenyek!$GX$11*IFERROR(VLOOKUP(VLOOKUP($A75,versenyek!GW:GY,3,FALSE),szabalyok!$A$16:$B$23,2,FALSE),0)</f>
        <v>0</v>
      </c>
      <c r="BN75" s="49">
        <f>versenyek!$GX$11*IFERROR(VLOOKUP(VLOOKUP($A75,versenyek!GX:GZ,3,FALSE),szabalyok!$A$16:$B$23,2,FALSE),0)</f>
        <v>0</v>
      </c>
      <c r="BO75" s="49">
        <f>versenyek!$HD$11*IFERROR(VLOOKUP(VLOOKUP($A75,versenyek!HC:HE,3,FALSE),szabalyok!$A$16:$B$23,2,FALSE),0)</f>
        <v>0</v>
      </c>
      <c r="BP75" s="49">
        <f>versenyek!$HG$11*IFERROR(VLOOKUP(VLOOKUP($A75,versenyek!HF:HH,3,FALSE),szabalyok!$A$16:$B$23,2,FALSE),0)</f>
        <v>0</v>
      </c>
      <c r="BQ75" s="49">
        <f>versenyek!$HJ$11*IFERROR(VLOOKUP(VLOOKUP($A75,versenyek!HI:HK,3,FALSE),szabalyok!$A$16:$B$23,2,FALSE),0)</f>
        <v>0</v>
      </c>
      <c r="BR75" s="49">
        <f>versenyek!$HM$11*IFERROR(VLOOKUP(VLOOKUP($A75,versenyek!HL:HN,3,FALSE),szabalyok!$A$16:$B$23,2,FALSE),0)</f>
        <v>0</v>
      </c>
      <c r="BS75" s="49">
        <f>versenyek!$HP$11*IFERROR(VLOOKUP(VLOOKUP($A75,versenyek!HO:HQ,3,FALSE),szabalyok!$A$16:$B$23,2,FALSE),0)</f>
        <v>0</v>
      </c>
      <c r="BT75" s="49">
        <f>versenyek!$HS$11*IFERROR(VLOOKUP(VLOOKUP($A75,versenyek!HR:HT,3,FALSE),szabalyok!$A$16:$B$23,2,FALSE),0)</f>
        <v>0</v>
      </c>
      <c r="BU75" s="49">
        <f>versenyek!$HV$11*IFERROR(VLOOKUP(VLOOKUP($A75,versenyek!HU:HW,3,FALSE),szabalyok!$A$16:$B$23,2,FALSE),0)</f>
        <v>0</v>
      </c>
      <c r="BV75" s="49">
        <f>versenyek!$HY$11*IFERROR(VLOOKUP(VLOOKUP($A75,versenyek!HX:HZ,3,FALSE),szabalyok!$A$16:$B$23,2,FALSE),0)</f>
        <v>0</v>
      </c>
      <c r="BW75" s="49">
        <f>versenyek!$IB$11*IFERROR(VLOOKUP(VLOOKUP($A75,versenyek!IA:IC,3,FALSE),szabalyok!$A$16:$B$23,2,FALSE),0)</f>
        <v>0</v>
      </c>
      <c r="BX75" s="49">
        <f>versenyek!$IE$11*IFERROR(VLOOKUP(VLOOKUP($A75,versenyek!ID:IF,3,FALSE),szabalyok!$A$16:$B$23,2,FALSE),0)</f>
        <v>0</v>
      </c>
      <c r="BY75" s="49">
        <f>versenyek!$IH$11*IFERROR(VLOOKUP(VLOOKUP($A75,versenyek!IG:II,3,FALSE),szabalyok!$A$16:$B$23,2,FALSE),0)</f>
        <v>0</v>
      </c>
      <c r="BZ75" s="49">
        <f>versenyek!$IK$11*IFERROR(VLOOKUP(VLOOKUP($A75,versenyek!IJ:IL,3,FALSE),szabalyok!$A$16:$B$23,2,FALSE),0)</f>
        <v>0</v>
      </c>
      <c r="CA75" s="49">
        <f>versenyek!$IN$11*IFERROR(VLOOKUP(VLOOKUP($A75,versenyek!IM:IO,3,FALSE),szabalyok!$A$16:$B$23,2,FALSE),0)</f>
        <v>0</v>
      </c>
      <c r="CB75" s="49"/>
      <c r="CC75" s="238">
        <f t="shared" si="2"/>
        <v>0</v>
      </c>
    </row>
    <row r="76" spans="1:81">
      <c r="A76" s="1" t="s">
        <v>227</v>
      </c>
      <c r="B76" s="49">
        <v>0</v>
      </c>
      <c r="C76" s="49">
        <v>0</v>
      </c>
      <c r="D76" s="49">
        <v>0</v>
      </c>
      <c r="E76" s="49">
        <v>5.437430367243353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49">
        <v>0</v>
      </c>
      <c r="N76" s="49">
        <v>0</v>
      </c>
      <c r="O76" s="49">
        <v>0</v>
      </c>
      <c r="P76" s="49">
        <v>0</v>
      </c>
      <c r="Q76" s="49">
        <v>0</v>
      </c>
      <c r="R76" s="49">
        <f>versenyek!$BD$11*IFERROR(VLOOKUP(VLOOKUP($A76,versenyek!BC:BE,3,FALSE),szabalyok!$A$16:$B$23,2,FALSE),0)</f>
        <v>0</v>
      </c>
      <c r="S76" s="49">
        <f>versenyek!$BG$11*IFERROR(VLOOKUP(VLOOKUP($A76,versenyek!BF:BH,3,FALSE),szabalyok!$A$16:$B$23,2,FALSE),0)</f>
        <v>0</v>
      </c>
      <c r="T76" s="49">
        <f>versenyek!$BJ$11*IFERROR(VLOOKUP(VLOOKUP($A76,versenyek!BI:BK,3,FALSE),szabalyok!$A$16:$B$23,2,FALSE),0)</f>
        <v>0</v>
      </c>
      <c r="U76" s="49">
        <f>versenyek!$BM$11*IFERROR(VLOOKUP(VLOOKUP($A76,versenyek!BL:BN,3,FALSE),szabalyok!$A$16:$B$23,2,FALSE),0)</f>
        <v>0</v>
      </c>
      <c r="V76" s="49">
        <f>versenyek!$BP$11*IFERROR(VLOOKUP(VLOOKUP($A76,versenyek!BO:BQ,3,FALSE),szabalyok!$A$16:$B$23,2,FALSE),0)</f>
        <v>0</v>
      </c>
      <c r="W76" s="49">
        <f>versenyek!$BS$11*IFERROR(VLOOKUP(VLOOKUP($A76,versenyek!BR:BT,3,FALSE),szabalyok!$A$16:$B$23,2,FALSE),0)</f>
        <v>0</v>
      </c>
      <c r="X76" s="49">
        <f>versenyek!$BV$11*IFERROR(VLOOKUP(VLOOKUP($A76,versenyek!BU:BW,3,FALSE),szabalyok!$A$16:$B$23,2,FALSE),0)</f>
        <v>0</v>
      </c>
      <c r="Y76" s="49">
        <f>versenyek!$BY$11*IFERROR(VLOOKUP(VLOOKUP($A76,versenyek!BX:BZ,3,FALSE),szabalyok!$A$16:$B$23,2,FALSE),0)</f>
        <v>0</v>
      </c>
      <c r="Z76" s="49">
        <f>versenyek!$CB$11*IFERROR(VLOOKUP(VLOOKUP($A76,versenyek!CA:CC,3,FALSE),szabalyok!$A$16:$B$23,2,FALSE),0)</f>
        <v>0</v>
      </c>
      <c r="AA76" s="49">
        <f>versenyek!$CE$11*IFERROR(VLOOKUP(VLOOKUP($A76,versenyek!CD:CF,3,FALSE),szabalyok!$A$16:$B$23,2,FALSE),0)</f>
        <v>0</v>
      </c>
      <c r="AB76" s="49">
        <f>versenyek!$CH$11*IFERROR(VLOOKUP(VLOOKUP($A76,versenyek!CG:CI,3,FALSE),szabalyok!$A$16:$B$23,2,FALSE),0)</f>
        <v>0</v>
      </c>
      <c r="AC76" s="49">
        <f>versenyek!$CK$11*IFERROR(VLOOKUP(VLOOKUP($A76,versenyek!CJ:CL,3,FALSE),szabalyok!$A$16:$B$23,2,FALSE),0)</f>
        <v>0</v>
      </c>
      <c r="AD76" s="49">
        <f>versenyek!$CN$11*IFERROR(VLOOKUP(VLOOKUP($A76,versenyek!CM:CO,3,FALSE),szabalyok!$A$16:$B$23,2,FALSE),0)</f>
        <v>14.296312419787489</v>
      </c>
      <c r="AE76" s="49">
        <f>versenyek!$CQ$11*IFERROR(VLOOKUP(VLOOKUP($A76,versenyek!CP:CR,3,FALSE),szabalyok!$A$16:$B$23,2,FALSE),0)</f>
        <v>0</v>
      </c>
      <c r="AF76" s="49">
        <f>versenyek!$CT$11*IFERROR(VLOOKUP(VLOOKUP($A76,versenyek!CS:CU,3,FALSE),szabalyok!$A$16:$B$23,2,FALSE),0)</f>
        <v>0</v>
      </c>
      <c r="AG76" s="49">
        <f>versenyek!$CW$11*IFERROR(VLOOKUP(VLOOKUP($A76,versenyek!CV:CX,3,FALSE),szabalyok!$A$16:$B$23,2,FALSE),0)</f>
        <v>0</v>
      </c>
      <c r="AH76" s="49">
        <f>versenyek!$CZ$11*IFERROR(VLOOKUP(VLOOKUP($A76,versenyek!CY:DA,3,FALSE),szabalyok!$A$16:$B$23,2,FALSE),0)</f>
        <v>0</v>
      </c>
      <c r="AI76" s="49">
        <f>versenyek!$DC$11*IFERROR(VLOOKUP(VLOOKUP($A76,versenyek!DB:DD,3,FALSE),szabalyok!$A$16:$B$23,2,FALSE),0)</f>
        <v>0</v>
      </c>
      <c r="AJ76" s="49">
        <f>versenyek!$DF$11*IFERROR(VLOOKUP(VLOOKUP($A76,versenyek!DE:DG,3,FALSE),szabalyok!$A$16:$B$23,2,FALSE),0)</f>
        <v>0</v>
      </c>
      <c r="AK76" s="49">
        <f>versenyek!$DI$11*IFERROR(VLOOKUP(VLOOKUP($A76,versenyek!DH:DJ,3,FALSE),szabalyok!$A$16:$B$23,2,FALSE),0)</f>
        <v>0</v>
      </c>
      <c r="AL76" s="49">
        <f>versenyek!$DL$11*IFERROR(VLOOKUP(VLOOKUP($A76,versenyek!DK:DM,3,FALSE),szabalyok!$A$16:$B$23,2,FALSE),0)</f>
        <v>0</v>
      </c>
      <c r="AM76" s="49">
        <f>versenyek!$DR$11*IFERROR(VLOOKUP(VLOOKUP($A76,versenyek!DQ:DS,3,FALSE),szabalyok!$A$16:$B$23,2,FALSE),0)</f>
        <v>0</v>
      </c>
      <c r="AN76" s="49">
        <f>versenyek!$DU$11*IFERROR(VLOOKUP(VLOOKUP($A76,versenyek!DT:DV,3,FALSE),szabalyok!$A$16:$B$23,2,FALSE),0)</f>
        <v>0</v>
      </c>
      <c r="AO76" s="49">
        <f>versenyek!$DO$11*IFERROR(VLOOKUP(VLOOKUP($A76,versenyek!DN:DP,3,FALSE),szabalyok!$A$16:$B$23,2,FALSE),0)</f>
        <v>0</v>
      </c>
      <c r="AP76" s="49">
        <f>versenyek!$DX$11*IFERROR(VLOOKUP(VLOOKUP($A76,versenyek!DW:DY,3,FALSE),szabalyok!$A$16:$B$23,2,FALSE),0)</f>
        <v>8.0274569245642216</v>
      </c>
      <c r="AQ76" s="49">
        <f>versenyek!$EA$11*IFERROR(VLOOKUP(VLOOKUP($A76,versenyek!DZ:EB,3,FALSE),szabalyok!$A$16:$B$23,2,FALSE),0)</f>
        <v>0</v>
      </c>
      <c r="AR76" s="49">
        <f>versenyek!$ED$11*IFERROR(VLOOKUP(VLOOKUP($A76,versenyek!EC:EE,3,FALSE),szabalyok!$A$16:$B$23,2,FALSE),0)</f>
        <v>0</v>
      </c>
      <c r="AS76" s="49">
        <f>versenyek!$EG$11*IFERROR(VLOOKUP(VLOOKUP($A76,versenyek!EF:EH,3,FALSE),szabalyok!$A$16:$B$23,2,FALSE),0)</f>
        <v>0</v>
      </c>
      <c r="AT76" s="49">
        <f>versenyek!$EJ$11*IFERROR(VLOOKUP(VLOOKUP($A76,versenyek!EI:EK,3,FALSE),szabalyok!$A$16:$B$23,2,FALSE),0)</f>
        <v>0</v>
      </c>
      <c r="AU76" s="49">
        <f>versenyek!$EM$11*IFERROR(VLOOKUP(VLOOKUP($A76,versenyek!EL:EN,3,FALSE),szabalyok!$A$16:$B$23,2,FALSE),0)</f>
        <v>0</v>
      </c>
      <c r="AV76" s="49">
        <f>versenyek!$EP$11*IFERROR(VLOOKUP(VLOOKUP($A76,versenyek!EO:EQ,3,FALSE),szabalyok!$A$16:$B$23,2,FALSE),0)</f>
        <v>0</v>
      </c>
      <c r="AW76" s="49">
        <f>versenyek!$EY$11*IFERROR(VLOOKUP(VLOOKUP($A76,versenyek!EX:EZ,3,FALSE),szabalyok!$A$16:$B$23,2,FALSE),0)</f>
        <v>0</v>
      </c>
      <c r="AX76" s="49">
        <f>versenyek!$FB$11*IFERROR(VLOOKUP(VLOOKUP($A76,versenyek!FA:FC,3,FALSE),szabalyok!$A$16:$B$23,2,FALSE),0)</f>
        <v>0</v>
      </c>
      <c r="AY76" s="49">
        <f>versenyek!$FE$11*IFERROR(VLOOKUP(VLOOKUP($A76,versenyek!FD:FF,3,FALSE),szabalyok!$A$16:$B$23,2,FALSE),0)</f>
        <v>0</v>
      </c>
      <c r="AZ76" s="49">
        <f>versenyek!$FH$11*IFERROR(VLOOKUP(VLOOKUP($A76,versenyek!FG:FI,3,FALSE),szabalyok!$A$16:$B$23,2,FALSE),0)</f>
        <v>0</v>
      </c>
      <c r="BA76" s="49">
        <f>versenyek!$FK$11*IFERROR(VLOOKUP(VLOOKUP($A76,versenyek!FJ:FL,3,FALSE),szabalyok!$A$16:$B$23,2,FALSE),0)</f>
        <v>0</v>
      </c>
      <c r="BB76" s="49">
        <f>versenyek!$FN$11*IFERROR(VLOOKUP(VLOOKUP($A76,versenyek!FM:FO,3,FALSE),szabalyok!$A$16:$B$23,2,FALSE),0)</f>
        <v>0</v>
      </c>
      <c r="BC76" s="49">
        <f>versenyek!$FQ$11*IFERROR(VLOOKUP(VLOOKUP($A76,versenyek!FP:FR,3,FALSE),szabalyok!$A$16:$B$23,2,FALSE),0)</f>
        <v>0</v>
      </c>
      <c r="BD76" s="49">
        <f>versenyek!$FT$11*IFERROR(VLOOKUP(VLOOKUP($A76,versenyek!FS:FU,3,FALSE),szabalyok!$A$16:$B$23,2,FALSE),0)</f>
        <v>0</v>
      </c>
      <c r="BE76" s="49">
        <f>versenyek!$FW$11*IFERROR(VLOOKUP(VLOOKUP($A76,versenyek!FV:FX,3,FALSE),szabalyok!$A$16:$B$23,2,FALSE),0)</f>
        <v>0</v>
      </c>
      <c r="BF76" s="49">
        <f>versenyek!$FZ$11*IFERROR(VLOOKUP(VLOOKUP($A76,versenyek!FY:GA,3,FALSE),szabalyok!$A$16:$B$23,2,FALSE),0)</f>
        <v>0</v>
      </c>
      <c r="BG76" s="49">
        <f>versenyek!$GC$11*IFERROR(VLOOKUP(VLOOKUP($A76,versenyek!GB:GD,3,FALSE),szabalyok!$A$16:$B$23,2,FALSE),0)</f>
        <v>0</v>
      </c>
      <c r="BH76" s="49">
        <f>versenyek!$GF$11*IFERROR(VLOOKUP(VLOOKUP($A76,versenyek!GE:GG,3,FALSE),szabalyok!$A$16:$B$23,2,FALSE),0)</f>
        <v>0</v>
      </c>
      <c r="BI76" s="49">
        <f>versenyek!$GI$11*IFERROR(VLOOKUP(VLOOKUP($A76,versenyek!GH:GJ,3,FALSE),szabalyok!$A$16:$B$23,2,FALSE),0)</f>
        <v>0</v>
      </c>
      <c r="BJ76" s="49">
        <f>versenyek!$GL$11*IFERROR(VLOOKUP(VLOOKUP($A76,versenyek!GK:GM,3,FALSE),szabalyok!$A$16:$B$23,2,FALSE),0)</f>
        <v>0</v>
      </c>
      <c r="BK76" s="49">
        <f>versenyek!$GO$11*IFERROR(VLOOKUP(VLOOKUP($A76,versenyek!GN:GP,3,FALSE),szabalyok!$A$16:$B$23,2,FALSE),0)</f>
        <v>0</v>
      </c>
      <c r="BL76" s="49">
        <f>versenyek!$GR$11*IFERROR(VLOOKUP(VLOOKUP($A76,versenyek!GQ:GS,3,FALSE),szabalyok!$A$16:$B$23,2,FALSE),0)</f>
        <v>0</v>
      </c>
      <c r="BM76" s="49">
        <f>versenyek!$GX$11*IFERROR(VLOOKUP(VLOOKUP($A76,versenyek!GW:GY,3,FALSE),szabalyok!$A$16:$B$23,2,FALSE),0)</f>
        <v>0</v>
      </c>
      <c r="BN76" s="49">
        <f>versenyek!$GX$11*IFERROR(VLOOKUP(VLOOKUP($A76,versenyek!GX:GZ,3,FALSE),szabalyok!$A$16:$B$23,2,FALSE),0)</f>
        <v>0</v>
      </c>
      <c r="BO76" s="49">
        <f>versenyek!$HD$11*IFERROR(VLOOKUP(VLOOKUP($A76,versenyek!HC:HE,3,FALSE),szabalyok!$A$16:$B$23,2,FALSE),0)</f>
        <v>0</v>
      </c>
      <c r="BP76" s="49">
        <f>versenyek!$HG$11*IFERROR(VLOOKUP(VLOOKUP($A76,versenyek!HF:HH,3,FALSE),szabalyok!$A$16:$B$23,2,FALSE),0)</f>
        <v>0</v>
      </c>
      <c r="BQ76" s="49">
        <f>versenyek!$HJ$11*IFERROR(VLOOKUP(VLOOKUP($A76,versenyek!HI:HK,3,FALSE),szabalyok!$A$16:$B$23,2,FALSE),0)</f>
        <v>0</v>
      </c>
      <c r="BR76" s="49">
        <f>versenyek!$HM$11*IFERROR(VLOOKUP(VLOOKUP($A76,versenyek!HL:HN,3,FALSE),szabalyok!$A$16:$B$23,2,FALSE),0)</f>
        <v>0</v>
      </c>
      <c r="BS76" s="49">
        <f>versenyek!$HP$11*IFERROR(VLOOKUP(VLOOKUP($A76,versenyek!HO:HQ,3,FALSE),szabalyok!$A$16:$B$23,2,FALSE),0)</f>
        <v>0</v>
      </c>
      <c r="BT76" s="49">
        <f>versenyek!$HS$11*IFERROR(VLOOKUP(VLOOKUP($A76,versenyek!HR:HT,3,FALSE),szabalyok!$A$16:$B$23,2,FALSE),0)</f>
        <v>0</v>
      </c>
      <c r="BU76" s="49">
        <f>versenyek!$HV$11*IFERROR(VLOOKUP(VLOOKUP($A76,versenyek!HU:HW,3,FALSE),szabalyok!$A$16:$B$23,2,FALSE),0)</f>
        <v>0</v>
      </c>
      <c r="BV76" s="49">
        <f>versenyek!$HY$11*IFERROR(VLOOKUP(VLOOKUP($A76,versenyek!HX:HZ,3,FALSE),szabalyok!$A$16:$B$23,2,FALSE),0)</f>
        <v>0</v>
      </c>
      <c r="BW76" s="49">
        <f>versenyek!$IB$11*IFERROR(VLOOKUP(VLOOKUP($A76,versenyek!IA:IC,3,FALSE),szabalyok!$A$16:$B$23,2,FALSE),0)</f>
        <v>0</v>
      </c>
      <c r="BX76" s="49">
        <f>versenyek!$IE$11*IFERROR(VLOOKUP(VLOOKUP($A76,versenyek!ID:IF,3,FALSE),szabalyok!$A$16:$B$23,2,FALSE),0)</f>
        <v>0</v>
      </c>
      <c r="BY76" s="49">
        <f>versenyek!$IH$11*IFERROR(VLOOKUP(VLOOKUP($A76,versenyek!IG:II,3,FALSE),szabalyok!$A$16:$B$23,2,FALSE),0)</f>
        <v>0</v>
      </c>
      <c r="BZ76" s="49">
        <f>versenyek!$IK$11*IFERROR(VLOOKUP(VLOOKUP($A76,versenyek!IJ:IL,3,FALSE),szabalyok!$A$16:$B$23,2,FALSE),0)</f>
        <v>0</v>
      </c>
      <c r="CA76" s="49">
        <f>versenyek!$IN$11*IFERROR(VLOOKUP(VLOOKUP($A76,versenyek!IM:IO,3,FALSE),szabalyok!$A$16:$B$23,2,FALSE),0)</f>
        <v>0</v>
      </c>
      <c r="CB76" s="49"/>
      <c r="CC76" s="238">
        <f t="shared" si="2"/>
        <v>0</v>
      </c>
    </row>
    <row r="77" spans="1:81">
      <c r="A77" s="1" t="s">
        <v>323</v>
      </c>
      <c r="B77" s="49">
        <v>0</v>
      </c>
      <c r="C77" s="49">
        <v>0</v>
      </c>
      <c r="D77" s="49">
        <v>0</v>
      </c>
      <c r="E77" s="49">
        <v>0</v>
      </c>
      <c r="F77" s="49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49">
        <v>0</v>
      </c>
      <c r="N77" s="49">
        <v>0</v>
      </c>
      <c r="O77" s="49">
        <v>0</v>
      </c>
      <c r="P77" s="49">
        <v>0</v>
      </c>
      <c r="Q77" s="49">
        <v>10.437076604500495</v>
      </c>
      <c r="R77" s="49">
        <f>versenyek!$BD$11*IFERROR(VLOOKUP(VLOOKUP($A77,versenyek!BC:BE,3,FALSE),szabalyok!$A$16:$B$23,2,FALSE),0)</f>
        <v>0</v>
      </c>
      <c r="S77" s="49">
        <f>versenyek!$BG$11*IFERROR(VLOOKUP(VLOOKUP($A77,versenyek!BF:BH,3,FALSE),szabalyok!$A$16:$B$23,2,FALSE),0)</f>
        <v>0</v>
      </c>
      <c r="T77" s="49">
        <f>versenyek!$BJ$11*IFERROR(VLOOKUP(VLOOKUP($A77,versenyek!BI:BK,3,FALSE),szabalyok!$A$16:$B$23,2,FALSE),0)</f>
        <v>0</v>
      </c>
      <c r="U77" s="49">
        <f>versenyek!$BM$11*IFERROR(VLOOKUP(VLOOKUP($A77,versenyek!BL:BN,3,FALSE),szabalyok!$A$16:$B$23,2,FALSE),0)</f>
        <v>0</v>
      </c>
      <c r="V77" s="49">
        <f>versenyek!$BP$11*IFERROR(VLOOKUP(VLOOKUP($A77,versenyek!BO:BQ,3,FALSE),szabalyok!$A$16:$B$23,2,FALSE),0)</f>
        <v>0</v>
      </c>
      <c r="W77" s="49">
        <f>versenyek!$BS$11*IFERROR(VLOOKUP(VLOOKUP($A77,versenyek!BR:BT,3,FALSE),szabalyok!$A$16:$B$23,2,FALSE),0)</f>
        <v>16.399082568807337</v>
      </c>
      <c r="X77" s="49">
        <f>versenyek!$BV$11*IFERROR(VLOOKUP(VLOOKUP($A77,versenyek!BU:BW,3,FALSE),szabalyok!$A$16:$B$23,2,FALSE),0)</f>
        <v>0</v>
      </c>
      <c r="Y77" s="49">
        <f>versenyek!$BY$11*IFERROR(VLOOKUP(VLOOKUP($A77,versenyek!BX:BZ,3,FALSE),szabalyok!$A$16:$B$23,2,FALSE),0)</f>
        <v>0</v>
      </c>
      <c r="Z77" s="49">
        <f>versenyek!$CB$11*IFERROR(VLOOKUP(VLOOKUP($A77,versenyek!CA:CC,3,FALSE),szabalyok!$A$16:$B$23,2,FALSE),0)</f>
        <v>0</v>
      </c>
      <c r="AA77" s="49">
        <f>versenyek!$CE$11*IFERROR(VLOOKUP(VLOOKUP($A77,versenyek!CD:CF,3,FALSE),szabalyok!$A$16:$B$23,2,FALSE),0)</f>
        <v>24.341341456147095</v>
      </c>
      <c r="AB77" s="49">
        <f>versenyek!$CH$11*IFERROR(VLOOKUP(VLOOKUP($A77,versenyek!CG:CI,3,FALSE),szabalyok!$A$16:$B$23,2,FALSE),0)</f>
        <v>0</v>
      </c>
      <c r="AC77" s="49">
        <f>versenyek!$CK$11*IFERROR(VLOOKUP(VLOOKUP($A77,versenyek!CJ:CL,3,FALSE),szabalyok!$A$16:$B$23,2,FALSE),0)</f>
        <v>0</v>
      </c>
      <c r="AD77" s="49">
        <f>versenyek!$CN$11*IFERROR(VLOOKUP(VLOOKUP($A77,versenyek!CM:CO,3,FALSE),szabalyok!$A$16:$B$23,2,FALSE),0)</f>
        <v>0</v>
      </c>
      <c r="AE77" s="49">
        <f>versenyek!$CQ$11*IFERROR(VLOOKUP(VLOOKUP($A77,versenyek!CP:CR,3,FALSE),szabalyok!$A$16:$B$23,2,FALSE),0)</f>
        <v>0</v>
      </c>
      <c r="AF77" s="49">
        <f>versenyek!$CT$11*IFERROR(VLOOKUP(VLOOKUP($A77,versenyek!CS:CU,3,FALSE),szabalyok!$A$16:$B$23,2,FALSE),0)</f>
        <v>0</v>
      </c>
      <c r="AG77" s="49">
        <f>versenyek!$CW$11*IFERROR(VLOOKUP(VLOOKUP($A77,versenyek!CV:CX,3,FALSE),szabalyok!$A$16:$B$23,2,FALSE),0)</f>
        <v>0</v>
      </c>
      <c r="AH77" s="49">
        <f>versenyek!$CZ$11*IFERROR(VLOOKUP(VLOOKUP($A77,versenyek!CY:DA,3,FALSE),szabalyok!$A$16:$B$23,2,FALSE),0)</f>
        <v>0</v>
      </c>
      <c r="AI77" s="49">
        <f>versenyek!$DC$11*IFERROR(VLOOKUP(VLOOKUP($A77,versenyek!DB:DD,3,FALSE),szabalyok!$A$16:$B$23,2,FALSE),0)</f>
        <v>0</v>
      </c>
      <c r="AJ77" s="49">
        <f>versenyek!$DF$11*IFERROR(VLOOKUP(VLOOKUP($A77,versenyek!DE:DG,3,FALSE),szabalyok!$A$16:$B$23,2,FALSE),0)</f>
        <v>0</v>
      </c>
      <c r="AK77" s="49">
        <f>versenyek!$DI$11*IFERROR(VLOOKUP(VLOOKUP($A77,versenyek!DH:DJ,3,FALSE),szabalyok!$A$16:$B$23,2,FALSE),0)</f>
        <v>0</v>
      </c>
      <c r="AL77" s="49">
        <f>versenyek!$DL$11*IFERROR(VLOOKUP(VLOOKUP($A77,versenyek!DK:DM,3,FALSE),szabalyok!$A$16:$B$23,2,FALSE),0)</f>
        <v>0</v>
      </c>
      <c r="AM77" s="49">
        <f>versenyek!$DR$11*IFERROR(VLOOKUP(VLOOKUP($A77,versenyek!DQ:DS,3,FALSE),szabalyok!$A$16:$B$23,2,FALSE),0)</f>
        <v>0</v>
      </c>
      <c r="AN77" s="49">
        <f>versenyek!$DU$11*IFERROR(VLOOKUP(VLOOKUP($A77,versenyek!DT:DV,3,FALSE),szabalyok!$A$16:$B$23,2,FALSE),0)</f>
        <v>0</v>
      </c>
      <c r="AO77" s="49">
        <f>versenyek!$DO$11*IFERROR(VLOOKUP(VLOOKUP($A77,versenyek!DN:DP,3,FALSE),szabalyok!$A$16:$B$23,2,FALSE),0)</f>
        <v>0</v>
      </c>
      <c r="AP77" s="49">
        <f>versenyek!$DX$11*IFERROR(VLOOKUP(VLOOKUP($A77,versenyek!DW:DY,3,FALSE),szabalyok!$A$16:$B$23,2,FALSE),0)</f>
        <v>0</v>
      </c>
      <c r="AQ77" s="49">
        <f>versenyek!$EA$11*IFERROR(VLOOKUP(VLOOKUP($A77,versenyek!DZ:EB,3,FALSE),szabalyok!$A$16:$B$23,2,FALSE),0)</f>
        <v>0</v>
      </c>
      <c r="AR77" s="49">
        <f>versenyek!$ED$11*IFERROR(VLOOKUP(VLOOKUP($A77,versenyek!EC:EE,3,FALSE),szabalyok!$A$16:$B$23,2,FALSE),0)</f>
        <v>0</v>
      </c>
      <c r="AS77" s="49">
        <f>versenyek!$EG$11*IFERROR(VLOOKUP(VLOOKUP($A77,versenyek!EF:EH,3,FALSE),szabalyok!$A$16:$B$23,2,FALSE),0)</f>
        <v>0</v>
      </c>
      <c r="AT77" s="49">
        <f>versenyek!$EJ$11*IFERROR(VLOOKUP(VLOOKUP($A77,versenyek!EI:EK,3,FALSE),szabalyok!$A$16:$B$23,2,FALSE),0)</f>
        <v>0</v>
      </c>
      <c r="AU77" s="49">
        <f>versenyek!$EM$11*IFERROR(VLOOKUP(VLOOKUP($A77,versenyek!EL:EN,3,FALSE),szabalyok!$A$16:$B$23,2,FALSE),0)</f>
        <v>0</v>
      </c>
      <c r="AV77" s="49">
        <f>versenyek!$EP$11*IFERROR(VLOOKUP(VLOOKUP($A77,versenyek!EO:EQ,3,FALSE),szabalyok!$A$16:$B$23,2,FALSE),0)</f>
        <v>0</v>
      </c>
      <c r="AW77" s="49">
        <f>versenyek!$EY$11*IFERROR(VLOOKUP(VLOOKUP($A77,versenyek!EX:EZ,3,FALSE),szabalyok!$A$16:$B$23,2,FALSE),0)</f>
        <v>0</v>
      </c>
      <c r="AX77" s="49">
        <f>versenyek!$FB$11*IFERROR(VLOOKUP(VLOOKUP($A77,versenyek!FA:FC,3,FALSE),szabalyok!$A$16:$B$23,2,FALSE),0)</f>
        <v>0</v>
      </c>
      <c r="AY77" s="49">
        <f>versenyek!$FE$11*IFERROR(VLOOKUP(VLOOKUP($A77,versenyek!FD:FF,3,FALSE),szabalyok!$A$16:$B$23,2,FALSE),0)</f>
        <v>0</v>
      </c>
      <c r="AZ77" s="49">
        <f>versenyek!$FH$11*IFERROR(VLOOKUP(VLOOKUP($A77,versenyek!FG:FI,3,FALSE),szabalyok!$A$16:$B$23,2,FALSE),0)</f>
        <v>0</v>
      </c>
      <c r="BA77" s="49">
        <f>versenyek!$FK$11*IFERROR(VLOOKUP(VLOOKUP($A77,versenyek!FJ:FL,3,FALSE),szabalyok!$A$16:$B$23,2,FALSE),0)</f>
        <v>0</v>
      </c>
      <c r="BB77" s="49">
        <f>versenyek!$FN$11*IFERROR(VLOOKUP(VLOOKUP($A77,versenyek!FM:FO,3,FALSE),szabalyok!$A$16:$B$23,2,FALSE),0)</f>
        <v>0</v>
      </c>
      <c r="BC77" s="49">
        <f>versenyek!$FQ$11*IFERROR(VLOOKUP(VLOOKUP($A77,versenyek!FP:FR,3,FALSE),szabalyok!$A$16:$B$23,2,FALSE),0)</f>
        <v>0</v>
      </c>
      <c r="BD77" s="49">
        <f>versenyek!$FT$11*IFERROR(VLOOKUP(VLOOKUP($A77,versenyek!FS:FU,3,FALSE),szabalyok!$A$16:$B$23,2,FALSE),0)</f>
        <v>0</v>
      </c>
      <c r="BE77" s="49">
        <f>versenyek!$FW$11*IFERROR(VLOOKUP(VLOOKUP($A77,versenyek!FV:FX,3,FALSE),szabalyok!$A$16:$B$23,2,FALSE),0)</f>
        <v>0</v>
      </c>
      <c r="BF77" s="49">
        <f>versenyek!$FZ$11*IFERROR(VLOOKUP(VLOOKUP($A77,versenyek!FY:GA,3,FALSE),szabalyok!$A$16:$B$23,2,FALSE),0)</f>
        <v>0</v>
      </c>
      <c r="BG77" s="49">
        <f>versenyek!$GC$11*IFERROR(VLOOKUP(VLOOKUP($A77,versenyek!GB:GD,3,FALSE),szabalyok!$A$16:$B$23,2,FALSE),0)</f>
        <v>0</v>
      </c>
      <c r="BH77" s="49">
        <f>versenyek!$GF$11*IFERROR(VLOOKUP(VLOOKUP($A77,versenyek!GE:GG,3,FALSE),szabalyok!$A$16:$B$23,2,FALSE),0)</f>
        <v>0</v>
      </c>
      <c r="BI77" s="49">
        <f>versenyek!$GI$11*IFERROR(VLOOKUP(VLOOKUP($A77,versenyek!GH:GJ,3,FALSE),szabalyok!$A$16:$B$23,2,FALSE),0)</f>
        <v>0</v>
      </c>
      <c r="BJ77" s="49">
        <f>versenyek!$GL$11*IFERROR(VLOOKUP(VLOOKUP($A77,versenyek!GK:GM,3,FALSE),szabalyok!$A$16:$B$23,2,FALSE),0)</f>
        <v>0</v>
      </c>
      <c r="BK77" s="49">
        <f>versenyek!$GO$11*IFERROR(VLOOKUP(VLOOKUP($A77,versenyek!GN:GP,3,FALSE),szabalyok!$A$16:$B$23,2,FALSE),0)</f>
        <v>0</v>
      </c>
      <c r="BL77" s="49">
        <f>versenyek!$GR$11*IFERROR(VLOOKUP(VLOOKUP($A77,versenyek!GQ:GS,3,FALSE),szabalyok!$A$16:$B$23,2,FALSE),0)</f>
        <v>0</v>
      </c>
      <c r="BM77" s="49">
        <f>versenyek!$GX$11*IFERROR(VLOOKUP(VLOOKUP($A77,versenyek!GW:GY,3,FALSE),szabalyok!$A$16:$B$23,2,FALSE),0)</f>
        <v>0</v>
      </c>
      <c r="BN77" s="49">
        <f>versenyek!$GX$11*IFERROR(VLOOKUP(VLOOKUP($A77,versenyek!GX:GZ,3,FALSE),szabalyok!$A$16:$B$23,2,FALSE),0)</f>
        <v>0</v>
      </c>
      <c r="BO77" s="49">
        <f>versenyek!$HD$11*IFERROR(VLOOKUP(VLOOKUP($A77,versenyek!HC:HE,3,FALSE),szabalyok!$A$16:$B$23,2,FALSE),0)</f>
        <v>0</v>
      </c>
      <c r="BP77" s="49">
        <f>versenyek!$HG$11*IFERROR(VLOOKUP(VLOOKUP($A77,versenyek!HF:HH,3,FALSE),szabalyok!$A$16:$B$23,2,FALSE),0)</f>
        <v>0</v>
      </c>
      <c r="BQ77" s="49">
        <f>versenyek!$HJ$11*IFERROR(VLOOKUP(VLOOKUP($A77,versenyek!HI:HK,3,FALSE),szabalyok!$A$16:$B$23,2,FALSE),0)</f>
        <v>0</v>
      </c>
      <c r="BR77" s="49">
        <f>versenyek!$HM$11*IFERROR(VLOOKUP(VLOOKUP($A77,versenyek!HL:HN,3,FALSE),szabalyok!$A$16:$B$23,2,FALSE),0)</f>
        <v>0</v>
      </c>
      <c r="BS77" s="49">
        <f>versenyek!$HP$11*IFERROR(VLOOKUP(VLOOKUP($A77,versenyek!HO:HQ,3,FALSE),szabalyok!$A$16:$B$23,2,FALSE),0)</f>
        <v>0</v>
      </c>
      <c r="BT77" s="49">
        <f>versenyek!$HS$11*IFERROR(VLOOKUP(VLOOKUP($A77,versenyek!HR:HT,3,FALSE),szabalyok!$A$16:$B$23,2,FALSE),0)</f>
        <v>0</v>
      </c>
      <c r="BU77" s="49">
        <f>versenyek!$HV$11*IFERROR(VLOOKUP(VLOOKUP($A77,versenyek!HU:HW,3,FALSE),szabalyok!$A$16:$B$23,2,FALSE),0)</f>
        <v>0</v>
      </c>
      <c r="BV77" s="49">
        <f>versenyek!$HY$11*IFERROR(VLOOKUP(VLOOKUP($A77,versenyek!HX:HZ,3,FALSE),szabalyok!$A$16:$B$23,2,FALSE),0)</f>
        <v>0</v>
      </c>
      <c r="BW77" s="49">
        <f>versenyek!$IB$11*IFERROR(VLOOKUP(VLOOKUP($A77,versenyek!IA:IC,3,FALSE),szabalyok!$A$16:$B$23,2,FALSE),0)</f>
        <v>0</v>
      </c>
      <c r="BX77" s="49">
        <f>versenyek!$IE$11*IFERROR(VLOOKUP(VLOOKUP($A77,versenyek!ID:IF,3,FALSE),szabalyok!$A$16:$B$23,2,FALSE),0)</f>
        <v>0</v>
      </c>
      <c r="BY77" s="49">
        <f>versenyek!$IH$11*IFERROR(VLOOKUP(VLOOKUP($A77,versenyek!IG:II,3,FALSE),szabalyok!$A$16:$B$23,2,FALSE),0)</f>
        <v>0</v>
      </c>
      <c r="BZ77" s="49">
        <f>versenyek!$IK$11*IFERROR(VLOOKUP(VLOOKUP($A77,versenyek!IJ:IL,3,FALSE),szabalyok!$A$16:$B$23,2,FALSE),0)</f>
        <v>0</v>
      </c>
      <c r="CA77" s="49">
        <f>versenyek!$IN$11*IFERROR(VLOOKUP(VLOOKUP($A77,versenyek!IM:IO,3,FALSE),szabalyok!$A$16:$B$23,2,FALSE),0)</f>
        <v>0</v>
      </c>
      <c r="CB77" s="49"/>
      <c r="CC77" s="238">
        <f t="shared" si="2"/>
        <v>0</v>
      </c>
    </row>
    <row r="78" spans="1:81">
      <c r="A78" s="65" t="s">
        <v>36</v>
      </c>
      <c r="B78" s="49">
        <v>0</v>
      </c>
      <c r="C78" s="49">
        <v>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  <c r="N78" s="49">
        <v>0</v>
      </c>
      <c r="O78" s="49">
        <v>2.7763678517397334</v>
      </c>
      <c r="P78" s="49">
        <v>9.9341426507416326</v>
      </c>
      <c r="Q78" s="49">
        <v>0</v>
      </c>
      <c r="R78" s="49">
        <f>versenyek!$BD$11*IFERROR(VLOOKUP(VLOOKUP($A78,versenyek!BC:BE,3,FALSE),szabalyok!$A$16:$B$23,2,FALSE),0)</f>
        <v>0</v>
      </c>
      <c r="S78" s="49">
        <f>versenyek!$BG$11*IFERROR(VLOOKUP(VLOOKUP($A78,versenyek!BF:BH,3,FALSE),szabalyok!$A$16:$B$23,2,FALSE),0)</f>
        <v>0</v>
      </c>
      <c r="T78" s="49">
        <f>versenyek!$BJ$11*IFERROR(VLOOKUP(VLOOKUP($A78,versenyek!BI:BK,3,FALSE),szabalyok!$A$16:$B$23,2,FALSE),0)</f>
        <v>0</v>
      </c>
      <c r="U78" s="49">
        <f>versenyek!$BM$11*IFERROR(VLOOKUP(VLOOKUP($A78,versenyek!BL:BN,3,FALSE),szabalyok!$A$16:$B$23,2,FALSE),0)</f>
        <v>0</v>
      </c>
      <c r="V78" s="49">
        <f>versenyek!$BP$11*IFERROR(VLOOKUP(VLOOKUP($A78,versenyek!BO:BQ,3,FALSE),szabalyok!$A$16:$B$23,2,FALSE),0)</f>
        <v>0</v>
      </c>
      <c r="W78" s="49">
        <f>versenyek!$BS$11*IFERROR(VLOOKUP(VLOOKUP($A78,versenyek!BR:BT,3,FALSE),szabalyok!$A$16:$B$23,2,FALSE),0)</f>
        <v>0</v>
      </c>
      <c r="X78" s="49">
        <f>versenyek!$BV$11*IFERROR(VLOOKUP(VLOOKUP($A78,versenyek!BU:BW,3,FALSE),szabalyok!$A$16:$B$23,2,FALSE),0)</f>
        <v>0</v>
      </c>
      <c r="Y78" s="49">
        <f>versenyek!$BY$11*IFERROR(VLOOKUP(VLOOKUP($A78,versenyek!BX:BZ,3,FALSE),szabalyok!$A$16:$B$23,2,FALSE),0)</f>
        <v>0</v>
      </c>
      <c r="Z78" s="49">
        <f>versenyek!$CB$11*IFERROR(VLOOKUP(VLOOKUP($A78,versenyek!CA:CC,3,FALSE),szabalyok!$A$16:$B$23,2,FALSE),0)</f>
        <v>0</v>
      </c>
      <c r="AA78" s="49">
        <f>versenyek!$CE$11*IFERROR(VLOOKUP(VLOOKUP($A78,versenyek!CD:CF,3,FALSE),szabalyok!$A$16:$B$23,2,FALSE),0)</f>
        <v>0</v>
      </c>
      <c r="AB78" s="49">
        <f>versenyek!$CH$11*IFERROR(VLOOKUP(VLOOKUP($A78,versenyek!CG:CI,3,FALSE),szabalyok!$A$16:$B$23,2,FALSE),0)</f>
        <v>0</v>
      </c>
      <c r="AC78" s="49">
        <f>versenyek!$CK$11*IFERROR(VLOOKUP(VLOOKUP($A78,versenyek!CJ:CL,3,FALSE),szabalyok!$A$16:$B$23,2,FALSE),0)</f>
        <v>0</v>
      </c>
      <c r="AD78" s="49">
        <f>versenyek!$CN$11*IFERROR(VLOOKUP(VLOOKUP($A78,versenyek!CM:CO,3,FALSE),szabalyok!$A$16:$B$23,2,FALSE),0)</f>
        <v>0</v>
      </c>
      <c r="AE78" s="49">
        <f>versenyek!$CQ$11*IFERROR(VLOOKUP(VLOOKUP($A78,versenyek!CP:CR,3,FALSE),szabalyok!$A$16:$B$23,2,FALSE),0)</f>
        <v>0</v>
      </c>
      <c r="AF78" s="49">
        <f>versenyek!$CT$11*IFERROR(VLOOKUP(VLOOKUP($A78,versenyek!CS:CU,3,FALSE),szabalyok!$A$16:$B$23,2,FALSE),0)</f>
        <v>0</v>
      </c>
      <c r="AG78" s="49">
        <f>versenyek!$CW$11*IFERROR(VLOOKUP(VLOOKUP($A78,versenyek!CV:CX,3,FALSE),szabalyok!$A$16:$B$23,2,FALSE),0)</f>
        <v>0</v>
      </c>
      <c r="AH78" s="49">
        <f>versenyek!$CZ$11*IFERROR(VLOOKUP(VLOOKUP($A78,versenyek!CY:DA,3,FALSE),szabalyok!$A$16:$B$23,2,FALSE),0)</f>
        <v>0</v>
      </c>
      <c r="AI78" s="49">
        <f>versenyek!$DC$11*IFERROR(VLOOKUP(VLOOKUP($A78,versenyek!DB:DD,3,FALSE),szabalyok!$A$16:$B$23,2,FALSE),0)</f>
        <v>0</v>
      </c>
      <c r="AJ78" s="49">
        <f>versenyek!$DF$11*IFERROR(VLOOKUP(VLOOKUP($A78,versenyek!DE:DG,3,FALSE),szabalyok!$A$16:$B$23,2,FALSE),0)</f>
        <v>0</v>
      </c>
      <c r="AK78" s="49">
        <f>versenyek!$DI$11*IFERROR(VLOOKUP(VLOOKUP($A78,versenyek!DH:DJ,3,FALSE),szabalyok!$A$16:$B$23,2,FALSE),0)</f>
        <v>0</v>
      </c>
      <c r="AL78" s="49">
        <f>versenyek!$DL$11*IFERROR(VLOOKUP(VLOOKUP($A78,versenyek!DK:DM,3,FALSE),szabalyok!$A$16:$B$23,2,FALSE),0)</f>
        <v>0</v>
      </c>
      <c r="AM78" s="49">
        <f>versenyek!$DR$11*IFERROR(VLOOKUP(VLOOKUP($A78,versenyek!DQ:DS,3,FALSE),szabalyok!$A$16:$B$23,2,FALSE),0)</f>
        <v>0</v>
      </c>
      <c r="AN78" s="49">
        <f>versenyek!$DU$11*IFERROR(VLOOKUP(VLOOKUP($A78,versenyek!DT:DV,3,FALSE),szabalyok!$A$16:$B$23,2,FALSE),0)</f>
        <v>0</v>
      </c>
      <c r="AO78" s="49">
        <f>versenyek!$DO$11*IFERROR(VLOOKUP(VLOOKUP($A78,versenyek!DN:DP,3,FALSE),szabalyok!$A$16:$B$23,2,FALSE),0)</f>
        <v>0</v>
      </c>
      <c r="AP78" s="49">
        <f>versenyek!$DX$11*IFERROR(VLOOKUP(VLOOKUP($A78,versenyek!DW:DY,3,FALSE),szabalyok!$A$16:$B$23,2,FALSE),0)</f>
        <v>0</v>
      </c>
      <c r="AQ78" s="49">
        <f>versenyek!$EA$11*IFERROR(VLOOKUP(VLOOKUP($A78,versenyek!DZ:EB,3,FALSE),szabalyok!$A$16:$B$23,2,FALSE),0)</f>
        <v>0</v>
      </c>
      <c r="AR78" s="49">
        <f>versenyek!$ED$11*IFERROR(VLOOKUP(VLOOKUP($A78,versenyek!EC:EE,3,FALSE),szabalyok!$A$16:$B$23,2,FALSE),0)</f>
        <v>0</v>
      </c>
      <c r="AS78" s="49">
        <f>versenyek!$EG$11*IFERROR(VLOOKUP(VLOOKUP($A78,versenyek!EF:EH,3,FALSE),szabalyok!$A$16:$B$23,2,FALSE),0)</f>
        <v>0</v>
      </c>
      <c r="AT78" s="49">
        <f>versenyek!$EJ$11*IFERROR(VLOOKUP(VLOOKUP($A78,versenyek!EI:EK,3,FALSE),szabalyok!$A$16:$B$23,2,FALSE),0)</f>
        <v>0</v>
      </c>
      <c r="AU78" s="49">
        <f>versenyek!$EM$11*IFERROR(VLOOKUP(VLOOKUP($A78,versenyek!EL:EN,3,FALSE),szabalyok!$A$16:$B$23,2,FALSE),0)</f>
        <v>0</v>
      </c>
      <c r="AV78" s="49">
        <f>versenyek!$EP$11*IFERROR(VLOOKUP(VLOOKUP($A78,versenyek!EO:EQ,3,FALSE),szabalyok!$A$16:$B$23,2,FALSE),0)</f>
        <v>0</v>
      </c>
      <c r="AW78" s="49">
        <f>versenyek!$EY$11*IFERROR(VLOOKUP(VLOOKUP($A78,versenyek!EX:EZ,3,FALSE),szabalyok!$A$16:$B$23,2,FALSE),0)</f>
        <v>0</v>
      </c>
      <c r="AX78" s="49">
        <f>versenyek!$FB$11*IFERROR(VLOOKUP(VLOOKUP($A78,versenyek!FA:FC,3,FALSE),szabalyok!$A$16:$B$23,2,FALSE),0)</f>
        <v>0</v>
      </c>
      <c r="AY78" s="49">
        <f>versenyek!$FE$11*IFERROR(VLOOKUP(VLOOKUP($A78,versenyek!FD:FF,3,FALSE),szabalyok!$A$16:$B$23,2,FALSE),0)</f>
        <v>0</v>
      </c>
      <c r="AZ78" s="49">
        <f>versenyek!$FH$11*IFERROR(VLOOKUP(VLOOKUP($A78,versenyek!FG:FI,3,FALSE),szabalyok!$A$16:$B$23,2,FALSE),0)</f>
        <v>0</v>
      </c>
      <c r="BA78" s="49">
        <f>versenyek!$FK$11*IFERROR(VLOOKUP(VLOOKUP($A78,versenyek!FJ:FL,3,FALSE),szabalyok!$A$16:$B$23,2,FALSE),0)</f>
        <v>0</v>
      </c>
      <c r="BB78" s="49">
        <f>versenyek!$FN$11*IFERROR(VLOOKUP(VLOOKUP($A78,versenyek!FM:FO,3,FALSE),szabalyok!$A$16:$B$23,2,FALSE),0)</f>
        <v>0</v>
      </c>
      <c r="BC78" s="49">
        <f>versenyek!$FQ$11*IFERROR(VLOOKUP(VLOOKUP($A78,versenyek!FP:FR,3,FALSE),szabalyok!$A$16:$B$23,2,FALSE),0)</f>
        <v>0</v>
      </c>
      <c r="BD78" s="49">
        <f>versenyek!$FT$11*IFERROR(VLOOKUP(VLOOKUP($A78,versenyek!FS:FU,3,FALSE),szabalyok!$A$16:$B$23,2,FALSE),0)</f>
        <v>0</v>
      </c>
      <c r="BE78" s="49">
        <f>versenyek!$FW$11*IFERROR(VLOOKUP(VLOOKUP($A78,versenyek!FV:FX,3,FALSE),szabalyok!$A$16:$B$23,2,FALSE),0)</f>
        <v>0</v>
      </c>
      <c r="BF78" s="49">
        <f>versenyek!$FZ$11*IFERROR(VLOOKUP(VLOOKUP($A78,versenyek!FY:GA,3,FALSE),szabalyok!$A$16:$B$23,2,FALSE),0)</f>
        <v>0</v>
      </c>
      <c r="BG78" s="49">
        <f>versenyek!$GC$11*IFERROR(VLOOKUP(VLOOKUP($A78,versenyek!GB:GD,3,FALSE),szabalyok!$A$16:$B$23,2,FALSE),0)</f>
        <v>0</v>
      </c>
      <c r="BH78" s="49">
        <f>versenyek!$GF$11*IFERROR(VLOOKUP(VLOOKUP($A78,versenyek!GE:GG,3,FALSE),szabalyok!$A$16:$B$23,2,FALSE),0)</f>
        <v>0</v>
      </c>
      <c r="BI78" s="49">
        <f>versenyek!$GI$11*IFERROR(VLOOKUP(VLOOKUP($A78,versenyek!GH:GJ,3,FALSE),szabalyok!$A$16:$B$23,2,FALSE),0)</f>
        <v>0</v>
      </c>
      <c r="BJ78" s="49">
        <f>versenyek!$GL$11*IFERROR(VLOOKUP(VLOOKUP($A78,versenyek!GK:GM,3,FALSE),szabalyok!$A$16:$B$23,2,FALSE),0)</f>
        <v>0</v>
      </c>
      <c r="BK78" s="49">
        <f>versenyek!$GO$11*IFERROR(VLOOKUP(VLOOKUP($A78,versenyek!GN:GP,3,FALSE),szabalyok!$A$16:$B$23,2,FALSE),0)</f>
        <v>0</v>
      </c>
      <c r="BL78" s="49">
        <f>versenyek!$GR$11*IFERROR(VLOOKUP(VLOOKUP($A78,versenyek!GQ:GS,3,FALSE),szabalyok!$A$16:$B$23,2,FALSE),0)</f>
        <v>0</v>
      </c>
      <c r="BM78" s="49">
        <f>versenyek!$GX$11*IFERROR(VLOOKUP(VLOOKUP($A78,versenyek!GW:GY,3,FALSE),szabalyok!$A$16:$B$23,2,FALSE),0)</f>
        <v>0</v>
      </c>
      <c r="BN78" s="49">
        <f>versenyek!$GX$11*IFERROR(VLOOKUP(VLOOKUP($A78,versenyek!GX:GZ,3,FALSE),szabalyok!$A$16:$B$23,2,FALSE),0)</f>
        <v>0</v>
      </c>
      <c r="BO78" s="49">
        <f>versenyek!$HD$11*IFERROR(VLOOKUP(VLOOKUP($A78,versenyek!HC:HE,3,FALSE),szabalyok!$A$16:$B$23,2,FALSE),0)</f>
        <v>0</v>
      </c>
      <c r="BP78" s="49">
        <f>versenyek!$HG$11*IFERROR(VLOOKUP(VLOOKUP($A78,versenyek!HF:HH,3,FALSE),szabalyok!$A$16:$B$23,2,FALSE),0)</f>
        <v>0</v>
      </c>
      <c r="BQ78" s="49">
        <f>versenyek!$HJ$11*IFERROR(VLOOKUP(VLOOKUP($A78,versenyek!HI:HK,3,FALSE),szabalyok!$A$16:$B$23,2,FALSE),0)</f>
        <v>0</v>
      </c>
      <c r="BR78" s="49">
        <f>versenyek!$HM$11*IFERROR(VLOOKUP(VLOOKUP($A78,versenyek!HL:HN,3,FALSE),szabalyok!$A$16:$B$23,2,FALSE),0)</f>
        <v>0</v>
      </c>
      <c r="BS78" s="49">
        <f>versenyek!$HP$11*IFERROR(VLOOKUP(VLOOKUP($A78,versenyek!HO:HQ,3,FALSE),szabalyok!$A$16:$B$23,2,FALSE),0)</f>
        <v>0</v>
      </c>
      <c r="BT78" s="49">
        <f>versenyek!$HS$11*IFERROR(VLOOKUP(VLOOKUP($A78,versenyek!HR:HT,3,FALSE),szabalyok!$A$16:$B$23,2,FALSE),0)</f>
        <v>0</v>
      </c>
      <c r="BU78" s="49">
        <f>versenyek!$HV$11*IFERROR(VLOOKUP(VLOOKUP($A78,versenyek!HU:HW,3,FALSE),szabalyok!$A$16:$B$23,2,FALSE),0)</f>
        <v>0</v>
      </c>
      <c r="BV78" s="49">
        <f>versenyek!$HY$11*IFERROR(VLOOKUP(VLOOKUP($A78,versenyek!HX:HZ,3,FALSE),szabalyok!$A$16:$B$23,2,FALSE),0)</f>
        <v>0</v>
      </c>
      <c r="BW78" s="49">
        <f>versenyek!$IB$11*IFERROR(VLOOKUP(VLOOKUP($A78,versenyek!IA:IC,3,FALSE),szabalyok!$A$16:$B$23,2,FALSE),0)</f>
        <v>0</v>
      </c>
      <c r="BX78" s="49">
        <f>versenyek!$IE$11*IFERROR(VLOOKUP(VLOOKUP($A78,versenyek!ID:IF,3,FALSE),szabalyok!$A$16:$B$23,2,FALSE),0)</f>
        <v>0</v>
      </c>
      <c r="BY78" s="49">
        <f>versenyek!$IH$11*IFERROR(VLOOKUP(VLOOKUP($A78,versenyek!IG:II,3,FALSE),szabalyok!$A$16:$B$23,2,FALSE),0)</f>
        <v>0</v>
      </c>
      <c r="BZ78" s="49">
        <f>versenyek!$IK$11*IFERROR(VLOOKUP(VLOOKUP($A78,versenyek!IJ:IL,3,FALSE),szabalyok!$A$16:$B$23,2,FALSE),0)</f>
        <v>0</v>
      </c>
      <c r="CA78" s="49">
        <f>versenyek!$IN$11*IFERROR(VLOOKUP(VLOOKUP($A78,versenyek!IM:IO,3,FALSE),szabalyok!$A$16:$B$23,2,FALSE),0)</f>
        <v>0</v>
      </c>
      <c r="CB78" s="49"/>
      <c r="CC78" s="238">
        <f t="shared" si="2"/>
        <v>0</v>
      </c>
    </row>
    <row r="79" spans="1:81">
      <c r="A79" s="65" t="s">
        <v>537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>
        <f>versenyek!$BJ$11*IFERROR(VLOOKUP(VLOOKUP($A79,versenyek!BI:BK,3,FALSE),szabalyok!$A$16:$B$23,2,FALSE),0)</f>
        <v>25.704552075536419</v>
      </c>
      <c r="U79" s="49">
        <f>versenyek!$BM$11*IFERROR(VLOOKUP(VLOOKUP($A79,versenyek!BL:BN,3,FALSE),szabalyok!$A$16:$B$23,2,FALSE),0)</f>
        <v>0</v>
      </c>
      <c r="V79" s="49">
        <f>versenyek!$BP$11*IFERROR(VLOOKUP(VLOOKUP($A79,versenyek!BO:BQ,3,FALSE),szabalyok!$A$16:$B$23,2,FALSE),0)</f>
        <v>0</v>
      </c>
      <c r="W79" s="49">
        <f>versenyek!$BS$11*IFERROR(VLOOKUP(VLOOKUP($A79,versenyek!BR:BT,3,FALSE),szabalyok!$A$16:$B$23,2,FALSE),0)</f>
        <v>0</v>
      </c>
      <c r="X79" s="49">
        <f>versenyek!$BV$11*IFERROR(VLOOKUP(VLOOKUP($A79,versenyek!BU:BW,3,FALSE),szabalyok!$A$16:$B$23,2,FALSE),0)</f>
        <v>0</v>
      </c>
      <c r="Y79" s="49">
        <f>versenyek!$BY$11*IFERROR(VLOOKUP(VLOOKUP($A79,versenyek!BX:BZ,3,FALSE),szabalyok!$A$16:$B$23,2,FALSE),0)</f>
        <v>0</v>
      </c>
      <c r="Z79" s="49">
        <f>versenyek!$CB$11*IFERROR(VLOOKUP(VLOOKUP($A79,versenyek!CA:CC,3,FALSE),szabalyok!$A$16:$B$23,2,FALSE),0)</f>
        <v>0</v>
      </c>
      <c r="AA79" s="49">
        <f>versenyek!$CE$11*IFERROR(VLOOKUP(VLOOKUP($A79,versenyek!CD:CF,3,FALSE),szabalyok!$A$16:$B$23,2,FALSE),0)</f>
        <v>0</v>
      </c>
      <c r="AB79" s="49">
        <f>versenyek!$CH$11*IFERROR(VLOOKUP(VLOOKUP($A79,versenyek!CG:CI,3,FALSE),szabalyok!$A$16:$B$23,2,FALSE),0)</f>
        <v>0</v>
      </c>
      <c r="AC79" s="49">
        <f>versenyek!$CK$11*IFERROR(VLOOKUP(VLOOKUP($A79,versenyek!CJ:CL,3,FALSE),szabalyok!$A$16:$B$23,2,FALSE),0)</f>
        <v>0</v>
      </c>
      <c r="AD79" s="49">
        <f>versenyek!$CN$11*IFERROR(VLOOKUP(VLOOKUP($A79,versenyek!CM:CO,3,FALSE),szabalyok!$A$16:$B$23,2,FALSE),0)</f>
        <v>0</v>
      </c>
      <c r="AE79" s="49">
        <f>versenyek!$CQ$11*IFERROR(VLOOKUP(VLOOKUP($A79,versenyek!CP:CR,3,FALSE),szabalyok!$A$16:$B$23,2,FALSE),0)</f>
        <v>0</v>
      </c>
      <c r="AF79" s="49">
        <f>versenyek!$CT$11*IFERROR(VLOOKUP(VLOOKUP($A79,versenyek!CS:CU,3,FALSE),szabalyok!$A$16:$B$23,2,FALSE),0)</f>
        <v>0</v>
      </c>
      <c r="AG79" s="49">
        <f>versenyek!$CW$11*IFERROR(VLOOKUP(VLOOKUP($A79,versenyek!CV:CX,3,FALSE),szabalyok!$A$16:$B$23,2,FALSE),0)</f>
        <v>0</v>
      </c>
      <c r="AH79" s="49">
        <f>versenyek!$CZ$11*IFERROR(VLOOKUP(VLOOKUP($A79,versenyek!CY:DA,3,FALSE),szabalyok!$A$16:$B$23,2,FALSE),0)</f>
        <v>0</v>
      </c>
      <c r="AI79" s="49">
        <f>versenyek!$DC$11*IFERROR(VLOOKUP(VLOOKUP($A79,versenyek!DB:DD,3,FALSE),szabalyok!$A$16:$B$23,2,FALSE),0)</f>
        <v>0</v>
      </c>
      <c r="AJ79" s="49">
        <f>versenyek!$DF$11*IFERROR(VLOOKUP(VLOOKUP($A79,versenyek!DE:DG,3,FALSE),szabalyok!$A$16:$B$23,2,FALSE),0)</f>
        <v>0</v>
      </c>
      <c r="AK79" s="49">
        <f>versenyek!$DI$11*IFERROR(VLOOKUP(VLOOKUP($A79,versenyek!DH:DJ,3,FALSE),szabalyok!$A$16:$B$23,2,FALSE),0)</f>
        <v>0</v>
      </c>
      <c r="AL79" s="49">
        <f>versenyek!$DL$11*IFERROR(VLOOKUP(VLOOKUP($A79,versenyek!DK:DM,3,FALSE),szabalyok!$A$16:$B$23,2,FALSE),0)</f>
        <v>0</v>
      </c>
      <c r="AM79" s="49">
        <f>versenyek!$DR$11*IFERROR(VLOOKUP(VLOOKUP($A79,versenyek!DQ:DS,3,FALSE),szabalyok!$A$16:$B$23,2,FALSE),0)</f>
        <v>0</v>
      </c>
      <c r="AN79" s="49">
        <f>versenyek!$DU$11*IFERROR(VLOOKUP(VLOOKUP($A79,versenyek!DT:DV,3,FALSE),szabalyok!$A$16:$B$23,2,FALSE),0)</f>
        <v>0</v>
      </c>
      <c r="AO79" s="49">
        <f>versenyek!$DO$11*IFERROR(VLOOKUP(VLOOKUP($A79,versenyek!DN:DP,3,FALSE),szabalyok!$A$16:$B$23,2,FALSE),0)</f>
        <v>0</v>
      </c>
      <c r="AP79" s="49">
        <f>versenyek!$DX$11*IFERROR(VLOOKUP(VLOOKUP($A79,versenyek!DW:DY,3,FALSE),szabalyok!$A$16:$B$23,2,FALSE),0)</f>
        <v>0</v>
      </c>
      <c r="AQ79" s="49">
        <f>versenyek!$EA$11*IFERROR(VLOOKUP(VLOOKUP($A79,versenyek!DZ:EB,3,FALSE),szabalyok!$A$16:$B$23,2,FALSE),0)</f>
        <v>0</v>
      </c>
      <c r="AR79" s="49">
        <f>versenyek!$ED$11*IFERROR(VLOOKUP(VLOOKUP($A79,versenyek!EC:EE,3,FALSE),szabalyok!$A$16:$B$23,2,FALSE),0)</f>
        <v>0</v>
      </c>
      <c r="AS79" s="49">
        <f>versenyek!$EG$11*IFERROR(VLOOKUP(VLOOKUP($A79,versenyek!EF:EH,3,FALSE),szabalyok!$A$16:$B$23,2,FALSE),0)</f>
        <v>0</v>
      </c>
      <c r="AT79" s="49">
        <f>versenyek!$EJ$11*IFERROR(VLOOKUP(VLOOKUP($A79,versenyek!EI:EK,3,FALSE),szabalyok!$A$16:$B$23,2,FALSE),0)</f>
        <v>0</v>
      </c>
      <c r="AU79" s="49">
        <f>versenyek!$EM$11*IFERROR(VLOOKUP(VLOOKUP($A79,versenyek!EL:EN,3,FALSE),szabalyok!$A$16:$B$23,2,FALSE),0)</f>
        <v>0</v>
      </c>
      <c r="AV79" s="49">
        <f>versenyek!$EP$11*IFERROR(VLOOKUP(VLOOKUP($A79,versenyek!EO:EQ,3,FALSE),szabalyok!$A$16:$B$23,2,FALSE),0)</f>
        <v>0</v>
      </c>
      <c r="AW79" s="49">
        <f>versenyek!$EY$11*IFERROR(VLOOKUP(VLOOKUP($A79,versenyek!EX:EZ,3,FALSE),szabalyok!$A$16:$B$23,2,FALSE),0)</f>
        <v>0</v>
      </c>
      <c r="AX79" s="49">
        <f>versenyek!$FB$11*IFERROR(VLOOKUP(VLOOKUP($A79,versenyek!FA:FC,3,FALSE),szabalyok!$A$16:$B$23,2,FALSE),0)</f>
        <v>0</v>
      </c>
      <c r="AY79" s="49">
        <f>versenyek!$FE$11*IFERROR(VLOOKUP(VLOOKUP($A79,versenyek!FD:FF,3,FALSE),szabalyok!$A$16:$B$23,2,FALSE),0)</f>
        <v>0</v>
      </c>
      <c r="AZ79" s="49">
        <f>versenyek!$FH$11*IFERROR(VLOOKUP(VLOOKUP($A79,versenyek!FG:FI,3,FALSE),szabalyok!$A$16:$B$23,2,FALSE),0)</f>
        <v>0</v>
      </c>
      <c r="BA79" s="49">
        <f>versenyek!$FK$11*IFERROR(VLOOKUP(VLOOKUP($A79,versenyek!FJ:FL,3,FALSE),szabalyok!$A$16:$B$23,2,FALSE),0)</f>
        <v>0</v>
      </c>
      <c r="BB79" s="49">
        <f>versenyek!$FN$11*IFERROR(VLOOKUP(VLOOKUP($A79,versenyek!FM:FO,3,FALSE),szabalyok!$A$16:$B$23,2,FALSE),0)</f>
        <v>0</v>
      </c>
      <c r="BC79" s="49">
        <f>versenyek!$FQ$11*IFERROR(VLOOKUP(VLOOKUP($A79,versenyek!FP:FR,3,FALSE),szabalyok!$A$16:$B$23,2,FALSE),0)</f>
        <v>0</v>
      </c>
      <c r="BD79" s="49">
        <f>versenyek!$FT$11*IFERROR(VLOOKUP(VLOOKUP($A79,versenyek!FS:FU,3,FALSE),szabalyok!$A$16:$B$23,2,FALSE),0)</f>
        <v>0</v>
      </c>
      <c r="BE79" s="49">
        <f>versenyek!$FW$11*IFERROR(VLOOKUP(VLOOKUP($A79,versenyek!FV:FX,3,FALSE),szabalyok!$A$16:$B$23,2,FALSE),0)</f>
        <v>0</v>
      </c>
      <c r="BF79" s="49">
        <f>versenyek!$FZ$11*IFERROR(VLOOKUP(VLOOKUP($A79,versenyek!FY:GA,3,FALSE),szabalyok!$A$16:$B$23,2,FALSE),0)</f>
        <v>0</v>
      </c>
      <c r="BG79" s="49">
        <f>versenyek!$GC$11*IFERROR(VLOOKUP(VLOOKUP($A79,versenyek!GB:GD,3,FALSE),szabalyok!$A$16:$B$23,2,FALSE),0)</f>
        <v>0</v>
      </c>
      <c r="BH79" s="49">
        <f>versenyek!$GF$11*IFERROR(VLOOKUP(VLOOKUP($A79,versenyek!GE:GG,3,FALSE),szabalyok!$A$16:$B$23,2,FALSE),0)</f>
        <v>0</v>
      </c>
      <c r="BI79" s="49">
        <f>versenyek!$GI$11*IFERROR(VLOOKUP(VLOOKUP($A79,versenyek!GH:GJ,3,FALSE),szabalyok!$A$16:$B$23,2,FALSE),0)</f>
        <v>0</v>
      </c>
      <c r="BJ79" s="49">
        <f>versenyek!$GL$11*IFERROR(VLOOKUP(VLOOKUP($A79,versenyek!GK:GM,3,FALSE),szabalyok!$A$16:$B$23,2,FALSE),0)</f>
        <v>0</v>
      </c>
      <c r="BK79" s="49">
        <f>versenyek!$GO$11*IFERROR(VLOOKUP(VLOOKUP($A79,versenyek!GN:GP,3,FALSE),szabalyok!$A$16:$B$23,2,FALSE),0)</f>
        <v>0</v>
      </c>
      <c r="BL79" s="49">
        <f>versenyek!$GR$11*IFERROR(VLOOKUP(VLOOKUP($A79,versenyek!GQ:GS,3,FALSE),szabalyok!$A$16:$B$23,2,FALSE),0)</f>
        <v>0</v>
      </c>
      <c r="BM79" s="49">
        <f>versenyek!$GX$11*IFERROR(VLOOKUP(VLOOKUP($A79,versenyek!GW:GY,3,FALSE),szabalyok!$A$16:$B$23,2,FALSE),0)</f>
        <v>0</v>
      </c>
      <c r="BN79" s="49">
        <f>versenyek!$GX$11*IFERROR(VLOOKUP(VLOOKUP($A79,versenyek!GX:GZ,3,FALSE),szabalyok!$A$16:$B$23,2,FALSE),0)</f>
        <v>0</v>
      </c>
      <c r="BO79" s="49">
        <f>versenyek!$HD$11*IFERROR(VLOOKUP(VLOOKUP($A79,versenyek!HC:HE,3,FALSE),szabalyok!$A$16:$B$23,2,FALSE),0)</f>
        <v>0</v>
      </c>
      <c r="BP79" s="49">
        <f>versenyek!$HG$11*IFERROR(VLOOKUP(VLOOKUP($A79,versenyek!HF:HH,3,FALSE),szabalyok!$A$16:$B$23,2,FALSE),0)</f>
        <v>0</v>
      </c>
      <c r="BQ79" s="49">
        <f>versenyek!$HJ$11*IFERROR(VLOOKUP(VLOOKUP($A79,versenyek!HI:HK,3,FALSE),szabalyok!$A$16:$B$23,2,FALSE),0)</f>
        <v>0</v>
      </c>
      <c r="BR79" s="49">
        <f>versenyek!$HM$11*IFERROR(VLOOKUP(VLOOKUP($A79,versenyek!HL:HN,3,FALSE),szabalyok!$A$16:$B$23,2,FALSE),0)</f>
        <v>0</v>
      </c>
      <c r="BS79" s="49">
        <f>versenyek!$HP$11*IFERROR(VLOOKUP(VLOOKUP($A79,versenyek!HO:HQ,3,FALSE),szabalyok!$A$16:$B$23,2,FALSE),0)</f>
        <v>0</v>
      </c>
      <c r="BT79" s="49">
        <f>versenyek!$HS$11*IFERROR(VLOOKUP(VLOOKUP($A79,versenyek!HR:HT,3,FALSE),szabalyok!$A$16:$B$23,2,FALSE),0)</f>
        <v>0</v>
      </c>
      <c r="BU79" s="49">
        <f>versenyek!$HV$11*IFERROR(VLOOKUP(VLOOKUP($A79,versenyek!HU:HW,3,FALSE),szabalyok!$A$16:$B$23,2,FALSE),0)</f>
        <v>0</v>
      </c>
      <c r="BV79" s="49">
        <f>versenyek!$HY$11*IFERROR(VLOOKUP(VLOOKUP($A79,versenyek!HX:HZ,3,FALSE),szabalyok!$A$16:$B$23,2,FALSE),0)</f>
        <v>0</v>
      </c>
      <c r="BW79" s="49">
        <f>versenyek!$IB$11*IFERROR(VLOOKUP(VLOOKUP($A79,versenyek!IA:IC,3,FALSE),szabalyok!$A$16:$B$23,2,FALSE),0)</f>
        <v>0</v>
      </c>
      <c r="BX79" s="49">
        <f>versenyek!$IE$11*IFERROR(VLOOKUP(VLOOKUP($A79,versenyek!ID:IF,3,FALSE),szabalyok!$A$16:$B$23,2,FALSE),0)</f>
        <v>0</v>
      </c>
      <c r="BY79" s="49">
        <f>versenyek!$IH$11*IFERROR(VLOOKUP(VLOOKUP($A79,versenyek!IG:II,3,FALSE),szabalyok!$A$16:$B$23,2,FALSE),0)</f>
        <v>0</v>
      </c>
      <c r="BZ79" s="49">
        <f>versenyek!$IK$11*IFERROR(VLOOKUP(VLOOKUP($A79,versenyek!IJ:IL,3,FALSE),szabalyok!$A$16:$B$23,2,FALSE),0)</f>
        <v>0</v>
      </c>
      <c r="CA79" s="49">
        <f>versenyek!$IN$11*IFERROR(VLOOKUP(VLOOKUP($A79,versenyek!IM:IO,3,FALSE),szabalyok!$A$16:$B$23,2,FALSE),0)</f>
        <v>0</v>
      </c>
      <c r="CB79" s="49"/>
      <c r="CC79" s="238">
        <f t="shared" si="2"/>
        <v>0</v>
      </c>
    </row>
    <row r="80" spans="1:81">
      <c r="A80" s="65" t="s">
        <v>228</v>
      </c>
      <c r="B80" s="49">
        <v>0</v>
      </c>
      <c r="C80" s="49">
        <v>0</v>
      </c>
      <c r="D80" s="49">
        <v>0</v>
      </c>
      <c r="E80" s="49">
        <v>0</v>
      </c>
      <c r="F80" s="49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49">
        <v>0</v>
      </c>
      <c r="N80" s="49">
        <v>0</v>
      </c>
      <c r="O80" s="49">
        <v>0</v>
      </c>
      <c r="P80" s="49">
        <v>0</v>
      </c>
      <c r="Q80" s="49">
        <v>0</v>
      </c>
      <c r="R80" s="49">
        <f>versenyek!$BD$11*IFERROR(VLOOKUP(VLOOKUP($A80,versenyek!BC:BE,3,FALSE),szabalyok!$A$16:$B$23,2,FALSE),0)</f>
        <v>0</v>
      </c>
      <c r="S80" s="49">
        <f>versenyek!$BG$11*IFERROR(VLOOKUP(VLOOKUP($A80,versenyek!BF:BH,3,FALSE),szabalyok!$A$16:$B$23,2,FALSE),0)</f>
        <v>0</v>
      </c>
      <c r="T80" s="49">
        <f>versenyek!$BJ$11*IFERROR(VLOOKUP(VLOOKUP($A80,versenyek!BI:BK,3,FALSE),szabalyok!$A$16:$B$23,2,FALSE),0)</f>
        <v>0</v>
      </c>
      <c r="U80" s="49">
        <f>versenyek!$BM$11*IFERROR(VLOOKUP(VLOOKUP($A80,versenyek!BL:BN,3,FALSE),szabalyok!$A$16:$B$23,2,FALSE),0)</f>
        <v>0</v>
      </c>
      <c r="V80" s="49">
        <f>versenyek!$BP$11*IFERROR(VLOOKUP(VLOOKUP($A80,versenyek!BO:BQ,3,FALSE),szabalyok!$A$16:$B$23,2,FALSE),0)</f>
        <v>0</v>
      </c>
      <c r="W80" s="49">
        <f>versenyek!$BS$11*IFERROR(VLOOKUP(VLOOKUP($A80,versenyek!BR:BT,3,FALSE),szabalyok!$A$16:$B$23,2,FALSE),0)</f>
        <v>0</v>
      </c>
      <c r="X80" s="49">
        <f>versenyek!$BV$11*IFERROR(VLOOKUP(VLOOKUP($A80,versenyek!BU:BW,3,FALSE),szabalyok!$A$16:$B$23,2,FALSE),0)</f>
        <v>0</v>
      </c>
      <c r="Y80" s="49">
        <f>versenyek!$BY$11*IFERROR(VLOOKUP(VLOOKUP($A80,versenyek!BX:BZ,3,FALSE),szabalyok!$A$16:$B$23,2,FALSE),0)</f>
        <v>0</v>
      </c>
      <c r="Z80" s="49">
        <f>versenyek!$CB$11*IFERROR(VLOOKUP(VLOOKUP($A80,versenyek!CA:CC,3,FALSE),szabalyok!$A$16:$B$23,2,FALSE),0)</f>
        <v>0</v>
      </c>
      <c r="AA80" s="49">
        <f>versenyek!$CE$11*IFERROR(VLOOKUP(VLOOKUP($A80,versenyek!CD:CF,3,FALSE),szabalyok!$A$16:$B$23,2,FALSE),0)</f>
        <v>0</v>
      </c>
      <c r="AB80" s="49">
        <f>versenyek!$CH$11*IFERROR(VLOOKUP(VLOOKUP($A80,versenyek!CG:CI,3,FALSE),szabalyok!$A$16:$B$23,2,FALSE),0)</f>
        <v>0</v>
      </c>
      <c r="AC80" s="49">
        <f>versenyek!$CK$11*IFERROR(VLOOKUP(VLOOKUP($A80,versenyek!CJ:CL,3,FALSE),szabalyok!$A$16:$B$23,2,FALSE),0)</f>
        <v>0</v>
      </c>
      <c r="AD80" s="49">
        <f>versenyek!$CN$11*IFERROR(VLOOKUP(VLOOKUP($A80,versenyek!CM:CO,3,FALSE),szabalyok!$A$16:$B$23,2,FALSE),0)</f>
        <v>0</v>
      </c>
      <c r="AE80" s="49">
        <f>versenyek!$CQ$11*IFERROR(VLOOKUP(VLOOKUP($A80,versenyek!CP:CR,3,FALSE),szabalyok!$A$16:$B$23,2,FALSE),0)</f>
        <v>0</v>
      </c>
      <c r="AF80" s="49">
        <f>versenyek!$CT$11*IFERROR(VLOOKUP(VLOOKUP($A80,versenyek!CS:CU,3,FALSE),szabalyok!$A$16:$B$23,2,FALSE),0)</f>
        <v>0</v>
      </c>
      <c r="AG80" s="49">
        <f>versenyek!$CW$11*IFERROR(VLOOKUP(VLOOKUP($A80,versenyek!CV:CX,3,FALSE),szabalyok!$A$16:$B$23,2,FALSE),0)</f>
        <v>0</v>
      </c>
      <c r="AH80" s="49">
        <f>versenyek!$CZ$11*IFERROR(VLOOKUP(VLOOKUP($A80,versenyek!CY:DA,3,FALSE),szabalyok!$A$16:$B$23,2,FALSE),0)</f>
        <v>0</v>
      </c>
      <c r="AI80" s="49">
        <f>versenyek!$DC$11*IFERROR(VLOOKUP(VLOOKUP($A80,versenyek!DB:DD,3,FALSE),szabalyok!$A$16:$B$23,2,FALSE),0)</f>
        <v>0</v>
      </c>
      <c r="AJ80" s="49">
        <f>versenyek!$DF$11*IFERROR(VLOOKUP(VLOOKUP($A80,versenyek!DE:DG,3,FALSE),szabalyok!$A$16:$B$23,2,FALSE),0)</f>
        <v>0</v>
      </c>
      <c r="AK80" s="49">
        <f>versenyek!$DI$11*IFERROR(VLOOKUP(VLOOKUP($A80,versenyek!DH:DJ,3,FALSE),szabalyok!$A$16:$B$23,2,FALSE),0)</f>
        <v>0</v>
      </c>
      <c r="AL80" s="49">
        <f>versenyek!$DL$11*IFERROR(VLOOKUP(VLOOKUP($A80,versenyek!DK:DM,3,FALSE),szabalyok!$A$16:$B$23,2,FALSE),0)</f>
        <v>0</v>
      </c>
      <c r="AM80" s="49">
        <f>versenyek!$DR$11*IFERROR(VLOOKUP(VLOOKUP($A80,versenyek!DQ:DS,3,FALSE),szabalyok!$A$16:$B$23,2,FALSE),0)</f>
        <v>0</v>
      </c>
      <c r="AN80" s="49">
        <f>versenyek!$DU$11*IFERROR(VLOOKUP(VLOOKUP($A80,versenyek!DT:DV,3,FALSE),szabalyok!$A$16:$B$23,2,FALSE),0)</f>
        <v>0</v>
      </c>
      <c r="AO80" s="49">
        <f>versenyek!$DO$11*IFERROR(VLOOKUP(VLOOKUP($A80,versenyek!DN:DP,3,FALSE),szabalyok!$A$16:$B$23,2,FALSE),0)</f>
        <v>0</v>
      </c>
      <c r="AP80" s="49">
        <f>versenyek!$DX$11*IFERROR(VLOOKUP(VLOOKUP($A80,versenyek!DW:DY,3,FALSE),szabalyok!$A$16:$B$23,2,FALSE),0)</f>
        <v>0</v>
      </c>
      <c r="AQ80" s="49">
        <f>versenyek!$EA$11*IFERROR(VLOOKUP(VLOOKUP($A80,versenyek!DZ:EB,3,FALSE),szabalyok!$A$16:$B$23,2,FALSE),0)</f>
        <v>0</v>
      </c>
      <c r="AR80" s="49">
        <f>versenyek!$ED$11*IFERROR(VLOOKUP(VLOOKUP($A80,versenyek!EC:EE,3,FALSE),szabalyok!$A$16:$B$23,2,FALSE),0)</f>
        <v>0</v>
      </c>
      <c r="AS80" s="49">
        <f>versenyek!$EG$11*IFERROR(VLOOKUP(VLOOKUP($A80,versenyek!EF:EH,3,FALSE),szabalyok!$A$16:$B$23,2,FALSE),0)</f>
        <v>0</v>
      </c>
      <c r="AT80" s="49">
        <f>versenyek!$EJ$11*IFERROR(VLOOKUP(VLOOKUP($A80,versenyek!EI:EK,3,FALSE),szabalyok!$A$16:$B$23,2,FALSE),0)</f>
        <v>0</v>
      </c>
      <c r="AU80" s="49">
        <f>versenyek!$EM$11*IFERROR(VLOOKUP(VLOOKUP($A80,versenyek!EL:EN,3,FALSE),szabalyok!$A$16:$B$23,2,FALSE),0)</f>
        <v>0</v>
      </c>
      <c r="AV80" s="49">
        <f>versenyek!$EP$11*IFERROR(VLOOKUP(VLOOKUP($A80,versenyek!EO:EQ,3,FALSE),szabalyok!$A$16:$B$23,2,FALSE),0)</f>
        <v>0</v>
      </c>
      <c r="AW80" s="49">
        <f>versenyek!$EY$11*IFERROR(VLOOKUP(VLOOKUP($A80,versenyek!EX:EZ,3,FALSE),szabalyok!$A$16:$B$23,2,FALSE),0)</f>
        <v>0</v>
      </c>
      <c r="AX80" s="49">
        <f>versenyek!$FB$11*IFERROR(VLOOKUP(VLOOKUP($A80,versenyek!FA:FC,3,FALSE),szabalyok!$A$16:$B$23,2,FALSE),0)</f>
        <v>0</v>
      </c>
      <c r="AY80" s="49">
        <f>versenyek!$FE$11*IFERROR(VLOOKUP(VLOOKUP($A80,versenyek!FD:FF,3,FALSE),szabalyok!$A$16:$B$23,2,FALSE),0)</f>
        <v>0</v>
      </c>
      <c r="AZ80" s="49">
        <f>versenyek!$FH$11*IFERROR(VLOOKUP(VLOOKUP($A80,versenyek!FG:FI,3,FALSE),szabalyok!$A$16:$B$23,2,FALSE),0)</f>
        <v>0</v>
      </c>
      <c r="BA80" s="49">
        <f>versenyek!$FK$11*IFERROR(VLOOKUP(VLOOKUP($A80,versenyek!FJ:FL,3,FALSE),szabalyok!$A$16:$B$23,2,FALSE),0)</f>
        <v>0</v>
      </c>
      <c r="BB80" s="49">
        <f>versenyek!$FN$11*IFERROR(VLOOKUP(VLOOKUP($A80,versenyek!FM:FO,3,FALSE),szabalyok!$A$16:$B$23,2,FALSE),0)</f>
        <v>0</v>
      </c>
      <c r="BC80" s="49">
        <f>versenyek!$FQ$11*IFERROR(VLOOKUP(VLOOKUP($A80,versenyek!FP:FR,3,FALSE),szabalyok!$A$16:$B$23,2,FALSE),0)</f>
        <v>0</v>
      </c>
      <c r="BD80" s="49">
        <f>versenyek!$FT$11*IFERROR(VLOOKUP(VLOOKUP($A80,versenyek!FS:FU,3,FALSE),szabalyok!$A$16:$B$23,2,FALSE),0)</f>
        <v>0</v>
      </c>
      <c r="BE80" s="49">
        <f>versenyek!$FW$11*IFERROR(VLOOKUP(VLOOKUP($A80,versenyek!FV:FX,3,FALSE),szabalyok!$A$16:$B$23,2,FALSE),0)</f>
        <v>0</v>
      </c>
      <c r="BF80" s="49">
        <f>versenyek!$FZ$11*IFERROR(VLOOKUP(VLOOKUP($A80,versenyek!FY:GA,3,FALSE),szabalyok!$A$16:$B$23,2,FALSE),0)</f>
        <v>0</v>
      </c>
      <c r="BG80" s="49">
        <f>versenyek!$GC$11*IFERROR(VLOOKUP(VLOOKUP($A80,versenyek!GB:GD,3,FALSE),szabalyok!$A$16:$B$23,2,FALSE),0)</f>
        <v>0</v>
      </c>
      <c r="BH80" s="49">
        <f>versenyek!$GF$11*IFERROR(VLOOKUP(VLOOKUP($A80,versenyek!GE:GG,3,FALSE),szabalyok!$A$16:$B$23,2,FALSE),0)</f>
        <v>0</v>
      </c>
      <c r="BI80" s="49">
        <f>versenyek!$GI$11*IFERROR(VLOOKUP(VLOOKUP($A80,versenyek!GH:GJ,3,FALSE),szabalyok!$A$16:$B$23,2,FALSE),0)</f>
        <v>0</v>
      </c>
      <c r="BJ80" s="49">
        <f>versenyek!$GL$11*IFERROR(VLOOKUP(VLOOKUP($A80,versenyek!GK:GM,3,FALSE),szabalyok!$A$16:$B$23,2,FALSE),0)</f>
        <v>0</v>
      </c>
      <c r="BK80" s="49">
        <f>versenyek!$GO$11*IFERROR(VLOOKUP(VLOOKUP($A80,versenyek!GN:GP,3,FALSE),szabalyok!$A$16:$B$23,2,FALSE),0)</f>
        <v>0</v>
      </c>
      <c r="BL80" s="49">
        <f>versenyek!$GR$11*IFERROR(VLOOKUP(VLOOKUP($A80,versenyek!GQ:GS,3,FALSE),szabalyok!$A$16:$B$23,2,FALSE),0)</f>
        <v>0</v>
      </c>
      <c r="BM80" s="49">
        <f>versenyek!$GX$11*IFERROR(VLOOKUP(VLOOKUP($A80,versenyek!GW:GY,3,FALSE),szabalyok!$A$16:$B$23,2,FALSE),0)</f>
        <v>0</v>
      </c>
      <c r="BN80" s="49">
        <f>versenyek!$GX$11*IFERROR(VLOOKUP(VLOOKUP($A80,versenyek!GX:GZ,3,FALSE),szabalyok!$A$16:$B$23,2,FALSE),0)</f>
        <v>0</v>
      </c>
      <c r="BO80" s="49">
        <f>versenyek!$HD$11*IFERROR(VLOOKUP(VLOOKUP($A80,versenyek!HC:HE,3,FALSE),szabalyok!$A$16:$B$23,2,FALSE),0)</f>
        <v>0</v>
      </c>
      <c r="BP80" s="49">
        <f>versenyek!$HG$11*IFERROR(VLOOKUP(VLOOKUP($A80,versenyek!HF:HH,3,FALSE),szabalyok!$A$16:$B$23,2,FALSE),0)</f>
        <v>0</v>
      </c>
      <c r="BQ80" s="49">
        <f>versenyek!$HJ$11*IFERROR(VLOOKUP(VLOOKUP($A80,versenyek!HI:HK,3,FALSE),szabalyok!$A$16:$B$23,2,FALSE),0)</f>
        <v>0</v>
      </c>
      <c r="BR80" s="49">
        <f>versenyek!$HM$11*IFERROR(VLOOKUP(VLOOKUP($A80,versenyek!HL:HN,3,FALSE),szabalyok!$A$16:$B$23,2,FALSE),0)</f>
        <v>0</v>
      </c>
      <c r="BS80" s="49">
        <f>versenyek!$HP$11*IFERROR(VLOOKUP(VLOOKUP($A80,versenyek!HO:HQ,3,FALSE),szabalyok!$A$16:$B$23,2,FALSE),0)</f>
        <v>0</v>
      </c>
      <c r="BT80" s="49">
        <f>versenyek!$HS$11*IFERROR(VLOOKUP(VLOOKUP($A80,versenyek!HR:HT,3,FALSE),szabalyok!$A$16:$B$23,2,FALSE),0)</f>
        <v>0</v>
      </c>
      <c r="BU80" s="49">
        <f>versenyek!$HV$11*IFERROR(VLOOKUP(VLOOKUP($A80,versenyek!HU:HW,3,FALSE),szabalyok!$A$16:$B$23,2,FALSE),0)</f>
        <v>0</v>
      </c>
      <c r="BV80" s="49">
        <f>versenyek!$HY$11*IFERROR(VLOOKUP(VLOOKUP($A80,versenyek!HX:HZ,3,FALSE),szabalyok!$A$16:$B$23,2,FALSE),0)</f>
        <v>0</v>
      </c>
      <c r="BW80" s="49">
        <f>versenyek!$IB$11*IFERROR(VLOOKUP(VLOOKUP($A80,versenyek!IA:IC,3,FALSE),szabalyok!$A$16:$B$23,2,FALSE),0)</f>
        <v>0</v>
      </c>
      <c r="BX80" s="49">
        <f>versenyek!$IE$11*IFERROR(VLOOKUP(VLOOKUP($A80,versenyek!ID:IF,3,FALSE),szabalyok!$A$16:$B$23,2,FALSE),0)</f>
        <v>0</v>
      </c>
      <c r="BY80" s="49">
        <f>versenyek!$IH$11*IFERROR(VLOOKUP(VLOOKUP($A80,versenyek!IG:II,3,FALSE),szabalyok!$A$16:$B$23,2,FALSE),0)</f>
        <v>0</v>
      </c>
      <c r="BZ80" s="49">
        <f>versenyek!$IK$11*IFERROR(VLOOKUP(VLOOKUP($A80,versenyek!IJ:IL,3,FALSE),szabalyok!$A$16:$B$23,2,FALSE),0)</f>
        <v>0</v>
      </c>
      <c r="CA80" s="49">
        <f>versenyek!$IN$11*IFERROR(VLOOKUP(VLOOKUP($A80,versenyek!IM:IO,3,FALSE),szabalyok!$A$16:$B$23,2,FALSE),0)</f>
        <v>0</v>
      </c>
      <c r="CB80" s="49"/>
      <c r="CC80" s="238">
        <f t="shared" si="2"/>
        <v>0</v>
      </c>
    </row>
    <row r="81" spans="1:81">
      <c r="A81" s="65" t="s">
        <v>223</v>
      </c>
      <c r="B81" s="49">
        <v>0</v>
      </c>
      <c r="C81" s="49">
        <v>0</v>
      </c>
      <c r="D81" s="49">
        <v>0</v>
      </c>
      <c r="E81" s="49">
        <v>13.593575918108384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  <c r="N81" s="49">
        <v>0</v>
      </c>
      <c r="O81" s="49">
        <v>0</v>
      </c>
      <c r="P81" s="49">
        <v>0</v>
      </c>
      <c r="Q81" s="49">
        <v>0</v>
      </c>
      <c r="R81" s="49">
        <f>versenyek!$BD$11*IFERROR(VLOOKUP(VLOOKUP($A81,versenyek!BC:BE,3,FALSE),szabalyok!$A$16:$B$23,2,FALSE),0)</f>
        <v>0</v>
      </c>
      <c r="S81" s="49">
        <f>versenyek!$BG$11*IFERROR(VLOOKUP(VLOOKUP($A81,versenyek!BF:BH,3,FALSE),szabalyok!$A$16:$B$23,2,FALSE),0)</f>
        <v>0</v>
      </c>
      <c r="T81" s="49">
        <f>versenyek!$BJ$11*IFERROR(VLOOKUP(VLOOKUP($A81,versenyek!BI:BK,3,FALSE),szabalyok!$A$16:$B$23,2,FALSE),0)</f>
        <v>0</v>
      </c>
      <c r="U81" s="49">
        <f>versenyek!$BM$11*IFERROR(VLOOKUP(VLOOKUP($A81,versenyek!BL:BN,3,FALSE),szabalyok!$A$16:$B$23,2,FALSE),0)</f>
        <v>0</v>
      </c>
      <c r="V81" s="49">
        <f>versenyek!$BP$11*IFERROR(VLOOKUP(VLOOKUP($A81,versenyek!BO:BQ,3,FALSE),szabalyok!$A$16:$B$23,2,FALSE),0)</f>
        <v>0</v>
      </c>
      <c r="W81" s="49">
        <f>versenyek!$BS$11*IFERROR(VLOOKUP(VLOOKUP($A81,versenyek!BR:BT,3,FALSE),szabalyok!$A$16:$B$23,2,FALSE),0)</f>
        <v>0</v>
      </c>
      <c r="X81" s="49">
        <f>versenyek!$BV$11*IFERROR(VLOOKUP(VLOOKUP($A81,versenyek!BU:BW,3,FALSE),szabalyok!$A$16:$B$23,2,FALSE),0)</f>
        <v>0</v>
      </c>
      <c r="Y81" s="49">
        <f>versenyek!$BY$11*IFERROR(VLOOKUP(VLOOKUP($A81,versenyek!BX:BZ,3,FALSE),szabalyok!$A$16:$B$23,2,FALSE),0)</f>
        <v>0</v>
      </c>
      <c r="Z81" s="49">
        <f>versenyek!$CB$11*IFERROR(VLOOKUP(VLOOKUP($A81,versenyek!CA:CC,3,FALSE),szabalyok!$A$16:$B$23,2,FALSE),0)</f>
        <v>0</v>
      </c>
      <c r="AA81" s="49">
        <f>versenyek!$CE$11*IFERROR(VLOOKUP(VLOOKUP($A81,versenyek!CD:CF,3,FALSE),szabalyok!$A$16:$B$23,2,FALSE),0)</f>
        <v>0</v>
      </c>
      <c r="AB81" s="49">
        <f>versenyek!$CH$11*IFERROR(VLOOKUP(VLOOKUP($A81,versenyek!CG:CI,3,FALSE),szabalyok!$A$16:$B$23,2,FALSE),0)</f>
        <v>0</v>
      </c>
      <c r="AC81" s="49">
        <f>versenyek!$CK$11*IFERROR(VLOOKUP(VLOOKUP($A81,versenyek!CJ:CL,3,FALSE),szabalyok!$A$16:$B$23,2,FALSE),0)</f>
        <v>0</v>
      </c>
      <c r="AD81" s="49">
        <f>versenyek!$CN$11*IFERROR(VLOOKUP(VLOOKUP($A81,versenyek!CM:CO,3,FALSE),szabalyok!$A$16:$B$23,2,FALSE),0)</f>
        <v>0</v>
      </c>
      <c r="AE81" s="49">
        <f>versenyek!$CQ$11*IFERROR(VLOOKUP(VLOOKUP($A81,versenyek!CP:CR,3,FALSE),szabalyok!$A$16:$B$23,2,FALSE),0)</f>
        <v>0</v>
      </c>
      <c r="AF81" s="49">
        <f>versenyek!$CT$11*IFERROR(VLOOKUP(VLOOKUP($A81,versenyek!CS:CU,3,FALSE),szabalyok!$A$16:$B$23,2,FALSE),0)</f>
        <v>0</v>
      </c>
      <c r="AG81" s="49">
        <f>versenyek!$CW$11*IFERROR(VLOOKUP(VLOOKUP($A81,versenyek!CV:CX,3,FALSE),szabalyok!$A$16:$B$23,2,FALSE),0)</f>
        <v>0</v>
      </c>
      <c r="AH81" s="49">
        <f>versenyek!$CZ$11*IFERROR(VLOOKUP(VLOOKUP($A81,versenyek!CY:DA,3,FALSE),szabalyok!$A$16:$B$23,2,FALSE),0)</f>
        <v>0</v>
      </c>
      <c r="AI81" s="49">
        <f>versenyek!$DC$11*IFERROR(VLOOKUP(VLOOKUP($A81,versenyek!DB:DD,3,FALSE),szabalyok!$A$16:$B$23,2,FALSE),0)</f>
        <v>0</v>
      </c>
      <c r="AJ81" s="49">
        <f>versenyek!$DF$11*IFERROR(VLOOKUP(VLOOKUP($A81,versenyek!DE:DG,3,FALSE),szabalyok!$A$16:$B$23,2,FALSE),0)</f>
        <v>0</v>
      </c>
      <c r="AK81" s="49">
        <f>versenyek!$DI$11*IFERROR(VLOOKUP(VLOOKUP($A81,versenyek!DH:DJ,3,FALSE),szabalyok!$A$16:$B$23,2,FALSE),0)</f>
        <v>0</v>
      </c>
      <c r="AL81" s="49">
        <f>versenyek!$DL$11*IFERROR(VLOOKUP(VLOOKUP($A81,versenyek!DK:DM,3,FALSE),szabalyok!$A$16:$B$23,2,FALSE),0)</f>
        <v>0</v>
      </c>
      <c r="AM81" s="49">
        <f>versenyek!$DR$11*IFERROR(VLOOKUP(VLOOKUP($A81,versenyek!DQ:DS,3,FALSE),szabalyok!$A$16:$B$23,2,FALSE),0)</f>
        <v>0</v>
      </c>
      <c r="AN81" s="49">
        <f>versenyek!$DU$11*IFERROR(VLOOKUP(VLOOKUP($A81,versenyek!DT:DV,3,FALSE),szabalyok!$A$16:$B$23,2,FALSE),0)</f>
        <v>0</v>
      </c>
      <c r="AO81" s="49">
        <f>versenyek!$DO$11*IFERROR(VLOOKUP(VLOOKUP($A81,versenyek!DN:DP,3,FALSE),szabalyok!$A$16:$B$23,2,FALSE),0)</f>
        <v>0</v>
      </c>
      <c r="AP81" s="49">
        <f>versenyek!$DX$11*IFERROR(VLOOKUP(VLOOKUP($A81,versenyek!DW:DY,3,FALSE),szabalyok!$A$16:$B$23,2,FALSE),0)</f>
        <v>0</v>
      </c>
      <c r="AQ81" s="49">
        <f>versenyek!$EA$11*IFERROR(VLOOKUP(VLOOKUP($A81,versenyek!DZ:EB,3,FALSE),szabalyok!$A$16:$B$23,2,FALSE),0)</f>
        <v>0</v>
      </c>
      <c r="AR81" s="49">
        <f>versenyek!$ED$11*IFERROR(VLOOKUP(VLOOKUP($A81,versenyek!EC:EE,3,FALSE),szabalyok!$A$16:$B$23,2,FALSE),0)</f>
        <v>0</v>
      </c>
      <c r="AS81" s="49">
        <f>versenyek!$EG$11*IFERROR(VLOOKUP(VLOOKUP($A81,versenyek!EF:EH,3,FALSE),szabalyok!$A$16:$B$23,2,FALSE),0)</f>
        <v>0</v>
      </c>
      <c r="AT81" s="49">
        <f>versenyek!$EJ$11*IFERROR(VLOOKUP(VLOOKUP($A81,versenyek!EI:EK,3,FALSE),szabalyok!$A$16:$B$23,2,FALSE),0)</f>
        <v>0</v>
      </c>
      <c r="AU81" s="49">
        <f>versenyek!$EM$11*IFERROR(VLOOKUP(VLOOKUP($A81,versenyek!EL:EN,3,FALSE),szabalyok!$A$16:$B$23,2,FALSE),0)</f>
        <v>0</v>
      </c>
      <c r="AV81" s="49">
        <f>versenyek!$EP$11*IFERROR(VLOOKUP(VLOOKUP($A81,versenyek!EO:EQ,3,FALSE),szabalyok!$A$16:$B$23,2,FALSE),0)</f>
        <v>0</v>
      </c>
      <c r="AW81" s="49">
        <f>versenyek!$EY$11*IFERROR(VLOOKUP(VLOOKUP($A81,versenyek!EX:EZ,3,FALSE),szabalyok!$A$16:$B$23,2,FALSE),0)</f>
        <v>0</v>
      </c>
      <c r="AX81" s="49">
        <f>versenyek!$FB$11*IFERROR(VLOOKUP(VLOOKUP($A81,versenyek!FA:FC,3,FALSE),szabalyok!$A$16:$B$23,2,FALSE),0)</f>
        <v>0</v>
      </c>
      <c r="AY81" s="49">
        <f>versenyek!$FE$11*IFERROR(VLOOKUP(VLOOKUP($A81,versenyek!FD:FF,3,FALSE),szabalyok!$A$16:$B$23,2,FALSE),0)</f>
        <v>0</v>
      </c>
      <c r="AZ81" s="49">
        <f>versenyek!$FH$11*IFERROR(VLOOKUP(VLOOKUP($A81,versenyek!FG:FI,3,FALSE),szabalyok!$A$16:$B$23,2,FALSE),0)</f>
        <v>0</v>
      </c>
      <c r="BA81" s="49">
        <f>versenyek!$FK$11*IFERROR(VLOOKUP(VLOOKUP($A81,versenyek!FJ:FL,3,FALSE),szabalyok!$A$16:$B$23,2,FALSE),0)</f>
        <v>0</v>
      </c>
      <c r="BB81" s="49">
        <f>versenyek!$FN$11*IFERROR(VLOOKUP(VLOOKUP($A81,versenyek!FM:FO,3,FALSE),szabalyok!$A$16:$B$23,2,FALSE),0)</f>
        <v>0</v>
      </c>
      <c r="BC81" s="49">
        <f>versenyek!$FQ$11*IFERROR(VLOOKUP(VLOOKUP($A81,versenyek!FP:FR,3,FALSE),szabalyok!$A$16:$B$23,2,FALSE),0)</f>
        <v>0</v>
      </c>
      <c r="BD81" s="49">
        <f>versenyek!$FT$11*IFERROR(VLOOKUP(VLOOKUP($A81,versenyek!FS:FU,3,FALSE),szabalyok!$A$16:$B$23,2,FALSE),0)</f>
        <v>0</v>
      </c>
      <c r="BE81" s="49">
        <f>versenyek!$FW$11*IFERROR(VLOOKUP(VLOOKUP($A81,versenyek!FV:FX,3,FALSE),szabalyok!$A$16:$B$23,2,FALSE),0)</f>
        <v>0</v>
      </c>
      <c r="BF81" s="49">
        <f>versenyek!$FZ$11*IFERROR(VLOOKUP(VLOOKUP($A81,versenyek!FY:GA,3,FALSE),szabalyok!$A$16:$B$23,2,FALSE),0)</f>
        <v>0</v>
      </c>
      <c r="BG81" s="49">
        <f>versenyek!$GC$11*IFERROR(VLOOKUP(VLOOKUP($A81,versenyek!GB:GD,3,FALSE),szabalyok!$A$16:$B$23,2,FALSE),0)</f>
        <v>0</v>
      </c>
      <c r="BH81" s="49">
        <f>versenyek!$GF$11*IFERROR(VLOOKUP(VLOOKUP($A81,versenyek!GE:GG,3,FALSE),szabalyok!$A$16:$B$23,2,FALSE),0)</f>
        <v>0</v>
      </c>
      <c r="BI81" s="49">
        <f>versenyek!$GI$11*IFERROR(VLOOKUP(VLOOKUP($A81,versenyek!GH:GJ,3,FALSE),szabalyok!$A$16:$B$23,2,FALSE),0)</f>
        <v>0</v>
      </c>
      <c r="BJ81" s="49">
        <f>versenyek!$GL$11*IFERROR(VLOOKUP(VLOOKUP($A81,versenyek!GK:GM,3,FALSE),szabalyok!$A$16:$B$23,2,FALSE),0)</f>
        <v>0</v>
      </c>
      <c r="BK81" s="49">
        <f>versenyek!$GO$11*IFERROR(VLOOKUP(VLOOKUP($A81,versenyek!GN:GP,3,FALSE),szabalyok!$A$16:$B$23,2,FALSE),0)</f>
        <v>0</v>
      </c>
      <c r="BL81" s="49">
        <f>versenyek!$GR$11*IFERROR(VLOOKUP(VLOOKUP($A81,versenyek!GQ:GS,3,FALSE),szabalyok!$A$16:$B$23,2,FALSE),0)</f>
        <v>0</v>
      </c>
      <c r="BM81" s="49">
        <f>versenyek!$GX$11*IFERROR(VLOOKUP(VLOOKUP($A81,versenyek!GW:GY,3,FALSE),szabalyok!$A$16:$B$23,2,FALSE),0)</f>
        <v>0</v>
      </c>
      <c r="BN81" s="49">
        <f>versenyek!$GX$11*IFERROR(VLOOKUP(VLOOKUP($A81,versenyek!GX:GZ,3,FALSE),szabalyok!$A$16:$B$23,2,FALSE),0)</f>
        <v>0</v>
      </c>
      <c r="BO81" s="49">
        <f>versenyek!$HD$11*IFERROR(VLOOKUP(VLOOKUP($A81,versenyek!HC:HE,3,FALSE),szabalyok!$A$16:$B$23,2,FALSE),0)</f>
        <v>0</v>
      </c>
      <c r="BP81" s="49">
        <f>versenyek!$HG$11*IFERROR(VLOOKUP(VLOOKUP($A81,versenyek!HF:HH,3,FALSE),szabalyok!$A$16:$B$23,2,FALSE),0)</f>
        <v>0</v>
      </c>
      <c r="BQ81" s="49">
        <f>versenyek!$HJ$11*IFERROR(VLOOKUP(VLOOKUP($A81,versenyek!HI:HK,3,FALSE),szabalyok!$A$16:$B$23,2,FALSE),0)</f>
        <v>0</v>
      </c>
      <c r="BR81" s="49">
        <f>versenyek!$HM$11*IFERROR(VLOOKUP(VLOOKUP($A81,versenyek!HL:HN,3,FALSE),szabalyok!$A$16:$B$23,2,FALSE),0)</f>
        <v>0</v>
      </c>
      <c r="BS81" s="49">
        <f>versenyek!$HP$11*IFERROR(VLOOKUP(VLOOKUP($A81,versenyek!HO:HQ,3,FALSE),szabalyok!$A$16:$B$23,2,FALSE),0)</f>
        <v>0</v>
      </c>
      <c r="BT81" s="49">
        <f>versenyek!$HS$11*IFERROR(VLOOKUP(VLOOKUP($A81,versenyek!HR:HT,3,FALSE),szabalyok!$A$16:$B$23,2,FALSE),0)</f>
        <v>0</v>
      </c>
      <c r="BU81" s="49">
        <f>versenyek!$HV$11*IFERROR(VLOOKUP(VLOOKUP($A81,versenyek!HU:HW,3,FALSE),szabalyok!$A$16:$B$23,2,FALSE),0)</f>
        <v>0</v>
      </c>
      <c r="BV81" s="49">
        <f>versenyek!$HY$11*IFERROR(VLOOKUP(VLOOKUP($A81,versenyek!HX:HZ,3,FALSE),szabalyok!$A$16:$B$23,2,FALSE),0)</f>
        <v>0</v>
      </c>
      <c r="BW81" s="49">
        <f>versenyek!$IB$11*IFERROR(VLOOKUP(VLOOKUP($A81,versenyek!IA:IC,3,FALSE),szabalyok!$A$16:$B$23,2,FALSE),0)</f>
        <v>0</v>
      </c>
      <c r="BX81" s="49">
        <f>versenyek!$IE$11*IFERROR(VLOOKUP(VLOOKUP($A81,versenyek!ID:IF,3,FALSE),szabalyok!$A$16:$B$23,2,FALSE),0)</f>
        <v>0</v>
      </c>
      <c r="BY81" s="49">
        <f>versenyek!$IH$11*IFERROR(VLOOKUP(VLOOKUP($A81,versenyek!IG:II,3,FALSE),szabalyok!$A$16:$B$23,2,FALSE),0)</f>
        <v>0</v>
      </c>
      <c r="BZ81" s="49">
        <f>versenyek!$IK$11*IFERROR(VLOOKUP(VLOOKUP($A81,versenyek!IJ:IL,3,FALSE),szabalyok!$A$16:$B$23,2,FALSE),0)</f>
        <v>0</v>
      </c>
      <c r="CA81" s="49">
        <f>versenyek!$IN$11*IFERROR(VLOOKUP(VLOOKUP($A81,versenyek!IM:IO,3,FALSE),szabalyok!$A$16:$B$23,2,FALSE),0)</f>
        <v>0</v>
      </c>
      <c r="CB81" s="49"/>
      <c r="CC81" s="238">
        <f t="shared" si="2"/>
        <v>0</v>
      </c>
    </row>
    <row r="82" spans="1:81">
      <c r="A82" s="1" t="s">
        <v>33</v>
      </c>
      <c r="B82" s="49">
        <v>0</v>
      </c>
      <c r="C82" s="49">
        <v>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49">
        <v>0</v>
      </c>
      <c r="O82" s="49">
        <v>13.881839258698669</v>
      </c>
      <c r="P82" s="49">
        <v>0</v>
      </c>
      <c r="Q82" s="49">
        <v>0</v>
      </c>
      <c r="R82" s="49">
        <f>versenyek!$BD$11*IFERROR(VLOOKUP(VLOOKUP($A82,versenyek!BC:BE,3,FALSE),szabalyok!$A$16:$B$23,2,FALSE),0)</f>
        <v>0</v>
      </c>
      <c r="S82" s="49">
        <f>versenyek!$BG$11*IFERROR(VLOOKUP(VLOOKUP($A82,versenyek!BF:BH,3,FALSE),szabalyok!$A$16:$B$23,2,FALSE),0)</f>
        <v>0</v>
      </c>
      <c r="T82" s="49">
        <f>versenyek!$BJ$11*IFERROR(VLOOKUP(VLOOKUP($A82,versenyek!BI:BK,3,FALSE),szabalyok!$A$16:$B$23,2,FALSE),0)</f>
        <v>0</v>
      </c>
      <c r="U82" s="49">
        <f>versenyek!$BM$11*IFERROR(VLOOKUP(VLOOKUP($A82,versenyek!BL:BN,3,FALSE),szabalyok!$A$16:$B$23,2,FALSE),0)</f>
        <v>0</v>
      </c>
      <c r="V82" s="49">
        <f>versenyek!$BP$11*IFERROR(VLOOKUP(VLOOKUP($A82,versenyek!BO:BQ,3,FALSE),szabalyok!$A$16:$B$23,2,FALSE),0)</f>
        <v>0</v>
      </c>
      <c r="W82" s="49">
        <f>versenyek!$BS$11*IFERROR(VLOOKUP(VLOOKUP($A82,versenyek!BR:BT,3,FALSE),szabalyok!$A$16:$B$23,2,FALSE),0)</f>
        <v>0</v>
      </c>
      <c r="X82" s="49">
        <f>versenyek!$BV$11*IFERROR(VLOOKUP(VLOOKUP($A82,versenyek!BU:BW,3,FALSE),szabalyok!$A$16:$B$23,2,FALSE),0)</f>
        <v>0</v>
      </c>
      <c r="Y82" s="49">
        <f>versenyek!$BY$11*IFERROR(VLOOKUP(VLOOKUP($A82,versenyek!BX:BZ,3,FALSE),szabalyok!$A$16:$B$23,2,FALSE),0)</f>
        <v>0</v>
      </c>
      <c r="Z82" s="49">
        <f>versenyek!$CB$11*IFERROR(VLOOKUP(VLOOKUP($A82,versenyek!CA:CC,3,FALSE),szabalyok!$A$16:$B$23,2,FALSE),0)</f>
        <v>0</v>
      </c>
      <c r="AA82" s="49">
        <f>versenyek!$CE$11*IFERROR(VLOOKUP(VLOOKUP($A82,versenyek!CD:CF,3,FALSE),szabalyok!$A$16:$B$23,2,FALSE),0)</f>
        <v>0</v>
      </c>
      <c r="AB82" s="49">
        <f>versenyek!$CH$11*IFERROR(VLOOKUP(VLOOKUP($A82,versenyek!CG:CI,3,FALSE),szabalyok!$A$16:$B$23,2,FALSE),0)</f>
        <v>0</v>
      </c>
      <c r="AC82" s="49">
        <f>versenyek!$CK$11*IFERROR(VLOOKUP(VLOOKUP($A82,versenyek!CJ:CL,3,FALSE),szabalyok!$A$16:$B$23,2,FALSE),0)</f>
        <v>0</v>
      </c>
      <c r="AD82" s="49">
        <f>versenyek!$CN$11*IFERROR(VLOOKUP(VLOOKUP($A82,versenyek!CM:CO,3,FALSE),szabalyok!$A$16:$B$23,2,FALSE),0)</f>
        <v>0</v>
      </c>
      <c r="AE82" s="49">
        <f>versenyek!$CQ$11*IFERROR(VLOOKUP(VLOOKUP($A82,versenyek!CP:CR,3,FALSE),szabalyok!$A$16:$B$23,2,FALSE),0)</f>
        <v>0</v>
      </c>
      <c r="AF82" s="49">
        <f>versenyek!$CT$11*IFERROR(VLOOKUP(VLOOKUP($A82,versenyek!CS:CU,3,FALSE),szabalyok!$A$16:$B$23,2,FALSE),0)</f>
        <v>0</v>
      </c>
      <c r="AG82" s="49">
        <f>versenyek!$CW$11*IFERROR(VLOOKUP(VLOOKUP($A82,versenyek!CV:CX,3,FALSE),szabalyok!$A$16:$B$23,2,FALSE),0)</f>
        <v>0</v>
      </c>
      <c r="AH82" s="49">
        <f>versenyek!$CZ$11*IFERROR(VLOOKUP(VLOOKUP($A82,versenyek!CY:DA,3,FALSE),szabalyok!$A$16:$B$23,2,FALSE),0)</f>
        <v>0</v>
      </c>
      <c r="AI82" s="49">
        <f>versenyek!$DC$11*IFERROR(VLOOKUP(VLOOKUP($A82,versenyek!DB:DD,3,FALSE),szabalyok!$A$16:$B$23,2,FALSE),0)</f>
        <v>0</v>
      </c>
      <c r="AJ82" s="49">
        <f>versenyek!$DF$11*IFERROR(VLOOKUP(VLOOKUP($A82,versenyek!DE:DG,3,FALSE),szabalyok!$A$16:$B$23,2,FALSE),0)</f>
        <v>0</v>
      </c>
      <c r="AK82" s="49">
        <f>versenyek!$DI$11*IFERROR(VLOOKUP(VLOOKUP($A82,versenyek!DH:DJ,3,FALSE),szabalyok!$A$16:$B$23,2,FALSE),0)</f>
        <v>0</v>
      </c>
      <c r="AL82" s="49">
        <f>versenyek!$DL$11*IFERROR(VLOOKUP(VLOOKUP($A82,versenyek!DK:DM,3,FALSE),szabalyok!$A$16:$B$23,2,FALSE),0)</f>
        <v>0</v>
      </c>
      <c r="AM82" s="49">
        <f>versenyek!$DR$11*IFERROR(VLOOKUP(VLOOKUP($A82,versenyek!DQ:DS,3,FALSE),szabalyok!$A$16:$B$23,2,FALSE),0)</f>
        <v>0</v>
      </c>
      <c r="AN82" s="49">
        <f>versenyek!$DU$11*IFERROR(VLOOKUP(VLOOKUP($A82,versenyek!DT:DV,3,FALSE),szabalyok!$A$16:$B$23,2,FALSE),0)</f>
        <v>0</v>
      </c>
      <c r="AO82" s="49">
        <f>versenyek!$DO$11*IFERROR(VLOOKUP(VLOOKUP($A82,versenyek!DN:DP,3,FALSE),szabalyok!$A$16:$B$23,2,FALSE),0)</f>
        <v>0</v>
      </c>
      <c r="AP82" s="49">
        <f>versenyek!$DX$11*IFERROR(VLOOKUP(VLOOKUP($A82,versenyek!DW:DY,3,FALSE),szabalyok!$A$16:$B$23,2,FALSE),0)</f>
        <v>0</v>
      </c>
      <c r="AQ82" s="49">
        <f>versenyek!$EA$11*IFERROR(VLOOKUP(VLOOKUP($A82,versenyek!DZ:EB,3,FALSE),szabalyok!$A$16:$B$23,2,FALSE),0)</f>
        <v>0</v>
      </c>
      <c r="AR82" s="49">
        <f>versenyek!$ED$11*IFERROR(VLOOKUP(VLOOKUP($A82,versenyek!EC:EE,3,FALSE),szabalyok!$A$16:$B$23,2,FALSE),0)</f>
        <v>0</v>
      </c>
      <c r="AS82" s="49">
        <f>versenyek!$EG$11*IFERROR(VLOOKUP(VLOOKUP($A82,versenyek!EF:EH,3,FALSE),szabalyok!$A$16:$B$23,2,FALSE),0)</f>
        <v>0</v>
      </c>
      <c r="AT82" s="49">
        <f>versenyek!$EJ$11*IFERROR(VLOOKUP(VLOOKUP($A82,versenyek!EI:EK,3,FALSE),szabalyok!$A$16:$B$23,2,FALSE),0)</f>
        <v>0</v>
      </c>
      <c r="AU82" s="49">
        <f>versenyek!$EM$11*IFERROR(VLOOKUP(VLOOKUP($A82,versenyek!EL:EN,3,FALSE),szabalyok!$A$16:$B$23,2,FALSE),0)</f>
        <v>0</v>
      </c>
      <c r="AV82" s="49">
        <f>versenyek!$EP$11*IFERROR(VLOOKUP(VLOOKUP($A82,versenyek!EO:EQ,3,FALSE),szabalyok!$A$16:$B$23,2,FALSE),0)</f>
        <v>0</v>
      </c>
      <c r="AW82" s="49">
        <f>versenyek!$EY$11*IFERROR(VLOOKUP(VLOOKUP($A82,versenyek!EX:EZ,3,FALSE),szabalyok!$A$16:$B$23,2,FALSE),0)</f>
        <v>0</v>
      </c>
      <c r="AX82" s="49">
        <f>versenyek!$FB$11*IFERROR(VLOOKUP(VLOOKUP($A82,versenyek!FA:FC,3,FALSE),szabalyok!$A$16:$B$23,2,FALSE),0)</f>
        <v>0</v>
      </c>
      <c r="AY82" s="49">
        <f>versenyek!$FE$11*IFERROR(VLOOKUP(VLOOKUP($A82,versenyek!FD:FF,3,FALSE),szabalyok!$A$16:$B$23,2,FALSE),0)</f>
        <v>0</v>
      </c>
      <c r="AZ82" s="49">
        <f>versenyek!$FH$11*IFERROR(VLOOKUP(VLOOKUP($A82,versenyek!FG:FI,3,FALSE),szabalyok!$A$16:$B$23,2,FALSE),0)</f>
        <v>0</v>
      </c>
      <c r="BA82" s="49">
        <f>versenyek!$FK$11*IFERROR(VLOOKUP(VLOOKUP($A82,versenyek!FJ:FL,3,FALSE),szabalyok!$A$16:$B$23,2,FALSE),0)</f>
        <v>0</v>
      </c>
      <c r="BB82" s="49">
        <f>versenyek!$FN$11*IFERROR(VLOOKUP(VLOOKUP($A82,versenyek!FM:FO,3,FALSE),szabalyok!$A$16:$B$23,2,FALSE),0)</f>
        <v>0</v>
      </c>
      <c r="BC82" s="49">
        <f>versenyek!$FQ$11*IFERROR(VLOOKUP(VLOOKUP($A82,versenyek!FP:FR,3,FALSE),szabalyok!$A$16:$B$23,2,FALSE),0)</f>
        <v>0</v>
      </c>
      <c r="BD82" s="49">
        <f>versenyek!$FT$11*IFERROR(VLOOKUP(VLOOKUP($A82,versenyek!FS:FU,3,FALSE),szabalyok!$A$16:$B$23,2,FALSE),0)</f>
        <v>0</v>
      </c>
      <c r="BE82" s="49">
        <f>versenyek!$FW$11*IFERROR(VLOOKUP(VLOOKUP($A82,versenyek!FV:FX,3,FALSE),szabalyok!$A$16:$B$23,2,FALSE),0)</f>
        <v>0</v>
      </c>
      <c r="BF82" s="49">
        <f>versenyek!$FZ$11*IFERROR(VLOOKUP(VLOOKUP($A82,versenyek!FY:GA,3,FALSE),szabalyok!$A$16:$B$23,2,FALSE),0)</f>
        <v>0</v>
      </c>
      <c r="BG82" s="49">
        <f>versenyek!$GC$11*IFERROR(VLOOKUP(VLOOKUP($A82,versenyek!GB:GD,3,FALSE),szabalyok!$A$16:$B$23,2,FALSE),0)</f>
        <v>0</v>
      </c>
      <c r="BH82" s="49">
        <f>versenyek!$GF$11*IFERROR(VLOOKUP(VLOOKUP($A82,versenyek!GE:GG,3,FALSE),szabalyok!$A$16:$B$23,2,FALSE),0)</f>
        <v>0</v>
      </c>
      <c r="BI82" s="49">
        <f>versenyek!$GI$11*IFERROR(VLOOKUP(VLOOKUP($A82,versenyek!GH:GJ,3,FALSE),szabalyok!$A$16:$B$23,2,FALSE),0)</f>
        <v>0</v>
      </c>
      <c r="BJ82" s="49">
        <f>versenyek!$GL$11*IFERROR(VLOOKUP(VLOOKUP($A82,versenyek!GK:GM,3,FALSE),szabalyok!$A$16:$B$23,2,FALSE),0)</f>
        <v>0</v>
      </c>
      <c r="BK82" s="49">
        <f>versenyek!$GO$11*IFERROR(VLOOKUP(VLOOKUP($A82,versenyek!GN:GP,3,FALSE),szabalyok!$A$16:$B$23,2,FALSE),0)</f>
        <v>0</v>
      </c>
      <c r="BL82" s="49">
        <f>versenyek!$GR$11*IFERROR(VLOOKUP(VLOOKUP($A82,versenyek!GQ:GS,3,FALSE),szabalyok!$A$16:$B$23,2,FALSE),0)</f>
        <v>0</v>
      </c>
      <c r="BM82" s="49">
        <f>versenyek!$GX$11*IFERROR(VLOOKUP(VLOOKUP($A82,versenyek!GW:GY,3,FALSE),szabalyok!$A$16:$B$23,2,FALSE),0)</f>
        <v>0</v>
      </c>
      <c r="BN82" s="49">
        <f>versenyek!$GX$11*IFERROR(VLOOKUP(VLOOKUP($A82,versenyek!GX:GZ,3,FALSE),szabalyok!$A$16:$B$23,2,FALSE),0)</f>
        <v>0</v>
      </c>
      <c r="BO82" s="49">
        <f>versenyek!$HD$11*IFERROR(VLOOKUP(VLOOKUP($A82,versenyek!HC:HE,3,FALSE),szabalyok!$A$16:$B$23,2,FALSE),0)</f>
        <v>0</v>
      </c>
      <c r="BP82" s="49">
        <f>versenyek!$HG$11*IFERROR(VLOOKUP(VLOOKUP($A82,versenyek!HF:HH,3,FALSE),szabalyok!$A$16:$B$23,2,FALSE),0)</f>
        <v>0</v>
      </c>
      <c r="BQ82" s="49">
        <f>versenyek!$HJ$11*IFERROR(VLOOKUP(VLOOKUP($A82,versenyek!HI:HK,3,FALSE),szabalyok!$A$16:$B$23,2,FALSE),0)</f>
        <v>0</v>
      </c>
      <c r="BR82" s="49">
        <f>versenyek!$HM$11*IFERROR(VLOOKUP(VLOOKUP($A82,versenyek!HL:HN,3,FALSE),szabalyok!$A$16:$B$23,2,FALSE),0)</f>
        <v>0</v>
      </c>
      <c r="BS82" s="49">
        <f>versenyek!$HP$11*IFERROR(VLOOKUP(VLOOKUP($A82,versenyek!HO:HQ,3,FALSE),szabalyok!$A$16:$B$23,2,FALSE),0)</f>
        <v>0</v>
      </c>
      <c r="BT82" s="49">
        <f>versenyek!$HS$11*IFERROR(VLOOKUP(VLOOKUP($A82,versenyek!HR:HT,3,FALSE),szabalyok!$A$16:$B$23,2,FALSE),0)</f>
        <v>0</v>
      </c>
      <c r="BU82" s="49">
        <f>versenyek!$HV$11*IFERROR(VLOOKUP(VLOOKUP($A82,versenyek!HU:HW,3,FALSE),szabalyok!$A$16:$B$23,2,FALSE),0)</f>
        <v>0</v>
      </c>
      <c r="BV82" s="49">
        <f>versenyek!$HY$11*IFERROR(VLOOKUP(VLOOKUP($A82,versenyek!HX:HZ,3,FALSE),szabalyok!$A$16:$B$23,2,FALSE),0)</f>
        <v>0</v>
      </c>
      <c r="BW82" s="49">
        <f>versenyek!$IB$11*IFERROR(VLOOKUP(VLOOKUP($A82,versenyek!IA:IC,3,FALSE),szabalyok!$A$16:$B$23,2,FALSE),0)</f>
        <v>0</v>
      </c>
      <c r="BX82" s="49">
        <f>versenyek!$IE$11*IFERROR(VLOOKUP(VLOOKUP($A82,versenyek!ID:IF,3,FALSE),szabalyok!$A$16:$B$23,2,FALSE),0)</f>
        <v>0</v>
      </c>
      <c r="BY82" s="49">
        <f>versenyek!$IH$11*IFERROR(VLOOKUP(VLOOKUP($A82,versenyek!IG:II,3,FALSE),szabalyok!$A$16:$B$23,2,FALSE),0)</f>
        <v>0</v>
      </c>
      <c r="BZ82" s="49">
        <f>versenyek!$IK$11*IFERROR(VLOOKUP(VLOOKUP($A82,versenyek!IJ:IL,3,FALSE),szabalyok!$A$16:$B$23,2,FALSE),0)</f>
        <v>0</v>
      </c>
      <c r="CA82" s="49">
        <f>versenyek!$IN$11*IFERROR(VLOOKUP(VLOOKUP($A82,versenyek!IM:IO,3,FALSE),szabalyok!$A$16:$B$23,2,FALSE),0)</f>
        <v>0</v>
      </c>
      <c r="CB82" s="49"/>
      <c r="CC82" s="238">
        <f t="shared" si="2"/>
        <v>0</v>
      </c>
    </row>
    <row r="83" spans="1:81">
      <c r="A83" s="270" t="s">
        <v>19</v>
      </c>
      <c r="B83" s="49">
        <v>0</v>
      </c>
      <c r="C83" s="49">
        <v>12.534307924065322</v>
      </c>
      <c r="D83" s="49">
        <v>91.285613655177627</v>
      </c>
      <c r="E83" s="49">
        <v>0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9">
        <v>33.870051775869655</v>
      </c>
      <c r="L83" s="49">
        <v>0</v>
      </c>
      <c r="M83" s="49">
        <v>0</v>
      </c>
      <c r="N83" s="49">
        <v>0</v>
      </c>
      <c r="O83" s="49">
        <v>0</v>
      </c>
      <c r="P83" s="49">
        <v>0</v>
      </c>
      <c r="Q83" s="49">
        <v>0</v>
      </c>
      <c r="R83" s="49">
        <f>versenyek!$BD$11*IFERROR(VLOOKUP(VLOOKUP($A83,versenyek!BC:BE,3,FALSE),szabalyok!$A$16:$B$23,2,FALSE),0)</f>
        <v>0</v>
      </c>
      <c r="S83" s="49">
        <f>versenyek!$BG$11*IFERROR(VLOOKUP(VLOOKUP($A83,versenyek!BF:BH,3,FALSE),szabalyok!$A$16:$B$23,2,FALSE),0)</f>
        <v>0</v>
      </c>
      <c r="T83" s="49">
        <f>versenyek!$BJ$11*IFERROR(VLOOKUP(VLOOKUP($A83,versenyek!BI:BK,3,FALSE),szabalyok!$A$16:$B$23,2,FALSE),0)</f>
        <v>0</v>
      </c>
      <c r="U83" s="49">
        <f>versenyek!$BM$11*IFERROR(VLOOKUP(VLOOKUP($A83,versenyek!BL:BN,3,FALSE),szabalyok!$A$16:$B$23,2,FALSE),0)</f>
        <v>0</v>
      </c>
      <c r="V83" s="49">
        <f>versenyek!$BP$11*IFERROR(VLOOKUP(VLOOKUP($A83,versenyek!BO:BQ,3,FALSE),szabalyok!$A$16:$B$23,2,FALSE),0)</f>
        <v>0</v>
      </c>
      <c r="W83" s="49">
        <f>versenyek!$BS$11*IFERROR(VLOOKUP(VLOOKUP($A83,versenyek!BR:BT,3,FALSE),szabalyok!$A$16:$B$23,2,FALSE),0)</f>
        <v>0</v>
      </c>
      <c r="X83" s="49">
        <f>versenyek!$BV$11*IFERROR(VLOOKUP(VLOOKUP($A83,versenyek!BU:BW,3,FALSE),szabalyok!$A$16:$B$23,2,FALSE),0)</f>
        <v>0</v>
      </c>
      <c r="Y83" s="49">
        <f>versenyek!$BY$11*IFERROR(VLOOKUP(VLOOKUP($A83,versenyek!BX:BZ,3,FALSE),szabalyok!$A$16:$B$23,2,FALSE),0)</f>
        <v>0</v>
      </c>
      <c r="Z83" s="49">
        <f>versenyek!$CB$11*IFERROR(VLOOKUP(VLOOKUP($A83,versenyek!CA:CC,3,FALSE),szabalyok!$A$16:$B$23,2,FALSE),0)</f>
        <v>0</v>
      </c>
      <c r="AA83" s="49">
        <f>versenyek!$CE$11*IFERROR(VLOOKUP(VLOOKUP($A83,versenyek!CD:CF,3,FALSE),szabalyok!$A$16:$B$23,2,FALSE),0)</f>
        <v>0</v>
      </c>
      <c r="AB83" s="49">
        <f>versenyek!$CH$11*IFERROR(VLOOKUP(VLOOKUP($A83,versenyek!CG:CI,3,FALSE),szabalyok!$A$16:$B$23,2,FALSE),0)</f>
        <v>0</v>
      </c>
      <c r="AC83" s="49">
        <f>versenyek!$CK$11*IFERROR(VLOOKUP(VLOOKUP($A83,versenyek!CJ:CL,3,FALSE),szabalyok!$A$16:$B$23,2,FALSE),0)</f>
        <v>0</v>
      </c>
      <c r="AD83" s="49">
        <f>versenyek!$CN$11*IFERROR(VLOOKUP(VLOOKUP($A83,versenyek!CM:CO,3,FALSE),szabalyok!$A$16:$B$23,2,FALSE),0)</f>
        <v>0</v>
      </c>
      <c r="AE83" s="49">
        <f>versenyek!$CQ$11*IFERROR(VLOOKUP(VLOOKUP($A83,versenyek!CP:CR,3,FALSE),szabalyok!$A$16:$B$23,2,FALSE),0)</f>
        <v>0</v>
      </c>
      <c r="AF83" s="49">
        <f>versenyek!$CT$11*IFERROR(VLOOKUP(VLOOKUP($A83,versenyek!CS:CU,3,FALSE),szabalyok!$A$16:$B$23,2,FALSE),0)</f>
        <v>0</v>
      </c>
      <c r="AG83" s="49">
        <f>versenyek!$CW$11*IFERROR(VLOOKUP(VLOOKUP($A83,versenyek!CV:CX,3,FALSE),szabalyok!$A$16:$B$23,2,FALSE),0)</f>
        <v>0</v>
      </c>
      <c r="AH83" s="49">
        <f>versenyek!$CZ$11*IFERROR(VLOOKUP(VLOOKUP($A83,versenyek!CY:DA,3,FALSE),szabalyok!$A$16:$B$23,2,FALSE),0)</f>
        <v>0</v>
      </c>
      <c r="AI83" s="49">
        <f>versenyek!$DC$11*IFERROR(VLOOKUP(VLOOKUP($A83,versenyek!DB:DD,3,FALSE),szabalyok!$A$16:$B$23,2,FALSE),0)</f>
        <v>0</v>
      </c>
      <c r="AJ83" s="49">
        <f>versenyek!$DF$11*IFERROR(VLOOKUP(VLOOKUP($A83,versenyek!DE:DG,3,FALSE),szabalyok!$A$16:$B$23,2,FALSE),0)</f>
        <v>30.85396017130973</v>
      </c>
      <c r="AK83" s="49">
        <f>versenyek!$DI$11*IFERROR(VLOOKUP(VLOOKUP($A83,versenyek!DH:DJ,3,FALSE),szabalyok!$A$16:$B$23,2,FALSE),0)</f>
        <v>0</v>
      </c>
      <c r="AL83" s="49">
        <f>versenyek!$DL$11*IFERROR(VLOOKUP(VLOOKUP($A83,versenyek!DK:DM,3,FALSE),szabalyok!$A$16:$B$23,2,FALSE),0)</f>
        <v>0</v>
      </c>
      <c r="AM83" s="49">
        <f>versenyek!$DR$11*IFERROR(VLOOKUP(VLOOKUP($A83,versenyek!DQ:DS,3,FALSE),szabalyok!$A$16:$B$23,2,FALSE),0)</f>
        <v>0</v>
      </c>
      <c r="AN83" s="49">
        <f>versenyek!$DU$11*IFERROR(VLOOKUP(VLOOKUP($A83,versenyek!DT:DV,3,FALSE),szabalyok!$A$16:$B$23,2,FALSE),0)</f>
        <v>17.094811402935143</v>
      </c>
      <c r="AO83" s="49">
        <f>versenyek!$DO$11*IFERROR(VLOOKUP(VLOOKUP($A83,versenyek!DN:DP,3,FALSE),szabalyok!$A$16:$B$23,2,FALSE),0)</f>
        <v>0</v>
      </c>
      <c r="AP83" s="49">
        <f>versenyek!$DX$11*IFERROR(VLOOKUP(VLOOKUP($A83,versenyek!DW:DY,3,FALSE),szabalyok!$A$16:$B$23,2,FALSE),0)</f>
        <v>0</v>
      </c>
      <c r="AQ83" s="49">
        <f>versenyek!$EA$11*IFERROR(VLOOKUP(VLOOKUP($A83,versenyek!DZ:EB,3,FALSE),szabalyok!$A$16:$B$23,2,FALSE),0)</f>
        <v>0</v>
      </c>
      <c r="AR83" s="49">
        <f>versenyek!$ED$11*IFERROR(VLOOKUP(VLOOKUP($A83,versenyek!EC:EE,3,FALSE),szabalyok!$A$16:$B$23,2,FALSE),0)</f>
        <v>0</v>
      </c>
      <c r="AS83" s="49">
        <f>versenyek!$EG$11*IFERROR(VLOOKUP(VLOOKUP($A83,versenyek!EF:EH,3,FALSE),szabalyok!$A$16:$B$23,2,FALSE),0)</f>
        <v>0</v>
      </c>
      <c r="AT83" s="49">
        <f>versenyek!$EJ$11*IFERROR(VLOOKUP(VLOOKUP($A83,versenyek!EI:EK,3,FALSE),szabalyok!$A$16:$B$23,2,FALSE),0)</f>
        <v>0</v>
      </c>
      <c r="AU83" s="49">
        <f>versenyek!$EM$11*IFERROR(VLOOKUP(VLOOKUP($A83,versenyek!EL:EN,3,FALSE),szabalyok!$A$16:$B$23,2,FALSE),0)</f>
        <v>0</v>
      </c>
      <c r="AV83" s="49">
        <f>versenyek!$EP$11*IFERROR(VLOOKUP(VLOOKUP($A83,versenyek!EO:EQ,3,FALSE),szabalyok!$A$16:$B$23,2,FALSE),0)</f>
        <v>0</v>
      </c>
      <c r="AW83" s="49">
        <f>versenyek!$EY$11*IFERROR(VLOOKUP(VLOOKUP($A83,versenyek!EX:EZ,3,FALSE),szabalyok!$A$16:$B$23,2,FALSE),0)</f>
        <v>0</v>
      </c>
      <c r="AX83" s="49">
        <f>versenyek!$FB$11*IFERROR(VLOOKUP(VLOOKUP($A83,versenyek!FA:FC,3,FALSE),szabalyok!$A$16:$B$23,2,FALSE),0)</f>
        <v>0</v>
      </c>
      <c r="AY83" s="49">
        <f>versenyek!$FE$11*IFERROR(VLOOKUP(VLOOKUP($A83,versenyek!FD:FF,3,FALSE),szabalyok!$A$16:$B$23,2,FALSE),0)</f>
        <v>0</v>
      </c>
      <c r="AZ83" s="49">
        <f>versenyek!$FH$11*IFERROR(VLOOKUP(VLOOKUP($A83,versenyek!FG:FI,3,FALSE),szabalyok!$A$16:$B$23,2,FALSE),0)</f>
        <v>0</v>
      </c>
      <c r="BA83" s="49">
        <f>versenyek!$FK$11*IFERROR(VLOOKUP(VLOOKUP($A83,versenyek!FJ:FL,3,FALSE),szabalyok!$A$16:$B$23,2,FALSE),0)</f>
        <v>0</v>
      </c>
      <c r="BB83" s="49">
        <f>versenyek!$FN$11*IFERROR(VLOOKUP(VLOOKUP($A83,versenyek!FM:FO,3,FALSE),szabalyok!$A$16:$B$23,2,FALSE),0)</f>
        <v>0</v>
      </c>
      <c r="BC83" s="49">
        <f>versenyek!$FQ$11*IFERROR(VLOOKUP(VLOOKUP($A83,versenyek!FP:FR,3,FALSE),szabalyok!$A$16:$B$23,2,FALSE),0)</f>
        <v>0</v>
      </c>
      <c r="BD83" s="49">
        <f>versenyek!$FT$11*IFERROR(VLOOKUP(VLOOKUP($A83,versenyek!FS:FU,3,FALSE),szabalyok!$A$16:$B$23,2,FALSE),0)</f>
        <v>0</v>
      </c>
      <c r="BE83" s="49">
        <f>versenyek!$FW$11*IFERROR(VLOOKUP(VLOOKUP($A83,versenyek!FV:FX,3,FALSE),szabalyok!$A$16:$B$23,2,FALSE),0)</f>
        <v>0</v>
      </c>
      <c r="BF83" s="49">
        <f>versenyek!$FZ$11*IFERROR(VLOOKUP(VLOOKUP($A83,versenyek!FY:GA,3,FALSE),szabalyok!$A$16:$B$23,2,FALSE),0)</f>
        <v>0</v>
      </c>
      <c r="BG83" s="49">
        <f>versenyek!$GC$11*IFERROR(VLOOKUP(VLOOKUP($A83,versenyek!GB:GD,3,FALSE),szabalyok!$A$16:$B$23,2,FALSE),0)</f>
        <v>0</v>
      </c>
      <c r="BH83" s="49">
        <f>versenyek!$GF$11*IFERROR(VLOOKUP(VLOOKUP($A83,versenyek!GE:GG,3,FALSE),szabalyok!$A$16:$B$23,2,FALSE),0)</f>
        <v>0</v>
      </c>
      <c r="BI83" s="49">
        <f>versenyek!$GI$11*IFERROR(VLOOKUP(VLOOKUP($A83,versenyek!GH:GJ,3,FALSE),szabalyok!$A$16:$B$23,2,FALSE),0)</f>
        <v>0</v>
      </c>
      <c r="BJ83" s="49">
        <f>versenyek!$GL$11*IFERROR(VLOOKUP(VLOOKUP($A83,versenyek!GK:GM,3,FALSE),szabalyok!$A$16:$B$23,2,FALSE),0)</f>
        <v>0</v>
      </c>
      <c r="BK83" s="49">
        <f>versenyek!$GO$11*IFERROR(VLOOKUP(VLOOKUP($A83,versenyek!GN:GP,3,FALSE),szabalyok!$A$16:$B$23,2,FALSE),0)</f>
        <v>0</v>
      </c>
      <c r="BL83" s="49">
        <f>versenyek!$GR$11*IFERROR(VLOOKUP(VLOOKUP($A83,versenyek!GQ:GS,3,FALSE),szabalyok!$A$16:$B$23,2,FALSE),0)</f>
        <v>0</v>
      </c>
      <c r="BM83" s="49">
        <f>versenyek!$GX$11*IFERROR(VLOOKUP(VLOOKUP($A83,versenyek!GW:GY,3,FALSE),szabalyok!$A$16:$B$23,2,FALSE),0)</f>
        <v>0</v>
      </c>
      <c r="BN83" s="49">
        <f>versenyek!$GX$11*IFERROR(VLOOKUP(VLOOKUP($A83,versenyek!GX:GZ,3,FALSE),szabalyok!$A$16:$B$23,2,FALSE),0)</f>
        <v>0</v>
      </c>
      <c r="BO83" s="49">
        <f>versenyek!$HD$11*IFERROR(VLOOKUP(VLOOKUP($A83,versenyek!HC:HE,3,FALSE),szabalyok!$A$16:$B$23,2,FALSE),0)</f>
        <v>0</v>
      </c>
      <c r="BP83" s="49">
        <f>versenyek!$HG$11*IFERROR(VLOOKUP(VLOOKUP($A83,versenyek!HF:HH,3,FALSE),szabalyok!$A$16:$B$23,2,FALSE),0)</f>
        <v>0</v>
      </c>
      <c r="BQ83" s="49">
        <f>versenyek!$HJ$11*IFERROR(VLOOKUP(VLOOKUP($A83,versenyek!HI:HK,3,FALSE),szabalyok!$A$16:$B$23,2,FALSE),0)</f>
        <v>0</v>
      </c>
      <c r="BR83" s="49">
        <f>versenyek!$HM$11*IFERROR(VLOOKUP(VLOOKUP($A83,versenyek!HL:HN,3,FALSE),szabalyok!$A$16:$B$23,2,FALSE),0)</f>
        <v>0</v>
      </c>
      <c r="BS83" s="49">
        <f>versenyek!$HP$11*IFERROR(VLOOKUP(VLOOKUP($A83,versenyek!HO:HQ,3,FALSE),szabalyok!$A$16:$B$23,2,FALSE),0)</f>
        <v>0</v>
      </c>
      <c r="BT83" s="49">
        <f>versenyek!$HS$11*IFERROR(VLOOKUP(VLOOKUP($A83,versenyek!HR:HT,3,FALSE),szabalyok!$A$16:$B$23,2,FALSE),0)</f>
        <v>0</v>
      </c>
      <c r="BU83" s="49">
        <f>versenyek!$HV$11*IFERROR(VLOOKUP(VLOOKUP($A83,versenyek!HU:HW,3,FALSE),szabalyok!$A$16:$B$23,2,FALSE),0)</f>
        <v>0</v>
      </c>
      <c r="BV83" s="49">
        <f>versenyek!$HY$11*IFERROR(VLOOKUP(VLOOKUP($A83,versenyek!HX:HZ,3,FALSE),szabalyok!$A$16:$B$23,2,FALSE),0)</f>
        <v>0</v>
      </c>
      <c r="BW83" s="49">
        <f>versenyek!$IB$11*IFERROR(VLOOKUP(VLOOKUP($A83,versenyek!IA:IC,3,FALSE),szabalyok!$A$16:$B$23,2,FALSE),0)</f>
        <v>0</v>
      </c>
      <c r="BX83" s="49">
        <f>versenyek!$IE$11*IFERROR(VLOOKUP(VLOOKUP($A83,versenyek!ID:IF,3,FALSE),szabalyok!$A$16:$B$23,2,FALSE),0)</f>
        <v>0</v>
      </c>
      <c r="BY83" s="49">
        <f>versenyek!$IH$11*IFERROR(VLOOKUP(VLOOKUP($A83,versenyek!IG:II,3,FALSE),szabalyok!$A$16:$B$23,2,FALSE),0)</f>
        <v>0</v>
      </c>
      <c r="BZ83" s="49">
        <f>versenyek!$IK$11*IFERROR(VLOOKUP(VLOOKUP($A83,versenyek!IJ:IL,3,FALSE),szabalyok!$A$16:$B$23,2,FALSE),0)</f>
        <v>0</v>
      </c>
      <c r="CA83" s="49">
        <f>versenyek!$IN$11*IFERROR(VLOOKUP(VLOOKUP($A83,versenyek!IM:IO,3,FALSE),szabalyok!$A$16:$B$23,2,FALSE),0)</f>
        <v>0</v>
      </c>
      <c r="CB83" s="49"/>
      <c r="CC83" s="238">
        <f t="shared" si="2"/>
        <v>0</v>
      </c>
    </row>
    <row r="84" spans="1:81">
      <c r="A84" s="1" t="s">
        <v>320</v>
      </c>
      <c r="B84" s="49">
        <v>0</v>
      </c>
      <c r="C84" s="49">
        <v>0</v>
      </c>
      <c r="D84" s="49">
        <v>0</v>
      </c>
      <c r="E84" s="49">
        <v>0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49">
        <v>0</v>
      </c>
      <c r="N84" s="49">
        <v>3.2793035820628118</v>
      </c>
      <c r="O84" s="49">
        <v>0</v>
      </c>
      <c r="P84" s="49">
        <v>0</v>
      </c>
      <c r="Q84" s="49">
        <v>0</v>
      </c>
      <c r="R84" s="49">
        <f>versenyek!$BD$11*IFERROR(VLOOKUP(VLOOKUP($A84,versenyek!BC:BE,3,FALSE),szabalyok!$A$16:$B$23,2,FALSE),0)</f>
        <v>0</v>
      </c>
      <c r="S84" s="49">
        <f>versenyek!$BG$11*IFERROR(VLOOKUP(VLOOKUP($A84,versenyek!BF:BH,3,FALSE),szabalyok!$A$16:$B$23,2,FALSE),0)</f>
        <v>0</v>
      </c>
      <c r="T84" s="49">
        <f>versenyek!$BJ$11*IFERROR(VLOOKUP(VLOOKUP($A84,versenyek!BI:BK,3,FALSE),szabalyok!$A$16:$B$23,2,FALSE),0)</f>
        <v>0</v>
      </c>
      <c r="U84" s="49">
        <f>versenyek!$BM$11*IFERROR(VLOOKUP(VLOOKUP($A84,versenyek!BL:BN,3,FALSE),szabalyok!$A$16:$B$23,2,FALSE),0)</f>
        <v>0</v>
      </c>
      <c r="V84" s="49">
        <f>versenyek!$BP$11*IFERROR(VLOOKUP(VLOOKUP($A84,versenyek!BO:BQ,3,FALSE),szabalyok!$A$16:$B$23,2,FALSE),0)</f>
        <v>0</v>
      </c>
      <c r="W84" s="49">
        <f>versenyek!$BS$11*IFERROR(VLOOKUP(VLOOKUP($A84,versenyek!BR:BT,3,FALSE),szabalyok!$A$16:$B$23,2,FALSE),0)</f>
        <v>0</v>
      </c>
      <c r="X84" s="49">
        <f>versenyek!$BV$11*IFERROR(VLOOKUP(VLOOKUP($A84,versenyek!BU:BW,3,FALSE),szabalyok!$A$16:$B$23,2,FALSE),0)</f>
        <v>0</v>
      </c>
      <c r="Y84" s="49">
        <f>versenyek!$BY$11*IFERROR(VLOOKUP(VLOOKUP($A84,versenyek!BX:BZ,3,FALSE),szabalyok!$A$16:$B$23,2,FALSE),0)</f>
        <v>0</v>
      </c>
      <c r="Z84" s="49">
        <f>versenyek!$CB$11*IFERROR(VLOOKUP(VLOOKUP($A84,versenyek!CA:CC,3,FALSE),szabalyok!$A$16:$B$23,2,FALSE),0)</f>
        <v>0</v>
      </c>
      <c r="AA84" s="49">
        <f>versenyek!$CE$11*IFERROR(VLOOKUP(VLOOKUP($A84,versenyek!CD:CF,3,FALSE),szabalyok!$A$16:$B$23,2,FALSE),0)</f>
        <v>0</v>
      </c>
      <c r="AB84" s="49">
        <f>versenyek!$CH$11*IFERROR(VLOOKUP(VLOOKUP($A84,versenyek!CG:CI,3,FALSE),szabalyok!$A$16:$B$23,2,FALSE),0)</f>
        <v>0</v>
      </c>
      <c r="AC84" s="49">
        <f>versenyek!$CK$11*IFERROR(VLOOKUP(VLOOKUP($A84,versenyek!CJ:CL,3,FALSE),szabalyok!$A$16:$B$23,2,FALSE),0)</f>
        <v>0</v>
      </c>
      <c r="AD84" s="49">
        <f>versenyek!$CN$11*IFERROR(VLOOKUP(VLOOKUP($A84,versenyek!CM:CO,3,FALSE),szabalyok!$A$16:$B$23,2,FALSE),0)</f>
        <v>0</v>
      </c>
      <c r="AE84" s="49">
        <f>versenyek!$CQ$11*IFERROR(VLOOKUP(VLOOKUP($A84,versenyek!CP:CR,3,FALSE),szabalyok!$A$16:$B$23,2,FALSE),0)</f>
        <v>0</v>
      </c>
      <c r="AF84" s="49">
        <f>versenyek!$CT$11*IFERROR(VLOOKUP(VLOOKUP($A84,versenyek!CS:CU,3,FALSE),szabalyok!$A$16:$B$23,2,FALSE),0)</f>
        <v>0</v>
      </c>
      <c r="AG84" s="49">
        <f>versenyek!$CW$11*IFERROR(VLOOKUP(VLOOKUP($A84,versenyek!CV:CX,3,FALSE),szabalyok!$A$16:$B$23,2,FALSE),0)</f>
        <v>0</v>
      </c>
      <c r="AH84" s="49">
        <f>versenyek!$CZ$11*IFERROR(VLOOKUP(VLOOKUP($A84,versenyek!CY:DA,3,FALSE),szabalyok!$A$16:$B$23,2,FALSE),0)</f>
        <v>0</v>
      </c>
      <c r="AI84" s="49">
        <f>versenyek!$DC$11*IFERROR(VLOOKUP(VLOOKUP($A84,versenyek!DB:DD,3,FALSE),szabalyok!$A$16:$B$23,2,FALSE),0)</f>
        <v>0</v>
      </c>
      <c r="AJ84" s="49">
        <f>versenyek!$DF$11*IFERROR(VLOOKUP(VLOOKUP($A84,versenyek!DE:DG,3,FALSE),szabalyok!$A$16:$B$23,2,FALSE),0)</f>
        <v>0</v>
      </c>
      <c r="AK84" s="49">
        <f>versenyek!$DI$11*IFERROR(VLOOKUP(VLOOKUP($A84,versenyek!DH:DJ,3,FALSE),szabalyok!$A$16:$B$23,2,FALSE),0)</f>
        <v>0</v>
      </c>
      <c r="AL84" s="49">
        <f>versenyek!$DL$11*IFERROR(VLOOKUP(VLOOKUP($A84,versenyek!DK:DM,3,FALSE),szabalyok!$A$16:$B$23,2,FALSE),0)</f>
        <v>0</v>
      </c>
      <c r="AM84" s="49">
        <f>versenyek!$DR$11*IFERROR(VLOOKUP(VLOOKUP($A84,versenyek!DQ:DS,3,FALSE),szabalyok!$A$16:$B$23,2,FALSE),0)</f>
        <v>0</v>
      </c>
      <c r="AN84" s="49">
        <f>versenyek!$DU$11*IFERROR(VLOOKUP(VLOOKUP($A84,versenyek!DT:DV,3,FALSE),szabalyok!$A$16:$B$23,2,FALSE),0)</f>
        <v>0</v>
      </c>
      <c r="AO84" s="49">
        <f>versenyek!$DO$11*IFERROR(VLOOKUP(VLOOKUP($A84,versenyek!DN:DP,3,FALSE),szabalyok!$A$16:$B$23,2,FALSE),0)</f>
        <v>0</v>
      </c>
      <c r="AP84" s="49">
        <f>versenyek!$DX$11*IFERROR(VLOOKUP(VLOOKUP($A84,versenyek!DW:DY,3,FALSE),szabalyok!$A$16:$B$23,2,FALSE),0)</f>
        <v>0</v>
      </c>
      <c r="AQ84" s="49">
        <f>versenyek!$EA$11*IFERROR(VLOOKUP(VLOOKUP($A84,versenyek!DZ:EB,3,FALSE),szabalyok!$A$16:$B$23,2,FALSE),0)</f>
        <v>0</v>
      </c>
      <c r="AR84" s="49">
        <f>versenyek!$ED$11*IFERROR(VLOOKUP(VLOOKUP($A84,versenyek!EC:EE,3,FALSE),szabalyok!$A$16:$B$23,2,FALSE),0)</f>
        <v>0</v>
      </c>
      <c r="AS84" s="49">
        <f>versenyek!$EG$11*IFERROR(VLOOKUP(VLOOKUP($A84,versenyek!EF:EH,3,FALSE),szabalyok!$A$16:$B$23,2,FALSE),0)</f>
        <v>0</v>
      </c>
      <c r="AT84" s="49">
        <f>versenyek!$EJ$11*IFERROR(VLOOKUP(VLOOKUP($A84,versenyek!EI:EK,3,FALSE),szabalyok!$A$16:$B$23,2,FALSE),0)</f>
        <v>0</v>
      </c>
      <c r="AU84" s="49">
        <f>versenyek!$EM$11*IFERROR(VLOOKUP(VLOOKUP($A84,versenyek!EL:EN,3,FALSE),szabalyok!$A$16:$B$23,2,FALSE),0)</f>
        <v>0</v>
      </c>
      <c r="AV84" s="49">
        <f>versenyek!$EP$11*IFERROR(VLOOKUP(VLOOKUP($A84,versenyek!EO:EQ,3,FALSE),szabalyok!$A$16:$B$23,2,FALSE),0)</f>
        <v>0</v>
      </c>
      <c r="AW84" s="49">
        <f>versenyek!$EY$11*IFERROR(VLOOKUP(VLOOKUP($A84,versenyek!EX:EZ,3,FALSE),szabalyok!$A$16:$B$23,2,FALSE),0)</f>
        <v>0</v>
      </c>
      <c r="AX84" s="49">
        <f>versenyek!$FB$11*IFERROR(VLOOKUP(VLOOKUP($A84,versenyek!FA:FC,3,FALSE),szabalyok!$A$16:$B$23,2,FALSE),0)</f>
        <v>0</v>
      </c>
      <c r="AY84" s="49">
        <f>versenyek!$FE$11*IFERROR(VLOOKUP(VLOOKUP($A84,versenyek!FD:FF,3,FALSE),szabalyok!$A$16:$B$23,2,FALSE),0)</f>
        <v>0</v>
      </c>
      <c r="AZ84" s="49">
        <f>versenyek!$FH$11*IFERROR(VLOOKUP(VLOOKUP($A84,versenyek!FG:FI,3,FALSE),szabalyok!$A$16:$B$23,2,FALSE),0)</f>
        <v>0</v>
      </c>
      <c r="BA84" s="49">
        <f>versenyek!$FK$11*IFERROR(VLOOKUP(VLOOKUP($A84,versenyek!FJ:FL,3,FALSE),szabalyok!$A$16:$B$23,2,FALSE),0)</f>
        <v>0</v>
      </c>
      <c r="BB84" s="49">
        <f>versenyek!$FN$11*IFERROR(VLOOKUP(VLOOKUP($A84,versenyek!FM:FO,3,FALSE),szabalyok!$A$16:$B$23,2,FALSE),0)</f>
        <v>0</v>
      </c>
      <c r="BC84" s="49">
        <f>versenyek!$FQ$11*IFERROR(VLOOKUP(VLOOKUP($A84,versenyek!FP:FR,3,FALSE),szabalyok!$A$16:$B$23,2,FALSE),0)</f>
        <v>0</v>
      </c>
      <c r="BD84" s="49">
        <f>versenyek!$FT$11*IFERROR(VLOOKUP(VLOOKUP($A84,versenyek!FS:FU,3,FALSE),szabalyok!$A$16:$B$23,2,FALSE),0)</f>
        <v>0</v>
      </c>
      <c r="BE84" s="49">
        <f>versenyek!$FW$11*IFERROR(VLOOKUP(VLOOKUP($A84,versenyek!FV:FX,3,FALSE),szabalyok!$A$16:$B$23,2,FALSE),0)</f>
        <v>0</v>
      </c>
      <c r="BF84" s="49">
        <f>versenyek!$FZ$11*IFERROR(VLOOKUP(VLOOKUP($A84,versenyek!FY:GA,3,FALSE),szabalyok!$A$16:$B$23,2,FALSE),0)</f>
        <v>0</v>
      </c>
      <c r="BG84" s="49">
        <f>versenyek!$GC$11*IFERROR(VLOOKUP(VLOOKUP($A84,versenyek!GB:GD,3,FALSE),szabalyok!$A$16:$B$23,2,FALSE),0)</f>
        <v>0</v>
      </c>
      <c r="BH84" s="49">
        <f>versenyek!$GF$11*IFERROR(VLOOKUP(VLOOKUP($A84,versenyek!GE:GG,3,FALSE),szabalyok!$A$16:$B$23,2,FALSE),0)</f>
        <v>0</v>
      </c>
      <c r="BI84" s="49">
        <f>versenyek!$GI$11*IFERROR(VLOOKUP(VLOOKUP($A84,versenyek!GH:GJ,3,FALSE),szabalyok!$A$16:$B$23,2,FALSE),0)</f>
        <v>0</v>
      </c>
      <c r="BJ84" s="49">
        <f>versenyek!$GL$11*IFERROR(VLOOKUP(VLOOKUP($A84,versenyek!GK:GM,3,FALSE),szabalyok!$A$16:$B$23,2,FALSE),0)</f>
        <v>0</v>
      </c>
      <c r="BK84" s="49">
        <f>versenyek!$GO$11*IFERROR(VLOOKUP(VLOOKUP($A84,versenyek!GN:GP,3,FALSE),szabalyok!$A$16:$B$23,2,FALSE),0)</f>
        <v>0</v>
      </c>
      <c r="BL84" s="49">
        <f>versenyek!$GR$11*IFERROR(VLOOKUP(VLOOKUP($A84,versenyek!GQ:GS,3,FALSE),szabalyok!$A$16:$B$23,2,FALSE),0)</f>
        <v>0</v>
      </c>
      <c r="BM84" s="49">
        <f>versenyek!$GX$11*IFERROR(VLOOKUP(VLOOKUP($A84,versenyek!GW:GY,3,FALSE),szabalyok!$A$16:$B$23,2,FALSE),0)</f>
        <v>0</v>
      </c>
      <c r="BN84" s="49">
        <f>versenyek!$GX$11*IFERROR(VLOOKUP(VLOOKUP($A84,versenyek!GX:GZ,3,FALSE),szabalyok!$A$16:$B$23,2,FALSE),0)</f>
        <v>0</v>
      </c>
      <c r="BO84" s="49">
        <f>versenyek!$HD$11*IFERROR(VLOOKUP(VLOOKUP($A84,versenyek!HC:HE,3,FALSE),szabalyok!$A$16:$B$23,2,FALSE),0)</f>
        <v>0</v>
      </c>
      <c r="BP84" s="49">
        <f>versenyek!$HG$11*IFERROR(VLOOKUP(VLOOKUP($A84,versenyek!HF:HH,3,FALSE),szabalyok!$A$16:$B$23,2,FALSE),0)</f>
        <v>0</v>
      </c>
      <c r="BQ84" s="49">
        <f>versenyek!$HJ$11*IFERROR(VLOOKUP(VLOOKUP($A84,versenyek!HI:HK,3,FALSE),szabalyok!$A$16:$B$23,2,FALSE),0)</f>
        <v>0</v>
      </c>
      <c r="BR84" s="49">
        <f>versenyek!$HM$11*IFERROR(VLOOKUP(VLOOKUP($A84,versenyek!HL:HN,3,FALSE),szabalyok!$A$16:$B$23,2,FALSE),0)</f>
        <v>0</v>
      </c>
      <c r="BS84" s="49">
        <f>versenyek!$HP$11*IFERROR(VLOOKUP(VLOOKUP($A84,versenyek!HO:HQ,3,FALSE),szabalyok!$A$16:$B$23,2,FALSE),0)</f>
        <v>0</v>
      </c>
      <c r="BT84" s="49">
        <f>versenyek!$HS$11*IFERROR(VLOOKUP(VLOOKUP($A84,versenyek!HR:HT,3,FALSE),szabalyok!$A$16:$B$23,2,FALSE),0)</f>
        <v>0</v>
      </c>
      <c r="BU84" s="49">
        <f>versenyek!$HV$11*IFERROR(VLOOKUP(VLOOKUP($A84,versenyek!HU:HW,3,FALSE),szabalyok!$A$16:$B$23,2,FALSE),0)</f>
        <v>0</v>
      </c>
      <c r="BV84" s="49">
        <f>versenyek!$HY$11*IFERROR(VLOOKUP(VLOOKUP($A84,versenyek!HX:HZ,3,FALSE),szabalyok!$A$16:$B$23,2,FALSE),0)</f>
        <v>0</v>
      </c>
      <c r="BW84" s="49">
        <f>versenyek!$IB$11*IFERROR(VLOOKUP(VLOOKUP($A84,versenyek!IA:IC,3,FALSE),szabalyok!$A$16:$B$23,2,FALSE),0)</f>
        <v>0</v>
      </c>
      <c r="BX84" s="49">
        <f>versenyek!$IE$11*IFERROR(VLOOKUP(VLOOKUP($A84,versenyek!ID:IF,3,FALSE),szabalyok!$A$16:$B$23,2,FALSE),0)</f>
        <v>0</v>
      </c>
      <c r="BY84" s="49">
        <f>versenyek!$IH$11*IFERROR(VLOOKUP(VLOOKUP($A84,versenyek!IG:II,3,FALSE),szabalyok!$A$16:$B$23,2,FALSE),0)</f>
        <v>0</v>
      </c>
      <c r="BZ84" s="49">
        <f>versenyek!$IK$11*IFERROR(VLOOKUP(VLOOKUP($A84,versenyek!IJ:IL,3,FALSE),szabalyok!$A$16:$B$23,2,FALSE),0)</f>
        <v>0</v>
      </c>
      <c r="CA84" s="49">
        <f>versenyek!$IN$11*IFERROR(VLOOKUP(VLOOKUP($A84,versenyek!IM:IO,3,FALSE),szabalyok!$A$16:$B$23,2,FALSE),0)</f>
        <v>0</v>
      </c>
      <c r="CB84" s="49"/>
      <c r="CC84" s="238">
        <f t="shared" si="2"/>
        <v>0</v>
      </c>
    </row>
    <row r="85" spans="1:81">
      <c r="A85" s="1" t="s">
        <v>226</v>
      </c>
      <c r="B85" s="49">
        <v>0</v>
      </c>
      <c r="C85" s="49">
        <v>0</v>
      </c>
      <c r="D85" s="49">
        <v>0</v>
      </c>
      <c r="E85" s="49">
        <v>8.1561455508650287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  <c r="N85" s="49">
        <v>0</v>
      </c>
      <c r="O85" s="49">
        <v>0</v>
      </c>
      <c r="P85" s="49">
        <v>0</v>
      </c>
      <c r="Q85" s="49">
        <v>0</v>
      </c>
      <c r="R85" s="49">
        <f>versenyek!$BD$11*IFERROR(VLOOKUP(VLOOKUP($A85,versenyek!BC:BE,3,FALSE),szabalyok!$A$16:$B$23,2,FALSE),0)</f>
        <v>0</v>
      </c>
      <c r="S85" s="49">
        <f>versenyek!$BG$11*IFERROR(VLOOKUP(VLOOKUP($A85,versenyek!BF:BH,3,FALSE),szabalyok!$A$16:$B$23,2,FALSE),0)</f>
        <v>0</v>
      </c>
      <c r="T85" s="49">
        <f>versenyek!$BJ$11*IFERROR(VLOOKUP(VLOOKUP($A85,versenyek!BI:BK,3,FALSE),szabalyok!$A$16:$B$23,2,FALSE),0)</f>
        <v>0</v>
      </c>
      <c r="U85" s="49">
        <f>versenyek!$BM$11*IFERROR(VLOOKUP(VLOOKUP($A85,versenyek!BL:BN,3,FALSE),szabalyok!$A$16:$B$23,2,FALSE),0)</f>
        <v>0</v>
      </c>
      <c r="V85" s="49">
        <f>versenyek!$BP$11*IFERROR(VLOOKUP(VLOOKUP($A85,versenyek!BO:BQ,3,FALSE),szabalyok!$A$16:$B$23,2,FALSE),0)</f>
        <v>0</v>
      </c>
      <c r="W85" s="49">
        <f>versenyek!$BS$11*IFERROR(VLOOKUP(VLOOKUP($A85,versenyek!BR:BT,3,FALSE),szabalyok!$A$16:$B$23,2,FALSE),0)</f>
        <v>0</v>
      </c>
      <c r="X85" s="49">
        <f>versenyek!$BV$11*IFERROR(VLOOKUP(VLOOKUP($A85,versenyek!BU:BW,3,FALSE),szabalyok!$A$16:$B$23,2,FALSE),0)</f>
        <v>0</v>
      </c>
      <c r="Y85" s="49">
        <f>versenyek!$BY$11*IFERROR(VLOOKUP(VLOOKUP($A85,versenyek!BX:BZ,3,FALSE),szabalyok!$A$16:$B$23,2,FALSE),0)</f>
        <v>0</v>
      </c>
      <c r="Z85" s="49">
        <f>versenyek!$CB$11*IFERROR(VLOOKUP(VLOOKUP($A85,versenyek!CA:CC,3,FALSE),szabalyok!$A$16:$B$23,2,FALSE),0)</f>
        <v>0</v>
      </c>
      <c r="AA85" s="49">
        <f>versenyek!$CE$11*IFERROR(VLOOKUP(VLOOKUP($A85,versenyek!CD:CF,3,FALSE),szabalyok!$A$16:$B$23,2,FALSE),0)</f>
        <v>0</v>
      </c>
      <c r="AB85" s="49">
        <f>versenyek!$CH$11*IFERROR(VLOOKUP(VLOOKUP($A85,versenyek!CG:CI,3,FALSE),szabalyok!$A$16:$B$23,2,FALSE),0)</f>
        <v>0</v>
      </c>
      <c r="AC85" s="49">
        <f>versenyek!$CK$11*IFERROR(VLOOKUP(VLOOKUP($A85,versenyek!CJ:CL,3,FALSE),szabalyok!$A$16:$B$23,2,FALSE),0)</f>
        <v>0</v>
      </c>
      <c r="AD85" s="49">
        <f>versenyek!$CN$11*IFERROR(VLOOKUP(VLOOKUP($A85,versenyek!CM:CO,3,FALSE),szabalyok!$A$16:$B$23,2,FALSE),0)</f>
        <v>20.423303456839268</v>
      </c>
      <c r="AE85" s="49">
        <f>versenyek!$CQ$11*IFERROR(VLOOKUP(VLOOKUP($A85,versenyek!CP:CR,3,FALSE),szabalyok!$A$16:$B$23,2,FALSE),0)</f>
        <v>0</v>
      </c>
      <c r="AF85" s="49">
        <f>versenyek!$CT$11*IFERROR(VLOOKUP(VLOOKUP($A85,versenyek!CS:CU,3,FALSE),szabalyok!$A$16:$B$23,2,FALSE),0)</f>
        <v>0</v>
      </c>
      <c r="AG85" s="49">
        <f>versenyek!$CW$11*IFERROR(VLOOKUP(VLOOKUP($A85,versenyek!CV:CX,3,FALSE),szabalyok!$A$16:$B$23,2,FALSE),0)</f>
        <v>0</v>
      </c>
      <c r="AH85" s="49">
        <f>versenyek!$CZ$11*IFERROR(VLOOKUP(VLOOKUP($A85,versenyek!CY:DA,3,FALSE),szabalyok!$A$16:$B$23,2,FALSE),0)</f>
        <v>0</v>
      </c>
      <c r="AI85" s="49">
        <f>versenyek!$DC$11*IFERROR(VLOOKUP(VLOOKUP($A85,versenyek!DB:DD,3,FALSE),szabalyok!$A$16:$B$23,2,FALSE),0)</f>
        <v>0</v>
      </c>
      <c r="AJ85" s="49">
        <f>versenyek!$DF$11*IFERROR(VLOOKUP(VLOOKUP($A85,versenyek!DE:DG,3,FALSE),szabalyok!$A$16:$B$23,2,FALSE),0)</f>
        <v>0</v>
      </c>
      <c r="AK85" s="49">
        <f>versenyek!$DI$11*IFERROR(VLOOKUP(VLOOKUP($A85,versenyek!DH:DJ,3,FALSE),szabalyok!$A$16:$B$23,2,FALSE),0)</f>
        <v>0</v>
      </c>
      <c r="AL85" s="49">
        <f>versenyek!$DL$11*IFERROR(VLOOKUP(VLOOKUP($A85,versenyek!DK:DM,3,FALSE),szabalyok!$A$16:$B$23,2,FALSE),0)</f>
        <v>0</v>
      </c>
      <c r="AM85" s="49">
        <f>versenyek!$DR$11*IFERROR(VLOOKUP(VLOOKUP($A85,versenyek!DQ:DS,3,FALSE),szabalyok!$A$16:$B$23,2,FALSE),0)</f>
        <v>0</v>
      </c>
      <c r="AN85" s="49">
        <f>versenyek!$DU$11*IFERROR(VLOOKUP(VLOOKUP($A85,versenyek!DT:DV,3,FALSE),szabalyok!$A$16:$B$23,2,FALSE),0)</f>
        <v>0</v>
      </c>
      <c r="AO85" s="49">
        <f>versenyek!$DO$11*IFERROR(VLOOKUP(VLOOKUP($A85,versenyek!DN:DP,3,FALSE),szabalyok!$A$16:$B$23,2,FALSE),0)</f>
        <v>0</v>
      </c>
      <c r="AP85" s="49">
        <f>versenyek!$DX$11*IFERROR(VLOOKUP(VLOOKUP($A85,versenyek!DW:DY,3,FALSE),szabalyok!$A$16:$B$23,2,FALSE),0)</f>
        <v>0</v>
      </c>
      <c r="AQ85" s="49">
        <f>versenyek!$EA$11*IFERROR(VLOOKUP(VLOOKUP($A85,versenyek!DZ:EB,3,FALSE),szabalyok!$A$16:$B$23,2,FALSE),0)</f>
        <v>0</v>
      </c>
      <c r="AR85" s="49">
        <f>versenyek!$ED$11*IFERROR(VLOOKUP(VLOOKUP($A85,versenyek!EC:EE,3,FALSE),szabalyok!$A$16:$B$23,2,FALSE),0)</f>
        <v>0</v>
      </c>
      <c r="AS85" s="49">
        <f>versenyek!$EG$11*IFERROR(VLOOKUP(VLOOKUP($A85,versenyek!EF:EH,3,FALSE),szabalyok!$A$16:$B$23,2,FALSE),0)</f>
        <v>0</v>
      </c>
      <c r="AT85" s="49">
        <f>versenyek!$EJ$11*IFERROR(VLOOKUP(VLOOKUP($A85,versenyek!EI:EK,3,FALSE),szabalyok!$A$16:$B$23,2,FALSE),0)</f>
        <v>0</v>
      </c>
      <c r="AU85" s="49">
        <f>versenyek!$EM$11*IFERROR(VLOOKUP(VLOOKUP($A85,versenyek!EL:EN,3,FALSE),szabalyok!$A$16:$B$23,2,FALSE),0)</f>
        <v>0</v>
      </c>
      <c r="AV85" s="49">
        <f>versenyek!$EP$11*IFERROR(VLOOKUP(VLOOKUP($A85,versenyek!EO:EQ,3,FALSE),szabalyok!$A$16:$B$23,2,FALSE),0)</f>
        <v>0</v>
      </c>
      <c r="AW85" s="49">
        <f>versenyek!$EY$11*IFERROR(VLOOKUP(VLOOKUP($A85,versenyek!EX:EZ,3,FALSE),szabalyok!$A$16:$B$23,2,FALSE),0)</f>
        <v>0</v>
      </c>
      <c r="AX85" s="49">
        <f>versenyek!$FB$11*IFERROR(VLOOKUP(VLOOKUP($A85,versenyek!FA:FC,3,FALSE),szabalyok!$A$16:$B$23,2,FALSE),0)</f>
        <v>0</v>
      </c>
      <c r="AY85" s="49">
        <f>versenyek!$FE$11*IFERROR(VLOOKUP(VLOOKUP($A85,versenyek!FD:FF,3,FALSE),szabalyok!$A$16:$B$23,2,FALSE),0)</f>
        <v>0</v>
      </c>
      <c r="AZ85" s="49">
        <f>versenyek!$FH$11*IFERROR(VLOOKUP(VLOOKUP($A85,versenyek!FG:FI,3,FALSE),szabalyok!$A$16:$B$23,2,FALSE),0)</f>
        <v>0</v>
      </c>
      <c r="BA85" s="49">
        <f>versenyek!$FK$11*IFERROR(VLOOKUP(VLOOKUP($A85,versenyek!FJ:FL,3,FALSE),szabalyok!$A$16:$B$23,2,FALSE),0)</f>
        <v>0</v>
      </c>
      <c r="BB85" s="49">
        <f>versenyek!$FN$11*IFERROR(VLOOKUP(VLOOKUP($A85,versenyek!FM:FO,3,FALSE),szabalyok!$A$16:$B$23,2,FALSE),0)</f>
        <v>0</v>
      </c>
      <c r="BC85" s="49">
        <f>versenyek!$FQ$11*IFERROR(VLOOKUP(VLOOKUP($A85,versenyek!FP:FR,3,FALSE),szabalyok!$A$16:$B$23,2,FALSE),0)</f>
        <v>0</v>
      </c>
      <c r="BD85" s="49">
        <f>versenyek!$FT$11*IFERROR(VLOOKUP(VLOOKUP($A85,versenyek!FS:FU,3,FALSE),szabalyok!$A$16:$B$23,2,FALSE),0)</f>
        <v>0</v>
      </c>
      <c r="BE85" s="49">
        <f>versenyek!$FW$11*IFERROR(VLOOKUP(VLOOKUP($A85,versenyek!FV:FX,3,FALSE),szabalyok!$A$16:$B$23,2,FALSE),0)</f>
        <v>0</v>
      </c>
      <c r="BF85" s="49">
        <f>versenyek!$FZ$11*IFERROR(VLOOKUP(VLOOKUP($A85,versenyek!FY:GA,3,FALSE),szabalyok!$A$16:$B$23,2,FALSE),0)</f>
        <v>0</v>
      </c>
      <c r="BG85" s="49">
        <f>versenyek!$GC$11*IFERROR(VLOOKUP(VLOOKUP($A85,versenyek!GB:GD,3,FALSE),szabalyok!$A$16:$B$23,2,FALSE),0)</f>
        <v>0</v>
      </c>
      <c r="BH85" s="49">
        <f>versenyek!$GF$11*IFERROR(VLOOKUP(VLOOKUP($A85,versenyek!GE:GG,3,FALSE),szabalyok!$A$16:$B$23,2,FALSE),0)</f>
        <v>0</v>
      </c>
      <c r="BI85" s="49">
        <f>versenyek!$GI$11*IFERROR(VLOOKUP(VLOOKUP($A85,versenyek!GH:GJ,3,FALSE),szabalyok!$A$16:$B$23,2,FALSE),0)</f>
        <v>0</v>
      </c>
      <c r="BJ85" s="49">
        <f>versenyek!$GL$11*IFERROR(VLOOKUP(VLOOKUP($A85,versenyek!GK:GM,3,FALSE),szabalyok!$A$16:$B$23,2,FALSE),0)</f>
        <v>0</v>
      </c>
      <c r="BK85" s="49">
        <f>versenyek!$GO$11*IFERROR(VLOOKUP(VLOOKUP($A85,versenyek!GN:GP,3,FALSE),szabalyok!$A$16:$B$23,2,FALSE),0)</f>
        <v>0</v>
      </c>
      <c r="BL85" s="49">
        <f>versenyek!$GR$11*IFERROR(VLOOKUP(VLOOKUP($A85,versenyek!GQ:GS,3,FALSE),szabalyok!$A$16:$B$23,2,FALSE),0)</f>
        <v>0</v>
      </c>
      <c r="BM85" s="49">
        <f>versenyek!$GX$11*IFERROR(VLOOKUP(VLOOKUP($A85,versenyek!GW:GY,3,FALSE),szabalyok!$A$16:$B$23,2,FALSE),0)</f>
        <v>0</v>
      </c>
      <c r="BN85" s="49">
        <f>versenyek!$GX$11*IFERROR(VLOOKUP(VLOOKUP($A85,versenyek!GX:GZ,3,FALSE),szabalyok!$A$16:$B$23,2,FALSE),0)</f>
        <v>0</v>
      </c>
      <c r="BO85" s="49">
        <f>versenyek!$HD$11*IFERROR(VLOOKUP(VLOOKUP($A85,versenyek!HC:HE,3,FALSE),szabalyok!$A$16:$B$23,2,FALSE),0)</f>
        <v>0</v>
      </c>
      <c r="BP85" s="49">
        <f>versenyek!$HG$11*IFERROR(VLOOKUP(VLOOKUP($A85,versenyek!HF:HH,3,FALSE),szabalyok!$A$16:$B$23,2,FALSE),0)</f>
        <v>0</v>
      </c>
      <c r="BQ85" s="49">
        <f>versenyek!$HJ$11*IFERROR(VLOOKUP(VLOOKUP($A85,versenyek!HI:HK,3,FALSE),szabalyok!$A$16:$B$23,2,FALSE),0)</f>
        <v>0</v>
      </c>
      <c r="BR85" s="49">
        <f>versenyek!$HM$11*IFERROR(VLOOKUP(VLOOKUP($A85,versenyek!HL:HN,3,FALSE),szabalyok!$A$16:$B$23,2,FALSE),0)</f>
        <v>0</v>
      </c>
      <c r="BS85" s="49">
        <f>versenyek!$HP$11*IFERROR(VLOOKUP(VLOOKUP($A85,versenyek!HO:HQ,3,FALSE),szabalyok!$A$16:$B$23,2,FALSE),0)</f>
        <v>0</v>
      </c>
      <c r="BT85" s="49">
        <f>versenyek!$HS$11*IFERROR(VLOOKUP(VLOOKUP($A85,versenyek!HR:HT,3,FALSE),szabalyok!$A$16:$B$23,2,FALSE),0)</f>
        <v>0</v>
      </c>
      <c r="BU85" s="49">
        <f>versenyek!$HV$11*IFERROR(VLOOKUP(VLOOKUP($A85,versenyek!HU:HW,3,FALSE),szabalyok!$A$16:$B$23,2,FALSE),0)</f>
        <v>0</v>
      </c>
      <c r="BV85" s="49">
        <f>versenyek!$HY$11*IFERROR(VLOOKUP(VLOOKUP($A85,versenyek!HX:HZ,3,FALSE),szabalyok!$A$16:$B$23,2,FALSE),0)</f>
        <v>0</v>
      </c>
      <c r="BW85" s="49">
        <f>versenyek!$IB$11*IFERROR(VLOOKUP(VLOOKUP($A85,versenyek!IA:IC,3,FALSE),szabalyok!$A$16:$B$23,2,FALSE),0)</f>
        <v>0</v>
      </c>
      <c r="BX85" s="49">
        <f>versenyek!$IE$11*IFERROR(VLOOKUP(VLOOKUP($A85,versenyek!ID:IF,3,FALSE),szabalyok!$A$16:$B$23,2,FALSE),0)</f>
        <v>0</v>
      </c>
      <c r="BY85" s="49">
        <f>versenyek!$IH$11*IFERROR(VLOOKUP(VLOOKUP($A85,versenyek!IG:II,3,FALSE),szabalyok!$A$16:$B$23,2,FALSE),0)</f>
        <v>0</v>
      </c>
      <c r="BZ85" s="49">
        <f>versenyek!$IK$11*IFERROR(VLOOKUP(VLOOKUP($A85,versenyek!IJ:IL,3,FALSE),szabalyok!$A$16:$B$23,2,FALSE),0)</f>
        <v>0</v>
      </c>
      <c r="CA85" s="49">
        <f>versenyek!$IN$11*IFERROR(VLOOKUP(VLOOKUP($A85,versenyek!IM:IO,3,FALSE),szabalyok!$A$16:$B$23,2,FALSE),0)</f>
        <v>0</v>
      </c>
      <c r="CB85" s="49"/>
      <c r="CC85" s="238">
        <f t="shared" si="2"/>
        <v>0</v>
      </c>
    </row>
    <row r="86" spans="1:81">
      <c r="A86" s="1" t="s">
        <v>714</v>
      </c>
      <c r="B86" s="49"/>
      <c r="C86" s="49"/>
      <c r="D86" s="49"/>
      <c r="E86" s="49"/>
      <c r="F86" s="49"/>
      <c r="G86" s="49"/>
      <c r="H86" s="49"/>
      <c r="I86" s="49">
        <v>0</v>
      </c>
      <c r="J86" s="49">
        <v>0</v>
      </c>
      <c r="K86" s="49">
        <v>0</v>
      </c>
      <c r="L86" s="49">
        <v>0</v>
      </c>
      <c r="M86" s="49">
        <v>0</v>
      </c>
      <c r="N86" s="49">
        <v>0</v>
      </c>
      <c r="O86" s="49">
        <v>0</v>
      </c>
      <c r="P86" s="49">
        <v>0</v>
      </c>
      <c r="Q86" s="49">
        <v>0</v>
      </c>
      <c r="R86" s="49">
        <f>versenyek!$BD$11*IFERROR(VLOOKUP(VLOOKUP($A86,versenyek!BC:BE,3,FALSE),szabalyok!$A$16:$B$23,2,FALSE),0)</f>
        <v>0</v>
      </c>
      <c r="S86" s="49">
        <f>versenyek!$BG$11*IFERROR(VLOOKUP(VLOOKUP($A86,versenyek!BF:BH,3,FALSE),szabalyok!$A$16:$B$23,2,FALSE),0)</f>
        <v>0</v>
      </c>
      <c r="T86" s="49">
        <f>versenyek!$BJ$11*IFERROR(VLOOKUP(VLOOKUP($A86,versenyek!BI:BK,3,FALSE),szabalyok!$A$16:$B$23,2,FALSE),0)</f>
        <v>0</v>
      </c>
      <c r="U86" s="49">
        <f>versenyek!$BM$11*IFERROR(VLOOKUP(VLOOKUP($A86,versenyek!BL:BN,3,FALSE),szabalyok!$A$16:$B$23,2,FALSE),0)</f>
        <v>0</v>
      </c>
      <c r="V86" s="49">
        <f>versenyek!$BP$11*IFERROR(VLOOKUP(VLOOKUP($A86,versenyek!BO:BQ,3,FALSE),szabalyok!$A$16:$B$23,2,FALSE),0)</f>
        <v>0</v>
      </c>
      <c r="W86" s="49">
        <f>versenyek!$BS$11*IFERROR(VLOOKUP(VLOOKUP($A86,versenyek!BR:BT,3,FALSE),szabalyok!$A$16:$B$23,2,FALSE),0)</f>
        <v>0</v>
      </c>
      <c r="X86" s="49">
        <f>versenyek!$BV$11*IFERROR(VLOOKUP(VLOOKUP($A86,versenyek!BU:BW,3,FALSE),szabalyok!$A$16:$B$23,2,FALSE),0)</f>
        <v>0</v>
      </c>
      <c r="Y86" s="49">
        <f>versenyek!$BY$11*IFERROR(VLOOKUP(VLOOKUP($A86,versenyek!BX:BZ,3,FALSE),szabalyok!$A$16:$B$23,2,FALSE),0)</f>
        <v>0</v>
      </c>
      <c r="Z86" s="49">
        <f>versenyek!$CB$11*IFERROR(VLOOKUP(VLOOKUP($A86,versenyek!CA:CC,3,FALSE),szabalyok!$A$16:$B$23,2,FALSE),0)</f>
        <v>0</v>
      </c>
      <c r="AA86" s="49">
        <f>versenyek!$CE$11*IFERROR(VLOOKUP(VLOOKUP($A86,versenyek!CD:CF,3,FALSE),szabalyok!$A$16:$B$23,2,FALSE),0)</f>
        <v>0</v>
      </c>
      <c r="AB86" s="49">
        <f>versenyek!$CH$11*IFERROR(VLOOKUP(VLOOKUP($A86,versenyek!CG:CI,3,FALSE),szabalyok!$A$16:$B$23,2,FALSE),0)</f>
        <v>0</v>
      </c>
      <c r="AC86" s="49">
        <f>versenyek!$CK$11*IFERROR(VLOOKUP(VLOOKUP($A86,versenyek!CJ:CL,3,FALSE),szabalyok!$A$16:$B$23,2,FALSE),0)</f>
        <v>0</v>
      </c>
      <c r="AD86" s="49">
        <f>versenyek!$CN$11*IFERROR(VLOOKUP(VLOOKUP($A86,versenyek!CM:CO,3,FALSE),szabalyok!$A$16:$B$23,2,FALSE),0)</f>
        <v>0</v>
      </c>
      <c r="AE86" s="49">
        <f>versenyek!$CQ$11*IFERROR(VLOOKUP(VLOOKUP($A86,versenyek!CP:CR,3,FALSE),szabalyok!$A$16:$B$23,2,FALSE),0)</f>
        <v>0</v>
      </c>
      <c r="AF86" s="49">
        <f>versenyek!$CT$11*IFERROR(VLOOKUP(VLOOKUP($A86,versenyek!CS:CU,3,FALSE),szabalyok!$A$16:$B$23,2,FALSE),0)</f>
        <v>0</v>
      </c>
      <c r="AG86" s="49">
        <f>versenyek!$CW$11*IFERROR(VLOOKUP(VLOOKUP($A86,versenyek!CV:CX,3,FALSE),szabalyok!$A$16:$B$23,2,FALSE),0)</f>
        <v>0</v>
      </c>
      <c r="AH86" s="49">
        <f>versenyek!$CZ$11*IFERROR(VLOOKUP(VLOOKUP($A86,versenyek!CY:DA,3,FALSE),szabalyok!$A$16:$B$23,2,FALSE),0)</f>
        <v>0</v>
      </c>
      <c r="AI86" s="49">
        <f>versenyek!$DC$11*IFERROR(VLOOKUP(VLOOKUP($A86,versenyek!DB:DD,3,FALSE),szabalyok!$A$16:$B$23,2,FALSE),0)</f>
        <v>0</v>
      </c>
      <c r="AJ86" s="49">
        <f>versenyek!$DF$11*IFERROR(VLOOKUP(VLOOKUP($A86,versenyek!DE:DG,3,FALSE),szabalyok!$A$16:$B$23,2,FALSE),0)</f>
        <v>0</v>
      </c>
      <c r="AK86" s="49">
        <f>versenyek!$DI$11*IFERROR(VLOOKUP(VLOOKUP($A86,versenyek!DH:DJ,3,FALSE),szabalyok!$A$16:$B$23,2,FALSE),0)</f>
        <v>0</v>
      </c>
      <c r="AL86" s="49">
        <f>versenyek!$DL$11*IFERROR(VLOOKUP(VLOOKUP($A86,versenyek!DK:DM,3,FALSE),szabalyok!$A$16:$B$23,2,FALSE),0)</f>
        <v>0</v>
      </c>
      <c r="AM86" s="49">
        <f>versenyek!$DR$11*IFERROR(VLOOKUP(VLOOKUP($A86,versenyek!DQ:DS,3,FALSE),szabalyok!$A$16:$B$23,2,FALSE),0)</f>
        <v>0</v>
      </c>
      <c r="AN86" s="49">
        <f>versenyek!$DU$11*IFERROR(VLOOKUP(VLOOKUP($A86,versenyek!DT:DV,3,FALSE),szabalyok!$A$16:$B$23,2,FALSE),0)</f>
        <v>0</v>
      </c>
      <c r="AO86" s="49">
        <f>versenyek!$DO$11*IFERROR(VLOOKUP(VLOOKUP($A86,versenyek!DN:DP,3,FALSE),szabalyok!$A$16:$B$23,2,FALSE),0)</f>
        <v>0</v>
      </c>
      <c r="AP86" s="49">
        <f>versenyek!$DX$11*IFERROR(VLOOKUP(VLOOKUP($A86,versenyek!DW:DY,3,FALSE),szabalyok!$A$16:$B$23,2,FALSE),0)</f>
        <v>26.758189748547409</v>
      </c>
      <c r="AQ86" s="49">
        <f>versenyek!$EA$11*IFERROR(VLOOKUP(VLOOKUP($A86,versenyek!DZ:EB,3,FALSE),szabalyok!$A$16:$B$23,2,FALSE),0)</f>
        <v>0</v>
      </c>
      <c r="AR86" s="49">
        <f>versenyek!$ED$11*IFERROR(VLOOKUP(VLOOKUP($A86,versenyek!EC:EE,3,FALSE),szabalyok!$A$16:$B$23,2,FALSE),0)</f>
        <v>0</v>
      </c>
      <c r="AS86" s="49">
        <f>versenyek!$EG$11*IFERROR(VLOOKUP(VLOOKUP($A86,versenyek!EF:EH,3,FALSE),szabalyok!$A$16:$B$23,2,FALSE),0)</f>
        <v>0</v>
      </c>
      <c r="AT86" s="49">
        <f>versenyek!$EJ$11*IFERROR(VLOOKUP(VLOOKUP($A86,versenyek!EI:EK,3,FALSE),szabalyok!$A$16:$B$23,2,FALSE),0)</f>
        <v>0</v>
      </c>
      <c r="AU86" s="49">
        <f>versenyek!$EM$11*IFERROR(VLOOKUP(VLOOKUP($A86,versenyek!EL:EN,3,FALSE),szabalyok!$A$16:$B$23,2,FALSE),0)</f>
        <v>0</v>
      </c>
      <c r="AV86" s="49">
        <f>versenyek!$EP$11*IFERROR(VLOOKUP(VLOOKUP($A86,versenyek!EO:EQ,3,FALSE),szabalyok!$A$16:$B$23,2,FALSE),0)</f>
        <v>0</v>
      </c>
      <c r="AW86" s="49">
        <f>versenyek!$EY$11*IFERROR(VLOOKUP(VLOOKUP($A86,versenyek!EX:EZ,3,FALSE),szabalyok!$A$16:$B$23,2,FALSE),0)</f>
        <v>0</v>
      </c>
      <c r="AX86" s="49">
        <f>versenyek!$FB$11*IFERROR(VLOOKUP(VLOOKUP($A86,versenyek!FA:FC,3,FALSE),szabalyok!$A$16:$B$23,2,FALSE),0)</f>
        <v>0</v>
      </c>
      <c r="AY86" s="49">
        <f>versenyek!$FE$11*IFERROR(VLOOKUP(VLOOKUP($A86,versenyek!FD:FF,3,FALSE),szabalyok!$A$16:$B$23,2,FALSE),0)</f>
        <v>0</v>
      </c>
      <c r="AZ86" s="49">
        <f>versenyek!$FH$11*IFERROR(VLOOKUP(VLOOKUP($A86,versenyek!FG:FI,3,FALSE),szabalyok!$A$16:$B$23,2,FALSE),0)</f>
        <v>0</v>
      </c>
      <c r="BA86" s="49">
        <f>versenyek!$FK$11*IFERROR(VLOOKUP(VLOOKUP($A86,versenyek!FJ:FL,3,FALSE),szabalyok!$A$16:$B$23,2,FALSE),0)</f>
        <v>0</v>
      </c>
      <c r="BB86" s="49">
        <f>versenyek!$FN$11*IFERROR(VLOOKUP(VLOOKUP($A86,versenyek!FM:FO,3,FALSE),szabalyok!$A$16:$B$23,2,FALSE),0)</f>
        <v>0</v>
      </c>
      <c r="BC86" s="49">
        <f>versenyek!$FQ$11*IFERROR(VLOOKUP(VLOOKUP($A86,versenyek!FP:FR,3,FALSE),szabalyok!$A$16:$B$23,2,FALSE),0)</f>
        <v>0</v>
      </c>
      <c r="BD86" s="49">
        <f>versenyek!$FT$11*IFERROR(VLOOKUP(VLOOKUP($A86,versenyek!FS:FU,3,FALSE),szabalyok!$A$16:$B$23,2,FALSE),0)</f>
        <v>0</v>
      </c>
      <c r="BE86" s="49">
        <f>versenyek!$FW$11*IFERROR(VLOOKUP(VLOOKUP($A86,versenyek!FV:FX,3,FALSE),szabalyok!$A$16:$B$23,2,FALSE),0)</f>
        <v>0</v>
      </c>
      <c r="BF86" s="49">
        <f>versenyek!$FZ$11*IFERROR(VLOOKUP(VLOOKUP($A86,versenyek!FY:GA,3,FALSE),szabalyok!$A$16:$B$23,2,FALSE),0)</f>
        <v>0</v>
      </c>
      <c r="BG86" s="49">
        <f>versenyek!$GC$11*IFERROR(VLOOKUP(VLOOKUP($A86,versenyek!GB:GD,3,FALSE),szabalyok!$A$16:$B$23,2,FALSE),0)</f>
        <v>0</v>
      </c>
      <c r="BH86" s="49">
        <f>versenyek!$GF$11*IFERROR(VLOOKUP(VLOOKUP($A86,versenyek!GE:GG,3,FALSE),szabalyok!$A$16:$B$23,2,FALSE),0)</f>
        <v>0</v>
      </c>
      <c r="BI86" s="49">
        <f>versenyek!$GI$11*IFERROR(VLOOKUP(VLOOKUP($A86,versenyek!GH:GJ,3,FALSE),szabalyok!$A$16:$B$23,2,FALSE),0)</f>
        <v>0</v>
      </c>
      <c r="BJ86" s="49">
        <f>versenyek!$GL$11*IFERROR(VLOOKUP(VLOOKUP($A86,versenyek!GK:GM,3,FALSE),szabalyok!$A$16:$B$23,2,FALSE),0)</f>
        <v>0</v>
      </c>
      <c r="BK86" s="49">
        <f>versenyek!$GO$11*IFERROR(VLOOKUP(VLOOKUP($A86,versenyek!GN:GP,3,FALSE),szabalyok!$A$16:$B$23,2,FALSE),0)</f>
        <v>0</v>
      </c>
      <c r="BL86" s="49">
        <f>versenyek!$GR$11*IFERROR(VLOOKUP(VLOOKUP($A86,versenyek!GQ:GS,3,FALSE),szabalyok!$A$16:$B$23,2,FALSE),0)</f>
        <v>0</v>
      </c>
      <c r="BM86" s="49">
        <f>versenyek!$GX$11*IFERROR(VLOOKUP(VLOOKUP($A86,versenyek!GW:GY,3,FALSE),szabalyok!$A$16:$B$23,2,FALSE),0)</f>
        <v>0</v>
      </c>
      <c r="BN86" s="49">
        <f>versenyek!$GX$11*IFERROR(VLOOKUP(VLOOKUP($A86,versenyek!GX:GZ,3,FALSE),szabalyok!$A$16:$B$23,2,FALSE),0)</f>
        <v>0</v>
      </c>
      <c r="BO86" s="49">
        <f>versenyek!$HD$11*IFERROR(VLOOKUP(VLOOKUP($A86,versenyek!HC:HE,3,FALSE),szabalyok!$A$16:$B$23,2,FALSE),0)</f>
        <v>0</v>
      </c>
      <c r="BP86" s="49">
        <f>versenyek!$HG$11*IFERROR(VLOOKUP(VLOOKUP($A86,versenyek!HF:HH,3,FALSE),szabalyok!$A$16:$B$23,2,FALSE),0)</f>
        <v>0</v>
      </c>
      <c r="BQ86" s="49">
        <f>versenyek!$HJ$11*IFERROR(VLOOKUP(VLOOKUP($A86,versenyek!HI:HK,3,FALSE),szabalyok!$A$16:$B$23,2,FALSE),0)</f>
        <v>0</v>
      </c>
      <c r="BR86" s="49">
        <f>versenyek!$HM$11*IFERROR(VLOOKUP(VLOOKUP($A86,versenyek!HL:HN,3,FALSE),szabalyok!$A$16:$B$23,2,FALSE),0)</f>
        <v>0</v>
      </c>
      <c r="BS86" s="49">
        <f>versenyek!$HP$11*IFERROR(VLOOKUP(VLOOKUP($A86,versenyek!HO:HQ,3,FALSE),szabalyok!$A$16:$B$23,2,FALSE),0)</f>
        <v>0</v>
      </c>
      <c r="BT86" s="49">
        <f>versenyek!$HS$11*IFERROR(VLOOKUP(VLOOKUP($A86,versenyek!HR:HT,3,FALSE),szabalyok!$A$16:$B$23,2,FALSE),0)</f>
        <v>0</v>
      </c>
      <c r="BU86" s="49">
        <f>versenyek!$HV$11*IFERROR(VLOOKUP(VLOOKUP($A86,versenyek!HU:HW,3,FALSE),szabalyok!$A$16:$B$23,2,FALSE),0)</f>
        <v>0</v>
      </c>
      <c r="BV86" s="49">
        <f>versenyek!$HY$11*IFERROR(VLOOKUP(VLOOKUP($A86,versenyek!HX:HZ,3,FALSE),szabalyok!$A$16:$B$23,2,FALSE),0)</f>
        <v>0</v>
      </c>
      <c r="BW86" s="49">
        <f>versenyek!$IB$11*IFERROR(VLOOKUP(VLOOKUP($A86,versenyek!IA:IC,3,FALSE),szabalyok!$A$16:$B$23,2,FALSE),0)</f>
        <v>0</v>
      </c>
      <c r="BX86" s="49">
        <f>versenyek!$IE$11*IFERROR(VLOOKUP(VLOOKUP($A86,versenyek!ID:IF,3,FALSE),szabalyok!$A$16:$B$23,2,FALSE),0)</f>
        <v>0</v>
      </c>
      <c r="BY86" s="49">
        <f>versenyek!$IH$11*IFERROR(VLOOKUP(VLOOKUP($A86,versenyek!IG:II,3,FALSE),szabalyok!$A$16:$B$23,2,FALSE),0)</f>
        <v>0</v>
      </c>
      <c r="BZ86" s="49">
        <f>versenyek!$IK$11*IFERROR(VLOOKUP(VLOOKUP($A86,versenyek!IJ:IL,3,FALSE),szabalyok!$A$16:$B$23,2,FALSE),0)</f>
        <v>0</v>
      </c>
      <c r="CA86" s="49">
        <f>versenyek!$IN$11*IFERROR(VLOOKUP(VLOOKUP($A86,versenyek!IM:IO,3,FALSE),szabalyok!$A$16:$B$23,2,FALSE),0)</f>
        <v>0</v>
      </c>
      <c r="CB86" s="49"/>
      <c r="CC86" s="238">
        <f t="shared" si="2"/>
        <v>0</v>
      </c>
    </row>
    <row r="87" spans="1:81">
      <c r="A87" s="1" t="s">
        <v>225</v>
      </c>
      <c r="B87" s="49">
        <v>0</v>
      </c>
      <c r="C87" s="49">
        <v>0</v>
      </c>
      <c r="D87" s="49">
        <v>0</v>
      </c>
      <c r="E87" s="49">
        <v>0</v>
      </c>
      <c r="F87" s="49">
        <v>0</v>
      </c>
      <c r="G87" s="49">
        <v>0</v>
      </c>
      <c r="H87" s="49">
        <v>0</v>
      </c>
      <c r="I87" s="49">
        <v>0</v>
      </c>
      <c r="J87" s="49">
        <v>0</v>
      </c>
      <c r="K87" s="49">
        <v>0</v>
      </c>
      <c r="L87" s="49">
        <v>0</v>
      </c>
      <c r="M87" s="49">
        <v>0</v>
      </c>
      <c r="N87" s="49">
        <v>0</v>
      </c>
      <c r="O87" s="49">
        <v>0</v>
      </c>
      <c r="P87" s="49">
        <v>0</v>
      </c>
      <c r="Q87" s="49">
        <v>0</v>
      </c>
      <c r="R87" s="49">
        <f>versenyek!$BD$11*IFERROR(VLOOKUP(VLOOKUP($A87,versenyek!BC:BE,3,FALSE),szabalyok!$A$16:$B$23,2,FALSE),0)</f>
        <v>0</v>
      </c>
      <c r="S87" s="49">
        <f>versenyek!$BG$11*IFERROR(VLOOKUP(VLOOKUP($A87,versenyek!BF:BH,3,FALSE),szabalyok!$A$16:$B$23,2,FALSE),0)</f>
        <v>0</v>
      </c>
      <c r="T87" s="49">
        <f>versenyek!$BJ$11*IFERROR(VLOOKUP(VLOOKUP($A87,versenyek!BI:BK,3,FALSE),szabalyok!$A$16:$B$23,2,FALSE),0)</f>
        <v>0</v>
      </c>
      <c r="U87" s="49">
        <f>versenyek!$BM$11*IFERROR(VLOOKUP(VLOOKUP($A87,versenyek!BL:BN,3,FALSE),szabalyok!$A$16:$B$23,2,FALSE),0)</f>
        <v>0</v>
      </c>
      <c r="V87" s="49">
        <f>versenyek!$BP$11*IFERROR(VLOOKUP(VLOOKUP($A87,versenyek!BO:BQ,3,FALSE),szabalyok!$A$16:$B$23,2,FALSE),0)</f>
        <v>0</v>
      </c>
      <c r="W87" s="49">
        <f>versenyek!$BS$11*IFERROR(VLOOKUP(VLOOKUP($A87,versenyek!BR:BT,3,FALSE),szabalyok!$A$16:$B$23,2,FALSE),0)</f>
        <v>0</v>
      </c>
      <c r="X87" s="49">
        <f>versenyek!$BV$11*IFERROR(VLOOKUP(VLOOKUP($A87,versenyek!BU:BW,3,FALSE),szabalyok!$A$16:$B$23,2,FALSE),0)</f>
        <v>0</v>
      </c>
      <c r="Y87" s="49">
        <f>versenyek!$BY$11*IFERROR(VLOOKUP(VLOOKUP($A87,versenyek!BX:BZ,3,FALSE),szabalyok!$A$16:$B$23,2,FALSE),0)</f>
        <v>0</v>
      </c>
      <c r="Z87" s="49">
        <f>versenyek!$CB$11*IFERROR(VLOOKUP(VLOOKUP($A87,versenyek!CA:CC,3,FALSE),szabalyok!$A$16:$B$23,2,FALSE),0)</f>
        <v>0</v>
      </c>
      <c r="AA87" s="49">
        <f>versenyek!$CE$11*IFERROR(VLOOKUP(VLOOKUP($A87,versenyek!CD:CF,3,FALSE),szabalyok!$A$16:$B$23,2,FALSE),0)</f>
        <v>0</v>
      </c>
      <c r="AB87" s="49">
        <f>versenyek!$CH$11*IFERROR(VLOOKUP(VLOOKUP($A87,versenyek!CG:CI,3,FALSE),szabalyok!$A$16:$B$23,2,FALSE),0)</f>
        <v>0</v>
      </c>
      <c r="AC87" s="49">
        <f>versenyek!$CK$11*IFERROR(VLOOKUP(VLOOKUP($A87,versenyek!CJ:CL,3,FALSE),szabalyok!$A$16:$B$23,2,FALSE),0)</f>
        <v>0</v>
      </c>
      <c r="AD87" s="49">
        <f>versenyek!$CN$11*IFERROR(VLOOKUP(VLOOKUP($A87,versenyek!CM:CO,3,FALSE),szabalyok!$A$16:$B$23,2,FALSE),0)</f>
        <v>0</v>
      </c>
      <c r="AE87" s="49">
        <f>versenyek!$CQ$11*IFERROR(VLOOKUP(VLOOKUP($A87,versenyek!CP:CR,3,FALSE),szabalyok!$A$16:$B$23,2,FALSE),0)</f>
        <v>0</v>
      </c>
      <c r="AF87" s="49">
        <f>versenyek!$CT$11*IFERROR(VLOOKUP(VLOOKUP($A87,versenyek!CS:CU,3,FALSE),szabalyok!$A$16:$B$23,2,FALSE),0)</f>
        <v>0</v>
      </c>
      <c r="AG87" s="49">
        <f>versenyek!$CW$11*IFERROR(VLOOKUP(VLOOKUP($A87,versenyek!CV:CX,3,FALSE),szabalyok!$A$16:$B$23,2,FALSE),0)</f>
        <v>0</v>
      </c>
      <c r="AH87" s="49">
        <f>versenyek!$CZ$11*IFERROR(VLOOKUP(VLOOKUP($A87,versenyek!CY:DA,3,FALSE),szabalyok!$A$16:$B$23,2,FALSE),0)</f>
        <v>0</v>
      </c>
      <c r="AI87" s="49">
        <f>versenyek!$DC$11*IFERROR(VLOOKUP(VLOOKUP($A87,versenyek!DB:DD,3,FALSE),szabalyok!$A$16:$B$23,2,FALSE),0)</f>
        <v>0</v>
      </c>
      <c r="AJ87" s="49">
        <f>versenyek!$DF$11*IFERROR(VLOOKUP(VLOOKUP($A87,versenyek!DE:DG,3,FALSE),szabalyok!$A$16:$B$23,2,FALSE),0)</f>
        <v>0</v>
      </c>
      <c r="AK87" s="49">
        <f>versenyek!$DI$11*IFERROR(VLOOKUP(VLOOKUP($A87,versenyek!DH:DJ,3,FALSE),szabalyok!$A$16:$B$23,2,FALSE),0)</f>
        <v>0</v>
      </c>
      <c r="AL87" s="49">
        <f>versenyek!$DL$11*IFERROR(VLOOKUP(VLOOKUP($A87,versenyek!DK:DM,3,FALSE),szabalyok!$A$16:$B$23,2,FALSE),0)</f>
        <v>0</v>
      </c>
      <c r="AM87" s="49">
        <f>versenyek!$DR$11*IFERROR(VLOOKUP(VLOOKUP($A87,versenyek!DQ:DS,3,FALSE),szabalyok!$A$16:$B$23,2,FALSE),0)</f>
        <v>0</v>
      </c>
      <c r="AN87" s="49">
        <f>versenyek!$DU$11*IFERROR(VLOOKUP(VLOOKUP($A87,versenyek!DT:DV,3,FALSE),szabalyok!$A$16:$B$23,2,FALSE),0)</f>
        <v>0</v>
      </c>
      <c r="AO87" s="49">
        <f>versenyek!$DO$11*IFERROR(VLOOKUP(VLOOKUP($A87,versenyek!DN:DP,3,FALSE),szabalyok!$A$16:$B$23,2,FALSE),0)</f>
        <v>0</v>
      </c>
      <c r="AP87" s="49">
        <f>versenyek!$DX$11*IFERROR(VLOOKUP(VLOOKUP($A87,versenyek!DW:DY,3,FALSE),szabalyok!$A$16:$B$23,2,FALSE),0)</f>
        <v>0</v>
      </c>
      <c r="AQ87" s="49">
        <f>versenyek!$EA$11*IFERROR(VLOOKUP(VLOOKUP($A87,versenyek!DZ:EB,3,FALSE),szabalyok!$A$16:$B$23,2,FALSE),0)</f>
        <v>0</v>
      </c>
      <c r="AR87" s="49">
        <f>versenyek!$ED$11*IFERROR(VLOOKUP(VLOOKUP($A87,versenyek!EC:EE,3,FALSE),szabalyok!$A$16:$B$23,2,FALSE),0)</f>
        <v>0</v>
      </c>
      <c r="AS87" s="49">
        <f>versenyek!$EG$11*IFERROR(VLOOKUP(VLOOKUP($A87,versenyek!EF:EH,3,FALSE),szabalyok!$A$16:$B$23,2,FALSE),0)</f>
        <v>0</v>
      </c>
      <c r="AT87" s="49">
        <f>versenyek!$EJ$11*IFERROR(VLOOKUP(VLOOKUP($A87,versenyek!EI:EK,3,FALSE),szabalyok!$A$16:$B$23,2,FALSE),0)</f>
        <v>0</v>
      </c>
      <c r="AU87" s="49">
        <f>versenyek!$EM$11*IFERROR(VLOOKUP(VLOOKUP($A87,versenyek!EL:EN,3,FALSE),szabalyok!$A$16:$B$23,2,FALSE),0)</f>
        <v>0</v>
      </c>
      <c r="AV87" s="49">
        <f>versenyek!$EP$11*IFERROR(VLOOKUP(VLOOKUP($A87,versenyek!EO:EQ,3,FALSE),szabalyok!$A$16:$B$23,2,FALSE),0)</f>
        <v>0</v>
      </c>
      <c r="AW87" s="49">
        <f>versenyek!$EY$11*IFERROR(VLOOKUP(VLOOKUP($A87,versenyek!EX:EZ,3,FALSE),szabalyok!$A$16:$B$23,2,FALSE),0)</f>
        <v>0</v>
      </c>
      <c r="AX87" s="49">
        <f>versenyek!$FB$11*IFERROR(VLOOKUP(VLOOKUP($A87,versenyek!FA:FC,3,FALSE),szabalyok!$A$16:$B$23,2,FALSE),0)</f>
        <v>0</v>
      </c>
      <c r="AY87" s="49">
        <f>versenyek!$FE$11*IFERROR(VLOOKUP(VLOOKUP($A87,versenyek!FD:FF,3,FALSE),szabalyok!$A$16:$B$23,2,FALSE),0)</f>
        <v>0</v>
      </c>
      <c r="AZ87" s="49">
        <f>versenyek!$FH$11*IFERROR(VLOOKUP(VLOOKUP($A87,versenyek!FG:FI,3,FALSE),szabalyok!$A$16:$B$23,2,FALSE),0)</f>
        <v>0</v>
      </c>
      <c r="BA87" s="49">
        <f>versenyek!$FK$11*IFERROR(VLOOKUP(VLOOKUP($A87,versenyek!FJ:FL,3,FALSE),szabalyok!$A$16:$B$23,2,FALSE),0)</f>
        <v>0</v>
      </c>
      <c r="BB87" s="49">
        <f>versenyek!$FN$11*IFERROR(VLOOKUP(VLOOKUP($A87,versenyek!FM:FO,3,FALSE),szabalyok!$A$16:$B$23,2,FALSE),0)</f>
        <v>0</v>
      </c>
      <c r="BC87" s="49">
        <f>versenyek!$FQ$11*IFERROR(VLOOKUP(VLOOKUP($A87,versenyek!FP:FR,3,FALSE),szabalyok!$A$16:$B$23,2,FALSE),0)</f>
        <v>0</v>
      </c>
      <c r="BD87" s="49">
        <f>versenyek!$FT$11*IFERROR(VLOOKUP(VLOOKUP($A87,versenyek!FS:FU,3,FALSE),szabalyok!$A$16:$B$23,2,FALSE),0)</f>
        <v>0</v>
      </c>
      <c r="BE87" s="49">
        <f>versenyek!$FW$11*IFERROR(VLOOKUP(VLOOKUP($A87,versenyek!FV:FX,3,FALSE),szabalyok!$A$16:$B$23,2,FALSE),0)</f>
        <v>0</v>
      </c>
      <c r="BF87" s="49">
        <f>versenyek!$FZ$11*IFERROR(VLOOKUP(VLOOKUP($A87,versenyek!FY:GA,3,FALSE),szabalyok!$A$16:$B$23,2,FALSE),0)</f>
        <v>0</v>
      </c>
      <c r="BG87" s="49">
        <f>versenyek!$GC$11*IFERROR(VLOOKUP(VLOOKUP($A87,versenyek!GB:GD,3,FALSE),szabalyok!$A$16:$B$23,2,FALSE),0)</f>
        <v>0</v>
      </c>
      <c r="BH87" s="49">
        <f>versenyek!$GF$11*IFERROR(VLOOKUP(VLOOKUP($A87,versenyek!GE:GG,3,FALSE),szabalyok!$A$16:$B$23,2,FALSE),0)</f>
        <v>0</v>
      </c>
      <c r="BI87" s="49">
        <f>versenyek!$GI$11*IFERROR(VLOOKUP(VLOOKUP($A87,versenyek!GH:GJ,3,FALSE),szabalyok!$A$16:$B$23,2,FALSE),0)</f>
        <v>0</v>
      </c>
      <c r="BJ87" s="49">
        <f>versenyek!$GL$11*IFERROR(VLOOKUP(VLOOKUP($A87,versenyek!GK:GM,3,FALSE),szabalyok!$A$16:$B$23,2,FALSE),0)</f>
        <v>0</v>
      </c>
      <c r="BK87" s="49">
        <f>versenyek!$GO$11*IFERROR(VLOOKUP(VLOOKUP($A87,versenyek!GN:GP,3,FALSE),szabalyok!$A$16:$B$23,2,FALSE),0)</f>
        <v>0</v>
      </c>
      <c r="BL87" s="49">
        <f>versenyek!$GR$11*IFERROR(VLOOKUP(VLOOKUP($A87,versenyek!GQ:GS,3,FALSE),szabalyok!$A$16:$B$23,2,FALSE),0)</f>
        <v>0</v>
      </c>
      <c r="BM87" s="49">
        <f>versenyek!$GX$11*IFERROR(VLOOKUP(VLOOKUP($A87,versenyek!GW:GY,3,FALSE),szabalyok!$A$16:$B$23,2,FALSE),0)</f>
        <v>0</v>
      </c>
      <c r="BN87" s="49">
        <f>versenyek!$GX$11*IFERROR(VLOOKUP(VLOOKUP($A87,versenyek!GX:GZ,3,FALSE),szabalyok!$A$16:$B$23,2,FALSE),0)</f>
        <v>0</v>
      </c>
      <c r="BO87" s="49">
        <f>versenyek!$HD$11*IFERROR(VLOOKUP(VLOOKUP($A87,versenyek!HC:HE,3,FALSE),szabalyok!$A$16:$B$23,2,FALSE),0)</f>
        <v>0</v>
      </c>
      <c r="BP87" s="49">
        <f>versenyek!$HG$11*IFERROR(VLOOKUP(VLOOKUP($A87,versenyek!HF:HH,3,FALSE),szabalyok!$A$16:$B$23,2,FALSE),0)</f>
        <v>0</v>
      </c>
      <c r="BQ87" s="49">
        <f>versenyek!$HJ$11*IFERROR(VLOOKUP(VLOOKUP($A87,versenyek!HI:HK,3,FALSE),szabalyok!$A$16:$B$23,2,FALSE),0)</f>
        <v>0</v>
      </c>
      <c r="BR87" s="49">
        <f>versenyek!$HM$11*IFERROR(VLOOKUP(VLOOKUP($A87,versenyek!HL:HN,3,FALSE),szabalyok!$A$16:$B$23,2,FALSE),0)</f>
        <v>0</v>
      </c>
      <c r="BS87" s="49">
        <f>versenyek!$HP$11*IFERROR(VLOOKUP(VLOOKUP($A87,versenyek!HO:HQ,3,FALSE),szabalyok!$A$16:$B$23,2,FALSE),0)</f>
        <v>0</v>
      </c>
      <c r="BT87" s="49">
        <f>versenyek!$HS$11*IFERROR(VLOOKUP(VLOOKUP($A87,versenyek!HR:HT,3,FALSE),szabalyok!$A$16:$B$23,2,FALSE),0)</f>
        <v>0</v>
      </c>
      <c r="BU87" s="49">
        <f>versenyek!$HV$11*IFERROR(VLOOKUP(VLOOKUP($A87,versenyek!HU:HW,3,FALSE),szabalyok!$A$16:$B$23,2,FALSE),0)</f>
        <v>0</v>
      </c>
      <c r="BV87" s="49">
        <f>versenyek!$HY$11*IFERROR(VLOOKUP(VLOOKUP($A87,versenyek!HX:HZ,3,FALSE),szabalyok!$A$16:$B$23,2,FALSE),0)</f>
        <v>0</v>
      </c>
      <c r="BW87" s="49">
        <f>versenyek!$IB$11*IFERROR(VLOOKUP(VLOOKUP($A87,versenyek!IA:IC,3,FALSE),szabalyok!$A$16:$B$23,2,FALSE),0)</f>
        <v>0</v>
      </c>
      <c r="BX87" s="49">
        <f>versenyek!$IE$11*IFERROR(VLOOKUP(VLOOKUP($A87,versenyek!ID:IF,3,FALSE),szabalyok!$A$16:$B$23,2,FALSE),0)</f>
        <v>0</v>
      </c>
      <c r="BY87" s="49">
        <f>versenyek!$IH$11*IFERROR(VLOOKUP(VLOOKUP($A87,versenyek!IG:II,3,FALSE),szabalyok!$A$16:$B$23,2,FALSE),0)</f>
        <v>0</v>
      </c>
      <c r="BZ87" s="49">
        <f>versenyek!$IK$11*IFERROR(VLOOKUP(VLOOKUP($A87,versenyek!IJ:IL,3,FALSE),szabalyok!$A$16:$B$23,2,FALSE),0)</f>
        <v>0</v>
      </c>
      <c r="CA87" s="49">
        <f>versenyek!$IN$11*IFERROR(VLOOKUP(VLOOKUP($A87,versenyek!IM:IO,3,FALSE),szabalyok!$A$16:$B$23,2,FALSE),0)</f>
        <v>0</v>
      </c>
      <c r="CB87" s="49"/>
      <c r="CC87" s="238">
        <f t="shared" si="2"/>
        <v>0</v>
      </c>
    </row>
    <row r="88" spans="1:81">
      <c r="A88" s="1" t="s">
        <v>34</v>
      </c>
      <c r="B88" s="49">
        <v>0</v>
      </c>
      <c r="C88" s="49">
        <v>0</v>
      </c>
      <c r="D88" s="49">
        <v>0</v>
      </c>
      <c r="E88" s="49">
        <v>0</v>
      </c>
      <c r="F88" s="49">
        <v>0</v>
      </c>
      <c r="G88" s="49">
        <v>0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49">
        <v>0</v>
      </c>
      <c r="N88" s="49">
        <v>0</v>
      </c>
      <c r="O88" s="49">
        <v>6.9409196293493345</v>
      </c>
      <c r="P88" s="49">
        <v>0</v>
      </c>
      <c r="Q88" s="49">
        <v>0</v>
      </c>
      <c r="R88" s="49">
        <f>versenyek!$BD$11*IFERROR(VLOOKUP(VLOOKUP($A88,versenyek!BC:BE,3,FALSE),szabalyok!$A$16:$B$23,2,FALSE),0)</f>
        <v>0</v>
      </c>
      <c r="S88" s="49">
        <f>versenyek!$BG$11*IFERROR(VLOOKUP(VLOOKUP($A88,versenyek!BF:BH,3,FALSE),szabalyok!$A$16:$B$23,2,FALSE),0)</f>
        <v>0</v>
      </c>
      <c r="T88" s="49">
        <f>versenyek!$BJ$11*IFERROR(VLOOKUP(VLOOKUP($A88,versenyek!BI:BK,3,FALSE),szabalyok!$A$16:$B$23,2,FALSE),0)</f>
        <v>0</v>
      </c>
      <c r="U88" s="49">
        <f>versenyek!$BM$11*IFERROR(VLOOKUP(VLOOKUP($A88,versenyek!BL:BN,3,FALSE),szabalyok!$A$16:$B$23,2,FALSE),0)</f>
        <v>0</v>
      </c>
      <c r="V88" s="49">
        <f>versenyek!$BP$11*IFERROR(VLOOKUP(VLOOKUP($A88,versenyek!BO:BQ,3,FALSE),szabalyok!$A$16:$B$23,2,FALSE),0)</f>
        <v>0</v>
      </c>
      <c r="W88" s="49">
        <f>versenyek!$BS$11*IFERROR(VLOOKUP(VLOOKUP($A88,versenyek!BR:BT,3,FALSE),szabalyok!$A$16:$B$23,2,FALSE),0)</f>
        <v>0</v>
      </c>
      <c r="X88" s="49">
        <f>versenyek!$BV$11*IFERROR(VLOOKUP(VLOOKUP($A88,versenyek!BU:BW,3,FALSE),szabalyok!$A$16:$B$23,2,FALSE),0)</f>
        <v>0</v>
      </c>
      <c r="Y88" s="49">
        <f>versenyek!$BY$11*IFERROR(VLOOKUP(VLOOKUP($A88,versenyek!BX:BZ,3,FALSE),szabalyok!$A$16:$B$23,2,FALSE),0)</f>
        <v>0</v>
      </c>
      <c r="Z88" s="49">
        <f>versenyek!$CB$11*IFERROR(VLOOKUP(VLOOKUP($A88,versenyek!CA:CC,3,FALSE),szabalyok!$A$16:$B$23,2,FALSE),0)</f>
        <v>0</v>
      </c>
      <c r="AA88" s="49">
        <f>versenyek!$CE$11*IFERROR(VLOOKUP(VLOOKUP($A88,versenyek!CD:CF,3,FALSE),szabalyok!$A$16:$B$23,2,FALSE),0)</f>
        <v>0</v>
      </c>
      <c r="AB88" s="49">
        <f>versenyek!$CH$11*IFERROR(VLOOKUP(VLOOKUP($A88,versenyek!CG:CI,3,FALSE),szabalyok!$A$16:$B$23,2,FALSE),0)</f>
        <v>0</v>
      </c>
      <c r="AC88" s="49">
        <f>versenyek!$CK$11*IFERROR(VLOOKUP(VLOOKUP($A88,versenyek!CJ:CL,3,FALSE),szabalyok!$A$16:$B$23,2,FALSE),0)</f>
        <v>0</v>
      </c>
      <c r="AD88" s="49">
        <f>versenyek!$CN$11*IFERROR(VLOOKUP(VLOOKUP($A88,versenyek!CM:CO,3,FALSE),szabalyok!$A$16:$B$23,2,FALSE),0)</f>
        <v>0</v>
      </c>
      <c r="AE88" s="49">
        <f>versenyek!$CQ$11*IFERROR(VLOOKUP(VLOOKUP($A88,versenyek!CP:CR,3,FALSE),szabalyok!$A$16:$B$23,2,FALSE),0)</f>
        <v>0</v>
      </c>
      <c r="AF88" s="49">
        <f>versenyek!$CT$11*IFERROR(VLOOKUP(VLOOKUP($A88,versenyek!CS:CU,3,FALSE),szabalyok!$A$16:$B$23,2,FALSE),0)</f>
        <v>0</v>
      </c>
      <c r="AG88" s="49">
        <f>versenyek!$CW$11*IFERROR(VLOOKUP(VLOOKUP($A88,versenyek!CV:CX,3,FALSE),szabalyok!$A$16:$B$23,2,FALSE),0)</f>
        <v>0</v>
      </c>
      <c r="AH88" s="49">
        <f>versenyek!$CZ$11*IFERROR(VLOOKUP(VLOOKUP($A88,versenyek!CY:DA,3,FALSE),szabalyok!$A$16:$B$23,2,FALSE),0)</f>
        <v>0</v>
      </c>
      <c r="AI88" s="49">
        <f>versenyek!$DC$11*IFERROR(VLOOKUP(VLOOKUP($A88,versenyek!DB:DD,3,FALSE),szabalyok!$A$16:$B$23,2,FALSE),0)</f>
        <v>0</v>
      </c>
      <c r="AJ88" s="49">
        <f>versenyek!$DF$11*IFERROR(VLOOKUP(VLOOKUP($A88,versenyek!DE:DG,3,FALSE),szabalyok!$A$16:$B$23,2,FALSE),0)</f>
        <v>0</v>
      </c>
      <c r="AK88" s="49">
        <f>versenyek!$DI$11*IFERROR(VLOOKUP(VLOOKUP($A88,versenyek!DH:DJ,3,FALSE),szabalyok!$A$16:$B$23,2,FALSE),0)</f>
        <v>0</v>
      </c>
      <c r="AL88" s="49">
        <f>versenyek!$DL$11*IFERROR(VLOOKUP(VLOOKUP($A88,versenyek!DK:DM,3,FALSE),szabalyok!$A$16:$B$23,2,FALSE),0)</f>
        <v>0</v>
      </c>
      <c r="AM88" s="49">
        <f>versenyek!$DR$11*IFERROR(VLOOKUP(VLOOKUP($A88,versenyek!DQ:DS,3,FALSE),szabalyok!$A$16:$B$23,2,FALSE),0)</f>
        <v>0</v>
      </c>
      <c r="AN88" s="49">
        <f>versenyek!$DU$11*IFERROR(VLOOKUP(VLOOKUP($A88,versenyek!DT:DV,3,FALSE),szabalyok!$A$16:$B$23,2,FALSE),0)</f>
        <v>0</v>
      </c>
      <c r="AO88" s="49">
        <f>versenyek!$DO$11*IFERROR(VLOOKUP(VLOOKUP($A88,versenyek!DN:DP,3,FALSE),szabalyok!$A$16:$B$23,2,FALSE),0)</f>
        <v>0</v>
      </c>
      <c r="AP88" s="49">
        <f>versenyek!$DX$11*IFERROR(VLOOKUP(VLOOKUP($A88,versenyek!DW:DY,3,FALSE),szabalyok!$A$16:$B$23,2,FALSE),0)</f>
        <v>0</v>
      </c>
      <c r="AQ88" s="49">
        <f>versenyek!$EA$11*IFERROR(VLOOKUP(VLOOKUP($A88,versenyek!DZ:EB,3,FALSE),szabalyok!$A$16:$B$23,2,FALSE),0)</f>
        <v>0</v>
      </c>
      <c r="AR88" s="49">
        <f>versenyek!$ED$11*IFERROR(VLOOKUP(VLOOKUP($A88,versenyek!EC:EE,3,FALSE),szabalyok!$A$16:$B$23,2,FALSE),0)</f>
        <v>0</v>
      </c>
      <c r="AS88" s="49">
        <f>versenyek!$EG$11*IFERROR(VLOOKUP(VLOOKUP($A88,versenyek!EF:EH,3,FALSE),szabalyok!$A$16:$B$23,2,FALSE),0)</f>
        <v>0</v>
      </c>
      <c r="AT88" s="49">
        <f>versenyek!$EJ$11*IFERROR(VLOOKUP(VLOOKUP($A88,versenyek!EI:EK,3,FALSE),szabalyok!$A$16:$B$23,2,FALSE),0)</f>
        <v>0</v>
      </c>
      <c r="AU88" s="49">
        <f>versenyek!$EM$11*IFERROR(VLOOKUP(VLOOKUP($A88,versenyek!EL:EN,3,FALSE),szabalyok!$A$16:$B$23,2,FALSE),0)</f>
        <v>0</v>
      </c>
      <c r="AV88" s="49">
        <f>versenyek!$EP$11*IFERROR(VLOOKUP(VLOOKUP($A88,versenyek!EO:EQ,3,FALSE),szabalyok!$A$16:$B$23,2,FALSE),0)</f>
        <v>0</v>
      </c>
      <c r="AW88" s="49">
        <f>versenyek!$EY$11*IFERROR(VLOOKUP(VLOOKUP($A88,versenyek!EX:EZ,3,FALSE),szabalyok!$A$16:$B$23,2,FALSE),0)</f>
        <v>0</v>
      </c>
      <c r="AX88" s="49">
        <f>versenyek!$FB$11*IFERROR(VLOOKUP(VLOOKUP($A88,versenyek!FA:FC,3,FALSE),szabalyok!$A$16:$B$23,2,FALSE),0)</f>
        <v>0</v>
      </c>
      <c r="AY88" s="49">
        <f>versenyek!$FE$11*IFERROR(VLOOKUP(VLOOKUP($A88,versenyek!FD:FF,3,FALSE),szabalyok!$A$16:$B$23,2,FALSE),0)</f>
        <v>0</v>
      </c>
      <c r="AZ88" s="49">
        <f>versenyek!$FH$11*IFERROR(VLOOKUP(VLOOKUP($A88,versenyek!FG:FI,3,FALSE),szabalyok!$A$16:$B$23,2,FALSE),0)</f>
        <v>0</v>
      </c>
      <c r="BA88" s="49">
        <f>versenyek!$FK$11*IFERROR(VLOOKUP(VLOOKUP($A88,versenyek!FJ:FL,3,FALSE),szabalyok!$A$16:$B$23,2,FALSE),0)</f>
        <v>0</v>
      </c>
      <c r="BB88" s="49">
        <f>versenyek!$FN$11*IFERROR(VLOOKUP(VLOOKUP($A88,versenyek!FM:FO,3,FALSE),szabalyok!$A$16:$B$23,2,FALSE),0)</f>
        <v>0</v>
      </c>
      <c r="BC88" s="49">
        <f>versenyek!$FQ$11*IFERROR(VLOOKUP(VLOOKUP($A88,versenyek!FP:FR,3,FALSE),szabalyok!$A$16:$B$23,2,FALSE),0)</f>
        <v>0</v>
      </c>
      <c r="BD88" s="49">
        <f>versenyek!$FT$11*IFERROR(VLOOKUP(VLOOKUP($A88,versenyek!FS:FU,3,FALSE),szabalyok!$A$16:$B$23,2,FALSE),0)</f>
        <v>0</v>
      </c>
      <c r="BE88" s="49">
        <f>versenyek!$FW$11*IFERROR(VLOOKUP(VLOOKUP($A88,versenyek!FV:FX,3,FALSE),szabalyok!$A$16:$B$23,2,FALSE),0)</f>
        <v>0</v>
      </c>
      <c r="BF88" s="49">
        <f>versenyek!$FZ$11*IFERROR(VLOOKUP(VLOOKUP($A88,versenyek!FY:GA,3,FALSE),szabalyok!$A$16:$B$23,2,FALSE),0)</f>
        <v>0</v>
      </c>
      <c r="BG88" s="49">
        <f>versenyek!$GC$11*IFERROR(VLOOKUP(VLOOKUP($A88,versenyek!GB:GD,3,FALSE),szabalyok!$A$16:$B$23,2,FALSE),0)</f>
        <v>0</v>
      </c>
      <c r="BH88" s="49">
        <f>versenyek!$GF$11*IFERROR(VLOOKUP(VLOOKUP($A88,versenyek!GE:GG,3,FALSE),szabalyok!$A$16:$B$23,2,FALSE),0)</f>
        <v>0</v>
      </c>
      <c r="BI88" s="49">
        <f>versenyek!$GI$11*IFERROR(VLOOKUP(VLOOKUP($A88,versenyek!GH:GJ,3,FALSE),szabalyok!$A$16:$B$23,2,FALSE),0)</f>
        <v>0</v>
      </c>
      <c r="BJ88" s="49">
        <f>versenyek!$GL$11*IFERROR(VLOOKUP(VLOOKUP($A88,versenyek!GK:GM,3,FALSE),szabalyok!$A$16:$B$23,2,FALSE),0)</f>
        <v>0</v>
      </c>
      <c r="BK88" s="49">
        <f>versenyek!$GO$11*IFERROR(VLOOKUP(VLOOKUP($A88,versenyek!GN:GP,3,FALSE),szabalyok!$A$16:$B$23,2,FALSE),0)</f>
        <v>0</v>
      </c>
      <c r="BL88" s="49">
        <f>versenyek!$GR$11*IFERROR(VLOOKUP(VLOOKUP($A88,versenyek!GQ:GS,3,FALSE),szabalyok!$A$16:$B$23,2,FALSE),0)</f>
        <v>0</v>
      </c>
      <c r="BM88" s="49">
        <f>versenyek!$GX$11*IFERROR(VLOOKUP(VLOOKUP($A88,versenyek!GW:GY,3,FALSE),szabalyok!$A$16:$B$23,2,FALSE),0)</f>
        <v>0</v>
      </c>
      <c r="BN88" s="49">
        <f>versenyek!$GX$11*IFERROR(VLOOKUP(VLOOKUP($A88,versenyek!GX:GZ,3,FALSE),szabalyok!$A$16:$B$23,2,FALSE),0)</f>
        <v>0</v>
      </c>
      <c r="BO88" s="49">
        <f>versenyek!$HD$11*IFERROR(VLOOKUP(VLOOKUP($A88,versenyek!HC:HE,3,FALSE),szabalyok!$A$16:$B$23,2,FALSE),0)</f>
        <v>0</v>
      </c>
      <c r="BP88" s="49">
        <f>versenyek!$HG$11*IFERROR(VLOOKUP(VLOOKUP($A88,versenyek!HF:HH,3,FALSE),szabalyok!$A$16:$B$23,2,FALSE),0)</f>
        <v>0</v>
      </c>
      <c r="BQ88" s="49">
        <f>versenyek!$HJ$11*IFERROR(VLOOKUP(VLOOKUP($A88,versenyek!HI:HK,3,FALSE),szabalyok!$A$16:$B$23,2,FALSE),0)</f>
        <v>0</v>
      </c>
      <c r="BR88" s="49">
        <f>versenyek!$HM$11*IFERROR(VLOOKUP(VLOOKUP($A88,versenyek!HL:HN,3,FALSE),szabalyok!$A$16:$B$23,2,FALSE),0)</f>
        <v>0</v>
      </c>
      <c r="BS88" s="49">
        <f>versenyek!$HP$11*IFERROR(VLOOKUP(VLOOKUP($A88,versenyek!HO:HQ,3,FALSE),szabalyok!$A$16:$B$23,2,FALSE),0)</f>
        <v>0</v>
      </c>
      <c r="BT88" s="49">
        <f>versenyek!$HS$11*IFERROR(VLOOKUP(VLOOKUP($A88,versenyek!HR:HT,3,FALSE),szabalyok!$A$16:$B$23,2,FALSE),0)</f>
        <v>0</v>
      </c>
      <c r="BU88" s="49">
        <f>versenyek!$HV$11*IFERROR(VLOOKUP(VLOOKUP($A88,versenyek!HU:HW,3,FALSE),szabalyok!$A$16:$B$23,2,FALSE),0)</f>
        <v>0</v>
      </c>
      <c r="BV88" s="49">
        <f>versenyek!$HY$11*IFERROR(VLOOKUP(VLOOKUP($A88,versenyek!HX:HZ,3,FALSE),szabalyok!$A$16:$B$23,2,FALSE),0)</f>
        <v>0</v>
      </c>
      <c r="BW88" s="49">
        <f>versenyek!$IB$11*IFERROR(VLOOKUP(VLOOKUP($A88,versenyek!IA:IC,3,FALSE),szabalyok!$A$16:$B$23,2,FALSE),0)</f>
        <v>0</v>
      </c>
      <c r="BX88" s="49">
        <f>versenyek!$IE$11*IFERROR(VLOOKUP(VLOOKUP($A88,versenyek!ID:IF,3,FALSE),szabalyok!$A$16:$B$23,2,FALSE),0)</f>
        <v>0</v>
      </c>
      <c r="BY88" s="49">
        <f>versenyek!$IH$11*IFERROR(VLOOKUP(VLOOKUP($A88,versenyek!IG:II,3,FALSE),szabalyok!$A$16:$B$23,2,FALSE),0)</f>
        <v>0</v>
      </c>
      <c r="BZ88" s="49">
        <f>versenyek!$IK$11*IFERROR(VLOOKUP(VLOOKUP($A88,versenyek!IJ:IL,3,FALSE),szabalyok!$A$16:$B$23,2,FALSE),0)</f>
        <v>0</v>
      </c>
      <c r="CA88" s="49">
        <f>versenyek!$IN$11*IFERROR(VLOOKUP(VLOOKUP($A88,versenyek!IM:IO,3,FALSE),szabalyok!$A$16:$B$23,2,FALSE),0)</f>
        <v>0</v>
      </c>
      <c r="CB88" s="49"/>
      <c r="CC88" s="238">
        <f t="shared" si="2"/>
        <v>0</v>
      </c>
    </row>
    <row r="89" spans="1:81">
      <c r="A89" s="1" t="s">
        <v>721</v>
      </c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>
        <v>0</v>
      </c>
      <c r="N89" s="49">
        <v>0</v>
      </c>
      <c r="O89" s="49">
        <v>0</v>
      </c>
      <c r="P89" s="49">
        <v>0</v>
      </c>
      <c r="Q89" s="49">
        <v>0</v>
      </c>
      <c r="R89" s="49">
        <f>versenyek!$BD$11*IFERROR(VLOOKUP(VLOOKUP($A89,versenyek!BC:BE,3,FALSE),szabalyok!$A$16:$B$23,2,FALSE),0)</f>
        <v>0</v>
      </c>
      <c r="S89" s="49">
        <f>versenyek!$BG$11*IFERROR(VLOOKUP(VLOOKUP($A89,versenyek!BF:BH,3,FALSE),szabalyok!$A$16:$B$23,2,FALSE),0)</f>
        <v>0</v>
      </c>
      <c r="T89" s="49">
        <f>versenyek!$BJ$11*IFERROR(VLOOKUP(VLOOKUP($A89,versenyek!BI:BK,3,FALSE),szabalyok!$A$16:$B$23,2,FALSE),0)</f>
        <v>0</v>
      </c>
      <c r="U89" s="49">
        <f>versenyek!$BM$11*IFERROR(VLOOKUP(VLOOKUP($A89,versenyek!BL:BN,3,FALSE),szabalyok!$A$16:$B$23,2,FALSE),0)</f>
        <v>0</v>
      </c>
      <c r="V89" s="49">
        <f>versenyek!$BP$11*IFERROR(VLOOKUP(VLOOKUP($A89,versenyek!BO:BQ,3,FALSE),szabalyok!$A$16:$B$23,2,FALSE),0)</f>
        <v>0</v>
      </c>
      <c r="W89" s="49">
        <f>versenyek!$BS$11*IFERROR(VLOOKUP(VLOOKUP($A89,versenyek!BR:BT,3,FALSE),szabalyok!$A$16:$B$23,2,FALSE),0)</f>
        <v>0</v>
      </c>
      <c r="X89" s="49">
        <f>versenyek!$BV$11*IFERROR(VLOOKUP(VLOOKUP($A89,versenyek!BU:BW,3,FALSE),szabalyok!$A$16:$B$23,2,FALSE),0)</f>
        <v>0</v>
      </c>
      <c r="Y89" s="49">
        <f>versenyek!$BY$11*IFERROR(VLOOKUP(VLOOKUP($A89,versenyek!BX:BZ,3,FALSE),szabalyok!$A$16:$B$23,2,FALSE),0)</f>
        <v>0</v>
      </c>
      <c r="Z89" s="49">
        <f>versenyek!$CB$11*IFERROR(VLOOKUP(VLOOKUP($A89,versenyek!CA:CC,3,FALSE),szabalyok!$A$16:$B$23,2,FALSE),0)</f>
        <v>0</v>
      </c>
      <c r="AA89" s="49">
        <f>versenyek!$CE$11*IFERROR(VLOOKUP(VLOOKUP($A89,versenyek!CD:CF,3,FALSE),szabalyok!$A$16:$B$23,2,FALSE),0)</f>
        <v>0</v>
      </c>
      <c r="AB89" s="49">
        <f>versenyek!$CH$11*IFERROR(VLOOKUP(VLOOKUP($A89,versenyek!CG:CI,3,FALSE),szabalyok!$A$16:$B$23,2,FALSE),0)</f>
        <v>0</v>
      </c>
      <c r="AC89" s="49">
        <f>versenyek!$CK$11*IFERROR(VLOOKUP(VLOOKUP($A89,versenyek!CJ:CL,3,FALSE),szabalyok!$A$16:$B$23,2,FALSE),0)</f>
        <v>0</v>
      </c>
      <c r="AD89" s="49">
        <f>versenyek!$CN$11*IFERROR(VLOOKUP(VLOOKUP($A89,versenyek!CM:CO,3,FALSE),szabalyok!$A$16:$B$23,2,FALSE),0)</f>
        <v>0</v>
      </c>
      <c r="AE89" s="49">
        <f>versenyek!$CQ$11*IFERROR(VLOOKUP(VLOOKUP($A89,versenyek!CP:CR,3,FALSE),szabalyok!$A$16:$B$23,2,FALSE),0)</f>
        <v>0</v>
      </c>
      <c r="AF89" s="49">
        <f>versenyek!$CT$11*IFERROR(VLOOKUP(VLOOKUP($A89,versenyek!CS:CU,3,FALSE),szabalyok!$A$16:$B$23,2,FALSE),0)</f>
        <v>0</v>
      </c>
      <c r="AG89" s="49">
        <f>versenyek!$CW$11*IFERROR(VLOOKUP(VLOOKUP($A89,versenyek!CV:CX,3,FALSE),szabalyok!$A$16:$B$23,2,FALSE),0)</f>
        <v>0</v>
      </c>
      <c r="AH89" s="49">
        <f>versenyek!$CZ$11*IFERROR(VLOOKUP(VLOOKUP($A89,versenyek!CY:DA,3,FALSE),szabalyok!$A$16:$B$23,2,FALSE),0)</f>
        <v>0</v>
      </c>
      <c r="AI89" s="49">
        <f>versenyek!$DC$11*IFERROR(VLOOKUP(VLOOKUP($A89,versenyek!DB:DD,3,FALSE),szabalyok!$A$16:$B$23,2,FALSE),0)</f>
        <v>0</v>
      </c>
      <c r="AJ89" s="49">
        <f>versenyek!$DF$11*IFERROR(VLOOKUP(VLOOKUP($A89,versenyek!DE:DG,3,FALSE),szabalyok!$A$16:$B$23,2,FALSE),0)</f>
        <v>0</v>
      </c>
      <c r="AK89" s="49">
        <f>versenyek!$DI$11*IFERROR(VLOOKUP(VLOOKUP($A89,versenyek!DH:DJ,3,FALSE),szabalyok!$A$16:$B$23,2,FALSE),0)</f>
        <v>0</v>
      </c>
      <c r="AL89" s="49">
        <f>versenyek!$DL$11*IFERROR(VLOOKUP(VLOOKUP($A89,versenyek!DK:DM,3,FALSE),szabalyok!$A$16:$B$23,2,FALSE),0)</f>
        <v>0</v>
      </c>
      <c r="AM89" s="49">
        <f>versenyek!$DR$11*IFERROR(VLOOKUP(VLOOKUP($A89,versenyek!DQ:DS,3,FALSE),szabalyok!$A$16:$B$23,2,FALSE),0)</f>
        <v>0</v>
      </c>
      <c r="AN89" s="49">
        <f>versenyek!$DU$11*IFERROR(VLOOKUP(VLOOKUP($A89,versenyek!DT:DV,3,FALSE),szabalyok!$A$16:$B$23,2,FALSE),0)</f>
        <v>0</v>
      </c>
      <c r="AO89" s="49">
        <f>versenyek!$DO$11*IFERROR(VLOOKUP(VLOOKUP($A89,versenyek!DN:DP,3,FALSE),szabalyok!$A$16:$B$23,2,FALSE),0)</f>
        <v>0</v>
      </c>
      <c r="AP89" s="49">
        <f>versenyek!$DX$11*IFERROR(VLOOKUP(VLOOKUP($A89,versenyek!DW:DY,3,FALSE),szabalyok!$A$16:$B$23,2,FALSE),0)</f>
        <v>0</v>
      </c>
      <c r="AQ89" s="49">
        <f>versenyek!$EA$11*IFERROR(VLOOKUP(VLOOKUP($A89,versenyek!DZ:EB,3,FALSE),szabalyok!$A$16:$B$23,2,FALSE),0)</f>
        <v>25.364016557707263</v>
      </c>
      <c r="AR89" s="49">
        <f>versenyek!$ED$11*IFERROR(VLOOKUP(VLOOKUP($A89,versenyek!EC:EE,3,FALSE),szabalyok!$A$16:$B$23,2,FALSE),0)</f>
        <v>0</v>
      </c>
      <c r="AS89" s="49">
        <f>versenyek!$EG$11*IFERROR(VLOOKUP(VLOOKUP($A89,versenyek!EF:EH,3,FALSE),szabalyok!$A$16:$B$23,2,FALSE),0)</f>
        <v>0</v>
      </c>
      <c r="AT89" s="49">
        <f>versenyek!$EJ$11*IFERROR(VLOOKUP(VLOOKUP($A89,versenyek!EI:EK,3,FALSE),szabalyok!$A$16:$B$23,2,FALSE),0)</f>
        <v>0</v>
      </c>
      <c r="AU89" s="49">
        <f>versenyek!$EM$11*IFERROR(VLOOKUP(VLOOKUP($A89,versenyek!EL:EN,3,FALSE),szabalyok!$A$16:$B$23,2,FALSE),0)</f>
        <v>0</v>
      </c>
      <c r="AV89" s="49">
        <f>versenyek!$EP$11*IFERROR(VLOOKUP(VLOOKUP($A89,versenyek!EO:EQ,3,FALSE),szabalyok!$A$16:$B$23,2,FALSE),0)</f>
        <v>0</v>
      </c>
      <c r="AW89" s="49">
        <f>versenyek!$EY$11*IFERROR(VLOOKUP(VLOOKUP($A89,versenyek!EX:EZ,3,FALSE),szabalyok!$A$16:$B$23,2,FALSE),0)</f>
        <v>0</v>
      </c>
      <c r="AX89" s="49">
        <f>versenyek!$FB$11*IFERROR(VLOOKUP(VLOOKUP($A89,versenyek!FA:FC,3,FALSE),szabalyok!$A$16:$B$23,2,FALSE),0)</f>
        <v>0</v>
      </c>
      <c r="AY89" s="49">
        <f>versenyek!$FE$11*IFERROR(VLOOKUP(VLOOKUP($A89,versenyek!FD:FF,3,FALSE),szabalyok!$A$16:$B$23,2,FALSE),0)</f>
        <v>0</v>
      </c>
      <c r="AZ89" s="49">
        <f>versenyek!$FH$11*IFERROR(VLOOKUP(VLOOKUP($A89,versenyek!FG:FI,3,FALSE),szabalyok!$A$16:$B$23,2,FALSE),0)</f>
        <v>0</v>
      </c>
      <c r="BA89" s="49">
        <f>versenyek!$FK$11*IFERROR(VLOOKUP(VLOOKUP($A89,versenyek!FJ:FL,3,FALSE),szabalyok!$A$16:$B$23,2,FALSE),0)</f>
        <v>0</v>
      </c>
      <c r="BB89" s="49">
        <f>versenyek!$FN$11*IFERROR(VLOOKUP(VLOOKUP($A89,versenyek!FM:FO,3,FALSE),szabalyok!$A$16:$B$23,2,FALSE),0)</f>
        <v>0</v>
      </c>
      <c r="BC89" s="49">
        <f>versenyek!$FQ$11*IFERROR(VLOOKUP(VLOOKUP($A89,versenyek!FP:FR,3,FALSE),szabalyok!$A$16:$B$23,2,FALSE),0)</f>
        <v>0</v>
      </c>
      <c r="BD89" s="49">
        <f>versenyek!$FT$11*IFERROR(VLOOKUP(VLOOKUP($A89,versenyek!FS:FU,3,FALSE),szabalyok!$A$16:$B$23,2,FALSE),0)</f>
        <v>0</v>
      </c>
      <c r="BE89" s="49">
        <f>versenyek!$FW$11*IFERROR(VLOOKUP(VLOOKUP($A89,versenyek!FV:FX,3,FALSE),szabalyok!$A$16:$B$23,2,FALSE),0)</f>
        <v>0</v>
      </c>
      <c r="BF89" s="49">
        <f>versenyek!$FZ$11*IFERROR(VLOOKUP(VLOOKUP($A89,versenyek!FY:GA,3,FALSE),szabalyok!$A$16:$B$23,2,FALSE),0)</f>
        <v>0</v>
      </c>
      <c r="BG89" s="49">
        <f>versenyek!$GC$11*IFERROR(VLOOKUP(VLOOKUP($A89,versenyek!GB:GD,3,FALSE),szabalyok!$A$16:$B$23,2,FALSE),0)</f>
        <v>0</v>
      </c>
      <c r="BH89" s="49">
        <f>versenyek!$GF$11*IFERROR(VLOOKUP(VLOOKUP($A89,versenyek!GE:GG,3,FALSE),szabalyok!$A$16:$B$23,2,FALSE),0)</f>
        <v>0</v>
      </c>
      <c r="BI89" s="49">
        <f>versenyek!$GI$11*IFERROR(VLOOKUP(VLOOKUP($A89,versenyek!GH:GJ,3,FALSE),szabalyok!$A$16:$B$23,2,FALSE),0)</f>
        <v>0</v>
      </c>
      <c r="BJ89" s="49">
        <f>versenyek!$GL$11*IFERROR(VLOOKUP(VLOOKUP($A89,versenyek!GK:GM,3,FALSE),szabalyok!$A$16:$B$23,2,FALSE),0)</f>
        <v>0</v>
      </c>
      <c r="BK89" s="49">
        <f>versenyek!$GO$11*IFERROR(VLOOKUP(VLOOKUP($A89,versenyek!GN:GP,3,FALSE),szabalyok!$A$16:$B$23,2,FALSE),0)</f>
        <v>0</v>
      </c>
      <c r="BL89" s="49">
        <f>versenyek!$GR$11*IFERROR(VLOOKUP(VLOOKUP($A89,versenyek!GQ:GS,3,FALSE),szabalyok!$A$16:$B$23,2,FALSE),0)</f>
        <v>0</v>
      </c>
      <c r="BM89" s="49">
        <f>versenyek!$GX$11*IFERROR(VLOOKUP(VLOOKUP($A89,versenyek!GW:GY,3,FALSE),szabalyok!$A$16:$B$23,2,FALSE),0)</f>
        <v>0</v>
      </c>
      <c r="BN89" s="49">
        <f>versenyek!$GX$11*IFERROR(VLOOKUP(VLOOKUP($A89,versenyek!GX:GZ,3,FALSE),szabalyok!$A$16:$B$23,2,FALSE),0)</f>
        <v>0</v>
      </c>
      <c r="BO89" s="49">
        <f>versenyek!$HD$11*IFERROR(VLOOKUP(VLOOKUP($A89,versenyek!HC:HE,3,FALSE),szabalyok!$A$16:$B$23,2,FALSE),0)</f>
        <v>0</v>
      </c>
      <c r="BP89" s="49">
        <f>versenyek!$HG$11*IFERROR(VLOOKUP(VLOOKUP($A89,versenyek!HF:HH,3,FALSE),szabalyok!$A$16:$B$23,2,FALSE),0)</f>
        <v>0</v>
      </c>
      <c r="BQ89" s="49">
        <f>versenyek!$HJ$11*IFERROR(VLOOKUP(VLOOKUP($A89,versenyek!HI:HK,3,FALSE),szabalyok!$A$16:$B$23,2,FALSE),0)</f>
        <v>0</v>
      </c>
      <c r="BR89" s="49">
        <f>versenyek!$HM$11*IFERROR(VLOOKUP(VLOOKUP($A89,versenyek!HL:HN,3,FALSE),szabalyok!$A$16:$B$23,2,FALSE),0)</f>
        <v>0</v>
      </c>
      <c r="BS89" s="49">
        <f>versenyek!$HP$11*IFERROR(VLOOKUP(VLOOKUP($A89,versenyek!HO:HQ,3,FALSE),szabalyok!$A$16:$B$23,2,FALSE),0)</f>
        <v>0</v>
      </c>
      <c r="BT89" s="49">
        <f>versenyek!$HS$11*IFERROR(VLOOKUP(VLOOKUP($A89,versenyek!HR:HT,3,FALSE),szabalyok!$A$16:$B$23,2,FALSE),0)</f>
        <v>0</v>
      </c>
      <c r="BU89" s="49">
        <f>versenyek!$HV$11*IFERROR(VLOOKUP(VLOOKUP($A89,versenyek!HU:HW,3,FALSE),szabalyok!$A$16:$B$23,2,FALSE),0)</f>
        <v>0</v>
      </c>
      <c r="BV89" s="49">
        <f>versenyek!$HY$11*IFERROR(VLOOKUP(VLOOKUP($A89,versenyek!HX:HZ,3,FALSE),szabalyok!$A$16:$B$23,2,FALSE),0)</f>
        <v>0</v>
      </c>
      <c r="BW89" s="49">
        <f>versenyek!$IB$11*IFERROR(VLOOKUP(VLOOKUP($A89,versenyek!IA:IC,3,FALSE),szabalyok!$A$16:$B$23,2,FALSE),0)</f>
        <v>0</v>
      </c>
      <c r="BX89" s="49">
        <f>versenyek!$IE$11*IFERROR(VLOOKUP(VLOOKUP($A89,versenyek!ID:IF,3,FALSE),szabalyok!$A$16:$B$23,2,FALSE),0)</f>
        <v>0</v>
      </c>
      <c r="BY89" s="49">
        <f>versenyek!$IH$11*IFERROR(VLOOKUP(VLOOKUP($A89,versenyek!IG:II,3,FALSE),szabalyok!$A$16:$B$23,2,FALSE),0)</f>
        <v>0</v>
      </c>
      <c r="BZ89" s="49">
        <f>versenyek!$IK$11*IFERROR(VLOOKUP(VLOOKUP($A89,versenyek!IJ:IL,3,FALSE),szabalyok!$A$16:$B$23,2,FALSE),0)</f>
        <v>0</v>
      </c>
      <c r="CA89" s="49">
        <f>versenyek!$IN$11*IFERROR(VLOOKUP(VLOOKUP($A89,versenyek!IM:IO,3,FALSE),szabalyok!$A$16:$B$23,2,FALSE),0)</f>
        <v>0</v>
      </c>
      <c r="CB89" s="49"/>
      <c r="CC89" s="238">
        <f t="shared" si="2"/>
        <v>0</v>
      </c>
    </row>
    <row r="90" spans="1:81">
      <c r="A90" s="1" t="s">
        <v>35</v>
      </c>
      <c r="B90" s="49">
        <v>0</v>
      </c>
      <c r="C90" s="49">
        <v>0</v>
      </c>
      <c r="D90" s="49">
        <v>0</v>
      </c>
      <c r="E90" s="49">
        <v>0</v>
      </c>
      <c r="F90" s="49">
        <v>0</v>
      </c>
      <c r="G90" s="49">
        <v>8.2608963407173057</v>
      </c>
      <c r="H90" s="49">
        <v>0</v>
      </c>
      <c r="I90" s="49">
        <v>0</v>
      </c>
      <c r="J90" s="49">
        <v>0</v>
      </c>
      <c r="K90" s="49">
        <v>0</v>
      </c>
      <c r="L90" s="49">
        <v>0</v>
      </c>
      <c r="M90" s="49">
        <v>0</v>
      </c>
      <c r="N90" s="49">
        <v>0</v>
      </c>
      <c r="O90" s="49">
        <v>4.1645517776096002</v>
      </c>
      <c r="P90" s="49">
        <v>0</v>
      </c>
      <c r="Q90" s="49">
        <v>0</v>
      </c>
      <c r="R90" s="49">
        <f>versenyek!$BD$11*IFERROR(VLOOKUP(VLOOKUP($A90,versenyek!BC:BE,3,FALSE),szabalyok!$A$16:$B$23,2,FALSE),0)</f>
        <v>0</v>
      </c>
      <c r="S90" s="49">
        <f>versenyek!$BG$11*IFERROR(VLOOKUP(VLOOKUP($A90,versenyek!BF:BH,3,FALSE),szabalyok!$A$16:$B$23,2,FALSE),0)</f>
        <v>0</v>
      </c>
      <c r="T90" s="49">
        <f>versenyek!$BJ$11*IFERROR(VLOOKUP(VLOOKUP($A90,versenyek!BI:BK,3,FALSE),szabalyok!$A$16:$B$23,2,FALSE),0)</f>
        <v>0</v>
      </c>
      <c r="U90" s="49">
        <f>versenyek!$BM$11*IFERROR(VLOOKUP(VLOOKUP($A90,versenyek!BL:BN,3,FALSE),szabalyok!$A$16:$B$23,2,FALSE),0)</f>
        <v>0</v>
      </c>
      <c r="V90" s="49">
        <f>versenyek!$BP$11*IFERROR(VLOOKUP(VLOOKUP($A90,versenyek!BO:BQ,3,FALSE),szabalyok!$A$16:$B$23,2,FALSE),0)</f>
        <v>0</v>
      </c>
      <c r="W90" s="49">
        <f>versenyek!$BS$11*IFERROR(VLOOKUP(VLOOKUP($A90,versenyek!BR:BT,3,FALSE),szabalyok!$A$16:$B$23,2,FALSE),0)</f>
        <v>0</v>
      </c>
      <c r="X90" s="49">
        <f>versenyek!$BV$11*IFERROR(VLOOKUP(VLOOKUP($A90,versenyek!BU:BW,3,FALSE),szabalyok!$A$16:$B$23,2,FALSE),0)</f>
        <v>0</v>
      </c>
      <c r="Y90" s="49">
        <f>versenyek!$BY$11*IFERROR(VLOOKUP(VLOOKUP($A90,versenyek!BX:BZ,3,FALSE),szabalyok!$A$16:$B$23,2,FALSE),0)</f>
        <v>0</v>
      </c>
      <c r="Z90" s="49">
        <f>versenyek!$CB$11*IFERROR(VLOOKUP(VLOOKUP($A90,versenyek!CA:CC,3,FALSE),szabalyok!$A$16:$B$23,2,FALSE),0)</f>
        <v>0</v>
      </c>
      <c r="AA90" s="49">
        <f>versenyek!$CE$11*IFERROR(VLOOKUP(VLOOKUP($A90,versenyek!CD:CF,3,FALSE),szabalyok!$A$16:$B$23,2,FALSE),0)</f>
        <v>0</v>
      </c>
      <c r="AB90" s="49">
        <f>versenyek!$CH$11*IFERROR(VLOOKUP(VLOOKUP($A90,versenyek!CG:CI,3,FALSE),szabalyok!$A$16:$B$23,2,FALSE),0)</f>
        <v>0</v>
      </c>
      <c r="AC90" s="49">
        <f>versenyek!$CK$11*IFERROR(VLOOKUP(VLOOKUP($A90,versenyek!CJ:CL,3,FALSE),szabalyok!$A$16:$B$23,2,FALSE),0)</f>
        <v>0</v>
      </c>
      <c r="AD90" s="49">
        <f>versenyek!$CN$11*IFERROR(VLOOKUP(VLOOKUP($A90,versenyek!CM:CO,3,FALSE),szabalyok!$A$16:$B$23,2,FALSE),0)</f>
        <v>0</v>
      </c>
      <c r="AE90" s="49">
        <f>versenyek!$CQ$11*IFERROR(VLOOKUP(VLOOKUP($A90,versenyek!CP:CR,3,FALSE),szabalyok!$A$16:$B$23,2,FALSE),0)</f>
        <v>0</v>
      </c>
      <c r="AF90" s="49">
        <f>versenyek!$CT$11*IFERROR(VLOOKUP(VLOOKUP($A90,versenyek!CS:CU,3,FALSE),szabalyok!$A$16:$B$23,2,FALSE),0)</f>
        <v>0</v>
      </c>
      <c r="AG90" s="49">
        <f>versenyek!$CW$11*IFERROR(VLOOKUP(VLOOKUP($A90,versenyek!CV:CX,3,FALSE),szabalyok!$A$16:$B$23,2,FALSE),0)</f>
        <v>0</v>
      </c>
      <c r="AH90" s="49">
        <f>versenyek!$CZ$11*IFERROR(VLOOKUP(VLOOKUP($A90,versenyek!CY:DA,3,FALSE),szabalyok!$A$16:$B$23,2,FALSE),0)</f>
        <v>0</v>
      </c>
      <c r="AI90" s="49">
        <f>versenyek!$DC$11*IFERROR(VLOOKUP(VLOOKUP($A90,versenyek!DB:DD,3,FALSE),szabalyok!$A$16:$B$23,2,FALSE),0)</f>
        <v>0</v>
      </c>
      <c r="AJ90" s="49">
        <f>versenyek!$DF$11*IFERROR(VLOOKUP(VLOOKUP($A90,versenyek!DE:DG,3,FALSE),szabalyok!$A$16:$B$23,2,FALSE),0)</f>
        <v>0</v>
      </c>
      <c r="AK90" s="49">
        <f>versenyek!$DI$11*IFERROR(VLOOKUP(VLOOKUP($A90,versenyek!DH:DJ,3,FALSE),szabalyok!$A$16:$B$23,2,FALSE),0)</f>
        <v>0</v>
      </c>
      <c r="AL90" s="49">
        <f>versenyek!$DL$11*IFERROR(VLOOKUP(VLOOKUP($A90,versenyek!DK:DM,3,FALSE),szabalyok!$A$16:$B$23,2,FALSE),0)</f>
        <v>0</v>
      </c>
      <c r="AM90" s="49">
        <f>versenyek!$DR$11*IFERROR(VLOOKUP(VLOOKUP($A90,versenyek!DQ:DS,3,FALSE),szabalyok!$A$16:$B$23,2,FALSE),0)</f>
        <v>0</v>
      </c>
      <c r="AN90" s="49">
        <f>versenyek!$DU$11*IFERROR(VLOOKUP(VLOOKUP($A90,versenyek!DT:DV,3,FALSE),szabalyok!$A$16:$B$23,2,FALSE),0)</f>
        <v>0</v>
      </c>
      <c r="AO90" s="49">
        <f>versenyek!$DO$11*IFERROR(VLOOKUP(VLOOKUP($A90,versenyek!DN:DP,3,FALSE),szabalyok!$A$16:$B$23,2,FALSE),0)</f>
        <v>0</v>
      </c>
      <c r="AP90" s="49">
        <f>versenyek!$DX$11*IFERROR(VLOOKUP(VLOOKUP($A90,versenyek!DW:DY,3,FALSE),szabalyok!$A$16:$B$23,2,FALSE),0)</f>
        <v>0</v>
      </c>
      <c r="AQ90" s="49">
        <f>versenyek!$EA$11*IFERROR(VLOOKUP(VLOOKUP($A90,versenyek!DZ:EB,3,FALSE),szabalyok!$A$16:$B$23,2,FALSE),0)</f>
        <v>0</v>
      </c>
      <c r="AR90" s="49">
        <f>versenyek!$ED$11*IFERROR(VLOOKUP(VLOOKUP($A90,versenyek!EC:EE,3,FALSE),szabalyok!$A$16:$B$23,2,FALSE),0)</f>
        <v>0</v>
      </c>
      <c r="AS90" s="49">
        <f>versenyek!$EG$11*IFERROR(VLOOKUP(VLOOKUP($A90,versenyek!EF:EH,3,FALSE),szabalyok!$A$16:$B$23,2,FALSE),0)</f>
        <v>0</v>
      </c>
      <c r="AT90" s="49">
        <f>versenyek!$EJ$11*IFERROR(VLOOKUP(VLOOKUP($A90,versenyek!EI:EK,3,FALSE),szabalyok!$A$16:$B$23,2,FALSE),0)</f>
        <v>0</v>
      </c>
      <c r="AU90" s="49">
        <f>versenyek!$EM$11*IFERROR(VLOOKUP(VLOOKUP($A90,versenyek!EL:EN,3,FALSE),szabalyok!$A$16:$B$23,2,FALSE),0)</f>
        <v>0</v>
      </c>
      <c r="AV90" s="49">
        <f>versenyek!$EP$11*IFERROR(VLOOKUP(VLOOKUP($A90,versenyek!EO:EQ,3,FALSE),szabalyok!$A$16:$B$23,2,FALSE),0)</f>
        <v>0</v>
      </c>
      <c r="AW90" s="49">
        <f>versenyek!$EY$11*IFERROR(VLOOKUP(VLOOKUP($A90,versenyek!EX:EZ,3,FALSE),szabalyok!$A$16:$B$23,2,FALSE),0)</f>
        <v>0</v>
      </c>
      <c r="AX90" s="49">
        <f>versenyek!$FB$11*IFERROR(VLOOKUP(VLOOKUP($A90,versenyek!FA:FC,3,FALSE),szabalyok!$A$16:$B$23,2,FALSE),0)</f>
        <v>0</v>
      </c>
      <c r="AY90" s="49">
        <f>versenyek!$FE$11*IFERROR(VLOOKUP(VLOOKUP($A90,versenyek!FD:FF,3,FALSE),szabalyok!$A$16:$B$23,2,FALSE),0)</f>
        <v>0</v>
      </c>
      <c r="AZ90" s="49">
        <f>versenyek!$FH$11*IFERROR(VLOOKUP(VLOOKUP($A90,versenyek!FG:FI,3,FALSE),szabalyok!$A$16:$B$23,2,FALSE),0)</f>
        <v>0</v>
      </c>
      <c r="BA90" s="49">
        <f>versenyek!$FK$11*IFERROR(VLOOKUP(VLOOKUP($A90,versenyek!FJ:FL,3,FALSE),szabalyok!$A$16:$B$23,2,FALSE),0)</f>
        <v>0</v>
      </c>
      <c r="BB90" s="49">
        <f>versenyek!$FN$11*IFERROR(VLOOKUP(VLOOKUP($A90,versenyek!FM:FO,3,FALSE),szabalyok!$A$16:$B$23,2,FALSE),0)</f>
        <v>0</v>
      </c>
      <c r="BC90" s="49">
        <f>versenyek!$FQ$11*IFERROR(VLOOKUP(VLOOKUP($A90,versenyek!FP:FR,3,FALSE),szabalyok!$A$16:$B$23,2,FALSE),0)</f>
        <v>0</v>
      </c>
      <c r="BD90" s="49">
        <f>versenyek!$FT$11*IFERROR(VLOOKUP(VLOOKUP($A90,versenyek!FS:FU,3,FALSE),szabalyok!$A$16:$B$23,2,FALSE),0)</f>
        <v>0</v>
      </c>
      <c r="BE90" s="49">
        <f>versenyek!$FW$11*IFERROR(VLOOKUP(VLOOKUP($A90,versenyek!FV:FX,3,FALSE),szabalyok!$A$16:$B$23,2,FALSE),0)</f>
        <v>0</v>
      </c>
      <c r="BF90" s="49">
        <f>versenyek!$FZ$11*IFERROR(VLOOKUP(VLOOKUP($A90,versenyek!FY:GA,3,FALSE),szabalyok!$A$16:$B$23,2,FALSE),0)</f>
        <v>0</v>
      </c>
      <c r="BG90" s="49">
        <f>versenyek!$GC$11*IFERROR(VLOOKUP(VLOOKUP($A90,versenyek!GB:GD,3,FALSE),szabalyok!$A$16:$B$23,2,FALSE),0)</f>
        <v>0</v>
      </c>
      <c r="BH90" s="49">
        <f>versenyek!$GF$11*IFERROR(VLOOKUP(VLOOKUP($A90,versenyek!GE:GG,3,FALSE),szabalyok!$A$16:$B$23,2,FALSE),0)</f>
        <v>0</v>
      </c>
      <c r="BI90" s="49">
        <f>versenyek!$GI$11*IFERROR(VLOOKUP(VLOOKUP($A90,versenyek!GH:GJ,3,FALSE),szabalyok!$A$16:$B$23,2,FALSE),0)</f>
        <v>0</v>
      </c>
      <c r="BJ90" s="49">
        <f>versenyek!$GL$11*IFERROR(VLOOKUP(VLOOKUP($A90,versenyek!GK:GM,3,FALSE),szabalyok!$A$16:$B$23,2,FALSE),0)</f>
        <v>0</v>
      </c>
      <c r="BK90" s="49">
        <f>versenyek!$GO$11*IFERROR(VLOOKUP(VLOOKUP($A90,versenyek!GN:GP,3,FALSE),szabalyok!$A$16:$B$23,2,FALSE),0)</f>
        <v>0</v>
      </c>
      <c r="BL90" s="49">
        <f>versenyek!$GR$11*IFERROR(VLOOKUP(VLOOKUP($A90,versenyek!GQ:GS,3,FALSE),szabalyok!$A$16:$B$23,2,FALSE),0)</f>
        <v>0</v>
      </c>
      <c r="BM90" s="49">
        <f>versenyek!$GX$11*IFERROR(VLOOKUP(VLOOKUP($A90,versenyek!GW:GY,3,FALSE),szabalyok!$A$16:$B$23,2,FALSE),0)</f>
        <v>0</v>
      </c>
      <c r="BN90" s="49">
        <f>versenyek!$GX$11*IFERROR(VLOOKUP(VLOOKUP($A90,versenyek!GX:GZ,3,FALSE),szabalyok!$A$16:$B$23,2,FALSE),0)</f>
        <v>0</v>
      </c>
      <c r="BO90" s="49">
        <f>versenyek!$HD$11*IFERROR(VLOOKUP(VLOOKUP($A90,versenyek!HC:HE,3,FALSE),szabalyok!$A$16:$B$23,2,FALSE),0)</f>
        <v>0</v>
      </c>
      <c r="BP90" s="49">
        <f>versenyek!$HG$11*IFERROR(VLOOKUP(VLOOKUP($A90,versenyek!HF:HH,3,FALSE),szabalyok!$A$16:$B$23,2,FALSE),0)</f>
        <v>0</v>
      </c>
      <c r="BQ90" s="49">
        <f>versenyek!$HJ$11*IFERROR(VLOOKUP(VLOOKUP($A90,versenyek!HI:HK,3,FALSE),szabalyok!$A$16:$B$23,2,FALSE),0)</f>
        <v>0</v>
      </c>
      <c r="BR90" s="49">
        <f>versenyek!$HM$11*IFERROR(VLOOKUP(VLOOKUP($A90,versenyek!HL:HN,3,FALSE),szabalyok!$A$16:$B$23,2,FALSE),0)</f>
        <v>0</v>
      </c>
      <c r="BS90" s="49">
        <f>versenyek!$HP$11*IFERROR(VLOOKUP(VLOOKUP($A90,versenyek!HO:HQ,3,FALSE),szabalyok!$A$16:$B$23,2,FALSE),0)</f>
        <v>0</v>
      </c>
      <c r="BT90" s="49">
        <f>versenyek!$HS$11*IFERROR(VLOOKUP(VLOOKUP($A90,versenyek!HR:HT,3,FALSE),szabalyok!$A$16:$B$23,2,FALSE),0)</f>
        <v>0</v>
      </c>
      <c r="BU90" s="49">
        <f>versenyek!$HV$11*IFERROR(VLOOKUP(VLOOKUP($A90,versenyek!HU:HW,3,FALSE),szabalyok!$A$16:$B$23,2,FALSE),0)</f>
        <v>0</v>
      </c>
      <c r="BV90" s="49">
        <f>versenyek!$HY$11*IFERROR(VLOOKUP(VLOOKUP($A90,versenyek!HX:HZ,3,FALSE),szabalyok!$A$16:$B$23,2,FALSE),0)</f>
        <v>0</v>
      </c>
      <c r="BW90" s="49">
        <f>versenyek!$IB$11*IFERROR(VLOOKUP(VLOOKUP($A90,versenyek!IA:IC,3,FALSE),szabalyok!$A$16:$B$23,2,FALSE),0)</f>
        <v>0</v>
      </c>
      <c r="BX90" s="49">
        <f>versenyek!$IE$11*IFERROR(VLOOKUP(VLOOKUP($A90,versenyek!ID:IF,3,FALSE),szabalyok!$A$16:$B$23,2,FALSE),0)</f>
        <v>0</v>
      </c>
      <c r="BY90" s="49">
        <f>versenyek!$IH$11*IFERROR(VLOOKUP(VLOOKUP($A90,versenyek!IG:II,3,FALSE),szabalyok!$A$16:$B$23,2,FALSE),0)</f>
        <v>0</v>
      </c>
      <c r="BZ90" s="49">
        <f>versenyek!$IK$11*IFERROR(VLOOKUP(VLOOKUP($A90,versenyek!IJ:IL,3,FALSE),szabalyok!$A$16:$B$23,2,FALSE),0)</f>
        <v>0</v>
      </c>
      <c r="CA90" s="49">
        <f>versenyek!$IN$11*IFERROR(VLOOKUP(VLOOKUP($A90,versenyek!IM:IO,3,FALSE),szabalyok!$A$16:$B$23,2,FALSE),0)</f>
        <v>0</v>
      </c>
      <c r="CB90" s="49"/>
      <c r="CC90" s="238">
        <f t="shared" si="2"/>
        <v>0</v>
      </c>
    </row>
    <row r="91" spans="1:81">
      <c r="A91" s="9" t="s">
        <v>498</v>
      </c>
      <c r="B91" s="49">
        <v>0</v>
      </c>
      <c r="C91" s="49">
        <v>0</v>
      </c>
      <c r="D91" s="49">
        <v>0</v>
      </c>
      <c r="E91" s="49">
        <v>0</v>
      </c>
      <c r="F91" s="49">
        <v>0</v>
      </c>
      <c r="G91" s="49">
        <v>0</v>
      </c>
      <c r="H91" s="49">
        <v>0</v>
      </c>
      <c r="I91" s="49">
        <v>0</v>
      </c>
      <c r="J91" s="49">
        <v>0</v>
      </c>
      <c r="K91" s="49">
        <v>0</v>
      </c>
      <c r="L91" s="49">
        <v>0</v>
      </c>
      <c r="M91" s="49">
        <v>0</v>
      </c>
      <c r="N91" s="49">
        <v>0</v>
      </c>
      <c r="O91" s="49">
        <v>0</v>
      </c>
      <c r="P91" s="49">
        <v>0</v>
      </c>
      <c r="Q91" s="49">
        <v>0</v>
      </c>
      <c r="R91" s="49">
        <f>versenyek!$BD$11*IFERROR(VLOOKUP(VLOOKUP($A91,versenyek!BC:BE,3,FALSE),szabalyok!$A$16:$B$23,2,FALSE),0)</f>
        <v>0</v>
      </c>
      <c r="S91" s="49">
        <f>versenyek!$BG$11*IFERROR(VLOOKUP(VLOOKUP($A91,versenyek!BF:BH,3,FALSE),szabalyok!$A$16:$B$23,2,FALSE),0)</f>
        <v>15</v>
      </c>
      <c r="T91" s="49">
        <f>versenyek!$BJ$11*IFERROR(VLOOKUP(VLOOKUP($A91,versenyek!BI:BK,3,FALSE),szabalyok!$A$16:$B$23,2,FALSE),0)</f>
        <v>0</v>
      </c>
      <c r="U91" s="49">
        <f>versenyek!$BM$11*IFERROR(VLOOKUP(VLOOKUP($A91,versenyek!BL:BN,3,FALSE),szabalyok!$A$16:$B$23,2,FALSE),0)</f>
        <v>0</v>
      </c>
      <c r="V91" s="49">
        <f>versenyek!$BP$11*IFERROR(VLOOKUP(VLOOKUP($A91,versenyek!BO:BQ,3,FALSE),szabalyok!$A$16:$B$23,2,FALSE),0)</f>
        <v>0</v>
      </c>
      <c r="W91" s="49">
        <f>versenyek!$BS$11*IFERROR(VLOOKUP(VLOOKUP($A91,versenyek!BR:BT,3,FALSE),szabalyok!$A$16:$B$23,2,FALSE),0)</f>
        <v>0</v>
      </c>
      <c r="X91" s="49">
        <f>versenyek!$BV$11*IFERROR(VLOOKUP(VLOOKUP($A91,versenyek!BU:BW,3,FALSE),szabalyok!$A$16:$B$23,2,FALSE),0)</f>
        <v>0</v>
      </c>
      <c r="Y91" s="49">
        <f>versenyek!$BY$11*IFERROR(VLOOKUP(VLOOKUP($A91,versenyek!BX:BZ,3,FALSE),szabalyok!$A$16:$B$23,2,FALSE),0)</f>
        <v>0</v>
      </c>
      <c r="Z91" s="49">
        <f>versenyek!$CB$11*IFERROR(VLOOKUP(VLOOKUP($A91,versenyek!CA:CC,3,FALSE),szabalyok!$A$16:$B$23,2,FALSE),0)</f>
        <v>0</v>
      </c>
      <c r="AA91" s="49">
        <f>versenyek!$CE$11*IFERROR(VLOOKUP(VLOOKUP($A91,versenyek!CD:CF,3,FALSE),szabalyok!$A$16:$B$23,2,FALSE),0)</f>
        <v>0</v>
      </c>
      <c r="AB91" s="49">
        <f>versenyek!$CH$11*IFERROR(VLOOKUP(VLOOKUP($A91,versenyek!CG:CI,3,FALSE),szabalyok!$A$16:$B$23,2,FALSE),0)</f>
        <v>0</v>
      </c>
      <c r="AC91" s="49">
        <f>versenyek!$CK$11*IFERROR(VLOOKUP(VLOOKUP($A91,versenyek!CJ:CL,3,FALSE),szabalyok!$A$16:$B$23,2,FALSE),0)</f>
        <v>0</v>
      </c>
      <c r="AD91" s="49">
        <f>versenyek!$CN$11*IFERROR(VLOOKUP(VLOOKUP($A91,versenyek!CM:CO,3,FALSE),szabalyok!$A$16:$B$23,2,FALSE),0)</f>
        <v>0</v>
      </c>
      <c r="AE91" s="49">
        <f>versenyek!$CQ$11*IFERROR(VLOOKUP(VLOOKUP($A91,versenyek!CP:CR,3,FALSE),szabalyok!$A$16:$B$23,2,FALSE),0)</f>
        <v>0</v>
      </c>
      <c r="AF91" s="49">
        <f>versenyek!$CT$11*IFERROR(VLOOKUP(VLOOKUP($A91,versenyek!CS:CU,3,FALSE),szabalyok!$A$16:$B$23,2,FALSE),0)</f>
        <v>0</v>
      </c>
      <c r="AG91" s="49">
        <f>versenyek!$CW$11*IFERROR(VLOOKUP(VLOOKUP($A91,versenyek!CV:CX,3,FALSE),szabalyok!$A$16:$B$23,2,FALSE),0)</f>
        <v>0</v>
      </c>
      <c r="AH91" s="49">
        <f>versenyek!$CZ$11*IFERROR(VLOOKUP(VLOOKUP($A91,versenyek!CY:DA,3,FALSE),szabalyok!$A$16:$B$23,2,FALSE),0)</f>
        <v>0</v>
      </c>
      <c r="AI91" s="49">
        <f>versenyek!$DC$11*IFERROR(VLOOKUP(VLOOKUP($A91,versenyek!DB:DD,3,FALSE),szabalyok!$A$16:$B$23,2,FALSE),0)</f>
        <v>0</v>
      </c>
      <c r="AJ91" s="49">
        <f>versenyek!$DF$11*IFERROR(VLOOKUP(VLOOKUP($A91,versenyek!DE:DG,3,FALSE),szabalyok!$A$16:$B$23,2,FALSE),0)</f>
        <v>0</v>
      </c>
      <c r="AK91" s="49">
        <f>versenyek!$DI$11*IFERROR(VLOOKUP(VLOOKUP($A91,versenyek!DH:DJ,3,FALSE),szabalyok!$A$16:$B$23,2,FALSE),0)</f>
        <v>0</v>
      </c>
      <c r="AL91" s="49">
        <f>versenyek!$DL$11*IFERROR(VLOOKUP(VLOOKUP($A91,versenyek!DK:DM,3,FALSE),szabalyok!$A$16:$B$23,2,FALSE),0)</f>
        <v>0</v>
      </c>
      <c r="AM91" s="49">
        <f>versenyek!$DR$11*IFERROR(VLOOKUP(VLOOKUP($A91,versenyek!DQ:DS,3,FALSE),szabalyok!$A$16:$B$23,2,FALSE),0)</f>
        <v>0</v>
      </c>
      <c r="AN91" s="49">
        <f>versenyek!$DU$11*IFERROR(VLOOKUP(VLOOKUP($A91,versenyek!DT:DV,3,FALSE),szabalyok!$A$16:$B$23,2,FALSE),0)</f>
        <v>0</v>
      </c>
      <c r="AO91" s="49">
        <f>versenyek!$DO$11*IFERROR(VLOOKUP(VLOOKUP($A91,versenyek!DN:DP,3,FALSE),szabalyok!$A$16:$B$23,2,FALSE),0)</f>
        <v>0</v>
      </c>
      <c r="AP91" s="49">
        <f>versenyek!$DX$11*IFERROR(VLOOKUP(VLOOKUP($A91,versenyek!DW:DY,3,FALSE),szabalyok!$A$16:$B$23,2,FALSE),0)</f>
        <v>0</v>
      </c>
      <c r="AQ91" s="49">
        <f>versenyek!$EA$11*IFERROR(VLOOKUP(VLOOKUP($A91,versenyek!DZ:EB,3,FALSE),szabalyok!$A$16:$B$23,2,FALSE),0)</f>
        <v>0</v>
      </c>
      <c r="AR91" s="49">
        <f>versenyek!$ED$11*IFERROR(VLOOKUP(VLOOKUP($A91,versenyek!EC:EE,3,FALSE),szabalyok!$A$16:$B$23,2,FALSE),0)</f>
        <v>0</v>
      </c>
      <c r="AS91" s="49">
        <f>versenyek!$EG$11*IFERROR(VLOOKUP(VLOOKUP($A91,versenyek!EF:EH,3,FALSE),szabalyok!$A$16:$B$23,2,FALSE),0)</f>
        <v>0</v>
      </c>
      <c r="AT91" s="49">
        <f>versenyek!$EJ$11*IFERROR(VLOOKUP(VLOOKUP($A91,versenyek!EI:EK,3,FALSE),szabalyok!$A$16:$B$23,2,FALSE),0)</f>
        <v>0</v>
      </c>
      <c r="AU91" s="49">
        <f>versenyek!$EM$11*IFERROR(VLOOKUP(VLOOKUP($A91,versenyek!EL:EN,3,FALSE),szabalyok!$A$16:$B$23,2,FALSE),0)</f>
        <v>0</v>
      </c>
      <c r="AV91" s="49">
        <f>versenyek!$EP$11*IFERROR(VLOOKUP(VLOOKUP($A91,versenyek!EO:EQ,3,FALSE),szabalyok!$A$16:$B$23,2,FALSE),0)</f>
        <v>0</v>
      </c>
      <c r="AW91" s="49">
        <f>versenyek!$EY$11*IFERROR(VLOOKUP(VLOOKUP($A91,versenyek!EX:EZ,3,FALSE),szabalyok!$A$16:$B$23,2,FALSE),0)</f>
        <v>0</v>
      </c>
      <c r="AX91" s="49">
        <f>versenyek!$FB$11*IFERROR(VLOOKUP(VLOOKUP($A91,versenyek!FA:FC,3,FALSE),szabalyok!$A$16:$B$23,2,FALSE),0)</f>
        <v>0</v>
      </c>
      <c r="AY91" s="49">
        <f>versenyek!$FE$11*IFERROR(VLOOKUP(VLOOKUP($A91,versenyek!FD:FF,3,FALSE),szabalyok!$A$16:$B$23,2,FALSE),0)</f>
        <v>0</v>
      </c>
      <c r="AZ91" s="49">
        <f>versenyek!$FH$11*IFERROR(VLOOKUP(VLOOKUP($A91,versenyek!FG:FI,3,FALSE),szabalyok!$A$16:$B$23,2,FALSE),0)</f>
        <v>0</v>
      </c>
      <c r="BA91" s="49">
        <f>versenyek!$FK$11*IFERROR(VLOOKUP(VLOOKUP($A91,versenyek!FJ:FL,3,FALSE),szabalyok!$A$16:$B$23,2,FALSE),0)</f>
        <v>0</v>
      </c>
      <c r="BB91" s="49">
        <f>versenyek!$FN$11*IFERROR(VLOOKUP(VLOOKUP($A91,versenyek!FM:FO,3,FALSE),szabalyok!$A$16:$B$23,2,FALSE),0)</f>
        <v>0</v>
      </c>
      <c r="BC91" s="49">
        <f>versenyek!$FQ$11*IFERROR(VLOOKUP(VLOOKUP($A91,versenyek!FP:FR,3,FALSE),szabalyok!$A$16:$B$23,2,FALSE),0)</f>
        <v>0</v>
      </c>
      <c r="BD91" s="49">
        <f>versenyek!$FT$11*IFERROR(VLOOKUP(VLOOKUP($A91,versenyek!FS:FU,3,FALSE),szabalyok!$A$16:$B$23,2,FALSE),0)</f>
        <v>0</v>
      </c>
      <c r="BE91" s="49">
        <f>versenyek!$FW$11*IFERROR(VLOOKUP(VLOOKUP($A91,versenyek!FV:FX,3,FALSE),szabalyok!$A$16:$B$23,2,FALSE),0)</f>
        <v>0</v>
      </c>
      <c r="BF91" s="49">
        <f>versenyek!$FZ$11*IFERROR(VLOOKUP(VLOOKUP($A91,versenyek!FY:GA,3,FALSE),szabalyok!$A$16:$B$23,2,FALSE),0)</f>
        <v>0</v>
      </c>
      <c r="BG91" s="49">
        <f>versenyek!$GC$11*IFERROR(VLOOKUP(VLOOKUP($A91,versenyek!GB:GD,3,FALSE),szabalyok!$A$16:$B$23,2,FALSE),0)</f>
        <v>0</v>
      </c>
      <c r="BH91" s="49">
        <f>versenyek!$GF$11*IFERROR(VLOOKUP(VLOOKUP($A91,versenyek!GE:GG,3,FALSE),szabalyok!$A$16:$B$23,2,FALSE),0)</f>
        <v>0</v>
      </c>
      <c r="BI91" s="49">
        <f>versenyek!$GI$11*IFERROR(VLOOKUP(VLOOKUP($A91,versenyek!GH:GJ,3,FALSE),szabalyok!$A$16:$B$23,2,FALSE),0)</f>
        <v>0</v>
      </c>
      <c r="BJ91" s="49">
        <f>versenyek!$GL$11*IFERROR(VLOOKUP(VLOOKUP($A91,versenyek!GK:GM,3,FALSE),szabalyok!$A$16:$B$23,2,FALSE),0)</f>
        <v>0</v>
      </c>
      <c r="BK91" s="49">
        <f>versenyek!$GO$11*IFERROR(VLOOKUP(VLOOKUP($A91,versenyek!GN:GP,3,FALSE),szabalyok!$A$16:$B$23,2,FALSE),0)</f>
        <v>0</v>
      </c>
      <c r="BL91" s="49">
        <f>versenyek!$GR$11*IFERROR(VLOOKUP(VLOOKUP($A91,versenyek!GQ:GS,3,FALSE),szabalyok!$A$16:$B$23,2,FALSE),0)</f>
        <v>0</v>
      </c>
      <c r="BM91" s="49">
        <f>versenyek!$GX$11*IFERROR(VLOOKUP(VLOOKUP($A91,versenyek!GW:GY,3,FALSE),szabalyok!$A$16:$B$23,2,FALSE),0)</f>
        <v>0</v>
      </c>
      <c r="BN91" s="49">
        <f>versenyek!$GX$11*IFERROR(VLOOKUP(VLOOKUP($A91,versenyek!GX:GZ,3,FALSE),szabalyok!$A$16:$B$23,2,FALSE),0)</f>
        <v>0</v>
      </c>
      <c r="BO91" s="49">
        <f>versenyek!$HD$11*IFERROR(VLOOKUP(VLOOKUP($A91,versenyek!HC:HE,3,FALSE),szabalyok!$A$16:$B$23,2,FALSE),0)</f>
        <v>0</v>
      </c>
      <c r="BP91" s="49">
        <f>versenyek!$HG$11*IFERROR(VLOOKUP(VLOOKUP($A91,versenyek!HF:HH,3,FALSE),szabalyok!$A$16:$B$23,2,FALSE),0)</f>
        <v>0</v>
      </c>
      <c r="BQ91" s="49">
        <f>versenyek!$HJ$11*IFERROR(VLOOKUP(VLOOKUP($A91,versenyek!HI:HK,3,FALSE),szabalyok!$A$16:$B$23,2,FALSE),0)</f>
        <v>0</v>
      </c>
      <c r="BR91" s="49">
        <f>versenyek!$HM$11*IFERROR(VLOOKUP(VLOOKUP($A91,versenyek!HL:HN,3,FALSE),szabalyok!$A$16:$B$23,2,FALSE),0)</f>
        <v>0</v>
      </c>
      <c r="BS91" s="49">
        <f>versenyek!$HP$11*IFERROR(VLOOKUP(VLOOKUP($A91,versenyek!HO:HQ,3,FALSE),szabalyok!$A$16:$B$23,2,FALSE),0)</f>
        <v>0</v>
      </c>
      <c r="BT91" s="49">
        <f>versenyek!$HS$11*IFERROR(VLOOKUP(VLOOKUP($A91,versenyek!HR:HT,3,FALSE),szabalyok!$A$16:$B$23,2,FALSE),0)</f>
        <v>0</v>
      </c>
      <c r="BU91" s="49">
        <f>versenyek!$HV$11*IFERROR(VLOOKUP(VLOOKUP($A91,versenyek!HU:HW,3,FALSE),szabalyok!$A$16:$B$23,2,FALSE),0)</f>
        <v>0</v>
      </c>
      <c r="BV91" s="49">
        <f>versenyek!$HY$11*IFERROR(VLOOKUP(VLOOKUP($A91,versenyek!HX:HZ,3,FALSE),szabalyok!$A$16:$B$23,2,FALSE),0)</f>
        <v>0</v>
      </c>
      <c r="BW91" s="49">
        <f>versenyek!$IB$11*IFERROR(VLOOKUP(VLOOKUP($A91,versenyek!IA:IC,3,FALSE),szabalyok!$A$16:$B$23,2,FALSE),0)</f>
        <v>0</v>
      </c>
      <c r="BX91" s="49">
        <f>versenyek!$IE$11*IFERROR(VLOOKUP(VLOOKUP($A91,versenyek!ID:IF,3,FALSE),szabalyok!$A$16:$B$23,2,FALSE),0)</f>
        <v>0</v>
      </c>
      <c r="BY91" s="49">
        <f>versenyek!$IH$11*IFERROR(VLOOKUP(VLOOKUP($A91,versenyek!IG:II,3,FALSE),szabalyok!$A$16:$B$23,2,FALSE),0)</f>
        <v>0</v>
      </c>
      <c r="BZ91" s="49">
        <f>versenyek!$IK$11*IFERROR(VLOOKUP(VLOOKUP($A91,versenyek!IJ:IL,3,FALSE),szabalyok!$A$16:$B$23,2,FALSE),0)</f>
        <v>0</v>
      </c>
      <c r="CA91" s="49">
        <f>versenyek!$IN$11*IFERROR(VLOOKUP(VLOOKUP($A91,versenyek!IM:IO,3,FALSE),szabalyok!$A$16:$B$23,2,FALSE),0)</f>
        <v>0</v>
      </c>
      <c r="CB91" s="49"/>
      <c r="CC91" s="238">
        <f t="shared" si="2"/>
        <v>0</v>
      </c>
    </row>
    <row r="92" spans="1:81">
      <c r="A92" s="213" t="s">
        <v>64</v>
      </c>
      <c r="B92" s="49">
        <v>0</v>
      </c>
      <c r="C92" s="49">
        <v>0</v>
      </c>
      <c r="D92" s="49">
        <v>0</v>
      </c>
      <c r="E92" s="49">
        <v>0</v>
      </c>
      <c r="F92" s="49">
        <v>0</v>
      </c>
      <c r="G92" s="49">
        <v>0</v>
      </c>
      <c r="H92" s="49">
        <v>2.8794586263997628</v>
      </c>
      <c r="I92" s="49">
        <v>0</v>
      </c>
      <c r="J92" s="49">
        <v>0</v>
      </c>
      <c r="K92" s="49">
        <v>13.548020710347862</v>
      </c>
      <c r="L92" s="49">
        <v>0</v>
      </c>
      <c r="M92" s="49">
        <v>0</v>
      </c>
      <c r="N92" s="49">
        <v>0</v>
      </c>
      <c r="O92" s="49">
        <v>0</v>
      </c>
      <c r="P92" s="49">
        <v>0</v>
      </c>
      <c r="Q92" s="49">
        <v>0</v>
      </c>
      <c r="R92" s="49">
        <f>versenyek!$BD$11*IFERROR(VLOOKUP(VLOOKUP($A92,versenyek!BC:BE,3,FALSE),szabalyok!$A$16:$B$23,2,FALSE),0)</f>
        <v>0</v>
      </c>
      <c r="S92" s="49">
        <f>versenyek!$BG$11*IFERROR(VLOOKUP(VLOOKUP($A92,versenyek!BF:BH,3,FALSE),szabalyok!$A$16:$B$23,2,FALSE),0)</f>
        <v>0</v>
      </c>
      <c r="T92" s="49">
        <f>versenyek!$BJ$11*IFERROR(VLOOKUP(VLOOKUP($A92,versenyek!BI:BK,3,FALSE),szabalyok!$A$16:$B$23,2,FALSE),0)</f>
        <v>0</v>
      </c>
      <c r="U92" s="49">
        <f>versenyek!$BM$11*IFERROR(VLOOKUP(VLOOKUP($A92,versenyek!BL:BN,3,FALSE),szabalyok!$A$16:$B$23,2,FALSE),0)</f>
        <v>0</v>
      </c>
      <c r="V92" s="49">
        <f>versenyek!$BP$11*IFERROR(VLOOKUP(VLOOKUP($A92,versenyek!BO:BQ,3,FALSE),szabalyok!$A$16:$B$23,2,FALSE),0)</f>
        <v>13.565583162230775</v>
      </c>
      <c r="W92" s="49">
        <f>versenyek!$BS$11*IFERROR(VLOOKUP(VLOOKUP($A92,versenyek!BR:BT,3,FALSE),szabalyok!$A$16:$B$23,2,FALSE),0)</f>
        <v>0</v>
      </c>
      <c r="X92" s="49">
        <f>versenyek!$BV$11*IFERROR(VLOOKUP(VLOOKUP($A92,versenyek!BU:BW,3,FALSE),szabalyok!$A$16:$B$23,2,FALSE),0)</f>
        <v>0</v>
      </c>
      <c r="Y92" s="49">
        <f>versenyek!$BY$11*IFERROR(VLOOKUP(VLOOKUP($A92,versenyek!BX:BZ,3,FALSE),szabalyok!$A$16:$B$23,2,FALSE),0)</f>
        <v>0</v>
      </c>
      <c r="Z92" s="49">
        <f>versenyek!$CB$11*IFERROR(VLOOKUP(VLOOKUP($A92,versenyek!CA:CC,3,FALSE),szabalyok!$A$16:$B$23,2,FALSE),0)</f>
        <v>0</v>
      </c>
      <c r="AA92" s="49">
        <f>versenyek!$CE$11*IFERROR(VLOOKUP(VLOOKUP($A92,versenyek!CD:CF,3,FALSE),szabalyok!$A$16:$B$23,2,FALSE),0)</f>
        <v>0</v>
      </c>
      <c r="AB92" s="49">
        <f>versenyek!$CH$11*IFERROR(VLOOKUP(VLOOKUP($A92,versenyek!CG:CI,3,FALSE),szabalyok!$A$16:$B$23,2,FALSE),0)</f>
        <v>0</v>
      </c>
      <c r="AC92" s="49">
        <f>versenyek!$CK$11*IFERROR(VLOOKUP(VLOOKUP($A92,versenyek!CJ:CL,3,FALSE),szabalyok!$A$16:$B$23,2,FALSE),0)</f>
        <v>0</v>
      </c>
      <c r="AD92" s="49">
        <f>versenyek!$CN$11*IFERROR(VLOOKUP(VLOOKUP($A92,versenyek!CM:CO,3,FALSE),szabalyok!$A$16:$B$23,2,FALSE),0)</f>
        <v>0</v>
      </c>
      <c r="AE92" s="49">
        <f>versenyek!$CQ$11*IFERROR(VLOOKUP(VLOOKUP($A92,versenyek!CP:CR,3,FALSE),szabalyok!$A$16:$B$23,2,FALSE),0)</f>
        <v>0</v>
      </c>
      <c r="AF92" s="49">
        <f>versenyek!$CT$11*IFERROR(VLOOKUP(VLOOKUP($A92,versenyek!CS:CU,3,FALSE),szabalyok!$A$16:$B$23,2,FALSE),0)</f>
        <v>0</v>
      </c>
      <c r="AG92" s="49">
        <f>versenyek!$CW$11*IFERROR(VLOOKUP(VLOOKUP($A92,versenyek!CV:CX,3,FALSE),szabalyok!$A$16:$B$23,2,FALSE),0)</f>
        <v>0</v>
      </c>
      <c r="AH92" s="49">
        <f>versenyek!$CZ$11*IFERROR(VLOOKUP(VLOOKUP($A92,versenyek!CY:DA,3,FALSE),szabalyok!$A$16:$B$23,2,FALSE),0)</f>
        <v>0</v>
      </c>
      <c r="AI92" s="49">
        <f>versenyek!$DC$11*IFERROR(VLOOKUP(VLOOKUP($A92,versenyek!DB:DD,3,FALSE),szabalyok!$A$16:$B$23,2,FALSE),0)</f>
        <v>0</v>
      </c>
      <c r="AJ92" s="49">
        <f>versenyek!$DF$11*IFERROR(VLOOKUP(VLOOKUP($A92,versenyek!DE:DG,3,FALSE),szabalyok!$A$16:$B$23,2,FALSE),0)</f>
        <v>0</v>
      </c>
      <c r="AK92" s="49">
        <f>versenyek!$DI$11*IFERROR(VLOOKUP(VLOOKUP($A92,versenyek!DH:DJ,3,FALSE),szabalyok!$A$16:$B$23,2,FALSE),0)</f>
        <v>0</v>
      </c>
      <c r="AL92" s="49">
        <f>versenyek!$DL$11*IFERROR(VLOOKUP(VLOOKUP($A92,versenyek!DK:DM,3,FALSE),szabalyok!$A$16:$B$23,2,FALSE),0)</f>
        <v>0</v>
      </c>
      <c r="AM92" s="49">
        <f>versenyek!$DR$11*IFERROR(VLOOKUP(VLOOKUP($A92,versenyek!DQ:DS,3,FALSE),szabalyok!$A$16:$B$23,2,FALSE),0)</f>
        <v>0</v>
      </c>
      <c r="AN92" s="49">
        <f>versenyek!$DU$11*IFERROR(VLOOKUP(VLOOKUP($A92,versenyek!DT:DV,3,FALSE),szabalyok!$A$16:$B$23,2,FALSE),0)</f>
        <v>0</v>
      </c>
      <c r="AO92" s="49">
        <f>versenyek!$DO$11*IFERROR(VLOOKUP(VLOOKUP($A92,versenyek!DN:DP,3,FALSE),szabalyok!$A$16:$B$23,2,FALSE),0)</f>
        <v>0</v>
      </c>
      <c r="AP92" s="49">
        <f>versenyek!$DX$11*IFERROR(VLOOKUP(VLOOKUP($A92,versenyek!DW:DY,3,FALSE),szabalyok!$A$16:$B$23,2,FALSE),0)</f>
        <v>0</v>
      </c>
      <c r="AQ92" s="49">
        <f>versenyek!$EA$11*IFERROR(VLOOKUP(VLOOKUP($A92,versenyek!DZ:EB,3,FALSE),szabalyok!$A$16:$B$23,2,FALSE),0)</f>
        <v>0</v>
      </c>
      <c r="AR92" s="49">
        <f>versenyek!$ED$11*IFERROR(VLOOKUP(VLOOKUP($A92,versenyek!EC:EE,3,FALSE),szabalyok!$A$16:$B$23,2,FALSE),0)</f>
        <v>0</v>
      </c>
      <c r="AS92" s="49">
        <f>versenyek!$EG$11*IFERROR(VLOOKUP(VLOOKUP($A92,versenyek!EF:EH,3,FALSE),szabalyok!$A$16:$B$23,2,FALSE),0)</f>
        <v>0</v>
      </c>
      <c r="AT92" s="49">
        <f>versenyek!$EJ$11*IFERROR(VLOOKUP(VLOOKUP($A92,versenyek!EI:EK,3,FALSE),szabalyok!$A$16:$B$23,2,FALSE),0)</f>
        <v>0</v>
      </c>
      <c r="AU92" s="49">
        <f>versenyek!$EM$11*IFERROR(VLOOKUP(VLOOKUP($A92,versenyek!EL:EN,3,FALSE),szabalyok!$A$16:$B$23,2,FALSE),0)</f>
        <v>0</v>
      </c>
      <c r="AV92" s="49">
        <f>versenyek!$EP$11*IFERROR(VLOOKUP(VLOOKUP($A92,versenyek!EO:EQ,3,FALSE),szabalyok!$A$16:$B$23,2,FALSE),0)</f>
        <v>0</v>
      </c>
      <c r="AW92" s="49">
        <f>versenyek!$EY$11*IFERROR(VLOOKUP(VLOOKUP($A92,versenyek!EX:EZ,3,FALSE),szabalyok!$A$16:$B$23,2,FALSE),0)</f>
        <v>0</v>
      </c>
      <c r="AX92" s="49">
        <f>versenyek!$FB$11*IFERROR(VLOOKUP(VLOOKUP($A92,versenyek!FA:FC,3,FALSE),szabalyok!$A$16:$B$23,2,FALSE),0)</f>
        <v>0</v>
      </c>
      <c r="AY92" s="49">
        <f>versenyek!$FE$11*IFERROR(VLOOKUP(VLOOKUP($A92,versenyek!FD:FF,3,FALSE),szabalyok!$A$16:$B$23,2,FALSE),0)</f>
        <v>0</v>
      </c>
      <c r="AZ92" s="49">
        <f>versenyek!$FH$11*IFERROR(VLOOKUP(VLOOKUP($A92,versenyek!FG:FI,3,FALSE),szabalyok!$A$16:$B$23,2,FALSE),0)</f>
        <v>0</v>
      </c>
      <c r="BA92" s="49">
        <f>versenyek!$FK$11*IFERROR(VLOOKUP(VLOOKUP($A92,versenyek!FJ:FL,3,FALSE),szabalyok!$A$16:$B$23,2,FALSE),0)</f>
        <v>0</v>
      </c>
      <c r="BB92" s="49">
        <f>versenyek!$FN$11*IFERROR(VLOOKUP(VLOOKUP($A92,versenyek!FM:FO,3,FALSE),szabalyok!$A$16:$B$23,2,FALSE),0)</f>
        <v>0</v>
      </c>
      <c r="BC92" s="49">
        <f>versenyek!$FQ$11*IFERROR(VLOOKUP(VLOOKUP($A92,versenyek!FP:FR,3,FALSE),szabalyok!$A$16:$B$23,2,FALSE),0)</f>
        <v>0</v>
      </c>
      <c r="BD92" s="49">
        <f>versenyek!$FT$11*IFERROR(VLOOKUP(VLOOKUP($A92,versenyek!FS:FU,3,FALSE),szabalyok!$A$16:$B$23,2,FALSE),0)</f>
        <v>0</v>
      </c>
      <c r="BE92" s="49">
        <f>versenyek!$FW$11*IFERROR(VLOOKUP(VLOOKUP($A92,versenyek!FV:FX,3,FALSE),szabalyok!$A$16:$B$23,2,FALSE),0)</f>
        <v>0</v>
      </c>
      <c r="BF92" s="49">
        <f>versenyek!$FZ$11*IFERROR(VLOOKUP(VLOOKUP($A92,versenyek!FY:GA,3,FALSE),szabalyok!$A$16:$B$23,2,FALSE),0)</f>
        <v>0</v>
      </c>
      <c r="BG92" s="49">
        <f>versenyek!$GC$11*IFERROR(VLOOKUP(VLOOKUP($A92,versenyek!GB:GD,3,FALSE),szabalyok!$A$16:$B$23,2,FALSE),0)</f>
        <v>0</v>
      </c>
      <c r="BH92" s="49">
        <f>versenyek!$GF$11*IFERROR(VLOOKUP(VLOOKUP($A92,versenyek!GE:GG,3,FALSE),szabalyok!$A$16:$B$23,2,FALSE),0)</f>
        <v>0</v>
      </c>
      <c r="BI92" s="49">
        <f>versenyek!$GI$11*IFERROR(VLOOKUP(VLOOKUP($A92,versenyek!GH:GJ,3,FALSE),szabalyok!$A$16:$B$23,2,FALSE),0)</f>
        <v>0</v>
      </c>
      <c r="BJ92" s="49">
        <f>versenyek!$GL$11*IFERROR(VLOOKUP(VLOOKUP($A92,versenyek!GK:GM,3,FALSE),szabalyok!$A$16:$B$23,2,FALSE),0)</f>
        <v>0</v>
      </c>
      <c r="BK92" s="49">
        <f>versenyek!$GO$11*IFERROR(VLOOKUP(VLOOKUP($A92,versenyek!GN:GP,3,FALSE),szabalyok!$A$16:$B$23,2,FALSE),0)</f>
        <v>0</v>
      </c>
      <c r="BL92" s="49">
        <f>versenyek!$GR$11*IFERROR(VLOOKUP(VLOOKUP($A92,versenyek!GQ:GS,3,FALSE),szabalyok!$A$16:$B$23,2,FALSE),0)</f>
        <v>0</v>
      </c>
      <c r="BM92" s="49">
        <f>versenyek!$GX$11*IFERROR(VLOOKUP(VLOOKUP($A92,versenyek!GW:GY,3,FALSE),szabalyok!$A$16:$B$23,2,FALSE),0)</f>
        <v>0</v>
      </c>
      <c r="BN92" s="49">
        <f>versenyek!$GX$11*IFERROR(VLOOKUP(VLOOKUP($A92,versenyek!GX:GZ,3,FALSE),szabalyok!$A$16:$B$23,2,FALSE),0)</f>
        <v>0</v>
      </c>
      <c r="BO92" s="49">
        <f>versenyek!$HD$11*IFERROR(VLOOKUP(VLOOKUP($A92,versenyek!HC:HE,3,FALSE),szabalyok!$A$16:$B$23,2,FALSE),0)</f>
        <v>0</v>
      </c>
      <c r="BP92" s="49">
        <f>versenyek!$HG$11*IFERROR(VLOOKUP(VLOOKUP($A92,versenyek!HF:HH,3,FALSE),szabalyok!$A$16:$B$23,2,FALSE),0)</f>
        <v>0</v>
      </c>
      <c r="BQ92" s="49">
        <f>versenyek!$HJ$11*IFERROR(VLOOKUP(VLOOKUP($A92,versenyek!HI:HK,3,FALSE),szabalyok!$A$16:$B$23,2,FALSE),0)</f>
        <v>0</v>
      </c>
      <c r="BR92" s="49">
        <f>versenyek!$HM$11*IFERROR(VLOOKUP(VLOOKUP($A92,versenyek!HL:HN,3,FALSE),szabalyok!$A$16:$B$23,2,FALSE),0)</f>
        <v>0</v>
      </c>
      <c r="BS92" s="49">
        <f>versenyek!$HP$11*IFERROR(VLOOKUP(VLOOKUP($A92,versenyek!HO:HQ,3,FALSE),szabalyok!$A$16:$B$23,2,FALSE),0)</f>
        <v>0</v>
      </c>
      <c r="BT92" s="49">
        <f>versenyek!$HS$11*IFERROR(VLOOKUP(VLOOKUP($A92,versenyek!HR:HT,3,FALSE),szabalyok!$A$16:$B$23,2,FALSE),0)</f>
        <v>0</v>
      </c>
      <c r="BU92" s="49">
        <f>versenyek!$HV$11*IFERROR(VLOOKUP(VLOOKUP($A92,versenyek!HU:HW,3,FALSE),szabalyok!$A$16:$B$23,2,FALSE),0)</f>
        <v>0</v>
      </c>
      <c r="BV92" s="49">
        <f>versenyek!$HY$11*IFERROR(VLOOKUP(VLOOKUP($A92,versenyek!HX:HZ,3,FALSE),szabalyok!$A$16:$B$23,2,FALSE),0)</f>
        <v>0</v>
      </c>
      <c r="BW92" s="49">
        <f>versenyek!$IB$11*IFERROR(VLOOKUP(VLOOKUP($A92,versenyek!IA:IC,3,FALSE),szabalyok!$A$16:$B$23,2,FALSE),0)</f>
        <v>0</v>
      </c>
      <c r="BX92" s="49">
        <f>versenyek!$IE$11*IFERROR(VLOOKUP(VLOOKUP($A92,versenyek!ID:IF,3,FALSE),szabalyok!$A$16:$B$23,2,FALSE),0)</f>
        <v>0</v>
      </c>
      <c r="BY92" s="49">
        <f>versenyek!$IH$11*IFERROR(VLOOKUP(VLOOKUP($A92,versenyek!IG:II,3,FALSE),szabalyok!$A$16:$B$23,2,FALSE),0)</f>
        <v>0</v>
      </c>
      <c r="BZ92" s="49">
        <f>versenyek!$IK$11*IFERROR(VLOOKUP(VLOOKUP($A92,versenyek!IJ:IL,3,FALSE),szabalyok!$A$16:$B$23,2,FALSE),0)</f>
        <v>0</v>
      </c>
      <c r="CA92" s="49">
        <f>versenyek!$IN$11*IFERROR(VLOOKUP(VLOOKUP($A92,versenyek!IM:IO,3,FALSE),szabalyok!$A$16:$B$23,2,FALSE),0)</f>
        <v>0</v>
      </c>
      <c r="CB92" s="49"/>
      <c r="CC92" s="238">
        <f t="shared" si="2"/>
        <v>0</v>
      </c>
    </row>
    <row r="93" spans="1:81">
      <c r="A93" s="1" t="s">
        <v>291</v>
      </c>
      <c r="B93" s="49">
        <v>0</v>
      </c>
      <c r="C93" s="49">
        <v>0</v>
      </c>
      <c r="D93" s="49">
        <v>0</v>
      </c>
      <c r="E93" s="49">
        <v>0</v>
      </c>
      <c r="F93" s="49">
        <v>0</v>
      </c>
      <c r="G93" s="49">
        <v>0</v>
      </c>
      <c r="H93" s="49">
        <v>0</v>
      </c>
      <c r="I93" s="49">
        <v>0</v>
      </c>
      <c r="J93" s="49">
        <v>0</v>
      </c>
      <c r="K93" s="49">
        <v>0</v>
      </c>
      <c r="L93" s="49">
        <v>0</v>
      </c>
      <c r="M93" s="49">
        <v>8.4712142540502882</v>
      </c>
      <c r="N93" s="49">
        <v>0</v>
      </c>
      <c r="O93" s="49">
        <v>0</v>
      </c>
      <c r="P93" s="49">
        <v>0</v>
      </c>
      <c r="Q93" s="49">
        <v>0</v>
      </c>
      <c r="R93" s="49">
        <f>versenyek!$BD$11*IFERROR(VLOOKUP(VLOOKUP($A93,versenyek!BC:BE,3,FALSE),szabalyok!$A$16:$B$23,2,FALSE),0)</f>
        <v>0</v>
      </c>
      <c r="S93" s="49">
        <f>versenyek!$BG$11*IFERROR(VLOOKUP(VLOOKUP($A93,versenyek!BF:BH,3,FALSE),szabalyok!$A$16:$B$23,2,FALSE),0)</f>
        <v>0</v>
      </c>
      <c r="T93" s="49">
        <f>versenyek!$BJ$11*IFERROR(VLOOKUP(VLOOKUP($A93,versenyek!BI:BK,3,FALSE),szabalyok!$A$16:$B$23,2,FALSE),0)</f>
        <v>0</v>
      </c>
      <c r="U93" s="49">
        <f>versenyek!$BM$11*IFERROR(VLOOKUP(VLOOKUP($A93,versenyek!BL:BN,3,FALSE),szabalyok!$A$16:$B$23,2,FALSE),0)</f>
        <v>0</v>
      </c>
      <c r="V93" s="49">
        <f>versenyek!$BP$11*IFERROR(VLOOKUP(VLOOKUP($A93,versenyek!BO:BQ,3,FALSE),szabalyok!$A$16:$B$23,2,FALSE),0)</f>
        <v>0</v>
      </c>
      <c r="W93" s="49">
        <f>versenyek!$BS$11*IFERROR(VLOOKUP(VLOOKUP($A93,versenyek!BR:BT,3,FALSE),szabalyok!$A$16:$B$23,2,FALSE),0)</f>
        <v>0</v>
      </c>
      <c r="X93" s="49">
        <f>versenyek!$BV$11*IFERROR(VLOOKUP(VLOOKUP($A93,versenyek!BU:BW,3,FALSE),szabalyok!$A$16:$B$23,2,FALSE),0)</f>
        <v>0</v>
      </c>
      <c r="Y93" s="49">
        <f>versenyek!$BY$11*IFERROR(VLOOKUP(VLOOKUP($A93,versenyek!BX:BZ,3,FALSE),szabalyok!$A$16:$B$23,2,FALSE),0)</f>
        <v>0</v>
      </c>
      <c r="Z93" s="49">
        <f>versenyek!$CB$11*IFERROR(VLOOKUP(VLOOKUP($A93,versenyek!CA:CC,3,FALSE),szabalyok!$A$16:$B$23,2,FALSE),0)</f>
        <v>0</v>
      </c>
      <c r="AA93" s="49">
        <f>versenyek!$CE$11*IFERROR(VLOOKUP(VLOOKUP($A93,versenyek!CD:CF,3,FALSE),szabalyok!$A$16:$B$23,2,FALSE),0)</f>
        <v>0</v>
      </c>
      <c r="AB93" s="49">
        <f>versenyek!$CH$11*IFERROR(VLOOKUP(VLOOKUP($A93,versenyek!CG:CI,3,FALSE),szabalyok!$A$16:$B$23,2,FALSE),0)</f>
        <v>0</v>
      </c>
      <c r="AC93" s="49">
        <f>versenyek!$CK$11*IFERROR(VLOOKUP(VLOOKUP($A93,versenyek!CJ:CL,3,FALSE),szabalyok!$A$16:$B$23,2,FALSE),0)</f>
        <v>0</v>
      </c>
      <c r="AD93" s="49">
        <f>versenyek!$CN$11*IFERROR(VLOOKUP(VLOOKUP($A93,versenyek!CM:CO,3,FALSE),szabalyok!$A$16:$B$23,2,FALSE),0)</f>
        <v>0</v>
      </c>
      <c r="AE93" s="49">
        <f>versenyek!$CQ$11*IFERROR(VLOOKUP(VLOOKUP($A93,versenyek!CP:CR,3,FALSE),szabalyok!$A$16:$B$23,2,FALSE),0)</f>
        <v>0</v>
      </c>
      <c r="AF93" s="49">
        <f>versenyek!$CT$11*IFERROR(VLOOKUP(VLOOKUP($A93,versenyek!CS:CU,3,FALSE),szabalyok!$A$16:$B$23,2,FALSE),0)</f>
        <v>0</v>
      </c>
      <c r="AG93" s="49">
        <f>versenyek!$CW$11*IFERROR(VLOOKUP(VLOOKUP($A93,versenyek!CV:CX,3,FALSE),szabalyok!$A$16:$B$23,2,FALSE),0)</f>
        <v>0</v>
      </c>
      <c r="AH93" s="49">
        <f>versenyek!$CZ$11*IFERROR(VLOOKUP(VLOOKUP($A93,versenyek!CY:DA,3,FALSE),szabalyok!$A$16:$B$23,2,FALSE),0)</f>
        <v>0</v>
      </c>
      <c r="AI93" s="49">
        <f>versenyek!$DC$11*IFERROR(VLOOKUP(VLOOKUP($A93,versenyek!DB:DD,3,FALSE),szabalyok!$A$16:$B$23,2,FALSE),0)</f>
        <v>0</v>
      </c>
      <c r="AJ93" s="49">
        <f>versenyek!$DF$11*IFERROR(VLOOKUP(VLOOKUP($A93,versenyek!DE:DG,3,FALSE),szabalyok!$A$16:$B$23,2,FALSE),0)</f>
        <v>0</v>
      </c>
      <c r="AK93" s="49">
        <f>versenyek!$DI$11*IFERROR(VLOOKUP(VLOOKUP($A93,versenyek!DH:DJ,3,FALSE),szabalyok!$A$16:$B$23,2,FALSE),0)</f>
        <v>0</v>
      </c>
      <c r="AL93" s="49">
        <f>versenyek!$DL$11*IFERROR(VLOOKUP(VLOOKUP($A93,versenyek!DK:DM,3,FALSE),szabalyok!$A$16:$B$23,2,FALSE),0)</f>
        <v>0</v>
      </c>
      <c r="AM93" s="49">
        <f>versenyek!$DR$11*IFERROR(VLOOKUP(VLOOKUP($A93,versenyek!DQ:DS,3,FALSE),szabalyok!$A$16:$B$23,2,FALSE),0)</f>
        <v>0</v>
      </c>
      <c r="AN93" s="49">
        <f>versenyek!$DU$11*IFERROR(VLOOKUP(VLOOKUP($A93,versenyek!DT:DV,3,FALSE),szabalyok!$A$16:$B$23,2,FALSE),0)</f>
        <v>0</v>
      </c>
      <c r="AO93" s="49">
        <f>versenyek!$DO$11*IFERROR(VLOOKUP(VLOOKUP($A93,versenyek!DN:DP,3,FALSE),szabalyok!$A$16:$B$23,2,FALSE),0)</f>
        <v>0</v>
      </c>
      <c r="AP93" s="49">
        <f>versenyek!$DX$11*IFERROR(VLOOKUP(VLOOKUP($A93,versenyek!DW:DY,3,FALSE),szabalyok!$A$16:$B$23,2,FALSE),0)</f>
        <v>0</v>
      </c>
      <c r="AQ93" s="49">
        <f>versenyek!$EA$11*IFERROR(VLOOKUP(VLOOKUP($A93,versenyek!DZ:EB,3,FALSE),szabalyok!$A$16:$B$23,2,FALSE),0)</f>
        <v>0</v>
      </c>
      <c r="AR93" s="49">
        <f>versenyek!$ED$11*IFERROR(VLOOKUP(VLOOKUP($A93,versenyek!EC:EE,3,FALSE),szabalyok!$A$16:$B$23,2,FALSE),0)</f>
        <v>0</v>
      </c>
      <c r="AS93" s="49">
        <f>versenyek!$EG$11*IFERROR(VLOOKUP(VLOOKUP($A93,versenyek!EF:EH,3,FALSE),szabalyok!$A$16:$B$23,2,FALSE),0)</f>
        <v>0</v>
      </c>
      <c r="AT93" s="49">
        <f>versenyek!$EJ$11*IFERROR(VLOOKUP(VLOOKUP($A93,versenyek!EI:EK,3,FALSE),szabalyok!$A$16:$B$23,2,FALSE),0)</f>
        <v>0</v>
      </c>
      <c r="AU93" s="49">
        <f>versenyek!$EM$11*IFERROR(VLOOKUP(VLOOKUP($A93,versenyek!EL:EN,3,FALSE),szabalyok!$A$16:$B$23,2,FALSE),0)</f>
        <v>0</v>
      </c>
      <c r="AV93" s="49">
        <f>versenyek!$EP$11*IFERROR(VLOOKUP(VLOOKUP($A93,versenyek!EO:EQ,3,FALSE),szabalyok!$A$16:$B$23,2,FALSE),0)</f>
        <v>0</v>
      </c>
      <c r="AW93" s="49">
        <f>versenyek!$EY$11*IFERROR(VLOOKUP(VLOOKUP($A93,versenyek!EX:EZ,3,FALSE),szabalyok!$A$16:$B$23,2,FALSE),0)</f>
        <v>0</v>
      </c>
      <c r="AX93" s="49">
        <f>versenyek!$FB$11*IFERROR(VLOOKUP(VLOOKUP($A93,versenyek!FA:FC,3,FALSE),szabalyok!$A$16:$B$23,2,FALSE),0)</f>
        <v>0</v>
      </c>
      <c r="AY93" s="49">
        <f>versenyek!$FE$11*IFERROR(VLOOKUP(VLOOKUP($A93,versenyek!FD:FF,3,FALSE),szabalyok!$A$16:$B$23,2,FALSE),0)</f>
        <v>0</v>
      </c>
      <c r="AZ93" s="49">
        <f>versenyek!$FH$11*IFERROR(VLOOKUP(VLOOKUP($A93,versenyek!FG:FI,3,FALSE),szabalyok!$A$16:$B$23,2,FALSE),0)</f>
        <v>0</v>
      </c>
      <c r="BA93" s="49">
        <f>versenyek!$FK$11*IFERROR(VLOOKUP(VLOOKUP($A93,versenyek!FJ:FL,3,FALSE),szabalyok!$A$16:$B$23,2,FALSE),0)</f>
        <v>0</v>
      </c>
      <c r="BB93" s="49">
        <f>versenyek!$FN$11*IFERROR(VLOOKUP(VLOOKUP($A93,versenyek!FM:FO,3,FALSE),szabalyok!$A$16:$B$23,2,FALSE),0)</f>
        <v>0</v>
      </c>
      <c r="BC93" s="49">
        <f>versenyek!$FQ$11*IFERROR(VLOOKUP(VLOOKUP($A93,versenyek!FP:FR,3,FALSE),szabalyok!$A$16:$B$23,2,FALSE),0)</f>
        <v>0</v>
      </c>
      <c r="BD93" s="49">
        <f>versenyek!$FT$11*IFERROR(VLOOKUP(VLOOKUP($A93,versenyek!FS:FU,3,FALSE),szabalyok!$A$16:$B$23,2,FALSE),0)</f>
        <v>0</v>
      </c>
      <c r="BE93" s="49">
        <f>versenyek!$FW$11*IFERROR(VLOOKUP(VLOOKUP($A93,versenyek!FV:FX,3,FALSE),szabalyok!$A$16:$B$23,2,FALSE),0)</f>
        <v>0</v>
      </c>
      <c r="BF93" s="49">
        <f>versenyek!$FZ$11*IFERROR(VLOOKUP(VLOOKUP($A93,versenyek!FY:GA,3,FALSE),szabalyok!$A$16:$B$23,2,FALSE),0)</f>
        <v>0</v>
      </c>
      <c r="BG93" s="49">
        <f>versenyek!$GC$11*IFERROR(VLOOKUP(VLOOKUP($A93,versenyek!GB:GD,3,FALSE),szabalyok!$A$16:$B$23,2,FALSE),0)</f>
        <v>0</v>
      </c>
      <c r="BH93" s="49">
        <f>versenyek!$GF$11*IFERROR(VLOOKUP(VLOOKUP($A93,versenyek!GE:GG,3,FALSE),szabalyok!$A$16:$B$23,2,FALSE),0)</f>
        <v>0</v>
      </c>
      <c r="BI93" s="49">
        <f>versenyek!$GI$11*IFERROR(VLOOKUP(VLOOKUP($A93,versenyek!GH:GJ,3,FALSE),szabalyok!$A$16:$B$23,2,FALSE),0)</f>
        <v>0</v>
      </c>
      <c r="BJ93" s="49">
        <f>versenyek!$GL$11*IFERROR(VLOOKUP(VLOOKUP($A93,versenyek!GK:GM,3,FALSE),szabalyok!$A$16:$B$23,2,FALSE),0)</f>
        <v>0</v>
      </c>
      <c r="BK93" s="49">
        <f>versenyek!$GO$11*IFERROR(VLOOKUP(VLOOKUP($A93,versenyek!GN:GP,3,FALSE),szabalyok!$A$16:$B$23,2,FALSE),0)</f>
        <v>0</v>
      </c>
      <c r="BL93" s="49">
        <f>versenyek!$GR$11*IFERROR(VLOOKUP(VLOOKUP($A93,versenyek!GQ:GS,3,FALSE),szabalyok!$A$16:$B$23,2,FALSE),0)</f>
        <v>0</v>
      </c>
      <c r="BM93" s="49">
        <f>versenyek!$GX$11*IFERROR(VLOOKUP(VLOOKUP($A93,versenyek!GW:GY,3,FALSE),szabalyok!$A$16:$B$23,2,FALSE),0)</f>
        <v>0</v>
      </c>
      <c r="BN93" s="49">
        <f>versenyek!$GX$11*IFERROR(VLOOKUP(VLOOKUP($A93,versenyek!GX:GZ,3,FALSE),szabalyok!$A$16:$B$23,2,FALSE),0)</f>
        <v>0</v>
      </c>
      <c r="BO93" s="49">
        <f>versenyek!$HD$11*IFERROR(VLOOKUP(VLOOKUP($A93,versenyek!HC:HE,3,FALSE),szabalyok!$A$16:$B$23,2,FALSE),0)</f>
        <v>0</v>
      </c>
      <c r="BP93" s="49">
        <f>versenyek!$HG$11*IFERROR(VLOOKUP(VLOOKUP($A93,versenyek!HF:HH,3,FALSE),szabalyok!$A$16:$B$23,2,FALSE),0)</f>
        <v>0</v>
      </c>
      <c r="BQ93" s="49">
        <f>versenyek!$HJ$11*IFERROR(VLOOKUP(VLOOKUP($A93,versenyek!HI:HK,3,FALSE),szabalyok!$A$16:$B$23,2,FALSE),0)</f>
        <v>0</v>
      </c>
      <c r="BR93" s="49">
        <f>versenyek!$HM$11*IFERROR(VLOOKUP(VLOOKUP($A93,versenyek!HL:HN,3,FALSE),szabalyok!$A$16:$B$23,2,FALSE),0)</f>
        <v>0</v>
      </c>
      <c r="BS93" s="49">
        <f>versenyek!$HP$11*IFERROR(VLOOKUP(VLOOKUP($A93,versenyek!HO:HQ,3,FALSE),szabalyok!$A$16:$B$23,2,FALSE),0)</f>
        <v>0</v>
      </c>
      <c r="BT93" s="49">
        <f>versenyek!$HS$11*IFERROR(VLOOKUP(VLOOKUP($A93,versenyek!HR:HT,3,FALSE),szabalyok!$A$16:$B$23,2,FALSE),0)</f>
        <v>0</v>
      </c>
      <c r="BU93" s="49">
        <f>versenyek!$HV$11*IFERROR(VLOOKUP(VLOOKUP($A93,versenyek!HU:HW,3,FALSE),szabalyok!$A$16:$B$23,2,FALSE),0)</f>
        <v>0</v>
      </c>
      <c r="BV93" s="49">
        <f>versenyek!$HY$11*IFERROR(VLOOKUP(VLOOKUP($A93,versenyek!HX:HZ,3,FALSE),szabalyok!$A$16:$B$23,2,FALSE),0)</f>
        <v>0</v>
      </c>
      <c r="BW93" s="49">
        <f>versenyek!$IB$11*IFERROR(VLOOKUP(VLOOKUP($A93,versenyek!IA:IC,3,FALSE),szabalyok!$A$16:$B$23,2,FALSE),0)</f>
        <v>0</v>
      </c>
      <c r="BX93" s="49">
        <f>versenyek!$IE$11*IFERROR(VLOOKUP(VLOOKUP($A93,versenyek!ID:IF,3,FALSE),szabalyok!$A$16:$B$23,2,FALSE),0)</f>
        <v>0</v>
      </c>
      <c r="BY93" s="49">
        <f>versenyek!$IH$11*IFERROR(VLOOKUP(VLOOKUP($A93,versenyek!IG:II,3,FALSE),szabalyok!$A$16:$B$23,2,FALSE),0)</f>
        <v>0</v>
      </c>
      <c r="BZ93" s="49">
        <f>versenyek!$IK$11*IFERROR(VLOOKUP(VLOOKUP($A93,versenyek!IJ:IL,3,FALSE),szabalyok!$A$16:$B$23,2,FALSE),0)</f>
        <v>0</v>
      </c>
      <c r="CA93" s="49">
        <f>versenyek!$IN$11*IFERROR(VLOOKUP(VLOOKUP($A93,versenyek!IM:IO,3,FALSE),szabalyok!$A$16:$B$23,2,FALSE),0)</f>
        <v>0</v>
      </c>
      <c r="CB93" s="49"/>
      <c r="CC93" s="238">
        <f t="shared" si="2"/>
        <v>0</v>
      </c>
    </row>
    <row r="94" spans="1:81">
      <c r="A94" s="1" t="s">
        <v>733</v>
      </c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>
        <v>0</v>
      </c>
      <c r="N94" s="49">
        <v>0</v>
      </c>
      <c r="O94" s="49">
        <v>0</v>
      </c>
      <c r="P94" s="49">
        <v>0</v>
      </c>
      <c r="Q94" s="49">
        <v>0</v>
      </c>
      <c r="R94" s="49">
        <f>versenyek!$BD$11*IFERROR(VLOOKUP(VLOOKUP($A94,versenyek!BC:BE,3,FALSE),szabalyok!$A$16:$B$23,2,FALSE),0)</f>
        <v>0</v>
      </c>
      <c r="S94" s="49">
        <f>versenyek!$BG$11*IFERROR(VLOOKUP(VLOOKUP($A94,versenyek!BF:BH,3,FALSE),szabalyok!$A$16:$B$23,2,FALSE),0)</f>
        <v>0</v>
      </c>
      <c r="T94" s="49">
        <f>versenyek!$BJ$11*IFERROR(VLOOKUP(VLOOKUP($A94,versenyek!BI:BK,3,FALSE),szabalyok!$A$16:$B$23,2,FALSE),0)</f>
        <v>0</v>
      </c>
      <c r="U94" s="49">
        <f>versenyek!$BM$11*IFERROR(VLOOKUP(VLOOKUP($A94,versenyek!BL:BN,3,FALSE),szabalyok!$A$16:$B$23,2,FALSE),0)</f>
        <v>0</v>
      </c>
      <c r="V94" s="49">
        <f>versenyek!$BP$11*IFERROR(VLOOKUP(VLOOKUP($A94,versenyek!BO:BQ,3,FALSE),szabalyok!$A$16:$B$23,2,FALSE),0)</f>
        <v>0</v>
      </c>
      <c r="W94" s="49">
        <f>versenyek!$BS$11*IFERROR(VLOOKUP(VLOOKUP($A94,versenyek!BR:BT,3,FALSE),szabalyok!$A$16:$B$23,2,FALSE),0)</f>
        <v>0</v>
      </c>
      <c r="X94" s="49">
        <f>versenyek!$BV$11*IFERROR(VLOOKUP(VLOOKUP($A94,versenyek!BU:BW,3,FALSE),szabalyok!$A$16:$B$23,2,FALSE),0)</f>
        <v>0</v>
      </c>
      <c r="Y94" s="49">
        <f>versenyek!$BY$11*IFERROR(VLOOKUP(VLOOKUP($A94,versenyek!BX:BZ,3,FALSE),szabalyok!$A$16:$B$23,2,FALSE),0)</f>
        <v>0</v>
      </c>
      <c r="Z94" s="49">
        <f>versenyek!$CB$11*IFERROR(VLOOKUP(VLOOKUP($A94,versenyek!CA:CC,3,FALSE),szabalyok!$A$16:$B$23,2,FALSE),0)</f>
        <v>0</v>
      </c>
      <c r="AA94" s="49">
        <f>versenyek!$CE$11*IFERROR(VLOOKUP(VLOOKUP($A94,versenyek!CD:CF,3,FALSE),szabalyok!$A$16:$B$23,2,FALSE),0)</f>
        <v>0</v>
      </c>
      <c r="AB94" s="49">
        <f>versenyek!$CH$11*IFERROR(VLOOKUP(VLOOKUP($A94,versenyek!CG:CI,3,FALSE),szabalyok!$A$16:$B$23,2,FALSE),0)</f>
        <v>0</v>
      </c>
      <c r="AC94" s="49">
        <f>versenyek!$CK$11*IFERROR(VLOOKUP(VLOOKUP($A94,versenyek!CJ:CL,3,FALSE),szabalyok!$A$16:$B$23,2,FALSE),0)</f>
        <v>0</v>
      </c>
      <c r="AD94" s="49">
        <f>versenyek!$CN$11*IFERROR(VLOOKUP(VLOOKUP($A94,versenyek!CM:CO,3,FALSE),szabalyok!$A$16:$B$23,2,FALSE),0)</f>
        <v>0</v>
      </c>
      <c r="AE94" s="49">
        <f>versenyek!$CQ$11*IFERROR(VLOOKUP(VLOOKUP($A94,versenyek!CP:CR,3,FALSE),szabalyok!$A$16:$B$23,2,FALSE),0)</f>
        <v>0</v>
      </c>
      <c r="AF94" s="49">
        <f>versenyek!$CT$11*IFERROR(VLOOKUP(VLOOKUP($A94,versenyek!CS:CU,3,FALSE),szabalyok!$A$16:$B$23,2,FALSE),0)</f>
        <v>0</v>
      </c>
      <c r="AG94" s="49">
        <f>versenyek!$CW$11*IFERROR(VLOOKUP(VLOOKUP($A94,versenyek!CV:CX,3,FALSE),szabalyok!$A$16:$B$23,2,FALSE),0)</f>
        <v>0</v>
      </c>
      <c r="AH94" s="49">
        <f>versenyek!$CZ$11*IFERROR(VLOOKUP(VLOOKUP($A94,versenyek!CY:DA,3,FALSE),szabalyok!$A$16:$B$23,2,FALSE),0)</f>
        <v>0</v>
      </c>
      <c r="AI94" s="49">
        <f>versenyek!$DC$11*IFERROR(VLOOKUP(VLOOKUP($A94,versenyek!DB:DD,3,FALSE),szabalyok!$A$16:$B$23,2,FALSE),0)</f>
        <v>0</v>
      </c>
      <c r="AJ94" s="49">
        <f>versenyek!$DF$11*IFERROR(VLOOKUP(VLOOKUP($A94,versenyek!DE:DG,3,FALSE),szabalyok!$A$16:$B$23,2,FALSE),0)</f>
        <v>0</v>
      </c>
      <c r="AK94" s="49">
        <f>versenyek!$DI$11*IFERROR(VLOOKUP(VLOOKUP($A94,versenyek!DH:DJ,3,FALSE),szabalyok!$A$16:$B$23,2,FALSE),0)</f>
        <v>0</v>
      </c>
      <c r="AL94" s="49">
        <f>versenyek!$DL$11*IFERROR(VLOOKUP(VLOOKUP($A94,versenyek!DK:DM,3,FALSE),szabalyok!$A$16:$B$23,2,FALSE),0)</f>
        <v>0</v>
      </c>
      <c r="AM94" s="49">
        <f>versenyek!$DR$11*IFERROR(VLOOKUP(VLOOKUP($A94,versenyek!DQ:DS,3,FALSE),szabalyok!$A$16:$B$23,2,FALSE),0)</f>
        <v>0</v>
      </c>
      <c r="AN94" s="49">
        <f>versenyek!$DU$11*IFERROR(VLOOKUP(VLOOKUP($A94,versenyek!DT:DV,3,FALSE),szabalyok!$A$16:$B$23,2,FALSE),0)</f>
        <v>0</v>
      </c>
      <c r="AO94" s="49">
        <f>versenyek!$DO$11*IFERROR(VLOOKUP(VLOOKUP($A94,versenyek!DN:DP,3,FALSE),szabalyok!$A$16:$B$23,2,FALSE),0)</f>
        <v>0</v>
      </c>
      <c r="AP94" s="49">
        <f>versenyek!$DX$11*IFERROR(VLOOKUP(VLOOKUP($A94,versenyek!DW:DY,3,FALSE),szabalyok!$A$16:$B$23,2,FALSE),0)</f>
        <v>0</v>
      </c>
      <c r="AQ94" s="49">
        <f>versenyek!$EA$11*IFERROR(VLOOKUP(VLOOKUP($A94,versenyek!DZ:EB,3,FALSE),szabalyok!$A$16:$B$23,2,FALSE),0)</f>
        <v>17.293647652982223</v>
      </c>
      <c r="AR94" s="49">
        <f>versenyek!$ED$11*IFERROR(VLOOKUP(VLOOKUP($A94,versenyek!EC:EE,3,FALSE),szabalyok!$A$16:$B$23,2,FALSE),0)</f>
        <v>0</v>
      </c>
      <c r="AS94" s="49">
        <f>versenyek!$EG$11*IFERROR(VLOOKUP(VLOOKUP($A94,versenyek!EF:EH,3,FALSE),szabalyok!$A$16:$B$23,2,FALSE),0)</f>
        <v>0</v>
      </c>
      <c r="AT94" s="49">
        <f>versenyek!$EJ$11*IFERROR(VLOOKUP(VLOOKUP($A94,versenyek!EI:EK,3,FALSE),szabalyok!$A$16:$B$23,2,FALSE),0)</f>
        <v>0</v>
      </c>
      <c r="AU94" s="49">
        <f>versenyek!$EM$11*IFERROR(VLOOKUP(VLOOKUP($A94,versenyek!EL:EN,3,FALSE),szabalyok!$A$16:$B$23,2,FALSE),0)</f>
        <v>0</v>
      </c>
      <c r="AV94" s="49">
        <f>versenyek!$EP$11*IFERROR(VLOOKUP(VLOOKUP($A94,versenyek!EO:EQ,3,FALSE),szabalyok!$A$16:$B$23,2,FALSE),0)</f>
        <v>0</v>
      </c>
      <c r="AW94" s="49">
        <f>versenyek!$EY$11*IFERROR(VLOOKUP(VLOOKUP($A94,versenyek!EX:EZ,3,FALSE),szabalyok!$A$16:$B$23,2,FALSE),0)</f>
        <v>0</v>
      </c>
      <c r="AX94" s="49">
        <f>versenyek!$FB$11*IFERROR(VLOOKUP(VLOOKUP($A94,versenyek!FA:FC,3,FALSE),szabalyok!$A$16:$B$23,2,FALSE),0)</f>
        <v>0</v>
      </c>
      <c r="AY94" s="49">
        <f>versenyek!$FE$11*IFERROR(VLOOKUP(VLOOKUP($A94,versenyek!FD:FF,3,FALSE),szabalyok!$A$16:$B$23,2,FALSE),0)</f>
        <v>0</v>
      </c>
      <c r="AZ94" s="49">
        <f>versenyek!$FH$11*IFERROR(VLOOKUP(VLOOKUP($A94,versenyek!FG:FI,3,FALSE),szabalyok!$A$16:$B$23,2,FALSE),0)</f>
        <v>0</v>
      </c>
      <c r="BA94" s="49">
        <f>versenyek!$FK$11*IFERROR(VLOOKUP(VLOOKUP($A94,versenyek!FJ:FL,3,FALSE),szabalyok!$A$16:$B$23,2,FALSE),0)</f>
        <v>0</v>
      </c>
      <c r="BB94" s="49">
        <f>versenyek!$FN$11*IFERROR(VLOOKUP(VLOOKUP($A94,versenyek!FM:FO,3,FALSE),szabalyok!$A$16:$B$23,2,FALSE),0)</f>
        <v>0</v>
      </c>
      <c r="BC94" s="49">
        <f>versenyek!$FQ$11*IFERROR(VLOOKUP(VLOOKUP($A94,versenyek!FP:FR,3,FALSE),szabalyok!$A$16:$B$23,2,FALSE),0)</f>
        <v>0</v>
      </c>
      <c r="BD94" s="49">
        <f>versenyek!$FT$11*IFERROR(VLOOKUP(VLOOKUP($A94,versenyek!FS:FU,3,FALSE),szabalyok!$A$16:$B$23,2,FALSE),0)</f>
        <v>0</v>
      </c>
      <c r="BE94" s="49">
        <f>versenyek!$FW$11*IFERROR(VLOOKUP(VLOOKUP($A94,versenyek!FV:FX,3,FALSE),szabalyok!$A$16:$B$23,2,FALSE),0)</f>
        <v>0</v>
      </c>
      <c r="BF94" s="49">
        <f>versenyek!$FZ$11*IFERROR(VLOOKUP(VLOOKUP($A94,versenyek!FY:GA,3,FALSE),szabalyok!$A$16:$B$23,2,FALSE),0)</f>
        <v>0</v>
      </c>
      <c r="BG94" s="49">
        <f>versenyek!$GC$11*IFERROR(VLOOKUP(VLOOKUP($A94,versenyek!GB:GD,3,FALSE),szabalyok!$A$16:$B$23,2,FALSE),0)</f>
        <v>0</v>
      </c>
      <c r="BH94" s="49">
        <f>versenyek!$GF$11*IFERROR(VLOOKUP(VLOOKUP($A94,versenyek!GE:GG,3,FALSE),szabalyok!$A$16:$B$23,2,FALSE),0)</f>
        <v>0</v>
      </c>
      <c r="BI94" s="49">
        <f>versenyek!$GI$11*IFERROR(VLOOKUP(VLOOKUP($A94,versenyek!GH:GJ,3,FALSE),szabalyok!$A$16:$B$23,2,FALSE),0)</f>
        <v>0</v>
      </c>
      <c r="BJ94" s="49">
        <f>versenyek!$GL$11*IFERROR(VLOOKUP(VLOOKUP($A94,versenyek!GK:GM,3,FALSE),szabalyok!$A$16:$B$23,2,FALSE),0)</f>
        <v>0</v>
      </c>
      <c r="BK94" s="49">
        <f>versenyek!$GO$11*IFERROR(VLOOKUP(VLOOKUP($A94,versenyek!GN:GP,3,FALSE),szabalyok!$A$16:$B$23,2,FALSE),0)</f>
        <v>0</v>
      </c>
      <c r="BL94" s="49">
        <f>versenyek!$GR$11*IFERROR(VLOOKUP(VLOOKUP($A94,versenyek!GQ:GS,3,FALSE),szabalyok!$A$16:$B$23,2,FALSE),0)</f>
        <v>0</v>
      </c>
      <c r="BM94" s="49">
        <f>versenyek!$GX$11*IFERROR(VLOOKUP(VLOOKUP($A94,versenyek!GW:GY,3,FALSE),szabalyok!$A$16:$B$23,2,FALSE),0)</f>
        <v>0</v>
      </c>
      <c r="BN94" s="49">
        <f>versenyek!$GX$11*IFERROR(VLOOKUP(VLOOKUP($A94,versenyek!GX:GZ,3,FALSE),szabalyok!$A$16:$B$23,2,FALSE),0)</f>
        <v>0</v>
      </c>
      <c r="BO94" s="49">
        <f>versenyek!$HD$11*IFERROR(VLOOKUP(VLOOKUP($A94,versenyek!HC:HE,3,FALSE),szabalyok!$A$16:$B$23,2,FALSE),0)</f>
        <v>0</v>
      </c>
      <c r="BP94" s="49">
        <f>versenyek!$HG$11*IFERROR(VLOOKUP(VLOOKUP($A94,versenyek!HF:HH,3,FALSE),szabalyok!$A$16:$B$23,2,FALSE),0)</f>
        <v>0</v>
      </c>
      <c r="BQ94" s="49">
        <f>versenyek!$HJ$11*IFERROR(VLOOKUP(VLOOKUP($A94,versenyek!HI:HK,3,FALSE),szabalyok!$A$16:$B$23,2,FALSE),0)</f>
        <v>0</v>
      </c>
      <c r="BR94" s="49">
        <f>versenyek!$HM$11*IFERROR(VLOOKUP(VLOOKUP($A94,versenyek!HL:HN,3,FALSE),szabalyok!$A$16:$B$23,2,FALSE),0)</f>
        <v>0</v>
      </c>
      <c r="BS94" s="49">
        <f>versenyek!$HP$11*IFERROR(VLOOKUP(VLOOKUP($A94,versenyek!HO:HQ,3,FALSE),szabalyok!$A$16:$B$23,2,FALSE),0)</f>
        <v>0</v>
      </c>
      <c r="BT94" s="49">
        <f>versenyek!$HS$11*IFERROR(VLOOKUP(VLOOKUP($A94,versenyek!HR:HT,3,FALSE),szabalyok!$A$16:$B$23,2,FALSE),0)</f>
        <v>0</v>
      </c>
      <c r="BU94" s="49">
        <f>versenyek!$HV$11*IFERROR(VLOOKUP(VLOOKUP($A94,versenyek!HU:HW,3,FALSE),szabalyok!$A$16:$B$23,2,FALSE),0)</f>
        <v>0</v>
      </c>
      <c r="BV94" s="49">
        <f>versenyek!$HY$11*IFERROR(VLOOKUP(VLOOKUP($A94,versenyek!HX:HZ,3,FALSE),szabalyok!$A$16:$B$23,2,FALSE),0)</f>
        <v>0</v>
      </c>
      <c r="BW94" s="49">
        <f>versenyek!$IB$11*IFERROR(VLOOKUP(VLOOKUP($A94,versenyek!IA:IC,3,FALSE),szabalyok!$A$16:$B$23,2,FALSE),0)</f>
        <v>0</v>
      </c>
      <c r="BX94" s="49">
        <f>versenyek!$IE$11*IFERROR(VLOOKUP(VLOOKUP($A94,versenyek!ID:IF,3,FALSE),szabalyok!$A$16:$B$23,2,FALSE),0)</f>
        <v>0</v>
      </c>
      <c r="BY94" s="49">
        <f>versenyek!$IH$11*IFERROR(VLOOKUP(VLOOKUP($A94,versenyek!IG:II,3,FALSE),szabalyok!$A$16:$B$23,2,FALSE),0)</f>
        <v>0</v>
      </c>
      <c r="BZ94" s="49">
        <f>versenyek!$IK$11*IFERROR(VLOOKUP(VLOOKUP($A94,versenyek!IJ:IL,3,FALSE),szabalyok!$A$16:$B$23,2,FALSE),0)</f>
        <v>0</v>
      </c>
      <c r="CA94" s="49">
        <f>versenyek!$IN$11*IFERROR(VLOOKUP(VLOOKUP($A94,versenyek!IM:IO,3,FALSE),szabalyok!$A$16:$B$23,2,FALSE),0)</f>
        <v>0</v>
      </c>
      <c r="CB94" s="49"/>
      <c r="CC94" s="238">
        <f t="shared" si="2"/>
        <v>0</v>
      </c>
    </row>
    <row r="95" spans="1:81">
      <c r="A95" s="214" t="s">
        <v>21</v>
      </c>
      <c r="B95" s="49">
        <v>62.263645068624321</v>
      </c>
      <c r="C95" s="49">
        <v>64.462155038050213</v>
      </c>
      <c r="D95" s="49">
        <v>38.035672356324014</v>
      </c>
      <c r="E95" s="49">
        <v>0</v>
      </c>
      <c r="F95" s="49">
        <v>20.932391176830453</v>
      </c>
      <c r="G95" s="49">
        <v>0</v>
      </c>
      <c r="H95" s="49">
        <v>0</v>
      </c>
      <c r="I95" s="49">
        <v>0</v>
      </c>
      <c r="J95" s="49">
        <v>0</v>
      </c>
      <c r="K95" s="49">
        <v>0</v>
      </c>
      <c r="L95" s="49">
        <v>0</v>
      </c>
      <c r="M95" s="49">
        <v>0</v>
      </c>
      <c r="N95" s="49">
        <v>0</v>
      </c>
      <c r="O95" s="49">
        <v>0</v>
      </c>
      <c r="P95" s="49">
        <v>0</v>
      </c>
      <c r="Q95" s="49">
        <v>0</v>
      </c>
      <c r="R95" s="49">
        <f>versenyek!$BD$11*IFERROR(VLOOKUP(VLOOKUP($A95,versenyek!BC:BE,3,FALSE),szabalyok!$A$16:$B$23,2,FALSE),0)</f>
        <v>0</v>
      </c>
      <c r="S95" s="49">
        <f>versenyek!$BG$11*IFERROR(VLOOKUP(VLOOKUP($A95,versenyek!BF:BH,3,FALSE),szabalyok!$A$16:$B$23,2,FALSE),0)</f>
        <v>0</v>
      </c>
      <c r="T95" s="49">
        <f>versenyek!$BJ$11*IFERROR(VLOOKUP(VLOOKUP($A95,versenyek!BI:BK,3,FALSE),szabalyok!$A$16:$B$23,2,FALSE),0)</f>
        <v>0</v>
      </c>
      <c r="U95" s="49">
        <f>versenyek!$BM$11*IFERROR(VLOOKUP(VLOOKUP($A95,versenyek!BL:BN,3,FALSE),szabalyok!$A$16:$B$23,2,FALSE),0)</f>
        <v>0</v>
      </c>
      <c r="V95" s="49">
        <f>versenyek!$BP$11*IFERROR(VLOOKUP(VLOOKUP($A95,versenyek!BO:BQ,3,FALSE),szabalyok!$A$16:$B$23,2,FALSE),0)</f>
        <v>0</v>
      </c>
      <c r="W95" s="49">
        <f>versenyek!$BS$11*IFERROR(VLOOKUP(VLOOKUP($A95,versenyek!BR:BT,3,FALSE),szabalyok!$A$16:$B$23,2,FALSE),0)</f>
        <v>0</v>
      </c>
      <c r="X95" s="49">
        <f>versenyek!$BV$11*IFERROR(VLOOKUP(VLOOKUP($A95,versenyek!BU:BW,3,FALSE),szabalyok!$A$16:$B$23,2,FALSE),0)</f>
        <v>0</v>
      </c>
      <c r="Y95" s="49">
        <f>versenyek!$BY$11*IFERROR(VLOOKUP(VLOOKUP($A95,versenyek!BX:BZ,3,FALSE),szabalyok!$A$16:$B$23,2,FALSE),0)</f>
        <v>0</v>
      </c>
      <c r="Z95" s="49">
        <f>versenyek!$CB$11*IFERROR(VLOOKUP(VLOOKUP($A95,versenyek!CA:CC,3,FALSE),szabalyok!$A$16:$B$23,2,FALSE),0)</f>
        <v>0</v>
      </c>
      <c r="AA95" s="49">
        <f>versenyek!$CE$11*IFERROR(VLOOKUP(VLOOKUP($A95,versenyek!CD:CF,3,FALSE),szabalyok!$A$16:$B$23,2,FALSE),0)</f>
        <v>0</v>
      </c>
      <c r="AB95" s="49">
        <f>versenyek!$CH$11*IFERROR(VLOOKUP(VLOOKUP($A95,versenyek!CG:CI,3,FALSE),szabalyok!$A$16:$B$23,2,FALSE),0)</f>
        <v>0</v>
      </c>
      <c r="AC95" s="49">
        <f>versenyek!$CK$11*IFERROR(VLOOKUP(VLOOKUP($A95,versenyek!CJ:CL,3,FALSE),szabalyok!$A$16:$B$23,2,FALSE),0)</f>
        <v>0</v>
      </c>
      <c r="AD95" s="49">
        <f>versenyek!$CN$11*IFERROR(VLOOKUP(VLOOKUP($A95,versenyek!CM:CO,3,FALSE),szabalyok!$A$16:$B$23,2,FALSE),0)</f>
        <v>0</v>
      </c>
      <c r="AE95" s="49">
        <f>versenyek!$CQ$11*IFERROR(VLOOKUP(VLOOKUP($A95,versenyek!CP:CR,3,FALSE),szabalyok!$A$16:$B$23,2,FALSE),0)</f>
        <v>0</v>
      </c>
      <c r="AF95" s="49">
        <f>versenyek!$CT$11*IFERROR(VLOOKUP(VLOOKUP($A95,versenyek!CS:CU,3,FALSE),szabalyok!$A$16:$B$23,2,FALSE),0)</f>
        <v>0</v>
      </c>
      <c r="AG95" s="49">
        <f>versenyek!$CW$11*IFERROR(VLOOKUP(VLOOKUP($A95,versenyek!CV:CX,3,FALSE),szabalyok!$A$16:$B$23,2,FALSE),0)</f>
        <v>0</v>
      </c>
      <c r="AH95" s="49">
        <f>versenyek!$CZ$11*IFERROR(VLOOKUP(VLOOKUP($A95,versenyek!CY:DA,3,FALSE),szabalyok!$A$16:$B$23,2,FALSE),0)</f>
        <v>0</v>
      </c>
      <c r="AI95" s="49">
        <f>versenyek!$DC$11*IFERROR(VLOOKUP(VLOOKUP($A95,versenyek!DB:DD,3,FALSE),szabalyok!$A$16:$B$23,2,FALSE),0)</f>
        <v>0</v>
      </c>
      <c r="AJ95" s="49">
        <f>versenyek!$DF$11*IFERROR(VLOOKUP(VLOOKUP($A95,versenyek!DE:DG,3,FALSE),szabalyok!$A$16:$B$23,2,FALSE),0)</f>
        <v>0</v>
      </c>
      <c r="AK95" s="49">
        <f>versenyek!$DI$11*IFERROR(VLOOKUP(VLOOKUP($A95,versenyek!DH:DJ,3,FALSE),szabalyok!$A$16:$B$23,2,FALSE),0)</f>
        <v>0</v>
      </c>
      <c r="AL95" s="49">
        <f>versenyek!$DL$11*IFERROR(VLOOKUP(VLOOKUP($A95,versenyek!DK:DM,3,FALSE),szabalyok!$A$16:$B$23,2,FALSE),0)</f>
        <v>0</v>
      </c>
      <c r="AM95" s="49">
        <f>versenyek!$DR$11*IFERROR(VLOOKUP(VLOOKUP($A95,versenyek!DQ:DS,3,FALSE),szabalyok!$A$16:$B$23,2,FALSE),0)</f>
        <v>0</v>
      </c>
      <c r="AN95" s="49">
        <f>versenyek!$DU$11*IFERROR(VLOOKUP(VLOOKUP($A95,versenyek!DT:DV,3,FALSE),szabalyok!$A$16:$B$23,2,FALSE),0)</f>
        <v>0</v>
      </c>
      <c r="AO95" s="49">
        <f>versenyek!$DO$11*IFERROR(VLOOKUP(VLOOKUP($A95,versenyek!DN:DP,3,FALSE),szabalyok!$A$16:$B$23,2,FALSE),0)</f>
        <v>0</v>
      </c>
      <c r="AP95" s="49">
        <f>versenyek!$DX$11*IFERROR(VLOOKUP(VLOOKUP($A95,versenyek!DW:DY,3,FALSE),szabalyok!$A$16:$B$23,2,FALSE),0)</f>
        <v>0</v>
      </c>
      <c r="AQ95" s="49">
        <f>versenyek!$EA$11*IFERROR(VLOOKUP(VLOOKUP($A95,versenyek!DZ:EB,3,FALSE),szabalyok!$A$16:$B$23,2,FALSE),0)</f>
        <v>0</v>
      </c>
      <c r="AR95" s="49">
        <f>versenyek!$ED$11*IFERROR(VLOOKUP(VLOOKUP($A95,versenyek!EC:EE,3,FALSE),szabalyok!$A$16:$B$23,2,FALSE),0)</f>
        <v>0</v>
      </c>
      <c r="AS95" s="49">
        <f>versenyek!$EG$11*IFERROR(VLOOKUP(VLOOKUP($A95,versenyek!EF:EH,3,FALSE),szabalyok!$A$16:$B$23,2,FALSE),0)</f>
        <v>0</v>
      </c>
      <c r="AT95" s="49">
        <f>versenyek!$EJ$11*IFERROR(VLOOKUP(VLOOKUP($A95,versenyek!EI:EK,3,FALSE),szabalyok!$A$16:$B$23,2,FALSE),0)</f>
        <v>0</v>
      </c>
      <c r="AU95" s="49">
        <f>versenyek!$EM$11*IFERROR(VLOOKUP(VLOOKUP($A95,versenyek!EL:EN,3,FALSE),szabalyok!$A$16:$B$23,2,FALSE),0)</f>
        <v>0</v>
      </c>
      <c r="AV95" s="49">
        <f>versenyek!$EP$11*IFERROR(VLOOKUP(VLOOKUP($A95,versenyek!EO:EQ,3,FALSE),szabalyok!$A$16:$B$23,2,FALSE),0)</f>
        <v>0</v>
      </c>
      <c r="AW95" s="49">
        <f>versenyek!$EY$11*IFERROR(VLOOKUP(VLOOKUP($A95,versenyek!EX:EZ,3,FALSE),szabalyok!$A$16:$B$23,2,FALSE),0)</f>
        <v>0</v>
      </c>
      <c r="AX95" s="49">
        <f>versenyek!$FB$11*IFERROR(VLOOKUP(VLOOKUP($A95,versenyek!FA:FC,3,FALSE),szabalyok!$A$16:$B$23,2,FALSE),0)</f>
        <v>0</v>
      </c>
      <c r="AY95" s="49">
        <f>versenyek!$FE$11*IFERROR(VLOOKUP(VLOOKUP($A95,versenyek!FD:FF,3,FALSE),szabalyok!$A$16:$B$23,2,FALSE),0)</f>
        <v>0</v>
      </c>
      <c r="AZ95" s="49">
        <f>versenyek!$FH$11*IFERROR(VLOOKUP(VLOOKUP($A95,versenyek!FG:FI,3,FALSE),szabalyok!$A$16:$B$23,2,FALSE),0)</f>
        <v>0</v>
      </c>
      <c r="BA95" s="49">
        <f>versenyek!$FK$11*IFERROR(VLOOKUP(VLOOKUP($A95,versenyek!FJ:FL,3,FALSE),szabalyok!$A$16:$B$23,2,FALSE),0)</f>
        <v>0</v>
      </c>
      <c r="BB95" s="49">
        <f>versenyek!$FN$11*IFERROR(VLOOKUP(VLOOKUP($A95,versenyek!FM:FO,3,FALSE),szabalyok!$A$16:$B$23,2,FALSE),0)</f>
        <v>0</v>
      </c>
      <c r="BC95" s="49">
        <f>versenyek!$FQ$11*IFERROR(VLOOKUP(VLOOKUP($A95,versenyek!FP:FR,3,FALSE),szabalyok!$A$16:$B$23,2,FALSE),0)</f>
        <v>0</v>
      </c>
      <c r="BD95" s="49">
        <f>versenyek!$FT$11*IFERROR(VLOOKUP(VLOOKUP($A95,versenyek!FS:FU,3,FALSE),szabalyok!$A$16:$B$23,2,FALSE),0)</f>
        <v>0</v>
      </c>
      <c r="BE95" s="49">
        <f>versenyek!$FW$11*IFERROR(VLOOKUP(VLOOKUP($A95,versenyek!FV:FX,3,FALSE),szabalyok!$A$16:$B$23,2,FALSE),0)</f>
        <v>0</v>
      </c>
      <c r="BF95" s="49">
        <f>versenyek!$FZ$11*IFERROR(VLOOKUP(VLOOKUP($A95,versenyek!FY:GA,3,FALSE),szabalyok!$A$16:$B$23,2,FALSE),0)</f>
        <v>0</v>
      </c>
      <c r="BG95" s="49">
        <f>versenyek!$GC$11*IFERROR(VLOOKUP(VLOOKUP($A95,versenyek!GB:GD,3,FALSE),szabalyok!$A$16:$B$23,2,FALSE),0)</f>
        <v>0</v>
      </c>
      <c r="BH95" s="49">
        <f>versenyek!$GF$11*IFERROR(VLOOKUP(VLOOKUP($A95,versenyek!GE:GG,3,FALSE),szabalyok!$A$16:$B$23,2,FALSE),0)</f>
        <v>0</v>
      </c>
      <c r="BI95" s="49">
        <f>versenyek!$GI$11*IFERROR(VLOOKUP(VLOOKUP($A95,versenyek!GH:GJ,3,FALSE),szabalyok!$A$16:$B$23,2,FALSE),0)</f>
        <v>0</v>
      </c>
      <c r="BJ95" s="49">
        <f>versenyek!$GL$11*IFERROR(VLOOKUP(VLOOKUP($A95,versenyek!GK:GM,3,FALSE),szabalyok!$A$16:$B$23,2,FALSE),0)</f>
        <v>0</v>
      </c>
      <c r="BK95" s="49">
        <f>versenyek!$GO$11*IFERROR(VLOOKUP(VLOOKUP($A95,versenyek!GN:GP,3,FALSE),szabalyok!$A$16:$B$23,2,FALSE),0)</f>
        <v>0</v>
      </c>
      <c r="BL95" s="49">
        <f>versenyek!$GR$11*IFERROR(VLOOKUP(VLOOKUP($A95,versenyek!GQ:GS,3,FALSE),szabalyok!$A$16:$B$23,2,FALSE),0)</f>
        <v>0</v>
      </c>
      <c r="BM95" s="49">
        <f>versenyek!$GX$11*IFERROR(VLOOKUP(VLOOKUP($A95,versenyek!GW:GY,3,FALSE),szabalyok!$A$16:$B$23,2,FALSE),0)</f>
        <v>0</v>
      </c>
      <c r="BN95" s="49">
        <f>versenyek!$GX$11*IFERROR(VLOOKUP(VLOOKUP($A95,versenyek!GX:GZ,3,FALSE),szabalyok!$A$16:$B$23,2,FALSE),0)</f>
        <v>0</v>
      </c>
      <c r="BO95" s="49">
        <f>versenyek!$HD$11*IFERROR(VLOOKUP(VLOOKUP($A95,versenyek!HC:HE,3,FALSE),szabalyok!$A$16:$B$23,2,FALSE),0)</f>
        <v>0</v>
      </c>
      <c r="BP95" s="49">
        <f>versenyek!$HG$11*IFERROR(VLOOKUP(VLOOKUP($A95,versenyek!HF:HH,3,FALSE),szabalyok!$A$16:$B$23,2,FALSE),0)</f>
        <v>0</v>
      </c>
      <c r="BQ95" s="49">
        <f>versenyek!$HJ$11*IFERROR(VLOOKUP(VLOOKUP($A95,versenyek!HI:HK,3,FALSE),szabalyok!$A$16:$B$23,2,FALSE),0)</f>
        <v>0</v>
      </c>
      <c r="BR95" s="49">
        <f>versenyek!$HM$11*IFERROR(VLOOKUP(VLOOKUP($A95,versenyek!HL:HN,3,FALSE),szabalyok!$A$16:$B$23,2,FALSE),0)</f>
        <v>0</v>
      </c>
      <c r="BS95" s="49">
        <f>versenyek!$HP$11*IFERROR(VLOOKUP(VLOOKUP($A95,versenyek!HO:HQ,3,FALSE),szabalyok!$A$16:$B$23,2,FALSE),0)</f>
        <v>0</v>
      </c>
      <c r="BT95" s="49">
        <f>versenyek!$HS$11*IFERROR(VLOOKUP(VLOOKUP($A95,versenyek!HR:HT,3,FALSE),szabalyok!$A$16:$B$23,2,FALSE),0)</f>
        <v>0</v>
      </c>
      <c r="BU95" s="49">
        <f>versenyek!$HV$11*IFERROR(VLOOKUP(VLOOKUP($A95,versenyek!HU:HW,3,FALSE),szabalyok!$A$16:$B$23,2,FALSE),0)</f>
        <v>0</v>
      </c>
      <c r="BV95" s="49">
        <f>versenyek!$HY$11*IFERROR(VLOOKUP(VLOOKUP($A95,versenyek!HX:HZ,3,FALSE),szabalyok!$A$16:$B$23,2,FALSE),0)</f>
        <v>0</v>
      </c>
      <c r="BW95" s="49">
        <f>versenyek!$IB$11*IFERROR(VLOOKUP(VLOOKUP($A95,versenyek!IA:IC,3,FALSE),szabalyok!$A$16:$B$23,2,FALSE),0)</f>
        <v>0</v>
      </c>
      <c r="BX95" s="49">
        <f>versenyek!$IE$11*IFERROR(VLOOKUP(VLOOKUP($A95,versenyek!ID:IF,3,FALSE),szabalyok!$A$16:$B$23,2,FALSE),0)</f>
        <v>0</v>
      </c>
      <c r="BY95" s="49">
        <f>versenyek!$IH$11*IFERROR(VLOOKUP(VLOOKUP($A95,versenyek!IG:II,3,FALSE),szabalyok!$A$16:$B$23,2,FALSE),0)</f>
        <v>0</v>
      </c>
      <c r="BZ95" s="49">
        <f>versenyek!$IK$11*IFERROR(VLOOKUP(VLOOKUP($A95,versenyek!IJ:IL,3,FALSE),szabalyok!$A$16:$B$23,2,FALSE),0)</f>
        <v>0</v>
      </c>
      <c r="CA95" s="49">
        <f>versenyek!$IN$11*IFERROR(VLOOKUP(VLOOKUP($A95,versenyek!IM:IO,3,FALSE),szabalyok!$A$16:$B$23,2,FALSE),0)</f>
        <v>0</v>
      </c>
      <c r="CB95" s="49"/>
      <c r="CC95" s="238">
        <f t="shared" si="2"/>
        <v>0</v>
      </c>
    </row>
    <row r="96" spans="1:81">
      <c r="A96" s="1" t="s">
        <v>261</v>
      </c>
      <c r="B96" s="49">
        <v>38.050005319714863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49">
        <v>0</v>
      </c>
      <c r="N96" s="49">
        <v>0</v>
      </c>
      <c r="O96" s="49">
        <v>0</v>
      </c>
      <c r="P96" s="49">
        <v>0</v>
      </c>
      <c r="Q96" s="49">
        <v>0</v>
      </c>
      <c r="R96" s="49">
        <f>versenyek!$BD$11*IFERROR(VLOOKUP(VLOOKUP($A96,versenyek!BC:BE,3,FALSE),szabalyok!$A$16:$B$23,2,FALSE),0)</f>
        <v>0</v>
      </c>
      <c r="S96" s="49">
        <f>versenyek!$BG$11*IFERROR(VLOOKUP(VLOOKUP($A96,versenyek!BF:BH,3,FALSE),szabalyok!$A$16:$B$23,2,FALSE),0)</f>
        <v>0</v>
      </c>
      <c r="T96" s="49">
        <f>versenyek!$BJ$11*IFERROR(VLOOKUP(VLOOKUP($A96,versenyek!BI:BK,3,FALSE),szabalyok!$A$16:$B$23,2,FALSE),0)</f>
        <v>0</v>
      </c>
      <c r="U96" s="49">
        <f>versenyek!$BM$11*IFERROR(VLOOKUP(VLOOKUP($A96,versenyek!BL:BN,3,FALSE),szabalyok!$A$16:$B$23,2,FALSE),0)</f>
        <v>0</v>
      </c>
      <c r="V96" s="49">
        <f>versenyek!$BP$11*IFERROR(VLOOKUP(VLOOKUP($A96,versenyek!BO:BQ,3,FALSE),szabalyok!$A$16:$B$23,2,FALSE),0)</f>
        <v>0</v>
      </c>
      <c r="W96" s="49">
        <f>versenyek!$BS$11*IFERROR(VLOOKUP(VLOOKUP($A96,versenyek!BR:BT,3,FALSE),szabalyok!$A$16:$B$23,2,FALSE),0)</f>
        <v>0</v>
      </c>
      <c r="X96" s="49">
        <f>versenyek!$BV$11*IFERROR(VLOOKUP(VLOOKUP($A96,versenyek!BU:BW,3,FALSE),szabalyok!$A$16:$B$23,2,FALSE),0)</f>
        <v>0</v>
      </c>
      <c r="Y96" s="49">
        <f>versenyek!$BY$11*IFERROR(VLOOKUP(VLOOKUP($A96,versenyek!BX:BZ,3,FALSE),szabalyok!$A$16:$B$23,2,FALSE),0)</f>
        <v>0</v>
      </c>
      <c r="Z96" s="49">
        <f>versenyek!$CB$11*IFERROR(VLOOKUP(VLOOKUP($A96,versenyek!CA:CC,3,FALSE),szabalyok!$A$16:$B$23,2,FALSE),0)</f>
        <v>0</v>
      </c>
      <c r="AA96" s="49">
        <f>versenyek!$CE$11*IFERROR(VLOOKUP(VLOOKUP($A96,versenyek!CD:CF,3,FALSE),szabalyok!$A$16:$B$23,2,FALSE),0)</f>
        <v>0</v>
      </c>
      <c r="AB96" s="49">
        <f>versenyek!$CH$11*IFERROR(VLOOKUP(VLOOKUP($A96,versenyek!CG:CI,3,FALSE),szabalyok!$A$16:$B$23,2,FALSE),0)</f>
        <v>0</v>
      </c>
      <c r="AC96" s="49">
        <f>versenyek!$CK$11*IFERROR(VLOOKUP(VLOOKUP($A96,versenyek!CJ:CL,3,FALSE),szabalyok!$A$16:$B$23,2,FALSE),0)</f>
        <v>0</v>
      </c>
      <c r="AD96" s="49">
        <f>versenyek!$CN$11*IFERROR(VLOOKUP(VLOOKUP($A96,versenyek!CM:CO,3,FALSE),szabalyok!$A$16:$B$23,2,FALSE),0)</f>
        <v>0</v>
      </c>
      <c r="AE96" s="49">
        <f>versenyek!$CQ$11*IFERROR(VLOOKUP(VLOOKUP($A96,versenyek!CP:CR,3,FALSE),szabalyok!$A$16:$B$23,2,FALSE),0)</f>
        <v>0</v>
      </c>
      <c r="AF96" s="49">
        <f>versenyek!$CT$11*IFERROR(VLOOKUP(VLOOKUP($A96,versenyek!CS:CU,3,FALSE),szabalyok!$A$16:$B$23,2,FALSE),0)</f>
        <v>0</v>
      </c>
      <c r="AG96" s="49">
        <f>versenyek!$CW$11*IFERROR(VLOOKUP(VLOOKUP($A96,versenyek!CV:CX,3,FALSE),szabalyok!$A$16:$B$23,2,FALSE),0)</f>
        <v>0</v>
      </c>
      <c r="AH96" s="49">
        <f>versenyek!$CZ$11*IFERROR(VLOOKUP(VLOOKUP($A96,versenyek!CY:DA,3,FALSE),szabalyok!$A$16:$B$23,2,FALSE),0)</f>
        <v>0</v>
      </c>
      <c r="AI96" s="49">
        <f>versenyek!$DC$11*IFERROR(VLOOKUP(VLOOKUP($A96,versenyek!DB:DD,3,FALSE),szabalyok!$A$16:$B$23,2,FALSE),0)</f>
        <v>0</v>
      </c>
      <c r="AJ96" s="49">
        <f>versenyek!$DF$11*IFERROR(VLOOKUP(VLOOKUP($A96,versenyek!DE:DG,3,FALSE),szabalyok!$A$16:$B$23,2,FALSE),0)</f>
        <v>0</v>
      </c>
      <c r="AK96" s="49">
        <f>versenyek!$DI$11*IFERROR(VLOOKUP(VLOOKUP($A96,versenyek!DH:DJ,3,FALSE),szabalyok!$A$16:$B$23,2,FALSE),0)</f>
        <v>0</v>
      </c>
      <c r="AL96" s="49">
        <f>versenyek!$DL$11*IFERROR(VLOOKUP(VLOOKUP($A96,versenyek!DK:DM,3,FALSE),szabalyok!$A$16:$B$23,2,FALSE),0)</f>
        <v>0</v>
      </c>
      <c r="AM96" s="49">
        <f>versenyek!$DR$11*IFERROR(VLOOKUP(VLOOKUP($A96,versenyek!DQ:DS,3,FALSE),szabalyok!$A$16:$B$23,2,FALSE),0)</f>
        <v>0</v>
      </c>
      <c r="AN96" s="49">
        <f>versenyek!$DU$11*IFERROR(VLOOKUP(VLOOKUP($A96,versenyek!DT:DV,3,FALSE),szabalyok!$A$16:$B$23,2,FALSE),0)</f>
        <v>0</v>
      </c>
      <c r="AO96" s="49">
        <f>versenyek!$DO$11*IFERROR(VLOOKUP(VLOOKUP($A96,versenyek!DN:DP,3,FALSE),szabalyok!$A$16:$B$23,2,FALSE),0)</f>
        <v>0</v>
      </c>
      <c r="AP96" s="49">
        <f>versenyek!$DX$11*IFERROR(VLOOKUP(VLOOKUP($A96,versenyek!DW:DY,3,FALSE),szabalyok!$A$16:$B$23,2,FALSE),0)</f>
        <v>0</v>
      </c>
      <c r="AQ96" s="49">
        <f>versenyek!$EA$11*IFERROR(VLOOKUP(VLOOKUP($A96,versenyek!DZ:EB,3,FALSE),szabalyok!$A$16:$B$23,2,FALSE),0)</f>
        <v>0</v>
      </c>
      <c r="AR96" s="49">
        <f>versenyek!$ED$11*IFERROR(VLOOKUP(VLOOKUP($A96,versenyek!EC:EE,3,FALSE),szabalyok!$A$16:$B$23,2,FALSE),0)</f>
        <v>0</v>
      </c>
      <c r="AS96" s="49">
        <f>versenyek!$EG$11*IFERROR(VLOOKUP(VLOOKUP($A96,versenyek!EF:EH,3,FALSE),szabalyok!$A$16:$B$23,2,FALSE),0)</f>
        <v>0</v>
      </c>
      <c r="AT96" s="49">
        <f>versenyek!$EJ$11*IFERROR(VLOOKUP(VLOOKUP($A96,versenyek!EI:EK,3,FALSE),szabalyok!$A$16:$B$23,2,FALSE),0)</f>
        <v>0</v>
      </c>
      <c r="AU96" s="49">
        <f>versenyek!$EM$11*IFERROR(VLOOKUP(VLOOKUP($A96,versenyek!EL:EN,3,FALSE),szabalyok!$A$16:$B$23,2,FALSE),0)</f>
        <v>0</v>
      </c>
      <c r="AV96" s="49">
        <f>versenyek!$EP$11*IFERROR(VLOOKUP(VLOOKUP($A96,versenyek!EO:EQ,3,FALSE),szabalyok!$A$16:$B$23,2,FALSE),0)</f>
        <v>0</v>
      </c>
      <c r="AW96" s="49">
        <f>versenyek!$EY$11*IFERROR(VLOOKUP(VLOOKUP($A96,versenyek!EX:EZ,3,FALSE),szabalyok!$A$16:$B$23,2,FALSE),0)</f>
        <v>0</v>
      </c>
      <c r="AX96" s="49">
        <f>versenyek!$FB$11*IFERROR(VLOOKUP(VLOOKUP($A96,versenyek!FA:FC,3,FALSE),szabalyok!$A$16:$B$23,2,FALSE),0)</f>
        <v>0</v>
      </c>
      <c r="AY96" s="49">
        <f>versenyek!$FE$11*IFERROR(VLOOKUP(VLOOKUP($A96,versenyek!FD:FF,3,FALSE),szabalyok!$A$16:$B$23,2,FALSE),0)</f>
        <v>0</v>
      </c>
      <c r="AZ96" s="49">
        <f>versenyek!$FH$11*IFERROR(VLOOKUP(VLOOKUP($A96,versenyek!FG:FI,3,FALSE),szabalyok!$A$16:$B$23,2,FALSE),0)</f>
        <v>0</v>
      </c>
      <c r="BA96" s="49">
        <f>versenyek!$FK$11*IFERROR(VLOOKUP(VLOOKUP($A96,versenyek!FJ:FL,3,FALSE),szabalyok!$A$16:$B$23,2,FALSE),0)</f>
        <v>0</v>
      </c>
      <c r="BB96" s="49">
        <f>versenyek!$FN$11*IFERROR(VLOOKUP(VLOOKUP($A96,versenyek!FM:FO,3,FALSE),szabalyok!$A$16:$B$23,2,FALSE),0)</f>
        <v>0</v>
      </c>
      <c r="BC96" s="49">
        <f>versenyek!$FQ$11*IFERROR(VLOOKUP(VLOOKUP($A96,versenyek!FP:FR,3,FALSE),szabalyok!$A$16:$B$23,2,FALSE),0)</f>
        <v>0</v>
      </c>
      <c r="BD96" s="49">
        <f>versenyek!$FT$11*IFERROR(VLOOKUP(VLOOKUP($A96,versenyek!FS:FU,3,FALSE),szabalyok!$A$16:$B$23,2,FALSE),0)</f>
        <v>0</v>
      </c>
      <c r="BE96" s="49">
        <f>versenyek!$FW$11*IFERROR(VLOOKUP(VLOOKUP($A96,versenyek!FV:FX,3,FALSE),szabalyok!$A$16:$B$23,2,FALSE),0)</f>
        <v>0</v>
      </c>
      <c r="BF96" s="49">
        <f>versenyek!$FZ$11*IFERROR(VLOOKUP(VLOOKUP($A96,versenyek!FY:GA,3,FALSE),szabalyok!$A$16:$B$23,2,FALSE),0)</f>
        <v>0</v>
      </c>
      <c r="BG96" s="49">
        <f>versenyek!$GC$11*IFERROR(VLOOKUP(VLOOKUP($A96,versenyek!GB:GD,3,FALSE),szabalyok!$A$16:$B$23,2,FALSE),0)</f>
        <v>0</v>
      </c>
      <c r="BH96" s="49">
        <f>versenyek!$GF$11*IFERROR(VLOOKUP(VLOOKUP($A96,versenyek!GE:GG,3,FALSE),szabalyok!$A$16:$B$23,2,FALSE),0)</f>
        <v>0</v>
      </c>
      <c r="BI96" s="49">
        <f>versenyek!$GI$11*IFERROR(VLOOKUP(VLOOKUP($A96,versenyek!GH:GJ,3,FALSE),szabalyok!$A$16:$B$23,2,FALSE),0)</f>
        <v>0</v>
      </c>
      <c r="BJ96" s="49">
        <f>versenyek!$GL$11*IFERROR(VLOOKUP(VLOOKUP($A96,versenyek!GK:GM,3,FALSE),szabalyok!$A$16:$B$23,2,FALSE),0)</f>
        <v>0</v>
      </c>
      <c r="BK96" s="49">
        <f>versenyek!$GO$11*IFERROR(VLOOKUP(VLOOKUP($A96,versenyek!GN:GP,3,FALSE),szabalyok!$A$16:$B$23,2,FALSE),0)</f>
        <v>0</v>
      </c>
      <c r="BL96" s="49">
        <f>versenyek!$GR$11*IFERROR(VLOOKUP(VLOOKUP($A96,versenyek!GQ:GS,3,FALSE),szabalyok!$A$16:$B$23,2,FALSE),0)</f>
        <v>0</v>
      </c>
      <c r="BM96" s="49">
        <f>versenyek!$GX$11*IFERROR(VLOOKUP(VLOOKUP($A96,versenyek!GW:GY,3,FALSE),szabalyok!$A$16:$B$23,2,FALSE),0)</f>
        <v>0</v>
      </c>
      <c r="BN96" s="49">
        <f>versenyek!$GX$11*IFERROR(VLOOKUP(VLOOKUP($A96,versenyek!GX:GZ,3,FALSE),szabalyok!$A$16:$B$23,2,FALSE),0)</f>
        <v>0</v>
      </c>
      <c r="BO96" s="49">
        <f>versenyek!$HD$11*IFERROR(VLOOKUP(VLOOKUP($A96,versenyek!HC:HE,3,FALSE),szabalyok!$A$16:$B$23,2,FALSE),0)</f>
        <v>0</v>
      </c>
      <c r="BP96" s="49">
        <f>versenyek!$HG$11*IFERROR(VLOOKUP(VLOOKUP($A96,versenyek!HF:HH,3,FALSE),szabalyok!$A$16:$B$23,2,FALSE),0)</f>
        <v>0</v>
      </c>
      <c r="BQ96" s="49">
        <f>versenyek!$HJ$11*IFERROR(VLOOKUP(VLOOKUP($A96,versenyek!HI:HK,3,FALSE),szabalyok!$A$16:$B$23,2,FALSE),0)</f>
        <v>0</v>
      </c>
      <c r="BR96" s="49">
        <f>versenyek!$HM$11*IFERROR(VLOOKUP(VLOOKUP($A96,versenyek!HL:HN,3,FALSE),szabalyok!$A$16:$B$23,2,FALSE),0)</f>
        <v>0</v>
      </c>
      <c r="BS96" s="49">
        <f>versenyek!$HP$11*IFERROR(VLOOKUP(VLOOKUP($A96,versenyek!HO:HQ,3,FALSE),szabalyok!$A$16:$B$23,2,FALSE),0)</f>
        <v>0</v>
      </c>
      <c r="BT96" s="49">
        <f>versenyek!$HS$11*IFERROR(VLOOKUP(VLOOKUP($A96,versenyek!HR:HT,3,FALSE),szabalyok!$A$16:$B$23,2,FALSE),0)</f>
        <v>0</v>
      </c>
      <c r="BU96" s="49">
        <f>versenyek!$HV$11*IFERROR(VLOOKUP(VLOOKUP($A96,versenyek!HU:HW,3,FALSE),szabalyok!$A$16:$B$23,2,FALSE),0)</f>
        <v>0</v>
      </c>
      <c r="BV96" s="49">
        <f>versenyek!$HY$11*IFERROR(VLOOKUP(VLOOKUP($A96,versenyek!HX:HZ,3,FALSE),szabalyok!$A$16:$B$23,2,FALSE),0)</f>
        <v>0</v>
      </c>
      <c r="BW96" s="49">
        <f>versenyek!$IB$11*IFERROR(VLOOKUP(VLOOKUP($A96,versenyek!IA:IC,3,FALSE),szabalyok!$A$16:$B$23,2,FALSE),0)</f>
        <v>0</v>
      </c>
      <c r="BX96" s="49">
        <f>versenyek!$IE$11*IFERROR(VLOOKUP(VLOOKUP($A96,versenyek!ID:IF,3,FALSE),szabalyok!$A$16:$B$23,2,FALSE),0)</f>
        <v>0</v>
      </c>
      <c r="BY96" s="49">
        <f>versenyek!$IH$11*IFERROR(VLOOKUP(VLOOKUP($A96,versenyek!IG:II,3,FALSE),szabalyok!$A$16:$B$23,2,FALSE),0)</f>
        <v>0</v>
      </c>
      <c r="BZ96" s="49">
        <f>versenyek!$IK$11*IFERROR(VLOOKUP(VLOOKUP($A96,versenyek!IJ:IL,3,FALSE),szabalyok!$A$16:$B$23,2,FALSE),0)</f>
        <v>0</v>
      </c>
      <c r="CA96" s="49">
        <f>versenyek!$IN$11*IFERROR(VLOOKUP(VLOOKUP($A96,versenyek!IM:IO,3,FALSE),szabalyok!$A$16:$B$23,2,FALSE),0)</f>
        <v>0</v>
      </c>
      <c r="CB96" s="49"/>
      <c r="CC96" s="238">
        <f t="shared" si="2"/>
        <v>0</v>
      </c>
    </row>
    <row r="97" spans="1:82">
      <c r="A97" s="1" t="s">
        <v>0</v>
      </c>
      <c r="B97" s="49">
        <v>0</v>
      </c>
      <c r="C97" s="49">
        <v>0</v>
      </c>
      <c r="D97" s="49">
        <v>0</v>
      </c>
      <c r="E97" s="49">
        <v>0</v>
      </c>
      <c r="F97" s="49">
        <v>0</v>
      </c>
      <c r="G97" s="49">
        <v>0</v>
      </c>
      <c r="H97" s="49">
        <v>0</v>
      </c>
      <c r="I97" s="49">
        <v>0</v>
      </c>
      <c r="J97" s="49">
        <v>34.457082519376513</v>
      </c>
      <c r="K97" s="49">
        <v>0</v>
      </c>
      <c r="L97" s="49">
        <v>0</v>
      </c>
      <c r="M97" s="49">
        <v>0</v>
      </c>
      <c r="N97" s="49">
        <v>0</v>
      </c>
      <c r="O97" s="49">
        <v>0</v>
      </c>
      <c r="P97" s="49">
        <v>0</v>
      </c>
      <c r="Q97" s="49">
        <v>0</v>
      </c>
      <c r="R97" s="49">
        <f>versenyek!$BD$11*IFERROR(VLOOKUP(VLOOKUP($A97,versenyek!BC:BE,3,FALSE),szabalyok!$A$16:$B$23,2,FALSE),0)</f>
        <v>0</v>
      </c>
      <c r="S97" s="49">
        <f>versenyek!$BG$11*IFERROR(VLOOKUP(VLOOKUP($A97,versenyek!BF:BH,3,FALSE),szabalyok!$A$16:$B$23,2,FALSE),0)</f>
        <v>0</v>
      </c>
      <c r="T97" s="49">
        <f>versenyek!$BJ$11*IFERROR(VLOOKUP(VLOOKUP($A97,versenyek!BI:BK,3,FALSE),szabalyok!$A$16:$B$23,2,FALSE),0)</f>
        <v>0</v>
      </c>
      <c r="U97" s="49">
        <f>versenyek!$BM$11*IFERROR(VLOOKUP(VLOOKUP($A97,versenyek!BL:BN,3,FALSE),szabalyok!$A$16:$B$23,2,FALSE),0)</f>
        <v>0</v>
      </c>
      <c r="V97" s="49">
        <f>versenyek!$BP$11*IFERROR(VLOOKUP(VLOOKUP($A97,versenyek!BO:BQ,3,FALSE),szabalyok!$A$16:$B$23,2,FALSE),0)</f>
        <v>0</v>
      </c>
      <c r="W97" s="49">
        <f>versenyek!$BS$11*IFERROR(VLOOKUP(VLOOKUP($A97,versenyek!BR:BT,3,FALSE),szabalyok!$A$16:$B$23,2,FALSE),0)</f>
        <v>0</v>
      </c>
      <c r="X97" s="49">
        <f>versenyek!$BV$11*IFERROR(VLOOKUP(VLOOKUP($A97,versenyek!BU:BW,3,FALSE),szabalyok!$A$16:$B$23,2,FALSE),0)</f>
        <v>0</v>
      </c>
      <c r="Y97" s="49">
        <f>versenyek!$BY$11*IFERROR(VLOOKUP(VLOOKUP($A97,versenyek!BX:BZ,3,FALSE),szabalyok!$A$16:$B$23,2,FALSE),0)</f>
        <v>0</v>
      </c>
      <c r="Z97" s="49">
        <f>versenyek!$CB$11*IFERROR(VLOOKUP(VLOOKUP($A97,versenyek!CA:CC,3,FALSE),szabalyok!$A$16:$B$23,2,FALSE),0)</f>
        <v>0</v>
      </c>
      <c r="AA97" s="49">
        <f>versenyek!$CE$11*IFERROR(VLOOKUP(VLOOKUP($A97,versenyek!CD:CF,3,FALSE),szabalyok!$A$16:$B$23,2,FALSE),0)</f>
        <v>0</v>
      </c>
      <c r="AB97" s="49">
        <f>versenyek!$CH$11*IFERROR(VLOOKUP(VLOOKUP($A97,versenyek!CG:CI,3,FALSE),szabalyok!$A$16:$B$23,2,FALSE),0)</f>
        <v>0</v>
      </c>
      <c r="AC97" s="49">
        <f>versenyek!$CK$11*IFERROR(VLOOKUP(VLOOKUP($A97,versenyek!CJ:CL,3,FALSE),szabalyok!$A$16:$B$23,2,FALSE),0)</f>
        <v>0</v>
      </c>
      <c r="AD97" s="49">
        <f>versenyek!$CN$11*IFERROR(VLOOKUP(VLOOKUP($A97,versenyek!CM:CO,3,FALSE),szabalyok!$A$16:$B$23,2,FALSE),0)</f>
        <v>0</v>
      </c>
      <c r="AE97" s="49">
        <f>versenyek!$CQ$11*IFERROR(VLOOKUP(VLOOKUP($A97,versenyek!CP:CR,3,FALSE),szabalyok!$A$16:$B$23,2,FALSE),0)</f>
        <v>0</v>
      </c>
      <c r="AF97" s="49">
        <f>versenyek!$CT$11*IFERROR(VLOOKUP(VLOOKUP($A97,versenyek!CS:CU,3,FALSE),szabalyok!$A$16:$B$23,2,FALSE),0)</f>
        <v>0</v>
      </c>
      <c r="AG97" s="49">
        <f>versenyek!$CW$11*IFERROR(VLOOKUP(VLOOKUP($A97,versenyek!CV:CX,3,FALSE),szabalyok!$A$16:$B$23,2,FALSE),0)</f>
        <v>0</v>
      </c>
      <c r="AH97" s="49">
        <f>versenyek!$CZ$11*IFERROR(VLOOKUP(VLOOKUP($A97,versenyek!CY:DA,3,FALSE),szabalyok!$A$16:$B$23,2,FALSE),0)</f>
        <v>0</v>
      </c>
      <c r="AI97" s="49">
        <f>versenyek!$DC$11*IFERROR(VLOOKUP(VLOOKUP($A97,versenyek!DB:DD,3,FALSE),szabalyok!$A$16:$B$23,2,FALSE),0)</f>
        <v>0</v>
      </c>
      <c r="AJ97" s="49">
        <f>versenyek!$DF$11*IFERROR(VLOOKUP(VLOOKUP($A97,versenyek!DE:DG,3,FALSE),szabalyok!$A$16:$B$23,2,FALSE),0)</f>
        <v>0</v>
      </c>
      <c r="AK97" s="49">
        <f>versenyek!$DI$11*IFERROR(VLOOKUP(VLOOKUP($A97,versenyek!DH:DJ,3,FALSE),szabalyok!$A$16:$B$23,2,FALSE),0)</f>
        <v>0</v>
      </c>
      <c r="AL97" s="49">
        <f>versenyek!$DL$11*IFERROR(VLOOKUP(VLOOKUP($A97,versenyek!DK:DM,3,FALSE),szabalyok!$A$16:$B$23,2,FALSE),0)</f>
        <v>0</v>
      </c>
      <c r="AM97" s="49">
        <f>versenyek!$DR$11*IFERROR(VLOOKUP(VLOOKUP($A97,versenyek!DQ:DS,3,FALSE),szabalyok!$A$16:$B$23,2,FALSE),0)</f>
        <v>0</v>
      </c>
      <c r="AN97" s="49">
        <f>versenyek!$DU$11*IFERROR(VLOOKUP(VLOOKUP($A97,versenyek!DT:DV,3,FALSE),szabalyok!$A$16:$B$23,2,FALSE),0)</f>
        <v>0</v>
      </c>
      <c r="AO97" s="49">
        <f>versenyek!$DO$11*IFERROR(VLOOKUP(VLOOKUP($A97,versenyek!DN:DP,3,FALSE),szabalyok!$A$16:$B$23,2,FALSE),0)</f>
        <v>0</v>
      </c>
      <c r="AP97" s="49">
        <f>versenyek!$DX$11*IFERROR(VLOOKUP(VLOOKUP($A97,versenyek!DW:DY,3,FALSE),szabalyok!$A$16:$B$23,2,FALSE),0)</f>
        <v>0</v>
      </c>
      <c r="AQ97" s="49">
        <f>versenyek!$EA$11*IFERROR(VLOOKUP(VLOOKUP($A97,versenyek!DZ:EB,3,FALSE),szabalyok!$A$16:$B$23,2,FALSE),0)</f>
        <v>0</v>
      </c>
      <c r="AR97" s="49">
        <f>versenyek!$ED$11*IFERROR(VLOOKUP(VLOOKUP($A97,versenyek!EC:EE,3,FALSE),szabalyok!$A$16:$B$23,2,FALSE),0)</f>
        <v>0</v>
      </c>
      <c r="AS97" s="49">
        <f>versenyek!$EG$11*IFERROR(VLOOKUP(VLOOKUP($A97,versenyek!EF:EH,3,FALSE),szabalyok!$A$16:$B$23,2,FALSE),0)</f>
        <v>0</v>
      </c>
      <c r="AT97" s="49">
        <f>versenyek!$EJ$11*IFERROR(VLOOKUP(VLOOKUP($A97,versenyek!EI:EK,3,FALSE),szabalyok!$A$16:$B$23,2,FALSE),0)</f>
        <v>0</v>
      </c>
      <c r="AU97" s="49">
        <f>versenyek!$EM$11*IFERROR(VLOOKUP(VLOOKUP($A97,versenyek!EL:EN,3,FALSE),szabalyok!$A$16:$B$23,2,FALSE),0)</f>
        <v>0</v>
      </c>
      <c r="AV97" s="49">
        <f>versenyek!$EP$11*IFERROR(VLOOKUP(VLOOKUP($A97,versenyek!EO:EQ,3,FALSE),szabalyok!$A$16:$B$23,2,FALSE),0)</f>
        <v>0</v>
      </c>
      <c r="AW97" s="49">
        <f>versenyek!$EY$11*IFERROR(VLOOKUP(VLOOKUP($A97,versenyek!EX:EZ,3,FALSE),szabalyok!$A$16:$B$23,2,FALSE),0)</f>
        <v>0</v>
      </c>
      <c r="AX97" s="49">
        <f>versenyek!$FB$11*IFERROR(VLOOKUP(VLOOKUP($A97,versenyek!FA:FC,3,FALSE),szabalyok!$A$16:$B$23,2,FALSE),0)</f>
        <v>0</v>
      </c>
      <c r="AY97" s="49">
        <f>versenyek!$FE$11*IFERROR(VLOOKUP(VLOOKUP($A97,versenyek!FD:FF,3,FALSE),szabalyok!$A$16:$B$23,2,FALSE),0)</f>
        <v>0</v>
      </c>
      <c r="AZ97" s="49">
        <f>versenyek!$FH$11*IFERROR(VLOOKUP(VLOOKUP($A97,versenyek!FG:FI,3,FALSE),szabalyok!$A$16:$B$23,2,FALSE),0)</f>
        <v>0</v>
      </c>
      <c r="BA97" s="49">
        <f>versenyek!$FK$11*IFERROR(VLOOKUP(VLOOKUP($A97,versenyek!FJ:FL,3,FALSE),szabalyok!$A$16:$B$23,2,FALSE),0)</f>
        <v>0</v>
      </c>
      <c r="BB97" s="49">
        <f>versenyek!$FN$11*IFERROR(VLOOKUP(VLOOKUP($A97,versenyek!FM:FO,3,FALSE),szabalyok!$A$16:$B$23,2,FALSE),0)</f>
        <v>0</v>
      </c>
      <c r="BC97" s="49">
        <f>versenyek!$FQ$11*IFERROR(VLOOKUP(VLOOKUP($A97,versenyek!FP:FR,3,FALSE),szabalyok!$A$16:$B$23,2,FALSE),0)</f>
        <v>0</v>
      </c>
      <c r="BD97" s="49">
        <f>versenyek!$FT$11*IFERROR(VLOOKUP(VLOOKUP($A97,versenyek!FS:FU,3,FALSE),szabalyok!$A$16:$B$23,2,FALSE),0)</f>
        <v>0</v>
      </c>
      <c r="BE97" s="49">
        <f>versenyek!$FW$11*IFERROR(VLOOKUP(VLOOKUP($A97,versenyek!FV:FX,3,FALSE),szabalyok!$A$16:$B$23,2,FALSE),0)</f>
        <v>0</v>
      </c>
      <c r="BF97" s="49">
        <f>versenyek!$FZ$11*IFERROR(VLOOKUP(VLOOKUP($A97,versenyek!FY:GA,3,FALSE),szabalyok!$A$16:$B$23,2,FALSE),0)</f>
        <v>0</v>
      </c>
      <c r="BG97" s="49">
        <f>versenyek!$GC$11*IFERROR(VLOOKUP(VLOOKUP($A97,versenyek!GB:GD,3,FALSE),szabalyok!$A$16:$B$23,2,FALSE),0)</f>
        <v>0</v>
      </c>
      <c r="BH97" s="49">
        <f>versenyek!$GF$11*IFERROR(VLOOKUP(VLOOKUP($A97,versenyek!GE:GG,3,FALSE),szabalyok!$A$16:$B$23,2,FALSE),0)</f>
        <v>0</v>
      </c>
      <c r="BI97" s="49">
        <f>versenyek!$GI$11*IFERROR(VLOOKUP(VLOOKUP($A97,versenyek!GH:GJ,3,FALSE),szabalyok!$A$16:$B$23,2,FALSE),0)</f>
        <v>0</v>
      </c>
      <c r="BJ97" s="49">
        <f>versenyek!$GL$11*IFERROR(VLOOKUP(VLOOKUP($A97,versenyek!GK:GM,3,FALSE),szabalyok!$A$16:$B$23,2,FALSE),0)</f>
        <v>0</v>
      </c>
      <c r="BK97" s="49">
        <f>versenyek!$GO$11*IFERROR(VLOOKUP(VLOOKUP($A97,versenyek!GN:GP,3,FALSE),szabalyok!$A$16:$B$23,2,FALSE),0)</f>
        <v>0</v>
      </c>
      <c r="BL97" s="49">
        <f>versenyek!$GR$11*IFERROR(VLOOKUP(VLOOKUP($A97,versenyek!GQ:GS,3,FALSE),szabalyok!$A$16:$B$23,2,FALSE),0)</f>
        <v>0</v>
      </c>
      <c r="BM97" s="49">
        <f>versenyek!$GX$11*IFERROR(VLOOKUP(VLOOKUP($A97,versenyek!GW:GY,3,FALSE),szabalyok!$A$16:$B$23,2,FALSE),0)</f>
        <v>0</v>
      </c>
      <c r="BN97" s="49">
        <f>versenyek!$GX$11*IFERROR(VLOOKUP(VLOOKUP($A97,versenyek!GX:GZ,3,FALSE),szabalyok!$A$16:$B$23,2,FALSE),0)</f>
        <v>0</v>
      </c>
      <c r="BO97" s="49">
        <f>versenyek!$HD$11*IFERROR(VLOOKUP(VLOOKUP($A97,versenyek!HC:HE,3,FALSE),szabalyok!$A$16:$B$23,2,FALSE),0)</f>
        <v>0</v>
      </c>
      <c r="BP97" s="49">
        <f>versenyek!$HG$11*IFERROR(VLOOKUP(VLOOKUP($A97,versenyek!HF:HH,3,FALSE),szabalyok!$A$16:$B$23,2,FALSE),0)</f>
        <v>0</v>
      </c>
      <c r="BQ97" s="49">
        <f>versenyek!$HJ$11*IFERROR(VLOOKUP(VLOOKUP($A97,versenyek!HI:HK,3,FALSE),szabalyok!$A$16:$B$23,2,FALSE),0)</f>
        <v>0</v>
      </c>
      <c r="BR97" s="49">
        <f>versenyek!$HM$11*IFERROR(VLOOKUP(VLOOKUP($A97,versenyek!HL:HN,3,FALSE),szabalyok!$A$16:$B$23,2,FALSE),0)</f>
        <v>0</v>
      </c>
      <c r="BS97" s="49">
        <f>versenyek!$HP$11*IFERROR(VLOOKUP(VLOOKUP($A97,versenyek!HO:HQ,3,FALSE),szabalyok!$A$16:$B$23,2,FALSE),0)</f>
        <v>0</v>
      </c>
      <c r="BT97" s="49">
        <f>versenyek!$HS$11*IFERROR(VLOOKUP(VLOOKUP($A97,versenyek!HR:HT,3,FALSE),szabalyok!$A$16:$B$23,2,FALSE),0)</f>
        <v>0</v>
      </c>
      <c r="BU97" s="49">
        <f>versenyek!$HV$11*IFERROR(VLOOKUP(VLOOKUP($A97,versenyek!HU:HW,3,FALSE),szabalyok!$A$16:$B$23,2,FALSE),0)</f>
        <v>0</v>
      </c>
      <c r="BV97" s="49">
        <f>versenyek!$HY$11*IFERROR(VLOOKUP(VLOOKUP($A97,versenyek!HX:HZ,3,FALSE),szabalyok!$A$16:$B$23,2,FALSE),0)</f>
        <v>0</v>
      </c>
      <c r="BW97" s="49">
        <f>versenyek!$IB$11*IFERROR(VLOOKUP(VLOOKUP($A97,versenyek!IA:IC,3,FALSE),szabalyok!$A$16:$B$23,2,FALSE),0)</f>
        <v>0</v>
      </c>
      <c r="BX97" s="49">
        <f>versenyek!$IE$11*IFERROR(VLOOKUP(VLOOKUP($A97,versenyek!ID:IF,3,FALSE),szabalyok!$A$16:$B$23,2,FALSE),0)</f>
        <v>0</v>
      </c>
      <c r="BY97" s="49">
        <f>versenyek!$IH$11*IFERROR(VLOOKUP(VLOOKUP($A97,versenyek!IG:II,3,FALSE),szabalyok!$A$16:$B$23,2,FALSE),0)</f>
        <v>0</v>
      </c>
      <c r="BZ97" s="49">
        <f>versenyek!$IK$11*IFERROR(VLOOKUP(VLOOKUP($A97,versenyek!IJ:IL,3,FALSE),szabalyok!$A$16:$B$23,2,FALSE),0)</f>
        <v>0</v>
      </c>
      <c r="CA97" s="49">
        <f>versenyek!$IN$11*IFERROR(VLOOKUP(VLOOKUP($A97,versenyek!IM:IO,3,FALSE),szabalyok!$A$16:$B$23,2,FALSE),0)</f>
        <v>0</v>
      </c>
      <c r="CB97" s="49"/>
      <c r="CC97" s="238">
        <f t="shared" si="2"/>
        <v>0</v>
      </c>
    </row>
    <row r="98" spans="1:82">
      <c r="A98" s="1" t="s">
        <v>242</v>
      </c>
      <c r="B98" s="49">
        <v>0</v>
      </c>
      <c r="C98" s="49">
        <v>0</v>
      </c>
      <c r="D98" s="49">
        <v>0</v>
      </c>
      <c r="E98" s="49">
        <v>0</v>
      </c>
      <c r="F98" s="49">
        <v>0</v>
      </c>
      <c r="G98" s="49">
        <v>0</v>
      </c>
      <c r="H98" s="49">
        <v>0</v>
      </c>
      <c r="I98" s="49">
        <v>0</v>
      </c>
      <c r="J98" s="49">
        <v>0</v>
      </c>
      <c r="K98" s="49">
        <v>0</v>
      </c>
      <c r="L98" s="49">
        <v>0</v>
      </c>
      <c r="M98" s="49">
        <v>0</v>
      </c>
      <c r="N98" s="49">
        <v>16.864989850608744</v>
      </c>
      <c r="O98" s="49">
        <v>30.54004636913707</v>
      </c>
      <c r="P98" s="49">
        <v>0</v>
      </c>
      <c r="Q98" s="49">
        <v>0</v>
      </c>
      <c r="R98" s="49">
        <f>versenyek!$BD$11*IFERROR(VLOOKUP(VLOOKUP($A98,versenyek!BC:BE,3,FALSE),szabalyok!$A$16:$B$23,2,FALSE),0)</f>
        <v>0</v>
      </c>
      <c r="S98" s="49">
        <f>versenyek!$BG$11*IFERROR(VLOOKUP(VLOOKUP($A98,versenyek!BF:BH,3,FALSE),szabalyok!$A$16:$B$23,2,FALSE),0)</f>
        <v>0</v>
      </c>
      <c r="T98" s="49">
        <f>versenyek!$BJ$11*IFERROR(VLOOKUP(VLOOKUP($A98,versenyek!BI:BK,3,FALSE),szabalyok!$A$16:$B$23,2,FALSE),0)</f>
        <v>0</v>
      </c>
      <c r="U98" s="49">
        <f>versenyek!$BM$11*IFERROR(VLOOKUP(VLOOKUP($A98,versenyek!BL:BN,3,FALSE),szabalyok!$A$16:$B$23,2,FALSE),0)</f>
        <v>0</v>
      </c>
      <c r="V98" s="49">
        <f>versenyek!$BP$11*IFERROR(VLOOKUP(VLOOKUP($A98,versenyek!BO:BQ,3,FALSE),szabalyok!$A$16:$B$23,2,FALSE),0)</f>
        <v>0</v>
      </c>
      <c r="W98" s="49">
        <f>versenyek!$BS$11*IFERROR(VLOOKUP(VLOOKUP($A98,versenyek!BR:BT,3,FALSE),szabalyok!$A$16:$B$23,2,FALSE),0)</f>
        <v>0</v>
      </c>
      <c r="X98" s="49">
        <f>versenyek!$BV$11*IFERROR(VLOOKUP(VLOOKUP($A98,versenyek!BU:BW,3,FALSE),szabalyok!$A$16:$B$23,2,FALSE),0)</f>
        <v>0</v>
      </c>
      <c r="Y98" s="49">
        <f>versenyek!$BY$11*IFERROR(VLOOKUP(VLOOKUP($A98,versenyek!BX:BZ,3,FALSE),szabalyok!$A$16:$B$23,2,FALSE),0)</f>
        <v>0</v>
      </c>
      <c r="Z98" s="49">
        <f>versenyek!$CB$11*IFERROR(VLOOKUP(VLOOKUP($A98,versenyek!CA:CC,3,FALSE),szabalyok!$A$16:$B$23,2,FALSE),0)</f>
        <v>0</v>
      </c>
      <c r="AA98" s="49">
        <f>versenyek!$CE$11*IFERROR(VLOOKUP(VLOOKUP($A98,versenyek!CD:CF,3,FALSE),szabalyok!$A$16:$B$23,2,FALSE),0)</f>
        <v>0</v>
      </c>
      <c r="AB98" s="49">
        <f>versenyek!$CH$11*IFERROR(VLOOKUP(VLOOKUP($A98,versenyek!CG:CI,3,FALSE),szabalyok!$A$16:$B$23,2,FALSE),0)</f>
        <v>0</v>
      </c>
      <c r="AC98" s="49">
        <f>versenyek!$CK$11*IFERROR(VLOOKUP(VLOOKUP($A98,versenyek!CJ:CL,3,FALSE),szabalyok!$A$16:$B$23,2,FALSE),0)</f>
        <v>0</v>
      </c>
      <c r="AD98" s="49">
        <f>versenyek!$CN$11*IFERROR(VLOOKUP(VLOOKUP($A98,versenyek!CM:CO,3,FALSE),szabalyok!$A$16:$B$23,2,FALSE),0)</f>
        <v>0</v>
      </c>
      <c r="AE98" s="49">
        <f>versenyek!$CQ$11*IFERROR(VLOOKUP(VLOOKUP($A98,versenyek!CP:CR,3,FALSE),szabalyok!$A$16:$B$23,2,FALSE),0)</f>
        <v>0</v>
      </c>
      <c r="AF98" s="49">
        <f>versenyek!$CT$11*IFERROR(VLOOKUP(VLOOKUP($A98,versenyek!CS:CU,3,FALSE),szabalyok!$A$16:$B$23,2,FALSE),0)</f>
        <v>0</v>
      </c>
      <c r="AG98" s="49">
        <f>versenyek!$CW$11*IFERROR(VLOOKUP(VLOOKUP($A98,versenyek!CV:CX,3,FALSE),szabalyok!$A$16:$B$23,2,FALSE),0)</f>
        <v>0</v>
      </c>
      <c r="AH98" s="49">
        <f>versenyek!$CZ$11*IFERROR(VLOOKUP(VLOOKUP($A98,versenyek!CY:DA,3,FALSE),szabalyok!$A$16:$B$23,2,FALSE),0)</f>
        <v>0</v>
      </c>
      <c r="AI98" s="49">
        <f>versenyek!$DC$11*IFERROR(VLOOKUP(VLOOKUP($A98,versenyek!DB:DD,3,FALSE),szabalyok!$A$16:$B$23,2,FALSE),0)</f>
        <v>0</v>
      </c>
      <c r="AJ98" s="49">
        <f>versenyek!$DF$11*IFERROR(VLOOKUP(VLOOKUP($A98,versenyek!DE:DG,3,FALSE),szabalyok!$A$16:$B$23,2,FALSE),0)</f>
        <v>0</v>
      </c>
      <c r="AK98" s="49">
        <f>versenyek!$DI$11*IFERROR(VLOOKUP(VLOOKUP($A98,versenyek!DH:DJ,3,FALSE),szabalyok!$A$16:$B$23,2,FALSE),0)</f>
        <v>0</v>
      </c>
      <c r="AL98" s="49">
        <f>versenyek!$DL$11*IFERROR(VLOOKUP(VLOOKUP($A98,versenyek!DK:DM,3,FALSE),szabalyok!$A$16:$B$23,2,FALSE),0)</f>
        <v>0</v>
      </c>
      <c r="AM98" s="49">
        <f>versenyek!$DR$11*IFERROR(VLOOKUP(VLOOKUP($A98,versenyek!DQ:DS,3,FALSE),szabalyok!$A$16:$B$23,2,FALSE),0)</f>
        <v>0</v>
      </c>
      <c r="AN98" s="49">
        <f>versenyek!$DU$11*IFERROR(VLOOKUP(VLOOKUP($A98,versenyek!DT:DV,3,FALSE),szabalyok!$A$16:$B$23,2,FALSE),0)</f>
        <v>0</v>
      </c>
      <c r="AO98" s="49">
        <f>versenyek!$DO$11*IFERROR(VLOOKUP(VLOOKUP($A98,versenyek!DN:DP,3,FALSE),szabalyok!$A$16:$B$23,2,FALSE),0)</f>
        <v>0</v>
      </c>
      <c r="AP98" s="49">
        <f>versenyek!$DX$11*IFERROR(VLOOKUP(VLOOKUP($A98,versenyek!DW:DY,3,FALSE),szabalyok!$A$16:$B$23,2,FALSE),0)</f>
        <v>0</v>
      </c>
      <c r="AQ98" s="49">
        <f>versenyek!$EA$11*IFERROR(VLOOKUP(VLOOKUP($A98,versenyek!DZ:EB,3,FALSE),szabalyok!$A$16:$B$23,2,FALSE),0)</f>
        <v>0</v>
      </c>
      <c r="AR98" s="49">
        <f>versenyek!$ED$11*IFERROR(VLOOKUP(VLOOKUP($A98,versenyek!EC:EE,3,FALSE),szabalyok!$A$16:$B$23,2,FALSE),0)</f>
        <v>0</v>
      </c>
      <c r="AS98" s="49">
        <f>versenyek!$EG$11*IFERROR(VLOOKUP(VLOOKUP($A98,versenyek!EF:EH,3,FALSE),szabalyok!$A$16:$B$23,2,FALSE),0)</f>
        <v>0</v>
      </c>
      <c r="AT98" s="49">
        <f>versenyek!$EJ$11*IFERROR(VLOOKUP(VLOOKUP($A98,versenyek!EI:EK,3,FALSE),szabalyok!$A$16:$B$23,2,FALSE),0)</f>
        <v>0</v>
      </c>
      <c r="AU98" s="49">
        <f>versenyek!$EM$11*IFERROR(VLOOKUP(VLOOKUP($A98,versenyek!EL:EN,3,FALSE),szabalyok!$A$16:$B$23,2,FALSE),0)</f>
        <v>0</v>
      </c>
      <c r="AV98" s="49">
        <f>versenyek!$EP$11*IFERROR(VLOOKUP(VLOOKUP($A98,versenyek!EO:EQ,3,FALSE),szabalyok!$A$16:$B$23,2,FALSE),0)</f>
        <v>0</v>
      </c>
      <c r="AW98" s="49">
        <f>versenyek!$EY$11*IFERROR(VLOOKUP(VLOOKUP($A98,versenyek!EX:EZ,3,FALSE),szabalyok!$A$16:$B$23,2,FALSE),0)</f>
        <v>0</v>
      </c>
      <c r="AX98" s="49">
        <f>versenyek!$FB$11*IFERROR(VLOOKUP(VLOOKUP($A98,versenyek!FA:FC,3,FALSE),szabalyok!$A$16:$B$23,2,FALSE),0)</f>
        <v>0</v>
      </c>
      <c r="AY98" s="49">
        <f>versenyek!$FE$11*IFERROR(VLOOKUP(VLOOKUP($A98,versenyek!FD:FF,3,FALSE),szabalyok!$A$16:$B$23,2,FALSE),0)</f>
        <v>0</v>
      </c>
      <c r="AZ98" s="49">
        <f>versenyek!$FH$11*IFERROR(VLOOKUP(VLOOKUP($A98,versenyek!FG:FI,3,FALSE),szabalyok!$A$16:$B$23,2,FALSE),0)</f>
        <v>0</v>
      </c>
      <c r="BA98" s="49">
        <f>versenyek!$FK$11*IFERROR(VLOOKUP(VLOOKUP($A98,versenyek!FJ:FL,3,FALSE),szabalyok!$A$16:$B$23,2,FALSE),0)</f>
        <v>0</v>
      </c>
      <c r="BB98" s="49">
        <f>versenyek!$FN$11*IFERROR(VLOOKUP(VLOOKUP($A98,versenyek!FM:FO,3,FALSE),szabalyok!$A$16:$B$23,2,FALSE),0)</f>
        <v>0</v>
      </c>
      <c r="BC98" s="49">
        <f>versenyek!$FQ$11*IFERROR(VLOOKUP(VLOOKUP($A98,versenyek!FP:FR,3,FALSE),szabalyok!$A$16:$B$23,2,FALSE),0)</f>
        <v>0</v>
      </c>
      <c r="BD98" s="49">
        <f>versenyek!$FT$11*IFERROR(VLOOKUP(VLOOKUP($A98,versenyek!FS:FU,3,FALSE),szabalyok!$A$16:$B$23,2,FALSE),0)</f>
        <v>0</v>
      </c>
      <c r="BE98" s="49">
        <f>versenyek!$FW$11*IFERROR(VLOOKUP(VLOOKUP($A98,versenyek!FV:FX,3,FALSE),szabalyok!$A$16:$B$23,2,FALSE),0)</f>
        <v>0</v>
      </c>
      <c r="BF98" s="49">
        <f>versenyek!$FZ$11*IFERROR(VLOOKUP(VLOOKUP($A98,versenyek!FY:GA,3,FALSE),szabalyok!$A$16:$B$23,2,FALSE),0)</f>
        <v>0</v>
      </c>
      <c r="BG98" s="49">
        <f>versenyek!$GC$11*IFERROR(VLOOKUP(VLOOKUP($A98,versenyek!GB:GD,3,FALSE),szabalyok!$A$16:$B$23,2,FALSE),0)</f>
        <v>0</v>
      </c>
      <c r="BH98" s="49">
        <f>versenyek!$GF$11*IFERROR(VLOOKUP(VLOOKUP($A98,versenyek!GE:GG,3,FALSE),szabalyok!$A$16:$B$23,2,FALSE),0)</f>
        <v>0</v>
      </c>
      <c r="BI98" s="49">
        <f>versenyek!$GI$11*IFERROR(VLOOKUP(VLOOKUP($A98,versenyek!GH:GJ,3,FALSE),szabalyok!$A$16:$B$23,2,FALSE),0)</f>
        <v>0</v>
      </c>
      <c r="BJ98" s="49">
        <f>versenyek!$GL$11*IFERROR(VLOOKUP(VLOOKUP($A98,versenyek!GK:GM,3,FALSE),szabalyok!$A$16:$B$23,2,FALSE),0)</f>
        <v>0</v>
      </c>
      <c r="BK98" s="49">
        <f>versenyek!$GO$11*IFERROR(VLOOKUP(VLOOKUP($A98,versenyek!GN:GP,3,FALSE),szabalyok!$A$16:$B$23,2,FALSE),0)</f>
        <v>0</v>
      </c>
      <c r="BL98" s="49">
        <f>versenyek!$GR$11*IFERROR(VLOOKUP(VLOOKUP($A98,versenyek!GQ:GS,3,FALSE),szabalyok!$A$16:$B$23,2,FALSE),0)</f>
        <v>0</v>
      </c>
      <c r="BM98" s="49">
        <f>versenyek!$GX$11*IFERROR(VLOOKUP(VLOOKUP($A98,versenyek!GW:GY,3,FALSE),szabalyok!$A$16:$B$23,2,FALSE),0)</f>
        <v>0</v>
      </c>
      <c r="BN98" s="49">
        <f>versenyek!$GX$11*IFERROR(VLOOKUP(VLOOKUP($A98,versenyek!GX:GZ,3,FALSE),szabalyok!$A$16:$B$23,2,FALSE),0)</f>
        <v>0</v>
      </c>
      <c r="BO98" s="49">
        <f>versenyek!$HD$11*IFERROR(VLOOKUP(VLOOKUP($A98,versenyek!HC:HE,3,FALSE),szabalyok!$A$16:$B$23,2,FALSE),0)</f>
        <v>0</v>
      </c>
      <c r="BP98" s="49">
        <f>versenyek!$HG$11*IFERROR(VLOOKUP(VLOOKUP($A98,versenyek!HF:HH,3,FALSE),szabalyok!$A$16:$B$23,2,FALSE),0)</f>
        <v>0</v>
      </c>
      <c r="BQ98" s="49">
        <f>versenyek!$HJ$11*IFERROR(VLOOKUP(VLOOKUP($A98,versenyek!HI:HK,3,FALSE),szabalyok!$A$16:$B$23,2,FALSE),0)</f>
        <v>0</v>
      </c>
      <c r="BR98" s="49">
        <f>versenyek!$HM$11*IFERROR(VLOOKUP(VLOOKUP($A98,versenyek!HL:HN,3,FALSE),szabalyok!$A$16:$B$23,2,FALSE),0)</f>
        <v>0</v>
      </c>
      <c r="BS98" s="49">
        <f>versenyek!$HP$11*IFERROR(VLOOKUP(VLOOKUP($A98,versenyek!HO:HQ,3,FALSE),szabalyok!$A$16:$B$23,2,FALSE),0)</f>
        <v>0</v>
      </c>
      <c r="BT98" s="49">
        <f>versenyek!$HS$11*IFERROR(VLOOKUP(VLOOKUP($A98,versenyek!HR:HT,3,FALSE),szabalyok!$A$16:$B$23,2,FALSE),0)</f>
        <v>0</v>
      </c>
      <c r="BU98" s="49">
        <f>versenyek!$HV$11*IFERROR(VLOOKUP(VLOOKUP($A98,versenyek!HU:HW,3,FALSE),szabalyok!$A$16:$B$23,2,FALSE),0)</f>
        <v>0</v>
      </c>
      <c r="BV98" s="49">
        <f>versenyek!$HY$11*IFERROR(VLOOKUP(VLOOKUP($A98,versenyek!HX:HZ,3,FALSE),szabalyok!$A$16:$B$23,2,FALSE),0)</f>
        <v>0</v>
      </c>
      <c r="BW98" s="49">
        <f>versenyek!$IB$11*IFERROR(VLOOKUP(VLOOKUP($A98,versenyek!IA:IC,3,FALSE),szabalyok!$A$16:$B$23,2,FALSE),0)</f>
        <v>0</v>
      </c>
      <c r="BX98" s="49">
        <f>versenyek!$IE$11*IFERROR(VLOOKUP(VLOOKUP($A98,versenyek!ID:IF,3,FALSE),szabalyok!$A$16:$B$23,2,FALSE),0)</f>
        <v>0</v>
      </c>
      <c r="BY98" s="49">
        <f>versenyek!$IH$11*IFERROR(VLOOKUP(VLOOKUP($A98,versenyek!IG:II,3,FALSE),szabalyok!$A$16:$B$23,2,FALSE),0)</f>
        <v>0</v>
      </c>
      <c r="BZ98" s="49">
        <f>versenyek!$IK$11*IFERROR(VLOOKUP(VLOOKUP($A98,versenyek!IJ:IL,3,FALSE),szabalyok!$A$16:$B$23,2,FALSE),0)</f>
        <v>0</v>
      </c>
      <c r="CA98" s="49">
        <f>versenyek!$IN$11*IFERROR(VLOOKUP(VLOOKUP($A98,versenyek!IM:IO,3,FALSE),szabalyok!$A$16:$B$23,2,FALSE),0)</f>
        <v>0</v>
      </c>
      <c r="CB98" s="49"/>
      <c r="CC98" s="238">
        <f t="shared" si="2"/>
        <v>0</v>
      </c>
    </row>
    <row r="99" spans="1:82">
      <c r="A99" s="1" t="s">
        <v>290</v>
      </c>
      <c r="B99" s="49">
        <v>0</v>
      </c>
      <c r="C99" s="49">
        <v>0</v>
      </c>
      <c r="D99" s="49">
        <v>0</v>
      </c>
      <c r="E99" s="49">
        <v>0</v>
      </c>
      <c r="F99" s="49">
        <v>0</v>
      </c>
      <c r="G99" s="49">
        <v>0</v>
      </c>
      <c r="H99" s="49">
        <v>0</v>
      </c>
      <c r="I99" s="49">
        <v>0</v>
      </c>
      <c r="J99" s="49">
        <v>0</v>
      </c>
      <c r="K99" s="49">
        <v>0</v>
      </c>
      <c r="L99" s="49">
        <v>0</v>
      </c>
      <c r="M99" s="49">
        <v>13.8619869611732</v>
      </c>
      <c r="N99" s="49">
        <v>0</v>
      </c>
      <c r="O99" s="49">
        <v>0</v>
      </c>
      <c r="P99" s="49">
        <v>0</v>
      </c>
      <c r="Q99" s="49">
        <v>0</v>
      </c>
      <c r="R99" s="49">
        <f>versenyek!$BD$11*IFERROR(VLOOKUP(VLOOKUP($A99,versenyek!BC:BE,3,FALSE),szabalyok!$A$16:$B$23,2,FALSE),0)</f>
        <v>0</v>
      </c>
      <c r="S99" s="49">
        <f>versenyek!$BG$11*IFERROR(VLOOKUP(VLOOKUP($A99,versenyek!BF:BH,3,FALSE),szabalyok!$A$16:$B$23,2,FALSE),0)</f>
        <v>0</v>
      </c>
      <c r="T99" s="49">
        <f>versenyek!$BJ$11*IFERROR(VLOOKUP(VLOOKUP($A99,versenyek!BI:BK,3,FALSE),szabalyok!$A$16:$B$23,2,FALSE),0)</f>
        <v>0</v>
      </c>
      <c r="U99" s="49">
        <f>versenyek!$BM$11*IFERROR(VLOOKUP(VLOOKUP($A99,versenyek!BL:BN,3,FALSE),szabalyok!$A$16:$B$23,2,FALSE),0)</f>
        <v>0</v>
      </c>
      <c r="V99" s="49">
        <f>versenyek!$BP$11*IFERROR(VLOOKUP(VLOOKUP($A99,versenyek!BO:BQ,3,FALSE),szabalyok!$A$16:$B$23,2,FALSE),0)</f>
        <v>0</v>
      </c>
      <c r="W99" s="49">
        <f>versenyek!$BS$11*IFERROR(VLOOKUP(VLOOKUP($A99,versenyek!BR:BT,3,FALSE),szabalyok!$A$16:$B$23,2,FALSE),0)</f>
        <v>0</v>
      </c>
      <c r="X99" s="49">
        <f>versenyek!$BV$11*IFERROR(VLOOKUP(VLOOKUP($A99,versenyek!BU:BW,3,FALSE),szabalyok!$A$16:$B$23,2,FALSE),0)</f>
        <v>0</v>
      </c>
      <c r="Y99" s="49">
        <f>versenyek!$BY$11*IFERROR(VLOOKUP(VLOOKUP($A99,versenyek!BX:BZ,3,FALSE),szabalyok!$A$16:$B$23,2,FALSE),0)</f>
        <v>0</v>
      </c>
      <c r="Z99" s="49">
        <f>versenyek!$CB$11*IFERROR(VLOOKUP(VLOOKUP($A99,versenyek!CA:CC,3,FALSE),szabalyok!$A$16:$B$23,2,FALSE),0)</f>
        <v>0</v>
      </c>
      <c r="AA99" s="49">
        <f>versenyek!$CE$11*IFERROR(VLOOKUP(VLOOKUP($A99,versenyek!CD:CF,3,FALSE),szabalyok!$A$16:$B$23,2,FALSE),0)</f>
        <v>0</v>
      </c>
      <c r="AB99" s="49">
        <f>versenyek!$CH$11*IFERROR(VLOOKUP(VLOOKUP($A99,versenyek!CG:CI,3,FALSE),szabalyok!$A$16:$B$23,2,FALSE),0)</f>
        <v>0</v>
      </c>
      <c r="AC99" s="49">
        <f>versenyek!$CK$11*IFERROR(VLOOKUP(VLOOKUP($A99,versenyek!CJ:CL,3,FALSE),szabalyok!$A$16:$B$23,2,FALSE),0)</f>
        <v>0</v>
      </c>
      <c r="AD99" s="49">
        <f>versenyek!$CN$11*IFERROR(VLOOKUP(VLOOKUP($A99,versenyek!CM:CO,3,FALSE),szabalyok!$A$16:$B$23,2,FALSE),0)</f>
        <v>0</v>
      </c>
      <c r="AE99" s="49">
        <f>versenyek!$CQ$11*IFERROR(VLOOKUP(VLOOKUP($A99,versenyek!CP:CR,3,FALSE),szabalyok!$A$16:$B$23,2,FALSE),0)</f>
        <v>0</v>
      </c>
      <c r="AF99" s="49">
        <f>versenyek!$CT$11*IFERROR(VLOOKUP(VLOOKUP($A99,versenyek!CS:CU,3,FALSE),szabalyok!$A$16:$B$23,2,FALSE),0)</f>
        <v>0</v>
      </c>
      <c r="AG99" s="49">
        <f>versenyek!$CW$11*IFERROR(VLOOKUP(VLOOKUP($A99,versenyek!CV:CX,3,FALSE),szabalyok!$A$16:$B$23,2,FALSE),0)</f>
        <v>0</v>
      </c>
      <c r="AH99" s="49">
        <f>versenyek!$CZ$11*IFERROR(VLOOKUP(VLOOKUP($A99,versenyek!CY:DA,3,FALSE),szabalyok!$A$16:$B$23,2,FALSE),0)</f>
        <v>0</v>
      </c>
      <c r="AI99" s="49">
        <f>versenyek!$DC$11*IFERROR(VLOOKUP(VLOOKUP($A99,versenyek!DB:DD,3,FALSE),szabalyok!$A$16:$B$23,2,FALSE),0)</f>
        <v>0</v>
      </c>
      <c r="AJ99" s="49">
        <f>versenyek!$DF$11*IFERROR(VLOOKUP(VLOOKUP($A99,versenyek!DE:DG,3,FALSE),szabalyok!$A$16:$B$23,2,FALSE),0)</f>
        <v>0</v>
      </c>
      <c r="AK99" s="49">
        <f>versenyek!$DI$11*IFERROR(VLOOKUP(VLOOKUP($A99,versenyek!DH:DJ,3,FALSE),szabalyok!$A$16:$B$23,2,FALSE),0)</f>
        <v>0</v>
      </c>
      <c r="AL99" s="49">
        <f>versenyek!$DL$11*IFERROR(VLOOKUP(VLOOKUP($A99,versenyek!DK:DM,3,FALSE),szabalyok!$A$16:$B$23,2,FALSE),0)</f>
        <v>0</v>
      </c>
      <c r="AM99" s="49">
        <f>versenyek!$DR$11*IFERROR(VLOOKUP(VLOOKUP($A99,versenyek!DQ:DS,3,FALSE),szabalyok!$A$16:$B$23,2,FALSE),0)</f>
        <v>0</v>
      </c>
      <c r="AN99" s="49">
        <f>versenyek!$DU$11*IFERROR(VLOOKUP(VLOOKUP($A99,versenyek!DT:DV,3,FALSE),szabalyok!$A$16:$B$23,2,FALSE),0)</f>
        <v>0</v>
      </c>
      <c r="AO99" s="49">
        <f>versenyek!$DO$11*IFERROR(VLOOKUP(VLOOKUP($A99,versenyek!DN:DP,3,FALSE),szabalyok!$A$16:$B$23,2,FALSE),0)</f>
        <v>0</v>
      </c>
      <c r="AP99" s="49">
        <f>versenyek!$DX$11*IFERROR(VLOOKUP(VLOOKUP($A99,versenyek!DW:DY,3,FALSE),szabalyok!$A$16:$B$23,2,FALSE),0)</f>
        <v>0</v>
      </c>
      <c r="AQ99" s="49">
        <f>versenyek!$EA$11*IFERROR(VLOOKUP(VLOOKUP($A99,versenyek!DZ:EB,3,FALSE),szabalyok!$A$16:$B$23,2,FALSE),0)</f>
        <v>0</v>
      </c>
      <c r="AR99" s="49">
        <f>versenyek!$ED$11*IFERROR(VLOOKUP(VLOOKUP($A99,versenyek!EC:EE,3,FALSE),szabalyok!$A$16:$B$23,2,FALSE),0)</f>
        <v>0</v>
      </c>
      <c r="AS99" s="49">
        <f>versenyek!$EG$11*IFERROR(VLOOKUP(VLOOKUP($A99,versenyek!EF:EH,3,FALSE),szabalyok!$A$16:$B$23,2,FALSE),0)</f>
        <v>0</v>
      </c>
      <c r="AT99" s="49">
        <f>versenyek!$EJ$11*IFERROR(VLOOKUP(VLOOKUP($A99,versenyek!EI:EK,3,FALSE),szabalyok!$A$16:$B$23,2,FALSE),0)</f>
        <v>0</v>
      </c>
      <c r="AU99" s="49">
        <f>versenyek!$EM$11*IFERROR(VLOOKUP(VLOOKUP($A99,versenyek!EL:EN,3,FALSE),szabalyok!$A$16:$B$23,2,FALSE),0)</f>
        <v>0</v>
      </c>
      <c r="AV99" s="49">
        <f>versenyek!$EP$11*IFERROR(VLOOKUP(VLOOKUP($A99,versenyek!EO:EQ,3,FALSE),szabalyok!$A$16:$B$23,2,FALSE),0)</f>
        <v>0</v>
      </c>
      <c r="AW99" s="49">
        <f>versenyek!$EY$11*IFERROR(VLOOKUP(VLOOKUP($A99,versenyek!EX:EZ,3,FALSE),szabalyok!$A$16:$B$23,2,FALSE),0)</f>
        <v>0</v>
      </c>
      <c r="AX99" s="49">
        <f>versenyek!$FB$11*IFERROR(VLOOKUP(VLOOKUP($A99,versenyek!FA:FC,3,FALSE),szabalyok!$A$16:$B$23,2,FALSE),0)</f>
        <v>0</v>
      </c>
      <c r="AY99" s="49">
        <f>versenyek!$FE$11*IFERROR(VLOOKUP(VLOOKUP($A99,versenyek!FD:FF,3,FALSE),szabalyok!$A$16:$B$23,2,FALSE),0)</f>
        <v>0</v>
      </c>
      <c r="AZ99" s="49">
        <f>versenyek!$FH$11*IFERROR(VLOOKUP(VLOOKUP($A99,versenyek!FG:FI,3,FALSE),szabalyok!$A$16:$B$23,2,FALSE),0)</f>
        <v>0</v>
      </c>
      <c r="BA99" s="49">
        <f>versenyek!$FK$11*IFERROR(VLOOKUP(VLOOKUP($A99,versenyek!FJ:FL,3,FALSE),szabalyok!$A$16:$B$23,2,FALSE),0)</f>
        <v>0</v>
      </c>
      <c r="BB99" s="49">
        <f>versenyek!$FN$11*IFERROR(VLOOKUP(VLOOKUP($A99,versenyek!FM:FO,3,FALSE),szabalyok!$A$16:$B$23,2,FALSE),0)</f>
        <v>0</v>
      </c>
      <c r="BC99" s="49">
        <f>versenyek!$FQ$11*IFERROR(VLOOKUP(VLOOKUP($A99,versenyek!FP:FR,3,FALSE),szabalyok!$A$16:$B$23,2,FALSE),0)</f>
        <v>0</v>
      </c>
      <c r="BD99" s="49">
        <f>versenyek!$FT$11*IFERROR(VLOOKUP(VLOOKUP($A99,versenyek!FS:FU,3,FALSE),szabalyok!$A$16:$B$23,2,FALSE),0)</f>
        <v>0</v>
      </c>
      <c r="BE99" s="49">
        <f>versenyek!$FW$11*IFERROR(VLOOKUP(VLOOKUP($A99,versenyek!FV:FX,3,FALSE),szabalyok!$A$16:$B$23,2,FALSE),0)</f>
        <v>0</v>
      </c>
      <c r="BF99" s="49">
        <f>versenyek!$FZ$11*IFERROR(VLOOKUP(VLOOKUP($A99,versenyek!FY:GA,3,FALSE),szabalyok!$A$16:$B$23,2,FALSE),0)</f>
        <v>0</v>
      </c>
      <c r="BG99" s="49">
        <f>versenyek!$GC$11*IFERROR(VLOOKUP(VLOOKUP($A99,versenyek!GB:GD,3,FALSE),szabalyok!$A$16:$B$23,2,FALSE),0)</f>
        <v>0</v>
      </c>
      <c r="BH99" s="49">
        <f>versenyek!$GF$11*IFERROR(VLOOKUP(VLOOKUP($A99,versenyek!GE:GG,3,FALSE),szabalyok!$A$16:$B$23,2,FALSE),0)</f>
        <v>0</v>
      </c>
      <c r="BI99" s="49">
        <f>versenyek!$GI$11*IFERROR(VLOOKUP(VLOOKUP($A99,versenyek!GH:GJ,3,FALSE),szabalyok!$A$16:$B$23,2,FALSE),0)</f>
        <v>0</v>
      </c>
      <c r="BJ99" s="49">
        <f>versenyek!$GL$11*IFERROR(VLOOKUP(VLOOKUP($A99,versenyek!GK:GM,3,FALSE),szabalyok!$A$16:$B$23,2,FALSE),0)</f>
        <v>0</v>
      </c>
      <c r="BK99" s="49">
        <f>versenyek!$GO$11*IFERROR(VLOOKUP(VLOOKUP($A99,versenyek!GN:GP,3,FALSE),szabalyok!$A$16:$B$23,2,FALSE),0)</f>
        <v>0</v>
      </c>
      <c r="BL99" s="49">
        <f>versenyek!$GR$11*IFERROR(VLOOKUP(VLOOKUP($A99,versenyek!GQ:GS,3,FALSE),szabalyok!$A$16:$B$23,2,FALSE),0)</f>
        <v>0</v>
      </c>
      <c r="BM99" s="49">
        <f>versenyek!$GX$11*IFERROR(VLOOKUP(VLOOKUP($A99,versenyek!GW:GY,3,FALSE),szabalyok!$A$16:$B$23,2,FALSE),0)</f>
        <v>0</v>
      </c>
      <c r="BN99" s="49">
        <f>versenyek!$GX$11*IFERROR(VLOOKUP(VLOOKUP($A99,versenyek!GX:GZ,3,FALSE),szabalyok!$A$16:$B$23,2,FALSE),0)</f>
        <v>0</v>
      </c>
      <c r="BO99" s="49">
        <f>versenyek!$HD$11*IFERROR(VLOOKUP(VLOOKUP($A99,versenyek!HC:HE,3,FALSE),szabalyok!$A$16:$B$23,2,FALSE),0)</f>
        <v>0</v>
      </c>
      <c r="BP99" s="49">
        <f>versenyek!$HG$11*IFERROR(VLOOKUP(VLOOKUP($A99,versenyek!HF:HH,3,FALSE),szabalyok!$A$16:$B$23,2,FALSE),0)</f>
        <v>0</v>
      </c>
      <c r="BQ99" s="49">
        <f>versenyek!$HJ$11*IFERROR(VLOOKUP(VLOOKUP($A99,versenyek!HI:HK,3,FALSE),szabalyok!$A$16:$B$23,2,FALSE),0)</f>
        <v>0</v>
      </c>
      <c r="BR99" s="49">
        <f>versenyek!$HM$11*IFERROR(VLOOKUP(VLOOKUP($A99,versenyek!HL:HN,3,FALSE),szabalyok!$A$16:$B$23,2,FALSE),0)</f>
        <v>0</v>
      </c>
      <c r="BS99" s="49">
        <f>versenyek!$HP$11*IFERROR(VLOOKUP(VLOOKUP($A99,versenyek!HO:HQ,3,FALSE),szabalyok!$A$16:$B$23,2,FALSE),0)</f>
        <v>0</v>
      </c>
      <c r="BT99" s="49">
        <f>versenyek!$HS$11*IFERROR(VLOOKUP(VLOOKUP($A99,versenyek!HR:HT,3,FALSE),szabalyok!$A$16:$B$23,2,FALSE),0)</f>
        <v>0</v>
      </c>
      <c r="BU99" s="49">
        <f>versenyek!$HV$11*IFERROR(VLOOKUP(VLOOKUP($A99,versenyek!HU:HW,3,FALSE),szabalyok!$A$16:$B$23,2,FALSE),0)</f>
        <v>0</v>
      </c>
      <c r="BV99" s="49">
        <f>versenyek!$HY$11*IFERROR(VLOOKUP(VLOOKUP($A99,versenyek!HX:HZ,3,FALSE),szabalyok!$A$16:$B$23,2,FALSE),0)</f>
        <v>0</v>
      </c>
      <c r="BW99" s="49">
        <f>versenyek!$IB$11*IFERROR(VLOOKUP(VLOOKUP($A99,versenyek!IA:IC,3,FALSE),szabalyok!$A$16:$B$23,2,FALSE),0)</f>
        <v>0</v>
      </c>
      <c r="BX99" s="49">
        <f>versenyek!$IE$11*IFERROR(VLOOKUP(VLOOKUP($A99,versenyek!ID:IF,3,FALSE),szabalyok!$A$16:$B$23,2,FALSE),0)</f>
        <v>0</v>
      </c>
      <c r="BY99" s="49">
        <f>versenyek!$IH$11*IFERROR(VLOOKUP(VLOOKUP($A99,versenyek!IG:II,3,FALSE),szabalyok!$A$16:$B$23,2,FALSE),0)</f>
        <v>0</v>
      </c>
      <c r="BZ99" s="49">
        <f>versenyek!$IK$11*IFERROR(VLOOKUP(VLOOKUP($A99,versenyek!IJ:IL,3,FALSE),szabalyok!$A$16:$B$23,2,FALSE),0)</f>
        <v>0</v>
      </c>
      <c r="CA99" s="49">
        <f>versenyek!$IN$11*IFERROR(VLOOKUP(VLOOKUP($A99,versenyek!IM:IO,3,FALSE),szabalyok!$A$16:$B$23,2,FALSE),0)</f>
        <v>0</v>
      </c>
      <c r="CB99" s="49"/>
      <c r="CC99" s="238">
        <f t="shared" ref="CC99:CC101" si="3">SUM(AX99:CB99)</f>
        <v>0</v>
      </c>
    </row>
    <row r="100" spans="1:82">
      <c r="A100" s="1" t="s">
        <v>737</v>
      </c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>
        <v>0</v>
      </c>
      <c r="N100" s="49">
        <v>0</v>
      </c>
      <c r="O100" s="49">
        <v>0</v>
      </c>
      <c r="P100" s="49">
        <v>0</v>
      </c>
      <c r="Q100" s="49">
        <v>0</v>
      </c>
      <c r="R100" s="49">
        <f>versenyek!$BD$11*IFERROR(VLOOKUP(VLOOKUP($A100,versenyek!BC:BE,3,FALSE),szabalyok!$A$16:$B$23,2,FALSE),0)</f>
        <v>0</v>
      </c>
      <c r="S100" s="49">
        <f>versenyek!$BG$11*IFERROR(VLOOKUP(VLOOKUP($A100,versenyek!BF:BH,3,FALSE),szabalyok!$A$16:$B$23,2,FALSE),0)</f>
        <v>0</v>
      </c>
      <c r="T100" s="49">
        <f>versenyek!$BJ$11*IFERROR(VLOOKUP(VLOOKUP($A100,versenyek!BI:BK,3,FALSE),szabalyok!$A$16:$B$23,2,FALSE),0)</f>
        <v>0</v>
      </c>
      <c r="U100" s="49">
        <f>versenyek!$BM$11*IFERROR(VLOOKUP(VLOOKUP($A100,versenyek!BL:BN,3,FALSE),szabalyok!$A$16:$B$23,2,FALSE),0)</f>
        <v>0</v>
      </c>
      <c r="V100" s="49">
        <f>versenyek!$BP$11*IFERROR(VLOOKUP(VLOOKUP($A100,versenyek!BO:BQ,3,FALSE),szabalyok!$A$16:$B$23,2,FALSE),0)</f>
        <v>0</v>
      </c>
      <c r="W100" s="49">
        <f>versenyek!$BS$11*IFERROR(VLOOKUP(VLOOKUP($A100,versenyek!BR:BT,3,FALSE),szabalyok!$A$16:$B$23,2,FALSE),0)</f>
        <v>0</v>
      </c>
      <c r="X100" s="49">
        <f>versenyek!$BV$11*IFERROR(VLOOKUP(VLOOKUP($A100,versenyek!BU:BW,3,FALSE),szabalyok!$A$16:$B$23,2,FALSE),0)</f>
        <v>0</v>
      </c>
      <c r="Y100" s="49">
        <f>versenyek!$BY$11*IFERROR(VLOOKUP(VLOOKUP($A100,versenyek!BX:BZ,3,FALSE),szabalyok!$A$16:$B$23,2,FALSE),0)</f>
        <v>0</v>
      </c>
      <c r="Z100" s="49">
        <f>versenyek!$CB$11*IFERROR(VLOOKUP(VLOOKUP($A100,versenyek!CA:CC,3,FALSE),szabalyok!$A$16:$B$23,2,FALSE),0)</f>
        <v>0</v>
      </c>
      <c r="AA100" s="49">
        <f>versenyek!$CE$11*IFERROR(VLOOKUP(VLOOKUP($A100,versenyek!CD:CF,3,FALSE),szabalyok!$A$16:$B$23,2,FALSE),0)</f>
        <v>0</v>
      </c>
      <c r="AB100" s="49">
        <f>versenyek!$CH$11*IFERROR(VLOOKUP(VLOOKUP($A100,versenyek!CG:CI,3,FALSE),szabalyok!$A$16:$B$23,2,FALSE),0)</f>
        <v>0</v>
      </c>
      <c r="AC100" s="49">
        <f>versenyek!$CK$11*IFERROR(VLOOKUP(VLOOKUP($A100,versenyek!CJ:CL,3,FALSE),szabalyok!$A$16:$B$23,2,FALSE),0)</f>
        <v>0</v>
      </c>
      <c r="AD100" s="49">
        <f>versenyek!$CN$11*IFERROR(VLOOKUP(VLOOKUP($A100,versenyek!CM:CO,3,FALSE),szabalyok!$A$16:$B$23,2,FALSE),0)</f>
        <v>0</v>
      </c>
      <c r="AE100" s="49">
        <f>versenyek!$CQ$11*IFERROR(VLOOKUP(VLOOKUP($A100,versenyek!CP:CR,3,FALSE),szabalyok!$A$16:$B$23,2,FALSE),0)</f>
        <v>0</v>
      </c>
      <c r="AF100" s="49">
        <f>versenyek!$CT$11*IFERROR(VLOOKUP(VLOOKUP($A100,versenyek!CS:CU,3,FALSE),szabalyok!$A$16:$B$23,2,FALSE),0)</f>
        <v>0</v>
      </c>
      <c r="AG100" s="49">
        <f>versenyek!$CW$11*IFERROR(VLOOKUP(VLOOKUP($A100,versenyek!CV:CX,3,FALSE),szabalyok!$A$16:$B$23,2,FALSE),0)</f>
        <v>0</v>
      </c>
      <c r="AH100" s="49">
        <f>versenyek!$CZ$11*IFERROR(VLOOKUP(VLOOKUP($A100,versenyek!CY:DA,3,FALSE),szabalyok!$A$16:$B$23,2,FALSE),0)</f>
        <v>0</v>
      </c>
      <c r="AI100" s="49">
        <f>versenyek!$DC$11*IFERROR(VLOOKUP(VLOOKUP($A100,versenyek!DB:DD,3,FALSE),szabalyok!$A$16:$B$23,2,FALSE),0)</f>
        <v>0</v>
      </c>
      <c r="AJ100" s="49">
        <f>versenyek!$DF$11*IFERROR(VLOOKUP(VLOOKUP($A100,versenyek!DE:DG,3,FALSE),szabalyok!$A$16:$B$23,2,FALSE),0)</f>
        <v>0</v>
      </c>
      <c r="AK100" s="49">
        <f>versenyek!$DI$11*IFERROR(VLOOKUP(VLOOKUP($A100,versenyek!DH:DJ,3,FALSE),szabalyok!$A$16:$B$23,2,FALSE),0)</f>
        <v>0</v>
      </c>
      <c r="AL100" s="49">
        <f>versenyek!$DL$11*IFERROR(VLOOKUP(VLOOKUP($A100,versenyek!DK:DM,3,FALSE),szabalyok!$A$16:$B$23,2,FALSE),0)</f>
        <v>0</v>
      </c>
      <c r="AM100" s="49">
        <f>versenyek!$DR$11*IFERROR(VLOOKUP(VLOOKUP($A100,versenyek!DQ:DS,3,FALSE),szabalyok!$A$16:$B$23,2,FALSE),0)</f>
        <v>0</v>
      </c>
      <c r="AN100" s="49">
        <f>versenyek!$DU$11*IFERROR(VLOOKUP(VLOOKUP($A100,versenyek!DT:DV,3,FALSE),szabalyok!$A$16:$B$23,2,FALSE),0)</f>
        <v>0</v>
      </c>
      <c r="AO100" s="49">
        <f>versenyek!$DO$11*IFERROR(VLOOKUP(VLOOKUP($A100,versenyek!DN:DP,3,FALSE),szabalyok!$A$16:$B$23,2,FALSE),0)</f>
        <v>0</v>
      </c>
      <c r="AP100" s="49">
        <f>versenyek!$DX$11*IFERROR(VLOOKUP(VLOOKUP($A100,versenyek!DW:DY,3,FALSE),szabalyok!$A$16:$B$23,2,FALSE),0)</f>
        <v>0</v>
      </c>
      <c r="AQ100" s="49">
        <f>versenyek!$EA$11*IFERROR(VLOOKUP(VLOOKUP($A100,versenyek!DZ:EB,3,FALSE),szabalyok!$A$16:$B$23,2,FALSE),0)</f>
        <v>0</v>
      </c>
      <c r="AR100" s="49">
        <f>versenyek!$ED$11*IFERROR(VLOOKUP(VLOOKUP($A100,versenyek!EC:EE,3,FALSE),szabalyok!$A$16:$B$23,2,FALSE),0)</f>
        <v>8.9383986391369721</v>
      </c>
      <c r="AS100" s="49">
        <f>versenyek!$EG$11*IFERROR(VLOOKUP(VLOOKUP($A100,versenyek!EF:EH,3,FALSE),szabalyok!$A$16:$B$23,2,FALSE),0)</f>
        <v>0</v>
      </c>
      <c r="AT100" s="49">
        <f>versenyek!$EJ$11*IFERROR(VLOOKUP(VLOOKUP($A100,versenyek!EI:EK,3,FALSE),szabalyok!$A$16:$B$23,2,FALSE),0)</f>
        <v>0</v>
      </c>
      <c r="AU100" s="49">
        <f>versenyek!$EM$11*IFERROR(VLOOKUP(VLOOKUP($A100,versenyek!EL:EN,3,FALSE),szabalyok!$A$16:$B$23,2,FALSE),0)</f>
        <v>0</v>
      </c>
      <c r="AV100" s="49">
        <f>versenyek!$EP$11*IFERROR(VLOOKUP(VLOOKUP($A100,versenyek!EO:EQ,3,FALSE),szabalyok!$A$16:$B$23,2,FALSE),0)</f>
        <v>0</v>
      </c>
      <c r="AW100" s="49">
        <f>versenyek!$EY$11*IFERROR(VLOOKUP(VLOOKUP($A100,versenyek!EX:EZ,3,FALSE),szabalyok!$A$16:$B$23,2,FALSE),0)</f>
        <v>0</v>
      </c>
      <c r="AX100" s="49">
        <f>versenyek!$FB$11*IFERROR(VLOOKUP(VLOOKUP($A100,versenyek!FA:FC,3,FALSE),szabalyok!$A$16:$B$23,2,FALSE),0)</f>
        <v>0</v>
      </c>
      <c r="AY100" s="49">
        <f>versenyek!$FE$11*IFERROR(VLOOKUP(VLOOKUP($A100,versenyek!FD:FF,3,FALSE),szabalyok!$A$16:$B$23,2,FALSE),0)</f>
        <v>0</v>
      </c>
      <c r="AZ100" s="49">
        <f>versenyek!$FH$11*IFERROR(VLOOKUP(VLOOKUP($A100,versenyek!FG:FI,3,FALSE),szabalyok!$A$16:$B$23,2,FALSE),0)</f>
        <v>0</v>
      </c>
      <c r="BA100" s="49">
        <f>versenyek!$FK$11*IFERROR(VLOOKUP(VLOOKUP($A100,versenyek!FJ:FL,3,FALSE),szabalyok!$A$16:$B$23,2,FALSE),0)</f>
        <v>0</v>
      </c>
      <c r="BB100" s="49">
        <f>versenyek!$FN$11*IFERROR(VLOOKUP(VLOOKUP($A100,versenyek!FM:FO,3,FALSE),szabalyok!$A$16:$B$23,2,FALSE),0)</f>
        <v>0</v>
      </c>
      <c r="BC100" s="49">
        <f>versenyek!$FQ$11*IFERROR(VLOOKUP(VLOOKUP($A100,versenyek!FP:FR,3,FALSE),szabalyok!$A$16:$B$23,2,FALSE),0)</f>
        <v>0</v>
      </c>
      <c r="BD100" s="49">
        <f>versenyek!$FT$11*IFERROR(VLOOKUP(VLOOKUP($A100,versenyek!FS:FU,3,FALSE),szabalyok!$A$16:$B$23,2,FALSE),0)</f>
        <v>0</v>
      </c>
      <c r="BE100" s="49">
        <f>versenyek!$FW$11*IFERROR(VLOOKUP(VLOOKUP($A100,versenyek!FV:FX,3,FALSE),szabalyok!$A$16:$B$23,2,FALSE),0)</f>
        <v>0</v>
      </c>
      <c r="BF100" s="49">
        <f>versenyek!$FZ$11*IFERROR(VLOOKUP(VLOOKUP($A100,versenyek!FY:GA,3,FALSE),szabalyok!$A$16:$B$23,2,FALSE),0)</f>
        <v>0</v>
      </c>
      <c r="BG100" s="49">
        <f>versenyek!$GC$11*IFERROR(VLOOKUP(VLOOKUP($A100,versenyek!GB:GD,3,FALSE),szabalyok!$A$16:$B$23,2,FALSE),0)</f>
        <v>0</v>
      </c>
      <c r="BH100" s="49">
        <f>versenyek!$GF$11*IFERROR(VLOOKUP(VLOOKUP($A100,versenyek!GE:GG,3,FALSE),szabalyok!$A$16:$B$23,2,FALSE),0)</f>
        <v>0</v>
      </c>
      <c r="BI100" s="49">
        <f>versenyek!$GI$11*IFERROR(VLOOKUP(VLOOKUP($A100,versenyek!GH:GJ,3,FALSE),szabalyok!$A$16:$B$23,2,FALSE),0)</f>
        <v>0</v>
      </c>
      <c r="BJ100" s="49">
        <f>versenyek!$GL$11*IFERROR(VLOOKUP(VLOOKUP($A100,versenyek!GK:GM,3,FALSE),szabalyok!$A$16:$B$23,2,FALSE),0)</f>
        <v>0</v>
      </c>
      <c r="BK100" s="49">
        <f>versenyek!$GO$11*IFERROR(VLOOKUP(VLOOKUP($A100,versenyek!GN:GP,3,FALSE),szabalyok!$A$16:$B$23,2,FALSE),0)</f>
        <v>0</v>
      </c>
      <c r="BL100" s="49">
        <f>versenyek!$GR$11*IFERROR(VLOOKUP(VLOOKUP($A100,versenyek!GQ:GS,3,FALSE),szabalyok!$A$16:$B$23,2,FALSE),0)</f>
        <v>0</v>
      </c>
      <c r="BM100" s="49">
        <f>versenyek!$GX$11*IFERROR(VLOOKUP(VLOOKUP($A100,versenyek!GW:GY,3,FALSE),szabalyok!$A$16:$B$23,2,FALSE),0)</f>
        <v>0</v>
      </c>
      <c r="BN100" s="49">
        <f>versenyek!$GX$11*IFERROR(VLOOKUP(VLOOKUP($A100,versenyek!GX:GZ,3,FALSE),szabalyok!$A$16:$B$23,2,FALSE),0)</f>
        <v>0</v>
      </c>
      <c r="BO100" s="49">
        <f>versenyek!$HD$11*IFERROR(VLOOKUP(VLOOKUP($A100,versenyek!HC:HE,3,FALSE),szabalyok!$A$16:$B$23,2,FALSE),0)</f>
        <v>0</v>
      </c>
      <c r="BP100" s="49">
        <f>versenyek!$HG$11*IFERROR(VLOOKUP(VLOOKUP($A100,versenyek!HF:HH,3,FALSE),szabalyok!$A$16:$B$23,2,FALSE),0)</f>
        <v>0</v>
      </c>
      <c r="BQ100" s="49">
        <f>versenyek!$HJ$11*IFERROR(VLOOKUP(VLOOKUP($A100,versenyek!HI:HK,3,FALSE),szabalyok!$A$16:$B$23,2,FALSE),0)</f>
        <v>0</v>
      </c>
      <c r="BR100" s="49">
        <f>versenyek!$HM$11*IFERROR(VLOOKUP(VLOOKUP($A100,versenyek!HL:HN,3,FALSE),szabalyok!$A$16:$B$23,2,FALSE),0)</f>
        <v>0</v>
      </c>
      <c r="BS100" s="49">
        <f>versenyek!$HP$11*IFERROR(VLOOKUP(VLOOKUP($A100,versenyek!HO:HQ,3,FALSE),szabalyok!$A$16:$B$23,2,FALSE),0)</f>
        <v>0</v>
      </c>
      <c r="BT100" s="49">
        <f>versenyek!$HS$11*IFERROR(VLOOKUP(VLOOKUP($A100,versenyek!HR:HT,3,FALSE),szabalyok!$A$16:$B$23,2,FALSE),0)</f>
        <v>0</v>
      </c>
      <c r="BU100" s="49">
        <f>versenyek!$HV$11*IFERROR(VLOOKUP(VLOOKUP($A100,versenyek!HU:HW,3,FALSE),szabalyok!$A$16:$B$23,2,FALSE),0)</f>
        <v>0</v>
      </c>
      <c r="BV100" s="49">
        <f>versenyek!$HY$11*IFERROR(VLOOKUP(VLOOKUP($A100,versenyek!HX:HZ,3,FALSE),szabalyok!$A$16:$B$23,2,FALSE),0)</f>
        <v>0</v>
      </c>
      <c r="BW100" s="49">
        <f>versenyek!$IB$11*IFERROR(VLOOKUP(VLOOKUP($A100,versenyek!IA:IC,3,FALSE),szabalyok!$A$16:$B$23,2,FALSE),0)</f>
        <v>0</v>
      </c>
      <c r="BX100" s="49">
        <f>versenyek!$IE$11*IFERROR(VLOOKUP(VLOOKUP($A100,versenyek!ID:IF,3,FALSE),szabalyok!$A$16:$B$23,2,FALSE),0)</f>
        <v>0</v>
      </c>
      <c r="BY100" s="49">
        <f>versenyek!$IH$11*IFERROR(VLOOKUP(VLOOKUP($A100,versenyek!IG:II,3,FALSE),szabalyok!$A$16:$B$23,2,FALSE),0)</f>
        <v>0</v>
      </c>
      <c r="BZ100" s="49">
        <f>versenyek!$IK$11*IFERROR(VLOOKUP(VLOOKUP($A100,versenyek!IJ:IL,3,FALSE),szabalyok!$A$16:$B$23,2,FALSE),0)</f>
        <v>0</v>
      </c>
      <c r="CA100" s="49">
        <f>versenyek!$IN$11*IFERROR(VLOOKUP(VLOOKUP($A100,versenyek!IM:IO,3,FALSE),szabalyok!$A$16:$B$23,2,FALSE),0)</f>
        <v>0</v>
      </c>
      <c r="CB100" s="49"/>
      <c r="CC100" s="238">
        <f t="shared" si="3"/>
        <v>0</v>
      </c>
    </row>
    <row r="101" spans="1:82">
      <c r="A101" s="1" t="s">
        <v>45</v>
      </c>
      <c r="B101" s="49">
        <v>0</v>
      </c>
      <c r="C101" s="49">
        <v>0</v>
      </c>
      <c r="D101" s="49">
        <v>0</v>
      </c>
      <c r="E101" s="49">
        <v>0</v>
      </c>
      <c r="F101" s="49">
        <v>0</v>
      </c>
      <c r="G101" s="49">
        <v>0</v>
      </c>
      <c r="H101" s="49">
        <v>0</v>
      </c>
      <c r="I101" s="49">
        <v>0</v>
      </c>
      <c r="J101" s="49">
        <v>0</v>
      </c>
      <c r="K101" s="49">
        <v>0</v>
      </c>
      <c r="L101" s="49">
        <v>0</v>
      </c>
      <c r="M101" s="49">
        <v>0</v>
      </c>
      <c r="N101" s="49">
        <v>0</v>
      </c>
      <c r="O101" s="49">
        <v>0</v>
      </c>
      <c r="P101" s="49">
        <v>34.76949927759572</v>
      </c>
      <c r="Q101" s="49">
        <v>0</v>
      </c>
      <c r="R101" s="49">
        <f>versenyek!$BD$11*IFERROR(VLOOKUP(VLOOKUP($A101,versenyek!BC:BE,3,FALSE),szabalyok!$A$16:$B$23,2,FALSE),0)</f>
        <v>0</v>
      </c>
      <c r="S101" s="49">
        <f>versenyek!$BG$11*IFERROR(VLOOKUP(VLOOKUP($A101,versenyek!BF:BH,3,FALSE),szabalyok!$A$16:$B$23,2,FALSE),0)</f>
        <v>0</v>
      </c>
      <c r="T101" s="49">
        <f>versenyek!$BJ$11*IFERROR(VLOOKUP(VLOOKUP($A101,versenyek!BI:BK,3,FALSE),szabalyok!$A$16:$B$23,2,FALSE),0)</f>
        <v>0</v>
      </c>
      <c r="U101" s="49">
        <f>versenyek!$BM$11*IFERROR(VLOOKUP(VLOOKUP($A101,versenyek!BL:BN,3,FALSE),szabalyok!$A$16:$B$23,2,FALSE),0)</f>
        <v>0</v>
      </c>
      <c r="V101" s="49">
        <f>versenyek!$BP$11*IFERROR(VLOOKUP(VLOOKUP($A101,versenyek!BO:BQ,3,FALSE),szabalyok!$A$16:$B$23,2,FALSE),0)</f>
        <v>0</v>
      </c>
      <c r="W101" s="49">
        <f>versenyek!$BS$11*IFERROR(VLOOKUP(VLOOKUP($A101,versenyek!BR:BT,3,FALSE),szabalyok!$A$16:$B$23,2,FALSE),0)</f>
        <v>0</v>
      </c>
      <c r="X101" s="49">
        <f>versenyek!$BV$11*IFERROR(VLOOKUP(VLOOKUP($A101,versenyek!BU:BW,3,FALSE),szabalyok!$A$16:$B$23,2,FALSE),0)</f>
        <v>0</v>
      </c>
      <c r="Y101" s="49">
        <f>versenyek!$BY$11*IFERROR(VLOOKUP(VLOOKUP($A101,versenyek!BX:BZ,3,FALSE),szabalyok!$A$16:$B$23,2,FALSE),0)</f>
        <v>0</v>
      </c>
      <c r="Z101" s="49">
        <f>versenyek!$CB$11*IFERROR(VLOOKUP(VLOOKUP($A101,versenyek!CA:CC,3,FALSE),szabalyok!$A$16:$B$23,2,FALSE),0)</f>
        <v>0</v>
      </c>
      <c r="AA101" s="49">
        <f>versenyek!$CE$11*IFERROR(VLOOKUP(VLOOKUP($A101,versenyek!CD:CF,3,FALSE),szabalyok!$A$16:$B$23,2,FALSE),0)</f>
        <v>0</v>
      </c>
      <c r="AB101" s="49">
        <f>versenyek!$CH$11*IFERROR(VLOOKUP(VLOOKUP($A101,versenyek!CG:CI,3,FALSE),szabalyok!$A$16:$B$23,2,FALSE),0)</f>
        <v>0</v>
      </c>
      <c r="AC101" s="49">
        <f>versenyek!$CK$11*IFERROR(VLOOKUP(VLOOKUP($A101,versenyek!CJ:CL,3,FALSE),szabalyok!$A$16:$B$23,2,FALSE),0)</f>
        <v>0</v>
      </c>
      <c r="AD101" s="49">
        <f>versenyek!$CN$11*IFERROR(VLOOKUP(VLOOKUP($A101,versenyek!CM:CO,3,FALSE),szabalyok!$A$16:$B$23,2,FALSE),0)</f>
        <v>0</v>
      </c>
      <c r="AE101" s="49">
        <f>versenyek!$CQ$11*IFERROR(VLOOKUP(VLOOKUP($A101,versenyek!CP:CR,3,FALSE),szabalyok!$A$16:$B$23,2,FALSE),0)</f>
        <v>0</v>
      </c>
      <c r="AF101" s="49">
        <f>versenyek!$CT$11*IFERROR(VLOOKUP(VLOOKUP($A101,versenyek!CS:CU,3,FALSE),szabalyok!$A$16:$B$23,2,FALSE),0)</f>
        <v>0</v>
      </c>
      <c r="AG101" s="49">
        <f>versenyek!$CW$11*IFERROR(VLOOKUP(VLOOKUP($A101,versenyek!CV:CX,3,FALSE),szabalyok!$A$16:$B$23,2,FALSE),0)</f>
        <v>0</v>
      </c>
      <c r="AH101" s="49">
        <f>versenyek!$CZ$11*IFERROR(VLOOKUP(VLOOKUP($A101,versenyek!CY:DA,3,FALSE),szabalyok!$A$16:$B$23,2,FALSE),0)</f>
        <v>0</v>
      </c>
      <c r="AI101" s="49">
        <f>versenyek!$DC$11*IFERROR(VLOOKUP(VLOOKUP($A101,versenyek!DB:DD,3,FALSE),szabalyok!$A$16:$B$23,2,FALSE),0)</f>
        <v>0</v>
      </c>
      <c r="AJ101" s="49">
        <f>versenyek!$DF$11*IFERROR(VLOOKUP(VLOOKUP($A101,versenyek!DE:DG,3,FALSE),szabalyok!$A$16:$B$23,2,FALSE),0)</f>
        <v>0</v>
      </c>
      <c r="AK101" s="49">
        <f>versenyek!$DI$11*IFERROR(VLOOKUP(VLOOKUP($A101,versenyek!DH:DJ,3,FALSE),szabalyok!$A$16:$B$23,2,FALSE),0)</f>
        <v>0</v>
      </c>
      <c r="AL101" s="49">
        <f>versenyek!$DL$11*IFERROR(VLOOKUP(VLOOKUP($A101,versenyek!DK:DM,3,FALSE),szabalyok!$A$16:$B$23,2,FALSE),0)</f>
        <v>0</v>
      </c>
      <c r="AM101" s="49">
        <f>versenyek!$DR$11*IFERROR(VLOOKUP(VLOOKUP($A101,versenyek!DQ:DS,3,FALSE),szabalyok!$A$16:$B$23,2,FALSE),0)</f>
        <v>0</v>
      </c>
      <c r="AN101" s="49">
        <f>versenyek!$DU$11*IFERROR(VLOOKUP(VLOOKUP($A101,versenyek!DT:DV,3,FALSE),szabalyok!$A$16:$B$23,2,FALSE),0)</f>
        <v>0</v>
      </c>
      <c r="AO101" s="49">
        <f>versenyek!$DO$11*IFERROR(VLOOKUP(VLOOKUP($A101,versenyek!DN:DP,3,FALSE),szabalyok!$A$16:$B$23,2,FALSE),0)</f>
        <v>0</v>
      </c>
      <c r="AP101" s="49">
        <f>versenyek!$DX$11*IFERROR(VLOOKUP(VLOOKUP($A101,versenyek!DW:DY,3,FALSE),szabalyok!$A$16:$B$23,2,FALSE),0)</f>
        <v>0</v>
      </c>
      <c r="AQ101" s="49">
        <f>versenyek!$EA$11*IFERROR(VLOOKUP(VLOOKUP($A101,versenyek!DZ:EB,3,FALSE),szabalyok!$A$16:$B$23,2,FALSE),0)</f>
        <v>0</v>
      </c>
      <c r="AR101" s="49">
        <f>versenyek!$ED$11*IFERROR(VLOOKUP(VLOOKUP($A101,versenyek!EC:EE,3,FALSE),szabalyok!$A$16:$B$23,2,FALSE),0)</f>
        <v>0</v>
      </c>
      <c r="AS101" s="49">
        <f>versenyek!$EG$11*IFERROR(VLOOKUP(VLOOKUP($A101,versenyek!EF:EH,3,FALSE),szabalyok!$A$16:$B$23,2,FALSE),0)</f>
        <v>0</v>
      </c>
      <c r="AT101" s="49">
        <f>versenyek!$EJ$11*IFERROR(VLOOKUP(VLOOKUP($A101,versenyek!EI:EK,3,FALSE),szabalyok!$A$16:$B$23,2,FALSE),0)</f>
        <v>0</v>
      </c>
      <c r="AU101" s="49">
        <f>versenyek!$EM$11*IFERROR(VLOOKUP(VLOOKUP($A101,versenyek!EL:EN,3,FALSE),szabalyok!$A$16:$B$23,2,FALSE),0)</f>
        <v>0</v>
      </c>
      <c r="AV101" s="49">
        <f>versenyek!$EP$11*IFERROR(VLOOKUP(VLOOKUP($A101,versenyek!EO:EQ,3,FALSE),szabalyok!$A$16:$B$23,2,FALSE),0)</f>
        <v>0</v>
      </c>
      <c r="AW101" s="49">
        <f>versenyek!$EY$11*IFERROR(VLOOKUP(VLOOKUP($A101,versenyek!EX:EZ,3,FALSE),szabalyok!$A$16:$B$23,2,FALSE),0)</f>
        <v>0</v>
      </c>
      <c r="AX101" s="49">
        <f>versenyek!$FB$11*IFERROR(VLOOKUP(VLOOKUP($A101,versenyek!FA:FC,3,FALSE),szabalyok!$A$16:$B$23,2,FALSE),0)</f>
        <v>0</v>
      </c>
      <c r="AY101" s="49">
        <f>versenyek!$FE$11*IFERROR(VLOOKUP(VLOOKUP($A101,versenyek!FD:FF,3,FALSE),szabalyok!$A$16:$B$23,2,FALSE),0)</f>
        <v>0</v>
      </c>
      <c r="AZ101" s="49">
        <f>versenyek!$FH$11*IFERROR(VLOOKUP(VLOOKUP($A101,versenyek!FG:FI,3,FALSE),szabalyok!$A$16:$B$23,2,FALSE),0)</f>
        <v>0</v>
      </c>
      <c r="BA101" s="49">
        <f>versenyek!$FK$11*IFERROR(VLOOKUP(VLOOKUP($A101,versenyek!FJ:FL,3,FALSE),szabalyok!$A$16:$B$23,2,FALSE),0)</f>
        <v>0</v>
      </c>
      <c r="BB101" s="49">
        <f>versenyek!$FN$11*IFERROR(VLOOKUP(VLOOKUP($A101,versenyek!FM:FO,3,FALSE),szabalyok!$A$16:$B$23,2,FALSE),0)</f>
        <v>0</v>
      </c>
      <c r="BC101" s="49">
        <f>versenyek!$FQ$11*IFERROR(VLOOKUP(VLOOKUP($A101,versenyek!FP:FR,3,FALSE),szabalyok!$A$16:$B$23,2,FALSE),0)</f>
        <v>0</v>
      </c>
      <c r="BD101" s="49">
        <f>versenyek!$FT$11*IFERROR(VLOOKUP(VLOOKUP($A101,versenyek!FS:FU,3,FALSE),szabalyok!$A$16:$B$23,2,FALSE),0)</f>
        <v>0</v>
      </c>
      <c r="BE101" s="49">
        <f>versenyek!$FW$11*IFERROR(VLOOKUP(VLOOKUP($A101,versenyek!FV:FX,3,FALSE),szabalyok!$A$16:$B$23,2,FALSE),0)</f>
        <v>0</v>
      </c>
      <c r="BF101" s="49">
        <f>versenyek!$FZ$11*IFERROR(VLOOKUP(VLOOKUP($A101,versenyek!FY:GA,3,FALSE),szabalyok!$A$16:$B$23,2,FALSE),0)</f>
        <v>0</v>
      </c>
      <c r="BG101" s="49">
        <f>versenyek!$GC$11*IFERROR(VLOOKUP(VLOOKUP($A101,versenyek!GB:GD,3,FALSE),szabalyok!$A$16:$B$23,2,FALSE),0)</f>
        <v>0</v>
      </c>
      <c r="BH101" s="49">
        <f>versenyek!$GF$11*IFERROR(VLOOKUP(VLOOKUP($A101,versenyek!GE:GG,3,FALSE),szabalyok!$A$16:$B$23,2,FALSE),0)</f>
        <v>0</v>
      </c>
      <c r="BI101" s="49">
        <f>versenyek!$GI$11*IFERROR(VLOOKUP(VLOOKUP($A101,versenyek!GH:GJ,3,FALSE),szabalyok!$A$16:$B$23,2,FALSE),0)</f>
        <v>0</v>
      </c>
      <c r="BJ101" s="49">
        <f>versenyek!$GL$11*IFERROR(VLOOKUP(VLOOKUP($A101,versenyek!GK:GM,3,FALSE),szabalyok!$A$16:$B$23,2,FALSE),0)</f>
        <v>0</v>
      </c>
      <c r="BK101" s="49">
        <f>versenyek!$GO$11*IFERROR(VLOOKUP(VLOOKUP($A101,versenyek!GN:GP,3,FALSE),szabalyok!$A$16:$B$23,2,FALSE),0)</f>
        <v>0</v>
      </c>
      <c r="BL101" s="49">
        <f>versenyek!$GR$11*IFERROR(VLOOKUP(VLOOKUP($A101,versenyek!GQ:GS,3,FALSE),szabalyok!$A$16:$B$23,2,FALSE),0)</f>
        <v>0</v>
      </c>
      <c r="BM101" s="49">
        <f>versenyek!$GX$11*IFERROR(VLOOKUP(VLOOKUP($A101,versenyek!GW:GY,3,FALSE),szabalyok!$A$16:$B$23,2,FALSE),0)</f>
        <v>0</v>
      </c>
      <c r="BN101" s="49">
        <f>versenyek!$GX$11*IFERROR(VLOOKUP(VLOOKUP($A101,versenyek!GX:GZ,3,FALSE),szabalyok!$A$16:$B$23,2,FALSE),0)</f>
        <v>0</v>
      </c>
      <c r="BO101" s="49">
        <f>versenyek!$HD$11*IFERROR(VLOOKUP(VLOOKUP($A101,versenyek!HC:HE,3,FALSE),szabalyok!$A$16:$B$23,2,FALSE),0)</f>
        <v>0</v>
      </c>
      <c r="BP101" s="49">
        <f>versenyek!$HG$11*IFERROR(VLOOKUP(VLOOKUP($A101,versenyek!HF:HH,3,FALSE),szabalyok!$A$16:$B$23,2,FALSE),0)</f>
        <v>0</v>
      </c>
      <c r="BQ101" s="49">
        <f>versenyek!$HJ$11*IFERROR(VLOOKUP(VLOOKUP($A101,versenyek!HI:HK,3,FALSE),szabalyok!$A$16:$B$23,2,FALSE),0)</f>
        <v>0</v>
      </c>
      <c r="BR101" s="49">
        <f>versenyek!$HM$11*IFERROR(VLOOKUP(VLOOKUP($A101,versenyek!HL:HN,3,FALSE),szabalyok!$A$16:$B$23,2,FALSE),0)</f>
        <v>0</v>
      </c>
      <c r="BS101" s="49">
        <f>versenyek!$HP$11*IFERROR(VLOOKUP(VLOOKUP($A101,versenyek!HO:HQ,3,FALSE),szabalyok!$A$16:$B$23,2,FALSE),0)</f>
        <v>0</v>
      </c>
      <c r="BT101" s="49">
        <f>versenyek!$HS$11*IFERROR(VLOOKUP(VLOOKUP($A101,versenyek!HR:HT,3,FALSE),szabalyok!$A$16:$B$23,2,FALSE),0)</f>
        <v>0</v>
      </c>
      <c r="BU101" s="49">
        <f>versenyek!$HV$11*IFERROR(VLOOKUP(VLOOKUP($A101,versenyek!HU:HW,3,FALSE),szabalyok!$A$16:$B$23,2,FALSE),0)</f>
        <v>0</v>
      </c>
      <c r="BV101" s="49">
        <f>versenyek!$HY$11*IFERROR(VLOOKUP(VLOOKUP($A101,versenyek!HX:HZ,3,FALSE),szabalyok!$A$16:$B$23,2,FALSE),0)</f>
        <v>0</v>
      </c>
      <c r="BW101" s="49">
        <f>versenyek!$IB$11*IFERROR(VLOOKUP(VLOOKUP($A101,versenyek!IA:IC,3,FALSE),szabalyok!$A$16:$B$23,2,FALSE),0)</f>
        <v>0</v>
      </c>
      <c r="BX101" s="49">
        <f>versenyek!$IE$11*IFERROR(VLOOKUP(VLOOKUP($A101,versenyek!ID:IF,3,FALSE),szabalyok!$A$16:$B$23,2,FALSE),0)</f>
        <v>0</v>
      </c>
      <c r="BY101" s="49">
        <f>versenyek!$IH$11*IFERROR(VLOOKUP(VLOOKUP($A101,versenyek!IG:II,3,FALSE),szabalyok!$A$16:$B$23,2,FALSE),0)</f>
        <v>0</v>
      </c>
      <c r="BZ101" s="49">
        <f>versenyek!$IK$11*IFERROR(VLOOKUP(VLOOKUP($A101,versenyek!IJ:IL,3,FALSE),szabalyok!$A$16:$B$23,2,FALSE),0)</f>
        <v>0</v>
      </c>
      <c r="CA101" s="49">
        <f>versenyek!$IN$11*IFERROR(VLOOKUP(VLOOKUP($A101,versenyek!IM:IO,3,FALSE),szabalyok!$A$16:$B$23,2,FALSE),0)</f>
        <v>0</v>
      </c>
      <c r="CB101" s="49"/>
      <c r="CC101" s="238">
        <f t="shared" si="3"/>
        <v>0</v>
      </c>
    </row>
    <row r="102" spans="1:82">
      <c r="A102" s="213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>
        <f>versenyek!$FT$11*IFERROR(VLOOKUP(VLOOKUP($A102,versenyek!FS:FU,3,FALSE),szabalyok!$A$16:$B$23,2,FALSE),0)</f>
        <v>0</v>
      </c>
      <c r="BE102" s="49">
        <f>versenyek!$FW$11*IFERROR(VLOOKUP(VLOOKUP($A102,versenyek!FV:FX,3,FALSE),szabalyok!$A$16:$B$23,2,FALSE),0)</f>
        <v>0</v>
      </c>
      <c r="BF102" s="49">
        <f>versenyek!$FZ$11*IFERROR(VLOOKUP(VLOOKUP($A102,versenyek!FY:GA,3,FALSE),szabalyok!$A$16:$B$23,2,FALSE),0)</f>
        <v>0</v>
      </c>
      <c r="BG102" s="49">
        <f>versenyek!$GC$11*IFERROR(VLOOKUP(VLOOKUP($A102,versenyek!GB:GD,3,FALSE),szabalyok!$A$16:$B$23,2,FALSE),0)</f>
        <v>0</v>
      </c>
      <c r="BH102" s="49">
        <f>versenyek!$GF$11*IFERROR(VLOOKUP(VLOOKUP($A102,versenyek!GE:GG,3,FALSE),szabalyok!$A$16:$B$23,2,FALSE),0)</f>
        <v>0</v>
      </c>
      <c r="BI102" s="49">
        <f>versenyek!$GI$11*IFERROR(VLOOKUP(VLOOKUP($A102,versenyek!GH:GJ,3,FALSE),szabalyok!$A$16:$B$23,2,FALSE),0)</f>
        <v>0</v>
      </c>
      <c r="BJ102" s="49">
        <f>versenyek!$GL$11*IFERROR(VLOOKUP(VLOOKUP($A102,versenyek!GK:GM,3,FALSE),szabalyok!$A$16:$B$23,2,FALSE),0)</f>
        <v>0</v>
      </c>
      <c r="BK102" s="49">
        <f>versenyek!$GL$11*IFERROR(VLOOKUP(VLOOKUP($A102,versenyek!GL:GN,3,FALSE),szabalyok!$A$16:$B$23,2,FALSE),0)</f>
        <v>0</v>
      </c>
      <c r="BL102" s="49">
        <f>versenyek!$GX$11*IFERROR(VLOOKUP(VLOOKUP($A102,versenyek!GV:GX,3,FALSE),szabalyok!$A$16:$B$23,2,FALSE),0)</f>
        <v>0</v>
      </c>
      <c r="BM102" s="49">
        <f>versenyek!$GX$11*IFERROR(VLOOKUP(VLOOKUP($A102,versenyek!GW:GY,3,FALSE),szabalyok!$A$16:$B$23,2,FALSE),0)</f>
        <v>0</v>
      </c>
      <c r="BN102" s="49">
        <f>versenyek!$GX$11*IFERROR(VLOOKUP(VLOOKUP($A102,versenyek!GX:GZ,3,FALSE),szabalyok!$A$16:$B$23,2,FALSE),0)</f>
        <v>0</v>
      </c>
      <c r="BO102" s="49">
        <f>versenyek!$HD$11*IFERROR(VLOOKUP(VLOOKUP($A102,versenyek!HC:HE,3,FALSE),szabalyok!$A$16:$B$23,2,FALSE),0)</f>
        <v>0</v>
      </c>
      <c r="BP102" s="49">
        <f>versenyek!$GX$11*IFERROR(VLOOKUP(VLOOKUP($A102,versenyek!GZ:HB,3,FALSE),szabalyok!$A$16:$B$23,2,FALSE),0)</f>
        <v>0</v>
      </c>
      <c r="BQ102" s="49">
        <f>versenyek!$HJ$11*IFERROR(VLOOKUP(VLOOKUP($A102,versenyek!HI:HK,3,FALSE),szabalyok!$A$16:$B$23,2,FALSE),0)</f>
        <v>0</v>
      </c>
      <c r="BR102" s="49">
        <f>versenyek!$GX$11*IFERROR(VLOOKUP(VLOOKUP($A102,versenyek!HB:HD,3,FALSE),szabalyok!$A$16:$B$23,2,FALSE),0)</f>
        <v>0</v>
      </c>
      <c r="BS102" s="49">
        <f>versenyek!$HP$11*IFERROR(VLOOKUP(VLOOKUP($A102,versenyek!HO:HQ,3,FALSE),szabalyok!$A$16:$B$23,2,FALSE),0)</f>
        <v>0</v>
      </c>
      <c r="BT102" s="49">
        <f>versenyek!$HV$11*IFERROR(VLOOKUP(VLOOKUP($A102,versenyek!HT:HV,3,FALSE),szabalyok!$A$16:$B$23,2,FALSE),0)</f>
        <v>0</v>
      </c>
      <c r="BU102" s="49">
        <f>versenyek!$HV$11*IFERROR(VLOOKUP(VLOOKUP($A102,versenyek!HU:HW,3,FALSE),szabalyok!$A$16:$B$23,2,FALSE),0)</f>
        <v>0</v>
      </c>
      <c r="BV102" s="49">
        <f>versenyek!$IE$11*IFERROR(VLOOKUP(VLOOKUP($A102,versenyek!IB:ID,3,FALSE),szabalyok!$A$16:$B$23,2,FALSE),0)</f>
        <v>0</v>
      </c>
      <c r="BW102" s="49">
        <f>versenyek!$IH$11*IFERROR(VLOOKUP(VLOOKUP($A102,versenyek!IE:IG,3,FALSE),szabalyok!$A$16:$B$23,2,FALSE),0)</f>
        <v>0</v>
      </c>
      <c r="BX102" s="49">
        <f>versenyek!$IE$11*IFERROR(VLOOKUP(VLOOKUP($A102,versenyek!ID:IF,3,FALSE),szabalyok!$A$16:$B$23,2,FALSE),0)</f>
        <v>0</v>
      </c>
      <c r="BY102" s="49">
        <f>versenyek!$IH$11*IFERROR(VLOOKUP(VLOOKUP($A102,versenyek!IG:II,3,FALSE),szabalyok!$A$16:$B$23,2,FALSE),0)</f>
        <v>0</v>
      </c>
      <c r="BZ102" s="49">
        <f>versenyek!$IN$11*IFERROR(VLOOKUP(VLOOKUP($A102,versenyek!IL:IN,3,FALSE),szabalyok!$A$16:$B$23,2,FALSE),0)</f>
        <v>0</v>
      </c>
      <c r="CA102" s="49">
        <f>versenyek!$IN$11*IFERROR(VLOOKUP(VLOOKUP($A102,versenyek!IM:IO,3,FALSE),szabalyok!$A$16:$B$23,2,FALSE),0)</f>
        <v>0</v>
      </c>
      <c r="CB102" s="49"/>
      <c r="CC102" s="238">
        <f>SUM(AW102:CB102)</f>
        <v>0</v>
      </c>
    </row>
    <row r="103" spans="1:82" s="36" customFormat="1">
      <c r="A103" s="1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49"/>
      <c r="BM103" s="49"/>
      <c r="BN103" s="49"/>
      <c r="BO103" s="49">
        <f>versenyek!$HD$11*IFERROR(VLOOKUP(VLOOKUP($A103,versenyek!HC:HE,3,FALSE),szabalyok!$A$16:$B$23,2,FALSE),0)</f>
        <v>0</v>
      </c>
      <c r="BP103" s="49"/>
      <c r="BQ103" s="49"/>
      <c r="BR103" s="49"/>
      <c r="BS103" s="49">
        <f>versenyek!$HP$11*IFERROR(VLOOKUP(VLOOKUP($A103,versenyek!HO:HQ,3,FALSE),szabalyok!$A$16:$B$23,2,FALSE),0)</f>
        <v>0</v>
      </c>
      <c r="BT103" s="49">
        <f>versenyek!$HV$11*IFERROR(VLOOKUP(VLOOKUP($A103,versenyek!HT:HV,3,FALSE),szabalyok!$A$16:$B$23,2,FALSE),0)</f>
        <v>0</v>
      </c>
      <c r="BU103" s="49">
        <f>versenyek!$HV$11*IFERROR(VLOOKUP(VLOOKUP($A103,versenyek!HU:HW,3,FALSE),szabalyok!$A$16:$B$23,2,FALSE),0)</f>
        <v>0</v>
      </c>
      <c r="BV103" s="49">
        <f>versenyek!$IE$11*IFERROR(VLOOKUP(VLOOKUP($A103,versenyek!IB:ID,3,FALSE),szabalyok!$A$16:$B$23,2,FALSE),0)</f>
        <v>0</v>
      </c>
      <c r="BW103" s="49">
        <f>versenyek!$IH$11*IFERROR(VLOOKUP(VLOOKUP($A103,versenyek!IE:IG,3,FALSE),szabalyok!$A$16:$B$23,2,FALSE),0)</f>
        <v>0</v>
      </c>
      <c r="BX103" s="49">
        <f>versenyek!$IE$11*IFERROR(VLOOKUP(VLOOKUP($A103,versenyek!ID:IF,3,FALSE),szabalyok!$A$16:$B$23,2,FALSE),0)</f>
        <v>0</v>
      </c>
      <c r="BY103" s="49">
        <f>versenyek!$IH$11*IFERROR(VLOOKUP(VLOOKUP($A103,versenyek!IG:II,3,FALSE),szabalyok!$A$16:$B$23,2,FALSE),0)</f>
        <v>0</v>
      </c>
      <c r="BZ103" s="49">
        <f>versenyek!$IH$11*IFERROR(VLOOKUP(VLOOKUP($A103,versenyek!IG:II,3,FALSE),szabalyok!$A$16:$B$23,2,FALSE),0)</f>
        <v>0</v>
      </c>
      <c r="CA103" s="49">
        <f>versenyek!$IH$11*IFERROR(VLOOKUP(VLOOKUP($A103,versenyek!IH:IJ,3,FALSE),szabalyok!$A$16:$B$23,2,FALSE),0)</f>
        <v>0</v>
      </c>
      <c r="CB103" s="49"/>
      <c r="CC103" s="238">
        <f>SUM(AU103:CB103)</f>
        <v>0</v>
      </c>
      <c r="CD103" s="142"/>
    </row>
    <row r="104" spans="1:82" s="284" customFormat="1">
      <c r="A104" s="97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>
        <f>versenyek!$HV$11*IFERROR(VLOOKUP(VLOOKUP($A104,versenyek!HT:HV,3,FALSE),szabalyok!$A$16:$B$23,2,FALSE),0)</f>
        <v>0</v>
      </c>
      <c r="BU104" s="49">
        <f>versenyek!$HV$11*IFERROR(VLOOKUP(VLOOKUP($A104,versenyek!HU:HW,3,FALSE),szabalyok!$A$16:$B$23,2,FALSE),0)</f>
        <v>0</v>
      </c>
      <c r="BV104" s="49"/>
      <c r="BW104" s="49"/>
      <c r="BX104" s="49"/>
      <c r="BY104" s="49"/>
      <c r="BZ104" s="49"/>
      <c r="CA104" s="49"/>
      <c r="CB104" s="49"/>
      <c r="CC104" s="239"/>
      <c r="CD104" s="283"/>
    </row>
    <row r="105" spans="1:82" s="282" customFormat="1">
      <c r="A105" s="285" t="s">
        <v>112</v>
      </c>
      <c r="B105" s="286">
        <f>SUM(B3:B102)</f>
        <v>100.31365038833918</v>
      </c>
      <c r="C105" s="286">
        <f t="shared" ref="C105:BN105" si="4">SUM(C3:C102)</f>
        <v>139.66800258244214</v>
      </c>
      <c r="D105" s="286">
        <f t="shared" si="4"/>
        <v>253.57114904216007</v>
      </c>
      <c r="E105" s="286">
        <f t="shared" si="4"/>
        <v>277.30894872941099</v>
      </c>
      <c r="F105" s="286">
        <f t="shared" si="4"/>
        <v>299.03415966900644</v>
      </c>
      <c r="G105" s="286">
        <f t="shared" si="4"/>
        <v>31.166108921797111</v>
      </c>
      <c r="H105" s="286">
        <f t="shared" si="4"/>
        <v>91.182856502659149</v>
      </c>
      <c r="I105" s="286">
        <f t="shared" si="4"/>
        <v>147.30097199071423</v>
      </c>
      <c r="J105" s="286">
        <f t="shared" si="4"/>
        <v>327.34228393407687</v>
      </c>
      <c r="K105" s="286">
        <f t="shared" si="4"/>
        <v>677.40103551739298</v>
      </c>
      <c r="L105" s="286">
        <f t="shared" si="4"/>
        <v>100.18037725965597</v>
      </c>
      <c r="M105" s="286">
        <f t="shared" si="4"/>
        <v>28.109029115712321</v>
      </c>
      <c r="N105" s="286">
        <f t="shared" si="4"/>
        <v>42.162474626521863</v>
      </c>
      <c r="O105" s="286">
        <f t="shared" si="4"/>
        <v>138.81839258698668</v>
      </c>
      <c r="P105" s="286">
        <f t="shared" si="4"/>
        <v>496.70713253708169</v>
      </c>
      <c r="Q105" s="286">
        <f t="shared" si="4"/>
        <v>149.10109435000706</v>
      </c>
      <c r="R105" s="286">
        <f t="shared" si="4"/>
        <v>20</v>
      </c>
      <c r="S105" s="286">
        <f t="shared" si="4"/>
        <v>15</v>
      </c>
      <c r="T105" s="286">
        <f t="shared" si="4"/>
        <v>159.36822286832577</v>
      </c>
      <c r="U105" s="286">
        <f t="shared" si="4"/>
        <v>8.3839914904932886</v>
      </c>
      <c r="V105" s="286">
        <f t="shared" si="4"/>
        <v>135.65583162230774</v>
      </c>
      <c r="W105" s="286">
        <f t="shared" si="4"/>
        <v>16.399082568807337</v>
      </c>
      <c r="X105" s="286">
        <f t="shared" si="4"/>
        <v>12.935840665571117</v>
      </c>
      <c r="Y105" s="286">
        <f t="shared" si="4"/>
        <v>32.031910650179505</v>
      </c>
      <c r="Z105" s="286">
        <f t="shared" si="4"/>
        <v>193.68268847227762</v>
      </c>
      <c r="AA105" s="286">
        <f t="shared" si="4"/>
        <v>236.1110121246268</v>
      </c>
      <c r="AB105" s="286">
        <f t="shared" si="4"/>
        <v>40.931525063156499</v>
      </c>
      <c r="AC105" s="286">
        <f t="shared" si="4"/>
        <v>370.76867416444441</v>
      </c>
      <c r="AD105" s="286">
        <f t="shared" si="4"/>
        <v>194.02138283997303</v>
      </c>
      <c r="AE105" s="286">
        <f t="shared" si="4"/>
        <v>55.32907857997607</v>
      </c>
      <c r="AF105" s="286">
        <f t="shared" si="4"/>
        <v>201.87331616124794</v>
      </c>
      <c r="AG105" s="286">
        <f t="shared" si="4"/>
        <v>34.947480388246234</v>
      </c>
      <c r="AH105" s="286">
        <f t="shared" si="4"/>
        <v>250.59241706161137</v>
      </c>
      <c r="AI105" s="286">
        <f t="shared" si="4"/>
        <v>49.631384939441809</v>
      </c>
      <c r="AJ105" s="286">
        <f t="shared" si="4"/>
        <v>133.23300983065565</v>
      </c>
      <c r="AK105" s="286">
        <f t="shared" si="4"/>
        <v>164.89335781645676</v>
      </c>
      <c r="AL105" s="286">
        <f t="shared" si="4"/>
        <v>249.77356503422845</v>
      </c>
      <c r="AM105" s="286">
        <f t="shared" si="4"/>
        <v>258.50806566466406</v>
      </c>
      <c r="AN105" s="286">
        <f t="shared" si="4"/>
        <v>569.82704676450476</v>
      </c>
      <c r="AO105" s="286">
        <f t="shared" si="4"/>
        <v>16.592378659314029</v>
      </c>
      <c r="AP105" s="286">
        <f t="shared" si="4"/>
        <v>168.57659541584869</v>
      </c>
      <c r="AQ105" s="286">
        <f t="shared" si="4"/>
        <v>84.162418577846807</v>
      </c>
      <c r="AR105" s="286">
        <f t="shared" si="4"/>
        <v>43.5002067104666</v>
      </c>
      <c r="AS105" s="286">
        <f t="shared" si="4"/>
        <v>16.585228028187753</v>
      </c>
      <c r="AT105" s="286">
        <f t="shared" si="4"/>
        <v>486.7038957585429</v>
      </c>
      <c r="AU105" s="286">
        <f t="shared" si="4"/>
        <v>312.84434182325157</v>
      </c>
      <c r="AV105" s="286">
        <f t="shared" si="4"/>
        <v>180</v>
      </c>
      <c r="AW105" s="286">
        <f t="shared" si="4"/>
        <v>254.09129519569453</v>
      </c>
      <c r="AX105" s="286">
        <f t="shared" si="4"/>
        <v>16.965496398529186</v>
      </c>
      <c r="AY105" s="286">
        <f t="shared" si="4"/>
        <v>13.977736362262631</v>
      </c>
      <c r="AZ105" s="286">
        <f t="shared" si="4"/>
        <v>112.8948920951119</v>
      </c>
      <c r="BA105" s="286">
        <f t="shared" si="4"/>
        <v>35.713494182239465</v>
      </c>
      <c r="BB105" s="286">
        <f t="shared" si="4"/>
        <v>136.48466226766737</v>
      </c>
      <c r="BC105" s="286">
        <f t="shared" si="4"/>
        <v>47.061099078224949</v>
      </c>
      <c r="BD105" s="286">
        <f t="shared" si="4"/>
        <v>302.70168432700825</v>
      </c>
      <c r="BE105" s="286">
        <f t="shared" si="4"/>
        <v>525.13363886883531</v>
      </c>
      <c r="BF105" s="286">
        <f t="shared" si="4"/>
        <v>8</v>
      </c>
      <c r="BG105" s="286">
        <f t="shared" si="4"/>
        <v>311.2336074534818</v>
      </c>
      <c r="BH105" s="286">
        <f t="shared" si="4"/>
        <v>147.52722600000001</v>
      </c>
      <c r="BI105" s="286">
        <f t="shared" si="4"/>
        <v>118.39344589869118</v>
      </c>
      <c r="BJ105" s="286">
        <f t="shared" si="4"/>
        <v>203.09721320113778</v>
      </c>
      <c r="BK105" s="286">
        <f t="shared" si="4"/>
        <v>84.97712688607416</v>
      </c>
      <c r="BL105" s="286">
        <f t="shared" si="4"/>
        <v>178.87080408667416</v>
      </c>
      <c r="BM105" s="286">
        <f t="shared" si="4"/>
        <v>110.38989006235586</v>
      </c>
      <c r="BN105" s="286">
        <f t="shared" si="4"/>
        <v>83.828223874178278</v>
      </c>
      <c r="BO105" s="286">
        <f t="shared" ref="BO105:CC105" si="5">SUM(BO3:BO102)</f>
        <v>115.25987589850708</v>
      </c>
      <c r="BP105" s="286">
        <f t="shared" si="5"/>
        <v>604.05692545812292</v>
      </c>
      <c r="BQ105" s="286">
        <f t="shared" si="5"/>
        <v>906.01684830460613</v>
      </c>
      <c r="BR105" s="286">
        <f t="shared" si="5"/>
        <v>51.726362351784736</v>
      </c>
      <c r="BS105" s="286">
        <f t="shared" si="5"/>
        <v>60.332948653857137</v>
      </c>
      <c r="BT105" s="286">
        <f t="shared" si="5"/>
        <v>0</v>
      </c>
      <c r="BU105" s="286">
        <f t="shared" si="5"/>
        <v>20.712603796989622</v>
      </c>
      <c r="BV105" s="286">
        <f t="shared" ref="BV105:BW105" si="6">SUM(BV3:BV102)</f>
        <v>101.31462432568127</v>
      </c>
      <c r="BW105" s="286">
        <f t="shared" si="6"/>
        <v>5.9399767998848567</v>
      </c>
      <c r="BX105" s="286">
        <f t="shared" si="5"/>
        <v>101.31443140627883</v>
      </c>
      <c r="BY105" s="286">
        <f t="shared" si="5"/>
        <v>1688.3086563863114</v>
      </c>
      <c r="BZ105" s="286">
        <f t="shared" ref="BZ105:CA105" si="7">SUM(BZ3:BZ102)</f>
        <v>427.93348842742722</v>
      </c>
      <c r="CA105" s="286">
        <f t="shared" si="7"/>
        <v>15</v>
      </c>
      <c r="CB105" s="286">
        <f t="shared" si="5"/>
        <v>0</v>
      </c>
      <c r="CC105" s="286">
        <f t="shared" si="5"/>
        <v>6535.1669828519252</v>
      </c>
      <c r="CD105" s="287"/>
    </row>
    <row r="106" spans="1:82" s="146" customFormat="1" ht="177">
      <c r="A106" s="146" t="s">
        <v>272</v>
      </c>
      <c r="B106" s="146" t="str">
        <f t="shared" ref="B106:AG106" si="8">B2&amp;B1</f>
        <v>Szezonnyitó kupa39692</v>
      </c>
      <c r="C106" s="146" t="str">
        <f t="shared" si="8"/>
        <v>Újpest Kupa39727</v>
      </c>
      <c r="D106" s="146" t="str">
        <f t="shared" si="8"/>
        <v>HCC39741</v>
      </c>
      <c r="E106" s="146" t="str">
        <f t="shared" si="8"/>
        <v>Vegyes páros OB39770</v>
      </c>
      <c r="F106" s="146" t="str">
        <f t="shared" si="8"/>
        <v>MKK39776</v>
      </c>
      <c r="G106" s="146" t="str">
        <f t="shared" si="8"/>
        <v>Évzáró kupa39797</v>
      </c>
      <c r="H106" s="146" t="str">
        <f t="shared" si="8"/>
        <v>Évnyitó kupa39818</v>
      </c>
      <c r="I106" s="146" t="str">
        <f t="shared" si="8"/>
        <v>OCSB férfi "B"39867</v>
      </c>
      <c r="J106" s="146" t="str">
        <f t="shared" si="8"/>
        <v>OCSB női "A"39867</v>
      </c>
      <c r="K106" s="146" t="str">
        <f t="shared" si="8"/>
        <v>OCSB férfi "A"39867</v>
      </c>
      <c r="L106" s="146" t="str">
        <f t="shared" si="8"/>
        <v>HMDCC39881</v>
      </c>
      <c r="M106" s="146" t="str">
        <f t="shared" si="8"/>
        <v>IFI női OB39909</v>
      </c>
      <c r="N106" s="146" t="str">
        <f t="shared" si="8"/>
        <v>IFI férfi OB39909</v>
      </c>
      <c r="O106" s="146" t="str">
        <f t="shared" si="8"/>
        <v>Tavasz kupa39923</v>
      </c>
      <c r="P106" s="146" t="str">
        <f t="shared" si="8"/>
        <v>Vegyes OB39938</v>
      </c>
      <c r="Q106" s="146" t="str">
        <f t="shared" si="8"/>
        <v>Szezonzáró verseny39972</v>
      </c>
      <c r="R106" s="146" t="str">
        <f t="shared" si="8"/>
        <v>Cortina Int.39986</v>
      </c>
      <c r="S106" s="146" t="str">
        <f t="shared" si="8"/>
        <v>49th Garmisch40007</v>
      </c>
      <c r="T106" s="146" t="str">
        <f t="shared" si="8"/>
        <v>Debrecen40021</v>
      </c>
      <c r="U106" s="146" t="str">
        <f t="shared" si="8"/>
        <v>Riga open 201340049</v>
      </c>
      <c r="V106" s="146" t="str">
        <f t="shared" si="8"/>
        <v>Szezonnyitó kupa40056</v>
      </c>
      <c r="W106" s="146" t="str">
        <f t="shared" si="8"/>
        <v>Mentor Torun Cup 201340056</v>
      </c>
      <c r="X106" s="146" t="str">
        <f t="shared" si="8"/>
        <v>EECC 201340063</v>
      </c>
      <c r="Y106" s="146" t="str">
        <f t="shared" si="8"/>
        <v>Kitzbühel40063</v>
      </c>
      <c r="Z106" s="146" t="str">
        <f t="shared" si="8"/>
        <v>EMCC 2013 Edinburgh40076</v>
      </c>
      <c r="AA106" s="146" t="str">
        <f t="shared" si="8"/>
        <v>Újpest Kupa40084</v>
      </c>
      <c r="AB106" s="146" t="str">
        <f t="shared" si="8"/>
        <v>October Fest Garmisch40084</v>
      </c>
      <c r="AC106" s="146" t="str">
        <f t="shared" si="8"/>
        <v>MKK40105</v>
      </c>
      <c r="AD106" s="146" t="str">
        <f t="shared" si="8"/>
        <v>Vegyes Páros OB40112</v>
      </c>
      <c r="AE106" s="146" t="str">
        <f t="shared" si="8"/>
        <v>Bern Intern Consolation40119</v>
      </c>
      <c r="AF106" s="146" t="str">
        <f t="shared" si="8"/>
        <v>HCC40126</v>
      </c>
      <c r="AG106" s="146" t="str">
        <f t="shared" si="8"/>
        <v>Oedtsee Trophy40140</v>
      </c>
      <c r="AH106" s="146" t="str">
        <f t="shared" ref="AH106:BM106" si="9">AH2&amp;AH1</f>
        <v>ECC B  Men40146</v>
      </c>
      <c r="AI106" s="146" t="str">
        <f t="shared" si="9"/>
        <v>ECC B Women40146</v>
      </c>
      <c r="AJ106" s="146" t="str">
        <f t="shared" si="9"/>
        <v>Évzáró kupa40161</v>
      </c>
      <c r="AK106" s="146" t="str">
        <f t="shared" si="9"/>
        <v>Évnyitó kupa40182</v>
      </c>
      <c r="AL106" s="146" t="str">
        <f t="shared" si="9"/>
        <v>EJCC Women40185</v>
      </c>
      <c r="AM106" s="146" t="str">
        <f t="shared" si="9"/>
        <v>OCSB női "A"40246</v>
      </c>
      <c r="AN106" s="146" t="str">
        <f t="shared" si="9"/>
        <v>OCSB férfi "A"40246</v>
      </c>
      <c r="AO106" s="146" t="str">
        <f t="shared" si="9"/>
        <v>OCSB férfi "B"40246</v>
      </c>
      <c r="AP106" s="146" t="str">
        <f t="shared" si="9"/>
        <v>HMDCC40259</v>
      </c>
      <c r="AQ106" s="146" t="str">
        <f t="shared" si="9"/>
        <v>IFI női OB40266</v>
      </c>
      <c r="AR106" s="146" t="str">
        <f t="shared" si="9"/>
        <v>IFI férfi OB40266</v>
      </c>
      <c r="AS106" s="146" t="str">
        <f t="shared" si="9"/>
        <v>Silesian GP40280</v>
      </c>
      <c r="AT106" s="146" t="str">
        <f t="shared" si="9"/>
        <v>WMDCC 201440297</v>
      </c>
      <c r="AU106" s="146" t="str">
        <f t="shared" si="9"/>
        <v>Vegyes OB40309</v>
      </c>
      <c r="AV106" s="146" t="str">
        <f t="shared" si="9"/>
        <v>Savona Cup40315</v>
      </c>
      <c r="AW106" s="146" t="str">
        <f t="shared" si="9"/>
        <v>Szezonzáró kupa40336</v>
      </c>
      <c r="AX106" s="146" t="str">
        <f t="shared" si="9"/>
        <v>Zoetermeer Sweetlake Summer Cup40406</v>
      </c>
      <c r="AY106" s="146" t="str">
        <f t="shared" si="9"/>
        <v>Riga open 201440413</v>
      </c>
      <c r="AZ106" s="146" t="str">
        <f t="shared" si="9"/>
        <v>Szezonnyitó kupa40427</v>
      </c>
      <c r="BA106" s="146" t="str">
        <f t="shared" si="9"/>
        <v>Kitzbühel40427</v>
      </c>
      <c r="BB106" s="146" t="str">
        <f t="shared" si="9"/>
        <v>EMCC 201440440</v>
      </c>
      <c r="BC106" s="146" t="str">
        <f t="shared" si="9"/>
        <v>Octoberfest Turnier 201440449</v>
      </c>
      <c r="BD106" s="146" t="str">
        <f t="shared" si="9"/>
        <v>Újpest Kupa40455</v>
      </c>
      <c r="BE106" s="146" t="str">
        <f t="shared" si="9"/>
        <v>Vegyes Páros OB40477</v>
      </c>
      <c r="BF106" s="146" t="str">
        <f t="shared" si="9"/>
        <v>Bern Intern Consolation40484</v>
      </c>
      <c r="BG106" s="146" t="str">
        <f t="shared" si="9"/>
        <v>Magyar Kupa40490</v>
      </c>
      <c r="BH106" s="146" t="str">
        <f t="shared" si="9"/>
        <v>Wetzikon 40497</v>
      </c>
      <c r="BI106" s="146" t="str">
        <f t="shared" si="9"/>
        <v>ECC B  Men40511</v>
      </c>
      <c r="BJ106" s="146" t="str">
        <f t="shared" si="9"/>
        <v>ECC B Women40511</v>
      </c>
      <c r="BK106" s="146" t="str">
        <f t="shared" si="9"/>
        <v>Évzáró kupa40532</v>
      </c>
      <c r="BL106" s="146" t="str">
        <f t="shared" si="9"/>
        <v>EJCC Women40553</v>
      </c>
      <c r="BM106" s="146" t="str">
        <f t="shared" si="9"/>
        <v>Évnyitó kupa40553</v>
      </c>
      <c r="BN106" s="146" t="str">
        <f t="shared" ref="BN106:BY106" si="10">BN2&amp;BN1</f>
        <v>Berlin Cup40561</v>
      </c>
      <c r="BO106" s="146" t="str">
        <f t="shared" si="10"/>
        <v>Aarau Mixed Doubles40581</v>
      </c>
      <c r="BP106" s="146" t="str">
        <f t="shared" si="10"/>
        <v>OCSB női "A"40595</v>
      </c>
      <c r="BQ106" s="146" t="str">
        <f t="shared" si="10"/>
        <v>OCSB férfi "A"40595</v>
      </c>
      <c r="BR106" s="146" t="str">
        <f t="shared" si="10"/>
        <v>Letící Kameny40602</v>
      </c>
      <c r="BS106" s="146" t="str">
        <f t="shared" si="10"/>
        <v>OCSB férfi "B"40623</v>
      </c>
      <c r="BT106" s="146" t="str">
        <f t="shared" si="10"/>
        <v>Deaflympics 2015 Men40637</v>
      </c>
      <c r="BU106" s="146" t="str">
        <f t="shared" si="10"/>
        <v>Deaflympics 2015 Women40637</v>
      </c>
      <c r="BV106" s="146" t="str">
        <f t="shared" ref="BV106:BW106" si="11">BV2&amp;BV1</f>
        <v>IFI női OB40643</v>
      </c>
      <c r="BW106" s="146" t="str">
        <f t="shared" si="11"/>
        <v>IFI férfi OB40643</v>
      </c>
      <c r="BX106" s="146" t="str">
        <f t="shared" si="10"/>
        <v>VIII Mixed-Doubles Curling Cup40644</v>
      </c>
      <c r="BY106" s="146" t="str">
        <f t="shared" si="10"/>
        <v>WMDCC 201540657</v>
      </c>
      <c r="BZ106" s="146" t="str">
        <f t="shared" ref="BZ106:CA106" si="12">BZ2&amp;BZ1</f>
        <v>Vegyes OB40665</v>
      </c>
      <c r="CA106" s="146" t="str">
        <f t="shared" si="12"/>
        <v>Savona Cup40679</v>
      </c>
      <c r="CC106" s="240"/>
      <c r="CD106" s="147"/>
    </row>
    <row r="108" spans="1:82">
      <c r="B108" s="35">
        <v>2</v>
      </c>
      <c r="C108" s="35">
        <f>B108+1</f>
        <v>3</v>
      </c>
      <c r="D108" s="35">
        <f t="shared" ref="D108:BP108" si="13">C108+1</f>
        <v>4</v>
      </c>
      <c r="E108" s="35">
        <f t="shared" si="13"/>
        <v>5</v>
      </c>
      <c r="F108" s="35">
        <f t="shared" si="13"/>
        <v>6</v>
      </c>
      <c r="G108" s="35">
        <f t="shared" si="13"/>
        <v>7</v>
      </c>
      <c r="H108" s="35">
        <f t="shared" si="13"/>
        <v>8</v>
      </c>
      <c r="I108" s="35">
        <f t="shared" si="13"/>
        <v>9</v>
      </c>
      <c r="J108" s="35">
        <f t="shared" si="13"/>
        <v>10</v>
      </c>
      <c r="K108" s="35">
        <f t="shared" si="13"/>
        <v>11</v>
      </c>
      <c r="L108" s="35">
        <f t="shared" si="13"/>
        <v>12</v>
      </c>
      <c r="M108" s="35">
        <f t="shared" si="13"/>
        <v>13</v>
      </c>
      <c r="N108" s="35">
        <f t="shared" si="13"/>
        <v>14</v>
      </c>
      <c r="O108" s="35">
        <f t="shared" si="13"/>
        <v>15</v>
      </c>
      <c r="P108" s="35">
        <f t="shared" si="13"/>
        <v>16</v>
      </c>
      <c r="Q108" s="35">
        <f t="shared" si="13"/>
        <v>17</v>
      </c>
      <c r="R108" s="35">
        <f t="shared" si="13"/>
        <v>18</v>
      </c>
      <c r="S108" s="35">
        <f t="shared" si="13"/>
        <v>19</v>
      </c>
      <c r="T108" s="35">
        <f t="shared" si="13"/>
        <v>20</v>
      </c>
      <c r="U108" s="35">
        <f t="shared" si="13"/>
        <v>21</v>
      </c>
      <c r="V108" s="35">
        <f t="shared" si="13"/>
        <v>22</v>
      </c>
      <c r="W108" s="35">
        <f t="shared" si="13"/>
        <v>23</v>
      </c>
      <c r="X108" s="35">
        <f t="shared" si="13"/>
        <v>24</v>
      </c>
      <c r="Y108" s="35">
        <f t="shared" si="13"/>
        <v>25</v>
      </c>
      <c r="Z108" s="35">
        <f t="shared" si="13"/>
        <v>26</v>
      </c>
      <c r="AA108" s="35">
        <f t="shared" si="13"/>
        <v>27</v>
      </c>
      <c r="AB108" s="35">
        <f t="shared" si="13"/>
        <v>28</v>
      </c>
      <c r="AC108" s="35">
        <f t="shared" si="13"/>
        <v>29</v>
      </c>
      <c r="AD108" s="35">
        <f t="shared" si="13"/>
        <v>30</v>
      </c>
      <c r="AE108" s="35">
        <f t="shared" si="13"/>
        <v>31</v>
      </c>
      <c r="AF108" s="35">
        <f t="shared" si="13"/>
        <v>32</v>
      </c>
      <c r="AG108" s="35">
        <f t="shared" si="13"/>
        <v>33</v>
      </c>
      <c r="AH108" s="35">
        <f t="shared" si="13"/>
        <v>34</v>
      </c>
      <c r="AI108" s="35">
        <f t="shared" si="13"/>
        <v>35</v>
      </c>
      <c r="AJ108" s="35">
        <f t="shared" si="13"/>
        <v>36</v>
      </c>
      <c r="AK108" s="35">
        <f t="shared" si="13"/>
        <v>37</v>
      </c>
      <c r="AL108" s="35">
        <f t="shared" si="13"/>
        <v>38</v>
      </c>
      <c r="AM108" s="35">
        <f t="shared" si="13"/>
        <v>39</v>
      </c>
      <c r="AN108" s="35">
        <f t="shared" si="13"/>
        <v>40</v>
      </c>
      <c r="AO108" s="35">
        <f>AL108+1</f>
        <v>39</v>
      </c>
      <c r="AP108" s="35">
        <f>AN108+1</f>
        <v>41</v>
      </c>
      <c r="AQ108" s="35">
        <f t="shared" si="13"/>
        <v>42</v>
      </c>
      <c r="AR108" s="35">
        <f t="shared" si="13"/>
        <v>43</v>
      </c>
      <c r="AS108" s="35">
        <f t="shared" si="13"/>
        <v>44</v>
      </c>
      <c r="AT108" s="35">
        <f t="shared" si="13"/>
        <v>45</v>
      </c>
      <c r="AU108" s="35">
        <f t="shared" si="13"/>
        <v>46</v>
      </c>
      <c r="AV108" s="35">
        <f t="shared" si="13"/>
        <v>47</v>
      </c>
      <c r="AW108" s="35">
        <f t="shared" si="13"/>
        <v>48</v>
      </c>
      <c r="AX108" s="35">
        <f t="shared" si="13"/>
        <v>49</v>
      </c>
      <c r="AY108" s="35">
        <f t="shared" si="13"/>
        <v>50</v>
      </c>
      <c r="AZ108" s="35">
        <f t="shared" si="13"/>
        <v>51</v>
      </c>
      <c r="BA108" s="35">
        <f t="shared" si="13"/>
        <v>52</v>
      </c>
      <c r="BB108" s="35">
        <f t="shared" si="13"/>
        <v>53</v>
      </c>
      <c r="BC108" s="35">
        <f t="shared" si="13"/>
        <v>54</v>
      </c>
      <c r="BD108" s="35">
        <f t="shared" si="13"/>
        <v>55</v>
      </c>
      <c r="BE108" s="35">
        <f t="shared" si="13"/>
        <v>56</v>
      </c>
      <c r="BF108" s="35">
        <f t="shared" si="13"/>
        <v>57</v>
      </c>
      <c r="BG108" s="35">
        <f t="shared" si="13"/>
        <v>58</v>
      </c>
      <c r="BH108" s="35">
        <f t="shared" si="13"/>
        <v>59</v>
      </c>
      <c r="BI108" s="35">
        <f t="shared" si="13"/>
        <v>60</v>
      </c>
      <c r="BJ108" s="35">
        <f t="shared" si="13"/>
        <v>61</v>
      </c>
      <c r="BK108" s="35">
        <f t="shared" si="13"/>
        <v>62</v>
      </c>
      <c r="BL108" s="35">
        <f t="shared" si="13"/>
        <v>63</v>
      </c>
      <c r="BM108" s="35">
        <f t="shared" si="13"/>
        <v>64</v>
      </c>
      <c r="BN108" s="35">
        <f t="shared" si="13"/>
        <v>65</v>
      </c>
      <c r="BO108" s="35">
        <f t="shared" si="13"/>
        <v>66</v>
      </c>
      <c r="BP108" s="35">
        <f t="shared" si="13"/>
        <v>67</v>
      </c>
      <c r="BQ108" s="35">
        <f t="shared" ref="BQ108" si="14">BP108+1</f>
        <v>68</v>
      </c>
      <c r="BR108" s="35">
        <f t="shared" ref="BR108" si="15">BQ108+1</f>
        <v>69</v>
      </c>
      <c r="BS108" s="35">
        <f t="shared" ref="BS108" si="16">BR108+1</f>
        <v>70</v>
      </c>
      <c r="BT108" s="35">
        <f t="shared" ref="BT108" si="17">BS108+1</f>
        <v>71</v>
      </c>
      <c r="BU108" s="35">
        <f t="shared" ref="BU108" si="18">BT108+1</f>
        <v>72</v>
      </c>
      <c r="BV108" s="35">
        <f t="shared" ref="BV108" si="19">BU108+1</f>
        <v>73</v>
      </c>
      <c r="BW108" s="35">
        <f t="shared" ref="BW108" si="20">BV108+1</f>
        <v>74</v>
      </c>
      <c r="BX108" s="35">
        <f t="shared" ref="BX108" si="21">BW108+1</f>
        <v>75</v>
      </c>
      <c r="BY108" s="35">
        <f t="shared" ref="BY108" si="22">BX108+1</f>
        <v>76</v>
      </c>
      <c r="BZ108" s="35">
        <f t="shared" ref="BZ108" si="23">BY108+1</f>
        <v>77</v>
      </c>
      <c r="CA108" s="35">
        <f t="shared" ref="CA108" si="24">BZ108+1</f>
        <v>78</v>
      </c>
      <c r="CB108" s="35">
        <f t="shared" ref="CB108" si="25">CA108+1</f>
        <v>79</v>
      </c>
    </row>
  </sheetData>
  <autoFilter ref="A2:CC103">
    <sortState ref="A3:CC103">
      <sortCondition descending="1" ref="CC2:CC103"/>
    </sortState>
  </autoFilter>
  <sortState ref="A3:CF89">
    <sortCondition descending="1" ref="CC3:CC89"/>
  </sortState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10"/>
  <sheetViews>
    <sheetView topLeftCell="A83" workbookViewId="0">
      <selection activeCell="A107" sqref="A107"/>
    </sheetView>
  </sheetViews>
  <sheetFormatPr defaultColWidth="11" defaultRowHeight="12.75"/>
  <cols>
    <col min="1" max="1" width="25.375" bestFit="1" customWidth="1"/>
  </cols>
  <sheetData>
    <row r="3" spans="1:2">
      <c r="A3" t="s">
        <v>1067</v>
      </c>
      <c r="B3" t="s">
        <v>1066</v>
      </c>
    </row>
    <row r="4" spans="1:2">
      <c r="A4" t="s">
        <v>1204</v>
      </c>
      <c r="B4" t="s">
        <v>877</v>
      </c>
    </row>
    <row r="5" spans="1:2">
      <c r="A5" t="s">
        <v>1203</v>
      </c>
      <c r="B5" t="s">
        <v>878</v>
      </c>
    </row>
    <row r="6" spans="1:2">
      <c r="A6" t="s">
        <v>1202</v>
      </c>
      <c r="B6" t="s">
        <v>879</v>
      </c>
    </row>
    <row r="7" spans="1:2">
      <c r="A7" t="s">
        <v>1060</v>
      </c>
      <c r="B7" t="s">
        <v>886</v>
      </c>
    </row>
    <row r="8" spans="1:2">
      <c r="A8" t="s">
        <v>391</v>
      </c>
      <c r="B8" t="s">
        <v>880</v>
      </c>
    </row>
    <row r="9" spans="1:2">
      <c r="A9" t="s">
        <v>1201</v>
      </c>
      <c r="B9" t="s">
        <v>881</v>
      </c>
    </row>
    <row r="10" spans="1:2">
      <c r="A10" t="s">
        <v>1059</v>
      </c>
      <c r="B10" t="s">
        <v>882</v>
      </c>
    </row>
    <row r="11" spans="1:2">
      <c r="A11" t="s">
        <v>1200</v>
      </c>
      <c r="B11" t="s">
        <v>883</v>
      </c>
    </row>
    <row r="12" spans="1:2">
      <c r="A12" t="s">
        <v>847</v>
      </c>
      <c r="B12" t="s">
        <v>884</v>
      </c>
    </row>
    <row r="13" spans="1:2">
      <c r="A13" t="s">
        <v>1199</v>
      </c>
      <c r="B13" t="s">
        <v>885</v>
      </c>
    </row>
    <row r="14" spans="1:2">
      <c r="A14" t="s">
        <v>364</v>
      </c>
      <c r="B14" t="s">
        <v>887</v>
      </c>
    </row>
    <row r="15" spans="1:2">
      <c r="A15" t="s">
        <v>373</v>
      </c>
      <c r="B15" t="s">
        <v>888</v>
      </c>
    </row>
    <row r="16" spans="1:2">
      <c r="A16" t="s">
        <v>1198</v>
      </c>
      <c r="B16" t="s">
        <v>889</v>
      </c>
    </row>
    <row r="17" spans="1:2">
      <c r="A17" t="s">
        <v>1197</v>
      </c>
      <c r="B17" t="s">
        <v>890</v>
      </c>
    </row>
    <row r="18" spans="1:2">
      <c r="A18" t="s">
        <v>1190</v>
      </c>
      <c r="B18" t="s">
        <v>903</v>
      </c>
    </row>
    <row r="19" spans="1:2">
      <c r="A19" t="s">
        <v>1196</v>
      </c>
      <c r="B19" t="s">
        <v>891</v>
      </c>
    </row>
    <row r="20" spans="1:2">
      <c r="A20" t="s">
        <v>1061</v>
      </c>
      <c r="B20" t="s">
        <v>892</v>
      </c>
    </row>
    <row r="21" spans="1:2">
      <c r="A21" t="s">
        <v>380</v>
      </c>
      <c r="B21" t="s">
        <v>899</v>
      </c>
    </row>
    <row r="22" spans="1:2">
      <c r="A22" t="s">
        <v>370</v>
      </c>
      <c r="B22" t="s">
        <v>860</v>
      </c>
    </row>
    <row r="23" spans="1:2">
      <c r="A23" t="s">
        <v>866</v>
      </c>
      <c r="B23" t="s">
        <v>898</v>
      </c>
    </row>
    <row r="24" spans="1:2">
      <c r="A24" t="s">
        <v>865</v>
      </c>
      <c r="B24" t="s">
        <v>894</v>
      </c>
    </row>
    <row r="25" spans="1:2">
      <c r="A25" t="s">
        <v>1194</v>
      </c>
      <c r="B25" t="s">
        <v>895</v>
      </c>
    </row>
    <row r="26" spans="1:2">
      <c r="A26" t="s">
        <v>1193</v>
      </c>
      <c r="B26" t="s">
        <v>896</v>
      </c>
    </row>
    <row r="27" spans="1:2">
      <c r="A27" t="s">
        <v>1192</v>
      </c>
      <c r="B27" t="s">
        <v>900</v>
      </c>
    </row>
    <row r="28" spans="1:2">
      <c r="A28" t="s">
        <v>1062</v>
      </c>
      <c r="B28" t="s">
        <v>897</v>
      </c>
    </row>
    <row r="29" spans="1:2">
      <c r="A29" t="s">
        <v>1191</v>
      </c>
      <c r="B29" t="s">
        <v>901</v>
      </c>
    </row>
    <row r="30" spans="1:2">
      <c r="A30" t="s">
        <v>390</v>
      </c>
      <c r="B30" t="s">
        <v>902</v>
      </c>
    </row>
    <row r="31" spans="1:2">
      <c r="A31" t="s">
        <v>1152</v>
      </c>
      <c r="B31" t="s">
        <v>958</v>
      </c>
    </row>
    <row r="32" spans="1:2">
      <c r="A32" t="s">
        <v>1189</v>
      </c>
      <c r="B32" t="s">
        <v>904</v>
      </c>
    </row>
    <row r="33" spans="1:2">
      <c r="A33" t="s">
        <v>846</v>
      </c>
      <c r="B33" t="s">
        <v>905</v>
      </c>
    </row>
    <row r="34" spans="1:2">
      <c r="A34" t="s">
        <v>1063</v>
      </c>
      <c r="B34" t="s">
        <v>863</v>
      </c>
    </row>
    <row r="35" spans="1:2">
      <c r="A35" t="s">
        <v>1195</v>
      </c>
      <c r="B35" t="s">
        <v>893</v>
      </c>
    </row>
    <row r="36" spans="1:2">
      <c r="A36" t="s">
        <v>867</v>
      </c>
      <c r="B36" t="s">
        <v>907</v>
      </c>
    </row>
    <row r="37" spans="1:2">
      <c r="A37" t="s">
        <v>1185</v>
      </c>
      <c r="B37" t="s">
        <v>915</v>
      </c>
    </row>
    <row r="38" spans="1:2">
      <c r="A38" t="s">
        <v>347</v>
      </c>
      <c r="B38" t="s">
        <v>908</v>
      </c>
    </row>
    <row r="39" spans="1:2">
      <c r="A39" t="s">
        <v>1181</v>
      </c>
      <c r="B39" t="s">
        <v>919</v>
      </c>
    </row>
    <row r="40" spans="1:2">
      <c r="A40" t="s">
        <v>1065</v>
      </c>
      <c r="B40" t="s">
        <v>909</v>
      </c>
    </row>
    <row r="41" spans="1:2">
      <c r="A41" t="s">
        <v>1064</v>
      </c>
      <c r="B41" t="s">
        <v>906</v>
      </c>
    </row>
    <row r="42" spans="1:2">
      <c r="A42" t="s">
        <v>1188</v>
      </c>
      <c r="B42" t="s">
        <v>911</v>
      </c>
    </row>
    <row r="43" spans="1:2">
      <c r="A43" t="s">
        <v>378</v>
      </c>
      <c r="B43" t="s">
        <v>1042</v>
      </c>
    </row>
    <row r="44" spans="1:2">
      <c r="A44" t="s">
        <v>1187</v>
      </c>
      <c r="B44" t="s">
        <v>912</v>
      </c>
    </row>
    <row r="45" spans="1:2">
      <c r="A45" t="s">
        <v>353</v>
      </c>
      <c r="B45" t="s">
        <v>913</v>
      </c>
    </row>
    <row r="46" spans="1:2">
      <c r="A46" t="s">
        <v>1081</v>
      </c>
      <c r="B46" t="s">
        <v>1042</v>
      </c>
    </row>
    <row r="47" spans="1:2">
      <c r="A47" t="s">
        <v>1183</v>
      </c>
      <c r="B47" t="s">
        <v>917</v>
      </c>
    </row>
    <row r="48" spans="1:2">
      <c r="A48" t="s">
        <v>1182</v>
      </c>
      <c r="B48" t="s">
        <v>918</v>
      </c>
    </row>
    <row r="49" spans="1:2">
      <c r="A49" t="s">
        <v>874</v>
      </c>
      <c r="B49" t="s">
        <v>910</v>
      </c>
    </row>
    <row r="50" spans="1:2">
      <c r="A50" t="s">
        <v>1184</v>
      </c>
      <c r="B50" t="s">
        <v>916</v>
      </c>
    </row>
    <row r="51" spans="1:2">
      <c r="A51" t="s">
        <v>1180</v>
      </c>
      <c r="B51" t="s">
        <v>920</v>
      </c>
    </row>
    <row r="52" spans="1:2">
      <c r="A52" t="s">
        <v>377</v>
      </c>
      <c r="B52" t="s">
        <v>612</v>
      </c>
    </row>
    <row r="53" spans="1:2">
      <c r="A53" t="s">
        <v>1179</v>
      </c>
      <c r="B53" t="s">
        <v>921</v>
      </c>
    </row>
    <row r="54" spans="1:2">
      <c r="A54" t="s">
        <v>1178</v>
      </c>
      <c r="B54" t="s">
        <v>922</v>
      </c>
    </row>
    <row r="55" spans="1:2">
      <c r="A55" t="s">
        <v>357</v>
      </c>
      <c r="B55" t="s">
        <v>404</v>
      </c>
    </row>
    <row r="56" spans="1:2">
      <c r="A56" t="s">
        <v>352</v>
      </c>
      <c r="B56" t="s">
        <v>923</v>
      </c>
    </row>
    <row r="57" spans="1:2">
      <c r="A57" t="s">
        <v>1177</v>
      </c>
      <c r="B57" t="s">
        <v>924</v>
      </c>
    </row>
    <row r="58" spans="1:2">
      <c r="A58" t="s">
        <v>1176</v>
      </c>
      <c r="B58" t="s">
        <v>925</v>
      </c>
    </row>
    <row r="59" spans="1:2">
      <c r="A59" t="s">
        <v>1175</v>
      </c>
      <c r="B59" t="s">
        <v>926</v>
      </c>
    </row>
    <row r="60" spans="1:2">
      <c r="A60" t="s">
        <v>1174</v>
      </c>
      <c r="B60" t="s">
        <v>927</v>
      </c>
    </row>
    <row r="61" spans="1:2">
      <c r="A61" t="s">
        <v>870</v>
      </c>
      <c r="B61" t="s">
        <v>928</v>
      </c>
    </row>
    <row r="62" spans="1:2">
      <c r="A62" t="s">
        <v>1172</v>
      </c>
      <c r="B62" t="s">
        <v>930</v>
      </c>
    </row>
    <row r="63" spans="1:2">
      <c r="A63" t="s">
        <v>1165</v>
      </c>
      <c r="B63" t="s">
        <v>941</v>
      </c>
    </row>
    <row r="64" spans="1:2">
      <c r="A64" t="s">
        <v>1173</v>
      </c>
      <c r="B64" t="s">
        <v>929</v>
      </c>
    </row>
    <row r="65" spans="1:2">
      <c r="A65" t="s">
        <v>372</v>
      </c>
      <c r="B65" t="s">
        <v>931</v>
      </c>
    </row>
    <row r="66" spans="1:2">
      <c r="A66" t="s">
        <v>1171</v>
      </c>
      <c r="B66" t="s">
        <v>932</v>
      </c>
    </row>
    <row r="67" spans="1:2">
      <c r="A67" t="s">
        <v>1169</v>
      </c>
      <c r="B67" t="s">
        <v>935</v>
      </c>
    </row>
    <row r="68" spans="1:2">
      <c r="A68" t="s">
        <v>1170</v>
      </c>
      <c r="B68" t="s">
        <v>933</v>
      </c>
    </row>
    <row r="69" spans="1:2">
      <c r="A69" t="s">
        <v>361</v>
      </c>
      <c r="B69" t="s">
        <v>413</v>
      </c>
    </row>
    <row r="70" spans="1:2">
      <c r="A70" t="s">
        <v>355</v>
      </c>
      <c r="B70" t="s">
        <v>934</v>
      </c>
    </row>
    <row r="71" spans="1:2">
      <c r="A71" t="s">
        <v>1168</v>
      </c>
      <c r="B71" t="s">
        <v>936</v>
      </c>
    </row>
    <row r="72" spans="1:2">
      <c r="A72" t="s">
        <v>848</v>
      </c>
      <c r="B72" t="s">
        <v>940</v>
      </c>
    </row>
    <row r="73" spans="1:2">
      <c r="A73" t="s">
        <v>356</v>
      </c>
      <c r="B73" t="s">
        <v>405</v>
      </c>
    </row>
    <row r="74" spans="1:2">
      <c r="A74" t="s">
        <v>876</v>
      </c>
      <c r="B74" t="s">
        <v>942</v>
      </c>
    </row>
    <row r="75" spans="1:2">
      <c r="A75" t="s">
        <v>368</v>
      </c>
      <c r="B75" t="s">
        <v>938</v>
      </c>
    </row>
    <row r="76" spans="1:2">
      <c r="A76" t="s">
        <v>383</v>
      </c>
      <c r="B76" t="s">
        <v>943</v>
      </c>
    </row>
    <row r="77" spans="1:2">
      <c r="A77" t="s">
        <v>1164</v>
      </c>
      <c r="B77" t="s">
        <v>944</v>
      </c>
    </row>
    <row r="78" spans="1:2">
      <c r="A78" t="s">
        <v>1161</v>
      </c>
      <c r="B78" t="s">
        <v>946</v>
      </c>
    </row>
    <row r="79" spans="1:2">
      <c r="A79" t="s">
        <v>1163</v>
      </c>
      <c r="B79" t="s">
        <v>945</v>
      </c>
    </row>
    <row r="80" spans="1:2">
      <c r="A80" t="s">
        <v>1162</v>
      </c>
      <c r="B80" t="s">
        <v>862</v>
      </c>
    </row>
    <row r="81" spans="1:2">
      <c r="A81" t="s">
        <v>1166</v>
      </c>
      <c r="B81" t="s">
        <v>939</v>
      </c>
    </row>
    <row r="82" spans="1:2">
      <c r="A82" t="s">
        <v>875</v>
      </c>
      <c r="B82" t="s">
        <v>947</v>
      </c>
    </row>
    <row r="83" spans="1:2">
      <c r="A83" t="s">
        <v>1160</v>
      </c>
      <c r="B83" t="s">
        <v>948</v>
      </c>
    </row>
    <row r="84" spans="1:2">
      <c r="A84" t="s">
        <v>1158</v>
      </c>
      <c r="B84" t="s">
        <v>950</v>
      </c>
    </row>
    <row r="85" spans="1:2">
      <c r="A85" t="s">
        <v>1159</v>
      </c>
      <c r="B85" t="s">
        <v>949</v>
      </c>
    </row>
    <row r="86" spans="1:2">
      <c r="A86" t="s">
        <v>366</v>
      </c>
      <c r="B86" t="s">
        <v>406</v>
      </c>
    </row>
    <row r="87" spans="1:2">
      <c r="A87" t="s">
        <v>382</v>
      </c>
      <c r="B87" t="s">
        <v>955</v>
      </c>
    </row>
    <row r="88" spans="1:2">
      <c r="A88" t="s">
        <v>1156</v>
      </c>
      <c r="B88" t="s">
        <v>94</v>
      </c>
    </row>
    <row r="89" spans="1:2">
      <c r="A89" t="s">
        <v>1157</v>
      </c>
      <c r="B89" t="s">
        <v>951</v>
      </c>
    </row>
    <row r="90" spans="1:2">
      <c r="A90" t="s">
        <v>1155</v>
      </c>
      <c r="B90" t="s">
        <v>952</v>
      </c>
    </row>
    <row r="91" spans="1:2">
      <c r="A91" t="s">
        <v>1154</v>
      </c>
      <c r="B91" t="s">
        <v>954</v>
      </c>
    </row>
    <row r="92" spans="1:2">
      <c r="A92" t="s">
        <v>369</v>
      </c>
      <c r="B92" t="s">
        <v>953</v>
      </c>
    </row>
    <row r="93" spans="1:2">
      <c r="A93" t="s">
        <v>850</v>
      </c>
      <c r="B93" t="s">
        <v>956</v>
      </c>
    </row>
    <row r="94" spans="1:2">
      <c r="A94" t="s">
        <v>360</v>
      </c>
      <c r="B94" t="s">
        <v>859</v>
      </c>
    </row>
    <row r="95" spans="1:2">
      <c r="A95" t="s">
        <v>1186</v>
      </c>
      <c r="B95" t="s">
        <v>914</v>
      </c>
    </row>
    <row r="96" spans="1:2">
      <c r="A96" t="s">
        <v>1151</v>
      </c>
      <c r="B96" t="s">
        <v>959</v>
      </c>
    </row>
    <row r="97" spans="1:2">
      <c r="A97" t="s">
        <v>362</v>
      </c>
      <c r="B97" t="s">
        <v>961</v>
      </c>
    </row>
    <row r="98" spans="1:2">
      <c r="A98" t="s">
        <v>1150</v>
      </c>
      <c r="B98" t="s">
        <v>960</v>
      </c>
    </row>
    <row r="99" spans="1:2">
      <c r="A99" t="s">
        <v>387</v>
      </c>
      <c r="B99" t="s">
        <v>408</v>
      </c>
    </row>
    <row r="100" spans="1:2">
      <c r="A100" t="s">
        <v>1149</v>
      </c>
      <c r="B100" t="s">
        <v>962</v>
      </c>
    </row>
    <row r="101" spans="1:2">
      <c r="A101" t="s">
        <v>1147</v>
      </c>
      <c r="B101" t="s">
        <v>964</v>
      </c>
    </row>
    <row r="102" spans="1:2">
      <c r="A102" t="s">
        <v>393</v>
      </c>
      <c r="B102" t="s">
        <v>1206</v>
      </c>
    </row>
    <row r="103" spans="1:2">
      <c r="A103" t="s">
        <v>1144</v>
      </c>
      <c r="B103" t="s">
        <v>967</v>
      </c>
    </row>
    <row r="104" spans="1:2">
      <c r="A104" t="s">
        <v>1148</v>
      </c>
      <c r="B104" t="s">
        <v>963</v>
      </c>
    </row>
    <row r="105" spans="1:2">
      <c r="A105" t="s">
        <v>1143</v>
      </c>
      <c r="B105" t="s">
        <v>968</v>
      </c>
    </row>
    <row r="106" spans="1:2">
      <c r="A106" t="s">
        <v>365</v>
      </c>
      <c r="B106" t="s">
        <v>411</v>
      </c>
    </row>
    <row r="107" spans="1:2">
      <c r="A107" t="s">
        <v>1138</v>
      </c>
      <c r="B107" t="s">
        <v>973</v>
      </c>
    </row>
    <row r="108" spans="1:2">
      <c r="A108" t="s">
        <v>1139</v>
      </c>
      <c r="B108" t="s">
        <v>972</v>
      </c>
    </row>
    <row r="109" spans="1:2">
      <c r="A109" t="s">
        <v>1141</v>
      </c>
      <c r="B109" t="s">
        <v>970</v>
      </c>
    </row>
    <row r="110" spans="1:2">
      <c r="A110" t="s">
        <v>1142</v>
      </c>
      <c r="B110" t="s">
        <v>969</v>
      </c>
    </row>
    <row r="111" spans="1:2">
      <c r="A111" t="s">
        <v>394</v>
      </c>
      <c r="B111" t="s">
        <v>974</v>
      </c>
    </row>
    <row r="112" spans="1:2">
      <c r="A112" t="s">
        <v>379</v>
      </c>
      <c r="B112" t="s">
        <v>975</v>
      </c>
    </row>
    <row r="113" spans="1:2">
      <c r="A113" t="s">
        <v>386</v>
      </c>
      <c r="B113" t="s">
        <v>858</v>
      </c>
    </row>
    <row r="114" spans="1:2">
      <c r="A114" t="s">
        <v>1131</v>
      </c>
      <c r="B114" t="s">
        <v>985</v>
      </c>
    </row>
    <row r="115" spans="1:2">
      <c r="A115" t="s">
        <v>1137</v>
      </c>
      <c r="B115" t="s">
        <v>976</v>
      </c>
    </row>
    <row r="116" spans="1:2">
      <c r="A116" t="s">
        <v>1135</v>
      </c>
      <c r="B116" t="s">
        <v>979</v>
      </c>
    </row>
    <row r="117" spans="1:2">
      <c r="A117" t="s">
        <v>868</v>
      </c>
      <c r="B117" t="s">
        <v>978</v>
      </c>
    </row>
    <row r="118" spans="1:2">
      <c r="A118" t="s">
        <v>1133</v>
      </c>
      <c r="B118" t="s">
        <v>981</v>
      </c>
    </row>
    <row r="119" spans="1:2">
      <c r="A119" t="s">
        <v>1130</v>
      </c>
      <c r="B119" t="s">
        <v>986</v>
      </c>
    </row>
    <row r="120" spans="1:2">
      <c r="A120" t="s">
        <v>1129</v>
      </c>
      <c r="B120" t="s">
        <v>987</v>
      </c>
    </row>
    <row r="121" spans="1:2">
      <c r="A121" t="s">
        <v>1068</v>
      </c>
      <c r="B121" t="s">
        <v>984</v>
      </c>
    </row>
    <row r="122" spans="1:2">
      <c r="A122" t="s">
        <v>1124</v>
      </c>
      <c r="B122" t="s">
        <v>992</v>
      </c>
    </row>
    <row r="123" spans="1:2">
      <c r="A123" t="s">
        <v>1125</v>
      </c>
      <c r="B123" t="s">
        <v>991</v>
      </c>
    </row>
    <row r="124" spans="1:2">
      <c r="A124" t="s">
        <v>1132</v>
      </c>
      <c r="B124" t="s">
        <v>982</v>
      </c>
    </row>
    <row r="125" spans="1:2">
      <c r="A125" t="s">
        <v>1134</v>
      </c>
      <c r="B125" t="s">
        <v>980</v>
      </c>
    </row>
    <row r="126" spans="1:2">
      <c r="A126" t="s">
        <v>1127</v>
      </c>
      <c r="B126" t="s">
        <v>989</v>
      </c>
    </row>
    <row r="127" spans="1:2">
      <c r="A127" t="s">
        <v>395</v>
      </c>
      <c r="B127" t="s">
        <v>983</v>
      </c>
    </row>
    <row r="128" spans="1:2">
      <c r="A128" t="s">
        <v>1128</v>
      </c>
      <c r="B128" t="s">
        <v>988</v>
      </c>
    </row>
    <row r="129" spans="1:2">
      <c r="A129" t="s">
        <v>1136</v>
      </c>
      <c r="B129" t="s">
        <v>977</v>
      </c>
    </row>
    <row r="130" spans="1:2">
      <c r="A130" t="s">
        <v>1126</v>
      </c>
      <c r="B130" t="s">
        <v>990</v>
      </c>
    </row>
    <row r="131" spans="1:2">
      <c r="A131" t="s">
        <v>864</v>
      </c>
      <c r="B131" t="s">
        <v>993</v>
      </c>
    </row>
    <row r="132" spans="1:2">
      <c r="A132" t="s">
        <v>1123</v>
      </c>
      <c r="B132" t="s">
        <v>994</v>
      </c>
    </row>
    <row r="133" spans="1:2">
      <c r="A133" t="s">
        <v>1118</v>
      </c>
      <c r="B133" t="s">
        <v>1000</v>
      </c>
    </row>
    <row r="134" spans="1:2">
      <c r="A134" t="s">
        <v>1121</v>
      </c>
      <c r="B134" t="s">
        <v>996</v>
      </c>
    </row>
    <row r="135" spans="1:2">
      <c r="A135" t="s">
        <v>367</v>
      </c>
      <c r="B135" t="s">
        <v>410</v>
      </c>
    </row>
    <row r="136" spans="1:2">
      <c r="A136" t="s">
        <v>359</v>
      </c>
      <c r="B136" t="s">
        <v>1001</v>
      </c>
    </row>
    <row r="137" spans="1:2">
      <c r="A137" t="s">
        <v>1122</v>
      </c>
      <c r="B137" t="s">
        <v>995</v>
      </c>
    </row>
    <row r="138" spans="1:2">
      <c r="A138" t="s">
        <v>1119</v>
      </c>
      <c r="B138" t="s">
        <v>998</v>
      </c>
    </row>
    <row r="139" spans="1:2">
      <c r="A139" t="s">
        <v>1120</v>
      </c>
      <c r="B139" t="s">
        <v>997</v>
      </c>
    </row>
    <row r="140" spans="1:2">
      <c r="A140" t="s">
        <v>1107</v>
      </c>
      <c r="B140" t="s">
        <v>1012</v>
      </c>
    </row>
    <row r="141" spans="1:2">
      <c r="A141" t="s">
        <v>350</v>
      </c>
      <c r="B141" t="s">
        <v>999</v>
      </c>
    </row>
    <row r="142" spans="1:2">
      <c r="A142" t="s">
        <v>1117</v>
      </c>
      <c r="B142" t="s">
        <v>1002</v>
      </c>
    </row>
    <row r="143" spans="1:2">
      <c r="A143" t="s">
        <v>1116</v>
      </c>
      <c r="B143" t="s">
        <v>1003</v>
      </c>
    </row>
    <row r="144" spans="1:2">
      <c r="A144" t="s">
        <v>1110</v>
      </c>
      <c r="B144" t="s">
        <v>1009</v>
      </c>
    </row>
    <row r="145" spans="1:2">
      <c r="A145" t="s">
        <v>1111</v>
      </c>
      <c r="B145" t="s">
        <v>1008</v>
      </c>
    </row>
    <row r="146" spans="1:2">
      <c r="A146" t="s">
        <v>1115</v>
      </c>
      <c r="B146" t="s">
        <v>1004</v>
      </c>
    </row>
    <row r="147" spans="1:2">
      <c r="A147" t="s">
        <v>1109</v>
      </c>
      <c r="B147" t="s">
        <v>1010</v>
      </c>
    </row>
    <row r="148" spans="1:2">
      <c r="A148" t="s">
        <v>1114</v>
      </c>
      <c r="B148" t="s">
        <v>1005</v>
      </c>
    </row>
    <row r="149" spans="1:2">
      <c r="A149" t="s">
        <v>1113</v>
      </c>
      <c r="B149" t="s">
        <v>1006</v>
      </c>
    </row>
    <row r="150" spans="1:2">
      <c r="A150" t="s">
        <v>1112</v>
      </c>
      <c r="B150" t="s">
        <v>1007</v>
      </c>
    </row>
    <row r="151" spans="1:2">
      <c r="A151" t="s">
        <v>375</v>
      </c>
      <c r="B151" t="s">
        <v>610</v>
      </c>
    </row>
    <row r="152" spans="1:2">
      <c r="A152" t="s">
        <v>1108</v>
      </c>
      <c r="B152" t="s">
        <v>1011</v>
      </c>
    </row>
    <row r="153" spans="1:2">
      <c r="A153" t="s">
        <v>1106</v>
      </c>
      <c r="B153" t="s">
        <v>1013</v>
      </c>
    </row>
    <row r="154" spans="1:2">
      <c r="A154" t="s">
        <v>1105</v>
      </c>
      <c r="B154" t="s">
        <v>1014</v>
      </c>
    </row>
    <row r="155" spans="1:2">
      <c r="A155" t="s">
        <v>389</v>
      </c>
      <c r="B155" t="s">
        <v>1015</v>
      </c>
    </row>
    <row r="156" spans="1:2">
      <c r="A156" t="s">
        <v>358</v>
      </c>
      <c r="B156" t="s">
        <v>407</v>
      </c>
    </row>
    <row r="157" spans="1:2">
      <c r="A157" t="s">
        <v>1103</v>
      </c>
      <c r="B157" t="s">
        <v>1017</v>
      </c>
    </row>
    <row r="158" spans="1:2">
      <c r="A158" t="s">
        <v>1098</v>
      </c>
      <c r="B158" t="s">
        <v>1022</v>
      </c>
    </row>
    <row r="159" spans="1:2">
      <c r="A159" t="s">
        <v>1140</v>
      </c>
      <c r="B159" t="s">
        <v>971</v>
      </c>
    </row>
    <row r="160" spans="1:2">
      <c r="A160" t="s">
        <v>1069</v>
      </c>
      <c r="B160" t="s">
        <v>1055</v>
      </c>
    </row>
    <row r="161" spans="1:2">
      <c r="A161" t="s">
        <v>1102</v>
      </c>
      <c r="B161" t="s">
        <v>1018</v>
      </c>
    </row>
    <row r="162" spans="1:2">
      <c r="A162" t="s">
        <v>1096</v>
      </c>
      <c r="B162" t="s">
        <v>1024</v>
      </c>
    </row>
    <row r="163" spans="1:2">
      <c r="A163" t="s">
        <v>1092</v>
      </c>
      <c r="B163" t="s">
        <v>1029</v>
      </c>
    </row>
    <row r="164" spans="1:2">
      <c r="A164" t="s">
        <v>1145</v>
      </c>
      <c r="B164" t="s">
        <v>966</v>
      </c>
    </row>
    <row r="165" spans="1:2">
      <c r="A165" t="s">
        <v>629</v>
      </c>
      <c r="B165" t="s">
        <v>1205</v>
      </c>
    </row>
    <row r="166" spans="1:2">
      <c r="A166" t="s">
        <v>1101</v>
      </c>
      <c r="B166" t="s">
        <v>1019</v>
      </c>
    </row>
    <row r="167" spans="1:2">
      <c r="A167" t="s">
        <v>385</v>
      </c>
      <c r="B167" t="s">
        <v>1027</v>
      </c>
    </row>
    <row r="168" spans="1:2">
      <c r="A168" t="s">
        <v>1100</v>
      </c>
      <c r="B168" t="s">
        <v>1020</v>
      </c>
    </row>
    <row r="169" spans="1:2">
      <c r="A169" t="s">
        <v>1097</v>
      </c>
      <c r="B169" t="s">
        <v>1023</v>
      </c>
    </row>
    <row r="170" spans="1:2">
      <c r="A170" t="s">
        <v>1099</v>
      </c>
      <c r="B170" t="s">
        <v>1021</v>
      </c>
    </row>
    <row r="171" spans="1:2">
      <c r="A171" t="s">
        <v>376</v>
      </c>
      <c r="B171" t="s">
        <v>409</v>
      </c>
    </row>
    <row r="172" spans="1:2">
      <c r="A172" t="s">
        <v>388</v>
      </c>
      <c r="B172" t="s">
        <v>613</v>
      </c>
    </row>
    <row r="173" spans="1:2">
      <c r="A173" t="s">
        <v>1095</v>
      </c>
      <c r="B173" t="s">
        <v>1025</v>
      </c>
    </row>
    <row r="174" spans="1:2">
      <c r="A174" t="s">
        <v>1094</v>
      </c>
      <c r="B174" t="s">
        <v>1026</v>
      </c>
    </row>
    <row r="175" spans="1:2">
      <c r="A175" t="s">
        <v>1104</v>
      </c>
      <c r="B175" t="s">
        <v>1016</v>
      </c>
    </row>
    <row r="176" spans="1:2">
      <c r="A176" t="s">
        <v>1146</v>
      </c>
      <c r="B176" t="s">
        <v>965</v>
      </c>
    </row>
    <row r="177" spans="1:2">
      <c r="A177" t="s">
        <v>371</v>
      </c>
      <c r="B177" t="s">
        <v>857</v>
      </c>
    </row>
    <row r="178" spans="1:2">
      <c r="A178" t="s">
        <v>1093</v>
      </c>
      <c r="B178" t="s">
        <v>1028</v>
      </c>
    </row>
    <row r="179" spans="1:2">
      <c r="A179" t="s">
        <v>1091</v>
      </c>
      <c r="B179" t="s">
        <v>1030</v>
      </c>
    </row>
    <row r="180" spans="1:2">
      <c r="A180" t="s">
        <v>1090</v>
      </c>
      <c r="B180" t="s">
        <v>1032</v>
      </c>
    </row>
    <row r="181" spans="1:2">
      <c r="A181" t="s">
        <v>1089</v>
      </c>
      <c r="B181" t="s">
        <v>1033</v>
      </c>
    </row>
    <row r="182" spans="1:2">
      <c r="A182" t="s">
        <v>349</v>
      </c>
      <c r="B182" t="s">
        <v>412</v>
      </c>
    </row>
    <row r="183" spans="1:2">
      <c r="A183" t="s">
        <v>351</v>
      </c>
      <c r="B183" t="s">
        <v>1031</v>
      </c>
    </row>
    <row r="184" spans="1:2">
      <c r="A184" t="s">
        <v>871</v>
      </c>
      <c r="B184" t="s">
        <v>1034</v>
      </c>
    </row>
    <row r="185" spans="1:2">
      <c r="A185" t="s">
        <v>1085</v>
      </c>
      <c r="B185" t="s">
        <v>1038</v>
      </c>
    </row>
    <row r="186" spans="1:2">
      <c r="A186" t="s">
        <v>1088</v>
      </c>
      <c r="B186" t="s">
        <v>1035</v>
      </c>
    </row>
    <row r="187" spans="1:2">
      <c r="A187" t="s">
        <v>1086</v>
      </c>
      <c r="B187" t="s">
        <v>1037</v>
      </c>
    </row>
    <row r="188" spans="1:2">
      <c r="A188" t="s">
        <v>1167</v>
      </c>
      <c r="B188" t="s">
        <v>937</v>
      </c>
    </row>
    <row r="189" spans="1:2">
      <c r="A189" t="s">
        <v>1083</v>
      </c>
      <c r="B189" t="s">
        <v>1040</v>
      </c>
    </row>
    <row r="190" spans="1:2">
      <c r="A190" t="s">
        <v>1082</v>
      </c>
      <c r="B190" t="s">
        <v>1041</v>
      </c>
    </row>
    <row r="191" spans="1:2">
      <c r="A191" t="s">
        <v>1087</v>
      </c>
      <c r="B191" t="s">
        <v>1036</v>
      </c>
    </row>
    <row r="192" spans="1:2">
      <c r="A192" t="s">
        <v>1080</v>
      </c>
      <c r="B192" t="s">
        <v>1043</v>
      </c>
    </row>
    <row r="193" spans="1:2">
      <c r="A193" t="s">
        <v>1079</v>
      </c>
      <c r="B193" t="s">
        <v>1044</v>
      </c>
    </row>
    <row r="194" spans="1:2">
      <c r="A194" t="s">
        <v>381</v>
      </c>
      <c r="B194" t="s">
        <v>1045</v>
      </c>
    </row>
    <row r="195" spans="1:2">
      <c r="A195" t="s">
        <v>1084</v>
      </c>
      <c r="B195" t="s">
        <v>1039</v>
      </c>
    </row>
    <row r="196" spans="1:2">
      <c r="A196" t="s">
        <v>1078</v>
      </c>
      <c r="B196" t="s">
        <v>1046</v>
      </c>
    </row>
    <row r="197" spans="1:2">
      <c r="A197" t="s">
        <v>1076</v>
      </c>
      <c r="B197" t="s">
        <v>1048</v>
      </c>
    </row>
    <row r="198" spans="1:2">
      <c r="A198" t="s">
        <v>851</v>
      </c>
      <c r="B198" t="s">
        <v>1049</v>
      </c>
    </row>
    <row r="199" spans="1:2">
      <c r="A199" t="s">
        <v>1077</v>
      </c>
      <c r="B199" t="s">
        <v>1047</v>
      </c>
    </row>
    <row r="200" spans="1:2">
      <c r="A200" t="s">
        <v>1074</v>
      </c>
      <c r="B200" t="s">
        <v>354</v>
      </c>
    </row>
    <row r="201" spans="1:2">
      <c r="A201" t="s">
        <v>1075</v>
      </c>
      <c r="B201" t="s">
        <v>1050</v>
      </c>
    </row>
    <row r="202" spans="1:2">
      <c r="A202" t="s">
        <v>1073</v>
      </c>
      <c r="B202" t="s">
        <v>1051</v>
      </c>
    </row>
    <row r="203" spans="1:2">
      <c r="A203" t="s">
        <v>1072</v>
      </c>
      <c r="B203" t="s">
        <v>1052</v>
      </c>
    </row>
    <row r="204" spans="1:2">
      <c r="A204" t="s">
        <v>1071</v>
      </c>
      <c r="B204" t="s">
        <v>1053</v>
      </c>
    </row>
    <row r="205" spans="1:2">
      <c r="A205" t="s">
        <v>1070</v>
      </c>
      <c r="B205" t="s">
        <v>1054</v>
      </c>
    </row>
    <row r="206" spans="1:2">
      <c r="A206" t="s">
        <v>1153</v>
      </c>
      <c r="B206" t="s">
        <v>957</v>
      </c>
    </row>
    <row r="207" spans="1:2">
      <c r="A207" t="s">
        <v>374</v>
      </c>
      <c r="B207" t="s">
        <v>856</v>
      </c>
    </row>
    <row r="208" spans="1:2">
      <c r="A208" t="s">
        <v>873</v>
      </c>
      <c r="B208" t="s">
        <v>1056</v>
      </c>
    </row>
    <row r="209" spans="1:2">
      <c r="A209" t="s">
        <v>869</v>
      </c>
      <c r="B209" t="s">
        <v>1057</v>
      </c>
    </row>
    <row r="210" spans="1:2">
      <c r="A210" t="s">
        <v>872</v>
      </c>
      <c r="B210" t="s">
        <v>1058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274"/>
  <sheetViews>
    <sheetView showZeros="0" zoomScale="90" zoomScaleNormal="90" zoomScalePageLayoutView="90" workbookViewId="0">
      <pane xSplit="4" ySplit="2" topLeftCell="BW3" activePane="bottomRight" state="frozen"/>
      <selection pane="topRight" activeCell="C1" sqref="C1"/>
      <selection pane="bottomLeft" activeCell="A3" sqref="A3"/>
      <selection pane="bottomRight"/>
    </sheetView>
  </sheetViews>
  <sheetFormatPr defaultColWidth="9" defaultRowHeight="12.75" outlineLevelCol="1"/>
  <cols>
    <col min="1" max="1" width="17.875" style="32" customWidth="1"/>
    <col min="2" max="2" width="9.25" style="2" customWidth="1"/>
    <col min="3" max="3" width="9.25" style="133" customWidth="1"/>
    <col min="4" max="4" width="5" style="32" customWidth="1"/>
    <col min="5" max="5" width="9.375" style="32" customWidth="1" outlineLevel="1"/>
    <col min="6" max="7" width="5.75" style="33" customWidth="1" outlineLevel="1"/>
    <col min="8" max="8" width="7.375" style="33" customWidth="1" outlineLevel="1"/>
    <col min="9" max="56" width="5.75" style="33" customWidth="1" outlineLevel="1"/>
    <col min="57" max="57" width="5.75" style="33" customWidth="1"/>
    <col min="58" max="58" width="6.25" style="33" customWidth="1"/>
    <col min="59" max="90" width="5.75" style="33" customWidth="1"/>
    <col min="91" max="91" width="5.75" style="252" customWidth="1"/>
    <col min="92" max="16384" width="9" style="32"/>
  </cols>
  <sheetData>
    <row r="1" spans="1:91" s="165" customFormat="1" ht="51.75">
      <c r="C1" s="166">
        <v>32598</v>
      </c>
      <c r="E1" s="167">
        <v>39607</v>
      </c>
      <c r="F1" s="167">
        <f>versenyek!B2</f>
        <v>39692</v>
      </c>
      <c r="G1" s="167">
        <f>versenyek!E2</f>
        <v>39727</v>
      </c>
      <c r="H1" s="167">
        <f>versenyek!H2</f>
        <v>39741</v>
      </c>
      <c r="I1" s="167">
        <f>versenyek!K2</f>
        <v>39770</v>
      </c>
      <c r="J1" s="167">
        <f>versenyek!N2</f>
        <v>39776</v>
      </c>
      <c r="K1" s="167">
        <f>versenyek!Q2</f>
        <v>39797</v>
      </c>
      <c r="L1" s="167">
        <f>versenyek!T2</f>
        <v>39818</v>
      </c>
      <c r="M1" s="167">
        <f>versenyek!W2</f>
        <v>39867</v>
      </c>
      <c r="N1" s="167">
        <f>versenyek!Z2</f>
        <v>39867</v>
      </c>
      <c r="O1" s="167">
        <f>versenyek!AC2</f>
        <v>39867</v>
      </c>
      <c r="P1" s="167">
        <f>versenyek!AF2</f>
        <v>39881</v>
      </c>
      <c r="Q1" s="167">
        <f>versenyek!AI2</f>
        <v>39909</v>
      </c>
      <c r="R1" s="167">
        <f>versenyek!AL2</f>
        <v>39909</v>
      </c>
      <c r="S1" s="167">
        <f>versenyek!AO2</f>
        <v>39923</v>
      </c>
      <c r="T1" s="167">
        <f>versenyek!AR2</f>
        <v>39938</v>
      </c>
      <c r="U1" s="167">
        <f>versenyek!AU2</f>
        <v>39965</v>
      </c>
      <c r="V1" s="167">
        <f>versenyek!AX2</f>
        <v>39965</v>
      </c>
      <c r="W1" s="167">
        <f>versenyek!BA2</f>
        <v>39972</v>
      </c>
      <c r="X1" s="167">
        <f>versenyek!BD2</f>
        <v>39986</v>
      </c>
      <c r="Y1" s="167">
        <f>versenyek!BG2</f>
        <v>40007</v>
      </c>
      <c r="Z1" s="167">
        <f>versenyek!BJ2</f>
        <v>40021</v>
      </c>
      <c r="AA1" s="167">
        <f>versenyek!BM2</f>
        <v>40049</v>
      </c>
      <c r="AB1" s="167">
        <f>versenyek!BP2</f>
        <v>40056</v>
      </c>
      <c r="AC1" s="167">
        <f>versenyek!BS2</f>
        <v>40056</v>
      </c>
      <c r="AD1" s="167">
        <f>versenyek!BV2</f>
        <v>40063</v>
      </c>
      <c r="AE1" s="167">
        <f>versenyek!BY2</f>
        <v>40063</v>
      </c>
      <c r="AF1" s="167">
        <f>versenyek!CB2</f>
        <v>40076</v>
      </c>
      <c r="AG1" s="167">
        <f>versenyek!CE2</f>
        <v>40084</v>
      </c>
      <c r="AH1" s="167">
        <f>versenyek!CH2</f>
        <v>40084</v>
      </c>
      <c r="AI1" s="167">
        <f>versenyek!CK2</f>
        <v>40105</v>
      </c>
      <c r="AJ1" s="167">
        <f>versenyek!CN2</f>
        <v>40112</v>
      </c>
      <c r="AK1" s="167">
        <f>versenyek!CQ2</f>
        <v>40119</v>
      </c>
      <c r="AL1" s="167">
        <f>versenyek!CT2</f>
        <v>40126</v>
      </c>
      <c r="AM1" s="167">
        <f>versenyek!CW2</f>
        <v>40140</v>
      </c>
      <c r="AN1" s="167">
        <f>versenyek!CZ2</f>
        <v>40146</v>
      </c>
      <c r="AO1" s="167">
        <f>versenyek!DC2</f>
        <v>40146</v>
      </c>
      <c r="AP1" s="167">
        <f>versenyek!DF2</f>
        <v>40161</v>
      </c>
      <c r="AQ1" s="167">
        <f>versenyek!DI2</f>
        <v>40182</v>
      </c>
      <c r="AR1" s="167">
        <f>versenyek!DL2</f>
        <v>40185</v>
      </c>
      <c r="AS1" s="167">
        <f>versenyek!DR2</f>
        <v>40246</v>
      </c>
      <c r="AT1" s="167">
        <f>versenyek!DU2</f>
        <v>40246</v>
      </c>
      <c r="AU1" s="167">
        <f>versenyek!DO2</f>
        <v>40246</v>
      </c>
      <c r="AV1" s="167">
        <f>versenyek!DX2</f>
        <v>40259</v>
      </c>
      <c r="AW1" s="167">
        <f>versenyek!EA2</f>
        <v>40266</v>
      </c>
      <c r="AX1" s="167">
        <f>versenyek!ED2</f>
        <v>40266</v>
      </c>
      <c r="AY1" s="167">
        <f>versenyek!EG2</f>
        <v>40280</v>
      </c>
      <c r="AZ1" s="167">
        <f>versenyek!EJ2</f>
        <v>40297</v>
      </c>
      <c r="BA1" s="167">
        <f>versenyek!EM2</f>
        <v>40309</v>
      </c>
      <c r="BB1" s="167">
        <f>versenyek!EP2</f>
        <v>40315</v>
      </c>
      <c r="BC1" s="167">
        <f>versenyek!ES2</f>
        <v>40322</v>
      </c>
      <c r="BD1" s="167">
        <f>versenyek!EV2</f>
        <v>40322</v>
      </c>
      <c r="BE1" s="167">
        <f>versenyek!EY2</f>
        <v>40336</v>
      </c>
      <c r="BF1" s="167">
        <f>versenyek!FB2</f>
        <v>40406</v>
      </c>
      <c r="BG1" s="167">
        <f>versenyek!FE2</f>
        <v>40413</v>
      </c>
      <c r="BH1" s="167">
        <f>versenyek!FH2</f>
        <v>40427</v>
      </c>
      <c r="BI1" s="167">
        <f>versenyek!FK2</f>
        <v>40427</v>
      </c>
      <c r="BJ1" s="167">
        <f>versenyek!FN2</f>
        <v>40440</v>
      </c>
      <c r="BK1" s="167">
        <f>versenyek!FQ2</f>
        <v>40449</v>
      </c>
      <c r="BL1" s="167">
        <f>versenyek!FT2</f>
        <v>40455</v>
      </c>
      <c r="BM1" s="167">
        <f>versenyek!FW2</f>
        <v>40477</v>
      </c>
      <c r="BN1" s="167">
        <f>versenyek!FZ2</f>
        <v>40484</v>
      </c>
      <c r="BO1" s="167">
        <f>versenyek!GC2</f>
        <v>40490</v>
      </c>
      <c r="BP1" s="167">
        <f>versenyek!GF2</f>
        <v>40497</v>
      </c>
      <c r="BQ1" s="167">
        <f>versenyek!GI2</f>
        <v>40511</v>
      </c>
      <c r="BR1" s="167">
        <f>versenyek!GL2</f>
        <v>40511</v>
      </c>
      <c r="BS1" s="167">
        <f>versenyek!GO2</f>
        <v>40532</v>
      </c>
      <c r="BT1" s="167">
        <f>versenyek!GR2</f>
        <v>40553</v>
      </c>
      <c r="BU1" s="167">
        <f>versenyek!GX2</f>
        <v>40553</v>
      </c>
      <c r="BV1" s="167">
        <f>versenyek!HA2</f>
        <v>40561</v>
      </c>
      <c r="BW1" s="167">
        <f>versenyek!HD2</f>
        <v>40581</v>
      </c>
      <c r="BX1" s="167">
        <f>versenyek!HG2</f>
        <v>40595</v>
      </c>
      <c r="BY1" s="167">
        <f>versenyek!HJ2</f>
        <v>40595</v>
      </c>
      <c r="BZ1" s="167">
        <f>versenyek!HM2</f>
        <v>40602</v>
      </c>
      <c r="CA1" s="167">
        <f>versenyek!HP2</f>
        <v>40623</v>
      </c>
      <c r="CB1" s="167">
        <f>versenyek!HS2</f>
        <v>40637</v>
      </c>
      <c r="CC1" s="167">
        <f>versenyek!HV2</f>
        <v>40637</v>
      </c>
      <c r="CD1" s="167">
        <f>versenyek!HY2</f>
        <v>40643</v>
      </c>
      <c r="CE1" s="167">
        <f>versenyek!IB2</f>
        <v>40643</v>
      </c>
      <c r="CF1" s="167">
        <f>versenyek!IE2</f>
        <v>40644</v>
      </c>
      <c r="CG1" s="167">
        <f>versenyek!IH2</f>
        <v>40657</v>
      </c>
      <c r="CH1" s="167">
        <f>versenyek!IK2</f>
        <v>40665</v>
      </c>
      <c r="CI1" s="167">
        <f>versenyek!IN2</f>
        <v>40679</v>
      </c>
      <c r="CJ1" s="167">
        <f>versenyek!IQ2</f>
        <v>40685</v>
      </c>
      <c r="CK1" s="167">
        <f>versenyek!IT2</f>
        <v>40685</v>
      </c>
      <c r="CL1" s="167"/>
      <c r="CM1" s="248"/>
    </row>
    <row r="2" spans="1:91" s="171" customFormat="1" ht="60" customHeight="1">
      <c r="A2" s="168" t="s">
        <v>148</v>
      </c>
      <c r="B2" s="169" t="s">
        <v>304</v>
      </c>
      <c r="C2" s="170" t="s">
        <v>305</v>
      </c>
      <c r="D2" s="168" t="s">
        <v>8</v>
      </c>
      <c r="E2" s="164" t="s">
        <v>202</v>
      </c>
      <c r="F2" s="164" t="str">
        <f>versenyek!B1</f>
        <v>Szezonnyitó kupa</v>
      </c>
      <c r="G2" s="164" t="str">
        <f>versenyek!E1</f>
        <v>Újpest Kupa</v>
      </c>
      <c r="H2" s="164" t="str">
        <f>versenyek!H1</f>
        <v>HCC</v>
      </c>
      <c r="I2" s="164" t="str">
        <f>versenyek!K1</f>
        <v>Vegyes páros OB</v>
      </c>
      <c r="J2" s="164" t="str">
        <f>versenyek!N1</f>
        <v>MKK</v>
      </c>
      <c r="K2" s="164" t="str">
        <f>versenyek!Q1</f>
        <v>Évzáró kupa</v>
      </c>
      <c r="L2" s="164" t="str">
        <f>versenyek!T1</f>
        <v>Évnyitó kupa</v>
      </c>
      <c r="M2" s="164" t="str">
        <f>versenyek!W1</f>
        <v>OCSB férfi "B"</v>
      </c>
      <c r="N2" s="164" t="str">
        <f>versenyek!Z1</f>
        <v>OCSB női "A"</v>
      </c>
      <c r="O2" s="164" t="str">
        <f>versenyek!AC1</f>
        <v>OCSB férfi "A"</v>
      </c>
      <c r="P2" s="164" t="str">
        <f>versenyek!AF1</f>
        <v>HMDCC</v>
      </c>
      <c r="Q2" s="164" t="str">
        <f>versenyek!AI1</f>
        <v>IFI női OB</v>
      </c>
      <c r="R2" s="164" t="str">
        <f>versenyek!AL1</f>
        <v>IFI férfi OB</v>
      </c>
      <c r="S2" s="164" t="str">
        <f>versenyek!AO1</f>
        <v>Tavasz kupa</v>
      </c>
      <c r="T2" s="164" t="str">
        <f>versenyek!AR1</f>
        <v>Vegyes OB</v>
      </c>
      <c r="U2" s="164" t="str">
        <f>versenyek!AU1</f>
        <v>Egyéni férfi OB</v>
      </c>
      <c r="V2" s="164" t="str">
        <f>versenyek!AX1</f>
        <v>Egyéni női OB</v>
      </c>
      <c r="W2" s="164" t="str">
        <f>versenyek!BA1</f>
        <v>Szezonzáró verseny</v>
      </c>
      <c r="X2" s="164" t="str">
        <f>versenyek!BD1</f>
        <v>Cortina Int.</v>
      </c>
      <c r="Y2" s="164" t="str">
        <f>versenyek!BG1</f>
        <v>49th Garmisch</v>
      </c>
      <c r="Z2" s="164" t="str">
        <f>versenyek!BJ1</f>
        <v>Debrecen</v>
      </c>
      <c r="AA2" s="164" t="str">
        <f>versenyek!BM1</f>
        <v>Riga open 2013</v>
      </c>
      <c r="AB2" s="164" t="str">
        <f>versenyek!BP1</f>
        <v>Szezonnyitó kupa</v>
      </c>
      <c r="AC2" s="164" t="str">
        <f>versenyek!BS1</f>
        <v>Mentor Torun Cup 2013</v>
      </c>
      <c r="AD2" s="164" t="str">
        <f>versenyek!BV1</f>
        <v>EECC 2013</v>
      </c>
      <c r="AE2" s="164" t="str">
        <f>versenyek!BY1</f>
        <v>Kitzbühel</v>
      </c>
      <c r="AF2" s="164" t="str">
        <f>versenyek!CB1</f>
        <v>EMCC 2013 Edinburgh</v>
      </c>
      <c r="AG2" s="164" t="str">
        <f>versenyek!CE1</f>
        <v>Újpest Kupa</v>
      </c>
      <c r="AH2" s="164" t="str">
        <f>versenyek!CH1</f>
        <v>October Fest Garmisch</v>
      </c>
      <c r="AI2" s="164" t="str">
        <f>versenyek!CK1</f>
        <v>MKK</v>
      </c>
      <c r="AJ2" s="164" t="str">
        <f>versenyek!CN1</f>
        <v>Vegyes Páros OB</v>
      </c>
      <c r="AK2" s="164" t="str">
        <f>versenyek!CQ1</f>
        <v>Bern Intern Consolation</v>
      </c>
      <c r="AL2" s="164" t="str">
        <f>versenyek!CT1</f>
        <v>HCC</v>
      </c>
      <c r="AM2" s="164" t="str">
        <f>versenyek!CW1</f>
        <v>Oedtsee Trophy</v>
      </c>
      <c r="AN2" s="164" t="str">
        <f>versenyek!CZ1</f>
        <v>ECC B  Men</v>
      </c>
      <c r="AO2" s="164" t="str">
        <f>versenyek!DC1</f>
        <v>ECC B Women</v>
      </c>
      <c r="AP2" s="164" t="str">
        <f>versenyek!DF1</f>
        <v>Évzáró kupa</v>
      </c>
      <c r="AQ2" s="164" t="str">
        <f>versenyek!DI1</f>
        <v>Évnyitó kupa</v>
      </c>
      <c r="AR2" s="164" t="str">
        <f>versenyek!DL1</f>
        <v>EJCC Women</v>
      </c>
      <c r="AS2" s="164" t="str">
        <f>versenyek!DR1</f>
        <v>OCSB női "A"</v>
      </c>
      <c r="AT2" s="164" t="str">
        <f>versenyek!DU1</f>
        <v>OCSB férfi "A"</v>
      </c>
      <c r="AU2" s="164" t="str">
        <f>versenyek!DO1</f>
        <v>OCSB férfi "B"</v>
      </c>
      <c r="AV2" s="164" t="str">
        <f>versenyek!DX1</f>
        <v>HMDCC</v>
      </c>
      <c r="AW2" s="164" t="str">
        <f>versenyek!EA1</f>
        <v>IFI női OB</v>
      </c>
      <c r="AX2" s="164" t="str">
        <f>versenyek!ED1</f>
        <v>IFI férfi OB</v>
      </c>
      <c r="AY2" s="164" t="str">
        <f>versenyek!EG1</f>
        <v>Silesian GP</v>
      </c>
      <c r="AZ2" s="164" t="str">
        <f>versenyek!EJ1</f>
        <v>WMDCC 2014</v>
      </c>
      <c r="BA2" s="164" t="str">
        <f>versenyek!EM1</f>
        <v>Vegyes OB</v>
      </c>
      <c r="BB2" s="164" t="str">
        <f>versenyek!EP1</f>
        <v>Savona Cup</v>
      </c>
      <c r="BC2" s="164" t="str">
        <f>versenyek!ES1</f>
        <v>Egyéni férfi OB</v>
      </c>
      <c r="BD2" s="164" t="str">
        <f>versenyek!EV1</f>
        <v>Egyéni női OB</v>
      </c>
      <c r="BE2" s="164" t="str">
        <f>versenyek!EY1</f>
        <v>Szezonzáró kupa</v>
      </c>
      <c r="BF2" s="164" t="str">
        <f>versenyek!FB1</f>
        <v>Zoetermeer Sweetlake Summer Cup</v>
      </c>
      <c r="BG2" s="164" t="str">
        <f>versenyek!FE1</f>
        <v>Riga open 2014</v>
      </c>
      <c r="BH2" s="164" t="str">
        <f>versenyek!FH1</f>
        <v>Szezonnyitó kupa</v>
      </c>
      <c r="BI2" s="164" t="str">
        <f>versenyek!FK1</f>
        <v>Kitzbühel</v>
      </c>
      <c r="BJ2" s="164" t="str">
        <f>versenyek!FN1</f>
        <v>EMCC 2014</v>
      </c>
      <c r="BK2" s="164" t="str">
        <f>versenyek!FQ1</f>
        <v>Octoberfest Turnier 2014</v>
      </c>
      <c r="BL2" s="164" t="str">
        <f>versenyek!FT1</f>
        <v>Újpest Kupa</v>
      </c>
      <c r="BM2" s="164" t="str">
        <f>versenyek!FW1</f>
        <v>Vegyes Páros OB</v>
      </c>
      <c r="BN2" s="164" t="str">
        <f>versenyek!FZ1</f>
        <v>Bern Intern Consolation</v>
      </c>
      <c r="BO2" s="164" t="str">
        <f>versenyek!GC1</f>
        <v>Magyar Kupa</v>
      </c>
      <c r="BP2" s="164" t="str">
        <f>versenyek!GF1</f>
        <v xml:space="preserve">Wetzikon </v>
      </c>
      <c r="BQ2" s="164" t="str">
        <f>versenyek!GI1</f>
        <v>ECC B  Men</v>
      </c>
      <c r="BR2" s="164" t="str">
        <f>versenyek!GL1</f>
        <v>ECC B Women</v>
      </c>
      <c r="BS2" s="164" t="str">
        <f>versenyek!GO1</f>
        <v>Évzáró kupa</v>
      </c>
      <c r="BT2" s="164" t="str">
        <f>versenyek!GR1</f>
        <v>EJCC Women</v>
      </c>
      <c r="BU2" s="164" t="str">
        <f>versenyek!GX1</f>
        <v>Évnyitó kupa</v>
      </c>
      <c r="BV2" s="164" t="str">
        <f>versenyek!HA1</f>
        <v>Berlin Cup</v>
      </c>
      <c r="BW2" s="164" t="str">
        <f>versenyek!HD1</f>
        <v>Aarau Mixed Doubles</v>
      </c>
      <c r="BX2" s="164" t="str">
        <f>versenyek!HG1</f>
        <v>OCSB női "A"</v>
      </c>
      <c r="BY2" s="164" t="str">
        <f>versenyek!HJ1</f>
        <v>OCSB férfi "A"</v>
      </c>
      <c r="BZ2" s="164" t="str">
        <f>versenyek!HM1</f>
        <v>Letící Kameny</v>
      </c>
      <c r="CA2" s="164" t="str">
        <f>versenyek!HP1</f>
        <v>OCSB férfi "B"</v>
      </c>
      <c r="CB2" s="164" t="str">
        <f>versenyek!HS1</f>
        <v>Deaflympics 2015 Men</v>
      </c>
      <c r="CC2" s="164" t="str">
        <f>versenyek!HV1</f>
        <v>Deaflympics 2015 Women</v>
      </c>
      <c r="CD2" s="164" t="str">
        <f>versenyek!HY1</f>
        <v>IFI női OB</v>
      </c>
      <c r="CE2" s="164" t="str">
        <f>versenyek!IB1</f>
        <v>IFI férfi OB</v>
      </c>
      <c r="CF2" s="164" t="str">
        <f>versenyek!IE1</f>
        <v>VIII Mixed-Doubles Curling Cup</v>
      </c>
      <c r="CG2" s="164" t="str">
        <f>versenyek!IH1</f>
        <v>WMDCC 2015</v>
      </c>
      <c r="CH2" s="164" t="str">
        <f>versenyek!IK1</f>
        <v>Vegyes OB</v>
      </c>
      <c r="CI2" s="164" t="str">
        <f>versenyek!IN1</f>
        <v>Savona Cup</v>
      </c>
      <c r="CJ2" s="164" t="str">
        <f>versenyek!IQ1</f>
        <v>Egyéni férfi OB</v>
      </c>
      <c r="CK2" s="164" t="str">
        <f>versenyek!IT1</f>
        <v>Egyéni női OB</v>
      </c>
      <c r="CL2" s="164"/>
      <c r="CM2" s="249" t="s">
        <v>203</v>
      </c>
    </row>
    <row r="3" spans="1:91">
      <c r="A3" s="32" t="s">
        <v>24</v>
      </c>
      <c r="B3" s="2">
        <v>33375</v>
      </c>
      <c r="C3" s="133" t="str">
        <f t="shared" ref="C3:C22" si="0">IF(B3=0,"",IF(B3&lt;$C$1,"felnőtt","ifi"))</f>
        <v>ifi</v>
      </c>
      <c r="D3" s="32" t="s">
        <v>9</v>
      </c>
      <c r="E3" s="47">
        <v>44</v>
      </c>
      <c r="F3" s="32">
        <v>0</v>
      </c>
      <c r="G3" s="32">
        <v>4.4765385443090429</v>
      </c>
      <c r="H3" s="32">
        <v>0</v>
      </c>
      <c r="I3" s="32">
        <v>24.468436652595088</v>
      </c>
      <c r="J3" s="32">
        <v>26.91307437021058</v>
      </c>
      <c r="K3" s="32">
        <v>0</v>
      </c>
      <c r="L3" s="32">
        <v>0</v>
      </c>
      <c r="M3" s="32">
        <v>0</v>
      </c>
      <c r="N3" s="32">
        <v>18.951395385657083</v>
      </c>
      <c r="O3" s="32">
        <v>0</v>
      </c>
      <c r="P3" s="32">
        <v>15.545230954084547</v>
      </c>
      <c r="Q3" s="32">
        <v>2.117803563512572</v>
      </c>
      <c r="R3" s="32">
        <v>0</v>
      </c>
      <c r="S3" s="32">
        <v>0</v>
      </c>
      <c r="T3" s="32">
        <v>27.318892289539491</v>
      </c>
      <c r="U3" s="32">
        <v>0</v>
      </c>
      <c r="V3" s="32">
        <v>2.1146662986493743</v>
      </c>
      <c r="W3" s="32">
        <v>0</v>
      </c>
      <c r="X3" s="32">
        <f>IFERROR(IF(RIGHT(VLOOKUP($A3,csapatok!$A:$BL,X$271,FALSE),5)="Csere",VLOOKUP(LEFT(VLOOKUP($A3,csapatok!$A:$BL,X$271,FALSE),LEN(VLOOKUP($A3,csapatok!$A:$BL,X$271,FALSE))-6),'csapat-ranglista'!$A:$CC,X$272,FALSE)/8,VLOOKUP(VLOOKUP($A3,csapatok!$A:$BL,X$271,FALSE),'csapat-ranglista'!$A:$CC,X$272,FALSE)/4),0)</f>
        <v>0</v>
      </c>
      <c r="Y3" s="32">
        <f>IFERROR(IF(RIGHT(VLOOKUP($A3,csapatok!$A:$BL,Y$271,FALSE),5)="Csere",VLOOKUP(LEFT(VLOOKUP($A3,csapatok!$A:$BL,Y$271,FALSE),LEN(VLOOKUP($A3,csapatok!$A:$BL,Y$271,FALSE))-6),'csapat-ranglista'!$A:$CC,Y$272,FALSE)/8,VLOOKUP(VLOOKUP($A3,csapatok!$A:$BL,Y$271,FALSE),'csapat-ranglista'!$A:$CC,Y$272,FALSE)/4),0)</f>
        <v>0</v>
      </c>
      <c r="Z3" s="32">
        <f>IFERROR(IF(RIGHT(VLOOKUP($A3,csapatok!$A:$BL,Z$271,FALSE),5)="Csere",VLOOKUP(LEFT(VLOOKUP($A3,csapatok!$A:$BL,Z$271,FALSE),LEN(VLOOKUP($A3,csapatok!$A:$BL,Z$271,FALSE))-6),'csapat-ranglista'!$A:$CC,Z$272,FALSE)/8,VLOOKUP(VLOOKUP($A3,csapatok!$A:$BL,Z$271,FALSE),'csapat-ranglista'!$A:$CC,Z$272,FALSE)/4),0)</f>
        <v>0</v>
      </c>
      <c r="AA3" s="32">
        <f>IFERROR(IF(RIGHT(VLOOKUP($A3,csapatok!$A:$BL,AA$271,FALSE),5)="Csere",VLOOKUP(LEFT(VLOOKUP($A3,csapatok!$A:$BL,AA$271,FALSE),LEN(VLOOKUP($A3,csapatok!$A:$BL,AA$271,FALSE))-6),'csapat-ranglista'!$A:$CC,AA$272,FALSE)/8,VLOOKUP(VLOOKUP($A3,csapatok!$A:$BL,AA$271,FALSE),'csapat-ranglista'!$A:$CC,AA$272,FALSE)/4),0)</f>
        <v>0</v>
      </c>
      <c r="AB3" s="226">
        <f>IFERROR(IF(RIGHT(VLOOKUP($A3,csapatok!$A:$BL,AB$271,FALSE),5)="Csere",VLOOKUP(LEFT(VLOOKUP($A3,csapatok!$A:$BL,AB$271,FALSE),LEN(VLOOKUP($A3,csapatok!$A:$BL,AB$271,FALSE))-6),'csapat-ranglista'!$A:$CC,AB$272,FALSE)/8,VLOOKUP(VLOOKUP($A3,csapatok!$A:$BL,AB$271,FALSE),'csapat-ranglista'!$A:$CC,AB$272,FALSE)/4),0)</f>
        <v>0</v>
      </c>
      <c r="AC3" s="226">
        <f>IFERROR(IF(RIGHT(VLOOKUP($A3,csapatok!$A:$BL,AC$271,FALSE),5)="Csere",VLOOKUP(LEFT(VLOOKUP($A3,csapatok!$A:$BL,AC$271,FALSE),LEN(VLOOKUP($A3,csapatok!$A:$BL,AC$271,FALSE))-6),'csapat-ranglista'!$A:$CC,AC$272,FALSE)/8,VLOOKUP(VLOOKUP($A3,csapatok!$A:$BL,AC$271,FALSE),'csapat-ranglista'!$A:$CC,AC$272,FALSE)/4),0)</f>
        <v>0</v>
      </c>
      <c r="AD3" s="226">
        <f>IFERROR(IF(RIGHT(VLOOKUP($A3,csapatok!$A:$BL,AD$271,FALSE),5)="Csere",VLOOKUP(LEFT(VLOOKUP($A3,csapatok!$A:$BL,AD$271,FALSE),LEN(VLOOKUP($A3,csapatok!$A:$BL,AD$271,FALSE))-6),'csapat-ranglista'!$A:$CC,AD$272,FALSE)/8,VLOOKUP(VLOOKUP($A3,csapatok!$A:$BL,AD$271,FALSE),'csapat-ranglista'!$A:$CC,AD$272,FALSE)/4),0)</f>
        <v>3.2339601663927793</v>
      </c>
      <c r="AE3" s="226">
        <f>IFERROR(IF(RIGHT(VLOOKUP($A3,csapatok!$A:$BL,AE$271,FALSE),5)="Csere",VLOOKUP(LEFT(VLOOKUP($A3,csapatok!$A:$BL,AE$271,FALSE),LEN(VLOOKUP($A3,csapatok!$A:$BL,AE$271,FALSE))-6),'csapat-ranglista'!$A:$CC,AE$272,FALSE)/8,VLOOKUP(VLOOKUP($A3,csapatok!$A:$BL,AE$271,FALSE),'csapat-ranglista'!$A:$CC,AE$272,FALSE)/4),0)</f>
        <v>0</v>
      </c>
      <c r="AF3" s="226">
        <f>IFERROR(IF(RIGHT(VLOOKUP($A3,csapatok!$A:$BL,AF$271,FALSE),5)="Csere",VLOOKUP(LEFT(VLOOKUP($A3,csapatok!$A:$BL,AF$271,FALSE),LEN(VLOOKUP($A3,csapatok!$A:$BL,AF$271,FALSE))-6),'csapat-ranglista'!$A:$CC,AF$272,FALSE)/8,VLOOKUP(VLOOKUP($A3,csapatok!$A:$BL,AF$271,FALSE),'csapat-ranglista'!$A:$CC,AF$272,FALSE)/4),0)</f>
        <v>0</v>
      </c>
      <c r="AG3" s="226">
        <f>IFERROR(IF(RIGHT(VLOOKUP($A3,csapatok!$A:$BL,AG$271,FALSE),5)="Csere",VLOOKUP(LEFT(VLOOKUP($A3,csapatok!$A:$BL,AG$271,FALSE),LEN(VLOOKUP($A3,csapatok!$A:$BL,AG$271,FALSE))-6),'csapat-ranglista'!$A:$CC,AG$272,FALSE)/8,VLOOKUP(VLOOKUP($A3,csapatok!$A:$BL,AG$271,FALSE),'csapat-ranglista'!$A:$CC,AG$272,FALSE)/4),0)</f>
        <v>0</v>
      </c>
      <c r="AH3" s="226">
        <f>IFERROR(IF(RIGHT(VLOOKUP($A3,csapatok!$A:$BL,AH$271,FALSE),5)="Csere",VLOOKUP(LEFT(VLOOKUP($A3,csapatok!$A:$BL,AH$271,FALSE),LEN(VLOOKUP($A3,csapatok!$A:$BL,AH$271,FALSE))-6),'csapat-ranglista'!$A:$CC,AH$272,FALSE)/8,VLOOKUP(VLOOKUP($A3,csapatok!$A:$BL,AH$271,FALSE),'csapat-ranglista'!$A:$CC,AH$272,FALSE)/4),0)</f>
        <v>0</v>
      </c>
      <c r="AI3" s="226">
        <f>IFERROR(IF(RIGHT(VLOOKUP($A3,csapatok!$A:$BL,AI$271,FALSE),5)="Csere",VLOOKUP(LEFT(VLOOKUP($A3,csapatok!$A:$BL,AI$271,FALSE),LEN(VLOOKUP($A3,csapatok!$A:$BL,AI$271,FALSE))-6),'csapat-ranglista'!$A:$CC,AI$272,FALSE)/8,VLOOKUP(VLOOKUP($A3,csapatok!$A:$BL,AI$271,FALSE),'csapat-ranglista'!$A:$CC,AI$272,FALSE)/4),0)</f>
        <v>13.903825281166664</v>
      </c>
      <c r="AJ3" s="226">
        <f>IFERROR(IF(RIGHT(VLOOKUP($A3,csapatok!$A:$BL,AJ$271,FALSE),5)="Csere",VLOOKUP(LEFT(VLOOKUP($A3,csapatok!$A:$BL,AJ$271,FALSE),LEN(VLOOKUP($A3,csapatok!$A:$BL,AJ$271,FALSE))-6),'csapat-ranglista'!$A:$CC,AJ$272,FALSE)/8,VLOOKUP(VLOOKUP($A3,csapatok!$A:$BL,AJ$271,FALSE),'csapat-ranglista'!$A:$CC,AJ$272,FALSE)/2),0)</f>
        <v>36.761946222310677</v>
      </c>
      <c r="AK3" s="226">
        <f>IFERROR(IF(RIGHT(VLOOKUP($A3,csapatok!$A:$CN,AK$271,FALSE),5)="Csere",VLOOKUP(LEFT(VLOOKUP($A3,csapatok!$A:$CN,AK$271,FALSE),LEN(VLOOKUP($A3,csapatok!$A:$CN,AK$271,FALSE))-6),'csapat-ranglista'!$A:$CC,AK$272,FALSE)/8,VLOOKUP(VLOOKUP($A3,csapatok!$A:$CN,AK$271,FALSE),'csapat-ranglista'!$A:$CC,AK$272,FALSE)/4),0)</f>
        <v>0</v>
      </c>
      <c r="AL3" s="226">
        <f>IFERROR(IF(RIGHT(VLOOKUP($A3,csapatok!$A:$CN,AL$271,FALSE),5)="Csere",VLOOKUP(LEFT(VLOOKUP($A3,csapatok!$A:$CN,AL$271,FALSE),LEN(VLOOKUP($A3,csapatok!$A:$CN,AL$271,FALSE))-6),'csapat-ranglista'!$A:$CC,AL$272,FALSE)/8,VLOOKUP(VLOOKUP($A3,csapatok!$A:$CN,AL$271,FALSE),'csapat-ranglista'!$A:$CC,AL$272,FALSE)/4),0)</f>
        <v>1.6280106142036126</v>
      </c>
      <c r="AM3" s="226">
        <f>IFERROR(IF(RIGHT(VLOOKUP($A3,csapatok!$A:$CN,AM$271,FALSE),5)="Csere",VLOOKUP(LEFT(VLOOKUP($A3,csapatok!$A:$CN,AM$271,FALSE),LEN(VLOOKUP($A3,csapatok!$A:$CN,AM$271,FALSE))-6),'csapat-ranglista'!$A:$CC,AM$272,FALSE)/8,VLOOKUP(VLOOKUP($A3,csapatok!$A:$CN,AM$271,FALSE),'csapat-ranglista'!$A:$CC,AM$272,FALSE)/4),0)</f>
        <v>6.5526525727961689</v>
      </c>
      <c r="AN3" s="226">
        <f>IFERROR(IF(RIGHT(VLOOKUP($A3,csapatok!$A:$CN,AN$271,FALSE),5)="Csere",VLOOKUP(LEFT(VLOOKUP($A3,csapatok!$A:$CN,AN$271,FALSE),LEN(VLOOKUP($A3,csapatok!$A:$CN,AN$271,FALSE))-6),'csapat-ranglista'!$A:$CC,AN$272,FALSE)/8,VLOOKUP(VLOOKUP($A3,csapatok!$A:$CN,AN$271,FALSE),'csapat-ranglista'!$A:$CC,AN$272,FALSE)/4),0)</f>
        <v>0</v>
      </c>
      <c r="AO3" s="226">
        <f>IFERROR(IF(RIGHT(VLOOKUP($A3,csapatok!$A:$CN,AO$271,FALSE),5)="Csere",VLOOKUP(LEFT(VLOOKUP($A3,csapatok!$A:$CN,AO$271,FALSE),LEN(VLOOKUP($A3,csapatok!$A:$CN,AO$271,FALSE))-6),'csapat-ranglista'!$A:$CC,AO$272,FALSE)/8,VLOOKUP(VLOOKUP($A3,csapatok!$A:$CN,AO$271,FALSE),'csapat-ranglista'!$A:$CC,AO$272,FALSE)/4),0)</f>
        <v>0</v>
      </c>
      <c r="AP3" s="226">
        <f>IFERROR(IF(RIGHT(VLOOKUP($A3,csapatok!$A:$CN,AP$271,FALSE),5)="Csere",VLOOKUP(LEFT(VLOOKUP($A3,csapatok!$A:$CN,AP$271,FALSE),LEN(VLOOKUP($A3,csapatok!$A:$CN,AP$271,FALSE))-6),'csapat-ranglista'!$A:$CC,AP$272,FALSE)/8,VLOOKUP(VLOOKUP($A3,csapatok!$A:$CN,AP$271,FALSE),'csapat-ranglista'!$A:$CC,AP$272,FALSE)/4),0)</f>
        <v>12.622074615535798</v>
      </c>
      <c r="AQ3" s="226">
        <f>IFERROR(IF(RIGHT(VLOOKUP($A3,csapatok!$A:$CN,AQ$271,FALSE),5)="Csere",VLOOKUP(LEFT(VLOOKUP($A3,csapatok!$A:$CN,AQ$271,FALSE),LEN(VLOOKUP($A3,csapatok!$A:$CN,AQ$271,FALSE))-6),'csapat-ranglista'!$A:$CC,AQ$272,FALSE)/8,VLOOKUP(VLOOKUP($A3,csapatok!$A:$CN,AQ$271,FALSE),'csapat-ranglista'!$A:$CC,AQ$272,FALSE)/4),0)</f>
        <v>0</v>
      </c>
      <c r="AR3" s="226">
        <f>IFERROR(IF(RIGHT(VLOOKUP($A3,csapatok!$A:$CN,AR$271,FALSE),5)="Csere",VLOOKUP(LEFT(VLOOKUP($A3,csapatok!$A:$CN,AR$271,FALSE),LEN(VLOOKUP($A3,csapatok!$A:$CN,AR$271,FALSE))-6),'csapat-ranglista'!$A:$CC,AR$272,FALSE)/8,VLOOKUP(VLOOKUP($A3,csapatok!$A:$CN,AR$271,FALSE),'csapat-ranglista'!$A:$CC,AR$272,FALSE)/4),0)</f>
        <v>62.443391258557114</v>
      </c>
      <c r="AS3" s="226">
        <f>IFERROR(IF(RIGHT(VLOOKUP($A3,csapatok!$A:$CN,AS$271,FALSE),5)="Csere",VLOOKUP(LEFT(VLOOKUP($A3,csapatok!$A:$CN,AS$271,FALSE),LEN(VLOOKUP($A3,csapatok!$A:$CN,AS$271,FALSE))-6),'csapat-ranglista'!$A:$CC,AS$272,FALSE)/8,VLOOKUP(VLOOKUP($A3,csapatok!$A:$CN,AS$271,FALSE),'csapat-ranglista'!$A:$CC,AS$272,FALSE)/4),0)</f>
        <v>24.490237799810277</v>
      </c>
      <c r="AT3" s="226">
        <f>IFERROR(IF(RIGHT(VLOOKUP($A3,csapatok!$A:$CN,AT$271,FALSE),5)="Csere",VLOOKUP(LEFT(VLOOKUP($A3,csapatok!$A:$CN,AT$271,FALSE),LEN(VLOOKUP($A3,csapatok!$A:$CN,AT$271,FALSE))-6),'csapat-ranglista'!$A:$CC,AT$272,FALSE)/8,VLOOKUP(VLOOKUP($A3,csapatok!$A:$CN,AT$271,FALSE),'csapat-ranglista'!$A:$CC,AT$272,FALSE)/4),0)</f>
        <v>0</v>
      </c>
      <c r="AU3" s="226">
        <f>IFERROR(IF(RIGHT(VLOOKUP($A3,csapatok!$A:$CN,AU$271,FALSE),5)="Csere",VLOOKUP(LEFT(VLOOKUP($A3,csapatok!$A:$CN,AU$271,FALSE),LEN(VLOOKUP($A3,csapatok!$A:$CN,AU$271,FALSE))-6),'csapat-ranglista'!$A:$CC,AU$272,FALSE)/8,VLOOKUP(VLOOKUP($A3,csapatok!$A:$CN,AU$271,FALSE),'csapat-ranglista'!$A:$CC,AU$272,FALSE)/4),0)</f>
        <v>0</v>
      </c>
      <c r="AV3" s="226">
        <f>IFERROR(IF(RIGHT(VLOOKUP($A3,csapatok!$A:$CN,AV$271,FALSE),5)="Csere",VLOOKUP(LEFT(VLOOKUP($A3,csapatok!$A:$CN,AV$271,FALSE),LEN(VLOOKUP($A3,csapatok!$A:$CN,AV$271,FALSE))-6),'csapat-ranglista'!$A:$CC,AV$272,FALSE)/8,VLOOKUP(VLOOKUP($A3,csapatok!$A:$CN,AV$271,FALSE),'csapat-ranglista'!$A:$CC,AV$272,FALSE)/4),0)</f>
        <v>24.082370773692666</v>
      </c>
      <c r="AW3" s="226">
        <f>IFERROR(IF(RIGHT(VLOOKUP($A3,csapatok!$A:$CN,AW$271,FALSE),5)="Csere",VLOOKUP(LEFT(VLOOKUP($A3,csapatok!$A:$CN,AW$271,FALSE),LEN(VLOOKUP($A3,csapatok!$A:$CN,AW$271,FALSE))-6),'csapat-ranglista'!$A:$CC,AW$272,FALSE)/8,VLOOKUP(VLOOKUP($A3,csapatok!$A:$CN,AW$271,FALSE),'csapat-ranglista'!$A:$CC,AW$272,FALSE)/4),0)</f>
        <v>10.376188591789333</v>
      </c>
      <c r="AX3" s="226">
        <f>IFERROR(IF(RIGHT(VLOOKUP($A3,csapatok!$A:$CN,AX$271,FALSE),5)="Csere",VLOOKUP(LEFT(VLOOKUP($A3,csapatok!$A:$CN,AX$271,FALSE),LEN(VLOOKUP($A3,csapatok!$A:$CN,AX$271,FALSE))-6),'csapat-ranglista'!$A:$CC,AX$272,FALSE)/8,VLOOKUP(VLOOKUP($A3,csapatok!$A:$CN,AX$271,FALSE),'csapat-ranglista'!$A:$CC,AX$272,FALSE)/4),0)</f>
        <v>0</v>
      </c>
      <c r="AY3" s="226">
        <f>IFERROR(IF(RIGHT(VLOOKUP($A3,csapatok!$A:$GR,AY$271,FALSE),5)="Csere",VLOOKUP(LEFT(VLOOKUP($A3,csapatok!$A:$GR,AY$271,FALSE),LEN(VLOOKUP($A3,csapatok!$A:$GR,AY$271,FALSE))-6),'csapat-ranglista'!$A:$CC,AY$272,FALSE)/8,VLOOKUP(VLOOKUP($A3,csapatok!$A:$GR,AY$271,FALSE),'csapat-ranglista'!$A:$CC,AY$272,FALSE)/4),0)</f>
        <v>4.1463070070469383</v>
      </c>
      <c r="AZ3" s="226">
        <f>IFERROR(IF(RIGHT(VLOOKUP($A3,csapatok!$A:$GR,AZ$271,FALSE),5)="Csere",VLOOKUP(LEFT(VLOOKUP($A3,csapatok!$A:$GR,AZ$271,FALSE),LEN(VLOOKUP($A3,csapatok!$A:$GR,AZ$271,FALSE))-6),'csapat-ranglista'!$A:$CC,AZ$272,FALSE)/8,VLOOKUP(VLOOKUP($A3,csapatok!$A:$GR,AZ$271,FALSE),'csapat-ranglista'!$A:$CC,AZ$272,FALSE)/4),0)</f>
        <v>121.67597393963572</v>
      </c>
      <c r="BA3" s="226">
        <f>IFERROR(IF(RIGHT(VLOOKUP($A3,csapatok!$A:$GR,BA$271,FALSE),5)="Csere",VLOOKUP(LEFT(VLOOKUP($A3,csapatok!$A:$GR,BA$271,FALSE),LEN(VLOOKUP($A3,csapatok!$A:$GR,BA$271,FALSE))-6),'csapat-ranglista'!$A:$CC,BA$272,FALSE)/8,VLOOKUP(VLOOKUP($A3,csapatok!$A:$GR,BA$271,FALSE),'csapat-ranglista'!$A:$CC,BA$272,FALSE)/4),0)</f>
        <v>18.112040842398777</v>
      </c>
      <c r="BB3" s="226">
        <f>IFERROR(IF(RIGHT(VLOOKUP($A3,csapatok!$A:$GR,BB$271,FALSE),5)="Csere",VLOOKUP(LEFT(VLOOKUP($A3,csapatok!$A:$GR,BB$271,FALSE),LEN(VLOOKUP($A3,csapatok!$A:$GR,BB$271,FALSE))-6),'csapat-ranglista'!$A:$CC,BB$272,FALSE)/8,VLOOKUP(VLOOKUP($A3,csapatok!$A:$GR,BB$271,FALSE),'csapat-ranglista'!$A:$CC,BB$272,FALSE)/4),0)</f>
        <v>45</v>
      </c>
      <c r="BC3" s="227">
        <f>versenyek!$ES$11*IFERROR(VLOOKUP(VLOOKUP($A3,versenyek!ER:ET,3,FALSE),szabalyok!$A$16:$B$23,2,FALSE)/4,0)</f>
        <v>0</v>
      </c>
      <c r="BD3" s="227">
        <f>versenyek!$EV$11*IFERROR(VLOOKUP(VLOOKUP($A3,versenyek!EU:EW,3,FALSE),szabalyok!$A$16:$B$23,2,FALSE)/4,0)</f>
        <v>6.2307679774460656</v>
      </c>
      <c r="BE3" s="226">
        <f>IFERROR(IF(RIGHT(VLOOKUP($A3,csapatok!$A:$GR,BE$271,FALSE),5)="Csere",VLOOKUP(LEFT(VLOOKUP($A3,csapatok!$A:$GR,BE$271,FALSE),LEN(VLOOKUP($A3,csapatok!$A:$GR,BE$271,FALSE))-6),'csapat-ranglista'!$A:$CC,BE$272,FALSE)/8,VLOOKUP(VLOOKUP($A3,csapatok!$A:$GR,BE$271,FALSE),'csapat-ranglista'!$A:$CC,BE$272,FALSE)/4),0)</f>
        <v>0</v>
      </c>
      <c r="BF3" s="226">
        <f>IFERROR(IF(RIGHT(VLOOKUP($A3,csapatok!$A:$GR,BF$271,FALSE),5)="Csere",VLOOKUP(LEFT(VLOOKUP($A3,csapatok!$A:$GR,BF$271,FALSE),LEN(VLOOKUP($A3,csapatok!$A:$GR,BF$271,FALSE))-6),'csapat-ranglista'!$A:$CC,BF$272,FALSE)/8,VLOOKUP(VLOOKUP($A3,csapatok!$A:$GR,BF$271,FALSE),'csapat-ranglista'!$A:$CC,BF$272,FALSE)/4),0)</f>
        <v>0</v>
      </c>
      <c r="BG3" s="226">
        <f>IFERROR(IF(RIGHT(VLOOKUP($A3,csapatok!$A:$GR,BG$271,FALSE),5)="Csere",VLOOKUP(LEFT(VLOOKUP($A3,csapatok!$A:$GR,BG$271,FALSE),LEN(VLOOKUP($A3,csapatok!$A:$GR,BG$271,FALSE))-6),'csapat-ranglista'!$A:$CC,BG$272,FALSE)/8,VLOOKUP(VLOOKUP($A3,csapatok!$A:$GR,BG$271,FALSE),'csapat-ranglista'!$A:$CC,BG$272,FALSE)/4),0)</f>
        <v>0</v>
      </c>
      <c r="BH3" s="226">
        <f>IFERROR(IF(RIGHT(VLOOKUP($A3,csapatok!$A:$GR,BH$271,FALSE),5)="Csere",VLOOKUP(LEFT(VLOOKUP($A3,csapatok!$A:$GR,BH$271,FALSE),LEN(VLOOKUP($A3,csapatok!$A:$GR,BH$271,FALSE))-6),'csapat-ranglista'!$A:$CC,BH$272,FALSE)/8,VLOOKUP(VLOOKUP($A3,csapatok!$A:$GR,BH$271,FALSE),'csapat-ranglista'!$A:$CC,BH$272,FALSE)/4),0)</f>
        <v>4.1505475034967612</v>
      </c>
      <c r="BI3" s="226">
        <f>IFERROR(IF(RIGHT(VLOOKUP($A3,csapatok!$A:$GR,BI$271,FALSE),5)="Csere",VLOOKUP(LEFT(VLOOKUP($A3,csapatok!$A:$GR,BI$271,FALSE),LEN(VLOOKUP($A3,csapatok!$A:$GR,BI$271,FALSE))-6),'csapat-ranglista'!$A:$CC,BI$272,FALSE)/8,VLOOKUP(VLOOKUP($A3,csapatok!$A:$GR,BI$271,FALSE),'csapat-ranglista'!$A:$CC,BI$272,FALSE)/4),0)</f>
        <v>0</v>
      </c>
      <c r="BJ3" s="226">
        <f>IFERROR(IF(RIGHT(VLOOKUP($A3,csapatok!$A:$GR,BJ$271,FALSE),5)="Csere",VLOOKUP(LEFT(VLOOKUP($A3,csapatok!$A:$GR,BJ$271,FALSE),LEN(VLOOKUP($A3,csapatok!$A:$GR,BJ$271,FALSE))-6),'csapat-ranglista'!$A:$CC,BJ$272,FALSE)/8,VLOOKUP(VLOOKUP($A3,csapatok!$A:$GR,BJ$271,FALSE),'csapat-ranglista'!$A:$CC,BJ$272,FALSE)/4),0)</f>
        <v>0</v>
      </c>
      <c r="BK3" s="226">
        <f>IFERROR(IF(RIGHT(VLOOKUP($A3,csapatok!$A:$GR,BK$271,FALSE),5)="Csere",VLOOKUP(LEFT(VLOOKUP($A3,csapatok!$A:$GR,BK$271,FALSE),LEN(VLOOKUP($A3,csapatok!$A:$GR,BK$271,FALSE))-6),'csapat-ranglista'!$A:$CC,BK$272,FALSE)/8,VLOOKUP(VLOOKUP($A3,csapatok!$A:$GR,BK$271,FALSE),'csapat-ranglista'!$A:$CC,BK$272,FALSE)/4),0)</f>
        <v>0</v>
      </c>
      <c r="BL3" s="226">
        <f>IFERROR(IF(RIGHT(VLOOKUP($A3,csapatok!$A:$GR,BL$271,FALSE),5)="Csere",VLOOKUP(LEFT(VLOOKUP($A3,csapatok!$A:$GR,BL$271,FALSE),LEN(VLOOKUP($A3,csapatok!$A:$GR,BL$271,FALSE))-6),'csapat-ranglista'!$A:$CC,BL$272,FALSE)/8,VLOOKUP(VLOOKUP($A3,csapatok!$A:$GR,BL$271,FALSE),'csapat-ranglista'!$A:$CC,BL$272,FALSE)/4),0)</f>
        <v>11.351313162262809</v>
      </c>
      <c r="BM3" s="226">
        <f>IFERROR(IF(RIGHT(VLOOKUP($A3,csapatok!$A:$GR,BM$271,FALSE),5)="Csere",VLOOKUP(LEFT(VLOOKUP($A3,csapatok!$A:$GR,BM$271,FALSE),LEN(VLOOKUP($A3,csapatok!$A:$GR,BM$271,FALSE))-6),'csapat-ranglista'!$A:$CC,BM$272,FALSE)/8,VLOOKUP(VLOOKUP($A3,csapatok!$A:$GR,BM$271,FALSE),'csapat-ranglista'!$A:$CC,BM$272,FALSE)/4),0)</f>
        <v>47.262027498195174</v>
      </c>
      <c r="BN3" s="226">
        <f>IFERROR(IF(RIGHT(VLOOKUP($A3,csapatok!$A:$GR,BN$271,FALSE),5)="Csere",VLOOKUP(LEFT(VLOOKUP($A3,csapatok!$A:$GR,BN$271,FALSE),LEN(VLOOKUP($A3,csapatok!$A:$GR,BN$271,FALSE))-6),'csapat-ranglista'!$A:$CC,BN$272,FALSE)/8,VLOOKUP(VLOOKUP($A3,csapatok!$A:$GR,BN$271,FALSE),'csapat-ranglista'!$A:$CC,BN$272,FALSE)/4),0)</f>
        <v>0</v>
      </c>
      <c r="BO3" s="226">
        <f>IFERROR(IF(RIGHT(VLOOKUP($A3,csapatok!$A:$GR,BO$271,FALSE),5)="Csere",VLOOKUP(LEFT(VLOOKUP($A3,csapatok!$A:$GR,BO$271,FALSE),LEN(VLOOKUP($A3,csapatok!$A:$GR,BO$271,FALSE))-6),'csapat-ranglista'!$A:$CC,BO$272,FALSE)/8,VLOOKUP(VLOOKUP($A3,csapatok!$A:$GR,BO$271,FALSE),'csapat-ranglista'!$A:$CC,BO$272,FALSE)/4),0)</f>
        <v>7.7808401863370449</v>
      </c>
      <c r="BP3" s="226">
        <f>IFERROR(IF(RIGHT(VLOOKUP($A3,csapatok!$A:$GR,BP$271,FALSE),5)="Csere",VLOOKUP(LEFT(VLOOKUP($A3,csapatok!$A:$GR,BP$271,FALSE),LEN(VLOOKUP($A3,csapatok!$A:$GR,BP$271,FALSE))-6),'csapat-ranglista'!$A:$CC,BP$272,FALSE)/8,VLOOKUP(VLOOKUP($A3,csapatok!$A:$GR,BP$271,FALSE),'csapat-ranglista'!$A:$CC,BP$272,FALSE)/4),0)</f>
        <v>0</v>
      </c>
      <c r="BQ3" s="226">
        <f>IFERROR(IF(RIGHT(VLOOKUP($A3,csapatok!$A:$GR,BQ$271,FALSE),5)="Csere",VLOOKUP(LEFT(VLOOKUP($A3,csapatok!$A:$GR,BQ$271,FALSE),LEN(VLOOKUP($A3,csapatok!$A:$GR,BQ$271,FALSE))-6),'csapat-ranglista'!$A:$CC,BQ$272,FALSE)/8,VLOOKUP(VLOOKUP($A3,csapatok!$A:$GR,BQ$271,FALSE),'csapat-ranglista'!$A:$CC,BQ$272,FALSE)/4),0)</f>
        <v>0</v>
      </c>
      <c r="BR3" s="226">
        <f>IFERROR(IF(RIGHT(VLOOKUP($A3,csapatok!$A:$GR,BR$271,FALSE),5)="Csere",VLOOKUP(LEFT(VLOOKUP($A3,csapatok!$A:$GR,BR$271,FALSE),LEN(VLOOKUP($A3,csapatok!$A:$GR,BR$271,FALSE))-6),'csapat-ranglista'!$A:$CC,BR$272,FALSE)/8,VLOOKUP(VLOOKUP($A3,csapatok!$A:$GR,BR$271,FALSE),'csapat-ranglista'!$A:$CC,BR$272,FALSE)/4),0)</f>
        <v>50.774303300284444</v>
      </c>
      <c r="BS3" s="226">
        <f>IFERROR(IF(RIGHT(VLOOKUP($A3,csapatok!$A:$GR,BS$271,FALSE),5)="Csere",VLOOKUP(LEFT(VLOOKUP($A3,csapatok!$A:$GR,BS$271,FALSE),LEN(VLOOKUP($A3,csapatok!$A:$GR,BS$271,FALSE))-6),'csapat-ranglista'!$A:$CC,BS$272,FALSE)/8,VLOOKUP(VLOOKUP($A3,csapatok!$A:$GR,BS$271,FALSE),'csapat-ranglista'!$A:$CC,BS$272,FALSE)/4),0)</f>
        <v>11.246972676098052</v>
      </c>
      <c r="BT3" s="226">
        <f>IFERROR(IF(RIGHT(VLOOKUP($A3,csapatok!$A:$GR,BT$271,FALSE),5)="Csere",VLOOKUP(LEFT(VLOOKUP($A3,csapatok!$A:$GR,BT$271,FALSE),LEN(VLOOKUP($A3,csapatok!$A:$GR,BT$271,FALSE))-6),'csapat-ranglista'!$A:$CC,BT$272,FALSE)/8,VLOOKUP(VLOOKUP($A3,csapatok!$A:$GR,BT$271,FALSE),'csapat-ranglista'!$A:$CC,BT$272,FALSE)/4),0)</f>
        <v>44.717701021668539</v>
      </c>
      <c r="BU3" s="226">
        <f>IFERROR(IF(RIGHT(VLOOKUP($A3,csapatok!$A:$GR,BU$271,FALSE),5)="Csere",VLOOKUP(LEFT(VLOOKUP($A3,csapatok!$A:$GR,BU$271,FALSE),LEN(VLOOKUP($A3,csapatok!$A:$GR,BU$271,FALSE))-6),'csapat-ranglista'!$A:$CC,BU$272,FALSE)/8,VLOOKUP(VLOOKUP($A3,csapatok!$A:$GR,BU$271,FALSE),'csapat-ranglista'!$A:$CC,BU$272,FALSE)/4),0)</f>
        <v>0</v>
      </c>
      <c r="BV3" s="226">
        <f>IFERROR(IF(RIGHT(VLOOKUP($A3,csapatok!$A:$GR,BV$271,FALSE),5)="Csere",VLOOKUP(LEFT(VLOOKUP($A3,csapatok!$A:$GR,BV$271,FALSE),LEN(VLOOKUP($A3,csapatok!$A:$GR,BV$271,FALSE))-6),'csapat-ranglista'!$A:$CC,BV$272,FALSE)/8,VLOOKUP(VLOOKUP($A3,csapatok!$A:$GR,BV$271,FALSE),'csapat-ranglista'!$A:$CC,BV$272,FALSE)/4),0)</f>
        <v>0</v>
      </c>
      <c r="BW3" s="226">
        <f>IFERROR(IF(RIGHT(VLOOKUP($A3,csapatok!$A:$GR,BW$271,FALSE),5)="Csere",VLOOKUP(LEFT(VLOOKUP($A3,csapatok!$A:$GR,BW$271,FALSE),LEN(VLOOKUP($A3,csapatok!$A:$GR,BW$271,FALSE))-6),'csapat-ranglista'!$A:$CC,BW$272,FALSE)/8,VLOOKUP(VLOOKUP($A3,csapatok!$A:$GR,BW$271,FALSE),'csapat-ranglista'!$A:$CC,BW$272,FALSE)/4),0)</f>
        <v>11.681744178902743</v>
      </c>
      <c r="BX3" s="226">
        <f>IFERROR(IF(RIGHT(VLOOKUP($A3,csapatok!$A:$GR,BX$271,FALSE),5)="Csere",VLOOKUP(LEFT(VLOOKUP($A3,csapatok!$A:$GR,BX$271,FALSE),LEN(VLOOKUP($A3,csapatok!$A:$GR,BX$271,FALSE))-6),'csapat-ranglista'!$A:$CC,BX$272,FALSE)/8,VLOOKUP(VLOOKUP($A3,csapatok!$A:$GR,BX$271,FALSE),'csapat-ranglista'!$A:$CC,BX$272,FALSE)/4),0)</f>
        <v>57.226445569716908</v>
      </c>
      <c r="BY3" s="226">
        <f>IFERROR(IF(RIGHT(VLOOKUP($A3,csapatok!$A:$GR,BY$271,FALSE),5)="Csere",VLOOKUP(LEFT(VLOOKUP($A3,csapatok!$A:$GR,BY$271,FALSE),LEN(VLOOKUP($A3,csapatok!$A:$GR,BY$271,FALSE))-6),'csapat-ranglista'!$A:$CC,BY$272,FALSE)/8,VLOOKUP(VLOOKUP($A3,csapatok!$A:$GR,BY$271,FALSE),'csapat-ranglista'!$A:$CC,BY$272,FALSE)/4),0)</f>
        <v>0</v>
      </c>
      <c r="BZ3" s="226">
        <f>IFERROR(IF(RIGHT(VLOOKUP($A3,csapatok!$A:$GR,BZ$271,FALSE),5)="Csere",VLOOKUP(LEFT(VLOOKUP($A3,csapatok!$A:$GR,BZ$271,FALSE),LEN(VLOOKUP($A3,csapatok!$A:$GR,BZ$271,FALSE))-6),'csapat-ranglista'!$A:$CC,BZ$272,FALSE)/8,VLOOKUP(VLOOKUP($A3,csapatok!$A:$GR,BZ$271,FALSE),'csapat-ranglista'!$A:$CC,BZ$272,FALSE)/4),0)</f>
        <v>0</v>
      </c>
      <c r="CA3" s="226">
        <f>IFERROR(IF(RIGHT(VLOOKUP($A3,csapatok!$A:$GR,CA$271,FALSE),5)="Csere",VLOOKUP(LEFT(VLOOKUP($A3,csapatok!$A:$GR,CA$271,FALSE),LEN(VLOOKUP($A3,csapatok!$A:$GR,CA$271,FALSE))-6),'csapat-ranglista'!$A:$CC,CA$272,FALSE)/8,VLOOKUP(VLOOKUP($A3,csapatok!$A:$GR,CA$271,FALSE),'csapat-ranglista'!$A:$CC,CA$272,FALSE)/4),0)</f>
        <v>0</v>
      </c>
      <c r="CB3" s="226">
        <f>IFERROR(IF(RIGHT(VLOOKUP($A3,csapatok!$A:$GR,CB$271,FALSE),5)="Csere",VLOOKUP(LEFT(VLOOKUP($A3,csapatok!$A:$GR,CB$271,FALSE),LEN(VLOOKUP($A3,csapatok!$A:$GR,CB$271,FALSE))-6),'csapat-ranglista'!$A:$CC,CB$272,FALSE)/8,VLOOKUP(VLOOKUP($A3,csapatok!$A:$GR,CB$271,FALSE),'csapat-ranglista'!$A:$CC,CB$272,FALSE)/4),0)</f>
        <v>0</v>
      </c>
      <c r="CC3" s="226">
        <f>IFERROR(IF(RIGHT(VLOOKUP($A3,csapatok!$A:$GR,CC$271,FALSE),5)="Csere",VLOOKUP(LEFT(VLOOKUP($A3,csapatok!$A:$GR,CC$271,FALSE),LEN(VLOOKUP($A3,csapatok!$A:$GR,CC$271,FALSE))-6),'csapat-ranglista'!$A:$CC,CC$272,FALSE)/8,VLOOKUP(VLOOKUP($A3,csapatok!$A:$GR,CC$271,FALSE),'csapat-ranglista'!$A:$CC,CC$272,FALSE)/4),0)</f>
        <v>0</v>
      </c>
      <c r="CD3" s="226">
        <f>IFERROR(IF(RIGHT(VLOOKUP($A3,csapatok!$A:$GR,CD$271,FALSE),5)="Csere",VLOOKUP(LEFT(VLOOKUP($A3,csapatok!$A:$GR,CD$271,FALSE),LEN(VLOOKUP($A3,csapatok!$A:$GR,CD$271,FALSE))-6),'csapat-ranglista'!$A:$CC,CD$272,FALSE)/8,VLOOKUP(VLOOKUP($A3,csapatok!$A:$GR,CD$271,FALSE),'csapat-ranglista'!$A:$CC,CD$272,FALSE)/4),0)</f>
        <v>7.6332936135787257</v>
      </c>
      <c r="CE3" s="226">
        <f>IFERROR(IF(RIGHT(VLOOKUP($A3,csapatok!$A:$GR,CE$271,FALSE),5)="Csere",VLOOKUP(LEFT(VLOOKUP($A3,csapatok!$A:$GR,CE$271,FALSE),LEN(VLOOKUP($A3,csapatok!$A:$GR,CE$271,FALSE))-6),'csapat-ranglista'!$A:$CC,CE$272,FALSE)/8,VLOOKUP(VLOOKUP($A3,csapatok!$A:$GR,CE$271,FALSE),'csapat-ranglista'!$A:$CC,CE$272,FALSE)/4),0)</f>
        <v>0</v>
      </c>
      <c r="CF3" s="226">
        <f>IFERROR(IF(RIGHT(VLOOKUP($A3,csapatok!$A:$GR,CF$271,FALSE),5)="Csere",VLOOKUP(LEFT(VLOOKUP($A3,csapatok!$A:$GR,CF$271,FALSE),LEN(VLOOKUP($A3,csapatok!$A:$GR,CF$271,FALSE))-6),'csapat-ranglista'!$A:$CC,CF$272,FALSE)/8,VLOOKUP(VLOOKUP($A3,csapatok!$A:$GR,CF$271,FALSE),'csapat-ranglista'!$A:$CC,CF$272,FALSE)/4),0)</f>
        <v>17.204337408613384</v>
      </c>
      <c r="CG3" s="226">
        <f>IFERROR(IF(RIGHT(VLOOKUP($A3,csapatok!$A:$GR,CG$271,FALSE),5)="Csere",VLOOKUP(LEFT(VLOOKUP($A3,csapatok!$A:$GR,CG$271,FALSE),LEN(VLOOKUP($A3,csapatok!$A:$GR,CG$271,FALSE))-6),'csapat-ranglista'!$A:$CC,CG$272,FALSE)/8,VLOOKUP(VLOOKUP($A3,csapatok!$A:$GR,CG$271,FALSE),'csapat-ranglista'!$A:$CC,CG$272,FALSE)/4),0)</f>
        <v>422.07716409657786</v>
      </c>
      <c r="CH3" s="226">
        <f>IFERROR(IF(RIGHT(VLOOKUP($A3,csapatok!$A:$GR,CH$271,FALSE),5)="Csere",VLOOKUP(LEFT(VLOOKUP($A3,csapatok!$A:$GR,CH$271,FALSE),LEN(VLOOKUP($A3,csapatok!$A:$GR,CH$271,FALSE))-6),'csapat-ranglista'!$A:$CC,CH$272,FALSE)/8,VLOOKUP(VLOOKUP($A3,csapatok!$A:$GR,CH$271,FALSE),'csapat-ranglista'!$A:$CC,CH$272,FALSE)/4),0)</f>
        <v>23.536341863508497</v>
      </c>
      <c r="CI3" s="226">
        <f>IFERROR(IF(RIGHT(VLOOKUP($A3,csapatok!$A:$GR,CI$271,FALSE),5)="Csere",VLOOKUP(LEFT(VLOOKUP($A3,csapatok!$A:$GR,CI$271,FALSE),LEN(VLOOKUP($A3,csapatok!$A:$GR,CI$271,FALSE))-6),'csapat-ranglista'!$A:$CC,CI$272,FALSE)/8,VLOOKUP(VLOOKUP($A3,csapatok!$A:$GR,CI$271,FALSE),'csapat-ranglista'!$A:$CC,CI$272,FALSE)/4),0)</f>
        <v>3.75</v>
      </c>
      <c r="CJ3" s="227">
        <f>versenyek!$IQ$11*IFERROR(VLOOKUP(VLOOKUP($A3,versenyek!IP:IR,3,FALSE),szabalyok!$A$16:$B$23,2,FALSE)/4,0)</f>
        <v>0</v>
      </c>
      <c r="CK3" s="227">
        <f>versenyek!$IT$11*IFERROR(VLOOKUP(VLOOKUP($A3,versenyek!IS:IU,3,FALSE),szabalyok!$A$16:$B$23,2,FALSE)/4,0)</f>
        <v>8.5545347308885873</v>
      </c>
      <c r="CL3" s="226"/>
      <c r="CM3" s="250">
        <f t="shared" ref="CM3:CM66" si="1">SUM(BF3:CL3)</f>
        <v>728.9475668101295</v>
      </c>
    </row>
    <row r="4" spans="1:91">
      <c r="A4" s="32" t="s">
        <v>178</v>
      </c>
      <c r="B4" s="2">
        <v>31134</v>
      </c>
      <c r="C4" s="133" t="str">
        <f t="shared" si="0"/>
        <v>felnőtt</v>
      </c>
      <c r="D4" s="32" t="s">
        <v>101</v>
      </c>
      <c r="E4" s="47">
        <v>90</v>
      </c>
      <c r="F4" s="32">
        <v>9.5125013299287158</v>
      </c>
      <c r="G4" s="32">
        <v>0</v>
      </c>
      <c r="H4" s="32">
        <v>9.5089180890810034</v>
      </c>
      <c r="I4" s="32">
        <v>24.468436652595088</v>
      </c>
      <c r="J4" s="32">
        <v>5.2330977942076133</v>
      </c>
      <c r="K4" s="32">
        <v>0</v>
      </c>
      <c r="L4" s="32">
        <v>0</v>
      </c>
      <c r="M4" s="32">
        <v>0</v>
      </c>
      <c r="N4" s="32">
        <v>0</v>
      </c>
      <c r="O4" s="32">
        <v>37.257056953456619</v>
      </c>
      <c r="P4" s="32">
        <v>15.545230954084547</v>
      </c>
      <c r="Q4" s="32">
        <v>0</v>
      </c>
      <c r="R4" s="32">
        <v>0</v>
      </c>
      <c r="S4" s="32">
        <v>0</v>
      </c>
      <c r="T4" s="32">
        <v>44.703641928337348</v>
      </c>
      <c r="U4" s="32">
        <v>1.232431937194199</v>
      </c>
      <c r="V4" s="32">
        <v>0</v>
      </c>
      <c r="W4" s="32">
        <v>0</v>
      </c>
      <c r="X4" s="32">
        <f>IFERROR(IF(RIGHT(VLOOKUP($A4,csapatok!$A:$BL,X$271,FALSE),5)="Csere",VLOOKUP(LEFT(VLOOKUP($A4,csapatok!$A:$BL,X$271,FALSE),LEN(VLOOKUP($A4,csapatok!$A:$BL,X$271,FALSE))-6),'csapat-ranglista'!$A:$CC,X$272,FALSE)/8,VLOOKUP(VLOOKUP($A4,csapatok!$A:$BL,X$271,FALSE),'csapat-ranglista'!$A:$CC,X$272,FALSE)/4),0)</f>
        <v>0</v>
      </c>
      <c r="Y4" s="32">
        <f>IFERROR(IF(RIGHT(VLOOKUP($A4,csapatok!$A:$BL,Y$271,FALSE),5)="Csere",VLOOKUP(LEFT(VLOOKUP($A4,csapatok!$A:$BL,Y$271,FALSE),LEN(VLOOKUP($A4,csapatok!$A:$BL,Y$271,FALSE))-6),'csapat-ranglista'!$A:$CC,Y$272,FALSE)/8,VLOOKUP(VLOOKUP($A4,csapatok!$A:$BL,Y$271,FALSE),'csapat-ranglista'!$A:$CC,Y$272,FALSE)/4),0)</f>
        <v>0</v>
      </c>
      <c r="Z4" s="32">
        <f>IFERROR(IF(RIGHT(VLOOKUP($A4,csapatok!$A:$BL,Z$271,FALSE),5)="Csere",VLOOKUP(LEFT(VLOOKUP($A4,csapatok!$A:$BL,Z$271,FALSE),LEN(VLOOKUP($A4,csapatok!$A:$BL,Z$271,FALSE))-6),'csapat-ranglista'!$A:$CC,Z$272,FALSE)/8,VLOOKUP(VLOOKUP($A4,csapatok!$A:$BL,Z$271,FALSE),'csapat-ranglista'!$A:$CC,Z$272,FALSE)/4),0)</f>
        <v>0</v>
      </c>
      <c r="AA4" s="32">
        <f>IFERROR(IF(RIGHT(VLOOKUP($A4,csapatok!$A:$BL,AA$271,FALSE),5)="Csere",VLOOKUP(LEFT(VLOOKUP($A4,csapatok!$A:$BL,AA$271,FALSE),LEN(VLOOKUP($A4,csapatok!$A:$BL,AA$271,FALSE))-6),'csapat-ranglista'!$A:$CC,AA$272,FALSE)/8,VLOOKUP(VLOOKUP($A4,csapatok!$A:$BL,AA$271,FALSE),'csapat-ranglista'!$A:$CC,AA$272,FALSE)/4),0)</f>
        <v>2.0959978726233222</v>
      </c>
      <c r="AB4" s="226">
        <f>IFERROR(IF(RIGHT(VLOOKUP($A4,csapatok!$A:$BL,AB$271,FALSE),5)="Csere",VLOOKUP(LEFT(VLOOKUP($A4,csapatok!$A:$BL,AB$271,FALSE),LEN(VLOOKUP($A4,csapatok!$A:$BL,AB$271,FALSE))-6),'csapat-ranglista'!$A:$CC,AB$272,FALSE)/8,VLOOKUP(VLOOKUP($A4,csapatok!$A:$BL,AB$271,FALSE),'csapat-ranglista'!$A:$CC,AB$272,FALSE)/4),0)</f>
        <v>17.441464065725281</v>
      </c>
      <c r="AC4" s="226">
        <f>IFERROR(IF(RIGHT(VLOOKUP($A4,csapatok!$A:$BL,AC$271,FALSE),5)="Csere",VLOOKUP(LEFT(VLOOKUP($A4,csapatok!$A:$BL,AC$271,FALSE),LEN(VLOOKUP($A4,csapatok!$A:$BL,AC$271,FALSE))-6),'csapat-ranglista'!$A:$CC,AC$272,FALSE)/8,VLOOKUP(VLOOKUP($A4,csapatok!$A:$BL,AC$271,FALSE),'csapat-ranglista'!$A:$CC,AC$272,FALSE)/4),0)</f>
        <v>0</v>
      </c>
      <c r="AD4" s="226">
        <f>IFERROR(IF(RIGHT(VLOOKUP($A4,csapatok!$A:$BL,AD$271,FALSE),5)="Csere",VLOOKUP(LEFT(VLOOKUP($A4,csapatok!$A:$BL,AD$271,FALSE),LEN(VLOOKUP($A4,csapatok!$A:$BL,AD$271,FALSE))-6),'csapat-ranglista'!$A:$CC,AD$272,FALSE)/8,VLOOKUP(VLOOKUP($A4,csapatok!$A:$BL,AD$271,FALSE),'csapat-ranglista'!$A:$CC,AD$272,FALSE)/4),0)</f>
        <v>0</v>
      </c>
      <c r="AE4" s="226">
        <f>IFERROR(IF(RIGHT(VLOOKUP($A4,csapatok!$A:$BL,AE$271,FALSE),5)="Csere",VLOOKUP(LEFT(VLOOKUP($A4,csapatok!$A:$BL,AE$271,FALSE),LEN(VLOOKUP($A4,csapatok!$A:$BL,AE$271,FALSE))-6),'csapat-ranglista'!$A:$CC,AE$272,FALSE)/8,VLOOKUP(VLOOKUP($A4,csapatok!$A:$BL,AE$271,FALSE),'csapat-ranglista'!$A:$CC,AE$272,FALSE)/4),0)</f>
        <v>8.0079776625448762</v>
      </c>
      <c r="AF4" s="226">
        <f>IFERROR(IF(RIGHT(VLOOKUP($A4,csapatok!$A:$BL,AF$271,FALSE),5)="Csere",VLOOKUP(LEFT(VLOOKUP($A4,csapatok!$A:$BL,AF$271,FALSE),LEN(VLOOKUP($A4,csapatok!$A:$BL,AF$271,FALSE))-6),'csapat-ranglista'!$A:$CC,AF$272,FALSE)/8,VLOOKUP(VLOOKUP($A4,csapatok!$A:$BL,AF$271,FALSE),'csapat-ranglista'!$A:$CC,AF$272,FALSE)/4),0)</f>
        <v>48.420672118069405</v>
      </c>
      <c r="AG4" s="226">
        <f>IFERROR(IF(RIGHT(VLOOKUP($A4,csapatok!$A:$BL,AG$271,FALSE),5)="Csere",VLOOKUP(LEFT(VLOOKUP($A4,csapatok!$A:$BL,AG$271,FALSE),LEN(VLOOKUP($A4,csapatok!$A:$BL,AG$271,FALSE))-6),'csapat-ranglista'!$A:$CC,AG$272,FALSE)/8,VLOOKUP(VLOOKUP($A4,csapatok!$A:$BL,AG$271,FALSE),'csapat-ranglista'!$A:$CC,AG$272,FALSE)/4),0)</f>
        <v>21.907207310532385</v>
      </c>
      <c r="AH4" s="226">
        <f>IFERROR(IF(RIGHT(VLOOKUP($A4,csapatok!$A:$BL,AH$271,FALSE),5)="Csere",VLOOKUP(LEFT(VLOOKUP($A4,csapatok!$A:$BL,AH$271,FALSE),LEN(VLOOKUP($A4,csapatok!$A:$BL,AH$271,FALSE))-6),'csapat-ranglista'!$A:$CC,AH$272,FALSE)/8,VLOOKUP(VLOOKUP($A4,csapatok!$A:$BL,AH$271,FALSE),'csapat-ranglista'!$A:$CC,AH$272,FALSE)/4),0)</f>
        <v>0</v>
      </c>
      <c r="AI4" s="226">
        <f>IFERROR(IF(RIGHT(VLOOKUP($A4,csapatok!$A:$BL,AI$271,FALSE),5)="Csere",VLOOKUP(LEFT(VLOOKUP($A4,csapatok!$A:$BL,AI$271,FALSE),LEN(VLOOKUP($A4,csapatok!$A:$BL,AI$271,FALSE))-6),'csapat-ranglista'!$A:$CC,AI$272,FALSE)/8,VLOOKUP(VLOOKUP($A4,csapatok!$A:$BL,AI$271,FALSE),'csapat-ranglista'!$A:$CC,AI$272,FALSE)/4),0)</f>
        <v>33.369180674799992</v>
      </c>
      <c r="AJ4" s="226">
        <f>IFERROR(IF(RIGHT(VLOOKUP($A4,csapatok!$A:$BL,AJ$271,FALSE),5)="Csere",VLOOKUP(LEFT(VLOOKUP($A4,csapatok!$A:$BL,AJ$271,FALSE),LEN(VLOOKUP($A4,csapatok!$A:$BL,AJ$271,FALSE))-6),'csapat-ranglista'!$A:$CC,AJ$272,FALSE)/8,VLOOKUP(VLOOKUP($A4,csapatok!$A:$BL,AJ$271,FALSE),'csapat-ranglista'!$A:$CC,AJ$272,FALSE)/2),0)</f>
        <v>36.761946222310677</v>
      </c>
      <c r="AK4" s="226">
        <f>IFERROR(IF(RIGHT(VLOOKUP($A4,csapatok!$A:$CN,AK$271,FALSE),5)="Csere",VLOOKUP(LEFT(VLOOKUP($A4,csapatok!$A:$CN,AK$271,FALSE),LEN(VLOOKUP($A4,csapatok!$A:$CN,AK$271,FALSE))-6),'csapat-ranglista'!$A:$CC,AK$272,FALSE)/8,VLOOKUP(VLOOKUP($A4,csapatok!$A:$CN,AK$271,FALSE),'csapat-ranglista'!$A:$CC,AK$272,FALSE)/4),0)</f>
        <v>0</v>
      </c>
      <c r="AL4" s="226">
        <f>IFERROR(IF(RIGHT(VLOOKUP($A4,csapatok!$A:$CN,AL$271,FALSE),5)="Csere",VLOOKUP(LEFT(VLOOKUP($A4,csapatok!$A:$CN,AL$271,FALSE),LEN(VLOOKUP($A4,csapatok!$A:$CN,AL$271,FALSE))-6),'csapat-ranglista'!$A:$CC,AL$272,FALSE)/8,VLOOKUP(VLOOKUP($A4,csapatok!$A:$CN,AL$271,FALSE),'csapat-ranglista'!$A:$CC,AL$272,FALSE)/4),0)</f>
        <v>11.938744504159827</v>
      </c>
      <c r="AM4" s="226">
        <f>IFERROR(IF(RIGHT(VLOOKUP($A4,csapatok!$A:$CN,AM$271,FALSE),5)="Csere",VLOOKUP(LEFT(VLOOKUP($A4,csapatok!$A:$CN,AM$271,FALSE),LEN(VLOOKUP($A4,csapatok!$A:$CN,AM$271,FALSE))-6),'csapat-ranglista'!$A:$CC,AM$272,FALSE)/8,VLOOKUP(VLOOKUP($A4,csapatok!$A:$CN,AM$271,FALSE),'csapat-ranglista'!$A:$CC,AM$272,FALSE)/4),0)</f>
        <v>0</v>
      </c>
      <c r="AN4" s="226">
        <f>IFERROR(IF(RIGHT(VLOOKUP($A4,csapatok!$A:$CN,AN$271,FALSE),5)="Csere",VLOOKUP(LEFT(VLOOKUP($A4,csapatok!$A:$CN,AN$271,FALSE),LEN(VLOOKUP($A4,csapatok!$A:$CN,AN$271,FALSE))-6),'csapat-ranglista'!$A:$CC,AN$272,FALSE)/8,VLOOKUP(VLOOKUP($A4,csapatok!$A:$CN,AN$271,FALSE),'csapat-ranglista'!$A:$CC,AN$272,FALSE)/4),0)</f>
        <v>0</v>
      </c>
      <c r="AO4" s="226">
        <f>IFERROR(IF(RIGHT(VLOOKUP($A4,csapatok!$A:$CN,AO$271,FALSE),5)="Csere",VLOOKUP(LEFT(VLOOKUP($A4,csapatok!$A:$CN,AO$271,FALSE),LEN(VLOOKUP($A4,csapatok!$A:$CN,AO$271,FALSE))-6),'csapat-ranglista'!$A:$CC,AO$272,FALSE)/8,VLOOKUP(VLOOKUP($A4,csapatok!$A:$CN,AO$271,FALSE),'csapat-ranglista'!$A:$CC,AO$272,FALSE)/4),0)</f>
        <v>0</v>
      </c>
      <c r="AP4" s="226">
        <f>IFERROR(IF(RIGHT(VLOOKUP($A4,csapatok!$A:$CN,AP$271,FALSE),5)="Csere",VLOOKUP(LEFT(VLOOKUP($A4,csapatok!$A:$CN,AP$271,FALSE),LEN(VLOOKUP($A4,csapatok!$A:$CN,AP$271,FALSE))-6),'csapat-ranglista'!$A:$CC,AP$272,FALSE)/8,VLOOKUP(VLOOKUP($A4,csapatok!$A:$CN,AP$271,FALSE),'csapat-ranglista'!$A:$CC,AP$272,FALSE)/4),0)</f>
        <v>0</v>
      </c>
      <c r="AQ4" s="226">
        <f>IFERROR(IF(RIGHT(VLOOKUP($A4,csapatok!$A:$CN,AQ$271,FALSE),5)="Csere",VLOOKUP(LEFT(VLOOKUP($A4,csapatok!$A:$CN,AQ$271,FALSE),LEN(VLOOKUP($A4,csapatok!$A:$CN,AQ$271,FALSE))-6),'csapat-ranglista'!$A:$CC,AQ$272,FALSE)/8,VLOOKUP(VLOOKUP($A4,csapatok!$A:$CN,AQ$271,FALSE),'csapat-ranglista'!$A:$CC,AQ$272,FALSE)/4),0)</f>
        <v>0</v>
      </c>
      <c r="AR4" s="226">
        <f>IFERROR(IF(RIGHT(VLOOKUP($A4,csapatok!$A:$CN,AR$271,FALSE),5)="Csere",VLOOKUP(LEFT(VLOOKUP($A4,csapatok!$A:$CN,AR$271,FALSE),LEN(VLOOKUP($A4,csapatok!$A:$CN,AR$271,FALSE))-6),'csapat-ranglista'!$A:$CC,AR$272,FALSE)/8,VLOOKUP(VLOOKUP($A4,csapatok!$A:$CN,AR$271,FALSE),'csapat-ranglista'!$A:$CC,AR$272,FALSE)/4),0)</f>
        <v>0</v>
      </c>
      <c r="AS4" s="226">
        <f>IFERROR(IF(RIGHT(VLOOKUP($A4,csapatok!$A:$CN,AS$271,FALSE),5)="Csere",VLOOKUP(LEFT(VLOOKUP($A4,csapatok!$A:$CN,AS$271,FALSE),LEN(VLOOKUP($A4,csapatok!$A:$CN,AS$271,FALSE))-6),'csapat-ranglista'!$A:$CC,AS$272,FALSE)/8,VLOOKUP(VLOOKUP($A4,csapatok!$A:$CN,AS$271,FALSE),'csapat-ranglista'!$A:$CC,AS$272,FALSE)/4),0)</f>
        <v>0</v>
      </c>
      <c r="AT4" s="226">
        <f>IFERROR(IF(RIGHT(VLOOKUP($A4,csapatok!$A:$CN,AT$271,FALSE),5)="Csere",VLOOKUP(LEFT(VLOOKUP($A4,csapatok!$A:$CN,AT$271,FALSE),LEN(VLOOKUP($A4,csapatok!$A:$CN,AT$271,FALSE))-6),'csapat-ranglista'!$A:$CC,AT$272,FALSE)/8,VLOOKUP(VLOOKUP($A4,csapatok!$A:$CN,AT$271,FALSE),'csapat-ranglista'!$A:$CC,AT$272,FALSE)/4),0)</f>
        <v>31.340487572047763</v>
      </c>
      <c r="AU4" s="226">
        <f>IFERROR(IF(RIGHT(VLOOKUP($A4,csapatok!$A:$CN,AU$271,FALSE),5)="Csere",VLOOKUP(LEFT(VLOOKUP($A4,csapatok!$A:$CN,AU$271,FALSE),LEN(VLOOKUP($A4,csapatok!$A:$CN,AU$271,FALSE))-6),'csapat-ranglista'!$A:$CC,AU$272,FALSE)/8,VLOOKUP(VLOOKUP($A4,csapatok!$A:$CN,AU$271,FALSE),'csapat-ranglista'!$A:$CC,AU$272,FALSE)/4),0)</f>
        <v>0</v>
      </c>
      <c r="AV4" s="226">
        <f>IFERROR(IF(RIGHT(VLOOKUP($A4,csapatok!$A:$CN,AV$271,FALSE),5)="Csere",VLOOKUP(LEFT(VLOOKUP($A4,csapatok!$A:$CN,AV$271,FALSE),LEN(VLOOKUP($A4,csapatok!$A:$CN,AV$271,FALSE))-6),'csapat-ranglista'!$A:$CC,AV$272,FALSE)/8,VLOOKUP(VLOOKUP($A4,csapatok!$A:$CN,AV$271,FALSE),'csapat-ranglista'!$A:$CC,AV$272,FALSE)/4),0)</f>
        <v>24.082370773692666</v>
      </c>
      <c r="AW4" s="226">
        <f>IFERROR(IF(RIGHT(VLOOKUP($A4,csapatok!$A:$CN,AW$271,FALSE),5)="Csere",VLOOKUP(LEFT(VLOOKUP($A4,csapatok!$A:$CN,AW$271,FALSE),LEN(VLOOKUP($A4,csapatok!$A:$CN,AW$271,FALSE))-6),'csapat-ranglista'!$A:$CC,AW$272,FALSE)/8,VLOOKUP(VLOOKUP($A4,csapatok!$A:$CN,AW$271,FALSE),'csapat-ranglista'!$A:$CC,AW$272,FALSE)/4),0)</f>
        <v>0</v>
      </c>
      <c r="AX4" s="226">
        <f>IFERROR(IF(RIGHT(VLOOKUP($A4,csapatok!$A:$CN,AX$271,FALSE),5)="Csere",VLOOKUP(LEFT(VLOOKUP($A4,csapatok!$A:$CN,AX$271,FALSE),LEN(VLOOKUP($A4,csapatok!$A:$CN,AX$271,FALSE))-6),'csapat-ranglista'!$A:$CC,AX$272,FALSE)/8,VLOOKUP(VLOOKUP($A4,csapatok!$A:$CN,AX$271,FALSE),'csapat-ranglista'!$A:$CC,AX$272,FALSE)/4),0)</f>
        <v>0</v>
      </c>
      <c r="AY4" s="226">
        <f>IFERROR(IF(RIGHT(VLOOKUP($A4,csapatok!$A:$GR,AY$271,FALSE),5)="Csere",VLOOKUP(LEFT(VLOOKUP($A4,csapatok!$A:$GR,AY$271,FALSE),LEN(VLOOKUP($A4,csapatok!$A:$GR,AY$271,FALSE))-6),'csapat-ranglista'!$A:$CC,AY$272,FALSE)/8,VLOOKUP(VLOOKUP($A4,csapatok!$A:$GR,AY$271,FALSE),'csapat-ranglista'!$A:$CC,AY$272,FALSE)/4),0)</f>
        <v>0</v>
      </c>
      <c r="AZ4" s="226">
        <f>IFERROR(IF(RIGHT(VLOOKUP($A4,csapatok!$A:$GR,AZ$271,FALSE),5)="Csere",VLOOKUP(LEFT(VLOOKUP($A4,csapatok!$A:$GR,AZ$271,FALSE),LEN(VLOOKUP($A4,csapatok!$A:$GR,AZ$271,FALSE))-6),'csapat-ranglista'!$A:$CC,AZ$272,FALSE)/8,VLOOKUP(VLOOKUP($A4,csapatok!$A:$GR,AZ$271,FALSE),'csapat-ranglista'!$A:$CC,AZ$272,FALSE)/4),0)</f>
        <v>121.67597393963572</v>
      </c>
      <c r="BA4" s="226">
        <f>IFERROR(IF(RIGHT(VLOOKUP($A4,csapatok!$A:$GR,BA$271,FALSE),5)="Csere",VLOOKUP(LEFT(VLOOKUP($A4,csapatok!$A:$GR,BA$271,FALSE),LEN(VLOOKUP($A4,csapatok!$A:$GR,BA$271,FALSE))-6),'csapat-ranglista'!$A:$CC,BA$272,FALSE)/8,VLOOKUP(VLOOKUP($A4,csapatok!$A:$GR,BA$271,FALSE),'csapat-ranglista'!$A:$CC,BA$272,FALSE)/4),0)</f>
        <v>29.637885014834357</v>
      </c>
      <c r="BB4" s="226">
        <f>IFERROR(IF(RIGHT(VLOOKUP($A4,csapatok!$A:$GR,BB$271,FALSE),5)="Csere",VLOOKUP(LEFT(VLOOKUP($A4,csapatok!$A:$GR,BB$271,FALSE),LEN(VLOOKUP($A4,csapatok!$A:$GR,BB$271,FALSE))-6),'csapat-ranglista'!$A:$CC,BB$272,FALSE)/8,VLOOKUP(VLOOKUP($A4,csapatok!$A:$GR,BB$271,FALSE),'csapat-ranglista'!$A:$CC,BB$272,FALSE)/4),0)</f>
        <v>0</v>
      </c>
      <c r="BC4" s="227">
        <f>versenyek!$ES$11*IFERROR(VLOOKUP(VLOOKUP($A4,versenyek!ER:ET,3,FALSE),szabalyok!$A$16:$B$23,2,FALSE)/4,0)</f>
        <v>1.5140409518002151</v>
      </c>
      <c r="BD4" s="227">
        <f>versenyek!$EV$11*IFERROR(VLOOKUP(VLOOKUP($A4,versenyek!EU:EW,3,FALSE),szabalyok!$A$16:$B$23,2,FALSE)/4,0)</f>
        <v>0</v>
      </c>
      <c r="BE4" s="226">
        <f>IFERROR(IF(RIGHT(VLOOKUP($A4,csapatok!$A:$GR,BE$271,FALSE),5)="Csere",VLOOKUP(LEFT(VLOOKUP($A4,csapatok!$A:$GR,BE$271,FALSE),LEN(VLOOKUP($A4,csapatok!$A:$GR,BE$271,FALSE))-6),'csapat-ranglista'!$A:$CC,BE$272,FALSE)/8,VLOOKUP(VLOOKUP($A4,csapatok!$A:$GR,BE$271,FALSE),'csapat-ranglista'!$A:$CC,BE$272,FALSE)/4),0)</f>
        <v>27.888068984893302</v>
      </c>
      <c r="BF4" s="226">
        <f>IFERROR(IF(RIGHT(VLOOKUP($A4,csapatok!$A:$GR,BF$271,FALSE),5)="Csere",VLOOKUP(LEFT(VLOOKUP($A4,csapatok!$A:$GR,BF$271,FALSE),LEN(VLOOKUP($A4,csapatok!$A:$GR,BF$271,FALSE))-6),'csapat-ranglista'!$A:$CC,BF$272,FALSE)/8,VLOOKUP(VLOOKUP($A4,csapatok!$A:$GR,BF$271,FALSE),'csapat-ranglista'!$A:$CC,BF$272,FALSE)/4),0)</f>
        <v>0</v>
      </c>
      <c r="BG4" s="226">
        <f>IFERROR(IF(RIGHT(VLOOKUP($A4,csapatok!$A:$GR,BG$271,FALSE),5)="Csere",VLOOKUP(LEFT(VLOOKUP($A4,csapatok!$A:$GR,BG$271,FALSE),LEN(VLOOKUP($A4,csapatok!$A:$GR,BG$271,FALSE))-6),'csapat-ranglista'!$A:$CC,BG$272,FALSE)/8,VLOOKUP(VLOOKUP($A4,csapatok!$A:$GR,BG$271,FALSE),'csapat-ranglista'!$A:$CC,BG$272,FALSE)/4),0)</f>
        <v>3.4944340905656577</v>
      </c>
      <c r="BH4" s="226">
        <f>IFERROR(IF(RIGHT(VLOOKUP($A4,csapatok!$A:$GR,BH$271,FALSE),5)="Csere",VLOOKUP(LEFT(VLOOKUP($A4,csapatok!$A:$GR,BH$271,FALSE),LEN(VLOOKUP($A4,csapatok!$A:$GR,BH$271,FALSE))-6),'csapat-ranglista'!$A:$CC,BH$272,FALSE)/8,VLOOKUP(VLOOKUP($A4,csapatok!$A:$GR,BH$271,FALSE),'csapat-ranglista'!$A:$CC,BH$272,FALSE)/4),0)</f>
        <v>0</v>
      </c>
      <c r="BI4" s="226">
        <f>IFERROR(IF(RIGHT(VLOOKUP($A4,csapatok!$A:$GR,BI$271,FALSE),5)="Csere",VLOOKUP(LEFT(VLOOKUP($A4,csapatok!$A:$GR,BI$271,FALSE),LEN(VLOOKUP($A4,csapatok!$A:$GR,BI$271,FALSE))-6),'csapat-ranglista'!$A:$CC,BI$272,FALSE)/8,VLOOKUP(VLOOKUP($A4,csapatok!$A:$GR,BI$271,FALSE),'csapat-ranglista'!$A:$CC,BI$272,FALSE)/4),0)</f>
        <v>8.2415755805168001</v>
      </c>
      <c r="BJ4" s="226">
        <f>IFERROR(IF(RIGHT(VLOOKUP($A4,csapatok!$A:$GR,BJ$271,FALSE),5)="Csere",VLOOKUP(LEFT(VLOOKUP($A4,csapatok!$A:$GR,BJ$271,FALSE),LEN(VLOOKUP($A4,csapatok!$A:$GR,BJ$271,FALSE))-6),'csapat-ranglista'!$A:$CC,BJ$272,FALSE)/8,VLOOKUP(VLOOKUP($A4,csapatok!$A:$GR,BJ$271,FALSE),'csapat-ranglista'!$A:$CC,BJ$272,FALSE)/4),0)</f>
        <v>34.121165566916844</v>
      </c>
      <c r="BK4" s="226">
        <f>IFERROR(IF(RIGHT(VLOOKUP($A4,csapatok!$A:$GR,BK$271,FALSE),5)="Csere",VLOOKUP(LEFT(VLOOKUP($A4,csapatok!$A:$GR,BK$271,FALSE),LEN(VLOOKUP($A4,csapatok!$A:$GR,BK$271,FALSE))-6),'csapat-ranglista'!$A:$CC,BK$272,FALSE)/8,VLOOKUP(VLOOKUP($A4,csapatok!$A:$GR,BK$271,FALSE),'csapat-ranglista'!$A:$CC,BK$272,FALSE)/4),0)</f>
        <v>0</v>
      </c>
      <c r="BL4" s="226">
        <f>IFERROR(IF(RIGHT(VLOOKUP($A4,csapatok!$A:$GR,BL$271,FALSE),5)="Csere",VLOOKUP(LEFT(VLOOKUP($A4,csapatok!$A:$GR,BL$271,FALSE),LEN(VLOOKUP($A4,csapatok!$A:$GR,BL$271,FALSE))-6),'csapat-ranglista'!$A:$CC,BL$272,FALSE)/8,VLOOKUP(VLOOKUP($A4,csapatok!$A:$GR,BL$271,FALSE),'csapat-ranglista'!$A:$CC,BL$272,FALSE)/4),0)</f>
        <v>27.243151589430742</v>
      </c>
      <c r="BM4" s="226">
        <f>IFERROR(IF(RIGHT(VLOOKUP($A4,csapatok!$A:$GR,BM$271,FALSE),5)="Csere",VLOOKUP(LEFT(VLOOKUP($A4,csapatok!$A:$GR,BM$271,FALSE),LEN(VLOOKUP($A4,csapatok!$A:$GR,BM$271,FALSE))-6),'csapat-ranglista'!$A:$CC,BM$272,FALSE)/8,VLOOKUP(VLOOKUP($A4,csapatok!$A:$GR,BM$271,FALSE),'csapat-ranglista'!$A:$CC,BM$272,FALSE)/4),0)</f>
        <v>47.262027498195174</v>
      </c>
      <c r="BN4" s="226">
        <f>IFERROR(IF(RIGHT(VLOOKUP($A4,csapatok!$A:$GR,BN$271,FALSE),5)="Csere",VLOOKUP(LEFT(VLOOKUP($A4,csapatok!$A:$GR,BN$271,FALSE),LEN(VLOOKUP($A4,csapatok!$A:$GR,BN$271,FALSE))-6),'csapat-ranglista'!$A:$CC,BN$272,FALSE)/8,VLOOKUP(VLOOKUP($A4,csapatok!$A:$GR,BN$271,FALSE),'csapat-ranglista'!$A:$CC,BN$272,FALSE)/4),0)</f>
        <v>0</v>
      </c>
      <c r="BO4" s="226">
        <f>IFERROR(IF(RIGHT(VLOOKUP($A4,csapatok!$A:$GR,BO$271,FALSE),5)="Csere",VLOOKUP(LEFT(VLOOKUP($A4,csapatok!$A:$GR,BO$271,FALSE),LEN(VLOOKUP($A4,csapatok!$A:$GR,BO$271,FALSE))-6),'csapat-ranglista'!$A:$CC,BO$272,FALSE)/8,VLOOKUP(VLOOKUP($A4,csapatok!$A:$GR,BO$271,FALSE),'csapat-ranglista'!$A:$CC,BO$272,FALSE)/4),0)</f>
        <v>0</v>
      </c>
      <c r="BP4" s="226">
        <f>IFERROR(IF(RIGHT(VLOOKUP($A4,csapatok!$A:$GR,BP$271,FALSE),5)="Csere",VLOOKUP(LEFT(VLOOKUP($A4,csapatok!$A:$GR,BP$271,FALSE),LEN(VLOOKUP($A4,csapatok!$A:$GR,BP$271,FALSE))-6),'csapat-ranglista'!$A:$CC,BP$272,FALSE)/8,VLOOKUP(VLOOKUP($A4,csapatok!$A:$GR,BP$271,FALSE),'csapat-ranglista'!$A:$CC,BP$272,FALSE)/4),0)</f>
        <v>0</v>
      </c>
      <c r="BQ4" s="226">
        <f>IFERROR(IF(RIGHT(VLOOKUP($A4,csapatok!$A:$GR,BQ$271,FALSE),5)="Csere",VLOOKUP(LEFT(VLOOKUP($A4,csapatok!$A:$GR,BQ$271,FALSE),LEN(VLOOKUP($A4,csapatok!$A:$GR,BQ$271,FALSE))-6),'csapat-ranglista'!$A:$CC,BQ$272,FALSE)/8,VLOOKUP(VLOOKUP($A4,csapatok!$A:$GR,BQ$271,FALSE),'csapat-ranglista'!$A:$CC,BQ$272,FALSE)/4),0)</f>
        <v>0</v>
      </c>
      <c r="BR4" s="226">
        <f>IFERROR(IF(RIGHT(VLOOKUP($A4,csapatok!$A:$GR,BR$271,FALSE),5)="Csere",VLOOKUP(LEFT(VLOOKUP($A4,csapatok!$A:$GR,BR$271,FALSE),LEN(VLOOKUP($A4,csapatok!$A:$GR,BR$271,FALSE))-6),'csapat-ranglista'!$A:$CC,BR$272,FALSE)/8,VLOOKUP(VLOOKUP($A4,csapatok!$A:$GR,BR$271,FALSE),'csapat-ranglista'!$A:$CC,BR$272,FALSE)/4),0)</f>
        <v>0</v>
      </c>
      <c r="BS4" s="226">
        <f>IFERROR(IF(RIGHT(VLOOKUP($A4,csapatok!$A:$GR,BS$271,FALSE),5)="Csere",VLOOKUP(LEFT(VLOOKUP($A4,csapatok!$A:$GR,BS$271,FALSE),LEN(VLOOKUP($A4,csapatok!$A:$GR,BS$271,FALSE))-6),'csapat-ranglista'!$A:$CC,BS$272,FALSE)/8,VLOOKUP(VLOOKUP($A4,csapatok!$A:$GR,BS$271,FALSE),'csapat-ranglista'!$A:$CC,BS$272,FALSE)/4),0)</f>
        <v>0</v>
      </c>
      <c r="BT4" s="226">
        <f>IFERROR(IF(RIGHT(VLOOKUP($A4,csapatok!$A:$GR,BT$271,FALSE),5)="Csere",VLOOKUP(LEFT(VLOOKUP($A4,csapatok!$A:$GR,BT$271,FALSE),LEN(VLOOKUP($A4,csapatok!$A:$GR,BT$271,FALSE))-6),'csapat-ranglista'!$A:$CC,BT$272,FALSE)/8,VLOOKUP(VLOOKUP($A4,csapatok!$A:$GR,BT$271,FALSE),'csapat-ranglista'!$A:$CC,BT$272,FALSE)/4),0)</f>
        <v>0</v>
      </c>
      <c r="BU4" s="226">
        <f>IFERROR(IF(RIGHT(VLOOKUP($A4,csapatok!$A:$GR,BU$271,FALSE),5)="Csere",VLOOKUP(LEFT(VLOOKUP($A4,csapatok!$A:$GR,BU$271,FALSE),LEN(VLOOKUP($A4,csapatok!$A:$GR,BU$271,FALSE))-6),'csapat-ranglista'!$A:$CC,BU$272,FALSE)/8,VLOOKUP(VLOOKUP($A4,csapatok!$A:$GR,BU$271,FALSE),'csapat-ranglista'!$A:$CC,BU$272,FALSE)/4),0)</f>
        <v>6.7460488371439702</v>
      </c>
      <c r="BV4" s="226">
        <f>IFERROR(IF(RIGHT(VLOOKUP($A4,csapatok!$A:$GR,BV$271,FALSE),5)="Csere",VLOOKUP(LEFT(VLOOKUP($A4,csapatok!$A:$GR,BV$271,FALSE),LEN(VLOOKUP($A4,csapatok!$A:$GR,BV$271,FALSE))-6),'csapat-ranglista'!$A:$CC,BV$272,FALSE)/8,VLOOKUP(VLOOKUP($A4,csapatok!$A:$GR,BV$271,FALSE),'csapat-ranglista'!$A:$CC,BV$272,FALSE)/4),0)</f>
        <v>0</v>
      </c>
      <c r="BW4" s="226">
        <f>IFERROR(IF(RIGHT(VLOOKUP($A4,csapatok!$A:$GR,BW$271,FALSE),5)="Csere",VLOOKUP(LEFT(VLOOKUP($A4,csapatok!$A:$GR,BW$271,FALSE),LEN(VLOOKUP($A4,csapatok!$A:$GR,BW$271,FALSE))-6),'csapat-ranglista'!$A:$CC,BW$272,FALSE)/8,VLOOKUP(VLOOKUP($A4,csapatok!$A:$GR,BW$271,FALSE),'csapat-ranglista'!$A:$CC,BW$272,FALSE)/4),0)</f>
        <v>11.681744178902743</v>
      </c>
      <c r="BX4" s="226">
        <f>IFERROR(IF(RIGHT(VLOOKUP($A4,csapatok!$A:$GR,BX$271,FALSE),5)="Csere",VLOOKUP(LEFT(VLOOKUP($A4,csapatok!$A:$GR,BX$271,FALSE),LEN(VLOOKUP($A4,csapatok!$A:$GR,BX$271,FALSE))-6),'csapat-ranglista'!$A:$CC,BX$272,FALSE)/8,VLOOKUP(VLOOKUP($A4,csapatok!$A:$GR,BX$271,FALSE),'csapat-ranglista'!$A:$CC,BX$272,FALSE)/4),0)</f>
        <v>0</v>
      </c>
      <c r="BY4" s="226">
        <f>IFERROR(IF(RIGHT(VLOOKUP($A4,csapatok!$A:$GR,BY$271,FALSE),5)="Csere",VLOOKUP(LEFT(VLOOKUP($A4,csapatok!$A:$GR,BY$271,FALSE),LEN(VLOOKUP($A4,csapatok!$A:$GR,BY$271,FALSE))-6),'csapat-ranglista'!$A:$CC,BY$272,FALSE)/8,VLOOKUP(VLOOKUP($A4,csapatok!$A:$GR,BY$271,FALSE),'csapat-ranglista'!$A:$CC,BY$272,FALSE)/4),0)</f>
        <v>81.541516347414543</v>
      </c>
      <c r="BZ4" s="226">
        <f>IFERROR(IF(RIGHT(VLOOKUP($A4,csapatok!$A:$GR,BZ$271,FALSE),5)="Csere",VLOOKUP(LEFT(VLOOKUP($A4,csapatok!$A:$GR,BZ$271,FALSE),LEN(VLOOKUP($A4,csapatok!$A:$GR,BZ$271,FALSE))-6),'csapat-ranglista'!$A:$CC,BZ$272,FALSE)/8,VLOOKUP(VLOOKUP($A4,csapatok!$A:$GR,BZ$271,FALSE),'csapat-ranglista'!$A:$CC,BZ$272,FALSE)/4),0)</f>
        <v>12.931590587946184</v>
      </c>
      <c r="CA4" s="226">
        <f>IFERROR(IF(RIGHT(VLOOKUP($A4,csapatok!$A:$GR,CA$271,FALSE),5)="Csere",VLOOKUP(LEFT(VLOOKUP($A4,csapatok!$A:$GR,CA$271,FALSE),LEN(VLOOKUP($A4,csapatok!$A:$GR,CA$271,FALSE))-6),'csapat-ranglista'!$A:$CC,CA$272,FALSE)/8,VLOOKUP(VLOOKUP($A4,csapatok!$A:$GR,CA$271,FALSE),'csapat-ranglista'!$A:$CC,CA$272,FALSE)/4),0)</f>
        <v>0</v>
      </c>
      <c r="CB4" s="226">
        <f>IFERROR(IF(RIGHT(VLOOKUP($A4,csapatok!$A:$GR,CB$271,FALSE),5)="Csere",VLOOKUP(LEFT(VLOOKUP($A4,csapatok!$A:$GR,CB$271,FALSE),LEN(VLOOKUP($A4,csapatok!$A:$GR,CB$271,FALSE))-6),'csapat-ranglista'!$A:$CC,CB$272,FALSE)/8,VLOOKUP(VLOOKUP($A4,csapatok!$A:$GR,CB$271,FALSE),'csapat-ranglista'!$A:$CC,CB$272,FALSE)/4),0)</f>
        <v>0</v>
      </c>
      <c r="CC4" s="226">
        <f>IFERROR(IF(RIGHT(VLOOKUP($A4,csapatok!$A:$GR,CC$271,FALSE),5)="Csere",VLOOKUP(LEFT(VLOOKUP($A4,csapatok!$A:$GR,CC$271,FALSE),LEN(VLOOKUP($A4,csapatok!$A:$GR,CC$271,FALSE))-6),'csapat-ranglista'!$A:$CC,CC$272,FALSE)/8,VLOOKUP(VLOOKUP($A4,csapatok!$A:$GR,CC$271,FALSE),'csapat-ranglista'!$A:$CC,CC$272,FALSE)/4),0)</f>
        <v>0</v>
      </c>
      <c r="CD4" s="226">
        <f>IFERROR(IF(RIGHT(VLOOKUP($A4,csapatok!$A:$GR,CD$271,FALSE),5)="Csere",VLOOKUP(LEFT(VLOOKUP($A4,csapatok!$A:$GR,CD$271,FALSE),LEN(VLOOKUP($A4,csapatok!$A:$GR,CD$271,FALSE))-6),'csapat-ranglista'!$A:$CC,CD$272,FALSE)/8,VLOOKUP(VLOOKUP($A4,csapatok!$A:$GR,CD$271,FALSE),'csapat-ranglista'!$A:$CC,CD$272,FALSE)/4),0)</f>
        <v>0</v>
      </c>
      <c r="CE4" s="226">
        <f>IFERROR(IF(RIGHT(VLOOKUP($A4,csapatok!$A:$GR,CE$271,FALSE),5)="Csere",VLOOKUP(LEFT(VLOOKUP($A4,csapatok!$A:$GR,CE$271,FALSE),LEN(VLOOKUP($A4,csapatok!$A:$GR,CE$271,FALSE))-6),'csapat-ranglista'!$A:$CC,CE$272,FALSE)/8,VLOOKUP(VLOOKUP($A4,csapatok!$A:$GR,CE$271,FALSE),'csapat-ranglista'!$A:$CC,CE$272,FALSE)/4),0)</f>
        <v>0</v>
      </c>
      <c r="CF4" s="226">
        <f>IFERROR(IF(RIGHT(VLOOKUP($A4,csapatok!$A:$GR,CF$271,FALSE),5)="Csere",VLOOKUP(LEFT(VLOOKUP($A4,csapatok!$A:$GR,CF$271,FALSE),LEN(VLOOKUP($A4,csapatok!$A:$GR,CF$271,FALSE))-6),'csapat-ranglista'!$A:$CC,CF$272,FALSE)/8,VLOOKUP(VLOOKUP($A4,csapatok!$A:$GR,CF$271,FALSE),'csapat-ranglista'!$A:$CC,CF$272,FALSE)/4),0)</f>
        <v>17.204337408613384</v>
      </c>
      <c r="CG4" s="226">
        <f>IFERROR(IF(RIGHT(VLOOKUP($A4,csapatok!$A:$GR,CG$271,FALSE),5)="Csere",VLOOKUP(LEFT(VLOOKUP($A4,csapatok!$A:$GR,CG$271,FALSE),LEN(VLOOKUP($A4,csapatok!$A:$GR,CG$271,FALSE))-6),'csapat-ranglista'!$A:$CC,CG$272,FALSE)/8,VLOOKUP(VLOOKUP($A4,csapatok!$A:$GR,CG$271,FALSE),'csapat-ranglista'!$A:$CC,CG$272,FALSE)/4),0)</f>
        <v>422.07716409657786</v>
      </c>
      <c r="CH4" s="226">
        <f>IFERROR(IF(RIGHT(VLOOKUP($A4,csapatok!$A:$GR,CH$271,FALSE),5)="Csere",VLOOKUP(LEFT(VLOOKUP($A4,csapatok!$A:$GR,CH$271,FALSE),LEN(VLOOKUP($A4,csapatok!$A:$GR,CH$271,FALSE))-6),'csapat-ranglista'!$A:$CC,CH$272,FALSE)/8,VLOOKUP(VLOOKUP($A4,csapatok!$A:$GR,CH$271,FALSE),'csapat-ranglista'!$A:$CC,CH$272,FALSE)/4),0)</f>
        <v>38.514013958468446</v>
      </c>
      <c r="CI4" s="226">
        <f>IFERROR(IF(RIGHT(VLOOKUP($A4,csapatok!$A:$GR,CI$271,FALSE),5)="Csere",VLOOKUP(LEFT(VLOOKUP($A4,csapatok!$A:$GR,CI$271,FALSE),LEN(VLOOKUP($A4,csapatok!$A:$GR,CI$271,FALSE))-6),'csapat-ranglista'!$A:$CC,CI$272,FALSE)/8,VLOOKUP(VLOOKUP($A4,csapatok!$A:$GR,CI$271,FALSE),'csapat-ranglista'!$A:$CC,CI$272,FALSE)/4),0)</f>
        <v>0</v>
      </c>
      <c r="CJ4" s="227">
        <f>versenyek!$IQ$11*IFERROR(VLOOKUP(VLOOKUP($A4,versenyek!IP:IR,3,FALSE),szabalyok!$A$16:$B$23,2,FALSE)/4,0)</f>
        <v>9.333186407127755</v>
      </c>
      <c r="CK4" s="227">
        <f>versenyek!$IT$11*IFERROR(VLOOKUP(VLOOKUP($A4,versenyek!IS:IU,3,FALSE),szabalyok!$A$16:$B$23,2,FALSE)/4,0)</f>
        <v>0</v>
      </c>
      <c r="CL4" s="226"/>
      <c r="CM4" s="250">
        <f t="shared" si="1"/>
        <v>720.39195614782011</v>
      </c>
    </row>
    <row r="5" spans="1:91">
      <c r="A5" s="32" t="s">
        <v>107</v>
      </c>
      <c r="B5" s="2">
        <v>22282</v>
      </c>
      <c r="C5" s="133" t="str">
        <f t="shared" si="0"/>
        <v>felnőtt</v>
      </c>
      <c r="D5" s="32" t="s">
        <v>101</v>
      </c>
      <c r="E5" s="47">
        <v>90</v>
      </c>
      <c r="F5" s="32">
        <v>15.56591126715608</v>
      </c>
      <c r="G5" s="32">
        <v>0</v>
      </c>
      <c r="H5" s="32">
        <v>9.5089180890810034</v>
      </c>
      <c r="I5" s="32">
        <v>14.952933509919221</v>
      </c>
      <c r="J5" s="32">
        <v>5.2330977942076133</v>
      </c>
      <c r="K5" s="32">
        <v>0</v>
      </c>
      <c r="L5" s="32">
        <v>0</v>
      </c>
      <c r="M5" s="32">
        <v>0</v>
      </c>
      <c r="N5" s="32">
        <v>0</v>
      </c>
      <c r="O5" s="32">
        <v>37.257056953456619</v>
      </c>
      <c r="P5" s="32">
        <v>6.4771795642018946</v>
      </c>
      <c r="Q5" s="32">
        <v>0</v>
      </c>
      <c r="R5" s="32">
        <v>0</v>
      </c>
      <c r="S5" s="32">
        <v>0</v>
      </c>
      <c r="T5" s="32">
        <v>44.703641928337348</v>
      </c>
      <c r="U5" s="32">
        <v>2.9578366492660777</v>
      </c>
      <c r="V5" s="32">
        <v>0</v>
      </c>
      <c r="W5" s="32">
        <v>0</v>
      </c>
      <c r="X5" s="32">
        <f>IFERROR(IF(RIGHT(VLOOKUP($A5,csapatok!$A:$BL,X$271,FALSE),5)="Csere",VLOOKUP(LEFT(VLOOKUP($A5,csapatok!$A:$BL,X$271,FALSE),LEN(VLOOKUP($A5,csapatok!$A:$BL,X$271,FALSE))-6),'csapat-ranglista'!$A:$CC,X$272,FALSE)/8,VLOOKUP(VLOOKUP($A5,csapatok!$A:$BL,X$271,FALSE),'csapat-ranglista'!$A:$CC,X$272,FALSE)/4),0)</f>
        <v>0</v>
      </c>
      <c r="Y5" s="32">
        <f>IFERROR(IF(RIGHT(VLOOKUP($A5,csapatok!$A:$BL,Y$271,FALSE),5)="Csere",VLOOKUP(LEFT(VLOOKUP($A5,csapatok!$A:$BL,Y$271,FALSE),LEN(VLOOKUP($A5,csapatok!$A:$BL,Y$271,FALSE))-6),'csapat-ranglista'!$A:$CC,Y$272,FALSE)/8,VLOOKUP(VLOOKUP($A5,csapatok!$A:$BL,Y$271,FALSE),'csapat-ranglista'!$A:$CC,Y$272,FALSE)/4),0)</f>
        <v>0</v>
      </c>
      <c r="Z5" s="32">
        <f>IFERROR(IF(RIGHT(VLOOKUP($A5,csapatok!$A:$BL,Z$271,FALSE),5)="Csere",VLOOKUP(LEFT(VLOOKUP($A5,csapatok!$A:$BL,Z$271,FALSE),LEN(VLOOKUP($A5,csapatok!$A:$BL,Z$271,FALSE))-6),'csapat-ranglista'!$A:$CC,Z$272,FALSE)/8,VLOOKUP(VLOOKUP($A5,csapatok!$A:$BL,Z$271,FALSE),'csapat-ranglista'!$A:$CC,Z$272,FALSE)/4),0)</f>
        <v>0</v>
      </c>
      <c r="AA5" s="32">
        <f>IFERROR(IF(RIGHT(VLOOKUP($A5,csapatok!$A:$BL,AA$271,FALSE),5)="Csere",VLOOKUP(LEFT(VLOOKUP($A5,csapatok!$A:$BL,AA$271,FALSE),LEN(VLOOKUP($A5,csapatok!$A:$BL,AA$271,FALSE))-6),'csapat-ranglista'!$A:$CC,AA$272,FALSE)/8,VLOOKUP(VLOOKUP($A5,csapatok!$A:$BL,AA$271,FALSE),'csapat-ranglista'!$A:$CC,AA$272,FALSE)/4),0)</f>
        <v>2.0959978726233222</v>
      </c>
      <c r="AB5" s="226">
        <f>IFERROR(IF(RIGHT(VLOOKUP($A5,csapatok!$A:$BL,AB$271,FALSE),5)="Csere",VLOOKUP(LEFT(VLOOKUP($A5,csapatok!$A:$BL,AB$271,FALSE),LEN(VLOOKUP($A5,csapatok!$A:$BL,AB$271,FALSE))-6),'csapat-ranglista'!$A:$CC,AB$272,FALSE)/8,VLOOKUP(VLOOKUP($A5,csapatok!$A:$BL,AB$271,FALSE),'csapat-ranglista'!$A:$CC,AB$272,FALSE)/4),0)</f>
        <v>17.441464065725281</v>
      </c>
      <c r="AC5" s="226">
        <f>IFERROR(IF(RIGHT(VLOOKUP($A5,csapatok!$A:$BL,AC$271,FALSE),5)="Csere",VLOOKUP(LEFT(VLOOKUP($A5,csapatok!$A:$BL,AC$271,FALSE),LEN(VLOOKUP($A5,csapatok!$A:$BL,AC$271,FALSE))-6),'csapat-ranglista'!$A:$CC,AC$272,FALSE)/8,VLOOKUP(VLOOKUP($A5,csapatok!$A:$BL,AC$271,FALSE),'csapat-ranglista'!$A:$CC,AC$272,FALSE)/4),0)</f>
        <v>0</v>
      </c>
      <c r="AD5" s="226">
        <f>IFERROR(IF(RIGHT(VLOOKUP($A5,csapatok!$A:$BL,AD$271,FALSE),5)="Csere",VLOOKUP(LEFT(VLOOKUP($A5,csapatok!$A:$BL,AD$271,FALSE),LEN(VLOOKUP($A5,csapatok!$A:$BL,AD$271,FALSE))-6),'csapat-ranglista'!$A:$CC,AD$272,FALSE)/8,VLOOKUP(VLOOKUP($A5,csapatok!$A:$BL,AD$271,FALSE),'csapat-ranglista'!$A:$CC,AD$272,FALSE)/4),0)</f>
        <v>0</v>
      </c>
      <c r="AE5" s="226">
        <f>IFERROR(IF(RIGHT(VLOOKUP($A5,csapatok!$A:$BL,AE$271,FALSE),5)="Csere",VLOOKUP(LEFT(VLOOKUP($A5,csapatok!$A:$BL,AE$271,FALSE),LEN(VLOOKUP($A5,csapatok!$A:$BL,AE$271,FALSE))-6),'csapat-ranglista'!$A:$CC,AE$272,FALSE)/8,VLOOKUP(VLOOKUP($A5,csapatok!$A:$BL,AE$271,FALSE),'csapat-ranglista'!$A:$CC,AE$272,FALSE)/4),0)</f>
        <v>8.0079776625448762</v>
      </c>
      <c r="AF5" s="226">
        <f>IFERROR(IF(RIGHT(VLOOKUP($A5,csapatok!$A:$BL,AF$271,FALSE),5)="Csere",VLOOKUP(LEFT(VLOOKUP($A5,csapatok!$A:$BL,AF$271,FALSE),LEN(VLOOKUP($A5,csapatok!$A:$BL,AF$271,FALSE))-6),'csapat-ranglista'!$A:$CC,AF$272,FALSE)/8,VLOOKUP(VLOOKUP($A5,csapatok!$A:$BL,AF$271,FALSE),'csapat-ranglista'!$A:$CC,AF$272,FALSE)/4),0)</f>
        <v>48.420672118069405</v>
      </c>
      <c r="AG5" s="226">
        <f>IFERROR(IF(RIGHT(VLOOKUP($A5,csapatok!$A:$BL,AG$271,FALSE),5)="Csere",VLOOKUP(LEFT(VLOOKUP($A5,csapatok!$A:$BL,AG$271,FALSE),LEN(VLOOKUP($A5,csapatok!$A:$BL,AG$271,FALSE))-6),'csapat-ranglista'!$A:$CC,AG$272,FALSE)/8,VLOOKUP(VLOOKUP($A5,csapatok!$A:$BL,AG$271,FALSE),'csapat-ranglista'!$A:$CC,AG$272,FALSE)/4),0)</f>
        <v>21.907207310532385</v>
      </c>
      <c r="AH5" s="226">
        <f>IFERROR(IF(RIGHT(VLOOKUP($A5,csapatok!$A:$BL,AH$271,FALSE),5)="Csere",VLOOKUP(LEFT(VLOOKUP($A5,csapatok!$A:$BL,AH$271,FALSE),LEN(VLOOKUP($A5,csapatok!$A:$BL,AH$271,FALSE))-6),'csapat-ranglista'!$A:$CC,AH$272,FALSE)/8,VLOOKUP(VLOOKUP($A5,csapatok!$A:$BL,AH$271,FALSE),'csapat-ranglista'!$A:$CC,AH$272,FALSE)/4),0)</f>
        <v>0</v>
      </c>
      <c r="AI5" s="226">
        <f>IFERROR(IF(RIGHT(VLOOKUP($A5,csapatok!$A:$BL,AI$271,FALSE),5)="Csere",VLOOKUP(LEFT(VLOOKUP($A5,csapatok!$A:$BL,AI$271,FALSE),LEN(VLOOKUP($A5,csapatok!$A:$BL,AI$271,FALSE))-6),'csapat-ranglista'!$A:$CC,AI$272,FALSE)/8,VLOOKUP(VLOOKUP($A5,csapatok!$A:$BL,AI$271,FALSE),'csapat-ranglista'!$A:$CC,AI$272,FALSE)/4),0)</f>
        <v>33.369180674799992</v>
      </c>
      <c r="AJ5" s="226">
        <f>IFERROR(IF(RIGHT(VLOOKUP($A5,csapatok!$A:$BL,AJ$271,FALSE),5)="Csere",VLOOKUP(LEFT(VLOOKUP($A5,csapatok!$A:$BL,AJ$271,FALSE),LEN(VLOOKUP($A5,csapatok!$A:$BL,AJ$271,FALSE))-6),'csapat-ranglista'!$A:$CC,AJ$272,FALSE)/8,VLOOKUP(VLOOKUP($A5,csapatok!$A:$BL,AJ$271,FALSE),'csapat-ranglista'!$A:$CC,AJ$272,FALSE)/2),0)</f>
        <v>5.1058258642098169</v>
      </c>
      <c r="AK5" s="226">
        <f>IFERROR(IF(RIGHT(VLOOKUP($A5,csapatok!$A:$CN,AK$271,FALSE),5)="Csere",VLOOKUP(LEFT(VLOOKUP($A5,csapatok!$A:$CN,AK$271,FALSE),LEN(VLOOKUP($A5,csapatok!$A:$CN,AK$271,FALSE))-6),'csapat-ranglista'!$A:$CC,AK$272,FALSE)/8,VLOOKUP(VLOOKUP($A5,csapatok!$A:$CN,AK$271,FALSE),'csapat-ranglista'!$A:$CC,AK$272,FALSE)/4),0)</f>
        <v>0</v>
      </c>
      <c r="AL5" s="226">
        <f>IFERROR(IF(RIGHT(VLOOKUP($A5,csapatok!$A:$CN,AL$271,FALSE),5)="Csere",VLOOKUP(LEFT(VLOOKUP($A5,csapatok!$A:$CN,AL$271,FALSE),LEN(VLOOKUP($A5,csapatok!$A:$CN,AL$271,FALSE))-6),'csapat-ranglista'!$A:$CC,AL$272,FALSE)/8,VLOOKUP(VLOOKUP($A5,csapatok!$A:$CN,AL$271,FALSE),'csapat-ranglista'!$A:$CC,AL$272,FALSE)/4),0)</f>
        <v>11.938744504159827</v>
      </c>
      <c r="AM5" s="226">
        <f>IFERROR(IF(RIGHT(VLOOKUP($A5,csapatok!$A:$CN,AM$271,FALSE),5)="Csere",VLOOKUP(LEFT(VLOOKUP($A5,csapatok!$A:$CN,AM$271,FALSE),LEN(VLOOKUP($A5,csapatok!$A:$CN,AM$271,FALSE))-6),'csapat-ranglista'!$A:$CC,AM$272,FALSE)/8,VLOOKUP(VLOOKUP($A5,csapatok!$A:$CN,AM$271,FALSE),'csapat-ranglista'!$A:$CC,AM$272,FALSE)/4),0)</f>
        <v>0</v>
      </c>
      <c r="AN5" s="226">
        <f>IFERROR(IF(RIGHT(VLOOKUP($A5,csapatok!$A:$CN,AN$271,FALSE),5)="Csere",VLOOKUP(LEFT(VLOOKUP($A5,csapatok!$A:$CN,AN$271,FALSE),LEN(VLOOKUP($A5,csapatok!$A:$CN,AN$271,FALSE))-6),'csapat-ranglista'!$A:$CC,AN$272,FALSE)/8,VLOOKUP(VLOOKUP($A5,csapatok!$A:$CN,AN$271,FALSE),'csapat-ranglista'!$A:$CC,AN$272,FALSE)/4),0)</f>
        <v>0</v>
      </c>
      <c r="AO5" s="226">
        <f>IFERROR(IF(RIGHT(VLOOKUP($A5,csapatok!$A:$CN,AO$271,FALSE),5)="Csere",VLOOKUP(LEFT(VLOOKUP($A5,csapatok!$A:$CN,AO$271,FALSE),LEN(VLOOKUP($A5,csapatok!$A:$CN,AO$271,FALSE))-6),'csapat-ranglista'!$A:$CC,AO$272,FALSE)/8,VLOOKUP(VLOOKUP($A5,csapatok!$A:$CN,AO$271,FALSE),'csapat-ranglista'!$A:$CC,AO$272,FALSE)/4),0)</f>
        <v>0</v>
      </c>
      <c r="AP5" s="226">
        <f>IFERROR(IF(RIGHT(VLOOKUP($A5,csapatok!$A:$CN,AP$271,FALSE),5)="Csere",VLOOKUP(LEFT(VLOOKUP($A5,csapatok!$A:$CN,AP$271,FALSE),LEN(VLOOKUP($A5,csapatok!$A:$CN,AP$271,FALSE))-6),'csapat-ranglista'!$A:$CC,AP$272,FALSE)/8,VLOOKUP(VLOOKUP($A5,csapatok!$A:$CN,AP$271,FALSE),'csapat-ranglista'!$A:$CC,AP$272,FALSE)/4),0)</f>
        <v>0</v>
      </c>
      <c r="AQ5" s="226">
        <f>IFERROR(IF(RIGHT(VLOOKUP($A5,csapatok!$A:$CN,AQ$271,FALSE),5)="Csere",VLOOKUP(LEFT(VLOOKUP($A5,csapatok!$A:$CN,AQ$271,FALSE),LEN(VLOOKUP($A5,csapatok!$A:$CN,AQ$271,FALSE))-6),'csapat-ranglista'!$A:$CC,AQ$272,FALSE)/8,VLOOKUP(VLOOKUP($A5,csapatok!$A:$CN,AQ$271,FALSE),'csapat-ranglista'!$A:$CC,AQ$272,FALSE)/4),0)</f>
        <v>0</v>
      </c>
      <c r="AR5" s="226">
        <f>IFERROR(IF(RIGHT(VLOOKUP($A5,csapatok!$A:$CN,AR$271,FALSE),5)="Csere",VLOOKUP(LEFT(VLOOKUP($A5,csapatok!$A:$CN,AR$271,FALSE),LEN(VLOOKUP($A5,csapatok!$A:$CN,AR$271,FALSE))-6),'csapat-ranglista'!$A:$CC,AR$272,FALSE)/8,VLOOKUP(VLOOKUP($A5,csapatok!$A:$CN,AR$271,FALSE),'csapat-ranglista'!$A:$CC,AR$272,FALSE)/4),0)</f>
        <v>0</v>
      </c>
      <c r="AS5" s="226">
        <f>IFERROR(IF(RIGHT(VLOOKUP($A5,csapatok!$A:$CN,AS$271,FALSE),5)="Csere",VLOOKUP(LEFT(VLOOKUP($A5,csapatok!$A:$CN,AS$271,FALSE),LEN(VLOOKUP($A5,csapatok!$A:$CN,AS$271,FALSE))-6),'csapat-ranglista'!$A:$CC,AS$272,FALSE)/8,VLOOKUP(VLOOKUP($A5,csapatok!$A:$CN,AS$271,FALSE),'csapat-ranglista'!$A:$CC,AS$272,FALSE)/4),0)</f>
        <v>0</v>
      </c>
      <c r="AT5" s="226">
        <f>IFERROR(IF(RIGHT(VLOOKUP($A5,csapatok!$A:$CN,AT$271,FALSE),5)="Csere",VLOOKUP(LEFT(VLOOKUP($A5,csapatok!$A:$CN,AT$271,FALSE),LEN(VLOOKUP($A5,csapatok!$A:$CN,AT$271,FALSE))-6),'csapat-ranglista'!$A:$CC,AT$272,FALSE)/8,VLOOKUP(VLOOKUP($A5,csapatok!$A:$CN,AT$271,FALSE),'csapat-ranglista'!$A:$CC,AT$272,FALSE)/4),0)</f>
        <v>31.340487572047763</v>
      </c>
      <c r="AU5" s="226">
        <f>IFERROR(IF(RIGHT(VLOOKUP($A5,csapatok!$A:$CN,AU$271,FALSE),5)="Csere",VLOOKUP(LEFT(VLOOKUP($A5,csapatok!$A:$CN,AU$271,FALSE),LEN(VLOOKUP($A5,csapatok!$A:$CN,AU$271,FALSE))-6),'csapat-ranglista'!$A:$CC,AU$272,FALSE)/8,VLOOKUP(VLOOKUP($A5,csapatok!$A:$CN,AU$271,FALSE),'csapat-ranglista'!$A:$CC,AU$272,FALSE)/4),0)</f>
        <v>0</v>
      </c>
      <c r="AV5" s="226">
        <f>IFERROR(IF(RIGHT(VLOOKUP($A5,csapatok!$A:$CN,AV$271,FALSE),5)="Csere",VLOOKUP(LEFT(VLOOKUP($A5,csapatok!$A:$CN,AV$271,FALSE),LEN(VLOOKUP($A5,csapatok!$A:$CN,AV$271,FALSE))-6),'csapat-ranglista'!$A:$CC,AV$272,FALSE)/8,VLOOKUP(VLOOKUP($A5,csapatok!$A:$CN,AV$271,FALSE),'csapat-ranglista'!$A:$CC,AV$272,FALSE)/4),0)</f>
        <v>4.6826832059957972</v>
      </c>
      <c r="AW5" s="226">
        <f>IFERROR(IF(RIGHT(VLOOKUP($A5,csapatok!$A:$CN,AW$271,FALSE),5)="Csere",VLOOKUP(LEFT(VLOOKUP($A5,csapatok!$A:$CN,AW$271,FALSE),LEN(VLOOKUP($A5,csapatok!$A:$CN,AW$271,FALSE))-6),'csapat-ranglista'!$A:$CC,AW$272,FALSE)/8,VLOOKUP(VLOOKUP($A5,csapatok!$A:$CN,AW$271,FALSE),'csapat-ranglista'!$A:$CC,AW$272,FALSE)/4),0)</f>
        <v>0</v>
      </c>
      <c r="AX5" s="226">
        <f>IFERROR(IF(RIGHT(VLOOKUP($A5,csapatok!$A:$CN,AX$271,FALSE),5)="Csere",VLOOKUP(LEFT(VLOOKUP($A5,csapatok!$A:$CN,AX$271,FALSE),LEN(VLOOKUP($A5,csapatok!$A:$CN,AX$271,FALSE))-6),'csapat-ranglista'!$A:$CC,AX$272,FALSE)/8,VLOOKUP(VLOOKUP($A5,csapatok!$A:$CN,AX$271,FALSE),'csapat-ranglista'!$A:$CC,AX$272,FALSE)/4),0)</f>
        <v>0</v>
      </c>
      <c r="AY5" s="226">
        <f>IFERROR(IF(RIGHT(VLOOKUP($A5,csapatok!$A:$GR,AY$271,FALSE),5)="Csere",VLOOKUP(LEFT(VLOOKUP($A5,csapatok!$A:$GR,AY$271,FALSE),LEN(VLOOKUP($A5,csapatok!$A:$GR,AY$271,FALSE))-6),'csapat-ranglista'!$A:$CC,AY$272,FALSE)/8,VLOOKUP(VLOOKUP($A5,csapatok!$A:$GR,AY$271,FALSE),'csapat-ranglista'!$A:$CC,AY$272,FALSE)/4),0)</f>
        <v>0</v>
      </c>
      <c r="AZ5" s="226">
        <f>IFERROR(IF(RIGHT(VLOOKUP($A5,csapatok!$A:$GR,AZ$271,FALSE),5)="Csere",VLOOKUP(LEFT(VLOOKUP($A5,csapatok!$A:$GR,AZ$271,FALSE),LEN(VLOOKUP($A5,csapatok!$A:$GR,AZ$271,FALSE))-6),'csapat-ranglista'!$A:$CC,AZ$272,FALSE)/8,VLOOKUP(VLOOKUP($A5,csapatok!$A:$GR,AZ$271,FALSE),'csapat-ranglista'!$A:$CC,AZ$272,FALSE)/4),0)</f>
        <v>0</v>
      </c>
      <c r="BA5" s="226">
        <f>IFERROR(IF(RIGHT(VLOOKUP($A5,csapatok!$A:$GR,BA$271,FALSE),5)="Csere",VLOOKUP(LEFT(VLOOKUP($A5,csapatok!$A:$GR,BA$271,FALSE),LEN(VLOOKUP($A5,csapatok!$A:$GR,BA$271,FALSE))-6),'csapat-ranglista'!$A:$CC,BA$272,FALSE)/8,VLOOKUP(VLOOKUP($A5,csapatok!$A:$GR,BA$271,FALSE),'csapat-ranglista'!$A:$CC,BA$272,FALSE)/4),0)</f>
        <v>29.637885014834357</v>
      </c>
      <c r="BB5" s="226">
        <f>IFERROR(IF(RIGHT(VLOOKUP($A5,csapatok!$A:$GR,BB$271,FALSE),5)="Csere",VLOOKUP(LEFT(VLOOKUP($A5,csapatok!$A:$GR,BB$271,FALSE),LEN(VLOOKUP($A5,csapatok!$A:$GR,BB$271,FALSE))-6),'csapat-ranglista'!$A:$CC,BB$272,FALSE)/8,VLOOKUP(VLOOKUP($A5,csapatok!$A:$GR,BB$271,FALSE),'csapat-ranglista'!$A:$CC,BB$272,FALSE)/4),0)</f>
        <v>0</v>
      </c>
      <c r="BC5" s="227">
        <f>versenyek!$ES$11*IFERROR(VLOOKUP(VLOOKUP($A5,versenyek!ER:ET,3,FALSE),szabalyok!$A$16:$B$23,2,FALSE)/4,0)</f>
        <v>5.4505474264807745</v>
      </c>
      <c r="BD5" s="227">
        <f>versenyek!$EV$11*IFERROR(VLOOKUP(VLOOKUP($A5,versenyek!EU:EW,3,FALSE),szabalyok!$A$16:$B$23,2,FALSE)/4,0)</f>
        <v>0</v>
      </c>
      <c r="BE5" s="226">
        <f>IFERROR(IF(RIGHT(VLOOKUP($A5,csapatok!$A:$GR,BE$271,FALSE),5)="Csere",VLOOKUP(LEFT(VLOOKUP($A5,csapatok!$A:$GR,BE$271,FALSE),LEN(VLOOKUP($A5,csapatok!$A:$GR,BE$271,FALSE))-6),'csapat-ranglista'!$A:$CC,BE$272,FALSE)/8,VLOOKUP(VLOOKUP($A5,csapatok!$A:$GR,BE$271,FALSE),'csapat-ranglista'!$A:$CC,BE$272,FALSE)/4),0)</f>
        <v>0</v>
      </c>
      <c r="BF5" s="226">
        <f>IFERROR(IF(RIGHT(VLOOKUP($A5,csapatok!$A:$GR,BF$271,FALSE),5)="Csere",VLOOKUP(LEFT(VLOOKUP($A5,csapatok!$A:$GR,BF$271,FALSE),LEN(VLOOKUP($A5,csapatok!$A:$GR,BF$271,FALSE))-6),'csapat-ranglista'!$A:$CC,BF$272,FALSE)/8,VLOOKUP(VLOOKUP($A5,csapatok!$A:$GR,BF$271,FALSE),'csapat-ranglista'!$A:$CC,BF$272,FALSE)/4),0)</f>
        <v>4.2413740996322966</v>
      </c>
      <c r="BG5" s="226">
        <f>IFERROR(IF(RIGHT(VLOOKUP($A5,csapatok!$A:$GR,BG$271,FALSE),5)="Csere",VLOOKUP(LEFT(VLOOKUP($A5,csapatok!$A:$GR,BG$271,FALSE),LEN(VLOOKUP($A5,csapatok!$A:$GR,BG$271,FALSE))-6),'csapat-ranglista'!$A:$CC,BG$272,FALSE)/8,VLOOKUP(VLOOKUP($A5,csapatok!$A:$GR,BG$271,FALSE),'csapat-ranglista'!$A:$CC,BG$272,FALSE)/4),0)</f>
        <v>3.4944340905656577</v>
      </c>
      <c r="BH5" s="226">
        <f>IFERROR(IF(RIGHT(VLOOKUP($A5,csapatok!$A:$GR,BH$271,FALSE),5)="Csere",VLOOKUP(LEFT(VLOOKUP($A5,csapatok!$A:$GR,BH$271,FALSE),LEN(VLOOKUP($A5,csapatok!$A:$GR,BH$271,FALSE))-6),'csapat-ranglista'!$A:$CC,BH$272,FALSE)/8,VLOOKUP(VLOOKUP($A5,csapatok!$A:$GR,BH$271,FALSE),'csapat-ranglista'!$A:$CC,BH$272,FALSE)/4),0)</f>
        <v>0</v>
      </c>
      <c r="BI5" s="226">
        <f>IFERROR(IF(RIGHT(VLOOKUP($A5,csapatok!$A:$GR,BI$271,FALSE),5)="Csere",VLOOKUP(LEFT(VLOOKUP($A5,csapatok!$A:$GR,BI$271,FALSE),LEN(VLOOKUP($A5,csapatok!$A:$GR,BI$271,FALSE))-6),'csapat-ranglista'!$A:$CC,BI$272,FALSE)/8,VLOOKUP(VLOOKUP($A5,csapatok!$A:$GR,BI$271,FALSE),'csapat-ranglista'!$A:$CC,BI$272,FALSE)/4),0)</f>
        <v>8.2415755805168001</v>
      </c>
      <c r="BJ5" s="226">
        <f>IFERROR(IF(RIGHT(VLOOKUP($A5,csapatok!$A:$GR,BJ$271,FALSE),5)="Csere",VLOOKUP(LEFT(VLOOKUP($A5,csapatok!$A:$GR,BJ$271,FALSE),LEN(VLOOKUP($A5,csapatok!$A:$GR,BJ$271,FALSE))-6),'csapat-ranglista'!$A:$CC,BJ$272,FALSE)/8,VLOOKUP(VLOOKUP($A5,csapatok!$A:$GR,BJ$271,FALSE),'csapat-ranglista'!$A:$CC,BJ$272,FALSE)/4),0)</f>
        <v>34.121165566916844</v>
      </c>
      <c r="BK5" s="226">
        <f>IFERROR(IF(RIGHT(VLOOKUP($A5,csapatok!$A:$GR,BK$271,FALSE),5)="Csere",VLOOKUP(LEFT(VLOOKUP($A5,csapatok!$A:$GR,BK$271,FALSE),LEN(VLOOKUP($A5,csapatok!$A:$GR,BK$271,FALSE))-6),'csapat-ranglista'!$A:$CC,BK$272,FALSE)/8,VLOOKUP(VLOOKUP($A5,csapatok!$A:$GR,BK$271,FALSE),'csapat-ranglista'!$A:$CC,BK$272,FALSE)/4),0)</f>
        <v>0</v>
      </c>
      <c r="BL5" s="226">
        <f>IFERROR(IF(RIGHT(VLOOKUP($A5,csapatok!$A:$GR,BL$271,FALSE),5)="Csere",VLOOKUP(LEFT(VLOOKUP($A5,csapatok!$A:$GR,BL$271,FALSE),LEN(VLOOKUP($A5,csapatok!$A:$GR,BL$271,FALSE))-6),'csapat-ranglista'!$A:$CC,BL$272,FALSE)/8,VLOOKUP(VLOOKUP($A5,csapatok!$A:$GR,BL$271,FALSE),'csapat-ranglista'!$A:$CC,BL$272,FALSE)/4),0)</f>
        <v>27.243151589430742</v>
      </c>
      <c r="BM5" s="226">
        <f>IFERROR(IF(RIGHT(VLOOKUP($A5,csapatok!$A:$GR,BM$271,FALSE),5)="Csere",VLOOKUP(LEFT(VLOOKUP($A5,csapatok!$A:$GR,BM$271,FALSE),LEN(VLOOKUP($A5,csapatok!$A:$GR,BM$271,FALSE))-6),'csapat-ranglista'!$A:$CC,BM$272,FALSE)/8,VLOOKUP(VLOOKUP($A5,csapatok!$A:$GR,BM$271,FALSE),'csapat-ranglista'!$A:$CC,BM$272,FALSE)/4),0)</f>
        <v>28.882350137785942</v>
      </c>
      <c r="BN5" s="226">
        <f>IFERROR(IF(RIGHT(VLOOKUP($A5,csapatok!$A:$GR,BN$271,FALSE),5)="Csere",VLOOKUP(LEFT(VLOOKUP($A5,csapatok!$A:$GR,BN$271,FALSE),LEN(VLOOKUP($A5,csapatok!$A:$GR,BN$271,FALSE))-6),'csapat-ranglista'!$A:$CC,BN$272,FALSE)/8,VLOOKUP(VLOOKUP($A5,csapatok!$A:$GR,BN$271,FALSE),'csapat-ranglista'!$A:$CC,BN$272,FALSE)/4),0)</f>
        <v>0</v>
      </c>
      <c r="BO5" s="226">
        <f>IFERROR(IF(RIGHT(VLOOKUP($A5,csapatok!$A:$GR,BO$271,FALSE),5)="Csere",VLOOKUP(LEFT(VLOOKUP($A5,csapatok!$A:$GR,BO$271,FALSE),LEN(VLOOKUP($A5,csapatok!$A:$GR,BO$271,FALSE))-6),'csapat-ranglista'!$A:$CC,BO$272,FALSE)/8,VLOOKUP(VLOOKUP($A5,csapatok!$A:$GR,BO$271,FALSE),'csapat-ranglista'!$A:$CC,BO$272,FALSE)/4),0)</f>
        <v>0</v>
      </c>
      <c r="BP5" s="226">
        <f>IFERROR(IF(RIGHT(VLOOKUP($A5,csapatok!$A:$GR,BP$271,FALSE),5)="Csere",VLOOKUP(LEFT(VLOOKUP($A5,csapatok!$A:$GR,BP$271,FALSE),LEN(VLOOKUP($A5,csapatok!$A:$GR,BP$271,FALSE))-6),'csapat-ranglista'!$A:$CC,BP$272,FALSE)/8,VLOOKUP(VLOOKUP($A5,csapatok!$A:$GR,BP$271,FALSE),'csapat-ranglista'!$A:$CC,BP$272,FALSE)/4),0)</f>
        <v>0</v>
      </c>
      <c r="BQ5" s="226">
        <f>IFERROR(IF(RIGHT(VLOOKUP($A5,csapatok!$A:$GR,BQ$271,FALSE),5)="Csere",VLOOKUP(LEFT(VLOOKUP($A5,csapatok!$A:$GR,BQ$271,FALSE),LEN(VLOOKUP($A5,csapatok!$A:$GR,BQ$271,FALSE))-6),'csapat-ranglista'!$A:$CC,BQ$272,FALSE)/8,VLOOKUP(VLOOKUP($A5,csapatok!$A:$GR,BQ$271,FALSE),'csapat-ranglista'!$A:$CC,BQ$272,FALSE)/4),0)</f>
        <v>0</v>
      </c>
      <c r="BR5" s="226">
        <f>IFERROR(IF(RIGHT(VLOOKUP($A5,csapatok!$A:$GR,BR$271,FALSE),5)="Csere",VLOOKUP(LEFT(VLOOKUP($A5,csapatok!$A:$GR,BR$271,FALSE),LEN(VLOOKUP($A5,csapatok!$A:$GR,BR$271,FALSE))-6),'csapat-ranglista'!$A:$CC,BR$272,FALSE)/8,VLOOKUP(VLOOKUP($A5,csapatok!$A:$GR,BR$271,FALSE),'csapat-ranglista'!$A:$CC,BR$272,FALSE)/4),0)</f>
        <v>0</v>
      </c>
      <c r="BS5" s="226">
        <f>IFERROR(IF(RIGHT(VLOOKUP($A5,csapatok!$A:$GR,BS$271,FALSE),5)="Csere",VLOOKUP(LEFT(VLOOKUP($A5,csapatok!$A:$GR,BS$271,FALSE),LEN(VLOOKUP($A5,csapatok!$A:$GR,BS$271,FALSE))-6),'csapat-ranglista'!$A:$CC,BS$272,FALSE)/8,VLOOKUP(VLOOKUP($A5,csapatok!$A:$GR,BS$271,FALSE),'csapat-ranglista'!$A:$CC,BS$272,FALSE)/4),0)</f>
        <v>0</v>
      </c>
      <c r="BT5" s="226">
        <f>IFERROR(IF(RIGHT(VLOOKUP($A5,csapatok!$A:$GR,BT$271,FALSE),5)="Csere",VLOOKUP(LEFT(VLOOKUP($A5,csapatok!$A:$GR,BT$271,FALSE),LEN(VLOOKUP($A5,csapatok!$A:$GR,BT$271,FALSE))-6),'csapat-ranglista'!$A:$CC,BT$272,FALSE)/8,VLOOKUP(VLOOKUP($A5,csapatok!$A:$GR,BT$271,FALSE),'csapat-ranglista'!$A:$CC,BT$272,FALSE)/4),0)</f>
        <v>0</v>
      </c>
      <c r="BU5" s="226">
        <f>IFERROR(IF(RIGHT(VLOOKUP($A5,csapatok!$A:$GR,BU$271,FALSE),5)="Csere",VLOOKUP(LEFT(VLOOKUP($A5,csapatok!$A:$GR,BU$271,FALSE),LEN(VLOOKUP($A5,csapatok!$A:$GR,BU$271,FALSE))-6),'csapat-ranglista'!$A:$CC,BU$272,FALSE)/8,VLOOKUP(VLOOKUP($A5,csapatok!$A:$GR,BU$271,FALSE),'csapat-ranglista'!$A:$CC,BU$272,FALSE)/4),0)</f>
        <v>6.7460488371439702</v>
      </c>
      <c r="BV5" s="226">
        <f>IFERROR(IF(RIGHT(VLOOKUP($A5,csapatok!$A:$GR,BV$271,FALSE),5)="Csere",VLOOKUP(LEFT(VLOOKUP($A5,csapatok!$A:$GR,BV$271,FALSE),LEN(VLOOKUP($A5,csapatok!$A:$GR,BV$271,FALSE))-6),'csapat-ranglista'!$A:$CC,BV$272,FALSE)/8,VLOOKUP(VLOOKUP($A5,csapatok!$A:$GR,BV$271,FALSE),'csapat-ranglista'!$A:$CC,BV$272,FALSE)/4),0)</f>
        <v>0</v>
      </c>
      <c r="BW5" s="226">
        <f>IFERROR(IF(RIGHT(VLOOKUP($A5,csapatok!$A:$GR,BW$271,FALSE),5)="Csere",VLOOKUP(LEFT(VLOOKUP($A5,csapatok!$A:$GR,BW$271,FALSE),LEN(VLOOKUP($A5,csapatok!$A:$GR,BW$271,FALSE))-6),'csapat-ranglista'!$A:$CC,BW$272,FALSE)/8,VLOOKUP(VLOOKUP($A5,csapatok!$A:$GR,BW$271,FALSE),'csapat-ranglista'!$A:$CC,BW$272,FALSE)/4),0)</f>
        <v>17.133224795724026</v>
      </c>
      <c r="BX5" s="226">
        <f>IFERROR(IF(RIGHT(VLOOKUP($A5,csapatok!$A:$GR,BX$271,FALSE),5)="Csere",VLOOKUP(LEFT(VLOOKUP($A5,csapatok!$A:$GR,BX$271,FALSE),LEN(VLOOKUP($A5,csapatok!$A:$GR,BX$271,FALSE))-6),'csapat-ranglista'!$A:$CC,BX$272,FALSE)/8,VLOOKUP(VLOOKUP($A5,csapatok!$A:$GR,BX$271,FALSE),'csapat-ranglista'!$A:$CC,BX$272,FALSE)/4),0)</f>
        <v>0</v>
      </c>
      <c r="BY5" s="226">
        <f>IFERROR(IF(RIGHT(VLOOKUP($A5,csapatok!$A:$GR,BY$271,FALSE),5)="Csere",VLOOKUP(LEFT(VLOOKUP($A5,csapatok!$A:$GR,BY$271,FALSE),LEN(VLOOKUP($A5,csapatok!$A:$GR,BY$271,FALSE))-6),'csapat-ranglista'!$A:$CC,BY$272,FALSE)/8,VLOOKUP(VLOOKUP($A5,csapatok!$A:$GR,BY$271,FALSE),'csapat-ranglista'!$A:$CC,BY$272,FALSE)/4),0)</f>
        <v>81.541516347414543</v>
      </c>
      <c r="BZ5" s="226">
        <f>IFERROR(IF(RIGHT(VLOOKUP($A5,csapatok!$A:$GR,BZ$271,FALSE),5)="Csere",VLOOKUP(LEFT(VLOOKUP($A5,csapatok!$A:$GR,BZ$271,FALSE),LEN(VLOOKUP($A5,csapatok!$A:$GR,BZ$271,FALSE))-6),'csapat-ranglista'!$A:$CC,BZ$272,FALSE)/8,VLOOKUP(VLOOKUP($A5,csapatok!$A:$GR,BZ$271,FALSE),'csapat-ranglista'!$A:$CC,BZ$272,FALSE)/4),0)</f>
        <v>12.931590587946184</v>
      </c>
      <c r="CA5" s="226">
        <f>IFERROR(IF(RIGHT(VLOOKUP($A5,csapatok!$A:$GR,CA$271,FALSE),5)="Csere",VLOOKUP(LEFT(VLOOKUP($A5,csapatok!$A:$GR,CA$271,FALSE),LEN(VLOOKUP($A5,csapatok!$A:$GR,CA$271,FALSE))-6),'csapat-ranglista'!$A:$CC,CA$272,FALSE)/8,VLOOKUP(VLOOKUP($A5,csapatok!$A:$GR,CA$271,FALSE),'csapat-ranglista'!$A:$CC,CA$272,FALSE)/4),0)</f>
        <v>0</v>
      </c>
      <c r="CB5" s="226">
        <f>IFERROR(IF(RIGHT(VLOOKUP($A5,csapatok!$A:$GR,CB$271,FALSE),5)="Csere",VLOOKUP(LEFT(VLOOKUP($A5,csapatok!$A:$GR,CB$271,FALSE),LEN(VLOOKUP($A5,csapatok!$A:$GR,CB$271,FALSE))-6),'csapat-ranglista'!$A:$CC,CB$272,FALSE)/8,VLOOKUP(VLOOKUP($A5,csapatok!$A:$GR,CB$271,FALSE),'csapat-ranglista'!$A:$CC,CB$272,FALSE)/4),0)</f>
        <v>0</v>
      </c>
      <c r="CC5" s="226">
        <f>IFERROR(IF(RIGHT(VLOOKUP($A5,csapatok!$A:$GR,CC$271,FALSE),5)="Csere",VLOOKUP(LEFT(VLOOKUP($A5,csapatok!$A:$GR,CC$271,FALSE),LEN(VLOOKUP($A5,csapatok!$A:$GR,CC$271,FALSE))-6),'csapat-ranglista'!$A:$CC,CC$272,FALSE)/8,VLOOKUP(VLOOKUP($A5,csapatok!$A:$GR,CC$271,FALSE),'csapat-ranglista'!$A:$CC,CC$272,FALSE)/4),0)</f>
        <v>0</v>
      </c>
      <c r="CD5" s="226">
        <f>IFERROR(IF(RIGHT(VLOOKUP($A5,csapatok!$A:$GR,CD$271,FALSE),5)="Csere",VLOOKUP(LEFT(VLOOKUP($A5,csapatok!$A:$GR,CD$271,FALSE),LEN(VLOOKUP($A5,csapatok!$A:$GR,CD$271,FALSE))-6),'csapat-ranglista'!$A:$CC,CD$272,FALSE)/8,VLOOKUP(VLOOKUP($A5,csapatok!$A:$GR,CD$271,FALSE),'csapat-ranglista'!$A:$CC,CD$272,FALSE)/4),0)</f>
        <v>0</v>
      </c>
      <c r="CE5" s="226">
        <f>IFERROR(IF(RIGHT(VLOOKUP($A5,csapatok!$A:$GR,CE$271,FALSE),5)="Csere",VLOOKUP(LEFT(VLOOKUP($A5,csapatok!$A:$GR,CE$271,FALSE),LEN(VLOOKUP($A5,csapatok!$A:$GR,CE$271,FALSE))-6),'csapat-ranglista'!$A:$CC,CE$272,FALSE)/8,VLOOKUP(VLOOKUP($A5,csapatok!$A:$GR,CE$271,FALSE),'csapat-ranglista'!$A:$CC,CE$272,FALSE)/4),0)</f>
        <v>0</v>
      </c>
      <c r="CF5" s="226">
        <f>IFERROR(IF(RIGHT(VLOOKUP($A5,csapatok!$A:$GR,CF$271,FALSE),5)="Csere",VLOOKUP(LEFT(VLOOKUP($A5,csapatok!$A:$GR,CF$271,FALSE),LEN(VLOOKUP($A5,csapatok!$A:$GR,CF$271,FALSE))-6),'csapat-ranglista'!$A:$CC,CF$272,FALSE)/8,VLOOKUP(VLOOKUP($A5,csapatok!$A:$GR,CF$271,FALSE),'csapat-ranglista'!$A:$CC,CF$272,FALSE)/4),0)</f>
        <v>7.1684739202555772</v>
      </c>
      <c r="CG5" s="226">
        <f>IFERROR(IF(RIGHT(VLOOKUP($A5,csapatok!$A:$GR,CG$271,FALSE),5)="Csere",VLOOKUP(LEFT(VLOOKUP($A5,csapatok!$A:$GR,CG$271,FALSE),LEN(VLOOKUP($A5,csapatok!$A:$GR,CG$271,FALSE))-6),'csapat-ranglista'!$A:$CC,CG$272,FALSE)/8,VLOOKUP(VLOOKUP($A5,csapatok!$A:$GR,CG$271,FALSE),'csapat-ranglista'!$A:$CC,CG$272,FALSE)/4),0)</f>
        <v>0</v>
      </c>
      <c r="CH5" s="226">
        <f>IFERROR(IF(RIGHT(VLOOKUP($A5,csapatok!$A:$GR,CH$271,FALSE),5)="Csere",VLOOKUP(LEFT(VLOOKUP($A5,csapatok!$A:$GR,CH$271,FALSE),LEN(VLOOKUP($A5,csapatok!$A:$GR,CH$271,FALSE))-6),'csapat-ranglista'!$A:$CC,CH$272,FALSE)/8,VLOOKUP(VLOOKUP($A5,csapatok!$A:$GR,CH$271,FALSE),'csapat-ranglista'!$A:$CC,CH$272,FALSE)/4),0)</f>
        <v>38.514013958468446</v>
      </c>
      <c r="CI5" s="226">
        <f>IFERROR(IF(RIGHT(VLOOKUP($A5,csapatok!$A:$GR,CI$271,FALSE),5)="Csere",VLOOKUP(LEFT(VLOOKUP($A5,csapatok!$A:$GR,CI$271,FALSE),LEN(VLOOKUP($A5,csapatok!$A:$GR,CI$271,FALSE))-6),'csapat-ranglista'!$A:$CC,CI$272,FALSE)/8,VLOOKUP(VLOOKUP($A5,csapatok!$A:$GR,CI$271,FALSE),'csapat-ranglista'!$A:$CC,CI$272,FALSE)/4),0)</f>
        <v>1.875</v>
      </c>
      <c r="CJ5" s="227">
        <f>versenyek!$IQ$11*IFERROR(VLOOKUP(VLOOKUP($A5,versenyek!IP:IR,3,FALSE),szabalyok!$A$16:$B$23,2,FALSE)/4,0)</f>
        <v>5.7036139154669616</v>
      </c>
      <c r="CK5" s="227">
        <f>versenyek!$IT$11*IFERROR(VLOOKUP(VLOOKUP($A5,versenyek!IS:IU,3,FALSE),szabalyok!$A$16:$B$23,2,FALSE)/4,0)</f>
        <v>0</v>
      </c>
      <c r="CL5" s="226"/>
      <c r="CM5" s="250">
        <f t="shared" si="1"/>
        <v>277.837533427268</v>
      </c>
    </row>
    <row r="6" spans="1:91">
      <c r="A6" s="32" t="s">
        <v>161</v>
      </c>
      <c r="B6" s="2">
        <v>32882</v>
      </c>
      <c r="C6" s="133" t="str">
        <f t="shared" si="0"/>
        <v>ifi</v>
      </c>
      <c r="D6" s="32" t="s">
        <v>9</v>
      </c>
      <c r="E6" s="47">
        <v>33.5</v>
      </c>
      <c r="F6" s="32">
        <v>9.5125013299287158</v>
      </c>
      <c r="G6" s="32">
        <v>0</v>
      </c>
      <c r="H6" s="32">
        <v>0</v>
      </c>
      <c r="I6" s="32">
        <v>4.7577515713379341</v>
      </c>
      <c r="J6" s="32">
        <v>0</v>
      </c>
      <c r="K6" s="32">
        <v>0</v>
      </c>
      <c r="L6" s="32">
        <v>0</v>
      </c>
      <c r="M6" s="32">
        <v>0</v>
      </c>
      <c r="N6" s="32">
        <v>8.6142706298441283</v>
      </c>
      <c r="O6" s="32">
        <v>0</v>
      </c>
      <c r="P6" s="32">
        <v>0</v>
      </c>
      <c r="Q6" s="32">
        <v>3.4654967402932999</v>
      </c>
      <c r="R6" s="32">
        <v>0</v>
      </c>
      <c r="S6" s="32">
        <v>7.6350115922842674</v>
      </c>
      <c r="T6" s="32">
        <v>44.703641928337348</v>
      </c>
      <c r="U6" s="32">
        <v>0</v>
      </c>
      <c r="V6" s="32">
        <v>0</v>
      </c>
      <c r="W6" s="32">
        <v>0</v>
      </c>
      <c r="X6" s="32">
        <f>IFERROR(IF(RIGHT(VLOOKUP($A6,csapatok!$A:$BL,X$271,FALSE),5)="Csere",VLOOKUP(LEFT(VLOOKUP($A6,csapatok!$A:$BL,X$271,FALSE),LEN(VLOOKUP($A6,csapatok!$A:$BL,X$271,FALSE))-6),'csapat-ranglista'!$A:$CC,X$272,FALSE)/8,VLOOKUP(VLOOKUP($A6,csapatok!$A:$BL,X$271,FALSE),'csapat-ranglista'!$A:$CC,X$272,FALSE)/4),0)</f>
        <v>0</v>
      </c>
      <c r="Y6" s="32">
        <f>IFERROR(IF(RIGHT(VLOOKUP($A6,csapatok!$A:$BL,Y$271,FALSE),5)="Csere",VLOOKUP(LEFT(VLOOKUP($A6,csapatok!$A:$BL,Y$271,FALSE),LEN(VLOOKUP($A6,csapatok!$A:$BL,Y$271,FALSE))-6),'csapat-ranglista'!$A:$CC,Y$272,FALSE)/8,VLOOKUP(VLOOKUP($A6,csapatok!$A:$BL,Y$271,FALSE),'csapat-ranglista'!$A:$CC,Y$272,FALSE)/4),0)</f>
        <v>0</v>
      </c>
      <c r="Z6" s="185">
        <v>1.2346566676058297</v>
      </c>
      <c r="AA6" s="32">
        <f>IFERROR(IF(RIGHT(VLOOKUP($A6,csapatok!$A:$BL,AA$271,FALSE),5)="Csere",VLOOKUP(LEFT(VLOOKUP($A6,csapatok!$A:$BL,AA$271,FALSE),LEN(VLOOKUP($A6,csapatok!$A:$BL,AA$271,FALSE))-6),'csapat-ranglista'!$A:$CC,AA$272,FALSE)/8,VLOOKUP(VLOOKUP($A6,csapatok!$A:$BL,AA$271,FALSE),'csapat-ranglista'!$A:$CC,AA$272,FALSE)/4),0)</f>
        <v>2.0959978726233222</v>
      </c>
      <c r="AB6" s="226">
        <f>IFERROR(IF(RIGHT(VLOOKUP($A6,csapatok!$A:$BL,AB$271,FALSE),5)="Csere",VLOOKUP(LEFT(VLOOKUP($A6,csapatok!$A:$BL,AB$271,FALSE),LEN(VLOOKUP($A6,csapatok!$A:$BL,AB$271,FALSE))-6),'csapat-ranglista'!$A:$CC,AB$272,FALSE)/8,VLOOKUP(VLOOKUP($A6,csapatok!$A:$BL,AB$271,FALSE),'csapat-ranglista'!$A:$CC,AB$272,FALSE)/4),0)</f>
        <v>0</v>
      </c>
      <c r="AC6" s="226">
        <f>IFERROR(IF(RIGHT(VLOOKUP($A6,csapatok!$A:$BL,AC$271,FALSE),5)="Csere",VLOOKUP(LEFT(VLOOKUP($A6,csapatok!$A:$BL,AC$271,FALSE),LEN(VLOOKUP($A6,csapatok!$A:$BL,AC$271,FALSE))-6),'csapat-ranglista'!$A:$CC,AC$272,FALSE)/8,VLOOKUP(VLOOKUP($A6,csapatok!$A:$BL,AC$271,FALSE),'csapat-ranglista'!$A:$CC,AC$272,FALSE)/4),0)</f>
        <v>0</v>
      </c>
      <c r="AD6" s="226">
        <f>IFERROR(IF(RIGHT(VLOOKUP($A6,csapatok!$A:$BL,AD$271,FALSE),5)="Csere",VLOOKUP(LEFT(VLOOKUP($A6,csapatok!$A:$BL,AD$271,FALSE),LEN(VLOOKUP($A6,csapatok!$A:$BL,AD$271,FALSE))-6),'csapat-ranglista'!$A:$CC,AD$272,FALSE)/8,VLOOKUP(VLOOKUP($A6,csapatok!$A:$BL,AD$271,FALSE),'csapat-ranglista'!$A:$CC,AD$272,FALSE)/4),0)</f>
        <v>0</v>
      </c>
      <c r="AE6" s="226">
        <f>IFERROR(IF(RIGHT(VLOOKUP($A6,csapatok!$A:$BL,AE$271,FALSE),5)="Csere",VLOOKUP(LEFT(VLOOKUP($A6,csapatok!$A:$BL,AE$271,FALSE),LEN(VLOOKUP($A6,csapatok!$A:$BL,AE$271,FALSE))-6),'csapat-ranglista'!$A:$CC,AE$272,FALSE)/8,VLOOKUP(VLOOKUP($A6,csapatok!$A:$BL,AE$271,FALSE),'csapat-ranglista'!$A:$CC,AE$272,FALSE)/4),0)</f>
        <v>8.0079776625448762</v>
      </c>
      <c r="AF6" s="226">
        <f>IFERROR(IF(RIGHT(VLOOKUP($A6,csapatok!$A:$BL,AF$271,FALSE),5)="Csere",VLOOKUP(LEFT(VLOOKUP($A6,csapatok!$A:$BL,AF$271,FALSE),LEN(VLOOKUP($A6,csapatok!$A:$BL,AF$271,FALSE))-6),'csapat-ranglista'!$A:$CC,AF$272,FALSE)/8,VLOOKUP(VLOOKUP($A6,csapatok!$A:$BL,AF$271,FALSE),'csapat-ranglista'!$A:$CC,AF$272,FALSE)/4),0)</f>
        <v>48.420672118069405</v>
      </c>
      <c r="AG6" s="226">
        <f>IFERROR(IF(RIGHT(VLOOKUP($A6,csapatok!$A:$BL,AG$271,FALSE),5)="Csere",VLOOKUP(LEFT(VLOOKUP($A6,csapatok!$A:$BL,AG$271,FALSE),LEN(VLOOKUP($A6,csapatok!$A:$BL,AG$271,FALSE))-6),'csapat-ranglista'!$A:$CC,AG$272,FALSE)/8,VLOOKUP(VLOOKUP($A6,csapatok!$A:$BL,AG$271,FALSE),'csapat-ranglista'!$A:$CC,AG$272,FALSE)/4),0)</f>
        <v>4.2597347548257423</v>
      </c>
      <c r="AH6" s="226">
        <f>IFERROR(IF(RIGHT(VLOOKUP($A6,csapatok!$A:$BL,AH$271,FALSE),5)="Csere",VLOOKUP(LEFT(VLOOKUP($A6,csapatok!$A:$BL,AH$271,FALSE),LEN(VLOOKUP($A6,csapatok!$A:$BL,AH$271,FALSE))-6),'csapat-ranglista'!$A:$CC,AH$272,FALSE)/8,VLOOKUP(VLOOKUP($A6,csapatok!$A:$BL,AH$271,FALSE),'csapat-ranglista'!$A:$CC,AH$272,FALSE)/4),0)</f>
        <v>0</v>
      </c>
      <c r="AI6" s="226">
        <f>IFERROR(IF(RIGHT(VLOOKUP($A6,csapatok!$A:$BL,AI$271,FALSE),5)="Csere",VLOOKUP(LEFT(VLOOKUP($A6,csapatok!$A:$BL,AI$271,FALSE),LEN(VLOOKUP($A6,csapatok!$A:$BL,AI$271,FALSE))-6),'csapat-ranglista'!$A:$CC,AI$272,FALSE)/8,VLOOKUP(VLOOKUP($A6,csapatok!$A:$BL,AI$271,FALSE),'csapat-ranglista'!$A:$CC,AI$272,FALSE)/4),0)</f>
        <v>9.2692168541111108</v>
      </c>
      <c r="AJ6" s="226">
        <f>IFERROR(IF(RIGHT(VLOOKUP($A6,csapatok!$A:$BL,AJ$271,FALSE),5)="Csere",VLOOKUP(LEFT(VLOOKUP($A6,csapatok!$A:$BL,AJ$271,FALSE),LEN(VLOOKUP($A6,csapatok!$A:$BL,AJ$271,FALSE))-6),'csapat-ranglista'!$A:$CC,AJ$272,FALSE)/8,VLOOKUP(VLOOKUP($A6,csapatok!$A:$BL,AJ$271,FALSE),'csapat-ranglista'!$A:$CC,AJ$272,FALSE)/2),0)</f>
        <v>15.31747759262945</v>
      </c>
      <c r="AK6" s="226">
        <f>IFERROR(IF(RIGHT(VLOOKUP($A6,csapatok!$A:$CN,AK$271,FALSE),5)="Csere",VLOOKUP(LEFT(VLOOKUP($A6,csapatok!$A:$CN,AK$271,FALSE),LEN(VLOOKUP($A6,csapatok!$A:$CN,AK$271,FALSE))-6),'csapat-ranglista'!$A:$CC,AK$272,FALSE)/8,VLOOKUP(VLOOKUP($A6,csapatok!$A:$CN,AK$271,FALSE),'csapat-ranglista'!$A:$CC,AK$272,FALSE)/4),0)</f>
        <v>0</v>
      </c>
      <c r="AL6" s="226">
        <f>IFERROR(IF(RIGHT(VLOOKUP($A6,csapatok!$A:$CN,AL$271,FALSE),5)="Csere",VLOOKUP(LEFT(VLOOKUP($A6,csapatok!$A:$CN,AL$271,FALSE),LEN(VLOOKUP($A6,csapatok!$A:$CN,AL$271,FALSE))-6),'csapat-ranglista'!$A:$CC,AL$272,FALSE)/8,VLOOKUP(VLOOKUP($A6,csapatok!$A:$CN,AL$271,FALSE),'csapat-ranglista'!$A:$CC,AL$272,FALSE)/4),0)</f>
        <v>19.536127370443349</v>
      </c>
      <c r="AM6" s="226">
        <f>IFERROR(IF(RIGHT(VLOOKUP($A6,csapatok!$A:$CN,AM$271,FALSE),5)="Csere",VLOOKUP(LEFT(VLOOKUP($A6,csapatok!$A:$CN,AM$271,FALSE),LEN(VLOOKUP($A6,csapatok!$A:$CN,AM$271,FALSE))-6),'csapat-ranglista'!$A:$CC,AM$272,FALSE)/8,VLOOKUP(VLOOKUP($A6,csapatok!$A:$CN,AM$271,FALSE),'csapat-ranglista'!$A:$CC,AM$272,FALSE)/4),0)</f>
        <v>0</v>
      </c>
      <c r="AN6" s="226">
        <f>IFERROR(IF(RIGHT(VLOOKUP($A6,csapatok!$A:$CN,AN$271,FALSE),5)="Csere",VLOOKUP(LEFT(VLOOKUP($A6,csapatok!$A:$CN,AN$271,FALSE),LEN(VLOOKUP($A6,csapatok!$A:$CN,AN$271,FALSE))-6),'csapat-ranglista'!$A:$CC,AN$272,FALSE)/8,VLOOKUP(VLOOKUP($A6,csapatok!$A:$CN,AN$271,FALSE),'csapat-ranglista'!$A:$CC,AN$272,FALSE)/4),0)</f>
        <v>0</v>
      </c>
      <c r="AO6" s="226">
        <f>IFERROR(IF(RIGHT(VLOOKUP($A6,csapatok!$A:$CN,AO$271,FALSE),5)="Csere",VLOOKUP(LEFT(VLOOKUP($A6,csapatok!$A:$CN,AO$271,FALSE),LEN(VLOOKUP($A6,csapatok!$A:$CN,AO$271,FALSE))-6),'csapat-ranglista'!$A:$CC,AO$272,FALSE)/8,VLOOKUP(VLOOKUP($A6,csapatok!$A:$CN,AO$271,FALSE),'csapat-ranglista'!$A:$CC,AO$272,FALSE)/4),0)</f>
        <v>12.407846234860452</v>
      </c>
      <c r="AP6" s="226">
        <f>IFERROR(IF(RIGHT(VLOOKUP($A6,csapatok!$A:$CN,AP$271,FALSE),5)="Csere",VLOOKUP(LEFT(VLOOKUP($A6,csapatok!$A:$CN,AP$271,FALSE),LEN(VLOOKUP($A6,csapatok!$A:$CN,AP$271,FALSE))-6),'csapat-ranglista'!$A:$CC,AP$272,FALSE)/8,VLOOKUP(VLOOKUP($A6,csapatok!$A:$CN,AP$271,FALSE),'csapat-ranglista'!$A:$CC,AP$272,FALSE)/4),0)</f>
        <v>12.622074615535798</v>
      </c>
      <c r="AQ6" s="226">
        <f>IFERROR(IF(RIGHT(VLOOKUP($A6,csapatok!$A:$CN,AQ$271,FALSE),5)="Csere",VLOOKUP(LEFT(VLOOKUP($A6,csapatok!$A:$CN,AQ$271,FALSE),LEN(VLOOKUP($A6,csapatok!$A:$CN,AQ$271,FALSE))-6),'csapat-ranglista'!$A:$CC,AQ$272,FALSE)/8,VLOOKUP(VLOOKUP($A6,csapatok!$A:$CN,AQ$271,FALSE),'csapat-ranglista'!$A:$CC,AQ$272,FALSE)/4),0)</f>
        <v>0</v>
      </c>
      <c r="AR6" s="226">
        <f>IFERROR(IF(RIGHT(VLOOKUP($A6,csapatok!$A:$CN,AR$271,FALSE),5)="Csere",VLOOKUP(LEFT(VLOOKUP($A6,csapatok!$A:$CN,AR$271,FALSE),LEN(VLOOKUP($A6,csapatok!$A:$CN,AR$271,FALSE))-6),'csapat-ranglista'!$A:$CC,AR$272,FALSE)/8,VLOOKUP(VLOOKUP($A6,csapatok!$A:$CN,AR$271,FALSE),'csapat-ranglista'!$A:$CC,AR$272,FALSE)/4),0)</f>
        <v>62.443391258557114</v>
      </c>
      <c r="AS6" s="226">
        <f>IFERROR(IF(RIGHT(VLOOKUP($A6,csapatok!$A:$CN,AS$271,FALSE),5)="Csere",VLOOKUP(LEFT(VLOOKUP($A6,csapatok!$A:$CN,AS$271,FALSE),LEN(VLOOKUP($A6,csapatok!$A:$CN,AS$271,FALSE))-6),'csapat-ranglista'!$A:$CC,AS$272,FALSE)/8,VLOOKUP(VLOOKUP($A6,csapatok!$A:$CN,AS$271,FALSE),'csapat-ranglista'!$A:$CC,AS$272,FALSE)/4),0)</f>
        <v>14.966256433217392</v>
      </c>
      <c r="AT6" s="226">
        <f>IFERROR(IF(RIGHT(VLOOKUP($A6,csapatok!$A:$CN,AT$271,FALSE),5)="Csere",VLOOKUP(LEFT(VLOOKUP($A6,csapatok!$A:$CN,AT$271,FALSE),LEN(VLOOKUP($A6,csapatok!$A:$CN,AT$271,FALSE))-6),'csapat-ranglista'!$A:$CC,AT$272,FALSE)/8,VLOOKUP(VLOOKUP($A6,csapatok!$A:$CN,AT$271,FALSE),'csapat-ranglista'!$A:$CC,AT$272,FALSE)/4),0)</f>
        <v>0</v>
      </c>
      <c r="AU6" s="226">
        <f>IFERROR(IF(RIGHT(VLOOKUP($A6,csapatok!$A:$CN,AU$271,FALSE),5)="Csere",VLOOKUP(LEFT(VLOOKUP($A6,csapatok!$A:$CN,AU$271,FALSE),LEN(VLOOKUP($A6,csapatok!$A:$CN,AU$271,FALSE))-6),'csapat-ranglista'!$A:$CC,AU$272,FALSE)/8,VLOOKUP(VLOOKUP($A6,csapatok!$A:$CN,AU$271,FALSE),'csapat-ranglista'!$A:$CC,AU$272,FALSE)/4),0)</f>
        <v>0</v>
      </c>
      <c r="AV6" s="226">
        <f>IFERROR(IF(RIGHT(VLOOKUP($A6,csapatok!$A:$CN,AV$271,FALSE),5)="Csere",VLOOKUP(LEFT(VLOOKUP($A6,csapatok!$A:$CN,AV$271,FALSE),LEN(VLOOKUP($A6,csapatok!$A:$CN,AV$271,FALSE))-6),'csapat-ranglista'!$A:$CC,AV$272,FALSE)/8,VLOOKUP(VLOOKUP($A6,csapatok!$A:$CN,AV$271,FALSE),'csapat-ranglista'!$A:$CC,AV$272,FALSE)/4),0)</f>
        <v>3.3447737185684261</v>
      </c>
      <c r="AW6" s="226">
        <f>IFERROR(IF(RIGHT(VLOOKUP($A6,csapatok!$A:$CN,AW$271,FALSE),5)="Csere",VLOOKUP(LEFT(VLOOKUP($A6,csapatok!$A:$CN,AW$271,FALSE),LEN(VLOOKUP($A6,csapatok!$A:$CN,AW$271,FALSE))-6),'csapat-ranglista'!$A:$CC,AW$272,FALSE)/8,VLOOKUP(VLOOKUP($A6,csapatok!$A:$CN,AW$271,FALSE),'csapat-ranglista'!$A:$CC,AW$272,FALSE)/4),0)</f>
        <v>0</v>
      </c>
      <c r="AX6" s="226">
        <f>IFERROR(IF(RIGHT(VLOOKUP($A6,csapatok!$A:$CN,AX$271,FALSE),5)="Csere",VLOOKUP(LEFT(VLOOKUP($A6,csapatok!$A:$CN,AX$271,FALSE),LEN(VLOOKUP($A6,csapatok!$A:$CN,AX$271,FALSE))-6),'csapat-ranglista'!$A:$CC,AX$272,FALSE)/8,VLOOKUP(VLOOKUP($A6,csapatok!$A:$CN,AX$271,FALSE),'csapat-ranglista'!$A:$CC,AX$272,FALSE)/4),0)</f>
        <v>0</v>
      </c>
      <c r="AY6" s="226">
        <f>IFERROR(IF(RIGHT(VLOOKUP($A6,csapatok!$A:$GR,AY$271,FALSE),5)="Csere",VLOOKUP(LEFT(VLOOKUP($A6,csapatok!$A:$GR,AY$271,FALSE),LEN(VLOOKUP($A6,csapatok!$A:$GR,AY$271,FALSE))-6),'csapat-ranglista'!$A:$CC,AY$272,FALSE)/8,VLOOKUP(VLOOKUP($A6,csapatok!$A:$GR,AY$271,FALSE),'csapat-ranglista'!$A:$CC,AY$272,FALSE)/4),0)</f>
        <v>0</v>
      </c>
      <c r="AZ6" s="226">
        <f>IFERROR(IF(RIGHT(VLOOKUP($A6,csapatok!$A:$GR,AZ$271,FALSE),5)="Csere",VLOOKUP(LEFT(VLOOKUP($A6,csapatok!$A:$GR,AZ$271,FALSE),LEN(VLOOKUP($A6,csapatok!$A:$GR,AZ$271,FALSE))-6),'csapat-ranglista'!$A:$CC,AZ$272,FALSE)/8,VLOOKUP(VLOOKUP($A6,csapatok!$A:$GR,AZ$271,FALSE),'csapat-ranglista'!$A:$CC,AZ$272,FALSE)/4),0)</f>
        <v>0</v>
      </c>
      <c r="BA6" s="226">
        <f>IFERROR(IF(RIGHT(VLOOKUP($A6,csapatok!$A:$GR,BA$271,FALSE),5)="Csere",VLOOKUP(LEFT(VLOOKUP($A6,csapatok!$A:$GR,BA$271,FALSE),LEN(VLOOKUP($A6,csapatok!$A:$GR,BA$271,FALSE))-6),'csapat-ranglista'!$A:$CC,BA$272,FALSE)/8,VLOOKUP(VLOOKUP($A6,csapatok!$A:$GR,BA$271,FALSE),'csapat-ranglista'!$A:$CC,BA$272,FALSE)/4),0)</f>
        <v>29.637885014834357</v>
      </c>
      <c r="BB6" s="226">
        <f>IFERROR(IF(RIGHT(VLOOKUP($A6,csapatok!$A:$GR,BB$271,FALSE),5)="Csere",VLOOKUP(LEFT(VLOOKUP($A6,csapatok!$A:$GR,BB$271,FALSE),LEN(VLOOKUP($A6,csapatok!$A:$GR,BB$271,FALSE))-6),'csapat-ranglista'!$A:$CC,BB$272,FALSE)/8,VLOOKUP(VLOOKUP($A6,csapatok!$A:$GR,BB$271,FALSE),'csapat-ranglista'!$A:$CC,BB$272,FALSE)/4),0)</f>
        <v>45</v>
      </c>
      <c r="BC6" s="227">
        <f>versenyek!$ES$11*IFERROR(VLOOKUP(VLOOKUP($A6,versenyek!ER:ET,3,FALSE),szabalyok!$A$16:$B$23,2,FALSE)/4,0)</f>
        <v>0</v>
      </c>
      <c r="BD6" s="227">
        <f>versenyek!$EV$11*IFERROR(VLOOKUP(VLOOKUP($A6,versenyek!EU:EW,3,FALSE),szabalyok!$A$16:$B$23,2,FALSE)/4,0)</f>
        <v>1.2115382178367351</v>
      </c>
      <c r="BE6" s="226">
        <f>IFERROR(IF(RIGHT(VLOOKUP($A6,csapatok!$A:$GR,BE$271,FALSE),5)="Csere",VLOOKUP(LEFT(VLOOKUP($A6,csapatok!$A:$GR,BE$271,FALSE),LEN(VLOOKUP($A6,csapatok!$A:$GR,BE$271,FALSE))-6),'csapat-ranglista'!$A:$CC,BE$272,FALSE)/8,VLOOKUP(VLOOKUP($A6,csapatok!$A:$GR,BE$271,FALSE),'csapat-ranglista'!$A:$CC,BE$272,FALSE)/4),0)</f>
        <v>27.888068984893302</v>
      </c>
      <c r="BF6" s="226">
        <f>IFERROR(IF(RIGHT(VLOOKUP($A6,csapatok!$A:$GR,BF$271,FALSE),5)="Csere",VLOOKUP(LEFT(VLOOKUP($A6,csapatok!$A:$GR,BF$271,FALSE),LEN(VLOOKUP($A6,csapatok!$A:$GR,BF$271,FALSE))-6),'csapat-ranglista'!$A:$CC,BF$272,FALSE)/8,VLOOKUP(VLOOKUP($A6,csapatok!$A:$GR,BF$271,FALSE),'csapat-ranglista'!$A:$CC,BF$272,FALSE)/4),0)</f>
        <v>4.2413740996322966</v>
      </c>
      <c r="BG6" s="226">
        <f>IFERROR(IF(RIGHT(VLOOKUP($A6,csapatok!$A:$GR,BG$271,FALSE),5)="Csere",VLOOKUP(LEFT(VLOOKUP($A6,csapatok!$A:$GR,BG$271,FALSE),LEN(VLOOKUP($A6,csapatok!$A:$GR,BG$271,FALSE))-6),'csapat-ranglista'!$A:$CC,BG$272,FALSE)/8,VLOOKUP(VLOOKUP($A6,csapatok!$A:$GR,BG$271,FALSE),'csapat-ranglista'!$A:$CC,BG$272,FALSE)/4),0)</f>
        <v>3.4944340905656577</v>
      </c>
      <c r="BH6" s="226">
        <f>IFERROR(IF(RIGHT(VLOOKUP($A6,csapatok!$A:$GR,BH$271,FALSE),5)="Csere",VLOOKUP(LEFT(VLOOKUP($A6,csapatok!$A:$GR,BH$271,FALSE),LEN(VLOOKUP($A6,csapatok!$A:$GR,BH$271,FALSE))-6),'csapat-ranglista'!$A:$CC,BH$272,FALSE)/8,VLOOKUP(VLOOKUP($A6,csapatok!$A:$GR,BH$271,FALSE),'csapat-ranglista'!$A:$CC,BH$272,FALSE)/4),0)</f>
        <v>0</v>
      </c>
      <c r="BI6" s="226">
        <f>IFERROR(IF(RIGHT(VLOOKUP($A6,csapatok!$A:$GR,BI$271,FALSE),5)="Csere",VLOOKUP(LEFT(VLOOKUP($A6,csapatok!$A:$GR,BI$271,FALSE),LEN(VLOOKUP($A6,csapatok!$A:$GR,BI$271,FALSE))-6),'csapat-ranglista'!$A:$CC,BI$272,FALSE)/8,VLOOKUP(VLOOKUP($A6,csapatok!$A:$GR,BI$271,FALSE),'csapat-ranglista'!$A:$CC,BI$272,FALSE)/4),0)</f>
        <v>8.2415755805168001</v>
      </c>
      <c r="BJ6" s="226">
        <f>IFERROR(IF(RIGHT(VLOOKUP($A6,csapatok!$A:$GR,BJ$271,FALSE),5)="Csere",VLOOKUP(LEFT(VLOOKUP($A6,csapatok!$A:$GR,BJ$271,FALSE),LEN(VLOOKUP($A6,csapatok!$A:$GR,BJ$271,FALSE))-6),'csapat-ranglista'!$A:$CC,BJ$272,FALSE)/8,VLOOKUP(VLOOKUP($A6,csapatok!$A:$GR,BJ$271,FALSE),'csapat-ranglista'!$A:$CC,BJ$272,FALSE)/4),0)</f>
        <v>34.121165566916844</v>
      </c>
      <c r="BK6" s="226">
        <f>IFERROR(IF(RIGHT(VLOOKUP($A6,csapatok!$A:$GR,BK$271,FALSE),5)="Csere",VLOOKUP(LEFT(VLOOKUP($A6,csapatok!$A:$GR,BK$271,FALSE),LEN(VLOOKUP($A6,csapatok!$A:$GR,BK$271,FALSE))-6),'csapat-ranglista'!$A:$CC,BK$272,FALSE)/8,VLOOKUP(VLOOKUP($A6,csapatok!$A:$GR,BK$271,FALSE),'csapat-ranglista'!$A:$CC,BK$272,FALSE)/4),0)</f>
        <v>0</v>
      </c>
      <c r="BL6" s="226">
        <f>IFERROR(IF(RIGHT(VLOOKUP($A6,csapatok!$A:$GR,BL$271,FALSE),5)="Csere",VLOOKUP(LEFT(VLOOKUP($A6,csapatok!$A:$GR,BL$271,FALSE),LEN(VLOOKUP($A6,csapatok!$A:$GR,BL$271,FALSE))-6),'csapat-ranglista'!$A:$CC,BL$272,FALSE)/8,VLOOKUP(VLOOKUP($A6,csapatok!$A:$GR,BL$271,FALSE),'csapat-ranglista'!$A:$CC,BL$272,FALSE)/4),0)</f>
        <v>7.567542108175207</v>
      </c>
      <c r="BM6" s="226">
        <f>IFERROR(IF(RIGHT(VLOOKUP($A6,csapatok!$A:$GR,BM$271,FALSE),5)="Csere",VLOOKUP(LEFT(VLOOKUP($A6,csapatok!$A:$GR,BM$271,FALSE),LEN(VLOOKUP($A6,csapatok!$A:$GR,BM$271,FALSE))-6),'csapat-ranglista'!$A:$CC,BM$272,FALSE)/8,VLOOKUP(VLOOKUP($A6,csapatok!$A:$GR,BM$271,FALSE),'csapat-ranglista'!$A:$CC,BM$272,FALSE)/4),0)</f>
        <v>19.692511457581322</v>
      </c>
      <c r="BN6" s="226">
        <f>IFERROR(IF(RIGHT(VLOOKUP($A6,csapatok!$A:$GR,BN$271,FALSE),5)="Csere",VLOOKUP(LEFT(VLOOKUP($A6,csapatok!$A:$GR,BN$271,FALSE),LEN(VLOOKUP($A6,csapatok!$A:$GR,BN$271,FALSE))-6),'csapat-ranglista'!$A:$CC,BN$272,FALSE)/8,VLOOKUP(VLOOKUP($A6,csapatok!$A:$GR,BN$271,FALSE),'csapat-ranglista'!$A:$CC,BN$272,FALSE)/4),0)</f>
        <v>0</v>
      </c>
      <c r="BO6" s="226">
        <f>IFERROR(IF(RIGHT(VLOOKUP($A6,csapatok!$A:$GR,BO$271,FALSE),5)="Csere",VLOOKUP(LEFT(VLOOKUP($A6,csapatok!$A:$GR,BO$271,FALSE),LEN(VLOOKUP($A6,csapatok!$A:$GR,BO$271,FALSE))-6),'csapat-ranglista'!$A:$CC,BO$272,FALSE)/8,VLOOKUP(VLOOKUP($A6,csapatok!$A:$GR,BO$271,FALSE),'csapat-ranglista'!$A:$CC,BO$272,FALSE)/4),0)</f>
        <v>17.117848409941498</v>
      </c>
      <c r="BP6" s="226">
        <f>IFERROR(IF(RIGHT(VLOOKUP($A6,csapatok!$A:$GR,BP$271,FALSE),5)="Csere",VLOOKUP(LEFT(VLOOKUP($A6,csapatok!$A:$GR,BP$271,FALSE),LEN(VLOOKUP($A6,csapatok!$A:$GR,BP$271,FALSE))-6),'csapat-ranglista'!$A:$CC,BP$272,FALSE)/8,VLOOKUP(VLOOKUP($A6,csapatok!$A:$GR,BP$271,FALSE),'csapat-ranglista'!$A:$CC,BP$272,FALSE)/4),0)</f>
        <v>36.881806500000003</v>
      </c>
      <c r="BQ6" s="226">
        <f>IFERROR(IF(RIGHT(VLOOKUP($A6,csapatok!$A:$GR,BQ$271,FALSE),5)="Csere",VLOOKUP(LEFT(VLOOKUP($A6,csapatok!$A:$GR,BQ$271,FALSE),LEN(VLOOKUP($A6,csapatok!$A:$GR,BQ$271,FALSE))-6),'csapat-ranglista'!$A:$CC,BQ$272,FALSE)/8,VLOOKUP(VLOOKUP($A6,csapatok!$A:$GR,BQ$271,FALSE),'csapat-ranglista'!$A:$CC,BQ$272,FALSE)/4),0)</f>
        <v>0</v>
      </c>
      <c r="BR6" s="226">
        <f>IFERROR(IF(RIGHT(VLOOKUP($A6,csapatok!$A:$GR,BR$271,FALSE),5)="Csere",VLOOKUP(LEFT(VLOOKUP($A6,csapatok!$A:$GR,BR$271,FALSE),LEN(VLOOKUP($A6,csapatok!$A:$GR,BR$271,FALSE))-6),'csapat-ranglista'!$A:$CC,BR$272,FALSE)/8,VLOOKUP(VLOOKUP($A6,csapatok!$A:$GR,BR$271,FALSE),'csapat-ranglista'!$A:$CC,BR$272,FALSE)/4),0)</f>
        <v>0</v>
      </c>
      <c r="BS6" s="226">
        <f>IFERROR(IF(RIGHT(VLOOKUP($A6,csapatok!$A:$GR,BS$271,FALSE),5)="Csere",VLOOKUP(LEFT(VLOOKUP($A6,csapatok!$A:$GR,BS$271,FALSE),LEN(VLOOKUP($A6,csapatok!$A:$GR,BS$271,FALSE))-6),'csapat-ranglista'!$A:$CC,BS$272,FALSE)/8,VLOOKUP(VLOOKUP($A6,csapatok!$A:$GR,BS$271,FALSE),'csapat-ranglista'!$A:$CC,BS$272,FALSE)/4),0)</f>
        <v>0</v>
      </c>
      <c r="BT6" s="226">
        <f>IFERROR(IF(RIGHT(VLOOKUP($A6,csapatok!$A:$GR,BT$271,FALSE),5)="Csere",VLOOKUP(LEFT(VLOOKUP($A6,csapatok!$A:$GR,BT$271,FALSE),LEN(VLOOKUP($A6,csapatok!$A:$GR,BT$271,FALSE))-6),'csapat-ranglista'!$A:$CC,BT$272,FALSE)/8,VLOOKUP(VLOOKUP($A6,csapatok!$A:$GR,BT$271,FALSE),'csapat-ranglista'!$A:$CC,BT$272,FALSE)/4),0)</f>
        <v>44.717701021668539</v>
      </c>
      <c r="BU6" s="226">
        <f>IFERROR(IF(RIGHT(VLOOKUP($A6,csapatok!$A:$GR,BU$271,FALSE),5)="Csere",VLOOKUP(LEFT(VLOOKUP($A6,csapatok!$A:$GR,BU$271,FALSE),LEN(VLOOKUP($A6,csapatok!$A:$GR,BU$271,FALSE))-6),'csapat-ranglista'!$A:$CC,BU$272,FALSE)/8,VLOOKUP(VLOOKUP($A6,csapatok!$A:$GR,BU$271,FALSE),'csapat-ranglista'!$A:$CC,BU$272,FALSE)/4),0)</f>
        <v>0</v>
      </c>
      <c r="BV6" s="226">
        <f>IFERROR(IF(RIGHT(VLOOKUP($A6,csapatok!$A:$GR,BV$271,FALSE),5)="Csere",VLOOKUP(LEFT(VLOOKUP($A6,csapatok!$A:$GR,BV$271,FALSE),LEN(VLOOKUP($A6,csapatok!$A:$GR,BV$271,FALSE))-6),'csapat-ranglista'!$A:$CC,BV$272,FALSE)/8,VLOOKUP(VLOOKUP($A6,csapatok!$A:$GR,BV$271,FALSE),'csapat-ranglista'!$A:$CC,BV$272,FALSE)/4),0)</f>
        <v>0</v>
      </c>
      <c r="BW6" s="226">
        <f>IFERROR(IF(RIGHT(VLOOKUP($A6,csapatok!$A:$GR,BW$271,FALSE),5)="Csere",VLOOKUP(LEFT(VLOOKUP($A6,csapatok!$A:$GR,BW$271,FALSE),LEN(VLOOKUP($A6,csapatok!$A:$GR,BW$271,FALSE))-6),'csapat-ranglista'!$A:$CC,BW$272,FALSE)/8,VLOOKUP(VLOOKUP($A6,csapatok!$A:$GR,BW$271,FALSE),'csapat-ranglista'!$A:$CC,BW$272,FALSE)/4),0)</f>
        <v>0</v>
      </c>
      <c r="BX6" s="226">
        <f>IFERROR(IF(RIGHT(VLOOKUP($A6,csapatok!$A:$GR,BX$271,FALSE),5)="Csere",VLOOKUP(LEFT(VLOOKUP($A6,csapatok!$A:$GR,BX$271,FALSE),LEN(VLOOKUP($A6,csapatok!$A:$GR,BX$271,FALSE))-6),'csapat-ranglista'!$A:$CC,BX$272,FALSE)/8,VLOOKUP(VLOOKUP($A6,csapatok!$A:$GR,BX$271,FALSE),'csapat-ranglista'!$A:$CC,BX$272,FALSE)/4),0)</f>
        <v>34.971716737049221</v>
      </c>
      <c r="BY6" s="226">
        <f>IFERROR(IF(RIGHT(VLOOKUP($A6,csapatok!$A:$GR,BY$271,FALSE),5)="Csere",VLOOKUP(LEFT(VLOOKUP($A6,csapatok!$A:$GR,BY$271,FALSE),LEN(VLOOKUP($A6,csapatok!$A:$GR,BY$271,FALSE))-6),'csapat-ranglista'!$A:$CC,BY$272,FALSE)/8,VLOOKUP(VLOOKUP($A6,csapatok!$A:$GR,BY$271,FALSE),'csapat-ranglista'!$A:$CC,BY$272,FALSE)/4),0)</f>
        <v>0</v>
      </c>
      <c r="BZ6" s="226">
        <f>IFERROR(IF(RIGHT(VLOOKUP($A6,csapatok!$A:$GR,BZ$271,FALSE),5)="Csere",VLOOKUP(LEFT(VLOOKUP($A6,csapatok!$A:$GR,BZ$271,FALSE),LEN(VLOOKUP($A6,csapatok!$A:$GR,BZ$271,FALSE))-6),'csapat-ranglista'!$A:$CC,BZ$272,FALSE)/8,VLOOKUP(VLOOKUP($A6,csapatok!$A:$GR,BZ$271,FALSE),'csapat-ranglista'!$A:$CC,BZ$272,FALSE)/4),0)</f>
        <v>12.931590587946184</v>
      </c>
      <c r="CA6" s="226">
        <f>IFERROR(IF(RIGHT(VLOOKUP($A6,csapatok!$A:$GR,CA$271,FALSE),5)="Csere",VLOOKUP(LEFT(VLOOKUP($A6,csapatok!$A:$GR,CA$271,FALSE),LEN(VLOOKUP($A6,csapatok!$A:$GR,CA$271,FALSE))-6),'csapat-ranglista'!$A:$CC,CA$272,FALSE)/8,VLOOKUP(VLOOKUP($A6,csapatok!$A:$GR,CA$271,FALSE),'csapat-ranglista'!$A:$CC,CA$272,FALSE)/4),0)</f>
        <v>0</v>
      </c>
      <c r="CB6" s="226">
        <f>IFERROR(IF(RIGHT(VLOOKUP($A6,csapatok!$A:$GR,CB$271,FALSE),5)="Csere",VLOOKUP(LEFT(VLOOKUP($A6,csapatok!$A:$GR,CB$271,FALSE),LEN(VLOOKUP($A6,csapatok!$A:$GR,CB$271,FALSE))-6),'csapat-ranglista'!$A:$CC,CB$272,FALSE)/8,VLOOKUP(VLOOKUP($A6,csapatok!$A:$GR,CB$271,FALSE),'csapat-ranglista'!$A:$CC,CB$272,FALSE)/4),0)</f>
        <v>0</v>
      </c>
      <c r="CC6" s="226">
        <f>IFERROR(IF(RIGHT(VLOOKUP($A6,csapatok!$A:$GR,CC$271,FALSE),5)="Csere",VLOOKUP(LEFT(VLOOKUP($A6,csapatok!$A:$GR,CC$271,FALSE),LEN(VLOOKUP($A6,csapatok!$A:$GR,CC$271,FALSE))-6),'csapat-ranglista'!$A:$CC,CC$272,FALSE)/8,VLOOKUP(VLOOKUP($A6,csapatok!$A:$GR,CC$271,FALSE),'csapat-ranglista'!$A:$CC,CC$272,FALSE)/4),0)</f>
        <v>0</v>
      </c>
      <c r="CD6" s="226">
        <f>IFERROR(IF(RIGHT(VLOOKUP($A6,csapatok!$A:$GR,CD$271,FALSE),5)="Csere",VLOOKUP(LEFT(VLOOKUP($A6,csapatok!$A:$GR,CD$271,FALSE),LEN(VLOOKUP($A6,csapatok!$A:$GR,CD$271,FALSE))-6),'csapat-ranglista'!$A:$CC,CD$272,FALSE)/8,VLOOKUP(VLOOKUP($A6,csapatok!$A:$GR,CD$271,FALSE),'csapat-ranglista'!$A:$CC,CD$272,FALSE)/4),0)</f>
        <v>0</v>
      </c>
      <c r="CE6" s="226">
        <f>IFERROR(IF(RIGHT(VLOOKUP($A6,csapatok!$A:$GR,CE$271,FALSE),5)="Csere",VLOOKUP(LEFT(VLOOKUP($A6,csapatok!$A:$GR,CE$271,FALSE),LEN(VLOOKUP($A6,csapatok!$A:$GR,CE$271,FALSE))-6),'csapat-ranglista'!$A:$CC,CE$272,FALSE)/8,VLOOKUP(VLOOKUP($A6,csapatok!$A:$GR,CE$271,FALSE),'csapat-ranglista'!$A:$CC,CE$272,FALSE)/4),0)</f>
        <v>0</v>
      </c>
      <c r="CF6" s="226">
        <f>IFERROR(IF(RIGHT(VLOOKUP($A6,csapatok!$A:$GR,CF$271,FALSE),5)="Csere",VLOOKUP(LEFT(VLOOKUP($A6,csapatok!$A:$GR,CF$271,FALSE),LEN(VLOOKUP($A6,csapatok!$A:$GR,CF$271,FALSE))-6),'csapat-ranglista'!$A:$CC,CF$272,FALSE)/8,VLOOKUP(VLOOKUP($A6,csapatok!$A:$GR,CF$271,FALSE),'csapat-ranglista'!$A:$CC,CF$272,FALSE)/4),0)</f>
        <v>0</v>
      </c>
      <c r="CG6" s="226">
        <f>IFERROR(IF(RIGHT(VLOOKUP($A6,csapatok!$A:$GR,CG$271,FALSE),5)="Csere",VLOOKUP(LEFT(VLOOKUP($A6,csapatok!$A:$GR,CG$271,FALSE),LEN(VLOOKUP($A6,csapatok!$A:$GR,CG$271,FALSE))-6),'csapat-ranglista'!$A:$CC,CG$272,FALSE)/8,VLOOKUP(VLOOKUP($A6,csapatok!$A:$GR,CG$271,FALSE),'csapat-ranglista'!$A:$CC,CG$272,FALSE)/4),0)</f>
        <v>0</v>
      </c>
      <c r="CH6" s="226">
        <f>IFERROR(IF(RIGHT(VLOOKUP($A6,csapatok!$A:$GR,CH$271,FALSE),5)="Csere",VLOOKUP(LEFT(VLOOKUP($A6,csapatok!$A:$GR,CH$271,FALSE),LEN(VLOOKUP($A6,csapatok!$A:$GR,CH$271,FALSE))-6),'csapat-ranglista'!$A:$CC,CH$272,FALSE)/8,VLOOKUP(VLOOKUP($A6,csapatok!$A:$GR,CH$271,FALSE),'csapat-ranglista'!$A:$CC,CH$272,FALSE)/4),0)</f>
        <v>38.514013958468446</v>
      </c>
      <c r="CI6" s="226">
        <f>IFERROR(IF(RIGHT(VLOOKUP($A6,csapatok!$A:$GR,CI$271,FALSE),5)="Csere",VLOOKUP(LEFT(VLOOKUP($A6,csapatok!$A:$GR,CI$271,FALSE),LEN(VLOOKUP($A6,csapatok!$A:$GR,CI$271,FALSE))-6),'csapat-ranglista'!$A:$CC,CI$272,FALSE)/8,VLOOKUP(VLOOKUP($A6,csapatok!$A:$GR,CI$271,FALSE),'csapat-ranglista'!$A:$CC,CI$272,FALSE)/4),0)</f>
        <v>3.75</v>
      </c>
      <c r="CJ6" s="227">
        <f>versenyek!$IQ$11*IFERROR(VLOOKUP(VLOOKUP($A6,versenyek!IP:IR,3,FALSE),szabalyok!$A$16:$B$23,2,FALSE)/4,0)</f>
        <v>0</v>
      </c>
      <c r="CK6" s="227">
        <f>versenyek!$IT$11*IFERROR(VLOOKUP(VLOOKUP($A6,versenyek!IS:IU,3,FALSE),szabalyok!$A$16:$B$23,2,FALSE)/4,0)</f>
        <v>3.8884248776766306</v>
      </c>
      <c r="CL6" s="226"/>
      <c r="CM6" s="250">
        <f t="shared" si="1"/>
        <v>270.13170499613869</v>
      </c>
    </row>
    <row r="7" spans="1:91">
      <c r="A7" s="32" t="s">
        <v>82</v>
      </c>
      <c r="B7" s="2">
        <v>25239</v>
      </c>
      <c r="C7" s="133" t="str">
        <f t="shared" si="0"/>
        <v>felnőtt</v>
      </c>
      <c r="D7" s="32" t="s">
        <v>9</v>
      </c>
      <c r="E7" s="47">
        <v>72</v>
      </c>
      <c r="F7" s="32">
        <v>0</v>
      </c>
      <c r="G7" s="32">
        <v>0</v>
      </c>
      <c r="H7" s="32">
        <v>3.1696393630270014</v>
      </c>
      <c r="I7" s="32">
        <v>14.952933509919221</v>
      </c>
      <c r="J7" s="32">
        <v>7.4758539917251614</v>
      </c>
      <c r="K7" s="32">
        <v>0</v>
      </c>
      <c r="L7" s="32">
        <v>0</v>
      </c>
      <c r="M7" s="32">
        <v>0</v>
      </c>
      <c r="N7" s="32">
        <v>31.01137426743886</v>
      </c>
      <c r="O7" s="32">
        <v>0</v>
      </c>
      <c r="P7" s="32">
        <v>6.4771795642018946</v>
      </c>
      <c r="Q7" s="32">
        <v>0</v>
      </c>
      <c r="R7" s="32">
        <v>0</v>
      </c>
      <c r="S7" s="32">
        <v>0</v>
      </c>
      <c r="T7" s="32">
        <v>44.703641928337348</v>
      </c>
      <c r="U7" s="32">
        <v>0</v>
      </c>
      <c r="V7" s="32">
        <v>1.2922960713968399</v>
      </c>
      <c r="W7" s="32">
        <v>0</v>
      </c>
      <c r="X7" s="32">
        <f>IFERROR(IF(RIGHT(VLOOKUP($A7,csapatok!$A:$BL,X$271,FALSE),5)="Csere",VLOOKUP(LEFT(VLOOKUP($A7,csapatok!$A:$BL,X$271,FALSE),LEN(VLOOKUP($A7,csapatok!$A:$BL,X$271,FALSE))-6),'csapat-ranglista'!$A:$CC,X$272,FALSE)/8,VLOOKUP(VLOOKUP($A7,csapatok!$A:$BL,X$271,FALSE),'csapat-ranglista'!$A:$CC,X$272,FALSE)/4),0)</f>
        <v>0</v>
      </c>
      <c r="Y7" s="32">
        <f>IFERROR(IF(RIGHT(VLOOKUP($A7,csapatok!$A:$BL,Y$271,FALSE),5)="Csere",VLOOKUP(LEFT(VLOOKUP($A7,csapatok!$A:$BL,Y$271,FALSE),LEN(VLOOKUP($A7,csapatok!$A:$BL,Y$271,FALSE))-6),'csapat-ranglista'!$A:$CC,Y$272,FALSE)/8,VLOOKUP(VLOOKUP($A7,csapatok!$A:$BL,Y$271,FALSE),'csapat-ranglista'!$A:$CC,Y$272,FALSE)/4),0)</f>
        <v>0</v>
      </c>
      <c r="Z7" s="32">
        <f>IFERROR(IF(RIGHT(VLOOKUP($A7,csapatok!$A:$BL,Z$271,FALSE),5)="Csere",VLOOKUP(LEFT(VLOOKUP($A7,csapatok!$A:$BL,Z$271,FALSE),LEN(VLOOKUP($A7,csapatok!$A:$BL,Z$271,FALSE))-6),'csapat-ranglista'!$A:$CC,Z$272,FALSE)/8,VLOOKUP(VLOOKUP($A7,csapatok!$A:$BL,Z$271,FALSE),'csapat-ranglista'!$A:$CC,Z$272,FALSE)/4),0)</f>
        <v>0</v>
      </c>
      <c r="AA7" s="32">
        <f>IFERROR(IF(RIGHT(VLOOKUP($A7,csapatok!$A:$BL,AA$271,FALSE),5)="Csere",VLOOKUP(LEFT(VLOOKUP($A7,csapatok!$A:$BL,AA$271,FALSE),LEN(VLOOKUP($A7,csapatok!$A:$BL,AA$271,FALSE))-6),'csapat-ranglista'!$A:$CC,AA$272,FALSE)/8,VLOOKUP(VLOOKUP($A7,csapatok!$A:$BL,AA$271,FALSE),'csapat-ranglista'!$A:$CC,AA$272,FALSE)/4),0)</f>
        <v>2.0959978726233222</v>
      </c>
      <c r="AB7" s="226">
        <f>IFERROR(IF(RIGHT(VLOOKUP($A7,csapatok!$A:$BL,AB$271,FALSE),5)="Csere",VLOOKUP(LEFT(VLOOKUP($A7,csapatok!$A:$BL,AB$271,FALSE),LEN(VLOOKUP($A7,csapatok!$A:$BL,AB$271,FALSE))-6),'csapat-ranglista'!$A:$CC,AB$272,FALSE)/8,VLOOKUP(VLOOKUP($A7,csapatok!$A:$BL,AB$271,FALSE),'csapat-ranglista'!$A:$CC,AB$272,FALSE)/4),0)</f>
        <v>0</v>
      </c>
      <c r="AC7" s="226">
        <f>IFERROR(IF(RIGHT(VLOOKUP($A7,csapatok!$A:$BL,AC$271,FALSE),5)="Csere",VLOOKUP(LEFT(VLOOKUP($A7,csapatok!$A:$BL,AC$271,FALSE),LEN(VLOOKUP($A7,csapatok!$A:$BL,AC$271,FALSE))-6),'csapat-ranglista'!$A:$CC,AC$272,FALSE)/8,VLOOKUP(VLOOKUP($A7,csapatok!$A:$BL,AC$271,FALSE),'csapat-ranglista'!$A:$CC,AC$272,FALSE)/4),0)</f>
        <v>0</v>
      </c>
      <c r="AD7" s="226">
        <f>IFERROR(IF(RIGHT(VLOOKUP($A7,csapatok!$A:$BL,AD$271,FALSE),5)="Csere",VLOOKUP(LEFT(VLOOKUP($A7,csapatok!$A:$BL,AD$271,FALSE),LEN(VLOOKUP($A7,csapatok!$A:$BL,AD$271,FALSE))-6),'csapat-ranglista'!$A:$CC,AD$272,FALSE)/8,VLOOKUP(VLOOKUP($A7,csapatok!$A:$BL,AD$271,FALSE),'csapat-ranglista'!$A:$CC,AD$272,FALSE)/4),0)</f>
        <v>0</v>
      </c>
      <c r="AE7" s="226">
        <f>IFERROR(IF(RIGHT(VLOOKUP($A7,csapatok!$A:$BL,AE$271,FALSE),5)="Csere",VLOOKUP(LEFT(VLOOKUP($A7,csapatok!$A:$BL,AE$271,FALSE),LEN(VLOOKUP($A7,csapatok!$A:$BL,AE$271,FALSE))-6),'csapat-ranglista'!$A:$CC,AE$272,FALSE)/8,VLOOKUP(VLOOKUP($A7,csapatok!$A:$BL,AE$271,FALSE),'csapat-ranglista'!$A:$CC,AE$272,FALSE)/4),0)</f>
        <v>8.0079776625448762</v>
      </c>
      <c r="AF7" s="226">
        <f>IFERROR(IF(RIGHT(VLOOKUP($A7,csapatok!$A:$BL,AF$271,FALSE),5)="Csere",VLOOKUP(LEFT(VLOOKUP($A7,csapatok!$A:$BL,AF$271,FALSE),LEN(VLOOKUP($A7,csapatok!$A:$BL,AF$271,FALSE))-6),'csapat-ranglista'!$A:$CC,AF$272,FALSE)/8,VLOOKUP(VLOOKUP($A7,csapatok!$A:$BL,AF$271,FALSE),'csapat-ranglista'!$A:$CC,AF$272,FALSE)/4),0)</f>
        <v>48.420672118069405</v>
      </c>
      <c r="AG7" s="226">
        <f>IFERROR(IF(RIGHT(VLOOKUP($A7,csapatok!$A:$BL,AG$271,FALSE),5)="Csere",VLOOKUP(LEFT(VLOOKUP($A7,csapatok!$A:$BL,AG$271,FALSE),LEN(VLOOKUP($A7,csapatok!$A:$BL,AG$271,FALSE))-6),'csapat-ranglista'!$A:$CC,AG$272,FALSE)/8,VLOOKUP(VLOOKUP($A7,csapatok!$A:$BL,AG$271,FALSE),'csapat-ranglista'!$A:$CC,AG$272,FALSE)/4),0)</f>
        <v>4.2597347548257423</v>
      </c>
      <c r="AH7" s="226">
        <f>IFERROR(IF(RIGHT(VLOOKUP($A7,csapatok!$A:$BL,AH$271,FALSE),5)="Csere",VLOOKUP(LEFT(VLOOKUP($A7,csapatok!$A:$BL,AH$271,FALSE),LEN(VLOOKUP($A7,csapatok!$A:$BL,AH$271,FALSE))-6),'csapat-ranglista'!$A:$CC,AH$272,FALSE)/8,VLOOKUP(VLOOKUP($A7,csapatok!$A:$BL,AH$271,FALSE),'csapat-ranglista'!$A:$CC,AH$272,FALSE)/4),0)</f>
        <v>0</v>
      </c>
      <c r="AI7" s="226">
        <f>IFERROR(IF(RIGHT(VLOOKUP($A7,csapatok!$A:$BL,AI$271,FALSE),5)="Csere",VLOOKUP(LEFT(VLOOKUP($A7,csapatok!$A:$BL,AI$271,FALSE),LEN(VLOOKUP($A7,csapatok!$A:$BL,AI$271,FALSE))-6),'csapat-ranglista'!$A:$CC,AI$272,FALSE)/8,VLOOKUP(VLOOKUP($A7,csapatok!$A:$BL,AI$271,FALSE),'csapat-ranglista'!$A:$CC,AI$272,FALSE)/4),0)</f>
        <v>9.2692168541111108</v>
      </c>
      <c r="AJ7" s="226">
        <f>IFERROR(IF(RIGHT(VLOOKUP($A7,csapatok!$A:$BL,AJ$271,FALSE),5)="Csere",VLOOKUP(LEFT(VLOOKUP($A7,csapatok!$A:$BL,AJ$271,FALSE),LEN(VLOOKUP($A7,csapatok!$A:$BL,AJ$271,FALSE))-6),'csapat-ranglista'!$A:$CC,AJ$272,FALSE)/8,VLOOKUP(VLOOKUP($A7,csapatok!$A:$BL,AJ$271,FALSE),'csapat-ranglista'!$A:$CC,AJ$272,FALSE)/2),0)</f>
        <v>5.1058258642098169</v>
      </c>
      <c r="AK7" s="226">
        <f>IFERROR(IF(RIGHT(VLOOKUP($A7,csapatok!$A:$CN,AK$271,FALSE),5)="Csere",VLOOKUP(LEFT(VLOOKUP($A7,csapatok!$A:$CN,AK$271,FALSE),LEN(VLOOKUP($A7,csapatok!$A:$CN,AK$271,FALSE))-6),'csapat-ranglista'!$A:$CC,AK$272,FALSE)/8,VLOOKUP(VLOOKUP($A7,csapatok!$A:$CN,AK$271,FALSE),'csapat-ranglista'!$A:$CC,AK$272,FALSE)/4),0)</f>
        <v>0</v>
      </c>
      <c r="AL7" s="226">
        <f>IFERROR(IF(RIGHT(VLOOKUP($A7,csapatok!$A:$CN,AL$271,FALSE),5)="Csere",VLOOKUP(LEFT(VLOOKUP($A7,csapatok!$A:$CN,AL$271,FALSE),LEN(VLOOKUP($A7,csapatok!$A:$CN,AL$271,FALSE))-6),'csapat-ranglista'!$A:$CC,AL$272,FALSE)/8,VLOOKUP(VLOOKUP($A7,csapatok!$A:$CN,AL$271,FALSE),'csapat-ranglista'!$A:$CC,AL$272,FALSE)/4),0)</f>
        <v>19.536127370443349</v>
      </c>
      <c r="AM7" s="226">
        <f>IFERROR(IF(RIGHT(VLOOKUP($A7,csapatok!$A:$CN,AM$271,FALSE),5)="Csere",VLOOKUP(LEFT(VLOOKUP($A7,csapatok!$A:$CN,AM$271,FALSE),LEN(VLOOKUP($A7,csapatok!$A:$CN,AM$271,FALSE))-6),'csapat-ranglista'!$A:$CC,AM$272,FALSE)/8,VLOOKUP(VLOOKUP($A7,csapatok!$A:$CN,AM$271,FALSE),'csapat-ranglista'!$A:$CC,AM$272,FALSE)/4),0)</f>
        <v>0</v>
      </c>
      <c r="AN7" s="226">
        <f>IFERROR(IF(RIGHT(VLOOKUP($A7,csapatok!$A:$CN,AN$271,FALSE),5)="Csere",VLOOKUP(LEFT(VLOOKUP($A7,csapatok!$A:$CN,AN$271,FALSE),LEN(VLOOKUP($A7,csapatok!$A:$CN,AN$271,FALSE))-6),'csapat-ranglista'!$A:$CC,AN$272,FALSE)/8,VLOOKUP(VLOOKUP($A7,csapatok!$A:$CN,AN$271,FALSE),'csapat-ranglista'!$A:$CC,AN$272,FALSE)/4),0)</f>
        <v>0</v>
      </c>
      <c r="AO7" s="226">
        <f>IFERROR(IF(RIGHT(VLOOKUP($A7,csapatok!$A:$CN,AO$271,FALSE),5)="Csere",VLOOKUP(LEFT(VLOOKUP($A7,csapatok!$A:$CN,AO$271,FALSE),LEN(VLOOKUP($A7,csapatok!$A:$CN,AO$271,FALSE))-6),'csapat-ranglista'!$A:$CC,AO$272,FALSE)/8,VLOOKUP(VLOOKUP($A7,csapatok!$A:$CN,AO$271,FALSE),'csapat-ranglista'!$A:$CC,AO$272,FALSE)/4),0)</f>
        <v>12.407846234860452</v>
      </c>
      <c r="AP7" s="226">
        <f>IFERROR(IF(RIGHT(VLOOKUP($A7,csapatok!$A:$CN,AP$271,FALSE),5)="Csere",VLOOKUP(LEFT(VLOOKUP($A7,csapatok!$A:$CN,AP$271,FALSE),LEN(VLOOKUP($A7,csapatok!$A:$CN,AP$271,FALSE))-6),'csapat-ranglista'!$A:$CC,AP$272,FALSE)/8,VLOOKUP(VLOOKUP($A7,csapatok!$A:$CN,AP$271,FALSE),'csapat-ranglista'!$A:$CC,AP$272,FALSE)/4),0)</f>
        <v>0</v>
      </c>
      <c r="AQ7" s="226">
        <f>IFERROR(IF(RIGHT(VLOOKUP($A7,csapatok!$A:$CN,AQ$271,FALSE),5)="Csere",VLOOKUP(LEFT(VLOOKUP($A7,csapatok!$A:$CN,AQ$271,FALSE),LEN(VLOOKUP($A7,csapatok!$A:$CN,AQ$271,FALSE))-6),'csapat-ranglista'!$A:$CC,AQ$272,FALSE)/8,VLOOKUP(VLOOKUP($A7,csapatok!$A:$CN,AQ$271,FALSE),'csapat-ranglista'!$A:$CC,AQ$272,FALSE)/4),0)</f>
        <v>0</v>
      </c>
      <c r="AR7" s="226">
        <f>IFERROR(IF(RIGHT(VLOOKUP($A7,csapatok!$A:$CN,AR$271,FALSE),5)="Csere",VLOOKUP(LEFT(VLOOKUP($A7,csapatok!$A:$CN,AR$271,FALSE),LEN(VLOOKUP($A7,csapatok!$A:$CN,AR$271,FALSE))-6),'csapat-ranglista'!$A:$CC,AR$272,FALSE)/8,VLOOKUP(VLOOKUP($A7,csapatok!$A:$CN,AR$271,FALSE),'csapat-ranglista'!$A:$CC,AR$272,FALSE)/4),0)</f>
        <v>0</v>
      </c>
      <c r="AS7" s="226">
        <f>IFERROR(IF(RIGHT(VLOOKUP($A7,csapatok!$A:$CN,AS$271,FALSE),5)="Csere",VLOOKUP(LEFT(VLOOKUP($A7,csapatok!$A:$CN,AS$271,FALSE),LEN(VLOOKUP($A7,csapatok!$A:$CN,AS$271,FALSE))-6),'csapat-ranglista'!$A:$CC,AS$272,FALSE)/8,VLOOKUP(VLOOKUP($A7,csapatok!$A:$CN,AS$271,FALSE),'csapat-ranglista'!$A:$CC,AS$272,FALSE)/4),0)</f>
        <v>14.966256433217392</v>
      </c>
      <c r="AT7" s="226">
        <f>IFERROR(IF(RIGHT(VLOOKUP($A7,csapatok!$A:$CN,AT$271,FALSE),5)="Csere",VLOOKUP(LEFT(VLOOKUP($A7,csapatok!$A:$CN,AT$271,FALSE),LEN(VLOOKUP($A7,csapatok!$A:$CN,AT$271,FALSE))-6),'csapat-ranglista'!$A:$CC,AT$272,FALSE)/8,VLOOKUP(VLOOKUP($A7,csapatok!$A:$CN,AT$271,FALSE),'csapat-ranglista'!$A:$CC,AT$272,FALSE)/4),0)</f>
        <v>0</v>
      </c>
      <c r="AU7" s="226">
        <f>IFERROR(IF(RIGHT(VLOOKUP($A7,csapatok!$A:$CN,AU$271,FALSE),5)="Csere",VLOOKUP(LEFT(VLOOKUP($A7,csapatok!$A:$CN,AU$271,FALSE),LEN(VLOOKUP($A7,csapatok!$A:$CN,AU$271,FALSE))-6),'csapat-ranglista'!$A:$CC,AU$272,FALSE)/8,VLOOKUP(VLOOKUP($A7,csapatok!$A:$CN,AU$271,FALSE),'csapat-ranglista'!$A:$CC,AU$272,FALSE)/4),0)</f>
        <v>0</v>
      </c>
      <c r="AV7" s="226">
        <f>IFERROR(IF(RIGHT(VLOOKUP($A7,csapatok!$A:$CN,AV$271,FALSE),5)="Csere",VLOOKUP(LEFT(VLOOKUP($A7,csapatok!$A:$CN,AV$271,FALSE),LEN(VLOOKUP($A7,csapatok!$A:$CN,AV$271,FALSE))-6),'csapat-ranglista'!$A:$CC,AV$272,FALSE)/8,VLOOKUP(VLOOKUP($A7,csapatok!$A:$CN,AV$271,FALSE),'csapat-ranglista'!$A:$CC,AV$272,FALSE)/4),0)</f>
        <v>4.6826832059957972</v>
      </c>
      <c r="AW7" s="226">
        <f>IFERROR(IF(RIGHT(VLOOKUP($A7,csapatok!$A:$CN,AW$271,FALSE),5)="Csere",VLOOKUP(LEFT(VLOOKUP($A7,csapatok!$A:$CN,AW$271,FALSE),LEN(VLOOKUP($A7,csapatok!$A:$CN,AW$271,FALSE))-6),'csapat-ranglista'!$A:$CC,AW$272,FALSE)/8,VLOOKUP(VLOOKUP($A7,csapatok!$A:$CN,AW$271,FALSE),'csapat-ranglista'!$A:$CC,AW$272,FALSE)/4),0)</f>
        <v>0</v>
      </c>
      <c r="AX7" s="226">
        <f>IFERROR(IF(RIGHT(VLOOKUP($A7,csapatok!$A:$CN,AX$271,FALSE),5)="Csere",VLOOKUP(LEFT(VLOOKUP($A7,csapatok!$A:$CN,AX$271,FALSE),LEN(VLOOKUP($A7,csapatok!$A:$CN,AX$271,FALSE))-6),'csapat-ranglista'!$A:$CC,AX$272,FALSE)/8,VLOOKUP(VLOOKUP($A7,csapatok!$A:$CN,AX$271,FALSE),'csapat-ranglista'!$A:$CC,AX$272,FALSE)/4),0)</f>
        <v>0</v>
      </c>
      <c r="AY7" s="226">
        <f>IFERROR(IF(RIGHT(VLOOKUP($A7,csapatok!$A:$GR,AY$271,FALSE),5)="Csere",VLOOKUP(LEFT(VLOOKUP($A7,csapatok!$A:$GR,AY$271,FALSE),LEN(VLOOKUP($A7,csapatok!$A:$GR,AY$271,FALSE))-6),'csapat-ranglista'!$A:$CC,AY$272,FALSE)/8,VLOOKUP(VLOOKUP($A7,csapatok!$A:$GR,AY$271,FALSE),'csapat-ranglista'!$A:$CC,AY$272,FALSE)/4),0)</f>
        <v>0</v>
      </c>
      <c r="AZ7" s="226">
        <f>IFERROR(IF(RIGHT(VLOOKUP($A7,csapatok!$A:$GR,AZ$271,FALSE),5)="Csere",VLOOKUP(LEFT(VLOOKUP($A7,csapatok!$A:$GR,AZ$271,FALSE),LEN(VLOOKUP($A7,csapatok!$A:$GR,AZ$271,FALSE))-6),'csapat-ranglista'!$A:$CC,AZ$272,FALSE)/8,VLOOKUP(VLOOKUP($A7,csapatok!$A:$GR,AZ$271,FALSE),'csapat-ranglista'!$A:$CC,AZ$272,FALSE)/4),0)</f>
        <v>0</v>
      </c>
      <c r="BA7" s="226">
        <f>IFERROR(IF(RIGHT(VLOOKUP($A7,csapatok!$A:$GR,BA$271,FALSE),5)="Csere",VLOOKUP(LEFT(VLOOKUP($A7,csapatok!$A:$GR,BA$271,FALSE),LEN(VLOOKUP($A7,csapatok!$A:$GR,BA$271,FALSE))-6),'csapat-ranglista'!$A:$CC,BA$272,FALSE)/8,VLOOKUP(VLOOKUP($A7,csapatok!$A:$GR,BA$271,FALSE),'csapat-ranglista'!$A:$CC,BA$272,FALSE)/4),0)</f>
        <v>29.637885014834357</v>
      </c>
      <c r="BB7" s="226">
        <f>IFERROR(IF(RIGHT(VLOOKUP($A7,csapatok!$A:$GR,BB$271,FALSE),5)="Csere",VLOOKUP(LEFT(VLOOKUP($A7,csapatok!$A:$GR,BB$271,FALSE),LEN(VLOOKUP($A7,csapatok!$A:$GR,BB$271,FALSE))-6),'csapat-ranglista'!$A:$CC,BB$272,FALSE)/8,VLOOKUP(VLOOKUP($A7,csapatok!$A:$GR,BB$271,FALSE),'csapat-ranglista'!$A:$CC,BB$272,FALSE)/4),0)</f>
        <v>45</v>
      </c>
      <c r="BC7" s="227">
        <f>versenyek!$ES$11*IFERROR(VLOOKUP(VLOOKUP($A7,versenyek!ER:ET,3,FALSE),szabalyok!$A$16:$B$23,2,FALSE)/4,0)</f>
        <v>0</v>
      </c>
      <c r="BD7" s="227">
        <f>versenyek!$EV$11*IFERROR(VLOOKUP(VLOOKUP($A7,versenyek!EU:EW,3,FALSE),szabalyok!$A$16:$B$23,2,FALSE)/4,0)</f>
        <v>0</v>
      </c>
      <c r="BE7" s="226">
        <f>IFERROR(IF(RIGHT(VLOOKUP($A7,csapatok!$A:$GR,BE$271,FALSE),5)="Csere",VLOOKUP(LEFT(VLOOKUP($A7,csapatok!$A:$GR,BE$271,FALSE),LEN(VLOOKUP($A7,csapatok!$A:$GR,BE$271,FALSE))-6),'csapat-ranglista'!$A:$CC,BE$272,FALSE)/8,VLOOKUP(VLOOKUP($A7,csapatok!$A:$GR,BE$271,FALSE),'csapat-ranglista'!$A:$CC,BE$272,FALSE)/4),0)</f>
        <v>0</v>
      </c>
      <c r="BF7" s="226">
        <f>IFERROR(IF(RIGHT(VLOOKUP($A7,csapatok!$A:$GR,BF$271,FALSE),5)="Csere",VLOOKUP(LEFT(VLOOKUP($A7,csapatok!$A:$GR,BF$271,FALSE),LEN(VLOOKUP($A7,csapatok!$A:$GR,BF$271,FALSE))-6),'csapat-ranglista'!$A:$CC,BF$272,FALSE)/8,VLOOKUP(VLOOKUP($A7,csapatok!$A:$GR,BF$271,FALSE),'csapat-ranglista'!$A:$CC,BF$272,FALSE)/4),0)</f>
        <v>4.2413740996322966</v>
      </c>
      <c r="BG7" s="226">
        <f>IFERROR(IF(RIGHT(VLOOKUP($A7,csapatok!$A:$GR,BG$271,FALSE),5)="Csere",VLOOKUP(LEFT(VLOOKUP($A7,csapatok!$A:$GR,BG$271,FALSE),LEN(VLOOKUP($A7,csapatok!$A:$GR,BG$271,FALSE))-6),'csapat-ranglista'!$A:$CC,BG$272,FALSE)/8,VLOOKUP(VLOOKUP($A7,csapatok!$A:$GR,BG$271,FALSE),'csapat-ranglista'!$A:$CC,BG$272,FALSE)/4),0)</f>
        <v>3.4944340905656577</v>
      </c>
      <c r="BH7" s="226">
        <f>IFERROR(IF(RIGHT(VLOOKUP($A7,csapatok!$A:$GR,BH$271,FALSE),5)="Csere",VLOOKUP(LEFT(VLOOKUP($A7,csapatok!$A:$GR,BH$271,FALSE),LEN(VLOOKUP($A7,csapatok!$A:$GR,BH$271,FALSE))-6),'csapat-ranglista'!$A:$CC,BH$272,FALSE)/8,VLOOKUP(VLOOKUP($A7,csapatok!$A:$GR,BH$271,FALSE),'csapat-ranglista'!$A:$CC,BH$272,FALSE)/4),0)</f>
        <v>0</v>
      </c>
      <c r="BI7" s="226">
        <f>IFERROR(IF(RIGHT(VLOOKUP($A7,csapatok!$A:$GR,BI$271,FALSE),5)="Csere",VLOOKUP(LEFT(VLOOKUP($A7,csapatok!$A:$GR,BI$271,FALSE),LEN(VLOOKUP($A7,csapatok!$A:$GR,BI$271,FALSE))-6),'csapat-ranglista'!$A:$CC,BI$272,FALSE)/8,VLOOKUP(VLOOKUP($A7,csapatok!$A:$GR,BI$271,FALSE),'csapat-ranglista'!$A:$CC,BI$272,FALSE)/4),0)</f>
        <v>8.2415755805168001</v>
      </c>
      <c r="BJ7" s="226">
        <f>IFERROR(IF(RIGHT(VLOOKUP($A7,csapatok!$A:$GR,BJ$271,FALSE),5)="Csere",VLOOKUP(LEFT(VLOOKUP($A7,csapatok!$A:$GR,BJ$271,FALSE),LEN(VLOOKUP($A7,csapatok!$A:$GR,BJ$271,FALSE))-6),'csapat-ranglista'!$A:$CC,BJ$272,FALSE)/8,VLOOKUP(VLOOKUP($A7,csapatok!$A:$GR,BJ$271,FALSE),'csapat-ranglista'!$A:$CC,BJ$272,FALSE)/4),0)</f>
        <v>34.121165566916844</v>
      </c>
      <c r="BK7" s="226">
        <f>IFERROR(IF(RIGHT(VLOOKUP($A7,csapatok!$A:$GR,BK$271,FALSE),5)="Csere",VLOOKUP(LEFT(VLOOKUP($A7,csapatok!$A:$GR,BK$271,FALSE),LEN(VLOOKUP($A7,csapatok!$A:$GR,BK$271,FALSE))-6),'csapat-ranglista'!$A:$CC,BK$272,FALSE)/8,VLOOKUP(VLOOKUP($A7,csapatok!$A:$GR,BK$271,FALSE),'csapat-ranglista'!$A:$CC,BK$272,FALSE)/4),0)</f>
        <v>0</v>
      </c>
      <c r="BL7" s="226">
        <f>IFERROR(IF(RIGHT(VLOOKUP($A7,csapatok!$A:$GR,BL$271,FALSE),5)="Csere",VLOOKUP(LEFT(VLOOKUP($A7,csapatok!$A:$GR,BL$271,FALSE),LEN(VLOOKUP($A7,csapatok!$A:$GR,BL$271,FALSE))-6),'csapat-ranglista'!$A:$CC,BL$272,FALSE)/8,VLOOKUP(VLOOKUP($A7,csapatok!$A:$GR,BL$271,FALSE),'csapat-ranglista'!$A:$CC,BL$272,FALSE)/4),0)</f>
        <v>7.567542108175207</v>
      </c>
      <c r="BM7" s="226">
        <f>IFERROR(IF(RIGHT(VLOOKUP($A7,csapatok!$A:$GR,BM$271,FALSE),5)="Csere",VLOOKUP(LEFT(VLOOKUP($A7,csapatok!$A:$GR,BM$271,FALSE),LEN(VLOOKUP($A7,csapatok!$A:$GR,BM$271,FALSE))-6),'csapat-ranglista'!$A:$CC,BM$272,FALSE)/8,VLOOKUP(VLOOKUP($A7,csapatok!$A:$GR,BM$271,FALSE),'csapat-ranglista'!$A:$CC,BM$272,FALSE)/4),0)</f>
        <v>28.882350137785942</v>
      </c>
      <c r="BN7" s="226">
        <f>IFERROR(IF(RIGHT(VLOOKUP($A7,csapatok!$A:$GR,BN$271,FALSE),5)="Csere",VLOOKUP(LEFT(VLOOKUP($A7,csapatok!$A:$GR,BN$271,FALSE),LEN(VLOOKUP($A7,csapatok!$A:$GR,BN$271,FALSE))-6),'csapat-ranglista'!$A:$CC,BN$272,FALSE)/8,VLOOKUP(VLOOKUP($A7,csapatok!$A:$GR,BN$271,FALSE),'csapat-ranglista'!$A:$CC,BN$272,FALSE)/4),0)</f>
        <v>0</v>
      </c>
      <c r="BO7" s="226">
        <f>IFERROR(IF(RIGHT(VLOOKUP($A7,csapatok!$A:$GR,BO$271,FALSE),5)="Csere",VLOOKUP(LEFT(VLOOKUP($A7,csapatok!$A:$GR,BO$271,FALSE),LEN(VLOOKUP($A7,csapatok!$A:$GR,BO$271,FALSE))-6),'csapat-ranglista'!$A:$CC,BO$272,FALSE)/8,VLOOKUP(VLOOKUP($A7,csapatok!$A:$GR,BO$271,FALSE),'csapat-ranglista'!$A:$CC,BO$272,FALSE)/4),0)</f>
        <v>17.117848409941498</v>
      </c>
      <c r="BP7" s="226">
        <f>IFERROR(IF(RIGHT(VLOOKUP($A7,csapatok!$A:$GR,BP$271,FALSE),5)="Csere",VLOOKUP(LEFT(VLOOKUP($A7,csapatok!$A:$GR,BP$271,FALSE),LEN(VLOOKUP($A7,csapatok!$A:$GR,BP$271,FALSE))-6),'csapat-ranglista'!$A:$CC,BP$272,FALSE)/8,VLOOKUP(VLOOKUP($A7,csapatok!$A:$GR,BP$271,FALSE),'csapat-ranglista'!$A:$CC,BP$272,FALSE)/4),0)</f>
        <v>36.881806500000003</v>
      </c>
      <c r="BQ7" s="226">
        <f>IFERROR(IF(RIGHT(VLOOKUP($A7,csapatok!$A:$GR,BQ$271,FALSE),5)="Csere",VLOOKUP(LEFT(VLOOKUP($A7,csapatok!$A:$GR,BQ$271,FALSE),LEN(VLOOKUP($A7,csapatok!$A:$GR,BQ$271,FALSE))-6),'csapat-ranglista'!$A:$CC,BQ$272,FALSE)/8,VLOOKUP(VLOOKUP($A7,csapatok!$A:$GR,BQ$271,FALSE),'csapat-ranglista'!$A:$CC,BQ$272,FALSE)/4),0)</f>
        <v>0</v>
      </c>
      <c r="BR7" s="226">
        <f>IFERROR(IF(RIGHT(VLOOKUP($A7,csapatok!$A:$GR,BR$271,FALSE),5)="Csere",VLOOKUP(LEFT(VLOOKUP($A7,csapatok!$A:$GR,BR$271,FALSE),LEN(VLOOKUP($A7,csapatok!$A:$GR,BR$271,FALSE))-6),'csapat-ranglista'!$A:$CC,BR$272,FALSE)/8,VLOOKUP(VLOOKUP($A7,csapatok!$A:$GR,BR$271,FALSE),'csapat-ranglista'!$A:$CC,BR$272,FALSE)/4),0)</f>
        <v>0</v>
      </c>
      <c r="BS7" s="226">
        <f>IFERROR(IF(RIGHT(VLOOKUP($A7,csapatok!$A:$GR,BS$271,FALSE),5)="Csere",VLOOKUP(LEFT(VLOOKUP($A7,csapatok!$A:$GR,BS$271,FALSE),LEN(VLOOKUP($A7,csapatok!$A:$GR,BS$271,FALSE))-6),'csapat-ranglista'!$A:$CC,BS$272,FALSE)/8,VLOOKUP(VLOOKUP($A7,csapatok!$A:$GR,BS$271,FALSE),'csapat-ranglista'!$A:$CC,BS$272,FALSE)/4),0)</f>
        <v>0</v>
      </c>
      <c r="BT7" s="226">
        <f>IFERROR(IF(RIGHT(VLOOKUP($A7,csapatok!$A:$GR,BT$271,FALSE),5)="Csere",VLOOKUP(LEFT(VLOOKUP($A7,csapatok!$A:$GR,BT$271,FALSE),LEN(VLOOKUP($A7,csapatok!$A:$GR,BT$271,FALSE))-6),'csapat-ranglista'!$A:$CC,BT$272,FALSE)/8,VLOOKUP(VLOOKUP($A7,csapatok!$A:$GR,BT$271,FALSE),'csapat-ranglista'!$A:$CC,BT$272,FALSE)/4),0)</f>
        <v>0</v>
      </c>
      <c r="BU7" s="226">
        <f>IFERROR(IF(RIGHT(VLOOKUP($A7,csapatok!$A:$GR,BU$271,FALSE),5)="Csere",VLOOKUP(LEFT(VLOOKUP($A7,csapatok!$A:$GR,BU$271,FALSE),LEN(VLOOKUP($A7,csapatok!$A:$GR,BU$271,FALSE))-6),'csapat-ranglista'!$A:$CC,BU$272,FALSE)/8,VLOOKUP(VLOOKUP($A7,csapatok!$A:$GR,BU$271,FALSE),'csapat-ranglista'!$A:$CC,BU$272,FALSE)/4),0)</f>
        <v>0</v>
      </c>
      <c r="BV7" s="226">
        <f>IFERROR(IF(RIGHT(VLOOKUP($A7,csapatok!$A:$GR,BV$271,FALSE),5)="Csere",VLOOKUP(LEFT(VLOOKUP($A7,csapatok!$A:$GR,BV$271,FALSE),LEN(VLOOKUP($A7,csapatok!$A:$GR,BV$271,FALSE))-6),'csapat-ranglista'!$A:$CC,BV$272,FALSE)/8,VLOOKUP(VLOOKUP($A7,csapatok!$A:$GR,BV$271,FALSE),'csapat-ranglista'!$A:$CC,BV$272,FALSE)/4),0)</f>
        <v>0</v>
      </c>
      <c r="BW7" s="226">
        <f>IFERROR(IF(RIGHT(VLOOKUP($A7,csapatok!$A:$GR,BW$271,FALSE),5)="Csere",VLOOKUP(LEFT(VLOOKUP($A7,csapatok!$A:$GR,BW$271,FALSE),LEN(VLOOKUP($A7,csapatok!$A:$GR,BW$271,FALSE))-6),'csapat-ranglista'!$A:$CC,BW$272,FALSE)/8,VLOOKUP(VLOOKUP($A7,csapatok!$A:$GR,BW$271,FALSE),'csapat-ranglista'!$A:$CC,BW$272,FALSE)/4),0)</f>
        <v>17.133224795724026</v>
      </c>
      <c r="BX7" s="226">
        <f>IFERROR(IF(RIGHT(VLOOKUP($A7,csapatok!$A:$GR,BX$271,FALSE),5)="Csere",VLOOKUP(LEFT(VLOOKUP($A7,csapatok!$A:$GR,BX$271,FALSE),LEN(VLOOKUP($A7,csapatok!$A:$GR,BX$271,FALSE))-6),'csapat-ranglista'!$A:$CC,BX$272,FALSE)/8,VLOOKUP(VLOOKUP($A7,csapatok!$A:$GR,BX$271,FALSE),'csapat-ranglista'!$A:$CC,BX$272,FALSE)/4),0)</f>
        <v>34.971716737049221</v>
      </c>
      <c r="BY7" s="226">
        <f>IFERROR(IF(RIGHT(VLOOKUP($A7,csapatok!$A:$GR,BY$271,FALSE),5)="Csere",VLOOKUP(LEFT(VLOOKUP($A7,csapatok!$A:$GR,BY$271,FALSE),LEN(VLOOKUP($A7,csapatok!$A:$GR,BY$271,FALSE))-6),'csapat-ranglista'!$A:$CC,BY$272,FALSE)/8,VLOOKUP(VLOOKUP($A7,csapatok!$A:$GR,BY$271,FALSE),'csapat-ranglista'!$A:$CC,BY$272,FALSE)/4),0)</f>
        <v>0</v>
      </c>
      <c r="BZ7" s="226">
        <f>IFERROR(IF(RIGHT(VLOOKUP($A7,csapatok!$A:$GR,BZ$271,FALSE),5)="Csere",VLOOKUP(LEFT(VLOOKUP($A7,csapatok!$A:$GR,BZ$271,FALSE),LEN(VLOOKUP($A7,csapatok!$A:$GR,BZ$271,FALSE))-6),'csapat-ranglista'!$A:$CC,BZ$272,FALSE)/8,VLOOKUP(VLOOKUP($A7,csapatok!$A:$GR,BZ$271,FALSE),'csapat-ranglista'!$A:$CC,BZ$272,FALSE)/4),0)</f>
        <v>12.931590587946184</v>
      </c>
      <c r="CA7" s="226">
        <f>IFERROR(IF(RIGHT(VLOOKUP($A7,csapatok!$A:$GR,CA$271,FALSE),5)="Csere",VLOOKUP(LEFT(VLOOKUP($A7,csapatok!$A:$GR,CA$271,FALSE),LEN(VLOOKUP($A7,csapatok!$A:$GR,CA$271,FALSE))-6),'csapat-ranglista'!$A:$CC,CA$272,FALSE)/8,VLOOKUP(VLOOKUP($A7,csapatok!$A:$GR,CA$271,FALSE),'csapat-ranglista'!$A:$CC,CA$272,FALSE)/4),0)</f>
        <v>0</v>
      </c>
      <c r="CB7" s="226">
        <f>IFERROR(IF(RIGHT(VLOOKUP($A7,csapatok!$A:$GR,CB$271,FALSE),5)="Csere",VLOOKUP(LEFT(VLOOKUP($A7,csapatok!$A:$GR,CB$271,FALSE),LEN(VLOOKUP($A7,csapatok!$A:$GR,CB$271,FALSE))-6),'csapat-ranglista'!$A:$CC,CB$272,FALSE)/8,VLOOKUP(VLOOKUP($A7,csapatok!$A:$GR,CB$271,FALSE),'csapat-ranglista'!$A:$CC,CB$272,FALSE)/4),0)</f>
        <v>0</v>
      </c>
      <c r="CC7" s="226">
        <f>IFERROR(IF(RIGHT(VLOOKUP($A7,csapatok!$A:$GR,CC$271,FALSE),5)="Csere",VLOOKUP(LEFT(VLOOKUP($A7,csapatok!$A:$GR,CC$271,FALSE),LEN(VLOOKUP($A7,csapatok!$A:$GR,CC$271,FALSE))-6),'csapat-ranglista'!$A:$CC,CC$272,FALSE)/8,VLOOKUP(VLOOKUP($A7,csapatok!$A:$GR,CC$271,FALSE),'csapat-ranglista'!$A:$CC,CC$272,FALSE)/4),0)</f>
        <v>0</v>
      </c>
      <c r="CD7" s="226">
        <f>IFERROR(IF(RIGHT(VLOOKUP($A7,csapatok!$A:$GR,CD$271,FALSE),5)="Csere",VLOOKUP(LEFT(VLOOKUP($A7,csapatok!$A:$GR,CD$271,FALSE),LEN(VLOOKUP($A7,csapatok!$A:$GR,CD$271,FALSE))-6),'csapat-ranglista'!$A:$CC,CD$272,FALSE)/8,VLOOKUP(VLOOKUP($A7,csapatok!$A:$GR,CD$271,FALSE),'csapat-ranglista'!$A:$CC,CD$272,FALSE)/4),0)</f>
        <v>0</v>
      </c>
      <c r="CE7" s="226">
        <f>IFERROR(IF(RIGHT(VLOOKUP($A7,csapatok!$A:$GR,CE$271,FALSE),5)="Csere",VLOOKUP(LEFT(VLOOKUP($A7,csapatok!$A:$GR,CE$271,FALSE),LEN(VLOOKUP($A7,csapatok!$A:$GR,CE$271,FALSE))-6),'csapat-ranglista'!$A:$CC,CE$272,FALSE)/8,VLOOKUP(VLOOKUP($A7,csapatok!$A:$GR,CE$271,FALSE),'csapat-ranglista'!$A:$CC,CE$272,FALSE)/4),0)</f>
        <v>0</v>
      </c>
      <c r="CF7" s="226">
        <f>IFERROR(IF(RIGHT(VLOOKUP($A7,csapatok!$A:$GR,CF$271,FALSE),5)="Csere",VLOOKUP(LEFT(VLOOKUP($A7,csapatok!$A:$GR,CF$271,FALSE),LEN(VLOOKUP($A7,csapatok!$A:$GR,CF$271,FALSE))-6),'csapat-ranglista'!$A:$CC,CF$272,FALSE)/8,VLOOKUP(VLOOKUP($A7,csapatok!$A:$GR,CF$271,FALSE),'csapat-ranglista'!$A:$CC,CF$272,FALSE)/4),0)</f>
        <v>7.1684739202555772</v>
      </c>
      <c r="CG7" s="226">
        <f>IFERROR(IF(RIGHT(VLOOKUP($A7,csapatok!$A:$GR,CG$271,FALSE),5)="Csere",VLOOKUP(LEFT(VLOOKUP($A7,csapatok!$A:$GR,CG$271,FALSE),LEN(VLOOKUP($A7,csapatok!$A:$GR,CG$271,FALSE))-6),'csapat-ranglista'!$A:$CC,CG$272,FALSE)/8,VLOOKUP(VLOOKUP($A7,csapatok!$A:$GR,CG$271,FALSE),'csapat-ranglista'!$A:$CC,CG$272,FALSE)/4),0)</f>
        <v>0</v>
      </c>
      <c r="CH7" s="226">
        <f>IFERROR(IF(RIGHT(VLOOKUP($A7,csapatok!$A:$GR,CH$271,FALSE),5)="Csere",VLOOKUP(LEFT(VLOOKUP($A7,csapatok!$A:$GR,CH$271,FALSE),LEN(VLOOKUP($A7,csapatok!$A:$GR,CH$271,FALSE))-6),'csapat-ranglista'!$A:$CC,CH$272,FALSE)/8,VLOOKUP(VLOOKUP($A7,csapatok!$A:$GR,CH$271,FALSE),'csapat-ranglista'!$A:$CC,CH$272,FALSE)/4),0)</f>
        <v>38.514013958468446</v>
      </c>
      <c r="CI7" s="226">
        <f>IFERROR(IF(RIGHT(VLOOKUP($A7,csapatok!$A:$GR,CI$271,FALSE),5)="Csere",VLOOKUP(LEFT(VLOOKUP($A7,csapatok!$A:$GR,CI$271,FALSE),LEN(VLOOKUP($A7,csapatok!$A:$GR,CI$271,FALSE))-6),'csapat-ranglista'!$A:$CC,CI$272,FALSE)/8,VLOOKUP(VLOOKUP($A7,csapatok!$A:$GR,CI$271,FALSE),'csapat-ranglista'!$A:$CC,CI$272,FALSE)/4),0)</f>
        <v>3.75</v>
      </c>
      <c r="CJ7" s="227">
        <f>versenyek!$IQ$11*IFERROR(VLOOKUP(VLOOKUP($A7,versenyek!IP:IR,3,FALSE),szabalyok!$A$16:$B$23,2,FALSE)/4,0)</f>
        <v>0</v>
      </c>
      <c r="CK7" s="227">
        <f>versenyek!$IT$11*IFERROR(VLOOKUP(VLOOKUP($A7,versenyek!IS:IU,3,FALSE),szabalyok!$A$16:$B$23,2,FALSE)/4,0)</f>
        <v>13.99832955963587</v>
      </c>
      <c r="CL7" s="226"/>
      <c r="CM7" s="250">
        <f t="shared" si="1"/>
        <v>269.01544605261358</v>
      </c>
    </row>
    <row r="8" spans="1:91">
      <c r="A8" s="32" t="s">
        <v>85</v>
      </c>
      <c r="B8" s="2">
        <v>33196</v>
      </c>
      <c r="C8" s="133" t="str">
        <f t="shared" si="0"/>
        <v>ifi</v>
      </c>
      <c r="D8" s="32" t="s">
        <v>9</v>
      </c>
      <c r="E8" s="47">
        <v>30</v>
      </c>
      <c r="F8" s="32">
        <v>0</v>
      </c>
      <c r="G8" s="32">
        <v>0.89530770886180866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12.921405944766192</v>
      </c>
      <c r="O8" s="32">
        <v>0</v>
      </c>
      <c r="P8" s="32">
        <v>0</v>
      </c>
      <c r="Q8" s="32">
        <v>1.4439569751222083</v>
      </c>
      <c r="R8" s="32">
        <v>0</v>
      </c>
      <c r="S8" s="32">
        <v>0</v>
      </c>
      <c r="T8" s="32">
        <v>8.6923748193989301</v>
      </c>
      <c r="U8" s="32">
        <v>0</v>
      </c>
      <c r="V8" s="32">
        <v>0</v>
      </c>
      <c r="W8" s="32">
        <v>0</v>
      </c>
      <c r="X8" s="32">
        <f>IFERROR(IF(RIGHT(VLOOKUP($A8,csapatok!$A:$BL,X$271,FALSE),5)="Csere",VLOOKUP(LEFT(VLOOKUP($A8,csapatok!$A:$BL,X$271,FALSE),LEN(VLOOKUP($A8,csapatok!$A:$BL,X$271,FALSE))-6),'csapat-ranglista'!$A:$CC,X$272,FALSE)/8,VLOOKUP(VLOOKUP($A8,csapatok!$A:$BL,X$271,FALSE),'csapat-ranglista'!$A:$CC,X$272,FALSE)/4),0)</f>
        <v>0</v>
      </c>
      <c r="Y8" s="32">
        <f>IFERROR(IF(RIGHT(VLOOKUP($A8,csapatok!$A:$BL,Y$271,FALSE),5)="Csere",VLOOKUP(LEFT(VLOOKUP($A8,csapatok!$A:$BL,Y$271,FALSE),LEN(VLOOKUP($A8,csapatok!$A:$BL,Y$271,FALSE))-6),'csapat-ranglista'!$A:$CC,Y$272,FALSE)/8,VLOOKUP(VLOOKUP($A8,csapatok!$A:$BL,Y$271,FALSE),'csapat-ranglista'!$A:$CC,Y$272,FALSE)/4),0)</f>
        <v>0</v>
      </c>
      <c r="Z8" s="32">
        <f>IFERROR(IF(RIGHT(VLOOKUP($A8,csapatok!$A:$BL,Z$271,FALSE),5)="Csere",VLOOKUP(LEFT(VLOOKUP($A8,csapatok!$A:$BL,Z$271,FALSE),LEN(VLOOKUP($A8,csapatok!$A:$BL,Z$271,FALSE))-6),'csapat-ranglista'!$A:$CC,Z$272,FALSE)/8,VLOOKUP(VLOOKUP($A8,csapatok!$A:$BL,Z$271,FALSE),'csapat-ranglista'!$A:$CC,Z$272,FALSE)/4),0)</f>
        <v>0</v>
      </c>
      <c r="AA8" s="32">
        <f>IFERROR(IF(RIGHT(VLOOKUP($A8,csapatok!$A:$BL,AA$271,FALSE),5)="Csere",VLOOKUP(LEFT(VLOOKUP($A8,csapatok!$A:$BL,AA$271,FALSE),LEN(VLOOKUP($A8,csapatok!$A:$BL,AA$271,FALSE))-6),'csapat-ranglista'!$A:$CC,AA$272,FALSE)/8,VLOOKUP(VLOOKUP($A8,csapatok!$A:$BL,AA$271,FALSE),'csapat-ranglista'!$A:$CC,AA$272,FALSE)/4),0)</f>
        <v>0</v>
      </c>
      <c r="AB8" s="226">
        <f>IFERROR(IF(RIGHT(VLOOKUP($A8,csapatok!$A:$BL,AB$271,FALSE),5)="Csere",VLOOKUP(LEFT(VLOOKUP($A8,csapatok!$A:$BL,AB$271,FALSE),LEN(VLOOKUP($A8,csapatok!$A:$BL,AB$271,FALSE))-6),'csapat-ranglista'!$A:$CC,AB$272,FALSE)/8,VLOOKUP(VLOOKUP($A8,csapatok!$A:$BL,AB$271,FALSE),'csapat-ranglista'!$A:$CC,AB$272,FALSE)/4),0)</f>
        <v>0</v>
      </c>
      <c r="AC8" s="226">
        <f>IFERROR(IF(RIGHT(VLOOKUP($A8,csapatok!$A:$BL,AC$271,FALSE),5)="Csere",VLOOKUP(LEFT(VLOOKUP($A8,csapatok!$A:$BL,AC$271,FALSE),LEN(VLOOKUP($A8,csapatok!$A:$BL,AC$271,FALSE))-6),'csapat-ranglista'!$A:$CC,AC$272,FALSE)/8,VLOOKUP(VLOOKUP($A8,csapatok!$A:$BL,AC$271,FALSE),'csapat-ranglista'!$A:$CC,AC$272,FALSE)/4),0)</f>
        <v>0</v>
      </c>
      <c r="AD8" s="226">
        <f>IFERROR(IF(RIGHT(VLOOKUP($A8,csapatok!$A:$BL,AD$271,FALSE),5)="Csere",VLOOKUP(LEFT(VLOOKUP($A8,csapatok!$A:$BL,AD$271,FALSE),LEN(VLOOKUP($A8,csapatok!$A:$BL,AD$271,FALSE))-6),'csapat-ranglista'!$A:$CC,AD$272,FALSE)/8,VLOOKUP(VLOOKUP($A8,csapatok!$A:$BL,AD$271,FALSE),'csapat-ranglista'!$A:$CC,AD$272,FALSE)/4),0)</f>
        <v>0</v>
      </c>
      <c r="AE8" s="226">
        <f>IFERROR(IF(RIGHT(VLOOKUP($A8,csapatok!$A:$BL,AE$271,FALSE),5)="Csere",VLOOKUP(LEFT(VLOOKUP($A8,csapatok!$A:$BL,AE$271,FALSE),LEN(VLOOKUP($A8,csapatok!$A:$BL,AE$271,FALSE))-6),'csapat-ranglista'!$A:$CC,AE$272,FALSE)/8,VLOOKUP(VLOOKUP($A8,csapatok!$A:$BL,AE$271,FALSE),'csapat-ranglista'!$A:$CC,AE$272,FALSE)/4),0)</f>
        <v>0</v>
      </c>
      <c r="AF8" s="226">
        <f>IFERROR(IF(RIGHT(VLOOKUP($A8,csapatok!$A:$BL,AF$271,FALSE),5)="Csere",VLOOKUP(LEFT(VLOOKUP($A8,csapatok!$A:$BL,AF$271,FALSE),LEN(VLOOKUP($A8,csapatok!$A:$BL,AF$271,FALSE))-6),'csapat-ranglista'!$A:$CC,AF$272,FALSE)/8,VLOOKUP(VLOOKUP($A8,csapatok!$A:$BL,AF$271,FALSE),'csapat-ranglista'!$A:$CC,AF$272,FALSE)/4),0)</f>
        <v>0</v>
      </c>
      <c r="AG8" s="226">
        <f>IFERROR(IF(RIGHT(VLOOKUP($A8,csapatok!$A:$BL,AG$271,FALSE),5)="Csere",VLOOKUP(LEFT(VLOOKUP($A8,csapatok!$A:$BL,AG$271,FALSE),LEN(VLOOKUP($A8,csapatok!$A:$BL,AG$271,FALSE))-6),'csapat-ranglista'!$A:$CC,AG$272,FALSE)/8,VLOOKUP(VLOOKUP($A8,csapatok!$A:$BL,AG$271,FALSE),'csapat-ranglista'!$A:$CC,AG$272,FALSE)/4),0)</f>
        <v>0</v>
      </c>
      <c r="AH8" s="226">
        <f>IFERROR(IF(RIGHT(VLOOKUP($A8,csapatok!$A:$BL,AH$271,FALSE),5)="Csere",VLOOKUP(LEFT(VLOOKUP($A8,csapatok!$A:$BL,AH$271,FALSE),LEN(VLOOKUP($A8,csapatok!$A:$BL,AH$271,FALSE))-6),'csapat-ranglista'!$A:$CC,AH$272,FALSE)/8,VLOOKUP(VLOOKUP($A8,csapatok!$A:$BL,AH$271,FALSE),'csapat-ranglista'!$A:$CC,AH$272,FALSE)/4),0)</f>
        <v>0</v>
      </c>
      <c r="AI8" s="226">
        <f>IFERROR(IF(RIGHT(VLOOKUP($A8,csapatok!$A:$BL,AI$271,FALSE),5)="Csere",VLOOKUP(LEFT(VLOOKUP($A8,csapatok!$A:$BL,AI$271,FALSE),LEN(VLOOKUP($A8,csapatok!$A:$BL,AI$271,FALSE))-6),'csapat-ranglista'!$A:$CC,AI$272,FALSE)/8,VLOOKUP(VLOOKUP($A8,csapatok!$A:$BL,AI$271,FALSE),'csapat-ranglista'!$A:$CC,AI$272,FALSE)/4),0)</f>
        <v>0</v>
      </c>
      <c r="AJ8" s="226">
        <f>IFERROR(IF(RIGHT(VLOOKUP($A8,csapatok!$A:$BL,AJ$271,FALSE),5)="Csere",VLOOKUP(LEFT(VLOOKUP($A8,csapatok!$A:$BL,AJ$271,FALSE),LEN(VLOOKUP($A8,csapatok!$A:$BL,AJ$271,FALSE))-6),'csapat-ranglista'!$A:$CC,AJ$272,FALSE)/8,VLOOKUP(VLOOKUP($A8,csapatok!$A:$BL,AJ$271,FALSE),'csapat-ranglista'!$A:$CC,AJ$272,FALSE)/2),0)</f>
        <v>0</v>
      </c>
      <c r="AK8" s="226">
        <f>IFERROR(IF(RIGHT(VLOOKUP($A8,csapatok!$A:$CN,AK$271,FALSE),5)="Csere",VLOOKUP(LEFT(VLOOKUP($A8,csapatok!$A:$CN,AK$271,FALSE),LEN(VLOOKUP($A8,csapatok!$A:$CN,AK$271,FALSE))-6),'csapat-ranglista'!$A:$CC,AK$272,FALSE)/8,VLOOKUP(VLOOKUP($A8,csapatok!$A:$CN,AK$271,FALSE),'csapat-ranglista'!$A:$CC,AK$272,FALSE)/4),0)</f>
        <v>0</v>
      </c>
      <c r="AL8" s="226">
        <f>IFERROR(IF(RIGHT(VLOOKUP($A8,csapatok!$A:$CN,AL$271,FALSE),5)="Csere",VLOOKUP(LEFT(VLOOKUP($A8,csapatok!$A:$CN,AL$271,FALSE),LEN(VLOOKUP($A8,csapatok!$A:$CN,AL$271,FALSE))-6),'csapat-ranglista'!$A:$CC,AL$272,FALSE)/8,VLOOKUP(VLOOKUP($A8,csapatok!$A:$CN,AL$271,FALSE),'csapat-ranglista'!$A:$CC,AL$272,FALSE)/4),0)</f>
        <v>1.6280106142036126</v>
      </c>
      <c r="AM8" s="226">
        <f>IFERROR(IF(RIGHT(VLOOKUP($A8,csapatok!$A:$CN,AM$271,FALSE),5)="Csere",VLOOKUP(LEFT(VLOOKUP($A8,csapatok!$A:$CN,AM$271,FALSE),LEN(VLOOKUP($A8,csapatok!$A:$CN,AM$271,FALSE))-6),'csapat-ranglista'!$A:$CC,AM$272,FALSE)/8,VLOOKUP(VLOOKUP($A8,csapatok!$A:$CN,AM$271,FALSE),'csapat-ranglista'!$A:$CC,AM$272,FALSE)/4),0)</f>
        <v>0</v>
      </c>
      <c r="AN8" s="226">
        <f>IFERROR(IF(RIGHT(VLOOKUP($A8,csapatok!$A:$CN,AN$271,FALSE),5)="Csere",VLOOKUP(LEFT(VLOOKUP($A8,csapatok!$A:$CN,AN$271,FALSE),LEN(VLOOKUP($A8,csapatok!$A:$CN,AN$271,FALSE))-6),'csapat-ranglista'!$A:$CC,AN$272,FALSE)/8,VLOOKUP(VLOOKUP($A8,csapatok!$A:$CN,AN$271,FALSE),'csapat-ranglista'!$A:$CC,AN$272,FALSE)/4),0)</f>
        <v>0</v>
      </c>
      <c r="AO8" s="226">
        <f>IFERROR(IF(RIGHT(VLOOKUP($A8,csapatok!$A:$CN,AO$271,FALSE),5)="Csere",VLOOKUP(LEFT(VLOOKUP($A8,csapatok!$A:$CN,AO$271,FALSE),LEN(VLOOKUP($A8,csapatok!$A:$CN,AO$271,FALSE))-6),'csapat-ranglista'!$A:$CC,AO$272,FALSE)/8,VLOOKUP(VLOOKUP($A8,csapatok!$A:$CN,AO$271,FALSE),'csapat-ranglista'!$A:$CC,AO$272,FALSE)/4),0)</f>
        <v>0</v>
      </c>
      <c r="AP8" s="226">
        <f>IFERROR(IF(RIGHT(VLOOKUP($A8,csapatok!$A:$CN,AP$271,FALSE),5)="Csere",VLOOKUP(LEFT(VLOOKUP($A8,csapatok!$A:$CN,AP$271,FALSE),LEN(VLOOKUP($A8,csapatok!$A:$CN,AP$271,FALSE))-6),'csapat-ranglista'!$A:$CC,AP$272,FALSE)/8,VLOOKUP(VLOOKUP($A8,csapatok!$A:$CN,AP$271,FALSE),'csapat-ranglista'!$A:$CC,AP$272,FALSE)/4),0)</f>
        <v>6.311037307767899</v>
      </c>
      <c r="AQ8" s="226">
        <f>IFERROR(IF(RIGHT(VLOOKUP($A8,csapatok!$A:$CN,AQ$271,FALSE),5)="Csere",VLOOKUP(LEFT(VLOOKUP($A8,csapatok!$A:$CN,AQ$271,FALSE),LEN(VLOOKUP($A8,csapatok!$A:$CN,AQ$271,FALSE))-6),'csapat-ranglista'!$A:$CC,AQ$272,FALSE)/8,VLOOKUP(VLOOKUP($A8,csapatok!$A:$CN,AQ$271,FALSE),'csapat-ranglista'!$A:$CC,AQ$272,FALSE)/4),0)</f>
        <v>0</v>
      </c>
      <c r="AR8" s="226">
        <f>IFERROR(IF(RIGHT(VLOOKUP($A8,csapatok!$A:$CN,AR$271,FALSE),5)="Csere",VLOOKUP(LEFT(VLOOKUP($A8,csapatok!$A:$CN,AR$271,FALSE),LEN(VLOOKUP($A8,csapatok!$A:$CN,AR$271,FALSE))-6),'csapat-ranglista'!$A:$CC,AR$272,FALSE)/8,VLOOKUP(VLOOKUP($A8,csapatok!$A:$CN,AR$271,FALSE),'csapat-ranglista'!$A:$CC,AR$272,FALSE)/4),0)</f>
        <v>31.221695629278557</v>
      </c>
      <c r="AS8" s="226">
        <f>IFERROR(IF(RIGHT(VLOOKUP($A8,csapatok!$A:$CN,AS$271,FALSE),5)="Csere",VLOOKUP(LEFT(VLOOKUP($A8,csapatok!$A:$CN,AS$271,FALSE),LEN(VLOOKUP($A8,csapatok!$A:$CN,AS$271,FALSE))-6),'csapat-ranglista'!$A:$CC,AS$272,FALSE)/8,VLOOKUP(VLOOKUP($A8,csapatok!$A:$CN,AS$271,FALSE),'csapat-ranglista'!$A:$CC,AS$272,FALSE)/4),0)</f>
        <v>24.490237799810277</v>
      </c>
      <c r="AT8" s="226">
        <f>IFERROR(IF(RIGHT(VLOOKUP($A8,csapatok!$A:$CN,AT$271,FALSE),5)="Csere",VLOOKUP(LEFT(VLOOKUP($A8,csapatok!$A:$CN,AT$271,FALSE),LEN(VLOOKUP($A8,csapatok!$A:$CN,AT$271,FALSE))-6),'csapat-ranglista'!$A:$CC,AT$272,FALSE)/8,VLOOKUP(VLOOKUP($A8,csapatok!$A:$CN,AT$271,FALSE),'csapat-ranglista'!$A:$CC,AT$272,FALSE)/4),0)</f>
        <v>0</v>
      </c>
      <c r="AU8" s="226">
        <f>IFERROR(IF(RIGHT(VLOOKUP($A8,csapatok!$A:$CN,AU$271,FALSE),5)="Csere",VLOOKUP(LEFT(VLOOKUP($A8,csapatok!$A:$CN,AU$271,FALSE),LEN(VLOOKUP($A8,csapatok!$A:$CN,AU$271,FALSE))-6),'csapat-ranglista'!$A:$CC,AU$272,FALSE)/8,VLOOKUP(VLOOKUP($A8,csapatok!$A:$CN,AU$271,FALSE),'csapat-ranglista'!$A:$CC,AU$272,FALSE)/4),0)</f>
        <v>0</v>
      </c>
      <c r="AV8" s="226">
        <f>IFERROR(IF(RIGHT(VLOOKUP($A8,csapatok!$A:$CN,AV$271,FALSE),5)="Csere",VLOOKUP(LEFT(VLOOKUP($A8,csapatok!$A:$CN,AV$271,FALSE),LEN(VLOOKUP($A8,csapatok!$A:$CN,AV$271,FALSE))-6),'csapat-ranglista'!$A:$CC,AV$272,FALSE)/8,VLOOKUP(VLOOKUP($A8,csapatok!$A:$CN,AV$271,FALSE),'csapat-ranglista'!$A:$CC,AV$272,FALSE)/4),0)</f>
        <v>0</v>
      </c>
      <c r="AW8" s="226">
        <f>IFERROR(IF(RIGHT(VLOOKUP($A8,csapatok!$A:$CN,AW$271,FALSE),5)="Csere",VLOOKUP(LEFT(VLOOKUP($A8,csapatok!$A:$CN,AW$271,FALSE),LEN(VLOOKUP($A8,csapatok!$A:$CN,AW$271,FALSE))-6),'csapat-ranglista'!$A:$CC,AW$272,FALSE)/8,VLOOKUP(VLOOKUP($A8,csapatok!$A:$CN,AW$271,FALSE),'csapat-ranglista'!$A:$CC,AW$272,FALSE)/4),0)</f>
        <v>10.376188591789333</v>
      </c>
      <c r="AX8" s="226">
        <f>IFERROR(IF(RIGHT(VLOOKUP($A8,csapatok!$A:$CN,AX$271,FALSE),5)="Csere",VLOOKUP(LEFT(VLOOKUP($A8,csapatok!$A:$CN,AX$271,FALSE),LEN(VLOOKUP($A8,csapatok!$A:$CN,AX$271,FALSE))-6),'csapat-ranglista'!$A:$CC,AX$272,FALSE)/8,VLOOKUP(VLOOKUP($A8,csapatok!$A:$CN,AX$271,FALSE),'csapat-ranglista'!$A:$CC,AX$272,FALSE)/4),0)</f>
        <v>0</v>
      </c>
      <c r="AY8" s="226">
        <f>IFERROR(IF(RIGHT(VLOOKUP($A8,csapatok!$A:$GR,AY$271,FALSE),5)="Csere",VLOOKUP(LEFT(VLOOKUP($A8,csapatok!$A:$GR,AY$271,FALSE),LEN(VLOOKUP($A8,csapatok!$A:$GR,AY$271,FALSE))-6),'csapat-ranglista'!$A:$CC,AY$272,FALSE)/8,VLOOKUP(VLOOKUP($A8,csapatok!$A:$GR,AY$271,FALSE),'csapat-ranglista'!$A:$CC,AY$272,FALSE)/4),0)</f>
        <v>4.1463070070469383</v>
      </c>
      <c r="AZ8" s="226">
        <f>IFERROR(IF(RIGHT(VLOOKUP($A8,csapatok!$A:$GR,AZ$271,FALSE),5)="Csere",VLOOKUP(LEFT(VLOOKUP($A8,csapatok!$A:$GR,AZ$271,FALSE),LEN(VLOOKUP($A8,csapatok!$A:$GR,AZ$271,FALSE))-6),'csapat-ranglista'!$A:$CC,AZ$272,FALSE)/8,VLOOKUP(VLOOKUP($A8,csapatok!$A:$GR,AZ$271,FALSE),'csapat-ranglista'!$A:$CC,AZ$272,FALSE)/4),0)</f>
        <v>0</v>
      </c>
      <c r="BA8" s="226">
        <f>IFERROR(IF(RIGHT(VLOOKUP($A8,csapatok!$A:$GR,BA$271,FALSE),5)="Csere",VLOOKUP(LEFT(VLOOKUP($A8,csapatok!$A:$GR,BA$271,FALSE),LEN(VLOOKUP($A8,csapatok!$A:$GR,BA$271,FALSE))-6),'csapat-ranglista'!$A:$CC,BA$272,FALSE)/8,VLOOKUP(VLOOKUP($A8,csapatok!$A:$GR,BA$271,FALSE),'csapat-ranglista'!$A:$CC,BA$272,FALSE)/4),0)</f>
        <v>0</v>
      </c>
      <c r="BB8" s="226">
        <f>IFERROR(IF(RIGHT(VLOOKUP($A8,csapatok!$A:$GR,BB$271,FALSE),5)="Csere",VLOOKUP(LEFT(VLOOKUP($A8,csapatok!$A:$GR,BB$271,FALSE),LEN(VLOOKUP($A8,csapatok!$A:$GR,BB$271,FALSE))-6),'csapat-ranglista'!$A:$CC,BB$272,FALSE)/8,VLOOKUP(VLOOKUP($A8,csapatok!$A:$GR,BB$271,FALSE),'csapat-ranglista'!$A:$CC,BB$272,FALSE)/4),0)</f>
        <v>0</v>
      </c>
      <c r="BC8" s="227">
        <f>versenyek!$ES$11*IFERROR(VLOOKUP(VLOOKUP($A8,versenyek!ER:ET,3,FALSE),szabalyok!$A$16:$B$23,2,FALSE)/4,0)</f>
        <v>0</v>
      </c>
      <c r="BD8" s="227">
        <f>versenyek!$EV$11*IFERROR(VLOOKUP(VLOOKUP($A8,versenyek!EU:EW,3,FALSE),szabalyok!$A$16:$B$23,2,FALSE)/4,0)</f>
        <v>1.7307688826239074</v>
      </c>
      <c r="BE8" s="226">
        <f>IFERROR(IF(RIGHT(VLOOKUP($A8,csapatok!$A:$GR,BE$271,FALSE),5)="Csere",VLOOKUP(LEFT(VLOOKUP($A8,csapatok!$A:$GR,BE$271,FALSE),LEN(VLOOKUP($A8,csapatok!$A:$GR,BE$271,FALSE))-6),'csapat-ranglista'!$A:$CC,BE$272,FALSE)/8,VLOOKUP(VLOOKUP($A8,csapatok!$A:$GR,BE$271,FALSE),'csapat-ranglista'!$A:$CC,BE$272,FALSE)/4),0)</f>
        <v>0</v>
      </c>
      <c r="BF8" s="226">
        <f>IFERROR(IF(RIGHT(VLOOKUP($A8,csapatok!$A:$GR,BF$271,FALSE),5)="Csere",VLOOKUP(LEFT(VLOOKUP($A8,csapatok!$A:$GR,BF$271,FALSE),LEN(VLOOKUP($A8,csapatok!$A:$GR,BF$271,FALSE))-6),'csapat-ranglista'!$A:$CC,BF$272,FALSE)/8,VLOOKUP(VLOOKUP($A8,csapatok!$A:$GR,BF$271,FALSE),'csapat-ranglista'!$A:$CC,BF$272,FALSE)/4),0)</f>
        <v>0</v>
      </c>
      <c r="BG8" s="226">
        <f>IFERROR(IF(RIGHT(VLOOKUP($A8,csapatok!$A:$GR,BG$271,FALSE),5)="Csere",VLOOKUP(LEFT(VLOOKUP($A8,csapatok!$A:$GR,BG$271,FALSE),LEN(VLOOKUP($A8,csapatok!$A:$GR,BG$271,FALSE))-6),'csapat-ranglista'!$A:$CC,BG$272,FALSE)/8,VLOOKUP(VLOOKUP($A8,csapatok!$A:$GR,BG$271,FALSE),'csapat-ranglista'!$A:$CC,BG$272,FALSE)/4),0)</f>
        <v>0</v>
      </c>
      <c r="BH8" s="226">
        <f>IFERROR(IF(RIGHT(VLOOKUP($A8,csapatok!$A:$GR,BH$271,FALSE),5)="Csere",VLOOKUP(LEFT(VLOOKUP($A8,csapatok!$A:$GR,BH$271,FALSE),LEN(VLOOKUP($A8,csapatok!$A:$GR,BH$271,FALSE))-6),'csapat-ranglista'!$A:$CC,BH$272,FALSE)/8,VLOOKUP(VLOOKUP($A8,csapatok!$A:$GR,BH$271,FALSE),'csapat-ranglista'!$A:$CC,BH$272,FALSE)/4),0)</f>
        <v>4.1505475034967612</v>
      </c>
      <c r="BI8" s="226">
        <f>IFERROR(IF(RIGHT(VLOOKUP($A8,csapatok!$A:$GR,BI$271,FALSE),5)="Csere",VLOOKUP(LEFT(VLOOKUP($A8,csapatok!$A:$GR,BI$271,FALSE),LEN(VLOOKUP($A8,csapatok!$A:$GR,BI$271,FALSE))-6),'csapat-ranglista'!$A:$CC,BI$272,FALSE)/8,VLOOKUP(VLOOKUP($A8,csapatok!$A:$GR,BI$271,FALSE),'csapat-ranglista'!$A:$CC,BI$272,FALSE)/4),0)</f>
        <v>0</v>
      </c>
      <c r="BJ8" s="226">
        <f>IFERROR(IF(RIGHT(VLOOKUP($A8,csapatok!$A:$GR,BJ$271,FALSE),5)="Csere",VLOOKUP(LEFT(VLOOKUP($A8,csapatok!$A:$GR,BJ$271,FALSE),LEN(VLOOKUP($A8,csapatok!$A:$GR,BJ$271,FALSE))-6),'csapat-ranglista'!$A:$CC,BJ$272,FALSE)/8,VLOOKUP(VLOOKUP($A8,csapatok!$A:$GR,BJ$271,FALSE),'csapat-ranglista'!$A:$CC,BJ$272,FALSE)/4),0)</f>
        <v>0</v>
      </c>
      <c r="BK8" s="226">
        <f>IFERROR(IF(RIGHT(VLOOKUP($A8,csapatok!$A:$GR,BK$271,FALSE),5)="Csere",VLOOKUP(LEFT(VLOOKUP($A8,csapatok!$A:$GR,BK$271,FALSE),LEN(VLOOKUP($A8,csapatok!$A:$GR,BK$271,FALSE))-6),'csapat-ranglista'!$A:$CC,BK$272,FALSE)/8,VLOOKUP(VLOOKUP($A8,csapatok!$A:$GR,BK$271,FALSE),'csapat-ranglista'!$A:$CC,BK$272,FALSE)/4),0)</f>
        <v>0</v>
      </c>
      <c r="BL8" s="226">
        <f>IFERROR(IF(RIGHT(VLOOKUP($A8,csapatok!$A:$GR,BL$271,FALSE),5)="Csere",VLOOKUP(LEFT(VLOOKUP($A8,csapatok!$A:$GR,BL$271,FALSE),LEN(VLOOKUP($A8,csapatok!$A:$GR,BL$271,FALSE))-6),'csapat-ranglista'!$A:$CC,BL$272,FALSE)/8,VLOOKUP(VLOOKUP($A8,csapatok!$A:$GR,BL$271,FALSE),'csapat-ranglista'!$A:$CC,BL$272,FALSE)/4),0)</f>
        <v>11.351313162262809</v>
      </c>
      <c r="BM8" s="226">
        <f>IFERROR(IF(RIGHT(VLOOKUP($A8,csapatok!$A:$GR,BM$271,FALSE),5)="Csere",VLOOKUP(LEFT(VLOOKUP($A8,csapatok!$A:$GR,BM$271,FALSE),LEN(VLOOKUP($A8,csapatok!$A:$GR,BM$271,FALSE))-6),'csapat-ranglista'!$A:$CC,BM$272,FALSE)/8,VLOOKUP(VLOOKUP($A8,csapatok!$A:$GR,BM$271,FALSE),'csapat-ranglista'!$A:$CC,BM$272,FALSE)/4),0)</f>
        <v>0</v>
      </c>
      <c r="BN8" s="226">
        <f>IFERROR(IF(RIGHT(VLOOKUP($A8,csapatok!$A:$GR,BN$271,FALSE),5)="Csere",VLOOKUP(LEFT(VLOOKUP($A8,csapatok!$A:$GR,BN$271,FALSE),LEN(VLOOKUP($A8,csapatok!$A:$GR,BN$271,FALSE))-6),'csapat-ranglista'!$A:$CC,BN$272,FALSE)/8,VLOOKUP(VLOOKUP($A8,csapatok!$A:$GR,BN$271,FALSE),'csapat-ranglista'!$A:$CC,BN$272,FALSE)/4),0)</f>
        <v>0</v>
      </c>
      <c r="BO8" s="226">
        <f>IFERROR(IF(RIGHT(VLOOKUP($A8,csapatok!$A:$GR,BO$271,FALSE),5)="Csere",VLOOKUP(LEFT(VLOOKUP($A8,csapatok!$A:$GR,BO$271,FALSE),LEN(VLOOKUP($A8,csapatok!$A:$GR,BO$271,FALSE))-6),'csapat-ranglista'!$A:$CC,BO$272,FALSE)/8,VLOOKUP(VLOOKUP($A8,csapatok!$A:$GR,BO$271,FALSE),'csapat-ranglista'!$A:$CC,BO$272,FALSE)/4),0)</f>
        <v>7.7808401863370449</v>
      </c>
      <c r="BP8" s="226">
        <f>IFERROR(IF(RIGHT(VLOOKUP($A8,csapatok!$A:$GR,BP$271,FALSE),5)="Csere",VLOOKUP(LEFT(VLOOKUP($A8,csapatok!$A:$GR,BP$271,FALSE),LEN(VLOOKUP($A8,csapatok!$A:$GR,BP$271,FALSE))-6),'csapat-ranglista'!$A:$CC,BP$272,FALSE)/8,VLOOKUP(VLOOKUP($A8,csapatok!$A:$GR,BP$271,FALSE),'csapat-ranglista'!$A:$CC,BP$272,FALSE)/4),0)</f>
        <v>0</v>
      </c>
      <c r="BQ8" s="226">
        <f>IFERROR(IF(RIGHT(VLOOKUP($A8,csapatok!$A:$GR,BQ$271,FALSE),5)="Csere",VLOOKUP(LEFT(VLOOKUP($A8,csapatok!$A:$GR,BQ$271,FALSE),LEN(VLOOKUP($A8,csapatok!$A:$GR,BQ$271,FALSE))-6),'csapat-ranglista'!$A:$CC,BQ$272,FALSE)/8,VLOOKUP(VLOOKUP($A8,csapatok!$A:$GR,BQ$271,FALSE),'csapat-ranglista'!$A:$CC,BQ$272,FALSE)/4),0)</f>
        <v>0</v>
      </c>
      <c r="BR8" s="226">
        <f>IFERROR(IF(RIGHT(VLOOKUP($A8,csapatok!$A:$GR,BR$271,FALSE),5)="Csere",VLOOKUP(LEFT(VLOOKUP($A8,csapatok!$A:$GR,BR$271,FALSE),LEN(VLOOKUP($A8,csapatok!$A:$GR,BR$271,FALSE))-6),'csapat-ranglista'!$A:$CC,BR$272,FALSE)/8,VLOOKUP(VLOOKUP($A8,csapatok!$A:$GR,BR$271,FALSE),'csapat-ranglista'!$A:$CC,BR$272,FALSE)/4),0)</f>
        <v>50.774303300284444</v>
      </c>
      <c r="BS8" s="226">
        <f>IFERROR(IF(RIGHT(VLOOKUP($A8,csapatok!$A:$GR,BS$271,FALSE),5)="Csere",VLOOKUP(LEFT(VLOOKUP($A8,csapatok!$A:$GR,BS$271,FALSE),LEN(VLOOKUP($A8,csapatok!$A:$GR,BS$271,FALSE))-6),'csapat-ranglista'!$A:$CC,BS$272,FALSE)/8,VLOOKUP(VLOOKUP($A8,csapatok!$A:$GR,BS$271,FALSE),'csapat-ranglista'!$A:$CC,BS$272,FALSE)/4),0)</f>
        <v>11.246972676098052</v>
      </c>
      <c r="BT8" s="226">
        <f>IFERROR(IF(RIGHT(VLOOKUP($A8,csapatok!$A:$GR,BT$271,FALSE),5)="Csere",VLOOKUP(LEFT(VLOOKUP($A8,csapatok!$A:$GR,BT$271,FALSE),LEN(VLOOKUP($A8,csapatok!$A:$GR,BT$271,FALSE))-6),'csapat-ranglista'!$A:$CC,BT$272,FALSE)/8,VLOOKUP(VLOOKUP($A8,csapatok!$A:$GR,BT$271,FALSE),'csapat-ranglista'!$A:$CC,BT$272,FALSE)/4),0)</f>
        <v>44.717701021668539</v>
      </c>
      <c r="BU8" s="226">
        <f>IFERROR(IF(RIGHT(VLOOKUP($A8,csapatok!$A:$GR,BU$271,FALSE),5)="Csere",VLOOKUP(LEFT(VLOOKUP($A8,csapatok!$A:$GR,BU$271,FALSE),LEN(VLOOKUP($A8,csapatok!$A:$GR,BU$271,FALSE))-6),'csapat-ranglista'!$A:$CC,BU$272,FALSE)/8,VLOOKUP(VLOOKUP($A8,csapatok!$A:$GR,BU$271,FALSE),'csapat-ranglista'!$A:$CC,BU$272,FALSE)/4),0)</f>
        <v>0</v>
      </c>
      <c r="BV8" s="226">
        <f>IFERROR(IF(RIGHT(VLOOKUP($A8,csapatok!$A:$GR,BV$271,FALSE),5)="Csere",VLOOKUP(LEFT(VLOOKUP($A8,csapatok!$A:$GR,BV$271,FALSE),LEN(VLOOKUP($A8,csapatok!$A:$GR,BV$271,FALSE))-6),'csapat-ranglista'!$A:$CC,BV$272,FALSE)/8,VLOOKUP(VLOOKUP($A8,csapatok!$A:$GR,BV$271,FALSE),'csapat-ranglista'!$A:$CC,BV$272,FALSE)/4),0)</f>
        <v>0</v>
      </c>
      <c r="BW8" s="226">
        <f>IFERROR(IF(RIGHT(VLOOKUP($A8,csapatok!$A:$GR,BW$271,FALSE),5)="Csere",VLOOKUP(LEFT(VLOOKUP($A8,csapatok!$A:$GR,BW$271,FALSE),LEN(VLOOKUP($A8,csapatok!$A:$GR,BW$271,FALSE))-6),'csapat-ranglista'!$A:$CC,BW$272,FALSE)/8,VLOOKUP(VLOOKUP($A8,csapatok!$A:$GR,BW$271,FALSE),'csapat-ranglista'!$A:$CC,BW$272,FALSE)/4),0)</f>
        <v>0</v>
      </c>
      <c r="BX8" s="226">
        <f>IFERROR(IF(RIGHT(VLOOKUP($A8,csapatok!$A:$GR,BX$271,FALSE),5)="Csere",VLOOKUP(LEFT(VLOOKUP($A8,csapatok!$A:$GR,BX$271,FALSE),LEN(VLOOKUP($A8,csapatok!$A:$GR,BX$271,FALSE))-6),'csapat-ranglista'!$A:$CC,BX$272,FALSE)/8,VLOOKUP(VLOOKUP($A8,csapatok!$A:$GR,BX$271,FALSE),'csapat-ranglista'!$A:$CC,BX$272,FALSE)/4),0)</f>
        <v>57.226445569716908</v>
      </c>
      <c r="BY8" s="226">
        <f>IFERROR(IF(RIGHT(VLOOKUP($A8,csapatok!$A:$GR,BY$271,FALSE),5)="Csere",VLOOKUP(LEFT(VLOOKUP($A8,csapatok!$A:$GR,BY$271,FALSE),LEN(VLOOKUP($A8,csapatok!$A:$GR,BY$271,FALSE))-6),'csapat-ranglista'!$A:$CC,BY$272,FALSE)/8,VLOOKUP(VLOOKUP($A8,csapatok!$A:$GR,BY$271,FALSE),'csapat-ranglista'!$A:$CC,BY$272,FALSE)/4),0)</f>
        <v>0</v>
      </c>
      <c r="BZ8" s="226">
        <f>IFERROR(IF(RIGHT(VLOOKUP($A8,csapatok!$A:$GR,BZ$271,FALSE),5)="Csere",VLOOKUP(LEFT(VLOOKUP($A8,csapatok!$A:$GR,BZ$271,FALSE),LEN(VLOOKUP($A8,csapatok!$A:$GR,BZ$271,FALSE))-6),'csapat-ranglista'!$A:$CC,BZ$272,FALSE)/8,VLOOKUP(VLOOKUP($A8,csapatok!$A:$GR,BZ$271,FALSE),'csapat-ranglista'!$A:$CC,BZ$272,FALSE)/4),0)</f>
        <v>0</v>
      </c>
      <c r="CA8" s="226">
        <f>IFERROR(IF(RIGHT(VLOOKUP($A8,csapatok!$A:$GR,CA$271,FALSE),5)="Csere",VLOOKUP(LEFT(VLOOKUP($A8,csapatok!$A:$GR,CA$271,FALSE),LEN(VLOOKUP($A8,csapatok!$A:$GR,CA$271,FALSE))-6),'csapat-ranglista'!$A:$CC,CA$272,FALSE)/8,VLOOKUP(VLOOKUP($A8,csapatok!$A:$GR,CA$271,FALSE),'csapat-ranglista'!$A:$CC,CA$272,FALSE)/4),0)</f>
        <v>0</v>
      </c>
      <c r="CB8" s="226">
        <f>IFERROR(IF(RIGHT(VLOOKUP($A8,csapatok!$A:$GR,CB$271,FALSE),5)="Csere",VLOOKUP(LEFT(VLOOKUP($A8,csapatok!$A:$GR,CB$271,FALSE),LEN(VLOOKUP($A8,csapatok!$A:$GR,CB$271,FALSE))-6),'csapat-ranglista'!$A:$CC,CB$272,FALSE)/8,VLOOKUP(VLOOKUP($A8,csapatok!$A:$GR,CB$271,FALSE),'csapat-ranglista'!$A:$CC,CB$272,FALSE)/4),0)</f>
        <v>0</v>
      </c>
      <c r="CC8" s="226">
        <f>IFERROR(IF(RIGHT(VLOOKUP($A8,csapatok!$A:$GR,CC$271,FALSE),5)="Csere",VLOOKUP(LEFT(VLOOKUP($A8,csapatok!$A:$GR,CC$271,FALSE),LEN(VLOOKUP($A8,csapatok!$A:$GR,CC$271,FALSE))-6),'csapat-ranglista'!$A:$CC,CC$272,FALSE)/8,VLOOKUP(VLOOKUP($A8,csapatok!$A:$GR,CC$271,FALSE),'csapat-ranglista'!$A:$CC,CC$272,FALSE)/4),0)</f>
        <v>0</v>
      </c>
      <c r="CD8" s="226">
        <f>IFERROR(IF(RIGHT(VLOOKUP($A8,csapatok!$A:$GR,CD$271,FALSE),5)="Csere",VLOOKUP(LEFT(VLOOKUP($A8,csapatok!$A:$GR,CD$271,FALSE),LEN(VLOOKUP($A8,csapatok!$A:$GR,CD$271,FALSE))-6),'csapat-ranglista'!$A:$CC,CD$272,FALSE)/8,VLOOKUP(VLOOKUP($A8,csapatok!$A:$GR,CD$271,FALSE),'csapat-ranglista'!$A:$CC,CD$272,FALSE)/4),0)</f>
        <v>7.6332936135787257</v>
      </c>
      <c r="CE8" s="226">
        <f>IFERROR(IF(RIGHT(VLOOKUP($A8,csapatok!$A:$GR,CE$271,FALSE),5)="Csere",VLOOKUP(LEFT(VLOOKUP($A8,csapatok!$A:$GR,CE$271,FALSE),LEN(VLOOKUP($A8,csapatok!$A:$GR,CE$271,FALSE))-6),'csapat-ranglista'!$A:$CC,CE$272,FALSE)/8,VLOOKUP(VLOOKUP($A8,csapatok!$A:$GR,CE$271,FALSE),'csapat-ranglista'!$A:$CC,CE$272,FALSE)/4),0)</f>
        <v>0</v>
      </c>
      <c r="CF8" s="226">
        <f>IFERROR(IF(RIGHT(VLOOKUP($A8,csapatok!$A:$GR,CF$271,FALSE),5)="Csere",VLOOKUP(LEFT(VLOOKUP($A8,csapatok!$A:$GR,CF$271,FALSE),LEN(VLOOKUP($A8,csapatok!$A:$GR,CF$271,FALSE))-6),'csapat-ranglista'!$A:$CC,CF$272,FALSE)/8,VLOOKUP(VLOOKUP($A8,csapatok!$A:$GR,CF$271,FALSE),'csapat-ranglista'!$A:$CC,CF$272,FALSE)/4),0)</f>
        <v>0</v>
      </c>
      <c r="CG8" s="226">
        <f>IFERROR(IF(RIGHT(VLOOKUP($A8,csapatok!$A:$GR,CG$271,FALSE),5)="Csere",VLOOKUP(LEFT(VLOOKUP($A8,csapatok!$A:$GR,CG$271,FALSE),LEN(VLOOKUP($A8,csapatok!$A:$GR,CG$271,FALSE))-6),'csapat-ranglista'!$A:$CC,CG$272,FALSE)/8,VLOOKUP(VLOOKUP($A8,csapatok!$A:$GR,CG$271,FALSE),'csapat-ranglista'!$A:$CC,CG$272,FALSE)/4),0)</f>
        <v>0</v>
      </c>
      <c r="CH8" s="226">
        <f>IFERROR(IF(RIGHT(VLOOKUP($A8,csapatok!$A:$GR,CH$271,FALSE),5)="Csere",VLOOKUP(LEFT(VLOOKUP($A8,csapatok!$A:$GR,CH$271,FALSE),LEN(VLOOKUP($A8,csapatok!$A:$GR,CH$271,FALSE))-6),'csapat-ranglista'!$A:$CC,CH$272,FALSE)/8,VLOOKUP(VLOOKUP($A8,csapatok!$A:$GR,CH$271,FALSE),'csapat-ranglista'!$A:$CC,CH$272,FALSE)/4),0)</f>
        <v>16.047505816028519</v>
      </c>
      <c r="CI8" s="226">
        <f>IFERROR(IF(RIGHT(VLOOKUP($A8,csapatok!$A:$GR,CI$271,FALSE),5)="Csere",VLOOKUP(LEFT(VLOOKUP($A8,csapatok!$A:$GR,CI$271,FALSE),LEN(VLOOKUP($A8,csapatok!$A:$GR,CI$271,FALSE))-6),'csapat-ranglista'!$A:$CC,CI$272,FALSE)/8,VLOOKUP(VLOOKUP($A8,csapatok!$A:$GR,CI$271,FALSE),'csapat-ranglista'!$A:$CC,CI$272,FALSE)/4),0)</f>
        <v>0</v>
      </c>
      <c r="CJ8" s="227">
        <f>versenyek!$IQ$11*IFERROR(VLOOKUP(VLOOKUP($A8,versenyek!IP:IR,3,FALSE),szabalyok!$A$16:$B$23,2,FALSE)/4,0)</f>
        <v>0</v>
      </c>
      <c r="CK8" s="227">
        <f>versenyek!$IT$11*IFERROR(VLOOKUP(VLOOKUP($A8,versenyek!IS:IU,3,FALSE),szabalyok!$A$16:$B$23,2,FALSE)/4,0)</f>
        <v>5.8326373165149459</v>
      </c>
      <c r="CL8" s="226"/>
      <c r="CM8" s="250">
        <f t="shared" si="1"/>
        <v>216.76156016598674</v>
      </c>
    </row>
    <row r="9" spans="1:91">
      <c r="A9" s="32" t="s">
        <v>190</v>
      </c>
      <c r="B9" s="133">
        <v>32816</v>
      </c>
      <c r="C9" s="133" t="str">
        <f t="shared" si="0"/>
        <v>ifi</v>
      </c>
      <c r="D9" s="32" t="s">
        <v>9</v>
      </c>
      <c r="E9" s="47">
        <v>0</v>
      </c>
      <c r="F9" s="32">
        <v>0</v>
      </c>
      <c r="G9" s="32">
        <v>4.4765385443090429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2.117803563512572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f>IFERROR(IF(RIGHT(VLOOKUP($A9,csapatok!$A:$BL,X$271,FALSE),5)="Csere",VLOOKUP(LEFT(VLOOKUP($A9,csapatok!$A:$BL,X$271,FALSE),LEN(VLOOKUP($A9,csapatok!$A:$BL,X$271,FALSE))-6),'csapat-ranglista'!$A:$CC,X$272,FALSE)/8,VLOOKUP(VLOOKUP($A9,csapatok!$A:$BL,X$271,FALSE),'csapat-ranglista'!$A:$CC,X$272,FALSE)/4),0)</f>
        <v>0</v>
      </c>
      <c r="Y9" s="32">
        <f>IFERROR(IF(RIGHT(VLOOKUP($A9,csapatok!$A:$BL,Y$271,FALSE),5)="Csere",VLOOKUP(LEFT(VLOOKUP($A9,csapatok!$A:$BL,Y$271,FALSE),LEN(VLOOKUP($A9,csapatok!$A:$BL,Y$271,FALSE))-6),'csapat-ranglista'!$A:$CC,Y$272,FALSE)/8,VLOOKUP(VLOOKUP($A9,csapatok!$A:$BL,Y$271,FALSE),'csapat-ranglista'!$A:$CC,Y$272,FALSE)/4),0)</f>
        <v>0</v>
      </c>
      <c r="Z9" s="32">
        <f>IFERROR(IF(RIGHT(VLOOKUP($A9,csapatok!$A:$BL,Z$271,FALSE),5)="Csere",VLOOKUP(LEFT(VLOOKUP($A9,csapatok!$A:$BL,Z$271,FALSE),LEN(VLOOKUP($A9,csapatok!$A:$BL,Z$271,FALSE))-6),'csapat-ranglista'!$A:$CC,Z$272,FALSE)/8,VLOOKUP(VLOOKUP($A9,csapatok!$A:$BL,Z$271,FALSE),'csapat-ranglista'!$A:$CC,Z$272,FALSE)/4),0)</f>
        <v>0</v>
      </c>
      <c r="AA9" s="32">
        <f>IFERROR(IF(RIGHT(VLOOKUP($A9,csapatok!$A:$BL,AA$271,FALSE),5)="Csere",VLOOKUP(LEFT(VLOOKUP($A9,csapatok!$A:$BL,AA$271,FALSE),LEN(VLOOKUP($A9,csapatok!$A:$BL,AA$271,FALSE))-6),'csapat-ranglista'!$A:$CC,AA$272,FALSE)/8,VLOOKUP(VLOOKUP($A9,csapatok!$A:$BL,AA$271,FALSE),'csapat-ranglista'!$A:$CC,AA$272,FALSE)/4),0)</f>
        <v>0</v>
      </c>
      <c r="AB9" s="226">
        <f>IFERROR(IF(RIGHT(VLOOKUP($A9,csapatok!$A:$BL,AB$271,FALSE),5)="Csere",VLOOKUP(LEFT(VLOOKUP($A9,csapatok!$A:$BL,AB$271,FALSE),LEN(VLOOKUP($A9,csapatok!$A:$BL,AB$271,FALSE))-6),'csapat-ranglista'!$A:$CC,AB$272,FALSE)/8,VLOOKUP(VLOOKUP($A9,csapatok!$A:$BL,AB$271,FALSE),'csapat-ranglista'!$A:$CC,AB$272,FALSE)/4),0)</f>
        <v>0</v>
      </c>
      <c r="AC9" s="226">
        <f>IFERROR(IF(RIGHT(VLOOKUP($A9,csapatok!$A:$BL,AC$271,FALSE),5)="Csere",VLOOKUP(LEFT(VLOOKUP($A9,csapatok!$A:$BL,AC$271,FALSE),LEN(VLOOKUP($A9,csapatok!$A:$BL,AC$271,FALSE))-6),'csapat-ranglista'!$A:$CC,AC$272,FALSE)/8,VLOOKUP(VLOOKUP($A9,csapatok!$A:$BL,AC$271,FALSE),'csapat-ranglista'!$A:$CC,AC$272,FALSE)/4),0)</f>
        <v>0</v>
      </c>
      <c r="AD9" s="226">
        <f>IFERROR(IF(RIGHT(VLOOKUP($A9,csapatok!$A:$BL,AD$271,FALSE),5)="Csere",VLOOKUP(LEFT(VLOOKUP($A9,csapatok!$A:$BL,AD$271,FALSE),LEN(VLOOKUP($A9,csapatok!$A:$BL,AD$271,FALSE))-6),'csapat-ranglista'!$A:$CC,AD$272,FALSE)/8,VLOOKUP(VLOOKUP($A9,csapatok!$A:$BL,AD$271,FALSE),'csapat-ranglista'!$A:$CC,AD$272,FALSE)/4),0)</f>
        <v>0</v>
      </c>
      <c r="AE9" s="226">
        <f>IFERROR(IF(RIGHT(VLOOKUP($A9,csapatok!$A:$BL,AE$271,FALSE),5)="Csere",VLOOKUP(LEFT(VLOOKUP($A9,csapatok!$A:$BL,AE$271,FALSE),LEN(VLOOKUP($A9,csapatok!$A:$BL,AE$271,FALSE))-6),'csapat-ranglista'!$A:$CC,AE$272,FALSE)/8,VLOOKUP(VLOOKUP($A9,csapatok!$A:$BL,AE$271,FALSE),'csapat-ranglista'!$A:$CC,AE$272,FALSE)/4),0)</f>
        <v>0</v>
      </c>
      <c r="AF9" s="226">
        <f>IFERROR(IF(RIGHT(VLOOKUP($A9,csapatok!$A:$BL,AF$271,FALSE),5)="Csere",VLOOKUP(LEFT(VLOOKUP($A9,csapatok!$A:$BL,AF$271,FALSE),LEN(VLOOKUP($A9,csapatok!$A:$BL,AF$271,FALSE))-6),'csapat-ranglista'!$A:$CC,AF$272,FALSE)/8,VLOOKUP(VLOOKUP($A9,csapatok!$A:$BL,AF$271,FALSE),'csapat-ranglista'!$A:$CC,AF$272,FALSE)/4),0)</f>
        <v>0</v>
      </c>
      <c r="AG9" s="226">
        <f>IFERROR(IF(RIGHT(VLOOKUP($A9,csapatok!$A:$BL,AG$271,FALSE),5)="Csere",VLOOKUP(LEFT(VLOOKUP($A9,csapatok!$A:$BL,AG$271,FALSE),LEN(VLOOKUP($A9,csapatok!$A:$BL,AG$271,FALSE))-6),'csapat-ranglista'!$A:$CC,AG$272,FALSE)/8,VLOOKUP(VLOOKUP($A9,csapatok!$A:$BL,AG$271,FALSE),'csapat-ranglista'!$A:$CC,AG$272,FALSE)/4),0)</f>
        <v>0</v>
      </c>
      <c r="AH9" s="226">
        <f>IFERROR(IF(RIGHT(VLOOKUP($A9,csapatok!$A:$BL,AH$271,FALSE),5)="Csere",VLOOKUP(LEFT(VLOOKUP($A9,csapatok!$A:$BL,AH$271,FALSE),LEN(VLOOKUP($A9,csapatok!$A:$BL,AH$271,FALSE))-6),'csapat-ranglista'!$A:$CC,AH$272,FALSE)/8,VLOOKUP(VLOOKUP($A9,csapatok!$A:$BL,AH$271,FALSE),'csapat-ranglista'!$A:$CC,AH$272,FALSE)/4),0)</f>
        <v>0</v>
      </c>
      <c r="AI9" s="226">
        <f>IFERROR(IF(RIGHT(VLOOKUP($A9,csapatok!$A:$BL,AI$271,FALSE),5)="Csere",VLOOKUP(LEFT(VLOOKUP($A9,csapatok!$A:$BL,AI$271,FALSE),LEN(VLOOKUP($A9,csapatok!$A:$BL,AI$271,FALSE))-6),'csapat-ranglista'!$A:$CC,AI$272,FALSE)/8,VLOOKUP(VLOOKUP($A9,csapatok!$A:$BL,AI$271,FALSE),'csapat-ranglista'!$A:$CC,AI$272,FALSE)/4),0)</f>
        <v>13.903825281166664</v>
      </c>
      <c r="AJ9" s="226">
        <f>IFERROR(IF(RIGHT(VLOOKUP($A9,csapatok!$A:$BL,AJ$271,FALSE),5)="Csere",VLOOKUP(LEFT(VLOOKUP($A9,csapatok!$A:$BL,AJ$271,FALSE),LEN(VLOOKUP($A9,csapatok!$A:$BL,AJ$271,FALSE))-6),'csapat-ranglista'!$A:$CC,AJ$272,FALSE)/8,VLOOKUP(VLOOKUP($A9,csapatok!$A:$BL,AJ$271,FALSE),'csapat-ranglista'!$A:$CC,AJ$272,FALSE)/2),0)</f>
        <v>0</v>
      </c>
      <c r="AK9" s="226">
        <f>IFERROR(IF(RIGHT(VLOOKUP($A9,csapatok!$A:$CN,AK$271,FALSE),5)="Csere",VLOOKUP(LEFT(VLOOKUP($A9,csapatok!$A:$CN,AK$271,FALSE),LEN(VLOOKUP($A9,csapatok!$A:$CN,AK$271,FALSE))-6),'csapat-ranglista'!$A:$CC,AK$272,FALSE)/8,VLOOKUP(VLOOKUP($A9,csapatok!$A:$CN,AK$271,FALSE),'csapat-ranglista'!$A:$CC,AK$272,FALSE)/4),0)</f>
        <v>0</v>
      </c>
      <c r="AL9" s="226">
        <f>IFERROR(IF(RIGHT(VLOOKUP($A9,csapatok!$A:$CN,AL$271,FALSE),5)="Csere",VLOOKUP(LEFT(VLOOKUP($A9,csapatok!$A:$CN,AL$271,FALSE),LEN(VLOOKUP($A9,csapatok!$A:$CN,AL$271,FALSE))-6),'csapat-ranglista'!$A:$CC,AL$272,FALSE)/8,VLOOKUP(VLOOKUP($A9,csapatok!$A:$CN,AL$271,FALSE),'csapat-ranglista'!$A:$CC,AL$272,FALSE)/4),0)</f>
        <v>0</v>
      </c>
      <c r="AM9" s="226">
        <f>IFERROR(IF(RIGHT(VLOOKUP($A9,csapatok!$A:$CN,AM$271,FALSE),5)="Csere",VLOOKUP(LEFT(VLOOKUP($A9,csapatok!$A:$CN,AM$271,FALSE),LEN(VLOOKUP($A9,csapatok!$A:$CN,AM$271,FALSE))-6),'csapat-ranglista'!$A:$CC,AM$272,FALSE)/8,VLOOKUP(VLOOKUP($A9,csapatok!$A:$CN,AM$271,FALSE),'csapat-ranglista'!$A:$CC,AM$272,FALSE)/4),0)</f>
        <v>0</v>
      </c>
      <c r="AN9" s="226">
        <f>IFERROR(IF(RIGHT(VLOOKUP($A9,csapatok!$A:$CN,AN$271,FALSE),5)="Csere",VLOOKUP(LEFT(VLOOKUP($A9,csapatok!$A:$CN,AN$271,FALSE),LEN(VLOOKUP($A9,csapatok!$A:$CN,AN$271,FALSE))-6),'csapat-ranglista'!$A:$CC,AN$272,FALSE)/8,VLOOKUP(VLOOKUP($A9,csapatok!$A:$CN,AN$271,FALSE),'csapat-ranglista'!$A:$CC,AN$272,FALSE)/4),0)</f>
        <v>0</v>
      </c>
      <c r="AO9" s="226">
        <f>IFERROR(IF(RIGHT(VLOOKUP($A9,csapatok!$A:$CN,AO$271,FALSE),5)="Csere",VLOOKUP(LEFT(VLOOKUP($A9,csapatok!$A:$CN,AO$271,FALSE),LEN(VLOOKUP($A9,csapatok!$A:$CN,AO$271,FALSE))-6),'csapat-ranglista'!$A:$CC,AO$272,FALSE)/8,VLOOKUP(VLOOKUP($A9,csapatok!$A:$CN,AO$271,FALSE),'csapat-ranglista'!$A:$CC,AO$272,FALSE)/4),0)</f>
        <v>0</v>
      </c>
      <c r="AP9" s="226">
        <f>IFERROR(IF(RIGHT(VLOOKUP($A9,csapatok!$A:$CN,AP$271,FALSE),5)="Csere",VLOOKUP(LEFT(VLOOKUP($A9,csapatok!$A:$CN,AP$271,FALSE),LEN(VLOOKUP($A9,csapatok!$A:$CN,AP$271,FALSE))-6),'csapat-ranglista'!$A:$CC,AP$272,FALSE)/8,VLOOKUP(VLOOKUP($A9,csapatok!$A:$CN,AP$271,FALSE),'csapat-ranglista'!$A:$CC,AP$272,FALSE)/4),0)</f>
        <v>0</v>
      </c>
      <c r="AQ9" s="226">
        <f>IFERROR(IF(RIGHT(VLOOKUP($A9,csapatok!$A:$CN,AQ$271,FALSE),5)="Csere",VLOOKUP(LEFT(VLOOKUP($A9,csapatok!$A:$CN,AQ$271,FALSE),LEN(VLOOKUP($A9,csapatok!$A:$CN,AQ$271,FALSE))-6),'csapat-ranglista'!$A:$CC,AQ$272,FALSE)/8,VLOOKUP(VLOOKUP($A9,csapatok!$A:$CN,AQ$271,FALSE),'csapat-ranglista'!$A:$CC,AQ$272,FALSE)/4),0)</f>
        <v>0</v>
      </c>
      <c r="AR9" s="226">
        <f>IFERROR(IF(RIGHT(VLOOKUP($A9,csapatok!$A:$CN,AR$271,FALSE),5)="Csere",VLOOKUP(LEFT(VLOOKUP($A9,csapatok!$A:$CN,AR$271,FALSE),LEN(VLOOKUP($A9,csapatok!$A:$CN,AR$271,FALSE))-6),'csapat-ranglista'!$A:$CC,AR$272,FALSE)/8,VLOOKUP(VLOOKUP($A9,csapatok!$A:$CN,AR$271,FALSE),'csapat-ranglista'!$A:$CC,AR$272,FALSE)/4),0)</f>
        <v>0</v>
      </c>
      <c r="AS9" s="226">
        <f>IFERROR(IF(RIGHT(VLOOKUP($A9,csapatok!$A:$CN,AS$271,FALSE),5)="Csere",VLOOKUP(LEFT(VLOOKUP($A9,csapatok!$A:$CN,AS$271,FALSE),LEN(VLOOKUP($A9,csapatok!$A:$CN,AS$271,FALSE))-6),'csapat-ranglista'!$A:$CC,AS$272,FALSE)/8,VLOOKUP(VLOOKUP($A9,csapatok!$A:$CN,AS$271,FALSE),'csapat-ranglista'!$A:$CC,AS$272,FALSE)/4),0)</f>
        <v>12.245118899905139</v>
      </c>
      <c r="AT9" s="226">
        <f>IFERROR(IF(RIGHT(VLOOKUP($A9,csapatok!$A:$CN,AT$271,FALSE),5)="Csere",VLOOKUP(LEFT(VLOOKUP($A9,csapatok!$A:$CN,AT$271,FALSE),LEN(VLOOKUP($A9,csapatok!$A:$CN,AT$271,FALSE))-6),'csapat-ranglista'!$A:$CC,AT$272,FALSE)/8,VLOOKUP(VLOOKUP($A9,csapatok!$A:$CN,AT$271,FALSE),'csapat-ranglista'!$A:$CC,AT$272,FALSE)/4),0)</f>
        <v>0</v>
      </c>
      <c r="AU9" s="226">
        <f>IFERROR(IF(RIGHT(VLOOKUP($A9,csapatok!$A:$CN,AU$271,FALSE),5)="Csere",VLOOKUP(LEFT(VLOOKUP($A9,csapatok!$A:$CN,AU$271,FALSE),LEN(VLOOKUP($A9,csapatok!$A:$CN,AU$271,FALSE))-6),'csapat-ranglista'!$A:$CC,AU$272,FALSE)/8,VLOOKUP(VLOOKUP($A9,csapatok!$A:$CN,AU$271,FALSE),'csapat-ranglista'!$A:$CC,AU$272,FALSE)/4),0)</f>
        <v>0</v>
      </c>
      <c r="AV9" s="226">
        <f>IFERROR(IF(RIGHT(VLOOKUP($A9,csapatok!$A:$CN,AV$271,FALSE),5)="Csere",VLOOKUP(LEFT(VLOOKUP($A9,csapatok!$A:$CN,AV$271,FALSE),LEN(VLOOKUP($A9,csapatok!$A:$CN,AV$271,FALSE))-6),'csapat-ranglista'!$A:$CC,AV$272,FALSE)/8,VLOOKUP(VLOOKUP($A9,csapatok!$A:$CN,AV$271,FALSE),'csapat-ranglista'!$A:$CC,AV$272,FALSE)/4),0)</f>
        <v>0</v>
      </c>
      <c r="AW9" s="226">
        <f>IFERROR(IF(RIGHT(VLOOKUP($A9,csapatok!$A:$CN,AW$271,FALSE),5)="Csere",VLOOKUP(LEFT(VLOOKUP($A9,csapatok!$A:$CN,AW$271,FALSE),LEN(VLOOKUP($A9,csapatok!$A:$CN,AW$271,FALSE))-6),'csapat-ranglista'!$A:$CC,AW$272,FALSE)/8,VLOOKUP(VLOOKUP($A9,csapatok!$A:$CN,AW$271,FALSE),'csapat-ranglista'!$A:$CC,AW$272,FALSE)/4),0)</f>
        <v>10.376188591789333</v>
      </c>
      <c r="AX9" s="226">
        <f>IFERROR(IF(RIGHT(VLOOKUP($A9,csapatok!$A:$CN,AX$271,FALSE),5)="Csere",VLOOKUP(LEFT(VLOOKUP($A9,csapatok!$A:$CN,AX$271,FALSE),LEN(VLOOKUP($A9,csapatok!$A:$CN,AX$271,FALSE))-6),'csapat-ranglista'!$A:$CC,AX$272,FALSE)/8,VLOOKUP(VLOOKUP($A9,csapatok!$A:$CN,AX$271,FALSE),'csapat-ranglista'!$A:$CC,AX$272,FALSE)/4),0)</f>
        <v>0</v>
      </c>
      <c r="AY9" s="226">
        <f>IFERROR(IF(RIGHT(VLOOKUP($A9,csapatok!$A:$GR,AY$271,FALSE),5)="Csere",VLOOKUP(LEFT(VLOOKUP($A9,csapatok!$A:$GR,AY$271,FALSE),LEN(VLOOKUP($A9,csapatok!$A:$GR,AY$271,FALSE))-6),'csapat-ranglista'!$A:$CC,AY$272,FALSE)/8,VLOOKUP(VLOOKUP($A9,csapatok!$A:$GR,AY$271,FALSE),'csapat-ranglista'!$A:$CC,AY$272,FALSE)/4),0)</f>
        <v>2.0731535035234692</v>
      </c>
      <c r="AZ9" s="226">
        <f>IFERROR(IF(RIGHT(VLOOKUP($A9,csapatok!$A:$GR,AZ$271,FALSE),5)="Csere",VLOOKUP(LEFT(VLOOKUP($A9,csapatok!$A:$GR,AZ$271,FALSE),LEN(VLOOKUP($A9,csapatok!$A:$GR,AZ$271,FALSE))-6),'csapat-ranglista'!$A:$CC,AZ$272,FALSE)/8,VLOOKUP(VLOOKUP($A9,csapatok!$A:$GR,AZ$271,FALSE),'csapat-ranglista'!$A:$CC,AZ$272,FALSE)/4),0)</f>
        <v>0</v>
      </c>
      <c r="BA9" s="226">
        <f>IFERROR(IF(RIGHT(VLOOKUP($A9,csapatok!$A:$GR,BA$271,FALSE),5)="Csere",VLOOKUP(LEFT(VLOOKUP($A9,csapatok!$A:$GR,BA$271,FALSE),LEN(VLOOKUP($A9,csapatok!$A:$GR,BA$271,FALSE))-6),'csapat-ranglista'!$A:$CC,BA$272,FALSE)/8,VLOOKUP(VLOOKUP($A9,csapatok!$A:$GR,BA$271,FALSE),'csapat-ranglista'!$A:$CC,BA$272,FALSE)/4),0)</f>
        <v>0</v>
      </c>
      <c r="BB9" s="226">
        <f>IFERROR(IF(RIGHT(VLOOKUP($A9,csapatok!$A:$GR,BB$271,FALSE),5)="Csere",VLOOKUP(LEFT(VLOOKUP($A9,csapatok!$A:$GR,BB$271,FALSE),LEN(VLOOKUP($A9,csapatok!$A:$GR,BB$271,FALSE))-6),'csapat-ranglista'!$A:$CC,BB$272,FALSE)/8,VLOOKUP(VLOOKUP($A9,csapatok!$A:$GR,BB$271,FALSE),'csapat-ranglista'!$A:$CC,BB$272,FALSE)/4),0)</f>
        <v>0</v>
      </c>
      <c r="BC9" s="227">
        <f>versenyek!$ES$11*IFERROR(VLOOKUP(VLOOKUP($A9,versenyek!ER:ET,3,FALSE),szabalyok!$A$16:$B$23,2,FALSE)/4,0)</f>
        <v>0</v>
      </c>
      <c r="BD9" s="227">
        <f>versenyek!$EV$11*IFERROR(VLOOKUP(VLOOKUP($A9,versenyek!EU:EW,3,FALSE),szabalyok!$A$16:$B$23,2,FALSE)/4,0)</f>
        <v>0</v>
      </c>
      <c r="BE9" s="226">
        <f>IFERROR(IF(RIGHT(VLOOKUP($A9,csapatok!$A:$GR,BE$271,FALSE),5)="Csere",VLOOKUP(LEFT(VLOOKUP($A9,csapatok!$A:$GR,BE$271,FALSE),LEN(VLOOKUP($A9,csapatok!$A:$GR,BE$271,FALSE))-6),'csapat-ranglista'!$A:$CC,BE$272,FALSE)/8,VLOOKUP(VLOOKUP($A9,csapatok!$A:$GR,BE$271,FALSE),'csapat-ranglista'!$A:$CC,BE$272,FALSE)/4),0)</f>
        <v>0</v>
      </c>
      <c r="BF9" s="226">
        <f>IFERROR(IF(RIGHT(VLOOKUP($A9,csapatok!$A:$GR,BF$271,FALSE),5)="Csere",VLOOKUP(LEFT(VLOOKUP($A9,csapatok!$A:$GR,BF$271,FALSE),LEN(VLOOKUP($A9,csapatok!$A:$GR,BF$271,FALSE))-6),'csapat-ranglista'!$A:$CC,BF$272,FALSE)/8,VLOOKUP(VLOOKUP($A9,csapatok!$A:$GR,BF$271,FALSE),'csapat-ranglista'!$A:$CC,BF$272,FALSE)/4),0)</f>
        <v>0</v>
      </c>
      <c r="BG9" s="226">
        <f>IFERROR(IF(RIGHT(VLOOKUP($A9,csapatok!$A:$GR,BG$271,FALSE),5)="Csere",VLOOKUP(LEFT(VLOOKUP($A9,csapatok!$A:$GR,BG$271,FALSE),LEN(VLOOKUP($A9,csapatok!$A:$GR,BG$271,FALSE))-6),'csapat-ranglista'!$A:$CC,BG$272,FALSE)/8,VLOOKUP(VLOOKUP($A9,csapatok!$A:$GR,BG$271,FALSE),'csapat-ranglista'!$A:$CC,BG$272,FALSE)/4),0)</f>
        <v>0</v>
      </c>
      <c r="BH9" s="226">
        <f>IFERROR(IF(RIGHT(VLOOKUP($A9,csapatok!$A:$GR,BH$271,FALSE),5)="Csere",VLOOKUP(LEFT(VLOOKUP($A9,csapatok!$A:$GR,BH$271,FALSE),LEN(VLOOKUP($A9,csapatok!$A:$GR,BH$271,FALSE))-6),'csapat-ranglista'!$A:$CC,BH$272,FALSE)/8,VLOOKUP(VLOOKUP($A9,csapatok!$A:$GR,BH$271,FALSE),'csapat-ranglista'!$A:$CC,BH$272,FALSE)/4),0)</f>
        <v>4.1505475034967612</v>
      </c>
      <c r="BI9" s="226">
        <f>IFERROR(IF(RIGHT(VLOOKUP($A9,csapatok!$A:$GR,BI$271,FALSE),5)="Csere",VLOOKUP(LEFT(VLOOKUP($A9,csapatok!$A:$GR,BI$271,FALSE),LEN(VLOOKUP($A9,csapatok!$A:$GR,BI$271,FALSE))-6),'csapat-ranglista'!$A:$CC,BI$272,FALSE)/8,VLOOKUP(VLOOKUP($A9,csapatok!$A:$GR,BI$271,FALSE),'csapat-ranglista'!$A:$CC,BI$272,FALSE)/4),0)</f>
        <v>0</v>
      </c>
      <c r="BJ9" s="226">
        <f>IFERROR(IF(RIGHT(VLOOKUP($A9,csapatok!$A:$GR,BJ$271,FALSE),5)="Csere",VLOOKUP(LEFT(VLOOKUP($A9,csapatok!$A:$GR,BJ$271,FALSE),LEN(VLOOKUP($A9,csapatok!$A:$GR,BJ$271,FALSE))-6),'csapat-ranglista'!$A:$CC,BJ$272,FALSE)/8,VLOOKUP(VLOOKUP($A9,csapatok!$A:$GR,BJ$271,FALSE),'csapat-ranglista'!$A:$CC,BJ$272,FALSE)/4),0)</f>
        <v>0</v>
      </c>
      <c r="BK9" s="226">
        <f>IFERROR(IF(RIGHT(VLOOKUP($A9,csapatok!$A:$GR,BK$271,FALSE),5)="Csere",VLOOKUP(LEFT(VLOOKUP($A9,csapatok!$A:$GR,BK$271,FALSE),LEN(VLOOKUP($A9,csapatok!$A:$GR,BK$271,FALSE))-6),'csapat-ranglista'!$A:$CC,BK$272,FALSE)/8,VLOOKUP(VLOOKUP($A9,csapatok!$A:$GR,BK$271,FALSE),'csapat-ranglista'!$A:$CC,BK$272,FALSE)/4),0)</f>
        <v>0</v>
      </c>
      <c r="BL9" s="226">
        <f>IFERROR(IF(RIGHT(VLOOKUP($A9,csapatok!$A:$GR,BL$271,FALSE),5)="Csere",VLOOKUP(LEFT(VLOOKUP($A9,csapatok!$A:$GR,BL$271,FALSE),LEN(VLOOKUP($A9,csapatok!$A:$GR,BL$271,FALSE))-6),'csapat-ranglista'!$A:$CC,BL$272,FALSE)/8,VLOOKUP(VLOOKUP($A9,csapatok!$A:$GR,BL$271,FALSE),'csapat-ranglista'!$A:$CC,BL$272,FALSE)/4),0)</f>
        <v>11.351313162262809</v>
      </c>
      <c r="BM9" s="226">
        <f>IFERROR(IF(RIGHT(VLOOKUP($A9,csapatok!$A:$GR,BM$271,FALSE),5)="Csere",VLOOKUP(LEFT(VLOOKUP($A9,csapatok!$A:$GR,BM$271,FALSE),LEN(VLOOKUP($A9,csapatok!$A:$GR,BM$271,FALSE))-6),'csapat-ranglista'!$A:$CC,BM$272,FALSE)/8,VLOOKUP(VLOOKUP($A9,csapatok!$A:$GR,BM$271,FALSE),'csapat-ranglista'!$A:$CC,BM$272,FALSE)/4),0)</f>
        <v>0</v>
      </c>
      <c r="BN9" s="226">
        <f>IFERROR(IF(RIGHT(VLOOKUP($A9,csapatok!$A:$GR,BN$271,FALSE),5)="Csere",VLOOKUP(LEFT(VLOOKUP($A9,csapatok!$A:$GR,BN$271,FALSE),LEN(VLOOKUP($A9,csapatok!$A:$GR,BN$271,FALSE))-6),'csapat-ranglista'!$A:$CC,BN$272,FALSE)/8,VLOOKUP(VLOOKUP($A9,csapatok!$A:$GR,BN$271,FALSE),'csapat-ranglista'!$A:$CC,BN$272,FALSE)/4),0)</f>
        <v>0</v>
      </c>
      <c r="BO9" s="226">
        <f>IFERROR(IF(RIGHT(VLOOKUP($A9,csapatok!$A:$GR,BO$271,FALSE),5)="Csere",VLOOKUP(LEFT(VLOOKUP($A9,csapatok!$A:$GR,BO$271,FALSE),LEN(VLOOKUP($A9,csapatok!$A:$GR,BO$271,FALSE))-6),'csapat-ranglista'!$A:$CC,BO$272,FALSE)/8,VLOOKUP(VLOOKUP($A9,csapatok!$A:$GR,BO$271,FALSE),'csapat-ranglista'!$A:$CC,BO$272,FALSE)/4),0)</f>
        <v>3.8904200931685224</v>
      </c>
      <c r="BP9" s="226">
        <f>IFERROR(IF(RIGHT(VLOOKUP($A9,csapatok!$A:$GR,BP$271,FALSE),5)="Csere",VLOOKUP(LEFT(VLOOKUP($A9,csapatok!$A:$GR,BP$271,FALSE),LEN(VLOOKUP($A9,csapatok!$A:$GR,BP$271,FALSE))-6),'csapat-ranglista'!$A:$CC,BP$272,FALSE)/8,VLOOKUP(VLOOKUP($A9,csapatok!$A:$GR,BP$271,FALSE),'csapat-ranglista'!$A:$CC,BP$272,FALSE)/4),0)</f>
        <v>0</v>
      </c>
      <c r="BQ9" s="226">
        <f>IFERROR(IF(RIGHT(VLOOKUP($A9,csapatok!$A:$GR,BQ$271,FALSE),5)="Csere",VLOOKUP(LEFT(VLOOKUP($A9,csapatok!$A:$GR,BQ$271,FALSE),LEN(VLOOKUP($A9,csapatok!$A:$GR,BQ$271,FALSE))-6),'csapat-ranglista'!$A:$CC,BQ$272,FALSE)/8,VLOOKUP(VLOOKUP($A9,csapatok!$A:$GR,BQ$271,FALSE),'csapat-ranglista'!$A:$CC,BQ$272,FALSE)/4),0)</f>
        <v>0</v>
      </c>
      <c r="BR9" s="226">
        <f>IFERROR(IF(RIGHT(VLOOKUP($A9,csapatok!$A:$GR,BR$271,FALSE),5)="Csere",VLOOKUP(LEFT(VLOOKUP($A9,csapatok!$A:$GR,BR$271,FALSE),LEN(VLOOKUP($A9,csapatok!$A:$GR,BR$271,FALSE))-6),'csapat-ranglista'!$A:$CC,BR$272,FALSE)/8,VLOOKUP(VLOOKUP($A9,csapatok!$A:$GR,BR$271,FALSE),'csapat-ranglista'!$A:$CC,BR$272,FALSE)/4),0)</f>
        <v>50.774303300284444</v>
      </c>
      <c r="BS9" s="226">
        <f>IFERROR(IF(RIGHT(VLOOKUP($A9,csapatok!$A:$GR,BS$271,FALSE),5)="Csere",VLOOKUP(LEFT(VLOOKUP($A9,csapatok!$A:$GR,BS$271,FALSE),LEN(VLOOKUP($A9,csapatok!$A:$GR,BS$271,FALSE))-6),'csapat-ranglista'!$A:$CC,BS$272,FALSE)/8,VLOOKUP(VLOOKUP($A9,csapatok!$A:$GR,BS$271,FALSE),'csapat-ranglista'!$A:$CC,BS$272,FALSE)/4),0)</f>
        <v>5.6234863380490259</v>
      </c>
      <c r="BT9" s="226">
        <f>IFERROR(IF(RIGHT(VLOOKUP($A9,csapatok!$A:$GR,BT$271,FALSE),5)="Csere",VLOOKUP(LEFT(VLOOKUP($A9,csapatok!$A:$GR,BT$271,FALSE),LEN(VLOOKUP($A9,csapatok!$A:$GR,BT$271,FALSE))-6),'csapat-ranglista'!$A:$CC,BT$272,FALSE)/8,VLOOKUP(VLOOKUP($A9,csapatok!$A:$GR,BT$271,FALSE),'csapat-ranglista'!$A:$CC,BT$272,FALSE)/4),0)</f>
        <v>44.717701021668539</v>
      </c>
      <c r="BU9" s="226">
        <f>IFERROR(IF(RIGHT(VLOOKUP($A9,csapatok!$A:$GR,BU$271,FALSE),5)="Csere",VLOOKUP(LEFT(VLOOKUP($A9,csapatok!$A:$GR,BU$271,FALSE),LEN(VLOOKUP($A9,csapatok!$A:$GR,BU$271,FALSE))-6),'csapat-ranglista'!$A:$CC,BU$272,FALSE)/8,VLOOKUP(VLOOKUP($A9,csapatok!$A:$GR,BU$271,FALSE),'csapat-ranglista'!$A:$CC,BU$272,FALSE)/4),0)</f>
        <v>0</v>
      </c>
      <c r="BV9" s="226">
        <f>IFERROR(IF(RIGHT(VLOOKUP($A9,csapatok!$A:$GR,BV$271,FALSE),5)="Csere",VLOOKUP(LEFT(VLOOKUP($A9,csapatok!$A:$GR,BV$271,FALSE),LEN(VLOOKUP($A9,csapatok!$A:$GR,BV$271,FALSE))-6),'csapat-ranglista'!$A:$CC,BV$272,FALSE)/8,VLOOKUP(VLOOKUP($A9,csapatok!$A:$GR,BV$271,FALSE),'csapat-ranglista'!$A:$CC,BV$272,FALSE)/4),0)</f>
        <v>0</v>
      </c>
      <c r="BW9" s="226">
        <f>IFERROR(IF(RIGHT(VLOOKUP($A9,csapatok!$A:$GR,BW$271,FALSE),5)="Csere",VLOOKUP(LEFT(VLOOKUP($A9,csapatok!$A:$GR,BW$271,FALSE),LEN(VLOOKUP($A9,csapatok!$A:$GR,BW$271,FALSE))-6),'csapat-ranglista'!$A:$CC,BW$272,FALSE)/8,VLOOKUP(VLOOKUP($A9,csapatok!$A:$GR,BW$271,FALSE),'csapat-ranglista'!$A:$CC,BW$272,FALSE)/4),0)</f>
        <v>0</v>
      </c>
      <c r="BX9" s="226">
        <f>IFERROR(IF(RIGHT(VLOOKUP($A9,csapatok!$A:$GR,BX$271,FALSE),5)="Csere",VLOOKUP(LEFT(VLOOKUP($A9,csapatok!$A:$GR,BX$271,FALSE),LEN(VLOOKUP($A9,csapatok!$A:$GR,BX$271,FALSE))-6),'csapat-ranglista'!$A:$CC,BX$272,FALSE)/8,VLOOKUP(VLOOKUP($A9,csapatok!$A:$GR,BX$271,FALSE),'csapat-ranglista'!$A:$CC,BX$272,FALSE)/4),0)</f>
        <v>57.226445569716908</v>
      </c>
      <c r="BY9" s="226">
        <f>IFERROR(IF(RIGHT(VLOOKUP($A9,csapatok!$A:$GR,BY$271,FALSE),5)="Csere",VLOOKUP(LEFT(VLOOKUP($A9,csapatok!$A:$GR,BY$271,FALSE),LEN(VLOOKUP($A9,csapatok!$A:$GR,BY$271,FALSE))-6),'csapat-ranglista'!$A:$CC,BY$272,FALSE)/8,VLOOKUP(VLOOKUP($A9,csapatok!$A:$GR,BY$271,FALSE),'csapat-ranglista'!$A:$CC,BY$272,FALSE)/4),0)</f>
        <v>0</v>
      </c>
      <c r="BZ9" s="226">
        <f>IFERROR(IF(RIGHT(VLOOKUP($A9,csapatok!$A:$GR,BZ$271,FALSE),5)="Csere",VLOOKUP(LEFT(VLOOKUP($A9,csapatok!$A:$GR,BZ$271,FALSE),LEN(VLOOKUP($A9,csapatok!$A:$GR,BZ$271,FALSE))-6),'csapat-ranglista'!$A:$CC,BZ$272,FALSE)/8,VLOOKUP(VLOOKUP($A9,csapatok!$A:$GR,BZ$271,FALSE),'csapat-ranglista'!$A:$CC,BZ$272,FALSE)/4),0)</f>
        <v>0</v>
      </c>
      <c r="CA9" s="226">
        <f>IFERROR(IF(RIGHT(VLOOKUP($A9,csapatok!$A:$GR,CA$271,FALSE),5)="Csere",VLOOKUP(LEFT(VLOOKUP($A9,csapatok!$A:$GR,CA$271,FALSE),LEN(VLOOKUP($A9,csapatok!$A:$GR,CA$271,FALSE))-6),'csapat-ranglista'!$A:$CC,CA$272,FALSE)/8,VLOOKUP(VLOOKUP($A9,csapatok!$A:$GR,CA$271,FALSE),'csapat-ranglista'!$A:$CC,CA$272,FALSE)/4),0)</f>
        <v>0</v>
      </c>
      <c r="CB9" s="226">
        <f>IFERROR(IF(RIGHT(VLOOKUP($A9,csapatok!$A:$GR,CB$271,FALSE),5)="Csere",VLOOKUP(LEFT(VLOOKUP($A9,csapatok!$A:$GR,CB$271,FALSE),LEN(VLOOKUP($A9,csapatok!$A:$GR,CB$271,FALSE))-6),'csapat-ranglista'!$A:$CC,CB$272,FALSE)/8,VLOOKUP(VLOOKUP($A9,csapatok!$A:$GR,CB$271,FALSE),'csapat-ranglista'!$A:$CC,CB$272,FALSE)/4),0)</f>
        <v>0</v>
      </c>
      <c r="CC9" s="226">
        <f>IFERROR(IF(RIGHT(VLOOKUP($A9,csapatok!$A:$GR,CC$271,FALSE),5)="Csere",VLOOKUP(LEFT(VLOOKUP($A9,csapatok!$A:$GR,CC$271,FALSE),LEN(VLOOKUP($A9,csapatok!$A:$GR,CC$271,FALSE))-6),'csapat-ranglista'!$A:$CC,CC$272,FALSE)/8,VLOOKUP(VLOOKUP($A9,csapatok!$A:$GR,CC$271,FALSE),'csapat-ranglista'!$A:$CC,CC$272,FALSE)/4),0)</f>
        <v>0</v>
      </c>
      <c r="CD9" s="226">
        <f>IFERROR(IF(RIGHT(VLOOKUP($A9,csapatok!$A:$GR,CD$271,FALSE),5)="Csere",VLOOKUP(LEFT(VLOOKUP($A9,csapatok!$A:$GR,CD$271,FALSE),LEN(VLOOKUP($A9,csapatok!$A:$GR,CD$271,FALSE))-6),'csapat-ranglista'!$A:$CC,CD$272,FALSE)/8,VLOOKUP(VLOOKUP($A9,csapatok!$A:$GR,CD$271,FALSE),'csapat-ranglista'!$A:$CC,CD$272,FALSE)/4),0)</f>
        <v>0</v>
      </c>
      <c r="CE9" s="226">
        <f>IFERROR(IF(RIGHT(VLOOKUP($A9,csapatok!$A:$GR,CE$271,FALSE),5)="Csere",VLOOKUP(LEFT(VLOOKUP($A9,csapatok!$A:$GR,CE$271,FALSE),LEN(VLOOKUP($A9,csapatok!$A:$GR,CE$271,FALSE))-6),'csapat-ranglista'!$A:$CC,CE$272,FALSE)/8,VLOOKUP(VLOOKUP($A9,csapatok!$A:$GR,CE$271,FALSE),'csapat-ranglista'!$A:$CC,CE$272,FALSE)/4),0)</f>
        <v>0</v>
      </c>
      <c r="CF9" s="226">
        <f>IFERROR(IF(RIGHT(VLOOKUP($A9,csapatok!$A:$GR,CF$271,FALSE),5)="Csere",VLOOKUP(LEFT(VLOOKUP($A9,csapatok!$A:$GR,CF$271,FALSE),LEN(VLOOKUP($A9,csapatok!$A:$GR,CF$271,FALSE))-6),'csapat-ranglista'!$A:$CC,CF$272,FALSE)/8,VLOOKUP(VLOOKUP($A9,csapatok!$A:$GR,CF$271,FALSE),'csapat-ranglista'!$A:$CC,CF$272,FALSE)/4),0)</f>
        <v>0</v>
      </c>
      <c r="CG9" s="226">
        <f>IFERROR(IF(RIGHT(VLOOKUP($A9,csapatok!$A:$GR,CG$271,FALSE),5)="Csere",VLOOKUP(LEFT(VLOOKUP($A9,csapatok!$A:$GR,CG$271,FALSE),LEN(VLOOKUP($A9,csapatok!$A:$GR,CG$271,FALSE))-6),'csapat-ranglista'!$A:$CC,CG$272,FALSE)/8,VLOOKUP(VLOOKUP($A9,csapatok!$A:$GR,CG$271,FALSE),'csapat-ranglista'!$A:$CC,CG$272,FALSE)/4),0)</f>
        <v>0</v>
      </c>
      <c r="CH9" s="226">
        <f>IFERROR(IF(RIGHT(VLOOKUP($A9,csapatok!$A:$GR,CH$271,FALSE),5)="Csere",VLOOKUP(LEFT(VLOOKUP($A9,csapatok!$A:$GR,CH$271,FALSE),LEN(VLOOKUP($A9,csapatok!$A:$GR,CH$271,FALSE))-6),'csapat-ranglista'!$A:$CC,CH$272,FALSE)/8,VLOOKUP(VLOOKUP($A9,csapatok!$A:$GR,CH$271,FALSE),'csapat-ranglista'!$A:$CC,CH$272,FALSE)/4),0)</f>
        <v>0</v>
      </c>
      <c r="CI9" s="226">
        <f>IFERROR(IF(RIGHT(VLOOKUP($A9,csapatok!$A:$GR,CI$271,FALSE),5)="Csere",VLOOKUP(LEFT(VLOOKUP($A9,csapatok!$A:$GR,CI$271,FALSE),LEN(VLOOKUP($A9,csapatok!$A:$GR,CI$271,FALSE))-6),'csapat-ranglista'!$A:$CC,CI$272,FALSE)/8,VLOOKUP(VLOOKUP($A9,csapatok!$A:$GR,CI$271,FALSE),'csapat-ranglista'!$A:$CC,CI$272,FALSE)/4),0)</f>
        <v>0</v>
      </c>
      <c r="CJ9" s="227">
        <f>versenyek!$IQ$11*IFERROR(VLOOKUP(VLOOKUP($A9,versenyek!IP:IR,3,FALSE),szabalyok!$A$16:$B$23,2,FALSE)/4,0)</f>
        <v>0</v>
      </c>
      <c r="CK9" s="227">
        <f>versenyek!$IT$11*IFERROR(VLOOKUP(VLOOKUP($A9,versenyek!IS:IU,3,FALSE),szabalyok!$A$16:$B$23,2,FALSE)/4,0)</f>
        <v>0.77768497553532612</v>
      </c>
      <c r="CL9" s="226"/>
      <c r="CM9" s="250">
        <f t="shared" si="1"/>
        <v>178.51190196418233</v>
      </c>
    </row>
    <row r="10" spans="1:91">
      <c r="A10" s="32" t="s">
        <v>53</v>
      </c>
      <c r="B10" s="2">
        <v>26319</v>
      </c>
      <c r="C10" s="133" t="str">
        <f t="shared" si="0"/>
        <v>felnőtt</v>
      </c>
      <c r="D10" s="32" t="s">
        <v>101</v>
      </c>
      <c r="E10" s="47">
        <v>25</v>
      </c>
      <c r="F10" s="32">
        <v>0</v>
      </c>
      <c r="G10" s="32">
        <v>2.2382692721545214</v>
      </c>
      <c r="H10" s="32">
        <v>6.3392787260540029</v>
      </c>
      <c r="I10" s="32">
        <v>1.3593575918108383</v>
      </c>
      <c r="J10" s="32">
        <v>16.446878781795355</v>
      </c>
      <c r="K10" s="32">
        <v>0</v>
      </c>
      <c r="L10" s="32">
        <v>0</v>
      </c>
      <c r="M10" s="32">
        <v>0</v>
      </c>
      <c r="N10" s="32">
        <v>0</v>
      </c>
      <c r="O10" s="32">
        <v>16.935025887934827</v>
      </c>
      <c r="P10" s="32">
        <v>0</v>
      </c>
      <c r="Q10" s="32">
        <v>0</v>
      </c>
      <c r="R10" s="32">
        <v>0</v>
      </c>
      <c r="S10" s="32">
        <v>0</v>
      </c>
      <c r="T10" s="32">
        <v>12.417678313427041</v>
      </c>
      <c r="U10" s="32">
        <v>0.82162129146279939</v>
      </c>
      <c r="V10" s="32">
        <v>0</v>
      </c>
      <c r="W10" s="32">
        <v>2.6092691511251238</v>
      </c>
      <c r="X10" s="32">
        <f>IFERROR(IF(RIGHT(VLOOKUP($A10,csapatok!$A:$BL,X$271,FALSE),5)="Csere",VLOOKUP(LEFT(VLOOKUP($A10,csapatok!$A:$BL,X$271,FALSE),LEN(VLOOKUP($A10,csapatok!$A:$BL,X$271,FALSE))-6),'csapat-ranglista'!$A:$CC,X$272,FALSE)/8,VLOOKUP(VLOOKUP($A10,csapatok!$A:$BL,X$271,FALSE),'csapat-ranglista'!$A:$CC,X$272,FALSE)/4),0)</f>
        <v>0</v>
      </c>
      <c r="Y10" s="32">
        <f>IFERROR(IF(RIGHT(VLOOKUP($A10,csapatok!$A:$BL,Y$271,FALSE),5)="Csere",VLOOKUP(LEFT(VLOOKUP($A10,csapatok!$A:$BL,Y$271,FALSE),LEN(VLOOKUP($A10,csapatok!$A:$BL,Y$271,FALSE))-6),'csapat-ranglista'!$A:$CC,Y$272,FALSE)/8,VLOOKUP(VLOOKUP($A10,csapatok!$A:$BL,Y$271,FALSE),'csapat-ranglista'!$A:$CC,Y$272,FALSE)/4),0)</f>
        <v>3.75</v>
      </c>
      <c r="Z10" s="32">
        <f>IFERROR(IF(RIGHT(VLOOKUP($A10,csapatok!$A:$BL,Z$271,FALSE),5)="Csere",VLOOKUP(LEFT(VLOOKUP($A10,csapatok!$A:$BL,Z$271,FALSE),LEN(VLOOKUP($A10,csapatok!$A:$BL,Z$271,FALSE))-6),'csapat-ranglista'!$A:$CC,Z$272,FALSE)/8,VLOOKUP(VLOOKUP($A10,csapatok!$A:$BL,Z$271,FALSE),'csapat-ranglista'!$A:$CC,Z$272,FALSE)/4),0)</f>
        <v>14.137503641545029</v>
      </c>
      <c r="AA10" s="32">
        <f>IFERROR(IF(RIGHT(VLOOKUP($A10,csapatok!$A:$BL,AA$271,FALSE),5)="Csere",VLOOKUP(LEFT(VLOOKUP($A10,csapatok!$A:$BL,AA$271,FALSE),LEN(VLOOKUP($A10,csapatok!$A:$BL,AA$271,FALSE))-6),'csapat-ranglista'!$A:$CC,AA$272,FALSE)/8,VLOOKUP(VLOOKUP($A10,csapatok!$A:$BL,AA$271,FALSE),'csapat-ranglista'!$A:$CC,AA$272,FALSE)/4),0)</f>
        <v>0</v>
      </c>
      <c r="AB10" s="226">
        <f>IFERROR(IF(RIGHT(VLOOKUP($A10,csapatok!$A:$BL,AB$271,FALSE),5)="Csere",VLOOKUP(LEFT(VLOOKUP($A10,csapatok!$A:$BL,AB$271,FALSE),LEN(VLOOKUP($A10,csapatok!$A:$BL,AB$271,FALSE))-6),'csapat-ranglista'!$A:$CC,AB$272,FALSE)/8,VLOOKUP(VLOOKUP($A10,csapatok!$A:$BL,AB$271,FALSE),'csapat-ranglista'!$A:$CC,AB$272,FALSE)/4),0)</f>
        <v>0</v>
      </c>
      <c r="AC10" s="226">
        <f>IFERROR(IF(RIGHT(VLOOKUP($A10,csapatok!$A:$BL,AC$271,FALSE),5)="Csere",VLOOKUP(LEFT(VLOOKUP($A10,csapatok!$A:$BL,AC$271,FALSE),LEN(VLOOKUP($A10,csapatok!$A:$BL,AC$271,FALSE))-6),'csapat-ranglista'!$A:$CC,AC$272,FALSE)/8,VLOOKUP(VLOOKUP($A10,csapatok!$A:$BL,AC$271,FALSE),'csapat-ranglista'!$A:$CC,AC$272,FALSE)/4),0)</f>
        <v>4.0997706422018343</v>
      </c>
      <c r="AD10" s="226">
        <f>IFERROR(IF(RIGHT(VLOOKUP($A10,csapatok!$A:$BL,AD$271,FALSE),5)="Csere",VLOOKUP(LEFT(VLOOKUP($A10,csapatok!$A:$BL,AD$271,FALSE),LEN(VLOOKUP($A10,csapatok!$A:$BL,AD$271,FALSE))-6),'csapat-ranglista'!$A:$CC,AD$272,FALSE)/8,VLOOKUP(VLOOKUP($A10,csapatok!$A:$BL,AD$271,FALSE),'csapat-ranglista'!$A:$CC,AD$272,FALSE)/4),0)</f>
        <v>3.2339601663927793</v>
      </c>
      <c r="AE10" s="226">
        <f>IFERROR(IF(RIGHT(VLOOKUP($A10,csapatok!$A:$BL,AE$271,FALSE),5)="Csere",VLOOKUP(LEFT(VLOOKUP($A10,csapatok!$A:$BL,AE$271,FALSE),LEN(VLOOKUP($A10,csapatok!$A:$BL,AE$271,FALSE))-6),'csapat-ranglista'!$A:$CC,AE$272,FALSE)/8,VLOOKUP(VLOOKUP($A10,csapatok!$A:$BL,AE$271,FALSE),'csapat-ranglista'!$A:$CC,AE$272,FALSE)/4),0)</f>
        <v>0</v>
      </c>
      <c r="AF10" s="226">
        <f>IFERROR(IF(RIGHT(VLOOKUP($A10,csapatok!$A:$BL,AF$271,FALSE),5)="Csere",VLOOKUP(LEFT(VLOOKUP($A10,csapatok!$A:$BL,AF$271,FALSE),LEN(VLOOKUP($A10,csapatok!$A:$BL,AF$271,FALSE))-6),'csapat-ranglista'!$A:$CC,AF$272,FALSE)/8,VLOOKUP(VLOOKUP($A10,csapatok!$A:$BL,AF$271,FALSE),'csapat-ranglista'!$A:$CC,AF$272,FALSE)/4),0)</f>
        <v>0</v>
      </c>
      <c r="AG10" s="226">
        <f>IFERROR(IF(RIGHT(VLOOKUP($A10,csapatok!$A:$BL,AG$271,FALSE),5)="Csere",VLOOKUP(LEFT(VLOOKUP($A10,csapatok!$A:$BL,AG$271,FALSE),LEN(VLOOKUP($A10,csapatok!$A:$BL,AG$271,FALSE))-6),'csapat-ranglista'!$A:$CC,AG$272,FALSE)/8,VLOOKUP(VLOOKUP($A10,csapatok!$A:$BL,AG$271,FALSE),'csapat-ranglista'!$A:$CC,AG$272,FALSE)/4),0)</f>
        <v>6.0853353640367738</v>
      </c>
      <c r="AH10" s="226">
        <f>IFERROR(IF(RIGHT(VLOOKUP($A10,csapatok!$A:$BL,AH$271,FALSE),5)="Csere",VLOOKUP(LEFT(VLOOKUP($A10,csapatok!$A:$BL,AH$271,FALSE),LEN(VLOOKUP($A10,csapatok!$A:$BL,AH$271,FALSE))-6),'csapat-ranglista'!$A:$CC,AH$272,FALSE)/8,VLOOKUP(VLOOKUP($A10,csapatok!$A:$BL,AH$271,FALSE),'csapat-ranglista'!$A:$CC,AH$272,FALSE)/4),0)</f>
        <v>0</v>
      </c>
      <c r="AI10" s="226">
        <f>IFERROR(IF(RIGHT(VLOOKUP($A10,csapatok!$A:$BL,AI$271,FALSE),5)="Csere",VLOOKUP(LEFT(VLOOKUP($A10,csapatok!$A:$BL,AI$271,FALSE),LEN(VLOOKUP($A10,csapatok!$A:$BL,AI$271,FALSE))-6),'csapat-ranglista'!$A:$CC,AI$272,FALSE)/8,VLOOKUP(VLOOKUP($A10,csapatok!$A:$BL,AI$271,FALSE),'csapat-ranglista'!$A:$CC,AI$272,FALSE)/4),0)</f>
        <v>0</v>
      </c>
      <c r="AJ10" s="226">
        <f>IFERROR(IF(RIGHT(VLOOKUP($A10,csapatok!$A:$BL,AJ$271,FALSE),5)="Csere",VLOOKUP(LEFT(VLOOKUP($A10,csapatok!$A:$BL,AJ$271,FALSE),LEN(VLOOKUP($A10,csapatok!$A:$BL,AJ$271,FALSE))-6),'csapat-ranglista'!$A:$CC,AJ$272,FALSE)/8,VLOOKUP(VLOOKUP($A10,csapatok!$A:$BL,AJ$271,FALSE),'csapat-ranglista'!$A:$CC,AJ$272,FALSE)/2),0)</f>
        <v>7.1481562098937443</v>
      </c>
      <c r="AK10" s="226">
        <f>IFERROR(IF(RIGHT(VLOOKUP($A10,csapatok!$A:$CN,AK$271,FALSE),5)="Csere",VLOOKUP(LEFT(VLOOKUP($A10,csapatok!$A:$CN,AK$271,FALSE),LEN(VLOOKUP($A10,csapatok!$A:$CN,AK$271,FALSE))-6),'csapat-ranglista'!$A:$CC,AK$272,FALSE)/8,VLOOKUP(VLOOKUP($A10,csapatok!$A:$CN,AK$271,FALSE),'csapat-ranglista'!$A:$CC,AK$272,FALSE)/4),0)</f>
        <v>0</v>
      </c>
      <c r="AL10" s="226">
        <f>IFERROR(IF(RIGHT(VLOOKUP($A10,csapatok!$A:$CN,AL$271,FALSE),5)="Csere",VLOOKUP(LEFT(VLOOKUP($A10,csapatok!$A:$CN,AL$271,FALSE),LEN(VLOOKUP($A10,csapatok!$A:$CN,AL$271,FALSE))-6),'csapat-ranglista'!$A:$CC,AL$272,FALSE)/8,VLOOKUP(VLOOKUP($A10,csapatok!$A:$CN,AL$271,FALSE),'csapat-ranglista'!$A:$CC,AL$272,FALSE)/4),0)</f>
        <v>0</v>
      </c>
      <c r="AM10" s="226">
        <f>IFERROR(IF(RIGHT(VLOOKUP($A10,csapatok!$A:$CN,AM$271,FALSE),5)="Csere",VLOOKUP(LEFT(VLOOKUP($A10,csapatok!$A:$CN,AM$271,FALSE),LEN(VLOOKUP($A10,csapatok!$A:$CN,AM$271,FALSE))-6),'csapat-ranglista'!$A:$CC,AM$272,FALSE)/8,VLOOKUP(VLOOKUP($A10,csapatok!$A:$CN,AM$271,FALSE),'csapat-ranglista'!$A:$CC,AM$272,FALSE)/4),0)</f>
        <v>2.1842175242653901</v>
      </c>
      <c r="AN10" s="226">
        <f>IFERROR(IF(RIGHT(VLOOKUP($A10,csapatok!$A:$CN,AN$271,FALSE),5)="Csere",VLOOKUP(LEFT(VLOOKUP($A10,csapatok!$A:$CN,AN$271,FALSE),LEN(VLOOKUP($A10,csapatok!$A:$CN,AN$271,FALSE))-6),'csapat-ranglista'!$A:$CC,AN$272,FALSE)/8,VLOOKUP(VLOOKUP($A10,csapatok!$A:$CN,AN$271,FALSE),'csapat-ranglista'!$A:$CC,AN$272,FALSE)/4),0)</f>
        <v>0</v>
      </c>
      <c r="AO10" s="226">
        <f>IFERROR(IF(RIGHT(VLOOKUP($A10,csapatok!$A:$CN,AO$271,FALSE),5)="Csere",VLOOKUP(LEFT(VLOOKUP($A10,csapatok!$A:$CN,AO$271,FALSE),LEN(VLOOKUP($A10,csapatok!$A:$CN,AO$271,FALSE))-6),'csapat-ranglista'!$A:$CC,AO$272,FALSE)/8,VLOOKUP(VLOOKUP($A10,csapatok!$A:$CN,AO$271,FALSE),'csapat-ranglista'!$A:$CC,AO$272,FALSE)/4),0)</f>
        <v>0</v>
      </c>
      <c r="AP10" s="226">
        <f>IFERROR(IF(RIGHT(VLOOKUP($A10,csapatok!$A:$CN,AP$271,FALSE),5)="Csere",VLOOKUP(LEFT(VLOOKUP($A10,csapatok!$A:$CN,AP$271,FALSE),LEN(VLOOKUP($A10,csapatok!$A:$CN,AP$271,FALSE))-6),'csapat-ranglista'!$A:$CC,AP$272,FALSE)/8,VLOOKUP(VLOOKUP($A10,csapatok!$A:$CN,AP$271,FALSE),'csapat-ranglista'!$A:$CC,AP$272,FALSE)/4),0)</f>
        <v>2.4542922863541832</v>
      </c>
      <c r="AQ10" s="226">
        <f>IFERROR(IF(RIGHT(VLOOKUP($A10,csapatok!$A:$CN,AQ$271,FALSE),5)="Csere",VLOOKUP(LEFT(VLOOKUP($A10,csapatok!$A:$CN,AQ$271,FALSE),LEN(VLOOKUP($A10,csapatok!$A:$CN,AQ$271,FALSE))-6),'csapat-ranglista'!$A:$CC,AQ$272,FALSE)/8,VLOOKUP(VLOOKUP($A10,csapatok!$A:$CN,AQ$271,FALSE),'csapat-ranglista'!$A:$CC,AQ$272,FALSE)/4),0)</f>
        <v>2.0611669727057094</v>
      </c>
      <c r="AR10" s="226">
        <f>IFERROR(IF(RIGHT(VLOOKUP($A10,csapatok!$A:$CN,AR$271,FALSE),5)="Csere",VLOOKUP(LEFT(VLOOKUP($A10,csapatok!$A:$CN,AR$271,FALSE),LEN(VLOOKUP($A10,csapatok!$A:$CN,AR$271,FALSE))-6),'csapat-ranglista'!$A:$CC,AR$272,FALSE)/8,VLOOKUP(VLOOKUP($A10,csapatok!$A:$CN,AR$271,FALSE),'csapat-ranglista'!$A:$CC,AR$272,FALSE)/4),0)</f>
        <v>0</v>
      </c>
      <c r="AS10" s="226">
        <f>IFERROR(IF(RIGHT(VLOOKUP($A10,csapatok!$A:$CN,AS$271,FALSE),5)="Csere",VLOOKUP(LEFT(VLOOKUP($A10,csapatok!$A:$CN,AS$271,FALSE),LEN(VLOOKUP($A10,csapatok!$A:$CN,AS$271,FALSE))-6),'csapat-ranglista'!$A:$CC,AS$272,FALSE)/8,VLOOKUP(VLOOKUP($A10,csapatok!$A:$CN,AS$271,FALSE),'csapat-ranglista'!$A:$CC,AS$272,FALSE)/4),0)</f>
        <v>0</v>
      </c>
      <c r="AT10" s="226">
        <f>IFERROR(IF(RIGHT(VLOOKUP($A10,csapatok!$A:$CN,AT$271,FALSE),5)="Csere",VLOOKUP(LEFT(VLOOKUP($A10,csapatok!$A:$CN,AT$271,FALSE),LEN(VLOOKUP($A10,csapatok!$A:$CN,AT$271,FALSE))-6),'csapat-ranglista'!$A:$CC,AT$272,FALSE)/8,VLOOKUP(VLOOKUP($A10,csapatok!$A:$CN,AT$271,FALSE),'csapat-ranglista'!$A:$CC,AT$272,FALSE)/4),0)</f>
        <v>21.368514253668927</v>
      </c>
      <c r="AU10" s="226">
        <f>IFERROR(IF(RIGHT(VLOOKUP($A10,csapatok!$A:$CN,AU$271,FALSE),5)="Csere",VLOOKUP(LEFT(VLOOKUP($A10,csapatok!$A:$CN,AU$271,FALSE),LEN(VLOOKUP($A10,csapatok!$A:$CN,AU$271,FALSE))-6),'csapat-ranglista'!$A:$CC,AU$272,FALSE)/8,VLOOKUP(VLOOKUP($A10,csapatok!$A:$CN,AU$271,FALSE),'csapat-ranglista'!$A:$CC,AU$272,FALSE)/4),0)</f>
        <v>0</v>
      </c>
      <c r="AV10" s="226">
        <f>IFERROR(IF(RIGHT(VLOOKUP($A10,csapatok!$A:$CN,AV$271,FALSE),5)="Csere",VLOOKUP(LEFT(VLOOKUP($A10,csapatok!$A:$CN,AV$271,FALSE),LEN(VLOOKUP($A10,csapatok!$A:$CN,AV$271,FALSE))-6),'csapat-ranglista'!$A:$CC,AV$272,FALSE)/8,VLOOKUP(VLOOKUP($A10,csapatok!$A:$CN,AV$271,FALSE),'csapat-ranglista'!$A:$CC,AV$272,FALSE)/4),0)</f>
        <v>2.0068642311410554</v>
      </c>
      <c r="AW10" s="226">
        <f>IFERROR(IF(RIGHT(VLOOKUP($A10,csapatok!$A:$CN,AW$271,FALSE),5)="Csere",VLOOKUP(LEFT(VLOOKUP($A10,csapatok!$A:$CN,AW$271,FALSE),LEN(VLOOKUP($A10,csapatok!$A:$CN,AW$271,FALSE))-6),'csapat-ranglista'!$A:$CC,AW$272,FALSE)/8,VLOOKUP(VLOOKUP($A10,csapatok!$A:$CN,AW$271,FALSE),'csapat-ranglista'!$A:$CC,AW$272,FALSE)/4),0)</f>
        <v>0</v>
      </c>
      <c r="AX10" s="226">
        <f>IFERROR(IF(RIGHT(VLOOKUP($A10,csapatok!$A:$CN,AX$271,FALSE),5)="Csere",VLOOKUP(LEFT(VLOOKUP($A10,csapatok!$A:$CN,AX$271,FALSE),LEN(VLOOKUP($A10,csapatok!$A:$CN,AX$271,FALSE))-6),'csapat-ranglista'!$A:$CC,AX$272,FALSE)/8,VLOOKUP(VLOOKUP($A10,csapatok!$A:$CN,AX$271,FALSE),'csapat-ranglista'!$A:$CC,AX$272,FALSE)/4),0)</f>
        <v>0</v>
      </c>
      <c r="AY10" s="226">
        <f>IFERROR(IF(RIGHT(VLOOKUP($A10,csapatok!$A:$GR,AY$271,FALSE),5)="Csere",VLOOKUP(LEFT(VLOOKUP($A10,csapatok!$A:$GR,AY$271,FALSE),LEN(VLOOKUP($A10,csapatok!$A:$GR,AY$271,FALSE))-6),'csapat-ranglista'!$A:$CC,AY$272,FALSE)/8,VLOOKUP(VLOOKUP($A10,csapatok!$A:$GR,AY$271,FALSE),'csapat-ranglista'!$A:$CC,AY$272,FALSE)/4),0)</f>
        <v>0</v>
      </c>
      <c r="AZ10" s="226">
        <f>IFERROR(IF(RIGHT(VLOOKUP($A10,csapatok!$A:$GR,AZ$271,FALSE),5)="Csere",VLOOKUP(LEFT(VLOOKUP($A10,csapatok!$A:$GR,AZ$271,FALSE),LEN(VLOOKUP($A10,csapatok!$A:$GR,AZ$271,FALSE))-6),'csapat-ranglista'!$A:$CC,AZ$272,FALSE)/8,VLOOKUP(VLOOKUP($A10,csapatok!$A:$GR,AZ$271,FALSE),'csapat-ranglista'!$A:$CC,AZ$272,FALSE)/4),0)</f>
        <v>0</v>
      </c>
      <c r="BA10" s="226">
        <f>IFERROR(IF(RIGHT(VLOOKUP($A10,csapatok!$A:$GR,BA$271,FALSE),5)="Csere",VLOOKUP(LEFT(VLOOKUP($A10,csapatok!$A:$GR,BA$271,FALSE),LEN(VLOOKUP($A10,csapatok!$A:$GR,BA$271,FALSE))-6),'csapat-ranglista'!$A:$CC,BA$272,FALSE)/8,VLOOKUP(VLOOKUP($A10,csapatok!$A:$GR,BA$271,FALSE),'csapat-ranglista'!$A:$CC,BA$272,FALSE)/4),0)</f>
        <v>0</v>
      </c>
      <c r="BB10" s="226">
        <f>IFERROR(IF(RIGHT(VLOOKUP($A10,csapatok!$A:$GR,BB$271,FALSE),5)="Csere",VLOOKUP(LEFT(VLOOKUP($A10,csapatok!$A:$GR,BB$271,FALSE),LEN(VLOOKUP($A10,csapatok!$A:$GR,BB$271,FALSE))-6),'csapat-ranglista'!$A:$CC,BB$272,FALSE)/8,VLOOKUP(VLOOKUP($A10,csapatok!$A:$GR,BB$271,FALSE),'csapat-ranglista'!$A:$CC,BB$272,FALSE)/4),0)</f>
        <v>0</v>
      </c>
      <c r="BC10" s="227">
        <f>versenyek!$ES$11*IFERROR(VLOOKUP(VLOOKUP($A10,versenyek!ER:ET,3,FALSE),szabalyok!$A$16:$B$23,2,FALSE)/4,0)</f>
        <v>0</v>
      </c>
      <c r="BD10" s="227">
        <f>versenyek!$EV$11*IFERROR(VLOOKUP(VLOOKUP($A10,versenyek!EU:EW,3,FALSE),szabalyok!$A$16:$B$23,2,FALSE)/4,0)</f>
        <v>0</v>
      </c>
      <c r="BE10" s="226">
        <f>IFERROR(IF(RIGHT(VLOOKUP($A10,csapatok!$A:$GR,BE$271,FALSE),5)="Csere",VLOOKUP(LEFT(VLOOKUP($A10,csapatok!$A:$GR,BE$271,FALSE),LEN(VLOOKUP($A10,csapatok!$A:$GR,BE$271,FALSE))-6),'csapat-ranglista'!$A:$CC,BE$272,FALSE)/8,VLOOKUP(VLOOKUP($A10,csapatok!$A:$GR,BE$271,FALSE),'csapat-ranglista'!$A:$CC,BE$272,FALSE)/4),0)</f>
        <v>1.5493371658274058</v>
      </c>
      <c r="BF10" s="226">
        <f>IFERROR(IF(RIGHT(VLOOKUP($A10,csapatok!$A:$GR,BF$271,FALSE),5)="Csere",VLOOKUP(LEFT(VLOOKUP($A10,csapatok!$A:$GR,BF$271,FALSE),LEN(VLOOKUP($A10,csapatok!$A:$GR,BF$271,FALSE))-6),'csapat-ranglista'!$A:$CC,BF$272,FALSE)/8,VLOOKUP(VLOOKUP($A10,csapatok!$A:$GR,BF$271,FALSE),'csapat-ranglista'!$A:$CC,BF$272,FALSE)/4),0)</f>
        <v>0</v>
      </c>
      <c r="BG10" s="226">
        <f>IFERROR(IF(RIGHT(VLOOKUP($A10,csapatok!$A:$GR,BG$271,FALSE),5)="Csere",VLOOKUP(LEFT(VLOOKUP($A10,csapatok!$A:$GR,BG$271,FALSE),LEN(VLOOKUP($A10,csapatok!$A:$GR,BG$271,FALSE))-6),'csapat-ranglista'!$A:$CC,BG$272,FALSE)/8,VLOOKUP(VLOOKUP($A10,csapatok!$A:$GR,BG$271,FALSE),'csapat-ranglista'!$A:$CC,BG$272,FALSE)/4),0)</f>
        <v>0</v>
      </c>
      <c r="BH10" s="226">
        <f>IFERROR(IF(RIGHT(VLOOKUP($A10,csapatok!$A:$GR,BH$271,FALSE),5)="Csere",VLOOKUP(LEFT(VLOOKUP($A10,csapatok!$A:$GR,BH$271,FALSE),LEN(VLOOKUP($A10,csapatok!$A:$GR,BH$271,FALSE))-6),'csapat-ranglista'!$A:$CC,BH$272,FALSE)/8,VLOOKUP(VLOOKUP($A10,csapatok!$A:$GR,BH$271,FALSE),'csapat-ranglista'!$A:$CC,BH$272,FALSE)/4),0)</f>
        <v>0</v>
      </c>
      <c r="BI10" s="226">
        <f>IFERROR(IF(RIGHT(VLOOKUP($A10,csapatok!$A:$GR,BI$271,FALSE),5)="Csere",VLOOKUP(LEFT(VLOOKUP($A10,csapatok!$A:$GR,BI$271,FALSE),LEN(VLOOKUP($A10,csapatok!$A:$GR,BI$271,FALSE))-6),'csapat-ranglista'!$A:$CC,BI$272,FALSE)/8,VLOOKUP(VLOOKUP($A10,csapatok!$A:$GR,BI$271,FALSE),'csapat-ranglista'!$A:$CC,BI$272,FALSE)/4),0)</f>
        <v>0.68679796504306667</v>
      </c>
      <c r="BJ10" s="226">
        <f>IFERROR(IF(RIGHT(VLOOKUP($A10,csapatok!$A:$GR,BJ$271,FALSE),5)="Csere",VLOOKUP(LEFT(VLOOKUP($A10,csapatok!$A:$GR,BJ$271,FALSE),LEN(VLOOKUP($A10,csapatok!$A:$GR,BJ$271,FALSE))-6),'csapat-ranglista'!$A:$CC,BJ$272,FALSE)/8,VLOOKUP(VLOOKUP($A10,csapatok!$A:$GR,BJ$271,FALSE),'csapat-ranglista'!$A:$CC,BJ$272,FALSE)/4),0)</f>
        <v>0</v>
      </c>
      <c r="BK10" s="226">
        <f>IFERROR(IF(RIGHT(VLOOKUP($A10,csapatok!$A:$GR,BK$271,FALSE),5)="Csere",VLOOKUP(LEFT(VLOOKUP($A10,csapatok!$A:$GR,BK$271,FALSE),LEN(VLOOKUP($A10,csapatok!$A:$GR,BK$271,FALSE))-6),'csapat-ranglista'!$A:$CC,BK$272,FALSE)/8,VLOOKUP(VLOOKUP($A10,csapatok!$A:$GR,BK$271,FALSE),'csapat-ranglista'!$A:$CC,BK$272,FALSE)/4),0)</f>
        <v>8.0886264040699132</v>
      </c>
      <c r="BL10" s="226">
        <f>IFERROR(IF(RIGHT(VLOOKUP($A10,csapatok!$A:$GR,BL$271,FALSE),5)="Csere",VLOOKUP(LEFT(VLOOKUP($A10,csapatok!$A:$GR,BL$271,FALSE),LEN(VLOOKUP($A10,csapatok!$A:$GR,BL$271,FALSE))-6),'csapat-ranglista'!$A:$CC,BL$272,FALSE)/8,VLOOKUP(VLOOKUP($A10,csapatok!$A:$GR,BL$271,FALSE),'csapat-ranglista'!$A:$CC,BL$272,FALSE)/4),0)</f>
        <v>3.7837710540876035</v>
      </c>
      <c r="BM10" s="226">
        <f>IFERROR(IF(RIGHT(VLOOKUP($A10,csapatok!$A:$GR,BM$271,FALSE),5)="Csere",VLOOKUP(LEFT(VLOOKUP($A10,csapatok!$A:$GR,BM$271,FALSE),LEN(VLOOKUP($A10,csapatok!$A:$GR,BM$271,FALSE))-6),'csapat-ranglista'!$A:$CC,BM$272,FALSE)/8,VLOOKUP(VLOOKUP($A10,csapatok!$A:$GR,BM$271,FALSE),'csapat-ranglista'!$A:$CC,BM$272,FALSE)/4),0)</f>
        <v>6.5641704858604415</v>
      </c>
      <c r="BN10" s="226">
        <f>IFERROR(IF(RIGHT(VLOOKUP($A10,csapatok!$A:$GR,BN$271,FALSE),5)="Csere",VLOOKUP(LEFT(VLOOKUP($A10,csapatok!$A:$GR,BN$271,FALSE),LEN(VLOOKUP($A10,csapatok!$A:$GR,BN$271,FALSE))-6),'csapat-ranglista'!$A:$CC,BN$272,FALSE)/8,VLOOKUP(VLOOKUP($A10,csapatok!$A:$GR,BN$271,FALSE),'csapat-ranglista'!$A:$CC,BN$272,FALSE)/4),0)</f>
        <v>1</v>
      </c>
      <c r="BO10" s="226">
        <f>IFERROR(IF(RIGHT(VLOOKUP($A10,csapatok!$A:$GR,BO$271,FALSE),5)="Csere",VLOOKUP(LEFT(VLOOKUP($A10,csapatok!$A:$GR,BO$271,FALSE),LEN(VLOOKUP($A10,csapatok!$A:$GR,BO$271,FALSE))-6),'csapat-ranglista'!$A:$CC,BO$272,FALSE)/8,VLOOKUP(VLOOKUP($A10,csapatok!$A:$GR,BO$271,FALSE),'csapat-ranglista'!$A:$CC,BO$272,FALSE)/4),0)</f>
        <v>28.011024670813359</v>
      </c>
      <c r="BP10" s="226">
        <f>IFERROR(IF(RIGHT(VLOOKUP($A10,csapatok!$A:$GR,BP$271,FALSE),5)="Csere",VLOOKUP(LEFT(VLOOKUP($A10,csapatok!$A:$GR,BP$271,FALSE),LEN(VLOOKUP($A10,csapatok!$A:$GR,BP$271,FALSE))-6),'csapat-ranglista'!$A:$CC,BP$272,FALSE)/8,VLOOKUP(VLOOKUP($A10,csapatok!$A:$GR,BP$271,FALSE),'csapat-ranglista'!$A:$CC,BP$272,FALSE)/4),0)</f>
        <v>0</v>
      </c>
      <c r="BQ10" s="226">
        <f>IFERROR(IF(RIGHT(VLOOKUP($A10,csapatok!$A:$GR,BQ$271,FALSE),5)="Csere",VLOOKUP(LEFT(VLOOKUP($A10,csapatok!$A:$GR,BQ$271,FALSE),LEN(VLOOKUP($A10,csapatok!$A:$GR,BQ$271,FALSE))-6),'csapat-ranglista'!$A:$CC,BQ$272,FALSE)/8,VLOOKUP(VLOOKUP($A10,csapatok!$A:$GR,BQ$271,FALSE),'csapat-ranglista'!$A:$CC,BQ$272,FALSE)/4),0)</f>
        <v>14.799180737336398</v>
      </c>
      <c r="BR10" s="226">
        <f>IFERROR(IF(RIGHT(VLOOKUP($A10,csapatok!$A:$GR,BR$271,FALSE),5)="Csere",VLOOKUP(LEFT(VLOOKUP($A10,csapatok!$A:$GR,BR$271,FALSE),LEN(VLOOKUP($A10,csapatok!$A:$GR,BR$271,FALSE))-6),'csapat-ranglista'!$A:$CC,BR$272,FALSE)/8,VLOOKUP(VLOOKUP($A10,csapatok!$A:$GR,BR$271,FALSE),'csapat-ranglista'!$A:$CC,BR$272,FALSE)/4),0)</f>
        <v>0</v>
      </c>
      <c r="BS10" s="226">
        <f>IFERROR(IF(RIGHT(VLOOKUP($A10,csapatok!$A:$GR,BS$271,FALSE),5)="Csere",VLOOKUP(LEFT(VLOOKUP($A10,csapatok!$A:$GR,BS$271,FALSE),LEN(VLOOKUP($A10,csapatok!$A:$GR,BS$271,FALSE))-6),'csapat-ranglista'!$A:$CC,BS$272,FALSE)/8,VLOOKUP(VLOOKUP($A10,csapatok!$A:$GR,BS$271,FALSE),'csapat-ranglista'!$A:$CC,BS$272,FALSE)/4),0)</f>
        <v>0</v>
      </c>
      <c r="BT10" s="226">
        <f>IFERROR(IF(RIGHT(VLOOKUP($A10,csapatok!$A:$GR,BT$271,FALSE),5)="Csere",VLOOKUP(LEFT(VLOOKUP($A10,csapatok!$A:$GR,BT$271,FALSE),LEN(VLOOKUP($A10,csapatok!$A:$GR,BT$271,FALSE))-6),'csapat-ranglista'!$A:$CC,BT$272,FALSE)/8,VLOOKUP(VLOOKUP($A10,csapatok!$A:$GR,BT$271,FALSE),'csapat-ranglista'!$A:$CC,BT$272,FALSE)/4),0)</f>
        <v>0</v>
      </c>
      <c r="BU10" s="226">
        <f>IFERROR(IF(RIGHT(VLOOKUP($A10,csapatok!$A:$GR,BU$271,FALSE),5)="Csere",VLOOKUP(LEFT(VLOOKUP($A10,csapatok!$A:$GR,BU$271,FALSE),LEN(VLOOKUP($A10,csapatok!$A:$GR,BU$271,FALSE))-6),'csapat-ranglista'!$A:$CC,BU$272,FALSE)/8,VLOOKUP(VLOOKUP($A10,csapatok!$A:$GR,BU$271,FALSE),'csapat-ranglista'!$A:$CC,BU$272,FALSE)/4),0)</f>
        <v>11.038989006235587</v>
      </c>
      <c r="BV10" s="226">
        <f>IFERROR(IF(RIGHT(VLOOKUP($A10,csapatok!$A:$GR,BV$271,FALSE),5)="Csere",VLOOKUP(LEFT(VLOOKUP($A10,csapatok!$A:$GR,BV$271,FALSE),LEN(VLOOKUP($A10,csapatok!$A:$GR,BV$271,FALSE))-6),'csapat-ranglista'!$A:$CC,BV$272,FALSE)/8,VLOOKUP(VLOOKUP($A10,csapatok!$A:$GR,BV$271,FALSE),'csapat-ranglista'!$A:$CC,BV$272,FALSE)/4),0)</f>
        <v>20.957055968544569</v>
      </c>
      <c r="BW10" s="226">
        <f>IFERROR(IF(RIGHT(VLOOKUP($A10,csapatok!$A:$GR,BW$271,FALSE),5)="Csere",VLOOKUP(LEFT(VLOOKUP($A10,csapatok!$A:$GR,BW$271,FALSE),LEN(VLOOKUP($A10,csapatok!$A:$GR,BW$271,FALSE))-6),'csapat-ranglista'!$A:$CC,BW$272,FALSE)/8,VLOOKUP(VLOOKUP($A10,csapatok!$A:$GR,BW$271,FALSE),'csapat-ranglista'!$A:$CC,BW$272,FALSE)/4),0)</f>
        <v>0</v>
      </c>
      <c r="BX10" s="226">
        <f>IFERROR(IF(RIGHT(VLOOKUP($A10,csapatok!$A:$GR,BX$271,FALSE),5)="Csere",VLOOKUP(LEFT(VLOOKUP($A10,csapatok!$A:$GR,BX$271,FALSE),LEN(VLOOKUP($A10,csapatok!$A:$GR,BX$271,FALSE))-6),'csapat-ranglista'!$A:$CC,BX$272,FALSE)/8,VLOOKUP(VLOOKUP($A10,csapatok!$A:$GR,BX$271,FALSE),'csapat-ranglista'!$A:$CC,BX$272,FALSE)/4),0)</f>
        <v>0</v>
      </c>
      <c r="BY10" s="226">
        <f>IFERROR(IF(RIGHT(VLOOKUP($A10,csapatok!$A:$GR,BY$271,FALSE),5)="Csere",VLOOKUP(LEFT(VLOOKUP($A10,csapatok!$A:$GR,BY$271,FALSE),LEN(VLOOKUP($A10,csapatok!$A:$GR,BY$271,FALSE))-6),'csapat-ranglista'!$A:$CC,BY$272,FALSE)/8,VLOOKUP(VLOOKUP($A10,csapatok!$A:$GR,BY$271,FALSE),'csapat-ranglista'!$A:$CC,BY$272,FALSE)/4),0)</f>
        <v>33.975631811422723</v>
      </c>
      <c r="BZ10" s="226">
        <f>IFERROR(IF(RIGHT(VLOOKUP($A10,csapatok!$A:$GR,BZ$271,FALSE),5)="Csere",VLOOKUP(LEFT(VLOOKUP($A10,csapatok!$A:$GR,BZ$271,FALSE),LEN(VLOOKUP($A10,csapatok!$A:$GR,BZ$271,FALSE))-6),'csapat-ranglista'!$A:$CC,BZ$272,FALSE)/8,VLOOKUP(VLOOKUP($A10,csapatok!$A:$GR,BZ$271,FALSE),'csapat-ranglista'!$A:$CC,BZ$272,FALSE)/4),0)</f>
        <v>0</v>
      </c>
      <c r="CA10" s="226">
        <f>IFERROR(IF(RIGHT(VLOOKUP($A10,csapatok!$A:$GR,CA$271,FALSE),5)="Csere",VLOOKUP(LEFT(VLOOKUP($A10,csapatok!$A:$GR,CA$271,FALSE),LEN(VLOOKUP($A10,csapatok!$A:$GR,CA$271,FALSE))-6),'csapat-ranglista'!$A:$CC,CA$272,FALSE)/8,VLOOKUP(VLOOKUP($A10,csapatok!$A:$GR,CA$271,FALSE),'csapat-ranglista'!$A:$CC,CA$272,FALSE)/4),0)</f>
        <v>0</v>
      </c>
      <c r="CB10" s="226">
        <f>IFERROR(IF(RIGHT(VLOOKUP($A10,csapatok!$A:$GR,CB$271,FALSE),5)="Csere",VLOOKUP(LEFT(VLOOKUP($A10,csapatok!$A:$GR,CB$271,FALSE),LEN(VLOOKUP($A10,csapatok!$A:$GR,CB$271,FALSE))-6),'csapat-ranglista'!$A:$CC,CB$272,FALSE)/8,VLOOKUP(VLOOKUP($A10,csapatok!$A:$GR,CB$271,FALSE),'csapat-ranglista'!$A:$CC,CB$272,FALSE)/4),0)</f>
        <v>0</v>
      </c>
      <c r="CC10" s="226">
        <f>IFERROR(IF(RIGHT(VLOOKUP($A10,csapatok!$A:$GR,CC$271,FALSE),5)="Csere",VLOOKUP(LEFT(VLOOKUP($A10,csapatok!$A:$GR,CC$271,FALSE),LEN(VLOOKUP($A10,csapatok!$A:$GR,CC$271,FALSE))-6),'csapat-ranglista'!$A:$CC,CC$272,FALSE)/8,VLOOKUP(VLOOKUP($A10,csapatok!$A:$GR,CC$271,FALSE),'csapat-ranglista'!$A:$CC,CC$272,FALSE)/4),0)</f>
        <v>0</v>
      </c>
      <c r="CD10" s="226">
        <f>IFERROR(IF(RIGHT(VLOOKUP($A10,csapatok!$A:$GR,CD$271,FALSE),5)="Csere",VLOOKUP(LEFT(VLOOKUP($A10,csapatok!$A:$GR,CD$271,FALSE),LEN(VLOOKUP($A10,csapatok!$A:$GR,CD$271,FALSE))-6),'csapat-ranglista'!$A:$CC,CD$272,FALSE)/8,VLOOKUP(VLOOKUP($A10,csapatok!$A:$GR,CD$271,FALSE),'csapat-ranglista'!$A:$CC,CD$272,FALSE)/4),0)</f>
        <v>0</v>
      </c>
      <c r="CE10" s="226">
        <f>IFERROR(IF(RIGHT(VLOOKUP($A10,csapatok!$A:$GR,CE$271,FALSE),5)="Csere",VLOOKUP(LEFT(VLOOKUP($A10,csapatok!$A:$GR,CE$271,FALSE),LEN(VLOOKUP($A10,csapatok!$A:$GR,CE$271,FALSE))-6),'csapat-ranglista'!$A:$CC,CE$272,FALSE)/8,VLOOKUP(VLOOKUP($A10,csapatok!$A:$GR,CE$271,FALSE),'csapat-ranglista'!$A:$CC,CE$272,FALSE)/4),0)</f>
        <v>0</v>
      </c>
      <c r="CF10" s="226">
        <f>IFERROR(IF(RIGHT(VLOOKUP($A10,csapatok!$A:$GR,CF$271,FALSE),5)="Csere",VLOOKUP(LEFT(VLOOKUP($A10,csapatok!$A:$GR,CF$271,FALSE),LEN(VLOOKUP($A10,csapatok!$A:$GR,CF$271,FALSE))-6),'csapat-ranglista'!$A:$CC,CF$272,FALSE)/8,VLOOKUP(VLOOKUP($A10,csapatok!$A:$GR,CF$271,FALSE),'csapat-ranglista'!$A:$CC,CF$272,FALSE)/4),0)</f>
        <v>0.95579652270074367</v>
      </c>
      <c r="CG10" s="226">
        <f>IFERROR(IF(RIGHT(VLOOKUP($A10,csapatok!$A:$GR,CG$271,FALSE),5)="Csere",VLOOKUP(LEFT(VLOOKUP($A10,csapatok!$A:$GR,CG$271,FALSE),LEN(VLOOKUP($A10,csapatok!$A:$GR,CG$271,FALSE))-6),'csapat-ranglista'!$A:$CC,CG$272,FALSE)/8,VLOOKUP(VLOOKUP($A10,csapatok!$A:$GR,CG$271,FALSE),'csapat-ranglista'!$A:$CC,CG$272,FALSE)/4),0)</f>
        <v>0</v>
      </c>
      <c r="CH10" s="226">
        <f>IFERROR(IF(RIGHT(VLOOKUP($A10,csapatok!$A:$GR,CH$271,FALSE),5)="Csere",VLOOKUP(LEFT(VLOOKUP($A10,csapatok!$A:$GR,CH$271,FALSE),LEN(VLOOKUP($A10,csapatok!$A:$GR,CH$271,FALSE))-6),'csapat-ranglista'!$A:$CC,CH$272,FALSE)/8,VLOOKUP(VLOOKUP($A10,csapatok!$A:$GR,CH$271,FALSE),'csapat-ranglista'!$A:$CC,CH$272,FALSE)/4),0)</f>
        <v>16.047505816028519</v>
      </c>
      <c r="CI10" s="226">
        <f>IFERROR(IF(RIGHT(VLOOKUP($A10,csapatok!$A:$GR,CI$271,FALSE),5)="Csere",VLOOKUP(LEFT(VLOOKUP($A10,csapatok!$A:$GR,CI$271,FALSE),LEN(VLOOKUP($A10,csapatok!$A:$GR,CI$271,FALSE))-6),'csapat-ranglista'!$A:$CC,CI$272,FALSE)/8,VLOOKUP(VLOOKUP($A10,csapatok!$A:$GR,CI$271,FALSE),'csapat-ranglista'!$A:$CC,CI$272,FALSE)/4),0)</f>
        <v>0</v>
      </c>
      <c r="CJ10" s="227">
        <f>versenyek!$IQ$11*IFERROR(VLOOKUP(VLOOKUP($A10,versenyek!IP:IR,3,FALSE),szabalyok!$A$16:$B$23,2,FALSE)/4,0)</f>
        <v>0</v>
      </c>
      <c r="CK10" s="227">
        <f>versenyek!$IT$11*IFERROR(VLOOKUP(VLOOKUP($A10,versenyek!IS:IU,3,FALSE),szabalyok!$A$16:$B$23,2,FALSE)/4,0)</f>
        <v>0</v>
      </c>
      <c r="CL10" s="226"/>
      <c r="CM10" s="250">
        <f t="shared" si="1"/>
        <v>145.90855044214294</v>
      </c>
    </row>
    <row r="11" spans="1:91">
      <c r="A11" s="32" t="s">
        <v>108</v>
      </c>
      <c r="B11" s="2">
        <v>25894</v>
      </c>
      <c r="C11" s="133" t="str">
        <f t="shared" si="0"/>
        <v>felnőtt</v>
      </c>
      <c r="D11" s="32" t="s">
        <v>101</v>
      </c>
      <c r="E11" s="47">
        <v>90</v>
      </c>
      <c r="F11" s="32">
        <v>15.56591126715608</v>
      </c>
      <c r="G11" s="32">
        <v>16.115538759512553</v>
      </c>
      <c r="H11" s="32">
        <v>9.5089180890810034</v>
      </c>
      <c r="I11" s="32">
        <v>10.195181938581287</v>
      </c>
      <c r="J11" s="32">
        <v>5.2330977942076133</v>
      </c>
      <c r="K11" s="32">
        <v>0</v>
      </c>
      <c r="L11" s="32">
        <v>8.6383758791992875</v>
      </c>
      <c r="M11" s="32">
        <v>0</v>
      </c>
      <c r="N11" s="32">
        <v>0</v>
      </c>
      <c r="O11" s="32">
        <v>60.966093196565375</v>
      </c>
      <c r="P11" s="32">
        <v>2.159059854733965</v>
      </c>
      <c r="Q11" s="32">
        <v>0</v>
      </c>
      <c r="R11" s="32">
        <v>0</v>
      </c>
      <c r="S11" s="32">
        <v>5.205689722012</v>
      </c>
      <c r="T11" s="32">
        <v>27.318892289539491</v>
      </c>
      <c r="U11" s="32">
        <v>0</v>
      </c>
      <c r="V11" s="185">
        <f>versenyek!$AX$11*IFERROR(VLOOKUP(VLOOKUP($A11,versenyek!AW:AY,3,FALSE),szabalyok!$A$16:$B$23,2,FALSE)/4,0)</f>
        <v>0</v>
      </c>
      <c r="W11" s="32">
        <v>0</v>
      </c>
      <c r="X11" s="32">
        <f>IFERROR(IF(RIGHT(VLOOKUP($A11,csapatok!$A:$BL,X$271,FALSE),5)="Csere",VLOOKUP(LEFT(VLOOKUP($A11,csapatok!$A:$BL,X$271,FALSE),LEN(VLOOKUP($A11,csapatok!$A:$BL,X$271,FALSE))-6),'csapat-ranglista'!$A:$CC,X$272,FALSE)/8,VLOOKUP(VLOOKUP($A11,csapatok!$A:$BL,X$271,FALSE),'csapat-ranglista'!$A:$CC,X$272,FALSE)/4),0)</f>
        <v>5</v>
      </c>
      <c r="Y11" s="32">
        <f>IFERROR(IF(RIGHT(VLOOKUP($A11,csapatok!$A:$BL,Y$271,FALSE),5)="Csere",VLOOKUP(LEFT(VLOOKUP($A11,csapatok!$A:$BL,Y$271,FALSE),LEN(VLOOKUP($A11,csapatok!$A:$BL,Y$271,FALSE))-6),'csapat-ranglista'!$A:$CC,Y$272,FALSE)/8,VLOOKUP(VLOOKUP($A11,csapatok!$A:$BL,Y$271,FALSE),'csapat-ranglista'!$A:$CC,Y$272,FALSE)/4),0)</f>
        <v>3.75</v>
      </c>
      <c r="Z11" s="32">
        <f>IFERROR(IF(RIGHT(VLOOKUP($A11,csapatok!$A:$BL,Z$271,FALSE),5)="Csere",VLOOKUP(LEFT(VLOOKUP($A11,csapatok!$A:$BL,Z$271,FALSE),LEN(VLOOKUP($A11,csapatok!$A:$BL,Z$271,FALSE))-6),'csapat-ranglista'!$A:$CC,Z$272,FALSE)/8,VLOOKUP(VLOOKUP($A11,csapatok!$A:$BL,Z$271,FALSE),'csapat-ranglista'!$A:$CC,Z$272,FALSE)/4),0)</f>
        <v>9.6392070283261564</v>
      </c>
      <c r="AA11" s="32">
        <f>IFERROR(IF(RIGHT(VLOOKUP($A11,csapatok!$A:$BL,AA$271,FALSE),5)="Csere",VLOOKUP(LEFT(VLOOKUP($A11,csapatok!$A:$BL,AA$271,FALSE),LEN(VLOOKUP($A11,csapatok!$A:$BL,AA$271,FALSE))-6),'csapat-ranglista'!$A:$CC,AA$272,FALSE)/8,VLOOKUP(VLOOKUP($A11,csapatok!$A:$BL,AA$271,FALSE),'csapat-ranglista'!$A:$CC,AA$272,FALSE)/4),0)</f>
        <v>0</v>
      </c>
      <c r="AB11" s="226">
        <f>IFERROR(IF(RIGHT(VLOOKUP($A11,csapatok!$A:$BL,AB$271,FALSE),5)="Csere",VLOOKUP(LEFT(VLOOKUP($A11,csapatok!$A:$BL,AB$271,FALSE),LEN(VLOOKUP($A11,csapatok!$A:$BL,AB$271,FALSE))-6),'csapat-ranglista'!$A:$CC,AB$272,FALSE)/8,VLOOKUP(VLOOKUP($A11,csapatok!$A:$BL,AB$271,FALSE),'csapat-ranglista'!$A:$CC,AB$272,FALSE)/4),0)</f>
        <v>7.2672766940521996</v>
      </c>
      <c r="AC11" s="226">
        <f>IFERROR(IF(RIGHT(VLOOKUP($A11,csapatok!$A:$BL,AC$271,FALSE),5)="Csere",VLOOKUP(LEFT(VLOOKUP($A11,csapatok!$A:$BL,AC$271,FALSE),LEN(VLOOKUP($A11,csapatok!$A:$BL,AC$271,FALSE))-6),'csapat-ranglista'!$A:$CC,AC$272,FALSE)/8,VLOOKUP(VLOOKUP($A11,csapatok!$A:$BL,AC$271,FALSE),'csapat-ranglista'!$A:$CC,AC$272,FALSE)/4),0)</f>
        <v>0</v>
      </c>
      <c r="AD11" s="226">
        <f>IFERROR(IF(RIGHT(VLOOKUP($A11,csapatok!$A:$BL,AD$271,FALSE),5)="Csere",VLOOKUP(LEFT(VLOOKUP($A11,csapatok!$A:$BL,AD$271,FALSE),LEN(VLOOKUP($A11,csapatok!$A:$BL,AD$271,FALSE))-6),'csapat-ranglista'!$A:$CC,AD$272,FALSE)/8,VLOOKUP(VLOOKUP($A11,csapatok!$A:$BL,AD$271,FALSE),'csapat-ranglista'!$A:$CC,AD$272,FALSE)/4),0)</f>
        <v>0</v>
      </c>
      <c r="AE11" s="226">
        <f>IFERROR(IF(RIGHT(VLOOKUP($A11,csapatok!$A:$BL,AE$271,FALSE),5)="Csere",VLOOKUP(LEFT(VLOOKUP($A11,csapatok!$A:$BL,AE$271,FALSE),LEN(VLOOKUP($A11,csapatok!$A:$BL,AE$271,FALSE))-6),'csapat-ranglista'!$A:$CC,AE$272,FALSE)/8,VLOOKUP(VLOOKUP($A11,csapatok!$A:$BL,AE$271,FALSE),'csapat-ranglista'!$A:$CC,AE$272,FALSE)/4),0)</f>
        <v>0</v>
      </c>
      <c r="AF11" s="226">
        <f>IFERROR(IF(RIGHT(VLOOKUP($A11,csapatok!$A:$BL,AF$271,FALSE),5)="Csere",VLOOKUP(LEFT(VLOOKUP($A11,csapatok!$A:$BL,AF$271,FALSE),LEN(VLOOKUP($A11,csapatok!$A:$BL,AF$271,FALSE))-6),'csapat-ranglista'!$A:$CC,AF$272,FALSE)/8,VLOOKUP(VLOOKUP($A11,csapatok!$A:$BL,AF$271,FALSE),'csapat-ranglista'!$A:$CC,AF$272,FALSE)/4),0)</f>
        <v>0</v>
      </c>
      <c r="AG11" s="226">
        <f>IFERROR(IF(RIGHT(VLOOKUP($A11,csapatok!$A:$BL,AG$271,FALSE),5)="Csere",VLOOKUP(LEFT(VLOOKUP($A11,csapatok!$A:$BL,AG$271,FALSE),LEN(VLOOKUP($A11,csapatok!$A:$BL,AG$271,FALSE))-6),'csapat-ranglista'!$A:$CC,AG$272,FALSE)/8,VLOOKUP(VLOOKUP($A11,csapatok!$A:$BL,AG$271,FALSE),'csapat-ranglista'!$A:$CC,AG$272,FALSE)/4),0)</f>
        <v>0</v>
      </c>
      <c r="AH11" s="226">
        <f>IFERROR(IF(RIGHT(VLOOKUP($A11,csapatok!$A:$BL,AH$271,FALSE),5)="Csere",VLOOKUP(LEFT(VLOOKUP($A11,csapatok!$A:$BL,AH$271,FALSE),LEN(VLOOKUP($A11,csapatok!$A:$BL,AH$271,FALSE))-6),'csapat-ranglista'!$A:$CC,AH$272,FALSE)/8,VLOOKUP(VLOOKUP($A11,csapatok!$A:$BL,AH$271,FALSE),'csapat-ranglista'!$A:$CC,AH$272,FALSE)/4),0)</f>
        <v>10.232881265789125</v>
      </c>
      <c r="AI11" s="226">
        <f>IFERROR(IF(RIGHT(VLOOKUP($A11,csapatok!$A:$BL,AI$271,FALSE),5)="Csere",VLOOKUP(LEFT(VLOOKUP($A11,csapatok!$A:$BL,AI$271,FALSE),LEN(VLOOKUP($A11,csapatok!$A:$BL,AI$271,FALSE))-6),'csapat-ranglista'!$A:$CC,AI$272,FALSE)/8,VLOOKUP(VLOOKUP($A11,csapatok!$A:$BL,AI$271,FALSE),'csapat-ranglista'!$A:$CC,AI$272,FALSE)/4),0)</f>
        <v>6.4884517978777776</v>
      </c>
      <c r="AJ11" s="226">
        <f>IFERROR(IF(RIGHT(VLOOKUP($A11,csapatok!$A:$BL,AJ$271,FALSE),5)="Csere",VLOOKUP(LEFT(VLOOKUP($A11,csapatok!$A:$BL,AJ$271,FALSE),LEN(VLOOKUP($A11,csapatok!$A:$BL,AJ$271,FALSE))-6),'csapat-ranglista'!$A:$CC,AJ$272,FALSE)/8,VLOOKUP(VLOOKUP($A11,csapatok!$A:$BL,AJ$271,FALSE),'csapat-ranglista'!$A:$CC,AJ$272,FALSE)/2),0)</f>
        <v>0</v>
      </c>
      <c r="AK11" s="226">
        <f>IFERROR(IF(RIGHT(VLOOKUP($A11,csapatok!$A:$CN,AK$271,FALSE),5)="Csere",VLOOKUP(LEFT(VLOOKUP($A11,csapatok!$A:$CN,AK$271,FALSE),LEN(VLOOKUP($A11,csapatok!$A:$CN,AK$271,FALSE))-6),'csapat-ranglista'!$A:$CC,AK$272,FALSE)/8,VLOOKUP(VLOOKUP($A11,csapatok!$A:$CN,AK$271,FALSE),'csapat-ranglista'!$A:$CC,AK$272,FALSE)/4),0)</f>
        <v>13.832269644994017</v>
      </c>
      <c r="AL11" s="226">
        <f>IFERROR(IF(RIGHT(VLOOKUP($A11,csapatok!$A:$CN,AL$271,FALSE),5)="Csere",VLOOKUP(LEFT(VLOOKUP($A11,csapatok!$A:$CN,AL$271,FALSE),LEN(VLOOKUP($A11,csapatok!$A:$CN,AL$271,FALSE))-6),'csapat-ranglista'!$A:$CC,AL$272,FALSE)/8,VLOOKUP(VLOOKUP($A11,csapatok!$A:$CN,AL$271,FALSE),'csapat-ranglista'!$A:$CC,AL$272,FALSE)/4),0)</f>
        <v>0</v>
      </c>
      <c r="AM11" s="226">
        <f>IFERROR(IF(RIGHT(VLOOKUP($A11,csapatok!$A:$CN,AM$271,FALSE),5)="Csere",VLOOKUP(LEFT(VLOOKUP($A11,csapatok!$A:$CN,AM$271,FALSE),LEN(VLOOKUP($A11,csapatok!$A:$CN,AM$271,FALSE))-6),'csapat-ranglista'!$A:$CC,AM$272,FALSE)/8,VLOOKUP(VLOOKUP($A11,csapatok!$A:$CN,AM$271,FALSE),'csapat-ranglista'!$A:$CC,AM$272,FALSE)/4),0)</f>
        <v>0</v>
      </c>
      <c r="AN11" s="226">
        <f>IFERROR(IF(RIGHT(VLOOKUP($A11,csapatok!$A:$CN,AN$271,FALSE),5)="Csere",VLOOKUP(LEFT(VLOOKUP($A11,csapatok!$A:$CN,AN$271,FALSE),LEN(VLOOKUP($A11,csapatok!$A:$CN,AN$271,FALSE))-6),'csapat-ranglista'!$A:$CC,AN$272,FALSE)/8,VLOOKUP(VLOOKUP($A11,csapatok!$A:$CN,AN$271,FALSE),'csapat-ranglista'!$A:$CC,AN$272,FALSE)/4),0)</f>
        <v>62.648104265402843</v>
      </c>
      <c r="AO11" s="226">
        <f>IFERROR(IF(RIGHT(VLOOKUP($A11,csapatok!$A:$CN,AO$271,FALSE),5)="Csere",VLOOKUP(LEFT(VLOOKUP($A11,csapatok!$A:$CN,AO$271,FALSE),LEN(VLOOKUP($A11,csapatok!$A:$CN,AO$271,FALSE))-6),'csapat-ranglista'!$A:$CC,AO$272,FALSE)/8,VLOOKUP(VLOOKUP($A11,csapatok!$A:$CN,AO$271,FALSE),'csapat-ranglista'!$A:$CC,AO$272,FALSE)/4),0)</f>
        <v>0</v>
      </c>
      <c r="AP11" s="226">
        <f>IFERROR(IF(RIGHT(VLOOKUP($A11,csapatok!$A:$CN,AP$271,FALSE),5)="Csere",VLOOKUP(LEFT(VLOOKUP($A11,csapatok!$A:$CN,AP$271,FALSE),LEN(VLOOKUP($A11,csapatok!$A:$CN,AP$271,FALSE))-6),'csapat-ranglista'!$A:$CC,AP$272,FALSE)/8,VLOOKUP(VLOOKUP($A11,csapatok!$A:$CN,AP$271,FALSE),'csapat-ranglista'!$A:$CC,AP$272,FALSE)/4),0)</f>
        <v>0</v>
      </c>
      <c r="AQ11" s="226">
        <f>IFERROR(IF(RIGHT(VLOOKUP($A11,csapatok!$A:$CN,AQ$271,FALSE),5)="Csere",VLOOKUP(LEFT(VLOOKUP($A11,csapatok!$A:$CN,AQ$271,FALSE),LEN(VLOOKUP($A11,csapatok!$A:$CN,AQ$271,FALSE))-6),'csapat-ranglista'!$A:$CC,AQ$272,FALSE)/8,VLOOKUP(VLOOKUP($A11,csapatok!$A:$CN,AQ$271,FALSE),'csapat-ranglista'!$A:$CC,AQ$272,FALSE)/4),0)</f>
        <v>14.840402203481105</v>
      </c>
      <c r="AR11" s="226">
        <f>IFERROR(IF(RIGHT(VLOOKUP($A11,csapatok!$A:$CN,AR$271,FALSE),5)="Csere",VLOOKUP(LEFT(VLOOKUP($A11,csapatok!$A:$CN,AR$271,FALSE),LEN(VLOOKUP($A11,csapatok!$A:$CN,AR$271,FALSE))-6),'csapat-ranglista'!$A:$CC,AR$272,FALSE)/8,VLOOKUP(VLOOKUP($A11,csapatok!$A:$CN,AR$271,FALSE),'csapat-ranglista'!$A:$CC,AR$272,FALSE)/4),0)</f>
        <v>0</v>
      </c>
      <c r="AS11" s="226">
        <f>IFERROR(IF(RIGHT(VLOOKUP($A11,csapatok!$A:$CN,AS$271,FALSE),5)="Csere",VLOOKUP(LEFT(VLOOKUP($A11,csapatok!$A:$CN,AS$271,FALSE),LEN(VLOOKUP($A11,csapatok!$A:$CN,AS$271,FALSE))-6),'csapat-ranglista'!$A:$CC,AS$272,FALSE)/8,VLOOKUP(VLOOKUP($A11,csapatok!$A:$CN,AS$271,FALSE),'csapat-ranglista'!$A:$CC,AS$272,FALSE)/4),0)</f>
        <v>0</v>
      </c>
      <c r="AT11" s="226">
        <f>IFERROR(IF(RIGHT(VLOOKUP($A11,csapatok!$A:$CN,AT$271,FALSE),5)="Csere",VLOOKUP(LEFT(VLOOKUP($A11,csapatok!$A:$CN,AT$271,FALSE),LEN(VLOOKUP($A11,csapatok!$A:$CN,AT$271,FALSE))-6),'csapat-ranglista'!$A:$CC,AT$272,FALSE)/8,VLOOKUP(VLOOKUP($A11,csapatok!$A:$CN,AT$271,FALSE),'csapat-ranglista'!$A:$CC,AT$272,FALSE)/4),0)</f>
        <v>51.284434208805429</v>
      </c>
      <c r="AU11" s="226">
        <f>IFERROR(IF(RIGHT(VLOOKUP($A11,csapatok!$A:$CN,AU$271,FALSE),5)="Csere",VLOOKUP(LEFT(VLOOKUP($A11,csapatok!$A:$CN,AU$271,FALSE),LEN(VLOOKUP($A11,csapatok!$A:$CN,AU$271,FALSE))-6),'csapat-ranglista'!$A:$CC,AU$272,FALSE)/8,VLOOKUP(VLOOKUP($A11,csapatok!$A:$CN,AU$271,FALSE),'csapat-ranglista'!$A:$CC,AU$272,FALSE)/4),0)</f>
        <v>0</v>
      </c>
      <c r="AV11" s="226">
        <f>IFERROR(IF(RIGHT(VLOOKUP($A11,csapatok!$A:$CN,AV$271,FALSE),5)="Csere",VLOOKUP(LEFT(VLOOKUP($A11,csapatok!$A:$CN,AV$271,FALSE),LEN(VLOOKUP($A11,csapatok!$A:$CN,AV$271,FALSE))-6),'csapat-ranglista'!$A:$CC,AV$272,FALSE)/8,VLOOKUP(VLOOKUP($A11,csapatok!$A:$CN,AV$271,FALSE),'csapat-ranglista'!$A:$CC,AV$272,FALSE)/4),0)</f>
        <v>6.6895474371368522</v>
      </c>
      <c r="AW11" s="226">
        <f>IFERROR(IF(RIGHT(VLOOKUP($A11,csapatok!$A:$CN,AW$271,FALSE),5)="Csere",VLOOKUP(LEFT(VLOOKUP($A11,csapatok!$A:$CN,AW$271,FALSE),LEN(VLOOKUP($A11,csapatok!$A:$CN,AW$271,FALSE))-6),'csapat-ranglista'!$A:$CC,AW$272,FALSE)/8,VLOOKUP(VLOOKUP($A11,csapatok!$A:$CN,AW$271,FALSE),'csapat-ranglista'!$A:$CC,AW$272,FALSE)/4),0)</f>
        <v>0</v>
      </c>
      <c r="AX11" s="226">
        <f>IFERROR(IF(RIGHT(VLOOKUP($A11,csapatok!$A:$CN,AX$271,FALSE),5)="Csere",VLOOKUP(LEFT(VLOOKUP($A11,csapatok!$A:$CN,AX$271,FALSE),LEN(VLOOKUP($A11,csapatok!$A:$CN,AX$271,FALSE))-6),'csapat-ranglista'!$A:$CC,AX$272,FALSE)/8,VLOOKUP(VLOOKUP($A11,csapatok!$A:$CN,AX$271,FALSE),'csapat-ranglista'!$A:$CC,AX$272,FALSE)/4),0)</f>
        <v>0</v>
      </c>
      <c r="AY11" s="226">
        <f>IFERROR(IF(RIGHT(VLOOKUP($A11,csapatok!$A:$GR,AY$271,FALSE),5)="Csere",VLOOKUP(LEFT(VLOOKUP($A11,csapatok!$A:$GR,AY$271,FALSE),LEN(VLOOKUP($A11,csapatok!$A:$GR,AY$271,FALSE))-6),'csapat-ranglista'!$A:$CC,AY$272,FALSE)/8,VLOOKUP(VLOOKUP($A11,csapatok!$A:$GR,AY$271,FALSE),'csapat-ranglista'!$A:$CC,AY$272,FALSE)/4),0)</f>
        <v>0</v>
      </c>
      <c r="AZ11" s="226">
        <f>IFERROR(IF(RIGHT(VLOOKUP($A11,csapatok!$A:$GR,AZ$271,FALSE),5)="Csere",VLOOKUP(LEFT(VLOOKUP($A11,csapatok!$A:$GR,AZ$271,FALSE),LEN(VLOOKUP($A11,csapatok!$A:$GR,AZ$271,FALSE))-6),'csapat-ranglista'!$A:$CC,AZ$272,FALSE)/8,VLOOKUP(VLOOKUP($A11,csapatok!$A:$GR,AZ$271,FALSE),'csapat-ranglista'!$A:$CC,AZ$272,FALSE)/4),0)</f>
        <v>0</v>
      </c>
      <c r="BA11" s="226">
        <f>IFERROR(IF(RIGHT(VLOOKUP($A11,csapatok!$A:$GR,BA$271,FALSE),5)="Csere",VLOOKUP(LEFT(VLOOKUP($A11,csapatok!$A:$GR,BA$271,FALSE),LEN(VLOOKUP($A11,csapatok!$A:$GR,BA$271,FALSE))-6),'csapat-ranglista'!$A:$CC,BA$272,FALSE)/8,VLOOKUP(VLOOKUP($A11,csapatok!$A:$GR,BA$271,FALSE),'csapat-ranglista'!$A:$CC,BA$272,FALSE)/4),0)</f>
        <v>18.112040842398777</v>
      </c>
      <c r="BB11" s="226">
        <f>IFERROR(IF(RIGHT(VLOOKUP($A11,csapatok!$A:$GR,BB$271,FALSE),5)="Csere",VLOOKUP(LEFT(VLOOKUP($A11,csapatok!$A:$GR,BB$271,FALSE),LEN(VLOOKUP($A11,csapatok!$A:$GR,BB$271,FALSE))-6),'csapat-ranglista'!$A:$CC,BB$272,FALSE)/8,VLOOKUP(VLOOKUP($A11,csapatok!$A:$GR,BB$271,FALSE),'csapat-ranglista'!$A:$CC,BB$272,FALSE)/4),0)</f>
        <v>0</v>
      </c>
      <c r="BC11" s="227">
        <f>versenyek!$ES$11*IFERROR(VLOOKUP(VLOOKUP($A11,versenyek!ER:ET,3,FALSE),szabalyok!$A$16:$B$23,2,FALSE)/4,0)</f>
        <v>0</v>
      </c>
      <c r="BD11" s="227">
        <f>versenyek!$EV$11*IFERROR(VLOOKUP(VLOOKUP($A11,versenyek!EU:EW,3,FALSE),szabalyok!$A$16:$B$23,2,FALSE)/4,0)</f>
        <v>0</v>
      </c>
      <c r="BE11" s="226">
        <f>IFERROR(IF(RIGHT(VLOOKUP($A11,csapatok!$A:$GR,BE$271,FALSE),5)="Csere",VLOOKUP(LEFT(VLOOKUP($A11,csapatok!$A:$GR,BE$271,FALSE),LEN(VLOOKUP($A11,csapatok!$A:$GR,BE$271,FALSE))-6),'csapat-ranglista'!$A:$CC,BE$272,FALSE)/8,VLOOKUP(VLOOKUP($A11,csapatok!$A:$GR,BE$271,FALSE),'csapat-ranglista'!$A:$CC,BE$272,FALSE)/4),0)</f>
        <v>17.042708824101464</v>
      </c>
      <c r="BF11" s="226">
        <f>IFERROR(IF(RIGHT(VLOOKUP($A11,csapatok!$A:$GR,BF$271,FALSE),5)="Csere",VLOOKUP(LEFT(VLOOKUP($A11,csapatok!$A:$GR,BF$271,FALSE),LEN(VLOOKUP($A11,csapatok!$A:$GR,BF$271,FALSE))-6),'csapat-ranglista'!$A:$CC,BF$272,FALSE)/8,VLOOKUP(VLOOKUP($A11,csapatok!$A:$GR,BF$271,FALSE),'csapat-ranglista'!$A:$CC,BF$272,FALSE)/4),0)</f>
        <v>0</v>
      </c>
      <c r="BG11" s="226">
        <f>IFERROR(IF(RIGHT(VLOOKUP($A11,csapatok!$A:$GR,BG$271,FALSE),5)="Csere",VLOOKUP(LEFT(VLOOKUP($A11,csapatok!$A:$GR,BG$271,FALSE),LEN(VLOOKUP($A11,csapatok!$A:$GR,BG$271,FALSE))-6),'csapat-ranglista'!$A:$CC,BG$272,FALSE)/8,VLOOKUP(VLOOKUP($A11,csapatok!$A:$GR,BG$271,FALSE),'csapat-ranglista'!$A:$CC,BG$272,FALSE)/4),0)</f>
        <v>0</v>
      </c>
      <c r="BH11" s="226">
        <f>IFERROR(IF(RIGHT(VLOOKUP($A11,csapatok!$A:$GR,BH$271,FALSE),5)="Csere",VLOOKUP(LEFT(VLOOKUP($A11,csapatok!$A:$GR,BH$271,FALSE),LEN(VLOOKUP($A11,csapatok!$A:$GR,BH$271,FALSE))-6),'csapat-ranglista'!$A:$CC,BH$272,FALSE)/8,VLOOKUP(VLOOKUP($A11,csapatok!$A:$GR,BH$271,FALSE),'csapat-ranglista'!$A:$CC,BH$272,FALSE)/4),0)</f>
        <v>14.94197101258834</v>
      </c>
      <c r="BI11" s="226">
        <f>IFERROR(IF(RIGHT(VLOOKUP($A11,csapatok!$A:$GR,BI$271,FALSE),5)="Csere",VLOOKUP(LEFT(VLOOKUP($A11,csapatok!$A:$GR,BI$271,FALSE),LEN(VLOOKUP($A11,csapatok!$A:$GR,BI$271,FALSE))-6),'csapat-ranglista'!$A:$CC,BI$272,FALSE)/8,VLOOKUP(VLOOKUP($A11,csapatok!$A:$GR,BI$271,FALSE),'csapat-ranglista'!$A:$CC,BI$272,FALSE)/4),0)</f>
        <v>0</v>
      </c>
      <c r="BJ11" s="226">
        <f>IFERROR(IF(RIGHT(VLOOKUP($A11,csapatok!$A:$GR,BJ$271,FALSE),5)="Csere",VLOOKUP(LEFT(VLOOKUP($A11,csapatok!$A:$GR,BJ$271,FALSE),LEN(VLOOKUP($A11,csapatok!$A:$GR,BJ$271,FALSE))-6),'csapat-ranglista'!$A:$CC,BJ$272,FALSE)/8,VLOOKUP(VLOOKUP($A11,csapatok!$A:$GR,BJ$271,FALSE),'csapat-ranglista'!$A:$CC,BJ$272,FALSE)/4),0)</f>
        <v>0</v>
      </c>
      <c r="BK11" s="226">
        <f>IFERROR(IF(RIGHT(VLOOKUP($A11,csapatok!$A:$GR,BK$271,FALSE),5)="Csere",VLOOKUP(LEFT(VLOOKUP($A11,csapatok!$A:$GR,BK$271,FALSE),LEN(VLOOKUP($A11,csapatok!$A:$GR,BK$271,FALSE))-6),'csapat-ranglista'!$A:$CC,BK$272,FALSE)/8,VLOOKUP(VLOOKUP($A11,csapatok!$A:$GR,BK$271,FALSE),'csapat-ranglista'!$A:$CC,BK$272,FALSE)/4),0)</f>
        <v>8.0886264040699132</v>
      </c>
      <c r="BL11" s="226">
        <f>IFERROR(IF(RIGHT(VLOOKUP($A11,csapatok!$A:$GR,BL$271,FALSE),5)="Csere",VLOOKUP(LEFT(VLOOKUP($A11,csapatok!$A:$GR,BL$271,FALSE),LEN(VLOOKUP($A11,csapatok!$A:$GR,BL$271,FALSE))-6),'csapat-ranglista'!$A:$CC,BL$272,FALSE)/8,VLOOKUP(VLOOKUP($A11,csapatok!$A:$GR,BL$271,FALSE),'csapat-ranglista'!$A:$CC,BL$272,FALSE)/4),0)</f>
        <v>3.7837710540876035</v>
      </c>
      <c r="BM11" s="226">
        <f>IFERROR(IF(RIGHT(VLOOKUP($A11,csapatok!$A:$GR,BM$271,FALSE),5)="Csere",VLOOKUP(LEFT(VLOOKUP($A11,csapatok!$A:$GR,BM$271,FALSE),LEN(VLOOKUP($A11,csapatok!$A:$GR,BM$271,FALSE))-6),'csapat-ranglista'!$A:$CC,BM$272,FALSE)/8,VLOOKUP(VLOOKUP($A11,csapatok!$A:$GR,BM$271,FALSE),'csapat-ranglista'!$A:$CC,BM$272,FALSE)/4),0)</f>
        <v>9.1898386802046179</v>
      </c>
      <c r="BN11" s="226">
        <f>IFERROR(IF(RIGHT(VLOOKUP($A11,csapatok!$A:$GR,BN$271,FALSE),5)="Csere",VLOOKUP(LEFT(VLOOKUP($A11,csapatok!$A:$GR,BN$271,FALSE),LEN(VLOOKUP($A11,csapatok!$A:$GR,BN$271,FALSE))-6),'csapat-ranglista'!$A:$CC,BN$272,FALSE)/8,VLOOKUP(VLOOKUP($A11,csapatok!$A:$GR,BN$271,FALSE),'csapat-ranglista'!$A:$CC,BN$272,FALSE)/4),0)</f>
        <v>2</v>
      </c>
      <c r="BO11" s="226">
        <f>IFERROR(IF(RIGHT(VLOOKUP($A11,csapatok!$A:$GR,BO$271,FALSE),5)="Csere",VLOOKUP(LEFT(VLOOKUP($A11,csapatok!$A:$GR,BO$271,FALSE),LEN(VLOOKUP($A11,csapatok!$A:$GR,BO$271,FALSE))-6),'csapat-ranglista'!$A:$CC,BO$272,FALSE)/8,VLOOKUP(VLOOKUP($A11,csapatok!$A:$GR,BO$271,FALSE),'csapat-ranglista'!$A:$CC,BO$272,FALSE)/4),0)</f>
        <v>3.8904200931685224</v>
      </c>
      <c r="BP11" s="226">
        <f>IFERROR(IF(RIGHT(VLOOKUP($A11,csapatok!$A:$GR,BP$271,FALSE),5)="Csere",VLOOKUP(LEFT(VLOOKUP($A11,csapatok!$A:$GR,BP$271,FALSE),LEN(VLOOKUP($A11,csapatok!$A:$GR,BP$271,FALSE))-6),'csapat-ranglista'!$A:$CC,BP$272,FALSE)/8,VLOOKUP(VLOOKUP($A11,csapatok!$A:$GR,BP$271,FALSE),'csapat-ranglista'!$A:$CC,BP$272,FALSE)/4),0)</f>
        <v>0</v>
      </c>
      <c r="BQ11" s="226">
        <f>IFERROR(IF(RIGHT(VLOOKUP($A11,csapatok!$A:$GR,BQ$271,FALSE),5)="Csere",VLOOKUP(LEFT(VLOOKUP($A11,csapatok!$A:$GR,BQ$271,FALSE),LEN(VLOOKUP($A11,csapatok!$A:$GR,BQ$271,FALSE))-6),'csapat-ranglista'!$A:$CC,BQ$272,FALSE)/8,VLOOKUP(VLOOKUP($A11,csapatok!$A:$GR,BQ$271,FALSE),'csapat-ranglista'!$A:$CC,BQ$272,FALSE)/4),0)</f>
        <v>29.598361474672796</v>
      </c>
      <c r="BR11" s="226">
        <f>IFERROR(IF(RIGHT(VLOOKUP($A11,csapatok!$A:$GR,BR$271,FALSE),5)="Csere",VLOOKUP(LEFT(VLOOKUP($A11,csapatok!$A:$GR,BR$271,FALSE),LEN(VLOOKUP($A11,csapatok!$A:$GR,BR$271,FALSE))-6),'csapat-ranglista'!$A:$CC,BR$272,FALSE)/8,VLOOKUP(VLOOKUP($A11,csapatok!$A:$GR,BR$271,FALSE),'csapat-ranglista'!$A:$CC,BR$272,FALSE)/4),0)</f>
        <v>0</v>
      </c>
      <c r="BS11" s="226">
        <f>IFERROR(IF(RIGHT(VLOOKUP($A11,csapatok!$A:$GR,BS$271,FALSE),5)="Csere",VLOOKUP(LEFT(VLOOKUP($A11,csapatok!$A:$GR,BS$271,FALSE),LEN(VLOOKUP($A11,csapatok!$A:$GR,BS$271,FALSE))-6),'csapat-ranglista'!$A:$CC,BS$272,FALSE)/8,VLOOKUP(VLOOKUP($A11,csapatok!$A:$GR,BS$271,FALSE),'csapat-ranglista'!$A:$CC,BS$272,FALSE)/4),0)</f>
        <v>0</v>
      </c>
      <c r="BT11" s="226">
        <f>IFERROR(IF(RIGHT(VLOOKUP($A11,csapatok!$A:$GR,BT$271,FALSE),5)="Csere",VLOOKUP(LEFT(VLOOKUP($A11,csapatok!$A:$GR,BT$271,FALSE),LEN(VLOOKUP($A11,csapatok!$A:$GR,BT$271,FALSE))-6),'csapat-ranglista'!$A:$CC,BT$272,FALSE)/8,VLOOKUP(VLOOKUP($A11,csapatok!$A:$GR,BT$271,FALSE),'csapat-ranglista'!$A:$CC,BT$272,FALSE)/4),0)</f>
        <v>0</v>
      </c>
      <c r="BU11" s="226">
        <f>IFERROR(IF(RIGHT(VLOOKUP($A11,csapatok!$A:$GR,BU$271,FALSE),5)="Csere",VLOOKUP(LEFT(VLOOKUP($A11,csapatok!$A:$GR,BU$271,FALSE),LEN(VLOOKUP($A11,csapatok!$A:$GR,BU$271,FALSE))-6),'csapat-ranglista'!$A:$CC,BU$272,FALSE)/8,VLOOKUP(VLOOKUP($A11,csapatok!$A:$GR,BU$271,FALSE),'csapat-ranglista'!$A:$CC,BU$272,FALSE)/4),0)</f>
        <v>0</v>
      </c>
      <c r="BV11" s="226">
        <f>IFERROR(IF(RIGHT(VLOOKUP($A11,csapatok!$A:$GR,BV$271,FALSE),5)="Csere",VLOOKUP(LEFT(VLOOKUP($A11,csapatok!$A:$GR,BV$271,FALSE),LEN(VLOOKUP($A11,csapatok!$A:$GR,BV$271,FALSE))-6),'csapat-ranglista'!$A:$CC,BV$272,FALSE)/8,VLOOKUP(VLOOKUP($A11,csapatok!$A:$GR,BV$271,FALSE),'csapat-ranglista'!$A:$CC,BV$272,FALSE)/4),0)</f>
        <v>0</v>
      </c>
      <c r="BW11" s="226">
        <f>IFERROR(IF(RIGHT(VLOOKUP($A11,csapatok!$A:$GR,BW$271,FALSE),5)="Csere",VLOOKUP(LEFT(VLOOKUP($A11,csapatok!$A:$GR,BW$271,FALSE),LEN(VLOOKUP($A11,csapatok!$A:$GR,BW$271,FALSE))-6),'csapat-ranglista'!$A:$CC,BW$272,FALSE)/8,VLOOKUP(VLOOKUP($A11,csapatok!$A:$GR,BW$271,FALSE),'csapat-ranglista'!$A:$CC,BW$272,FALSE)/4),0)</f>
        <v>0</v>
      </c>
      <c r="BX11" s="226">
        <f>IFERROR(IF(RIGHT(VLOOKUP($A11,csapatok!$A:$GR,BX$271,FALSE),5)="Csere",VLOOKUP(LEFT(VLOOKUP($A11,csapatok!$A:$GR,BX$271,FALSE),LEN(VLOOKUP($A11,csapatok!$A:$GR,BX$271,FALSE))-6),'csapat-ranglista'!$A:$CC,BX$272,FALSE)/8,VLOOKUP(VLOOKUP($A11,csapatok!$A:$GR,BX$271,FALSE),'csapat-ranglista'!$A:$CC,BX$272,FALSE)/4),0)</f>
        <v>0</v>
      </c>
      <c r="BY11" s="226">
        <f>IFERROR(IF(RIGHT(VLOOKUP($A11,csapatok!$A:$GR,BY$271,FALSE),5)="Csere",VLOOKUP(LEFT(VLOOKUP($A11,csapatok!$A:$GR,BY$271,FALSE),LEN(VLOOKUP($A11,csapatok!$A:$GR,BY$271,FALSE))-6),'csapat-ranglista'!$A:$CC,BY$272,FALSE)/8,VLOOKUP(VLOOKUP($A11,csapatok!$A:$GR,BY$271,FALSE),'csapat-ranglista'!$A:$CC,BY$272,FALSE)/4),0)</f>
        <v>49.830926656753334</v>
      </c>
      <c r="BZ11" s="226">
        <f>IFERROR(IF(RIGHT(VLOOKUP($A11,csapatok!$A:$GR,BZ$271,FALSE),5)="Csere",VLOOKUP(LEFT(VLOOKUP($A11,csapatok!$A:$GR,BZ$271,FALSE),LEN(VLOOKUP($A11,csapatok!$A:$GR,BZ$271,FALSE))-6),'csapat-ranglista'!$A:$CC,BZ$272,FALSE)/8,VLOOKUP(VLOOKUP($A11,csapatok!$A:$GR,BZ$271,FALSE),'csapat-ranglista'!$A:$CC,BZ$272,FALSE)/4),0)</f>
        <v>0</v>
      </c>
      <c r="CA11" s="226">
        <f>IFERROR(IF(RIGHT(VLOOKUP($A11,csapatok!$A:$GR,CA$271,FALSE),5)="Csere",VLOOKUP(LEFT(VLOOKUP($A11,csapatok!$A:$GR,CA$271,FALSE),LEN(VLOOKUP($A11,csapatok!$A:$GR,CA$271,FALSE))-6),'csapat-ranglista'!$A:$CC,CA$272,FALSE)/8,VLOOKUP(VLOOKUP($A11,csapatok!$A:$GR,CA$271,FALSE),'csapat-ranglista'!$A:$CC,CA$272,FALSE)/4),0)</f>
        <v>0</v>
      </c>
      <c r="CB11" s="226">
        <f>IFERROR(IF(RIGHT(VLOOKUP($A11,csapatok!$A:$GR,CB$271,FALSE),5)="Csere",VLOOKUP(LEFT(VLOOKUP($A11,csapatok!$A:$GR,CB$271,FALSE),LEN(VLOOKUP($A11,csapatok!$A:$GR,CB$271,FALSE))-6),'csapat-ranglista'!$A:$CC,CB$272,FALSE)/8,VLOOKUP(VLOOKUP($A11,csapatok!$A:$GR,CB$271,FALSE),'csapat-ranglista'!$A:$CC,CB$272,FALSE)/4),0)</f>
        <v>0</v>
      </c>
      <c r="CC11" s="226">
        <f>IFERROR(IF(RIGHT(VLOOKUP($A11,csapatok!$A:$GR,CC$271,FALSE),5)="Csere",VLOOKUP(LEFT(VLOOKUP($A11,csapatok!$A:$GR,CC$271,FALSE),LEN(VLOOKUP($A11,csapatok!$A:$GR,CC$271,FALSE))-6),'csapat-ranglista'!$A:$CC,CC$272,FALSE)/8,VLOOKUP(VLOOKUP($A11,csapatok!$A:$GR,CC$271,FALSE),'csapat-ranglista'!$A:$CC,CC$272,FALSE)/4),0)</f>
        <v>0</v>
      </c>
      <c r="CD11" s="226">
        <f>IFERROR(IF(RIGHT(VLOOKUP($A11,csapatok!$A:$GR,CD$271,FALSE),5)="Csere",VLOOKUP(LEFT(VLOOKUP($A11,csapatok!$A:$GR,CD$271,FALSE),LEN(VLOOKUP($A11,csapatok!$A:$GR,CD$271,FALSE))-6),'csapat-ranglista'!$A:$CC,CD$272,FALSE)/8,VLOOKUP(VLOOKUP($A11,csapatok!$A:$GR,CD$271,FALSE),'csapat-ranglista'!$A:$CC,CD$272,FALSE)/4),0)</f>
        <v>0</v>
      </c>
      <c r="CE11" s="226">
        <f>IFERROR(IF(RIGHT(VLOOKUP($A11,csapatok!$A:$GR,CE$271,FALSE),5)="Csere",VLOOKUP(LEFT(VLOOKUP($A11,csapatok!$A:$GR,CE$271,FALSE),LEN(VLOOKUP($A11,csapatok!$A:$GR,CE$271,FALSE))-6),'csapat-ranglista'!$A:$CC,CE$272,FALSE)/8,VLOOKUP(VLOOKUP($A11,csapatok!$A:$GR,CE$271,FALSE),'csapat-ranglista'!$A:$CC,CE$272,FALSE)/4),0)</f>
        <v>0</v>
      </c>
      <c r="CF11" s="226">
        <f>IFERROR(IF(RIGHT(VLOOKUP($A11,csapatok!$A:$GR,CF$271,FALSE),5)="Csere",VLOOKUP(LEFT(VLOOKUP($A11,csapatok!$A:$GR,CF$271,FALSE),LEN(VLOOKUP($A11,csapatok!$A:$GR,CF$271,FALSE))-6),'csapat-ranglista'!$A:$CC,CF$272,FALSE)/8,VLOOKUP(VLOOKUP($A11,csapatok!$A:$GR,CF$271,FALSE),'csapat-ranglista'!$A:$CC,CF$272,FALSE)/4),0)</f>
        <v>0</v>
      </c>
      <c r="CG11" s="226">
        <f>IFERROR(IF(RIGHT(VLOOKUP($A11,csapatok!$A:$GR,CG$271,FALSE),5)="Csere",VLOOKUP(LEFT(VLOOKUP($A11,csapatok!$A:$GR,CG$271,FALSE),LEN(VLOOKUP($A11,csapatok!$A:$GR,CG$271,FALSE))-6),'csapat-ranglista'!$A:$CC,CG$272,FALSE)/8,VLOOKUP(VLOOKUP($A11,csapatok!$A:$GR,CG$271,FALSE),'csapat-ranglista'!$A:$CC,CG$272,FALSE)/4),0)</f>
        <v>0</v>
      </c>
      <c r="CH11" s="226">
        <f>IFERROR(IF(RIGHT(VLOOKUP($A11,csapatok!$A:$GR,CH$271,FALSE),5)="Csere",VLOOKUP(LEFT(VLOOKUP($A11,csapatok!$A:$GR,CH$271,FALSE),LEN(VLOOKUP($A11,csapatok!$A:$GR,CH$271,FALSE))-6),'csapat-ranglista'!$A:$CC,CH$272,FALSE)/8,VLOOKUP(VLOOKUP($A11,csapatok!$A:$GR,CH$271,FALSE),'csapat-ranglista'!$A:$CC,CH$272,FALSE)/4),0)</f>
        <v>23.536341863508497</v>
      </c>
      <c r="CI11" s="226">
        <f>IFERROR(IF(RIGHT(VLOOKUP($A11,csapatok!$A:$GR,CI$271,FALSE),5)="Csere",VLOOKUP(LEFT(VLOOKUP($A11,csapatok!$A:$GR,CI$271,FALSE),LEN(VLOOKUP($A11,csapatok!$A:$GR,CI$271,FALSE))-6),'csapat-ranglista'!$A:$CC,CI$272,FALSE)/8,VLOOKUP(VLOOKUP($A11,csapatok!$A:$GR,CI$271,FALSE),'csapat-ranglista'!$A:$CC,CI$272,FALSE)/4),0)</f>
        <v>0</v>
      </c>
      <c r="CJ11" s="227">
        <f>versenyek!$IQ$11*IFERROR(VLOOKUP(VLOOKUP($A11,versenyek!IP:IR,3,FALSE),szabalyok!$A$16:$B$23,2,FALSE)/4,0)</f>
        <v>0</v>
      </c>
      <c r="CK11" s="227">
        <f>versenyek!$IT$11*IFERROR(VLOOKUP(VLOOKUP($A11,versenyek!IS:IU,3,FALSE),szabalyok!$A$16:$B$23,2,FALSE)/4,0)</f>
        <v>0</v>
      </c>
      <c r="CL11" s="226"/>
      <c r="CM11" s="250">
        <f t="shared" si="1"/>
        <v>144.86025723905362</v>
      </c>
    </row>
    <row r="12" spans="1:91">
      <c r="A12" s="32" t="s">
        <v>104</v>
      </c>
      <c r="B12" s="2">
        <v>33439</v>
      </c>
      <c r="C12" s="133" t="str">
        <f t="shared" si="0"/>
        <v>ifi</v>
      </c>
      <c r="D12" s="32" t="s">
        <v>9</v>
      </c>
      <c r="E12" s="47">
        <v>44</v>
      </c>
      <c r="F12" s="32">
        <v>0</v>
      </c>
      <c r="G12" s="32">
        <v>4.4765385443090429</v>
      </c>
      <c r="H12" s="32">
        <v>0</v>
      </c>
      <c r="I12" s="32">
        <v>6.7967879590541918</v>
      </c>
      <c r="J12" s="32">
        <v>26.91307437021058</v>
      </c>
      <c r="K12" s="32">
        <v>0</v>
      </c>
      <c r="L12" s="32">
        <v>0</v>
      </c>
      <c r="M12" s="32">
        <v>0</v>
      </c>
      <c r="N12" s="32">
        <v>18.951395385657083</v>
      </c>
      <c r="O12" s="32">
        <v>0</v>
      </c>
      <c r="P12" s="32">
        <v>0.86362394189358593</v>
      </c>
      <c r="Q12" s="32">
        <v>2.117803563512572</v>
      </c>
      <c r="R12" s="32">
        <v>0</v>
      </c>
      <c r="S12" s="32">
        <v>0</v>
      </c>
      <c r="T12" s="32">
        <v>6.2088391567135206</v>
      </c>
      <c r="U12" s="32">
        <v>0</v>
      </c>
      <c r="V12" s="32">
        <v>0</v>
      </c>
      <c r="W12" s="32">
        <v>0</v>
      </c>
      <c r="X12" s="32">
        <f>IFERROR(IF(RIGHT(VLOOKUP($A12,csapatok!$A:$BL,X$271,FALSE),5)="Csere",VLOOKUP(LEFT(VLOOKUP($A12,csapatok!$A:$BL,X$271,FALSE),LEN(VLOOKUP($A12,csapatok!$A:$BL,X$271,FALSE))-6),'csapat-ranglista'!$A:$CC,X$272,FALSE)/8,VLOOKUP(VLOOKUP($A12,csapatok!$A:$BL,X$271,FALSE),'csapat-ranglista'!$A:$CC,X$272,FALSE)/4),0)</f>
        <v>0</v>
      </c>
      <c r="Y12" s="32">
        <f>IFERROR(IF(RIGHT(VLOOKUP($A12,csapatok!$A:$BL,Y$271,FALSE),5)="Csere",VLOOKUP(LEFT(VLOOKUP($A12,csapatok!$A:$BL,Y$271,FALSE),LEN(VLOOKUP($A12,csapatok!$A:$BL,Y$271,FALSE))-6),'csapat-ranglista'!$A:$CC,Y$272,FALSE)/8,VLOOKUP(VLOOKUP($A12,csapatok!$A:$BL,Y$271,FALSE),'csapat-ranglista'!$A:$CC,Y$272,FALSE)/4),0)</f>
        <v>0</v>
      </c>
      <c r="Z12" s="32">
        <f>IFERROR(IF(RIGHT(VLOOKUP($A12,csapatok!$A:$BL,Z$271,FALSE),5)="Csere",VLOOKUP(LEFT(VLOOKUP($A12,csapatok!$A:$BL,Z$271,FALSE),LEN(VLOOKUP($A12,csapatok!$A:$BL,Z$271,FALSE))-6),'csapat-ranglista'!$A:$CC,Z$272,FALSE)/8,VLOOKUP(VLOOKUP($A12,csapatok!$A:$BL,Z$271,FALSE),'csapat-ranglista'!$A:$CC,Z$272,FALSE)/4),0)</f>
        <v>0</v>
      </c>
      <c r="AA12" s="32">
        <f>IFERROR(IF(RIGHT(VLOOKUP($A12,csapatok!$A:$BL,AA$271,FALSE),5)="Csere",VLOOKUP(LEFT(VLOOKUP($A12,csapatok!$A:$BL,AA$271,FALSE),LEN(VLOOKUP($A12,csapatok!$A:$BL,AA$271,FALSE))-6),'csapat-ranglista'!$A:$CC,AA$272,FALSE)/8,VLOOKUP(VLOOKUP($A12,csapatok!$A:$BL,AA$271,FALSE),'csapat-ranglista'!$A:$CC,AA$272,FALSE)/4),0)</f>
        <v>0</v>
      </c>
      <c r="AB12" s="226">
        <f>IFERROR(IF(RIGHT(VLOOKUP($A12,csapatok!$A:$BL,AB$271,FALSE),5)="Csere",VLOOKUP(LEFT(VLOOKUP($A12,csapatok!$A:$BL,AB$271,FALSE),LEN(VLOOKUP($A12,csapatok!$A:$BL,AB$271,FALSE))-6),'csapat-ranglista'!$A:$CC,AB$272,FALSE)/8,VLOOKUP(VLOOKUP($A12,csapatok!$A:$BL,AB$271,FALSE),'csapat-ranglista'!$A:$CC,AB$272,FALSE)/4),0)</f>
        <v>0</v>
      </c>
      <c r="AC12" s="226">
        <f>IFERROR(IF(RIGHT(VLOOKUP($A12,csapatok!$A:$BL,AC$271,FALSE),5)="Csere",VLOOKUP(LEFT(VLOOKUP($A12,csapatok!$A:$BL,AC$271,FALSE),LEN(VLOOKUP($A12,csapatok!$A:$BL,AC$271,FALSE))-6),'csapat-ranglista'!$A:$CC,AC$272,FALSE)/8,VLOOKUP(VLOOKUP($A12,csapatok!$A:$BL,AC$271,FALSE),'csapat-ranglista'!$A:$CC,AC$272,FALSE)/4),0)</f>
        <v>0</v>
      </c>
      <c r="AD12" s="226">
        <f>IFERROR(IF(RIGHT(VLOOKUP($A12,csapatok!$A:$BL,AD$271,FALSE),5)="Csere",VLOOKUP(LEFT(VLOOKUP($A12,csapatok!$A:$BL,AD$271,FALSE),LEN(VLOOKUP($A12,csapatok!$A:$BL,AD$271,FALSE))-6),'csapat-ranglista'!$A:$CC,AD$272,FALSE)/8,VLOOKUP(VLOOKUP($A12,csapatok!$A:$BL,AD$271,FALSE),'csapat-ranglista'!$A:$CC,AD$272,FALSE)/4),0)</f>
        <v>0</v>
      </c>
      <c r="AE12" s="226">
        <f>IFERROR(IF(RIGHT(VLOOKUP($A12,csapatok!$A:$BL,AE$271,FALSE),5)="Csere",VLOOKUP(LEFT(VLOOKUP($A12,csapatok!$A:$BL,AE$271,FALSE),LEN(VLOOKUP($A12,csapatok!$A:$BL,AE$271,FALSE))-6),'csapat-ranglista'!$A:$CC,AE$272,FALSE)/8,VLOOKUP(VLOOKUP($A12,csapatok!$A:$BL,AE$271,FALSE),'csapat-ranglista'!$A:$CC,AE$272,FALSE)/4),0)</f>
        <v>0</v>
      </c>
      <c r="AF12" s="226">
        <f>IFERROR(IF(RIGHT(VLOOKUP($A12,csapatok!$A:$BL,AF$271,FALSE),5)="Csere",VLOOKUP(LEFT(VLOOKUP($A12,csapatok!$A:$BL,AF$271,FALSE),LEN(VLOOKUP($A12,csapatok!$A:$BL,AF$271,FALSE))-6),'csapat-ranglista'!$A:$CC,AF$272,FALSE)/8,VLOOKUP(VLOOKUP($A12,csapatok!$A:$BL,AF$271,FALSE),'csapat-ranglista'!$A:$CC,AF$272,FALSE)/4),0)</f>
        <v>0</v>
      </c>
      <c r="AG12" s="226">
        <f>IFERROR(IF(RIGHT(VLOOKUP($A12,csapatok!$A:$BL,AG$271,FALSE),5)="Csere",VLOOKUP(LEFT(VLOOKUP($A12,csapatok!$A:$BL,AG$271,FALSE),LEN(VLOOKUP($A12,csapatok!$A:$BL,AG$271,FALSE))-6),'csapat-ranglista'!$A:$CC,AG$272,FALSE)/8,VLOOKUP(VLOOKUP($A12,csapatok!$A:$BL,AG$271,FALSE),'csapat-ranglista'!$A:$CC,AG$272,FALSE)/4),0)</f>
        <v>0</v>
      </c>
      <c r="AH12" s="226">
        <f>IFERROR(IF(RIGHT(VLOOKUP($A12,csapatok!$A:$BL,AH$271,FALSE),5)="Csere",VLOOKUP(LEFT(VLOOKUP($A12,csapatok!$A:$BL,AH$271,FALSE),LEN(VLOOKUP($A12,csapatok!$A:$BL,AH$271,FALSE))-6),'csapat-ranglista'!$A:$CC,AH$272,FALSE)/8,VLOOKUP(VLOOKUP($A12,csapatok!$A:$BL,AH$271,FALSE),'csapat-ranglista'!$A:$CC,AH$272,FALSE)/4),0)</f>
        <v>0</v>
      </c>
      <c r="AI12" s="226">
        <f>IFERROR(IF(RIGHT(VLOOKUP($A12,csapatok!$A:$BL,AI$271,FALSE),5)="Csere",VLOOKUP(LEFT(VLOOKUP($A12,csapatok!$A:$BL,AI$271,FALSE),LEN(VLOOKUP($A12,csapatok!$A:$BL,AI$271,FALSE))-6),'csapat-ranglista'!$A:$CC,AI$272,FALSE)/8,VLOOKUP(VLOOKUP($A12,csapatok!$A:$BL,AI$271,FALSE),'csapat-ranglista'!$A:$CC,AI$272,FALSE)/4),0)</f>
        <v>13.903825281166664</v>
      </c>
      <c r="AJ12" s="226">
        <f>IFERROR(IF(RIGHT(VLOOKUP($A12,csapatok!$A:$BL,AJ$271,FALSE),5)="Csere",VLOOKUP(LEFT(VLOOKUP($A12,csapatok!$A:$BL,AJ$271,FALSE),LEN(VLOOKUP($A12,csapatok!$A:$BL,AJ$271,FALSE))-6),'csapat-ranglista'!$A:$CC,AJ$272,FALSE)/8,VLOOKUP(VLOOKUP($A12,csapatok!$A:$BL,AJ$271,FALSE),'csapat-ranglista'!$A:$CC,AJ$272,FALSE)/2),0)</f>
        <v>22.465633802523193</v>
      </c>
      <c r="AK12" s="226">
        <f>IFERROR(IF(RIGHT(VLOOKUP($A12,csapatok!$A:$CN,AK$271,FALSE),5)="Csere",VLOOKUP(LEFT(VLOOKUP($A12,csapatok!$A:$CN,AK$271,FALSE),LEN(VLOOKUP($A12,csapatok!$A:$CN,AK$271,FALSE))-6),'csapat-ranglista'!$A:$CC,AK$272,FALSE)/8,VLOOKUP(VLOOKUP($A12,csapatok!$A:$CN,AK$271,FALSE),'csapat-ranglista'!$A:$CC,AK$272,FALSE)/4),0)</f>
        <v>0</v>
      </c>
      <c r="AL12" s="226">
        <f>IFERROR(IF(RIGHT(VLOOKUP($A12,csapatok!$A:$CN,AL$271,FALSE),5)="Csere",VLOOKUP(LEFT(VLOOKUP($A12,csapatok!$A:$CN,AL$271,FALSE),LEN(VLOOKUP($A12,csapatok!$A:$CN,AL$271,FALSE))-6),'csapat-ranglista'!$A:$CC,AL$272,FALSE)/8,VLOOKUP(VLOOKUP($A12,csapatok!$A:$CN,AL$271,FALSE),'csapat-ranglista'!$A:$CC,AL$272,FALSE)/4),0)</f>
        <v>1.6280106142036126</v>
      </c>
      <c r="AM12" s="226">
        <f>IFERROR(IF(RIGHT(VLOOKUP($A12,csapatok!$A:$CN,AM$271,FALSE),5)="Csere",VLOOKUP(LEFT(VLOOKUP($A12,csapatok!$A:$CN,AM$271,FALSE),LEN(VLOOKUP($A12,csapatok!$A:$CN,AM$271,FALSE))-6),'csapat-ranglista'!$A:$CC,AM$272,FALSE)/8,VLOOKUP(VLOOKUP($A12,csapatok!$A:$CN,AM$271,FALSE),'csapat-ranglista'!$A:$CC,AM$272,FALSE)/4),0)</f>
        <v>0</v>
      </c>
      <c r="AN12" s="226">
        <f>IFERROR(IF(RIGHT(VLOOKUP($A12,csapatok!$A:$CN,AN$271,FALSE),5)="Csere",VLOOKUP(LEFT(VLOOKUP($A12,csapatok!$A:$CN,AN$271,FALSE),LEN(VLOOKUP($A12,csapatok!$A:$CN,AN$271,FALSE))-6),'csapat-ranglista'!$A:$CC,AN$272,FALSE)/8,VLOOKUP(VLOOKUP($A12,csapatok!$A:$CN,AN$271,FALSE),'csapat-ranglista'!$A:$CC,AN$272,FALSE)/4),0)</f>
        <v>0</v>
      </c>
      <c r="AO12" s="226">
        <f>IFERROR(IF(RIGHT(VLOOKUP($A12,csapatok!$A:$CN,AO$271,FALSE),5)="Csere",VLOOKUP(LEFT(VLOOKUP($A12,csapatok!$A:$CN,AO$271,FALSE),LEN(VLOOKUP($A12,csapatok!$A:$CN,AO$271,FALSE))-6),'csapat-ranglista'!$A:$CC,AO$272,FALSE)/8,VLOOKUP(VLOOKUP($A12,csapatok!$A:$CN,AO$271,FALSE),'csapat-ranglista'!$A:$CC,AO$272,FALSE)/4),0)</f>
        <v>0</v>
      </c>
      <c r="AP12" s="226">
        <f>IFERROR(IF(RIGHT(VLOOKUP($A12,csapatok!$A:$CN,AP$271,FALSE),5)="Csere",VLOOKUP(LEFT(VLOOKUP($A12,csapatok!$A:$CN,AP$271,FALSE),LEN(VLOOKUP($A12,csapatok!$A:$CN,AP$271,FALSE))-6),'csapat-ranglista'!$A:$CC,AP$272,FALSE)/8,VLOOKUP(VLOOKUP($A12,csapatok!$A:$CN,AP$271,FALSE),'csapat-ranglista'!$A:$CC,AP$272,FALSE)/4),0)</f>
        <v>12.622074615535798</v>
      </c>
      <c r="AQ12" s="226">
        <f>IFERROR(IF(RIGHT(VLOOKUP($A12,csapatok!$A:$CN,AQ$271,FALSE),5)="Csere",VLOOKUP(LEFT(VLOOKUP($A12,csapatok!$A:$CN,AQ$271,FALSE),LEN(VLOOKUP($A12,csapatok!$A:$CN,AQ$271,FALSE))-6),'csapat-ranglista'!$A:$CC,AQ$272,FALSE)/8,VLOOKUP(VLOOKUP($A12,csapatok!$A:$CN,AQ$271,FALSE),'csapat-ranglista'!$A:$CC,AQ$272,FALSE)/4),0)</f>
        <v>0</v>
      </c>
      <c r="AR12" s="226">
        <f>IFERROR(IF(RIGHT(VLOOKUP($A12,csapatok!$A:$CN,AR$271,FALSE),5)="Csere",VLOOKUP(LEFT(VLOOKUP($A12,csapatok!$A:$CN,AR$271,FALSE),LEN(VLOOKUP($A12,csapatok!$A:$CN,AR$271,FALSE))-6),'csapat-ranglista'!$A:$CC,AR$272,FALSE)/8,VLOOKUP(VLOOKUP($A12,csapatok!$A:$CN,AR$271,FALSE),'csapat-ranglista'!$A:$CC,AR$272,FALSE)/4),0)</f>
        <v>62.443391258557114</v>
      </c>
      <c r="AS12" s="226">
        <f>IFERROR(IF(RIGHT(VLOOKUP($A12,csapatok!$A:$CN,AS$271,FALSE),5)="Csere",VLOOKUP(LEFT(VLOOKUP($A12,csapatok!$A:$CN,AS$271,FALSE),LEN(VLOOKUP($A12,csapatok!$A:$CN,AS$271,FALSE))-6),'csapat-ranglista'!$A:$CC,AS$272,FALSE)/8,VLOOKUP(VLOOKUP($A12,csapatok!$A:$CN,AS$271,FALSE),'csapat-ranglista'!$A:$CC,AS$272,FALSE)/4),0)</f>
        <v>24.490237799810277</v>
      </c>
      <c r="AT12" s="226">
        <f>IFERROR(IF(RIGHT(VLOOKUP($A12,csapatok!$A:$CN,AT$271,FALSE),5)="Csere",VLOOKUP(LEFT(VLOOKUP($A12,csapatok!$A:$CN,AT$271,FALSE),LEN(VLOOKUP($A12,csapatok!$A:$CN,AT$271,FALSE))-6),'csapat-ranglista'!$A:$CC,AT$272,FALSE)/8,VLOOKUP(VLOOKUP($A12,csapatok!$A:$CN,AT$271,FALSE),'csapat-ranglista'!$A:$CC,AT$272,FALSE)/4),0)</f>
        <v>0</v>
      </c>
      <c r="AU12" s="226">
        <f>IFERROR(IF(RIGHT(VLOOKUP($A12,csapatok!$A:$CN,AU$271,FALSE),5)="Csere",VLOOKUP(LEFT(VLOOKUP($A12,csapatok!$A:$CN,AU$271,FALSE),LEN(VLOOKUP($A12,csapatok!$A:$CN,AU$271,FALSE))-6),'csapat-ranglista'!$A:$CC,AU$272,FALSE)/8,VLOOKUP(VLOOKUP($A12,csapatok!$A:$CN,AU$271,FALSE),'csapat-ranglista'!$A:$CC,AU$272,FALSE)/4),0)</f>
        <v>0</v>
      </c>
      <c r="AV12" s="226">
        <f>IFERROR(IF(RIGHT(VLOOKUP($A12,csapatok!$A:$CN,AV$271,FALSE),5)="Csere",VLOOKUP(LEFT(VLOOKUP($A12,csapatok!$A:$CN,AV$271,FALSE),LEN(VLOOKUP($A12,csapatok!$A:$CN,AV$271,FALSE))-6),'csapat-ranglista'!$A:$CC,AV$272,FALSE)/8,VLOOKUP(VLOOKUP($A12,csapatok!$A:$CN,AV$271,FALSE),'csapat-ranglista'!$A:$CC,AV$272,FALSE)/4),0)</f>
        <v>1.3379094874273705</v>
      </c>
      <c r="AW12" s="226">
        <f>IFERROR(IF(RIGHT(VLOOKUP($A12,csapatok!$A:$CN,AW$271,FALSE),5)="Csere",VLOOKUP(LEFT(VLOOKUP($A12,csapatok!$A:$CN,AW$271,FALSE),LEN(VLOOKUP($A12,csapatok!$A:$CN,AW$271,FALSE))-6),'csapat-ranglista'!$A:$CC,AW$272,FALSE)/8,VLOOKUP(VLOOKUP($A12,csapatok!$A:$CN,AW$271,FALSE),'csapat-ranglista'!$A:$CC,AW$272,FALSE)/4),0)</f>
        <v>10.376188591789333</v>
      </c>
      <c r="AX12" s="226">
        <f>IFERROR(IF(RIGHT(VLOOKUP($A12,csapatok!$A:$CN,AX$271,FALSE),5)="Csere",VLOOKUP(LEFT(VLOOKUP($A12,csapatok!$A:$CN,AX$271,FALSE),LEN(VLOOKUP($A12,csapatok!$A:$CN,AX$271,FALSE))-6),'csapat-ranglista'!$A:$CC,AX$272,FALSE)/8,VLOOKUP(VLOOKUP($A12,csapatok!$A:$CN,AX$271,FALSE),'csapat-ranglista'!$A:$CC,AX$272,FALSE)/4),0)</f>
        <v>0</v>
      </c>
      <c r="AY12" s="226">
        <f>IFERROR(IF(RIGHT(VLOOKUP($A12,csapatok!$A:$GR,AY$271,FALSE),5)="Csere",VLOOKUP(LEFT(VLOOKUP($A12,csapatok!$A:$GR,AY$271,FALSE),LEN(VLOOKUP($A12,csapatok!$A:$GR,AY$271,FALSE))-6),'csapat-ranglista'!$A:$CC,AY$272,FALSE)/8,VLOOKUP(VLOOKUP($A12,csapatok!$A:$GR,AY$271,FALSE),'csapat-ranglista'!$A:$CC,AY$272,FALSE)/4),0)</f>
        <v>4.1463070070469383</v>
      </c>
      <c r="AZ12" s="226">
        <f>IFERROR(IF(RIGHT(VLOOKUP($A12,csapatok!$A:$GR,AZ$271,FALSE),5)="Csere",VLOOKUP(LEFT(VLOOKUP($A12,csapatok!$A:$GR,AZ$271,FALSE),LEN(VLOOKUP($A12,csapatok!$A:$GR,AZ$271,FALSE))-6),'csapat-ranglista'!$A:$CC,AZ$272,FALSE)/8,VLOOKUP(VLOOKUP($A12,csapatok!$A:$GR,AZ$271,FALSE),'csapat-ranglista'!$A:$CC,AZ$272,FALSE)/4),0)</f>
        <v>0</v>
      </c>
      <c r="BA12" s="226">
        <f>IFERROR(IF(RIGHT(VLOOKUP($A12,csapatok!$A:$GR,BA$271,FALSE),5)="Csere",VLOOKUP(LEFT(VLOOKUP($A12,csapatok!$A:$GR,BA$271,FALSE),LEN(VLOOKUP($A12,csapatok!$A:$GR,BA$271,FALSE))-6),'csapat-ranglista'!$A:$CC,BA$272,FALSE)/8,VLOOKUP(VLOOKUP($A12,csapatok!$A:$GR,BA$271,FALSE),'csapat-ranglista'!$A:$CC,BA$272,FALSE)/4),0)</f>
        <v>18.112040842398777</v>
      </c>
      <c r="BB12" s="226">
        <f>IFERROR(IF(RIGHT(VLOOKUP($A12,csapatok!$A:$GR,BB$271,FALSE),5)="Csere",VLOOKUP(LEFT(VLOOKUP($A12,csapatok!$A:$GR,BB$271,FALSE),LEN(VLOOKUP($A12,csapatok!$A:$GR,BB$271,FALSE))-6),'csapat-ranglista'!$A:$CC,BB$272,FALSE)/8,VLOOKUP(VLOOKUP($A12,csapatok!$A:$GR,BB$271,FALSE),'csapat-ranglista'!$A:$CC,BB$272,FALSE)/4),0)</f>
        <v>0</v>
      </c>
      <c r="BC12" s="227">
        <f>versenyek!$ES$11*IFERROR(VLOOKUP(VLOOKUP($A12,versenyek!ER:ET,3,FALSE),szabalyok!$A$16:$B$23,2,FALSE)/4,0)</f>
        <v>0</v>
      </c>
      <c r="BD12" s="227">
        <f>versenyek!$EV$11*IFERROR(VLOOKUP(VLOOKUP($A12,versenyek!EU:EW,3,FALSE),szabalyok!$A$16:$B$23,2,FALSE)/4,0)</f>
        <v>0</v>
      </c>
      <c r="BE12" s="226">
        <f>IFERROR(IF(RIGHT(VLOOKUP($A12,csapatok!$A:$GR,BE$271,FALSE),5)="Csere",VLOOKUP(LEFT(VLOOKUP($A12,csapatok!$A:$GR,BE$271,FALSE),LEN(VLOOKUP($A12,csapatok!$A:$GR,BE$271,FALSE))-6),'csapat-ranglista'!$A:$CC,BE$272,FALSE)/8,VLOOKUP(VLOOKUP($A12,csapatok!$A:$GR,BE$271,FALSE),'csapat-ranglista'!$A:$CC,BE$272,FALSE)/4),0)</f>
        <v>0</v>
      </c>
      <c r="BF12" s="226">
        <f>IFERROR(IF(RIGHT(VLOOKUP($A12,csapatok!$A:$GR,BF$271,FALSE),5)="Csere",VLOOKUP(LEFT(VLOOKUP($A12,csapatok!$A:$GR,BF$271,FALSE),LEN(VLOOKUP($A12,csapatok!$A:$GR,BF$271,FALSE))-6),'csapat-ranglista'!$A:$CC,BF$272,FALSE)/8,VLOOKUP(VLOOKUP($A12,csapatok!$A:$GR,BF$271,FALSE),'csapat-ranglista'!$A:$CC,BF$272,FALSE)/4),0)</f>
        <v>0</v>
      </c>
      <c r="BG12" s="226">
        <f>IFERROR(IF(RIGHT(VLOOKUP($A12,csapatok!$A:$GR,BG$271,FALSE),5)="Csere",VLOOKUP(LEFT(VLOOKUP($A12,csapatok!$A:$GR,BG$271,FALSE),LEN(VLOOKUP($A12,csapatok!$A:$GR,BG$271,FALSE))-6),'csapat-ranglista'!$A:$CC,BG$272,FALSE)/8,VLOOKUP(VLOOKUP($A12,csapatok!$A:$GR,BG$271,FALSE),'csapat-ranglista'!$A:$CC,BG$272,FALSE)/4),0)</f>
        <v>0</v>
      </c>
      <c r="BH12" s="226">
        <f>IFERROR(IF(RIGHT(VLOOKUP($A12,csapatok!$A:$GR,BH$271,FALSE),5)="Csere",VLOOKUP(LEFT(VLOOKUP($A12,csapatok!$A:$GR,BH$271,FALSE),LEN(VLOOKUP($A12,csapatok!$A:$GR,BH$271,FALSE))-6),'csapat-ranglista'!$A:$CC,BH$272,FALSE)/8,VLOOKUP(VLOOKUP($A12,csapatok!$A:$GR,BH$271,FALSE),'csapat-ranglista'!$A:$CC,BH$272,FALSE)/4),0)</f>
        <v>4.1505475034967612</v>
      </c>
      <c r="BI12" s="226">
        <f>IFERROR(IF(RIGHT(VLOOKUP($A12,csapatok!$A:$GR,BI$271,FALSE),5)="Csere",VLOOKUP(LEFT(VLOOKUP($A12,csapatok!$A:$GR,BI$271,FALSE),LEN(VLOOKUP($A12,csapatok!$A:$GR,BI$271,FALSE))-6),'csapat-ranglista'!$A:$CC,BI$272,FALSE)/8,VLOOKUP(VLOOKUP($A12,csapatok!$A:$GR,BI$271,FALSE),'csapat-ranglista'!$A:$CC,BI$272,FALSE)/4),0)</f>
        <v>0</v>
      </c>
      <c r="BJ12" s="226">
        <f>IFERROR(IF(RIGHT(VLOOKUP($A12,csapatok!$A:$GR,BJ$271,FALSE),5)="Csere",VLOOKUP(LEFT(VLOOKUP($A12,csapatok!$A:$GR,BJ$271,FALSE),LEN(VLOOKUP($A12,csapatok!$A:$GR,BJ$271,FALSE))-6),'csapat-ranglista'!$A:$CC,BJ$272,FALSE)/8,VLOOKUP(VLOOKUP($A12,csapatok!$A:$GR,BJ$271,FALSE),'csapat-ranglista'!$A:$CC,BJ$272,FALSE)/4),0)</f>
        <v>0</v>
      </c>
      <c r="BK12" s="226">
        <f>IFERROR(IF(RIGHT(VLOOKUP($A12,csapatok!$A:$GR,BK$271,FALSE),5)="Csere",VLOOKUP(LEFT(VLOOKUP($A12,csapatok!$A:$GR,BK$271,FALSE),LEN(VLOOKUP($A12,csapatok!$A:$GR,BK$271,FALSE))-6),'csapat-ranglista'!$A:$CC,BK$272,FALSE)/8,VLOOKUP(VLOOKUP($A12,csapatok!$A:$GR,BK$271,FALSE),'csapat-ranglista'!$A:$CC,BK$272,FALSE)/4),0)</f>
        <v>0</v>
      </c>
      <c r="BL12" s="226">
        <f>IFERROR(IF(RIGHT(VLOOKUP($A12,csapatok!$A:$GR,BL$271,FALSE),5)="Csere",VLOOKUP(LEFT(VLOOKUP($A12,csapatok!$A:$GR,BL$271,FALSE),LEN(VLOOKUP($A12,csapatok!$A:$GR,BL$271,FALSE))-6),'csapat-ranglista'!$A:$CC,BL$272,FALSE)/8,VLOOKUP(VLOOKUP($A12,csapatok!$A:$GR,BL$271,FALSE),'csapat-ranglista'!$A:$CC,BL$272,FALSE)/4),0)</f>
        <v>11.351313162262809</v>
      </c>
      <c r="BM12" s="226">
        <f>IFERROR(IF(RIGHT(VLOOKUP($A12,csapatok!$A:$GR,BM$271,FALSE),5)="Csere",VLOOKUP(LEFT(VLOOKUP($A12,csapatok!$A:$GR,BM$271,FALSE),LEN(VLOOKUP($A12,csapatok!$A:$GR,BM$271,FALSE))-6),'csapat-ranglista'!$A:$CC,BM$272,FALSE)/8,VLOOKUP(VLOOKUP($A12,csapatok!$A:$GR,BM$271,FALSE),'csapat-ranglista'!$A:$CC,BM$272,FALSE)/4),0)</f>
        <v>0</v>
      </c>
      <c r="BN12" s="226">
        <f>IFERROR(IF(RIGHT(VLOOKUP($A12,csapatok!$A:$GR,BN$271,FALSE),5)="Csere",VLOOKUP(LEFT(VLOOKUP($A12,csapatok!$A:$GR,BN$271,FALSE),LEN(VLOOKUP($A12,csapatok!$A:$GR,BN$271,FALSE))-6),'csapat-ranglista'!$A:$CC,BN$272,FALSE)/8,VLOOKUP(VLOOKUP($A12,csapatok!$A:$GR,BN$271,FALSE),'csapat-ranglista'!$A:$CC,BN$272,FALSE)/4),0)</f>
        <v>0</v>
      </c>
      <c r="BO12" s="226">
        <f>IFERROR(IF(RIGHT(VLOOKUP($A12,csapatok!$A:$GR,BO$271,FALSE),5)="Csere",VLOOKUP(LEFT(VLOOKUP($A12,csapatok!$A:$GR,BO$271,FALSE),LEN(VLOOKUP($A12,csapatok!$A:$GR,BO$271,FALSE))-6),'csapat-ranglista'!$A:$CC,BO$272,FALSE)/8,VLOOKUP(VLOOKUP($A12,csapatok!$A:$GR,BO$271,FALSE),'csapat-ranglista'!$A:$CC,BO$272,FALSE)/4),0)</f>
        <v>7.7808401863370449</v>
      </c>
      <c r="BP12" s="226">
        <f>IFERROR(IF(RIGHT(VLOOKUP($A12,csapatok!$A:$GR,BP$271,FALSE),5)="Csere",VLOOKUP(LEFT(VLOOKUP($A12,csapatok!$A:$GR,BP$271,FALSE),LEN(VLOOKUP($A12,csapatok!$A:$GR,BP$271,FALSE))-6),'csapat-ranglista'!$A:$CC,BP$272,FALSE)/8,VLOOKUP(VLOOKUP($A12,csapatok!$A:$GR,BP$271,FALSE),'csapat-ranglista'!$A:$CC,BP$272,FALSE)/4),0)</f>
        <v>0</v>
      </c>
      <c r="BQ12" s="226">
        <f>IFERROR(IF(RIGHT(VLOOKUP($A12,csapatok!$A:$GR,BQ$271,FALSE),5)="Csere",VLOOKUP(LEFT(VLOOKUP($A12,csapatok!$A:$GR,BQ$271,FALSE),LEN(VLOOKUP($A12,csapatok!$A:$GR,BQ$271,FALSE))-6),'csapat-ranglista'!$A:$CC,BQ$272,FALSE)/8,VLOOKUP(VLOOKUP($A12,csapatok!$A:$GR,BQ$271,FALSE),'csapat-ranglista'!$A:$CC,BQ$272,FALSE)/4),0)</f>
        <v>0</v>
      </c>
      <c r="BR12" s="226">
        <f>IFERROR(IF(RIGHT(VLOOKUP($A12,csapatok!$A:$GR,BR$271,FALSE),5)="Csere",VLOOKUP(LEFT(VLOOKUP($A12,csapatok!$A:$GR,BR$271,FALSE),LEN(VLOOKUP($A12,csapatok!$A:$GR,BR$271,FALSE))-6),'csapat-ranglista'!$A:$CC,BR$272,FALSE)/8,VLOOKUP(VLOOKUP($A12,csapatok!$A:$GR,BR$271,FALSE),'csapat-ranglista'!$A:$CC,BR$272,FALSE)/4),0)</f>
        <v>50.774303300284444</v>
      </c>
      <c r="BS12" s="226">
        <f>IFERROR(IF(RIGHT(VLOOKUP($A12,csapatok!$A:$GR,BS$271,FALSE),5)="Csere",VLOOKUP(LEFT(VLOOKUP($A12,csapatok!$A:$GR,BS$271,FALSE),LEN(VLOOKUP($A12,csapatok!$A:$GR,BS$271,FALSE))-6),'csapat-ranglista'!$A:$CC,BS$272,FALSE)/8,VLOOKUP(VLOOKUP($A12,csapatok!$A:$GR,BS$271,FALSE),'csapat-ranglista'!$A:$CC,BS$272,FALSE)/4),0)</f>
        <v>11.246972676098052</v>
      </c>
      <c r="BT12" s="226">
        <f>IFERROR(IF(RIGHT(VLOOKUP($A12,csapatok!$A:$GR,BT$271,FALSE),5)="Csere",VLOOKUP(LEFT(VLOOKUP($A12,csapatok!$A:$GR,BT$271,FALSE),LEN(VLOOKUP($A12,csapatok!$A:$GR,BT$271,FALSE))-6),'csapat-ranglista'!$A:$CC,BT$272,FALSE)/8,VLOOKUP(VLOOKUP($A12,csapatok!$A:$GR,BT$271,FALSE),'csapat-ranglista'!$A:$CC,BT$272,FALSE)/4),0)</f>
        <v>0</v>
      </c>
      <c r="BU12" s="226">
        <f>IFERROR(IF(RIGHT(VLOOKUP($A12,csapatok!$A:$GR,BU$271,FALSE),5)="Csere",VLOOKUP(LEFT(VLOOKUP($A12,csapatok!$A:$GR,BU$271,FALSE),LEN(VLOOKUP($A12,csapatok!$A:$GR,BU$271,FALSE))-6),'csapat-ranglista'!$A:$CC,BU$272,FALSE)/8,VLOOKUP(VLOOKUP($A12,csapatok!$A:$GR,BU$271,FALSE),'csapat-ranglista'!$A:$CC,BU$272,FALSE)/4),0)</f>
        <v>0</v>
      </c>
      <c r="BV12" s="226">
        <f>IFERROR(IF(RIGHT(VLOOKUP($A12,csapatok!$A:$GR,BV$271,FALSE),5)="Csere",VLOOKUP(LEFT(VLOOKUP($A12,csapatok!$A:$GR,BV$271,FALSE),LEN(VLOOKUP($A12,csapatok!$A:$GR,BV$271,FALSE))-6),'csapat-ranglista'!$A:$CC,BV$272,FALSE)/8,VLOOKUP(VLOOKUP($A12,csapatok!$A:$GR,BV$271,FALSE),'csapat-ranglista'!$A:$CC,BV$272,FALSE)/4),0)</f>
        <v>0</v>
      </c>
      <c r="BW12" s="226">
        <f>IFERROR(IF(RIGHT(VLOOKUP($A12,csapatok!$A:$GR,BW$271,FALSE),5)="Csere",VLOOKUP(LEFT(VLOOKUP($A12,csapatok!$A:$GR,BW$271,FALSE),LEN(VLOOKUP($A12,csapatok!$A:$GR,BW$271,FALSE))-6),'csapat-ranglista'!$A:$CC,BW$272,FALSE)/8,VLOOKUP(VLOOKUP($A12,csapatok!$A:$GR,BW$271,FALSE),'csapat-ranglista'!$A:$CC,BW$272,FALSE)/4),0)</f>
        <v>0</v>
      </c>
      <c r="BX12" s="226">
        <f>IFERROR(IF(RIGHT(VLOOKUP($A12,csapatok!$A:$GR,BX$271,FALSE),5)="Csere",VLOOKUP(LEFT(VLOOKUP($A12,csapatok!$A:$GR,BX$271,FALSE),LEN(VLOOKUP($A12,csapatok!$A:$GR,BX$271,FALSE))-6),'csapat-ranglista'!$A:$CC,BX$272,FALSE)/8,VLOOKUP(VLOOKUP($A12,csapatok!$A:$GR,BX$271,FALSE),'csapat-ranglista'!$A:$CC,BX$272,FALSE)/4),0)</f>
        <v>57.226445569716908</v>
      </c>
      <c r="BY12" s="226">
        <f>IFERROR(IF(RIGHT(VLOOKUP($A12,csapatok!$A:$GR,BY$271,FALSE),5)="Csere",VLOOKUP(LEFT(VLOOKUP($A12,csapatok!$A:$GR,BY$271,FALSE),LEN(VLOOKUP($A12,csapatok!$A:$GR,BY$271,FALSE))-6),'csapat-ranglista'!$A:$CC,BY$272,FALSE)/8,VLOOKUP(VLOOKUP($A12,csapatok!$A:$GR,BY$271,FALSE),'csapat-ranglista'!$A:$CC,BY$272,FALSE)/4),0)</f>
        <v>0</v>
      </c>
      <c r="BZ12" s="226">
        <f>IFERROR(IF(RIGHT(VLOOKUP($A12,csapatok!$A:$GR,BZ$271,FALSE),5)="Csere",VLOOKUP(LEFT(VLOOKUP($A12,csapatok!$A:$GR,BZ$271,FALSE),LEN(VLOOKUP($A12,csapatok!$A:$GR,BZ$271,FALSE))-6),'csapat-ranglista'!$A:$CC,BZ$272,FALSE)/8,VLOOKUP(VLOOKUP($A12,csapatok!$A:$GR,BZ$271,FALSE),'csapat-ranglista'!$A:$CC,BZ$272,FALSE)/4),0)</f>
        <v>0</v>
      </c>
      <c r="CA12" s="226">
        <f>IFERROR(IF(RIGHT(VLOOKUP($A12,csapatok!$A:$GR,CA$271,FALSE),5)="Csere",VLOOKUP(LEFT(VLOOKUP($A12,csapatok!$A:$GR,CA$271,FALSE),LEN(VLOOKUP($A12,csapatok!$A:$GR,CA$271,FALSE))-6),'csapat-ranglista'!$A:$CC,CA$272,FALSE)/8,VLOOKUP(VLOOKUP($A12,csapatok!$A:$GR,CA$271,FALSE),'csapat-ranglista'!$A:$CC,CA$272,FALSE)/4),0)</f>
        <v>0</v>
      </c>
      <c r="CB12" s="226">
        <f>IFERROR(IF(RIGHT(VLOOKUP($A12,csapatok!$A:$GR,CB$271,FALSE),5)="Csere",VLOOKUP(LEFT(VLOOKUP($A12,csapatok!$A:$GR,CB$271,FALSE),LEN(VLOOKUP($A12,csapatok!$A:$GR,CB$271,FALSE))-6),'csapat-ranglista'!$A:$CC,CB$272,FALSE)/8,VLOOKUP(VLOOKUP($A12,csapatok!$A:$GR,CB$271,FALSE),'csapat-ranglista'!$A:$CC,CB$272,FALSE)/4),0)</f>
        <v>0</v>
      </c>
      <c r="CC12" s="226">
        <f>IFERROR(IF(RIGHT(VLOOKUP($A12,csapatok!$A:$GR,CC$271,FALSE),5)="Csere",VLOOKUP(LEFT(VLOOKUP($A12,csapatok!$A:$GR,CC$271,FALSE),LEN(VLOOKUP($A12,csapatok!$A:$GR,CC$271,FALSE))-6),'csapat-ranglista'!$A:$CC,CC$272,FALSE)/8,VLOOKUP(VLOOKUP($A12,csapatok!$A:$GR,CC$271,FALSE),'csapat-ranglista'!$A:$CC,CC$272,FALSE)/4),0)</f>
        <v>0</v>
      </c>
      <c r="CD12" s="226">
        <f>IFERROR(IF(RIGHT(VLOOKUP($A12,csapatok!$A:$GR,CD$271,FALSE),5)="Csere",VLOOKUP(LEFT(VLOOKUP($A12,csapatok!$A:$GR,CD$271,FALSE),LEN(VLOOKUP($A12,csapatok!$A:$GR,CD$271,FALSE))-6),'csapat-ranglista'!$A:$CC,CD$272,FALSE)/8,VLOOKUP(VLOOKUP($A12,csapatok!$A:$GR,CD$271,FALSE),'csapat-ranglista'!$A:$CC,CD$272,FALSE)/4),0)</f>
        <v>0</v>
      </c>
      <c r="CE12" s="226">
        <f>IFERROR(IF(RIGHT(VLOOKUP($A12,csapatok!$A:$GR,CE$271,FALSE),5)="Csere",VLOOKUP(LEFT(VLOOKUP($A12,csapatok!$A:$GR,CE$271,FALSE),LEN(VLOOKUP($A12,csapatok!$A:$GR,CE$271,FALSE))-6),'csapat-ranglista'!$A:$CC,CE$272,FALSE)/8,VLOOKUP(VLOOKUP($A12,csapatok!$A:$GR,CE$271,FALSE),'csapat-ranglista'!$A:$CC,CE$272,FALSE)/4),0)</f>
        <v>0</v>
      </c>
      <c r="CF12" s="226">
        <f>IFERROR(IF(RIGHT(VLOOKUP($A12,csapatok!$A:$GR,CF$271,FALSE),5)="Csere",VLOOKUP(LEFT(VLOOKUP($A12,csapatok!$A:$GR,CF$271,FALSE),LEN(VLOOKUP($A12,csapatok!$A:$GR,CF$271,FALSE))-6),'csapat-ranglista'!$A:$CC,CF$272,FALSE)/8,VLOOKUP(VLOOKUP($A12,csapatok!$A:$GR,CF$271,FALSE),'csapat-ranglista'!$A:$CC,CF$272,FALSE)/4),0)</f>
        <v>0</v>
      </c>
      <c r="CG12" s="226">
        <f>IFERROR(IF(RIGHT(VLOOKUP($A12,csapatok!$A:$GR,CG$271,FALSE),5)="Csere",VLOOKUP(LEFT(VLOOKUP($A12,csapatok!$A:$GR,CG$271,FALSE),LEN(VLOOKUP($A12,csapatok!$A:$GR,CG$271,FALSE))-6),'csapat-ranglista'!$A:$CC,CG$272,FALSE)/8,VLOOKUP(VLOOKUP($A12,csapatok!$A:$GR,CG$271,FALSE),'csapat-ranglista'!$A:$CC,CG$272,FALSE)/4),0)</f>
        <v>0</v>
      </c>
      <c r="CH12" s="226">
        <f>IFERROR(IF(RIGHT(VLOOKUP($A12,csapatok!$A:$GR,CH$271,FALSE),5)="Csere",VLOOKUP(LEFT(VLOOKUP($A12,csapatok!$A:$GR,CH$271,FALSE),LEN(VLOOKUP($A12,csapatok!$A:$GR,CH$271,FALSE))-6),'csapat-ranglista'!$A:$CC,CH$272,FALSE)/8,VLOOKUP(VLOOKUP($A12,csapatok!$A:$GR,CH$271,FALSE),'csapat-ranglista'!$A:$CC,CH$272,FALSE)/4),0)</f>
        <v>0</v>
      </c>
      <c r="CI12" s="226">
        <f>IFERROR(IF(RIGHT(VLOOKUP($A12,csapatok!$A:$GR,CI$271,FALSE),5)="Csere",VLOOKUP(LEFT(VLOOKUP($A12,csapatok!$A:$GR,CI$271,FALSE),LEN(VLOOKUP($A12,csapatok!$A:$GR,CI$271,FALSE))-6),'csapat-ranglista'!$A:$CC,CI$272,FALSE)/8,VLOOKUP(VLOOKUP($A12,csapatok!$A:$GR,CI$271,FALSE),'csapat-ranglista'!$A:$CC,CI$272,FALSE)/4),0)</f>
        <v>0</v>
      </c>
      <c r="CJ12" s="227">
        <f>versenyek!$IQ$11*IFERROR(VLOOKUP(VLOOKUP($A12,versenyek!IP:IR,3,FALSE),szabalyok!$A$16:$B$23,2,FALSE)/4,0)</f>
        <v>0</v>
      </c>
      <c r="CK12" s="227">
        <f>versenyek!$IT$11*IFERROR(VLOOKUP(VLOOKUP($A12,versenyek!IS:IU,3,FALSE),szabalyok!$A$16:$B$23,2,FALSE)/4,0)</f>
        <v>1.9442124388383153</v>
      </c>
      <c r="CL12" s="226"/>
      <c r="CM12" s="250">
        <f t="shared" si="1"/>
        <v>144.47463483703433</v>
      </c>
    </row>
    <row r="13" spans="1:91">
      <c r="A13" s="32" t="s">
        <v>177</v>
      </c>
      <c r="B13" s="2">
        <v>26866</v>
      </c>
      <c r="C13" s="133" t="str">
        <f t="shared" si="0"/>
        <v>felnőtt</v>
      </c>
      <c r="D13" s="32" t="s">
        <v>101</v>
      </c>
      <c r="E13" s="47">
        <v>90</v>
      </c>
      <c r="F13" s="32">
        <v>15.56591126715608</v>
      </c>
      <c r="G13" s="32">
        <v>16.115538759512553</v>
      </c>
      <c r="H13" s="32">
        <v>9.5089180890810034</v>
      </c>
      <c r="I13" s="32">
        <v>0</v>
      </c>
      <c r="J13" s="32">
        <v>5.2330977942076133</v>
      </c>
      <c r="K13" s="32">
        <v>0</v>
      </c>
      <c r="L13" s="32">
        <v>8.6383758791992875</v>
      </c>
      <c r="M13" s="32">
        <v>0</v>
      </c>
      <c r="N13" s="32">
        <v>0</v>
      </c>
      <c r="O13" s="32">
        <v>60.966093196565375</v>
      </c>
      <c r="P13" s="32">
        <v>0</v>
      </c>
      <c r="Q13" s="32">
        <v>0</v>
      </c>
      <c r="R13" s="32">
        <v>0</v>
      </c>
      <c r="S13" s="32">
        <v>5.205689722012</v>
      </c>
      <c r="T13" s="32">
        <v>27.318892289539491</v>
      </c>
      <c r="U13" s="32">
        <v>0</v>
      </c>
      <c r="V13" s="32">
        <v>0</v>
      </c>
      <c r="W13" s="32">
        <v>0</v>
      </c>
      <c r="X13" s="32">
        <f>IFERROR(IF(RIGHT(VLOOKUP($A13,csapatok!$A:$BL,X$271,FALSE),5)="Csere",VLOOKUP(LEFT(VLOOKUP($A13,csapatok!$A:$BL,X$271,FALSE),LEN(VLOOKUP($A13,csapatok!$A:$BL,X$271,FALSE))-6),'csapat-ranglista'!$A:$CC,X$272,FALSE)/8,VLOOKUP(VLOOKUP($A13,csapatok!$A:$BL,X$271,FALSE),'csapat-ranglista'!$A:$CC,X$272,FALSE)/4),0)</f>
        <v>5</v>
      </c>
      <c r="Y13" s="32">
        <f>IFERROR(IF(RIGHT(VLOOKUP($A13,csapatok!$A:$BL,Y$271,FALSE),5)="Csere",VLOOKUP(LEFT(VLOOKUP($A13,csapatok!$A:$BL,Y$271,FALSE),LEN(VLOOKUP($A13,csapatok!$A:$BL,Y$271,FALSE))-6),'csapat-ranglista'!$A:$CC,Y$272,FALSE)/8,VLOOKUP(VLOOKUP($A13,csapatok!$A:$BL,Y$271,FALSE),'csapat-ranglista'!$A:$CC,Y$272,FALSE)/4),0)</f>
        <v>0</v>
      </c>
      <c r="Z13" s="32">
        <f>IFERROR(IF(RIGHT(VLOOKUP($A13,csapatok!$A:$BL,Z$271,FALSE),5)="Csere",VLOOKUP(LEFT(VLOOKUP($A13,csapatok!$A:$BL,Z$271,FALSE),LEN(VLOOKUP($A13,csapatok!$A:$BL,Z$271,FALSE))-6),'csapat-ranglista'!$A:$CC,Z$272,FALSE)/8,VLOOKUP(VLOOKUP($A13,csapatok!$A:$BL,Z$271,FALSE),'csapat-ranglista'!$A:$CC,Z$272,FALSE)/4),0)</f>
        <v>0</v>
      </c>
      <c r="AA13" s="32">
        <f>IFERROR(IF(RIGHT(VLOOKUP($A13,csapatok!$A:$BL,AA$271,FALSE),5)="Csere",VLOOKUP(LEFT(VLOOKUP($A13,csapatok!$A:$BL,AA$271,FALSE),LEN(VLOOKUP($A13,csapatok!$A:$BL,AA$271,FALSE))-6),'csapat-ranglista'!$A:$CC,AA$272,FALSE)/8,VLOOKUP(VLOOKUP($A13,csapatok!$A:$BL,AA$271,FALSE),'csapat-ranglista'!$A:$CC,AA$272,FALSE)/4),0)</f>
        <v>0</v>
      </c>
      <c r="AB13" s="226">
        <f>IFERROR(IF(RIGHT(VLOOKUP($A13,csapatok!$A:$BL,AB$271,FALSE),5)="Csere",VLOOKUP(LEFT(VLOOKUP($A13,csapatok!$A:$BL,AB$271,FALSE),LEN(VLOOKUP($A13,csapatok!$A:$BL,AB$271,FALSE))-6),'csapat-ranglista'!$A:$CC,AB$272,FALSE)/8,VLOOKUP(VLOOKUP($A13,csapatok!$A:$BL,AB$271,FALSE),'csapat-ranglista'!$A:$CC,AB$272,FALSE)/4),0)</f>
        <v>7.2672766940521996</v>
      </c>
      <c r="AC13" s="226">
        <f>IFERROR(IF(RIGHT(VLOOKUP($A13,csapatok!$A:$BL,AC$271,FALSE),5)="Csere",VLOOKUP(LEFT(VLOOKUP($A13,csapatok!$A:$BL,AC$271,FALSE),LEN(VLOOKUP($A13,csapatok!$A:$BL,AC$271,FALSE))-6),'csapat-ranglista'!$A:$CC,AC$272,FALSE)/8,VLOOKUP(VLOOKUP($A13,csapatok!$A:$BL,AC$271,FALSE),'csapat-ranglista'!$A:$CC,AC$272,FALSE)/4),0)</f>
        <v>0</v>
      </c>
      <c r="AD13" s="226">
        <f>IFERROR(IF(RIGHT(VLOOKUP($A13,csapatok!$A:$BL,AD$271,FALSE),5)="Csere",VLOOKUP(LEFT(VLOOKUP($A13,csapatok!$A:$BL,AD$271,FALSE),LEN(VLOOKUP($A13,csapatok!$A:$BL,AD$271,FALSE))-6),'csapat-ranglista'!$A:$CC,AD$272,FALSE)/8,VLOOKUP(VLOOKUP($A13,csapatok!$A:$BL,AD$271,FALSE),'csapat-ranglista'!$A:$CC,AD$272,FALSE)/4),0)</f>
        <v>0</v>
      </c>
      <c r="AE13" s="226">
        <f>IFERROR(IF(RIGHT(VLOOKUP($A13,csapatok!$A:$BL,AE$271,FALSE),5)="Csere",VLOOKUP(LEFT(VLOOKUP($A13,csapatok!$A:$BL,AE$271,FALSE),LEN(VLOOKUP($A13,csapatok!$A:$BL,AE$271,FALSE))-6),'csapat-ranglista'!$A:$CC,AE$272,FALSE)/8,VLOOKUP(VLOOKUP($A13,csapatok!$A:$BL,AE$271,FALSE),'csapat-ranglista'!$A:$CC,AE$272,FALSE)/4),0)</f>
        <v>0</v>
      </c>
      <c r="AF13" s="226">
        <f>IFERROR(IF(RIGHT(VLOOKUP($A13,csapatok!$A:$BL,AF$271,FALSE),5)="Csere",VLOOKUP(LEFT(VLOOKUP($A13,csapatok!$A:$BL,AF$271,FALSE),LEN(VLOOKUP($A13,csapatok!$A:$BL,AF$271,FALSE))-6),'csapat-ranglista'!$A:$CC,AF$272,FALSE)/8,VLOOKUP(VLOOKUP($A13,csapatok!$A:$BL,AF$271,FALSE),'csapat-ranglista'!$A:$CC,AF$272,FALSE)/4),0)</f>
        <v>0</v>
      </c>
      <c r="AG13" s="226">
        <f>IFERROR(IF(RIGHT(VLOOKUP($A13,csapatok!$A:$BL,AG$271,FALSE),5)="Csere",VLOOKUP(LEFT(VLOOKUP($A13,csapatok!$A:$BL,AG$271,FALSE),LEN(VLOOKUP($A13,csapatok!$A:$BL,AG$271,FALSE))-6),'csapat-ranglista'!$A:$CC,AG$272,FALSE)/8,VLOOKUP(VLOOKUP($A13,csapatok!$A:$BL,AG$271,FALSE),'csapat-ranglista'!$A:$CC,AG$272,FALSE)/4),0)</f>
        <v>0</v>
      </c>
      <c r="AH13" s="226">
        <f>IFERROR(IF(RIGHT(VLOOKUP($A13,csapatok!$A:$BL,AH$271,FALSE),5)="Csere",VLOOKUP(LEFT(VLOOKUP($A13,csapatok!$A:$BL,AH$271,FALSE),LEN(VLOOKUP($A13,csapatok!$A:$BL,AH$271,FALSE))-6),'csapat-ranglista'!$A:$CC,AH$272,FALSE)/8,VLOOKUP(VLOOKUP($A13,csapatok!$A:$BL,AH$271,FALSE),'csapat-ranglista'!$A:$CC,AH$272,FALSE)/4),0)</f>
        <v>10.232881265789125</v>
      </c>
      <c r="AI13" s="226">
        <f>IFERROR(IF(RIGHT(VLOOKUP($A13,csapatok!$A:$BL,AI$271,FALSE),5)="Csere",VLOOKUP(LEFT(VLOOKUP($A13,csapatok!$A:$BL,AI$271,FALSE),LEN(VLOOKUP($A13,csapatok!$A:$BL,AI$271,FALSE))-6),'csapat-ranglista'!$A:$CC,AI$272,FALSE)/8,VLOOKUP(VLOOKUP($A13,csapatok!$A:$BL,AI$271,FALSE),'csapat-ranglista'!$A:$CC,AI$272,FALSE)/4),0)</f>
        <v>6.4884517978777776</v>
      </c>
      <c r="AJ13" s="226">
        <f>IFERROR(IF(RIGHT(VLOOKUP($A13,csapatok!$A:$BL,AJ$271,FALSE),5)="Csere",VLOOKUP(LEFT(VLOOKUP($A13,csapatok!$A:$BL,AJ$271,FALSE),LEN(VLOOKUP($A13,csapatok!$A:$BL,AJ$271,FALSE))-6),'csapat-ranglista'!$A:$CC,AJ$272,FALSE)/8,VLOOKUP(VLOOKUP($A13,csapatok!$A:$BL,AJ$271,FALSE),'csapat-ranglista'!$A:$CC,AJ$272,FALSE)/2),0)</f>
        <v>0</v>
      </c>
      <c r="AK13" s="226">
        <f>IFERROR(IF(RIGHT(VLOOKUP($A13,csapatok!$A:$CN,AK$271,FALSE),5)="Csere",VLOOKUP(LEFT(VLOOKUP($A13,csapatok!$A:$CN,AK$271,FALSE),LEN(VLOOKUP($A13,csapatok!$A:$CN,AK$271,FALSE))-6),'csapat-ranglista'!$A:$CC,AK$272,FALSE)/8,VLOOKUP(VLOOKUP($A13,csapatok!$A:$CN,AK$271,FALSE),'csapat-ranglista'!$A:$CC,AK$272,FALSE)/4),0)</f>
        <v>13.832269644994017</v>
      </c>
      <c r="AL13" s="226">
        <f>IFERROR(IF(RIGHT(VLOOKUP($A13,csapatok!$A:$CN,AL$271,FALSE),5)="Csere",VLOOKUP(LEFT(VLOOKUP($A13,csapatok!$A:$CN,AL$271,FALSE),LEN(VLOOKUP($A13,csapatok!$A:$CN,AL$271,FALSE))-6),'csapat-ranglista'!$A:$CC,AL$272,FALSE)/8,VLOOKUP(VLOOKUP($A13,csapatok!$A:$CN,AL$271,FALSE),'csapat-ranglista'!$A:$CC,AL$272,FALSE)/4),0)</f>
        <v>0</v>
      </c>
      <c r="AM13" s="226">
        <f>IFERROR(IF(RIGHT(VLOOKUP($A13,csapatok!$A:$CN,AM$271,FALSE),5)="Csere",VLOOKUP(LEFT(VLOOKUP($A13,csapatok!$A:$CN,AM$271,FALSE),LEN(VLOOKUP($A13,csapatok!$A:$CN,AM$271,FALSE))-6),'csapat-ranglista'!$A:$CC,AM$272,FALSE)/8,VLOOKUP(VLOOKUP($A13,csapatok!$A:$CN,AM$271,FALSE),'csapat-ranglista'!$A:$CC,AM$272,FALSE)/4),0)</f>
        <v>0</v>
      </c>
      <c r="AN13" s="226">
        <f>IFERROR(IF(RIGHT(VLOOKUP($A13,csapatok!$A:$CN,AN$271,FALSE),5)="Csere",VLOOKUP(LEFT(VLOOKUP($A13,csapatok!$A:$CN,AN$271,FALSE),LEN(VLOOKUP($A13,csapatok!$A:$CN,AN$271,FALSE))-6),'csapat-ranglista'!$A:$CC,AN$272,FALSE)/8,VLOOKUP(VLOOKUP($A13,csapatok!$A:$CN,AN$271,FALSE),'csapat-ranglista'!$A:$CC,AN$272,FALSE)/4),0)</f>
        <v>62.648104265402843</v>
      </c>
      <c r="AO13" s="226">
        <f>IFERROR(IF(RIGHT(VLOOKUP($A13,csapatok!$A:$CN,AO$271,FALSE),5)="Csere",VLOOKUP(LEFT(VLOOKUP($A13,csapatok!$A:$CN,AO$271,FALSE),LEN(VLOOKUP($A13,csapatok!$A:$CN,AO$271,FALSE))-6),'csapat-ranglista'!$A:$CC,AO$272,FALSE)/8,VLOOKUP(VLOOKUP($A13,csapatok!$A:$CN,AO$271,FALSE),'csapat-ranglista'!$A:$CC,AO$272,FALSE)/4),0)</f>
        <v>0</v>
      </c>
      <c r="AP13" s="226">
        <f>IFERROR(IF(RIGHT(VLOOKUP($A13,csapatok!$A:$CN,AP$271,FALSE),5)="Csere",VLOOKUP(LEFT(VLOOKUP($A13,csapatok!$A:$CN,AP$271,FALSE),LEN(VLOOKUP($A13,csapatok!$A:$CN,AP$271,FALSE))-6),'csapat-ranglista'!$A:$CC,AP$272,FALSE)/8,VLOOKUP(VLOOKUP($A13,csapatok!$A:$CN,AP$271,FALSE),'csapat-ranglista'!$A:$CC,AP$272,FALSE)/4),0)</f>
        <v>0</v>
      </c>
      <c r="AQ13" s="226">
        <f>IFERROR(IF(RIGHT(VLOOKUP($A13,csapatok!$A:$CN,AQ$271,FALSE),5)="Csere",VLOOKUP(LEFT(VLOOKUP($A13,csapatok!$A:$CN,AQ$271,FALSE),LEN(VLOOKUP($A13,csapatok!$A:$CN,AQ$271,FALSE))-6),'csapat-ranglista'!$A:$CC,AQ$272,FALSE)/8,VLOOKUP(VLOOKUP($A13,csapatok!$A:$CN,AQ$271,FALSE),'csapat-ranglista'!$A:$CC,AQ$272,FALSE)/4),0)</f>
        <v>14.840402203481105</v>
      </c>
      <c r="AR13" s="226">
        <f>IFERROR(IF(RIGHT(VLOOKUP($A13,csapatok!$A:$CN,AR$271,FALSE),5)="Csere",VLOOKUP(LEFT(VLOOKUP($A13,csapatok!$A:$CN,AR$271,FALSE),LEN(VLOOKUP($A13,csapatok!$A:$CN,AR$271,FALSE))-6),'csapat-ranglista'!$A:$CC,AR$272,FALSE)/8,VLOOKUP(VLOOKUP($A13,csapatok!$A:$CN,AR$271,FALSE),'csapat-ranglista'!$A:$CC,AR$272,FALSE)/4),0)</f>
        <v>0</v>
      </c>
      <c r="AS13" s="226">
        <f>IFERROR(IF(RIGHT(VLOOKUP($A13,csapatok!$A:$CN,AS$271,FALSE),5)="Csere",VLOOKUP(LEFT(VLOOKUP($A13,csapatok!$A:$CN,AS$271,FALSE),LEN(VLOOKUP($A13,csapatok!$A:$CN,AS$271,FALSE))-6),'csapat-ranglista'!$A:$CC,AS$272,FALSE)/8,VLOOKUP(VLOOKUP($A13,csapatok!$A:$CN,AS$271,FALSE),'csapat-ranglista'!$A:$CC,AS$272,FALSE)/4),0)</f>
        <v>0</v>
      </c>
      <c r="AT13" s="226">
        <f>IFERROR(IF(RIGHT(VLOOKUP($A13,csapatok!$A:$CN,AT$271,FALSE),5)="Csere",VLOOKUP(LEFT(VLOOKUP($A13,csapatok!$A:$CN,AT$271,FALSE),LEN(VLOOKUP($A13,csapatok!$A:$CN,AT$271,FALSE))-6),'csapat-ranglista'!$A:$CC,AT$272,FALSE)/8,VLOOKUP(VLOOKUP($A13,csapatok!$A:$CN,AT$271,FALSE),'csapat-ranglista'!$A:$CC,AT$272,FALSE)/4),0)</f>
        <v>51.284434208805429</v>
      </c>
      <c r="AU13" s="226">
        <f>IFERROR(IF(RIGHT(VLOOKUP($A13,csapatok!$A:$CN,AU$271,FALSE),5)="Csere",VLOOKUP(LEFT(VLOOKUP($A13,csapatok!$A:$CN,AU$271,FALSE),LEN(VLOOKUP($A13,csapatok!$A:$CN,AU$271,FALSE))-6),'csapat-ranglista'!$A:$CC,AU$272,FALSE)/8,VLOOKUP(VLOOKUP($A13,csapatok!$A:$CN,AU$271,FALSE),'csapat-ranglista'!$A:$CC,AU$272,FALSE)/4),0)</f>
        <v>0</v>
      </c>
      <c r="AV13" s="226">
        <f>IFERROR(IF(RIGHT(VLOOKUP($A13,csapatok!$A:$CN,AV$271,FALSE),5)="Csere",VLOOKUP(LEFT(VLOOKUP($A13,csapatok!$A:$CN,AV$271,FALSE),LEN(VLOOKUP($A13,csapatok!$A:$CN,AV$271,FALSE))-6),'csapat-ranglista'!$A:$CC,AV$272,FALSE)/8,VLOOKUP(VLOOKUP($A13,csapatok!$A:$CN,AV$271,FALSE),'csapat-ranglista'!$A:$CC,AV$272,FALSE)/4),0)</f>
        <v>0</v>
      </c>
      <c r="AW13" s="226">
        <f>IFERROR(IF(RIGHT(VLOOKUP($A13,csapatok!$A:$CN,AW$271,FALSE),5)="Csere",VLOOKUP(LEFT(VLOOKUP($A13,csapatok!$A:$CN,AW$271,FALSE),LEN(VLOOKUP($A13,csapatok!$A:$CN,AW$271,FALSE))-6),'csapat-ranglista'!$A:$CC,AW$272,FALSE)/8,VLOOKUP(VLOOKUP($A13,csapatok!$A:$CN,AW$271,FALSE),'csapat-ranglista'!$A:$CC,AW$272,FALSE)/4),0)</f>
        <v>0</v>
      </c>
      <c r="AX13" s="226">
        <f>IFERROR(IF(RIGHT(VLOOKUP($A13,csapatok!$A:$CN,AX$271,FALSE),5)="Csere",VLOOKUP(LEFT(VLOOKUP($A13,csapatok!$A:$CN,AX$271,FALSE),LEN(VLOOKUP($A13,csapatok!$A:$CN,AX$271,FALSE))-6),'csapat-ranglista'!$A:$CC,AX$272,FALSE)/8,VLOOKUP(VLOOKUP($A13,csapatok!$A:$CN,AX$271,FALSE),'csapat-ranglista'!$A:$CC,AX$272,FALSE)/4),0)</f>
        <v>0</v>
      </c>
      <c r="AY13" s="226">
        <f>IFERROR(IF(RIGHT(VLOOKUP($A13,csapatok!$A:$GR,AY$271,FALSE),5)="Csere",VLOOKUP(LEFT(VLOOKUP($A13,csapatok!$A:$GR,AY$271,FALSE),LEN(VLOOKUP($A13,csapatok!$A:$GR,AY$271,FALSE))-6),'csapat-ranglista'!$A:$CC,AY$272,FALSE)/8,VLOOKUP(VLOOKUP($A13,csapatok!$A:$GR,AY$271,FALSE),'csapat-ranglista'!$A:$CC,AY$272,FALSE)/4),0)</f>
        <v>0</v>
      </c>
      <c r="AZ13" s="226">
        <f>IFERROR(IF(RIGHT(VLOOKUP($A13,csapatok!$A:$GR,AZ$271,FALSE),5)="Csere",VLOOKUP(LEFT(VLOOKUP($A13,csapatok!$A:$GR,AZ$271,FALSE),LEN(VLOOKUP($A13,csapatok!$A:$GR,AZ$271,FALSE))-6),'csapat-ranglista'!$A:$CC,AZ$272,FALSE)/8,VLOOKUP(VLOOKUP($A13,csapatok!$A:$GR,AZ$271,FALSE),'csapat-ranglista'!$A:$CC,AZ$272,FALSE)/4),0)</f>
        <v>0</v>
      </c>
      <c r="BA13" s="226">
        <f>IFERROR(IF(RIGHT(VLOOKUP($A13,csapatok!$A:$GR,BA$271,FALSE),5)="Csere",VLOOKUP(LEFT(VLOOKUP($A13,csapatok!$A:$GR,BA$271,FALSE),LEN(VLOOKUP($A13,csapatok!$A:$GR,BA$271,FALSE))-6),'csapat-ranglista'!$A:$CC,BA$272,FALSE)/8,VLOOKUP(VLOOKUP($A13,csapatok!$A:$GR,BA$271,FALSE),'csapat-ranglista'!$A:$CC,BA$272,FALSE)/4),0)</f>
        <v>18.112040842398777</v>
      </c>
      <c r="BB13" s="226">
        <f>IFERROR(IF(RIGHT(VLOOKUP($A13,csapatok!$A:$GR,BB$271,FALSE),5)="Csere",VLOOKUP(LEFT(VLOOKUP($A13,csapatok!$A:$GR,BB$271,FALSE),LEN(VLOOKUP($A13,csapatok!$A:$GR,BB$271,FALSE))-6),'csapat-ranglista'!$A:$CC,BB$272,FALSE)/8,VLOOKUP(VLOOKUP($A13,csapatok!$A:$GR,BB$271,FALSE),'csapat-ranglista'!$A:$CC,BB$272,FALSE)/4),0)</f>
        <v>0</v>
      </c>
      <c r="BC13" s="227">
        <f>versenyek!$ES$11*IFERROR(VLOOKUP(VLOOKUP($A13,versenyek!ER:ET,3,FALSE),szabalyok!$A$16:$B$23,2,FALSE)/4,0)</f>
        <v>0</v>
      </c>
      <c r="BD13" s="227">
        <f>versenyek!$EV$11*IFERROR(VLOOKUP(VLOOKUP($A13,versenyek!EU:EW,3,FALSE),szabalyok!$A$16:$B$23,2,FALSE)/4,0)</f>
        <v>0</v>
      </c>
      <c r="BE13" s="226">
        <f>IFERROR(IF(RIGHT(VLOOKUP($A13,csapatok!$A:$GR,BE$271,FALSE),5)="Csere",VLOOKUP(LEFT(VLOOKUP($A13,csapatok!$A:$GR,BE$271,FALSE),LEN(VLOOKUP($A13,csapatok!$A:$GR,BE$271,FALSE))-6),'csapat-ranglista'!$A:$CC,BE$272,FALSE)/8,VLOOKUP(VLOOKUP($A13,csapatok!$A:$GR,BE$271,FALSE),'csapat-ranglista'!$A:$CC,BE$272,FALSE)/4),0)</f>
        <v>17.042708824101464</v>
      </c>
      <c r="BF13" s="226">
        <f>IFERROR(IF(RIGHT(VLOOKUP($A13,csapatok!$A:$GR,BF$271,FALSE),5)="Csere",VLOOKUP(LEFT(VLOOKUP($A13,csapatok!$A:$GR,BF$271,FALSE),LEN(VLOOKUP($A13,csapatok!$A:$GR,BF$271,FALSE))-6),'csapat-ranglista'!$A:$CC,BF$272,FALSE)/8,VLOOKUP(VLOOKUP($A13,csapatok!$A:$GR,BF$271,FALSE),'csapat-ranglista'!$A:$CC,BF$272,FALSE)/4),0)</f>
        <v>0</v>
      </c>
      <c r="BG13" s="226">
        <f>IFERROR(IF(RIGHT(VLOOKUP($A13,csapatok!$A:$GR,BG$271,FALSE),5)="Csere",VLOOKUP(LEFT(VLOOKUP($A13,csapatok!$A:$GR,BG$271,FALSE),LEN(VLOOKUP($A13,csapatok!$A:$GR,BG$271,FALSE))-6),'csapat-ranglista'!$A:$CC,BG$272,FALSE)/8,VLOOKUP(VLOOKUP($A13,csapatok!$A:$GR,BG$271,FALSE),'csapat-ranglista'!$A:$CC,BG$272,FALSE)/4),0)</f>
        <v>0</v>
      </c>
      <c r="BH13" s="226">
        <f>IFERROR(IF(RIGHT(VLOOKUP($A13,csapatok!$A:$GR,BH$271,FALSE),5)="Csere",VLOOKUP(LEFT(VLOOKUP($A13,csapatok!$A:$GR,BH$271,FALSE),LEN(VLOOKUP($A13,csapatok!$A:$GR,BH$271,FALSE))-6),'csapat-ranglista'!$A:$CC,BH$272,FALSE)/8,VLOOKUP(VLOOKUP($A13,csapatok!$A:$GR,BH$271,FALSE),'csapat-ranglista'!$A:$CC,BH$272,FALSE)/4),0)</f>
        <v>14.94197101258834</v>
      </c>
      <c r="BI13" s="226">
        <f>IFERROR(IF(RIGHT(VLOOKUP($A13,csapatok!$A:$GR,BI$271,FALSE),5)="Csere",VLOOKUP(LEFT(VLOOKUP($A13,csapatok!$A:$GR,BI$271,FALSE),LEN(VLOOKUP($A13,csapatok!$A:$GR,BI$271,FALSE))-6),'csapat-ranglista'!$A:$CC,BI$272,FALSE)/8,VLOOKUP(VLOOKUP($A13,csapatok!$A:$GR,BI$271,FALSE),'csapat-ranglista'!$A:$CC,BI$272,FALSE)/4),0)</f>
        <v>0</v>
      </c>
      <c r="BJ13" s="226">
        <f>IFERROR(IF(RIGHT(VLOOKUP($A13,csapatok!$A:$GR,BJ$271,FALSE),5)="Csere",VLOOKUP(LEFT(VLOOKUP($A13,csapatok!$A:$GR,BJ$271,FALSE),LEN(VLOOKUP($A13,csapatok!$A:$GR,BJ$271,FALSE))-6),'csapat-ranglista'!$A:$CC,BJ$272,FALSE)/8,VLOOKUP(VLOOKUP($A13,csapatok!$A:$GR,BJ$271,FALSE),'csapat-ranglista'!$A:$CC,BJ$272,FALSE)/4),0)</f>
        <v>0</v>
      </c>
      <c r="BK13" s="226">
        <f>IFERROR(IF(RIGHT(VLOOKUP($A13,csapatok!$A:$GR,BK$271,FALSE),5)="Csere",VLOOKUP(LEFT(VLOOKUP($A13,csapatok!$A:$GR,BK$271,FALSE),LEN(VLOOKUP($A13,csapatok!$A:$GR,BK$271,FALSE))-6),'csapat-ranglista'!$A:$CC,BK$272,FALSE)/8,VLOOKUP(VLOOKUP($A13,csapatok!$A:$GR,BK$271,FALSE),'csapat-ranglista'!$A:$CC,BK$272,FALSE)/4),0)</f>
        <v>8.0886264040699132</v>
      </c>
      <c r="BL13" s="226">
        <f>IFERROR(IF(RIGHT(VLOOKUP($A13,csapatok!$A:$GR,BL$271,FALSE),5)="Csere",VLOOKUP(LEFT(VLOOKUP($A13,csapatok!$A:$GR,BL$271,FALSE),LEN(VLOOKUP($A13,csapatok!$A:$GR,BL$271,FALSE))-6),'csapat-ranglista'!$A:$CC,BL$272,FALSE)/8,VLOOKUP(VLOOKUP($A13,csapatok!$A:$GR,BL$271,FALSE),'csapat-ranglista'!$A:$CC,BL$272,FALSE)/4),0)</f>
        <v>3.7837710540876035</v>
      </c>
      <c r="BM13" s="226">
        <f>IFERROR(IF(RIGHT(VLOOKUP($A13,csapatok!$A:$GR,BM$271,FALSE),5)="Csere",VLOOKUP(LEFT(VLOOKUP($A13,csapatok!$A:$GR,BM$271,FALSE),LEN(VLOOKUP($A13,csapatok!$A:$GR,BM$271,FALSE))-6),'csapat-ranglista'!$A:$CC,BM$272,FALSE)/8,VLOOKUP(VLOOKUP($A13,csapatok!$A:$GR,BM$271,FALSE),'csapat-ranglista'!$A:$CC,BM$272,FALSE)/4),0)</f>
        <v>0</v>
      </c>
      <c r="BN13" s="226">
        <f>IFERROR(IF(RIGHT(VLOOKUP($A13,csapatok!$A:$GR,BN$271,FALSE),5)="Csere",VLOOKUP(LEFT(VLOOKUP($A13,csapatok!$A:$GR,BN$271,FALSE),LEN(VLOOKUP($A13,csapatok!$A:$GR,BN$271,FALSE))-6),'csapat-ranglista'!$A:$CC,BN$272,FALSE)/8,VLOOKUP(VLOOKUP($A13,csapatok!$A:$GR,BN$271,FALSE),'csapat-ranglista'!$A:$CC,BN$272,FALSE)/4),0)</f>
        <v>2</v>
      </c>
      <c r="BO13" s="226">
        <f>IFERROR(IF(RIGHT(VLOOKUP($A13,csapatok!$A:$GR,BO$271,FALSE),5)="Csere",VLOOKUP(LEFT(VLOOKUP($A13,csapatok!$A:$GR,BO$271,FALSE),LEN(VLOOKUP($A13,csapatok!$A:$GR,BO$271,FALSE))-6),'csapat-ranglista'!$A:$CC,BO$272,FALSE)/8,VLOOKUP(VLOOKUP($A13,csapatok!$A:$GR,BO$271,FALSE),'csapat-ranglista'!$A:$CC,BO$272,FALSE)/4),0)</f>
        <v>3.8904200931685224</v>
      </c>
      <c r="BP13" s="226">
        <f>IFERROR(IF(RIGHT(VLOOKUP($A13,csapatok!$A:$GR,BP$271,FALSE),5)="Csere",VLOOKUP(LEFT(VLOOKUP($A13,csapatok!$A:$GR,BP$271,FALSE),LEN(VLOOKUP($A13,csapatok!$A:$GR,BP$271,FALSE))-6),'csapat-ranglista'!$A:$CC,BP$272,FALSE)/8,VLOOKUP(VLOOKUP($A13,csapatok!$A:$GR,BP$271,FALSE),'csapat-ranglista'!$A:$CC,BP$272,FALSE)/4),0)</f>
        <v>0</v>
      </c>
      <c r="BQ13" s="226">
        <f>IFERROR(IF(RIGHT(VLOOKUP($A13,csapatok!$A:$GR,BQ$271,FALSE),5)="Csere",VLOOKUP(LEFT(VLOOKUP($A13,csapatok!$A:$GR,BQ$271,FALSE),LEN(VLOOKUP($A13,csapatok!$A:$GR,BQ$271,FALSE))-6),'csapat-ranglista'!$A:$CC,BQ$272,FALSE)/8,VLOOKUP(VLOOKUP($A13,csapatok!$A:$GR,BQ$271,FALSE),'csapat-ranglista'!$A:$CC,BQ$272,FALSE)/4),0)</f>
        <v>29.598361474672796</v>
      </c>
      <c r="BR13" s="226">
        <f>IFERROR(IF(RIGHT(VLOOKUP($A13,csapatok!$A:$GR,BR$271,FALSE),5)="Csere",VLOOKUP(LEFT(VLOOKUP($A13,csapatok!$A:$GR,BR$271,FALSE),LEN(VLOOKUP($A13,csapatok!$A:$GR,BR$271,FALSE))-6),'csapat-ranglista'!$A:$CC,BR$272,FALSE)/8,VLOOKUP(VLOOKUP($A13,csapatok!$A:$GR,BR$271,FALSE),'csapat-ranglista'!$A:$CC,BR$272,FALSE)/4),0)</f>
        <v>0</v>
      </c>
      <c r="BS13" s="226">
        <f>IFERROR(IF(RIGHT(VLOOKUP($A13,csapatok!$A:$GR,BS$271,FALSE),5)="Csere",VLOOKUP(LEFT(VLOOKUP($A13,csapatok!$A:$GR,BS$271,FALSE),LEN(VLOOKUP($A13,csapatok!$A:$GR,BS$271,FALSE))-6),'csapat-ranglista'!$A:$CC,BS$272,FALSE)/8,VLOOKUP(VLOOKUP($A13,csapatok!$A:$GR,BS$271,FALSE),'csapat-ranglista'!$A:$CC,BS$272,FALSE)/4),0)</f>
        <v>0</v>
      </c>
      <c r="BT13" s="226">
        <f>IFERROR(IF(RIGHT(VLOOKUP($A13,csapatok!$A:$GR,BT$271,FALSE),5)="Csere",VLOOKUP(LEFT(VLOOKUP($A13,csapatok!$A:$GR,BT$271,FALSE),LEN(VLOOKUP($A13,csapatok!$A:$GR,BT$271,FALSE))-6),'csapat-ranglista'!$A:$CC,BT$272,FALSE)/8,VLOOKUP(VLOOKUP($A13,csapatok!$A:$GR,BT$271,FALSE),'csapat-ranglista'!$A:$CC,BT$272,FALSE)/4),0)</f>
        <v>0</v>
      </c>
      <c r="BU13" s="226">
        <f>IFERROR(IF(RIGHT(VLOOKUP($A13,csapatok!$A:$GR,BU$271,FALSE),5)="Csere",VLOOKUP(LEFT(VLOOKUP($A13,csapatok!$A:$GR,BU$271,FALSE),LEN(VLOOKUP($A13,csapatok!$A:$GR,BU$271,FALSE))-6),'csapat-ranglista'!$A:$CC,BU$272,FALSE)/8,VLOOKUP(VLOOKUP($A13,csapatok!$A:$GR,BU$271,FALSE),'csapat-ranglista'!$A:$CC,BU$272,FALSE)/4),0)</f>
        <v>0</v>
      </c>
      <c r="BV13" s="226">
        <f>IFERROR(IF(RIGHT(VLOOKUP($A13,csapatok!$A:$GR,BV$271,FALSE),5)="Csere",VLOOKUP(LEFT(VLOOKUP($A13,csapatok!$A:$GR,BV$271,FALSE),LEN(VLOOKUP($A13,csapatok!$A:$GR,BV$271,FALSE))-6),'csapat-ranglista'!$A:$CC,BV$272,FALSE)/8,VLOOKUP(VLOOKUP($A13,csapatok!$A:$GR,BV$271,FALSE),'csapat-ranglista'!$A:$CC,BV$272,FALSE)/4),0)</f>
        <v>0</v>
      </c>
      <c r="BW13" s="226">
        <f>IFERROR(IF(RIGHT(VLOOKUP($A13,csapatok!$A:$GR,BW$271,FALSE),5)="Csere",VLOOKUP(LEFT(VLOOKUP($A13,csapatok!$A:$GR,BW$271,FALSE),LEN(VLOOKUP($A13,csapatok!$A:$GR,BW$271,FALSE))-6),'csapat-ranglista'!$A:$CC,BW$272,FALSE)/8,VLOOKUP(VLOOKUP($A13,csapatok!$A:$GR,BW$271,FALSE),'csapat-ranglista'!$A:$CC,BW$272,FALSE)/4),0)</f>
        <v>0</v>
      </c>
      <c r="BX13" s="226">
        <f>IFERROR(IF(RIGHT(VLOOKUP($A13,csapatok!$A:$GR,BX$271,FALSE),5)="Csere",VLOOKUP(LEFT(VLOOKUP($A13,csapatok!$A:$GR,BX$271,FALSE),LEN(VLOOKUP($A13,csapatok!$A:$GR,BX$271,FALSE))-6),'csapat-ranglista'!$A:$CC,BX$272,FALSE)/8,VLOOKUP(VLOOKUP($A13,csapatok!$A:$GR,BX$271,FALSE),'csapat-ranglista'!$A:$CC,BX$272,FALSE)/4),0)</f>
        <v>0</v>
      </c>
      <c r="BY13" s="226">
        <f>IFERROR(IF(RIGHT(VLOOKUP($A13,csapatok!$A:$GR,BY$271,FALSE),5)="Csere",VLOOKUP(LEFT(VLOOKUP($A13,csapatok!$A:$GR,BY$271,FALSE),LEN(VLOOKUP($A13,csapatok!$A:$GR,BY$271,FALSE))-6),'csapat-ranglista'!$A:$CC,BY$272,FALSE)/8,VLOOKUP(VLOOKUP($A13,csapatok!$A:$GR,BY$271,FALSE),'csapat-ranglista'!$A:$CC,BY$272,FALSE)/4),0)</f>
        <v>49.830926656753334</v>
      </c>
      <c r="BZ13" s="226">
        <f>IFERROR(IF(RIGHT(VLOOKUP($A13,csapatok!$A:$GR,BZ$271,FALSE),5)="Csere",VLOOKUP(LEFT(VLOOKUP($A13,csapatok!$A:$GR,BZ$271,FALSE),LEN(VLOOKUP($A13,csapatok!$A:$GR,BZ$271,FALSE))-6),'csapat-ranglista'!$A:$CC,BZ$272,FALSE)/8,VLOOKUP(VLOOKUP($A13,csapatok!$A:$GR,BZ$271,FALSE),'csapat-ranglista'!$A:$CC,BZ$272,FALSE)/4),0)</f>
        <v>0</v>
      </c>
      <c r="CA13" s="226">
        <f>IFERROR(IF(RIGHT(VLOOKUP($A13,csapatok!$A:$GR,CA$271,FALSE),5)="Csere",VLOOKUP(LEFT(VLOOKUP($A13,csapatok!$A:$GR,CA$271,FALSE),LEN(VLOOKUP($A13,csapatok!$A:$GR,CA$271,FALSE))-6),'csapat-ranglista'!$A:$CC,CA$272,FALSE)/8,VLOOKUP(VLOOKUP($A13,csapatok!$A:$GR,CA$271,FALSE),'csapat-ranglista'!$A:$CC,CA$272,FALSE)/4),0)</f>
        <v>0</v>
      </c>
      <c r="CB13" s="226">
        <f>IFERROR(IF(RIGHT(VLOOKUP($A13,csapatok!$A:$GR,CB$271,FALSE),5)="Csere",VLOOKUP(LEFT(VLOOKUP($A13,csapatok!$A:$GR,CB$271,FALSE),LEN(VLOOKUP($A13,csapatok!$A:$GR,CB$271,FALSE))-6),'csapat-ranglista'!$A:$CC,CB$272,FALSE)/8,VLOOKUP(VLOOKUP($A13,csapatok!$A:$GR,CB$271,FALSE),'csapat-ranglista'!$A:$CC,CB$272,FALSE)/4),0)</f>
        <v>0</v>
      </c>
      <c r="CC13" s="226">
        <f>IFERROR(IF(RIGHT(VLOOKUP($A13,csapatok!$A:$GR,CC$271,FALSE),5)="Csere",VLOOKUP(LEFT(VLOOKUP($A13,csapatok!$A:$GR,CC$271,FALSE),LEN(VLOOKUP($A13,csapatok!$A:$GR,CC$271,FALSE))-6),'csapat-ranglista'!$A:$CC,CC$272,FALSE)/8,VLOOKUP(VLOOKUP($A13,csapatok!$A:$GR,CC$271,FALSE),'csapat-ranglista'!$A:$CC,CC$272,FALSE)/4),0)</f>
        <v>0</v>
      </c>
      <c r="CD13" s="226">
        <f>IFERROR(IF(RIGHT(VLOOKUP($A13,csapatok!$A:$GR,CD$271,FALSE),5)="Csere",VLOOKUP(LEFT(VLOOKUP($A13,csapatok!$A:$GR,CD$271,FALSE),LEN(VLOOKUP($A13,csapatok!$A:$GR,CD$271,FALSE))-6),'csapat-ranglista'!$A:$CC,CD$272,FALSE)/8,VLOOKUP(VLOOKUP($A13,csapatok!$A:$GR,CD$271,FALSE),'csapat-ranglista'!$A:$CC,CD$272,FALSE)/4),0)</f>
        <v>0</v>
      </c>
      <c r="CE13" s="226">
        <f>IFERROR(IF(RIGHT(VLOOKUP($A13,csapatok!$A:$GR,CE$271,FALSE),5)="Csere",VLOOKUP(LEFT(VLOOKUP($A13,csapatok!$A:$GR,CE$271,FALSE),LEN(VLOOKUP($A13,csapatok!$A:$GR,CE$271,FALSE))-6),'csapat-ranglista'!$A:$CC,CE$272,FALSE)/8,VLOOKUP(VLOOKUP($A13,csapatok!$A:$GR,CE$271,FALSE),'csapat-ranglista'!$A:$CC,CE$272,FALSE)/4),0)</f>
        <v>0</v>
      </c>
      <c r="CF13" s="226">
        <f>IFERROR(IF(RIGHT(VLOOKUP($A13,csapatok!$A:$GR,CF$271,FALSE),5)="Csere",VLOOKUP(LEFT(VLOOKUP($A13,csapatok!$A:$GR,CF$271,FALSE),LEN(VLOOKUP($A13,csapatok!$A:$GR,CF$271,FALSE))-6),'csapat-ranglista'!$A:$CC,CF$272,FALSE)/8,VLOOKUP(VLOOKUP($A13,csapatok!$A:$GR,CF$271,FALSE),'csapat-ranglista'!$A:$CC,CF$272,FALSE)/4),0)</f>
        <v>0</v>
      </c>
      <c r="CG13" s="226">
        <f>IFERROR(IF(RIGHT(VLOOKUP($A13,csapatok!$A:$GR,CG$271,FALSE),5)="Csere",VLOOKUP(LEFT(VLOOKUP($A13,csapatok!$A:$GR,CG$271,FALSE),LEN(VLOOKUP($A13,csapatok!$A:$GR,CG$271,FALSE))-6),'csapat-ranglista'!$A:$CC,CG$272,FALSE)/8,VLOOKUP(VLOOKUP($A13,csapatok!$A:$GR,CG$271,FALSE),'csapat-ranglista'!$A:$CC,CG$272,FALSE)/4),0)</f>
        <v>0</v>
      </c>
      <c r="CH13" s="226">
        <f>IFERROR(IF(RIGHT(VLOOKUP($A13,csapatok!$A:$GR,CH$271,FALSE),5)="Csere",VLOOKUP(LEFT(VLOOKUP($A13,csapatok!$A:$GR,CH$271,FALSE),LEN(VLOOKUP($A13,csapatok!$A:$GR,CH$271,FALSE))-6),'csapat-ranglista'!$A:$CC,CH$272,FALSE)/8,VLOOKUP(VLOOKUP($A13,csapatok!$A:$GR,CH$271,FALSE),'csapat-ranglista'!$A:$CC,CH$272,FALSE)/4),0)</f>
        <v>23.536341863508497</v>
      </c>
      <c r="CI13" s="226">
        <f>IFERROR(IF(RIGHT(VLOOKUP($A13,csapatok!$A:$GR,CI$271,FALSE),5)="Csere",VLOOKUP(LEFT(VLOOKUP($A13,csapatok!$A:$GR,CI$271,FALSE),LEN(VLOOKUP($A13,csapatok!$A:$GR,CI$271,FALSE))-6),'csapat-ranglista'!$A:$CC,CI$272,FALSE)/8,VLOOKUP(VLOOKUP($A13,csapatok!$A:$GR,CI$271,FALSE),'csapat-ranglista'!$A:$CC,CI$272,FALSE)/4),0)</f>
        <v>0</v>
      </c>
      <c r="CJ13" s="227">
        <f>versenyek!$IQ$11*IFERROR(VLOOKUP(VLOOKUP($A13,versenyek!IP:IR,3,FALSE),szabalyok!$A$16:$B$23,2,FALSE)/4,0)</f>
        <v>0</v>
      </c>
      <c r="CK13" s="227">
        <f>versenyek!$IT$11*IFERROR(VLOOKUP(VLOOKUP($A13,versenyek!IS:IU,3,FALSE),szabalyok!$A$16:$B$23,2,FALSE)/4,0)</f>
        <v>0</v>
      </c>
      <c r="CL13" s="226"/>
      <c r="CM13" s="250">
        <f t="shared" si="1"/>
        <v>135.67041855884901</v>
      </c>
    </row>
    <row r="14" spans="1:91">
      <c r="A14" s="32" t="s">
        <v>109</v>
      </c>
      <c r="B14" s="2">
        <v>29712</v>
      </c>
      <c r="C14" s="133" t="str">
        <f t="shared" si="0"/>
        <v>felnőtt</v>
      </c>
      <c r="D14" s="32" t="s">
        <v>101</v>
      </c>
      <c r="E14" s="47">
        <v>90</v>
      </c>
      <c r="F14" s="32">
        <v>15.56591126715608</v>
      </c>
      <c r="G14" s="32">
        <v>16.115538759512553</v>
      </c>
      <c r="H14" s="32">
        <v>9.5089180890810034</v>
      </c>
      <c r="I14" s="32">
        <v>4.7577515713379341</v>
      </c>
      <c r="J14" s="32">
        <v>5.2330977942076133</v>
      </c>
      <c r="K14" s="32">
        <v>0</v>
      </c>
      <c r="L14" s="32">
        <v>0</v>
      </c>
      <c r="M14" s="32">
        <v>0</v>
      </c>
      <c r="N14" s="32">
        <v>0</v>
      </c>
      <c r="O14" s="32">
        <v>60.966093196565375</v>
      </c>
      <c r="P14" s="32">
        <v>0</v>
      </c>
      <c r="Q14" s="32">
        <v>0</v>
      </c>
      <c r="R14" s="32">
        <v>0</v>
      </c>
      <c r="S14" s="32">
        <v>0</v>
      </c>
      <c r="T14" s="32">
        <v>12.417678313427041</v>
      </c>
      <c r="U14" s="32">
        <v>0</v>
      </c>
      <c r="V14" s="32">
        <v>0</v>
      </c>
      <c r="W14" s="32">
        <v>0</v>
      </c>
      <c r="X14" s="32">
        <f>IFERROR(IF(RIGHT(VLOOKUP($A14,csapatok!$A:$BL,X$271,FALSE),5)="Csere",VLOOKUP(LEFT(VLOOKUP($A14,csapatok!$A:$BL,X$271,FALSE),LEN(VLOOKUP($A14,csapatok!$A:$BL,X$271,FALSE))-6),'csapat-ranglista'!$A:$CC,X$272,FALSE)/8,VLOOKUP(VLOOKUP($A14,csapatok!$A:$BL,X$271,FALSE),'csapat-ranglista'!$A:$CC,X$272,FALSE)/4),0)</f>
        <v>5</v>
      </c>
      <c r="Y14" s="32">
        <f>IFERROR(IF(RIGHT(VLOOKUP($A14,csapatok!$A:$BL,Y$271,FALSE),5)="Csere",VLOOKUP(LEFT(VLOOKUP($A14,csapatok!$A:$BL,Y$271,FALSE),LEN(VLOOKUP($A14,csapatok!$A:$BL,Y$271,FALSE))-6),'csapat-ranglista'!$A:$CC,Y$272,FALSE)/8,VLOOKUP(VLOOKUP($A14,csapatok!$A:$BL,Y$271,FALSE),'csapat-ranglista'!$A:$CC,Y$272,FALSE)/4),0)</f>
        <v>0</v>
      </c>
      <c r="Z14" s="32">
        <f>IFERROR(IF(RIGHT(VLOOKUP($A14,csapatok!$A:$BL,Z$271,FALSE),5)="Csere",VLOOKUP(LEFT(VLOOKUP($A14,csapatok!$A:$BL,Z$271,FALSE),LEN(VLOOKUP($A14,csapatok!$A:$BL,Z$271,FALSE))-6),'csapat-ranglista'!$A:$CC,Z$272,FALSE)/8,VLOOKUP(VLOOKUP($A14,csapatok!$A:$BL,Z$271,FALSE),'csapat-ranglista'!$A:$CC,Z$272,FALSE)/4),0)</f>
        <v>14.137503641545029</v>
      </c>
      <c r="AA14" s="32">
        <f>IFERROR(IF(RIGHT(VLOOKUP($A14,csapatok!$A:$BL,AA$271,FALSE),5)="Csere",VLOOKUP(LEFT(VLOOKUP($A14,csapatok!$A:$BL,AA$271,FALSE),LEN(VLOOKUP($A14,csapatok!$A:$BL,AA$271,FALSE))-6),'csapat-ranglista'!$A:$CC,AA$272,FALSE)/8,VLOOKUP(VLOOKUP($A14,csapatok!$A:$BL,AA$271,FALSE),'csapat-ranglista'!$A:$CC,AA$272,FALSE)/4),0)</f>
        <v>0</v>
      </c>
      <c r="AB14" s="226">
        <f>IFERROR(IF(RIGHT(VLOOKUP($A14,csapatok!$A:$BL,AB$271,FALSE),5)="Csere",VLOOKUP(LEFT(VLOOKUP($A14,csapatok!$A:$BL,AB$271,FALSE),LEN(VLOOKUP($A14,csapatok!$A:$BL,AB$271,FALSE))-6),'csapat-ranglista'!$A:$CC,AB$272,FALSE)/8,VLOOKUP(VLOOKUP($A14,csapatok!$A:$BL,AB$271,FALSE),'csapat-ranglista'!$A:$CC,AB$272,FALSE)/4),0)</f>
        <v>3.6336383470260998</v>
      </c>
      <c r="AC14" s="226">
        <f>IFERROR(IF(RIGHT(VLOOKUP($A14,csapatok!$A:$BL,AC$271,FALSE),5)="Csere",VLOOKUP(LEFT(VLOOKUP($A14,csapatok!$A:$BL,AC$271,FALSE),LEN(VLOOKUP($A14,csapatok!$A:$BL,AC$271,FALSE))-6),'csapat-ranglista'!$A:$CC,AC$272,FALSE)/8,VLOOKUP(VLOOKUP($A14,csapatok!$A:$BL,AC$271,FALSE),'csapat-ranglista'!$A:$CC,AC$272,FALSE)/4),0)</f>
        <v>0</v>
      </c>
      <c r="AD14" s="226">
        <f>IFERROR(IF(RIGHT(VLOOKUP($A14,csapatok!$A:$BL,AD$271,FALSE),5)="Csere",VLOOKUP(LEFT(VLOOKUP($A14,csapatok!$A:$BL,AD$271,FALSE),LEN(VLOOKUP($A14,csapatok!$A:$BL,AD$271,FALSE))-6),'csapat-ranglista'!$A:$CC,AD$272,FALSE)/8,VLOOKUP(VLOOKUP($A14,csapatok!$A:$BL,AD$271,FALSE),'csapat-ranglista'!$A:$CC,AD$272,FALSE)/4),0)</f>
        <v>0</v>
      </c>
      <c r="AE14" s="226">
        <f>IFERROR(IF(RIGHT(VLOOKUP($A14,csapatok!$A:$BL,AE$271,FALSE),5)="Csere",VLOOKUP(LEFT(VLOOKUP($A14,csapatok!$A:$BL,AE$271,FALSE),LEN(VLOOKUP($A14,csapatok!$A:$BL,AE$271,FALSE))-6),'csapat-ranglista'!$A:$CC,AE$272,FALSE)/8,VLOOKUP(VLOOKUP($A14,csapatok!$A:$BL,AE$271,FALSE),'csapat-ranglista'!$A:$CC,AE$272,FALSE)/4),0)</f>
        <v>0</v>
      </c>
      <c r="AF14" s="226">
        <f>IFERROR(IF(RIGHT(VLOOKUP($A14,csapatok!$A:$BL,AF$271,FALSE),5)="Csere",VLOOKUP(LEFT(VLOOKUP($A14,csapatok!$A:$BL,AF$271,FALSE),LEN(VLOOKUP($A14,csapatok!$A:$BL,AF$271,FALSE))-6),'csapat-ranglista'!$A:$CC,AF$272,FALSE)/8,VLOOKUP(VLOOKUP($A14,csapatok!$A:$BL,AF$271,FALSE),'csapat-ranglista'!$A:$CC,AF$272,FALSE)/4),0)</f>
        <v>0</v>
      </c>
      <c r="AG14" s="226">
        <f>IFERROR(IF(RIGHT(VLOOKUP($A14,csapatok!$A:$BL,AG$271,FALSE),5)="Csere",VLOOKUP(LEFT(VLOOKUP($A14,csapatok!$A:$BL,AG$271,FALSE),LEN(VLOOKUP($A14,csapatok!$A:$BL,AG$271,FALSE))-6),'csapat-ranglista'!$A:$CC,AG$272,FALSE)/8,VLOOKUP(VLOOKUP($A14,csapatok!$A:$BL,AG$271,FALSE),'csapat-ranglista'!$A:$CC,AG$272,FALSE)/4),0)</f>
        <v>0</v>
      </c>
      <c r="AH14" s="226">
        <f>IFERROR(IF(RIGHT(VLOOKUP($A14,csapatok!$A:$BL,AH$271,FALSE),5)="Csere",VLOOKUP(LEFT(VLOOKUP($A14,csapatok!$A:$BL,AH$271,FALSE),LEN(VLOOKUP($A14,csapatok!$A:$BL,AH$271,FALSE))-6),'csapat-ranglista'!$A:$CC,AH$272,FALSE)/8,VLOOKUP(VLOOKUP($A14,csapatok!$A:$BL,AH$271,FALSE),'csapat-ranglista'!$A:$CC,AH$272,FALSE)/4),0)</f>
        <v>10.232881265789125</v>
      </c>
      <c r="AI14" s="226">
        <f>IFERROR(IF(RIGHT(VLOOKUP($A14,csapatok!$A:$BL,AI$271,FALSE),5)="Csere",VLOOKUP(LEFT(VLOOKUP($A14,csapatok!$A:$BL,AI$271,FALSE),LEN(VLOOKUP($A14,csapatok!$A:$BL,AI$271,FALSE))-6),'csapat-ranglista'!$A:$CC,AI$272,FALSE)/8,VLOOKUP(VLOOKUP($A14,csapatok!$A:$BL,AI$271,FALSE),'csapat-ranglista'!$A:$CC,AI$272,FALSE)/4),0)</f>
        <v>6.4884517978777776</v>
      </c>
      <c r="AJ14" s="226">
        <f>IFERROR(IF(RIGHT(VLOOKUP($A14,csapatok!$A:$BL,AJ$271,FALSE),5)="Csere",VLOOKUP(LEFT(VLOOKUP($A14,csapatok!$A:$BL,AJ$271,FALSE),LEN(VLOOKUP($A14,csapatok!$A:$BL,AJ$271,FALSE))-6),'csapat-ranglista'!$A:$CC,AJ$272,FALSE)/8,VLOOKUP(VLOOKUP($A14,csapatok!$A:$BL,AJ$271,FALSE),'csapat-ranglista'!$A:$CC,AJ$272,FALSE)/2),0)</f>
        <v>15.31747759262945</v>
      </c>
      <c r="AK14" s="226">
        <f>IFERROR(IF(RIGHT(VLOOKUP($A14,csapatok!$A:$CN,AK$271,FALSE),5)="Csere",VLOOKUP(LEFT(VLOOKUP($A14,csapatok!$A:$CN,AK$271,FALSE),LEN(VLOOKUP($A14,csapatok!$A:$CN,AK$271,FALSE))-6),'csapat-ranglista'!$A:$CC,AK$272,FALSE)/8,VLOOKUP(VLOOKUP($A14,csapatok!$A:$CN,AK$271,FALSE),'csapat-ranglista'!$A:$CC,AK$272,FALSE)/4),0)</f>
        <v>13.832269644994017</v>
      </c>
      <c r="AL14" s="226">
        <f>IFERROR(IF(RIGHT(VLOOKUP($A14,csapatok!$A:$CN,AL$271,FALSE),5)="Csere",VLOOKUP(LEFT(VLOOKUP($A14,csapatok!$A:$CN,AL$271,FALSE),LEN(VLOOKUP($A14,csapatok!$A:$CN,AL$271,FALSE))-6),'csapat-ranglista'!$A:$CC,AL$272,FALSE)/8,VLOOKUP(VLOOKUP($A14,csapatok!$A:$CN,AL$271,FALSE),'csapat-ranglista'!$A:$CC,AL$272,FALSE)/4),0)</f>
        <v>0</v>
      </c>
      <c r="AM14" s="226">
        <f>IFERROR(IF(RIGHT(VLOOKUP($A14,csapatok!$A:$CN,AM$271,FALSE),5)="Csere",VLOOKUP(LEFT(VLOOKUP($A14,csapatok!$A:$CN,AM$271,FALSE),LEN(VLOOKUP($A14,csapatok!$A:$CN,AM$271,FALSE))-6),'csapat-ranglista'!$A:$CC,AM$272,FALSE)/8,VLOOKUP(VLOOKUP($A14,csapatok!$A:$CN,AM$271,FALSE),'csapat-ranglista'!$A:$CC,AM$272,FALSE)/4),0)</f>
        <v>0</v>
      </c>
      <c r="AN14" s="226">
        <f>IFERROR(IF(RIGHT(VLOOKUP($A14,csapatok!$A:$CN,AN$271,FALSE),5)="Csere",VLOOKUP(LEFT(VLOOKUP($A14,csapatok!$A:$CN,AN$271,FALSE),LEN(VLOOKUP($A14,csapatok!$A:$CN,AN$271,FALSE))-6),'csapat-ranglista'!$A:$CC,AN$272,FALSE)/8,VLOOKUP(VLOOKUP($A14,csapatok!$A:$CN,AN$271,FALSE),'csapat-ranglista'!$A:$CC,AN$272,FALSE)/4),0)</f>
        <v>62.648104265402843</v>
      </c>
      <c r="AO14" s="226">
        <f>IFERROR(IF(RIGHT(VLOOKUP($A14,csapatok!$A:$CN,AO$271,FALSE),5)="Csere",VLOOKUP(LEFT(VLOOKUP($A14,csapatok!$A:$CN,AO$271,FALSE),LEN(VLOOKUP($A14,csapatok!$A:$CN,AO$271,FALSE))-6),'csapat-ranglista'!$A:$CC,AO$272,FALSE)/8,VLOOKUP(VLOOKUP($A14,csapatok!$A:$CN,AO$271,FALSE),'csapat-ranglista'!$A:$CC,AO$272,FALSE)/4),0)</f>
        <v>0</v>
      </c>
      <c r="AP14" s="226">
        <f>IFERROR(IF(RIGHT(VLOOKUP($A14,csapatok!$A:$CN,AP$271,FALSE),5)="Csere",VLOOKUP(LEFT(VLOOKUP($A14,csapatok!$A:$CN,AP$271,FALSE),LEN(VLOOKUP($A14,csapatok!$A:$CN,AP$271,FALSE))-6),'csapat-ranglista'!$A:$CC,AP$272,FALSE)/8,VLOOKUP(VLOOKUP($A14,csapatok!$A:$CN,AP$271,FALSE),'csapat-ranglista'!$A:$CC,AP$272,FALSE)/4),0)</f>
        <v>0</v>
      </c>
      <c r="AQ14" s="226">
        <f>IFERROR(IF(RIGHT(VLOOKUP($A14,csapatok!$A:$CN,AQ$271,FALSE),5)="Csere",VLOOKUP(LEFT(VLOOKUP($A14,csapatok!$A:$CN,AQ$271,FALSE),LEN(VLOOKUP($A14,csapatok!$A:$CN,AQ$271,FALSE))-6),'csapat-ranglista'!$A:$CC,AQ$272,FALSE)/8,VLOOKUP(VLOOKUP($A14,csapatok!$A:$CN,AQ$271,FALSE),'csapat-ranglista'!$A:$CC,AQ$272,FALSE)/4),0)</f>
        <v>14.840402203481105</v>
      </c>
      <c r="AR14" s="226">
        <f>IFERROR(IF(RIGHT(VLOOKUP($A14,csapatok!$A:$CN,AR$271,FALSE),5)="Csere",VLOOKUP(LEFT(VLOOKUP($A14,csapatok!$A:$CN,AR$271,FALSE),LEN(VLOOKUP($A14,csapatok!$A:$CN,AR$271,FALSE))-6),'csapat-ranglista'!$A:$CC,AR$272,FALSE)/8,VLOOKUP(VLOOKUP($A14,csapatok!$A:$CN,AR$271,FALSE),'csapat-ranglista'!$A:$CC,AR$272,FALSE)/4),0)</f>
        <v>0</v>
      </c>
      <c r="AS14" s="226">
        <f>IFERROR(IF(RIGHT(VLOOKUP($A14,csapatok!$A:$CN,AS$271,FALSE),5)="Csere",VLOOKUP(LEFT(VLOOKUP($A14,csapatok!$A:$CN,AS$271,FALSE),LEN(VLOOKUP($A14,csapatok!$A:$CN,AS$271,FALSE))-6),'csapat-ranglista'!$A:$CC,AS$272,FALSE)/8,VLOOKUP(VLOOKUP($A14,csapatok!$A:$CN,AS$271,FALSE),'csapat-ranglista'!$A:$CC,AS$272,FALSE)/4),0)</f>
        <v>0</v>
      </c>
      <c r="AT14" s="226">
        <f>IFERROR(IF(RIGHT(VLOOKUP($A14,csapatok!$A:$CN,AT$271,FALSE),5)="Csere",VLOOKUP(LEFT(VLOOKUP($A14,csapatok!$A:$CN,AT$271,FALSE),LEN(VLOOKUP($A14,csapatok!$A:$CN,AT$271,FALSE))-6),'csapat-ranglista'!$A:$CC,AT$272,FALSE)/8,VLOOKUP(VLOOKUP($A14,csapatok!$A:$CN,AT$271,FALSE),'csapat-ranglista'!$A:$CC,AT$272,FALSE)/4),0)</f>
        <v>51.284434208805429</v>
      </c>
      <c r="AU14" s="226">
        <f>IFERROR(IF(RIGHT(VLOOKUP($A14,csapatok!$A:$CN,AU$271,FALSE),5)="Csere",VLOOKUP(LEFT(VLOOKUP($A14,csapatok!$A:$CN,AU$271,FALSE),LEN(VLOOKUP($A14,csapatok!$A:$CN,AU$271,FALSE))-6),'csapat-ranglista'!$A:$CC,AU$272,FALSE)/8,VLOOKUP(VLOOKUP($A14,csapatok!$A:$CN,AU$271,FALSE),'csapat-ranglista'!$A:$CC,AU$272,FALSE)/4),0)</f>
        <v>0</v>
      </c>
      <c r="AV14" s="226">
        <f>IFERROR(IF(RIGHT(VLOOKUP($A14,csapatok!$A:$CN,AV$271,FALSE),5)="Csere",VLOOKUP(LEFT(VLOOKUP($A14,csapatok!$A:$CN,AV$271,FALSE),LEN(VLOOKUP($A14,csapatok!$A:$CN,AV$271,FALSE))-6),'csapat-ranglista'!$A:$CC,AV$272,FALSE)/8,VLOOKUP(VLOOKUP($A14,csapatok!$A:$CN,AV$271,FALSE),'csapat-ranglista'!$A:$CC,AV$272,FALSE)/4),0)</f>
        <v>3.3447737185684261</v>
      </c>
      <c r="AW14" s="226">
        <f>IFERROR(IF(RIGHT(VLOOKUP($A14,csapatok!$A:$CN,AW$271,FALSE),5)="Csere",VLOOKUP(LEFT(VLOOKUP($A14,csapatok!$A:$CN,AW$271,FALSE),LEN(VLOOKUP($A14,csapatok!$A:$CN,AW$271,FALSE))-6),'csapat-ranglista'!$A:$CC,AW$272,FALSE)/8,VLOOKUP(VLOOKUP($A14,csapatok!$A:$CN,AW$271,FALSE),'csapat-ranglista'!$A:$CC,AW$272,FALSE)/4),0)</f>
        <v>0</v>
      </c>
      <c r="AX14" s="226">
        <f>IFERROR(IF(RIGHT(VLOOKUP($A14,csapatok!$A:$CN,AX$271,FALSE),5)="Csere",VLOOKUP(LEFT(VLOOKUP($A14,csapatok!$A:$CN,AX$271,FALSE),LEN(VLOOKUP($A14,csapatok!$A:$CN,AX$271,FALSE))-6),'csapat-ranglista'!$A:$CC,AX$272,FALSE)/8,VLOOKUP(VLOOKUP($A14,csapatok!$A:$CN,AX$271,FALSE),'csapat-ranglista'!$A:$CC,AX$272,FALSE)/4),0)</f>
        <v>0</v>
      </c>
      <c r="AY14" s="226">
        <f>IFERROR(IF(RIGHT(VLOOKUP($A14,csapatok!$A:$GR,AY$271,FALSE),5)="Csere",VLOOKUP(LEFT(VLOOKUP($A14,csapatok!$A:$GR,AY$271,FALSE),LEN(VLOOKUP($A14,csapatok!$A:$GR,AY$271,FALSE))-6),'csapat-ranglista'!$A:$CC,AY$272,FALSE)/8,VLOOKUP(VLOOKUP($A14,csapatok!$A:$GR,AY$271,FALSE),'csapat-ranglista'!$A:$CC,AY$272,FALSE)/4),0)</f>
        <v>0</v>
      </c>
      <c r="AZ14" s="226">
        <f>IFERROR(IF(RIGHT(VLOOKUP($A14,csapatok!$A:$GR,AZ$271,FALSE),5)="Csere",VLOOKUP(LEFT(VLOOKUP($A14,csapatok!$A:$GR,AZ$271,FALSE),LEN(VLOOKUP($A14,csapatok!$A:$GR,AZ$271,FALSE))-6),'csapat-ranglista'!$A:$CC,AZ$272,FALSE)/8,VLOOKUP(VLOOKUP($A14,csapatok!$A:$GR,AZ$271,FALSE),'csapat-ranglista'!$A:$CC,AZ$272,FALSE)/4),0)</f>
        <v>0</v>
      </c>
      <c r="BA14" s="226">
        <f>IFERROR(IF(RIGHT(VLOOKUP($A14,csapatok!$A:$GR,BA$271,FALSE),5)="Csere",VLOOKUP(LEFT(VLOOKUP($A14,csapatok!$A:$GR,BA$271,FALSE),LEN(VLOOKUP($A14,csapatok!$A:$GR,BA$271,FALSE))-6),'csapat-ranglista'!$A:$CC,BA$272,FALSE)/8,VLOOKUP(VLOOKUP($A14,csapatok!$A:$GR,BA$271,FALSE),'csapat-ranglista'!$A:$CC,BA$272,FALSE)/4),0)</f>
        <v>0</v>
      </c>
      <c r="BB14" s="226">
        <f>IFERROR(IF(RIGHT(VLOOKUP($A14,csapatok!$A:$GR,BB$271,FALSE),5)="Csere",VLOOKUP(LEFT(VLOOKUP($A14,csapatok!$A:$GR,BB$271,FALSE),LEN(VLOOKUP($A14,csapatok!$A:$GR,BB$271,FALSE))-6),'csapat-ranglista'!$A:$CC,BB$272,FALSE)/8,VLOOKUP(VLOOKUP($A14,csapatok!$A:$GR,BB$271,FALSE),'csapat-ranglista'!$A:$CC,BB$272,FALSE)/4),0)</f>
        <v>0</v>
      </c>
      <c r="BC14" s="227">
        <f>versenyek!$ES$11*IFERROR(VLOOKUP(VLOOKUP($A14,versenyek!ER:ET,3,FALSE),szabalyok!$A$16:$B$23,2,FALSE)/4,0)</f>
        <v>0</v>
      </c>
      <c r="BD14" s="227">
        <f>versenyek!$EV$11*IFERROR(VLOOKUP(VLOOKUP($A14,versenyek!EU:EW,3,FALSE),szabalyok!$A$16:$B$23,2,FALSE)/4,0)</f>
        <v>0</v>
      </c>
      <c r="BE14" s="226">
        <f>IFERROR(IF(RIGHT(VLOOKUP($A14,csapatok!$A:$GR,BE$271,FALSE),5)="Csere",VLOOKUP(LEFT(VLOOKUP($A14,csapatok!$A:$GR,BE$271,FALSE),LEN(VLOOKUP($A14,csapatok!$A:$GR,BE$271,FALSE))-6),'csapat-ranglista'!$A:$CC,BE$272,FALSE)/8,VLOOKUP(VLOOKUP($A14,csapatok!$A:$GR,BE$271,FALSE),'csapat-ranglista'!$A:$CC,BE$272,FALSE)/4),0)</f>
        <v>17.042708824101464</v>
      </c>
      <c r="BF14" s="226">
        <f>IFERROR(IF(RIGHT(VLOOKUP($A14,csapatok!$A:$GR,BF$271,FALSE),5)="Csere",VLOOKUP(LEFT(VLOOKUP($A14,csapatok!$A:$GR,BF$271,FALSE),LEN(VLOOKUP($A14,csapatok!$A:$GR,BF$271,FALSE))-6),'csapat-ranglista'!$A:$CC,BF$272,FALSE)/8,VLOOKUP(VLOOKUP($A14,csapatok!$A:$GR,BF$271,FALSE),'csapat-ranglista'!$A:$CC,BF$272,FALSE)/4),0)</f>
        <v>0</v>
      </c>
      <c r="BG14" s="226">
        <f>IFERROR(IF(RIGHT(VLOOKUP($A14,csapatok!$A:$GR,BG$271,FALSE),5)="Csere",VLOOKUP(LEFT(VLOOKUP($A14,csapatok!$A:$GR,BG$271,FALSE),LEN(VLOOKUP($A14,csapatok!$A:$GR,BG$271,FALSE))-6),'csapat-ranglista'!$A:$CC,BG$272,FALSE)/8,VLOOKUP(VLOOKUP($A14,csapatok!$A:$GR,BG$271,FALSE),'csapat-ranglista'!$A:$CC,BG$272,FALSE)/4),0)</f>
        <v>0</v>
      </c>
      <c r="BH14" s="226">
        <f>IFERROR(IF(RIGHT(VLOOKUP($A14,csapatok!$A:$GR,BH$271,FALSE),5)="Csere",VLOOKUP(LEFT(VLOOKUP($A14,csapatok!$A:$GR,BH$271,FALSE),LEN(VLOOKUP($A14,csapatok!$A:$GR,BH$271,FALSE))-6),'csapat-ranglista'!$A:$CC,BH$272,FALSE)/8,VLOOKUP(VLOOKUP($A14,csapatok!$A:$GR,BH$271,FALSE),'csapat-ranglista'!$A:$CC,BH$272,FALSE)/4),0)</f>
        <v>14.94197101258834</v>
      </c>
      <c r="BI14" s="226">
        <f>IFERROR(IF(RIGHT(VLOOKUP($A14,csapatok!$A:$GR,BI$271,FALSE),5)="Csere",VLOOKUP(LEFT(VLOOKUP($A14,csapatok!$A:$GR,BI$271,FALSE),LEN(VLOOKUP($A14,csapatok!$A:$GR,BI$271,FALSE))-6),'csapat-ranglista'!$A:$CC,BI$272,FALSE)/8,VLOOKUP(VLOOKUP($A14,csapatok!$A:$GR,BI$271,FALSE),'csapat-ranglista'!$A:$CC,BI$272,FALSE)/4),0)</f>
        <v>0</v>
      </c>
      <c r="BJ14" s="226">
        <f>IFERROR(IF(RIGHT(VLOOKUP($A14,csapatok!$A:$GR,BJ$271,FALSE),5)="Csere",VLOOKUP(LEFT(VLOOKUP($A14,csapatok!$A:$GR,BJ$271,FALSE),LEN(VLOOKUP($A14,csapatok!$A:$GR,BJ$271,FALSE))-6),'csapat-ranglista'!$A:$CC,BJ$272,FALSE)/8,VLOOKUP(VLOOKUP($A14,csapatok!$A:$GR,BJ$271,FALSE),'csapat-ranglista'!$A:$CC,BJ$272,FALSE)/4),0)</f>
        <v>0</v>
      </c>
      <c r="BK14" s="226">
        <f>IFERROR(IF(RIGHT(VLOOKUP($A14,csapatok!$A:$GR,BK$271,FALSE),5)="Csere",VLOOKUP(LEFT(VLOOKUP($A14,csapatok!$A:$GR,BK$271,FALSE),LEN(VLOOKUP($A14,csapatok!$A:$GR,BK$271,FALSE))-6),'csapat-ranglista'!$A:$CC,BK$272,FALSE)/8,VLOOKUP(VLOOKUP($A14,csapatok!$A:$GR,BK$271,FALSE),'csapat-ranglista'!$A:$CC,BK$272,FALSE)/4),0)</f>
        <v>8.0886264040699132</v>
      </c>
      <c r="BL14" s="226">
        <f>IFERROR(IF(RIGHT(VLOOKUP($A14,csapatok!$A:$GR,BL$271,FALSE),5)="Csere",VLOOKUP(LEFT(VLOOKUP($A14,csapatok!$A:$GR,BL$271,FALSE),LEN(VLOOKUP($A14,csapatok!$A:$GR,BL$271,FALSE))-6),'csapat-ranglista'!$A:$CC,BL$272,FALSE)/8,VLOOKUP(VLOOKUP($A14,csapatok!$A:$GR,BL$271,FALSE),'csapat-ranglista'!$A:$CC,BL$272,FALSE)/4),0)</f>
        <v>0</v>
      </c>
      <c r="BM14" s="226">
        <f>IFERROR(IF(RIGHT(VLOOKUP($A14,csapatok!$A:$GR,BM$271,FALSE),5)="Csere",VLOOKUP(LEFT(VLOOKUP($A14,csapatok!$A:$GR,BM$271,FALSE),LEN(VLOOKUP($A14,csapatok!$A:$GR,BM$271,FALSE))-6),'csapat-ranglista'!$A:$CC,BM$272,FALSE)/8,VLOOKUP(VLOOKUP($A14,csapatok!$A:$GR,BM$271,FALSE),'csapat-ranglista'!$A:$CC,BM$272,FALSE)/4),0)</f>
        <v>19.692511457581322</v>
      </c>
      <c r="BN14" s="226">
        <f>IFERROR(IF(RIGHT(VLOOKUP($A14,csapatok!$A:$GR,BN$271,FALSE),5)="Csere",VLOOKUP(LEFT(VLOOKUP($A14,csapatok!$A:$GR,BN$271,FALSE),LEN(VLOOKUP($A14,csapatok!$A:$GR,BN$271,FALSE))-6),'csapat-ranglista'!$A:$CC,BN$272,FALSE)/8,VLOOKUP(VLOOKUP($A14,csapatok!$A:$GR,BN$271,FALSE),'csapat-ranglista'!$A:$CC,BN$272,FALSE)/4),0)</f>
        <v>2</v>
      </c>
      <c r="BO14" s="226">
        <f>IFERROR(IF(RIGHT(VLOOKUP($A14,csapatok!$A:$GR,BO$271,FALSE),5)="Csere",VLOOKUP(LEFT(VLOOKUP($A14,csapatok!$A:$GR,BO$271,FALSE),LEN(VLOOKUP($A14,csapatok!$A:$GR,BO$271,FALSE))-6),'csapat-ranglista'!$A:$CC,BO$272,FALSE)/8,VLOOKUP(VLOOKUP($A14,csapatok!$A:$GR,BO$271,FALSE),'csapat-ranglista'!$A:$CC,BO$272,FALSE)/4),0)</f>
        <v>3.8904200931685224</v>
      </c>
      <c r="BP14" s="226">
        <f>IFERROR(IF(RIGHT(VLOOKUP($A14,csapatok!$A:$GR,BP$271,FALSE),5)="Csere",VLOOKUP(LEFT(VLOOKUP($A14,csapatok!$A:$GR,BP$271,FALSE),LEN(VLOOKUP($A14,csapatok!$A:$GR,BP$271,FALSE))-6),'csapat-ranglista'!$A:$CC,BP$272,FALSE)/8,VLOOKUP(VLOOKUP($A14,csapatok!$A:$GR,BP$271,FALSE),'csapat-ranglista'!$A:$CC,BP$272,FALSE)/4),0)</f>
        <v>0</v>
      </c>
      <c r="BQ14" s="226">
        <f>IFERROR(IF(RIGHT(VLOOKUP($A14,csapatok!$A:$GR,BQ$271,FALSE),5)="Csere",VLOOKUP(LEFT(VLOOKUP($A14,csapatok!$A:$GR,BQ$271,FALSE),LEN(VLOOKUP($A14,csapatok!$A:$GR,BQ$271,FALSE))-6),'csapat-ranglista'!$A:$CC,BQ$272,FALSE)/8,VLOOKUP(VLOOKUP($A14,csapatok!$A:$GR,BQ$271,FALSE),'csapat-ranglista'!$A:$CC,BQ$272,FALSE)/4),0)</f>
        <v>29.598361474672796</v>
      </c>
      <c r="BR14" s="226">
        <f>IFERROR(IF(RIGHT(VLOOKUP($A14,csapatok!$A:$GR,BR$271,FALSE),5)="Csere",VLOOKUP(LEFT(VLOOKUP($A14,csapatok!$A:$GR,BR$271,FALSE),LEN(VLOOKUP($A14,csapatok!$A:$GR,BR$271,FALSE))-6),'csapat-ranglista'!$A:$CC,BR$272,FALSE)/8,VLOOKUP(VLOOKUP($A14,csapatok!$A:$GR,BR$271,FALSE),'csapat-ranglista'!$A:$CC,BR$272,FALSE)/4),0)</f>
        <v>0</v>
      </c>
      <c r="BS14" s="226">
        <f>IFERROR(IF(RIGHT(VLOOKUP($A14,csapatok!$A:$GR,BS$271,FALSE),5)="Csere",VLOOKUP(LEFT(VLOOKUP($A14,csapatok!$A:$GR,BS$271,FALSE),LEN(VLOOKUP($A14,csapatok!$A:$GR,BS$271,FALSE))-6),'csapat-ranglista'!$A:$CC,BS$272,FALSE)/8,VLOOKUP(VLOOKUP($A14,csapatok!$A:$GR,BS$271,FALSE),'csapat-ranglista'!$A:$CC,BS$272,FALSE)/4),0)</f>
        <v>0</v>
      </c>
      <c r="BT14" s="226">
        <f>IFERROR(IF(RIGHT(VLOOKUP($A14,csapatok!$A:$GR,BT$271,FALSE),5)="Csere",VLOOKUP(LEFT(VLOOKUP($A14,csapatok!$A:$GR,BT$271,FALSE),LEN(VLOOKUP($A14,csapatok!$A:$GR,BT$271,FALSE))-6),'csapat-ranglista'!$A:$CC,BT$272,FALSE)/8,VLOOKUP(VLOOKUP($A14,csapatok!$A:$GR,BT$271,FALSE),'csapat-ranglista'!$A:$CC,BT$272,FALSE)/4),0)</f>
        <v>0</v>
      </c>
      <c r="BU14" s="226">
        <f>IFERROR(IF(RIGHT(VLOOKUP($A14,csapatok!$A:$GR,BU$271,FALSE),5)="Csere",VLOOKUP(LEFT(VLOOKUP($A14,csapatok!$A:$GR,BU$271,FALSE),LEN(VLOOKUP($A14,csapatok!$A:$GR,BU$271,FALSE))-6),'csapat-ranglista'!$A:$CC,BU$272,FALSE)/8,VLOOKUP(VLOOKUP($A14,csapatok!$A:$GR,BU$271,FALSE),'csapat-ranglista'!$A:$CC,BU$272,FALSE)/4),0)</f>
        <v>0</v>
      </c>
      <c r="BV14" s="226">
        <f>IFERROR(IF(RIGHT(VLOOKUP($A14,csapatok!$A:$GR,BV$271,FALSE),5)="Csere",VLOOKUP(LEFT(VLOOKUP($A14,csapatok!$A:$GR,BV$271,FALSE),LEN(VLOOKUP($A14,csapatok!$A:$GR,BV$271,FALSE))-6),'csapat-ranglista'!$A:$CC,BV$272,FALSE)/8,VLOOKUP(VLOOKUP($A14,csapatok!$A:$GR,BV$271,FALSE),'csapat-ranglista'!$A:$CC,BV$272,FALSE)/4),0)</f>
        <v>0</v>
      </c>
      <c r="BW14" s="226">
        <f>IFERROR(IF(RIGHT(VLOOKUP($A14,csapatok!$A:$GR,BW$271,FALSE),5)="Csere",VLOOKUP(LEFT(VLOOKUP($A14,csapatok!$A:$GR,BW$271,FALSE),LEN(VLOOKUP($A14,csapatok!$A:$GR,BW$271,FALSE))-6),'csapat-ranglista'!$A:$CC,BW$272,FALSE)/8,VLOOKUP(VLOOKUP($A14,csapatok!$A:$GR,BW$271,FALSE),'csapat-ranglista'!$A:$CC,BW$272,FALSE)/4),0)</f>
        <v>0</v>
      </c>
      <c r="BX14" s="226">
        <f>IFERROR(IF(RIGHT(VLOOKUP($A14,csapatok!$A:$GR,BX$271,FALSE),5)="Csere",VLOOKUP(LEFT(VLOOKUP($A14,csapatok!$A:$GR,BX$271,FALSE),LEN(VLOOKUP($A14,csapatok!$A:$GR,BX$271,FALSE))-6),'csapat-ranglista'!$A:$CC,BX$272,FALSE)/8,VLOOKUP(VLOOKUP($A14,csapatok!$A:$GR,BX$271,FALSE),'csapat-ranglista'!$A:$CC,BX$272,FALSE)/4),0)</f>
        <v>0</v>
      </c>
      <c r="BY14" s="226">
        <f>IFERROR(IF(RIGHT(VLOOKUP($A14,csapatok!$A:$GR,BY$271,FALSE),5)="Csere",VLOOKUP(LEFT(VLOOKUP($A14,csapatok!$A:$GR,BY$271,FALSE),LEN(VLOOKUP($A14,csapatok!$A:$GR,BY$271,FALSE))-6),'csapat-ranglista'!$A:$CC,BY$272,FALSE)/8,VLOOKUP(VLOOKUP($A14,csapatok!$A:$GR,BY$271,FALSE),'csapat-ranglista'!$A:$CC,BY$272,FALSE)/4),0)</f>
        <v>49.830926656753334</v>
      </c>
      <c r="BZ14" s="226">
        <f>IFERROR(IF(RIGHT(VLOOKUP($A14,csapatok!$A:$GR,BZ$271,FALSE),5)="Csere",VLOOKUP(LEFT(VLOOKUP($A14,csapatok!$A:$GR,BZ$271,FALSE),LEN(VLOOKUP($A14,csapatok!$A:$GR,BZ$271,FALSE))-6),'csapat-ranglista'!$A:$CC,BZ$272,FALSE)/8,VLOOKUP(VLOOKUP($A14,csapatok!$A:$GR,BZ$271,FALSE),'csapat-ranglista'!$A:$CC,BZ$272,FALSE)/4),0)</f>
        <v>0</v>
      </c>
      <c r="CA14" s="226">
        <f>IFERROR(IF(RIGHT(VLOOKUP($A14,csapatok!$A:$GR,CA$271,FALSE),5)="Csere",VLOOKUP(LEFT(VLOOKUP($A14,csapatok!$A:$GR,CA$271,FALSE),LEN(VLOOKUP($A14,csapatok!$A:$GR,CA$271,FALSE))-6),'csapat-ranglista'!$A:$CC,CA$272,FALSE)/8,VLOOKUP(VLOOKUP($A14,csapatok!$A:$GR,CA$271,FALSE),'csapat-ranglista'!$A:$CC,CA$272,FALSE)/4),0)</f>
        <v>0</v>
      </c>
      <c r="CB14" s="226">
        <f>IFERROR(IF(RIGHT(VLOOKUP($A14,csapatok!$A:$GR,CB$271,FALSE),5)="Csere",VLOOKUP(LEFT(VLOOKUP($A14,csapatok!$A:$GR,CB$271,FALSE),LEN(VLOOKUP($A14,csapatok!$A:$GR,CB$271,FALSE))-6),'csapat-ranglista'!$A:$CC,CB$272,FALSE)/8,VLOOKUP(VLOOKUP($A14,csapatok!$A:$GR,CB$271,FALSE),'csapat-ranglista'!$A:$CC,CB$272,FALSE)/4),0)</f>
        <v>0</v>
      </c>
      <c r="CC14" s="226">
        <f>IFERROR(IF(RIGHT(VLOOKUP($A14,csapatok!$A:$GR,CC$271,FALSE),5)="Csere",VLOOKUP(LEFT(VLOOKUP($A14,csapatok!$A:$GR,CC$271,FALSE),LEN(VLOOKUP($A14,csapatok!$A:$GR,CC$271,FALSE))-6),'csapat-ranglista'!$A:$CC,CC$272,FALSE)/8,VLOOKUP(VLOOKUP($A14,csapatok!$A:$GR,CC$271,FALSE),'csapat-ranglista'!$A:$CC,CC$272,FALSE)/4),0)</f>
        <v>0</v>
      </c>
      <c r="CD14" s="226">
        <f>IFERROR(IF(RIGHT(VLOOKUP($A14,csapatok!$A:$GR,CD$271,FALSE),5)="Csere",VLOOKUP(LEFT(VLOOKUP($A14,csapatok!$A:$GR,CD$271,FALSE),LEN(VLOOKUP($A14,csapatok!$A:$GR,CD$271,FALSE))-6),'csapat-ranglista'!$A:$CC,CD$272,FALSE)/8,VLOOKUP(VLOOKUP($A14,csapatok!$A:$GR,CD$271,FALSE),'csapat-ranglista'!$A:$CC,CD$272,FALSE)/4),0)</f>
        <v>0</v>
      </c>
      <c r="CE14" s="226">
        <f>IFERROR(IF(RIGHT(VLOOKUP($A14,csapatok!$A:$GR,CE$271,FALSE),5)="Csere",VLOOKUP(LEFT(VLOOKUP($A14,csapatok!$A:$GR,CE$271,FALSE),LEN(VLOOKUP($A14,csapatok!$A:$GR,CE$271,FALSE))-6),'csapat-ranglista'!$A:$CC,CE$272,FALSE)/8,VLOOKUP(VLOOKUP($A14,csapatok!$A:$GR,CE$271,FALSE),'csapat-ranglista'!$A:$CC,CE$272,FALSE)/4),0)</f>
        <v>0</v>
      </c>
      <c r="CF14" s="226">
        <f>IFERROR(IF(RIGHT(VLOOKUP($A14,csapatok!$A:$GR,CF$271,FALSE),5)="Csere",VLOOKUP(LEFT(VLOOKUP($A14,csapatok!$A:$GR,CF$271,FALSE),LEN(VLOOKUP($A14,csapatok!$A:$GR,CF$271,FALSE))-6),'csapat-ranglista'!$A:$CC,CF$272,FALSE)/8,VLOOKUP(VLOOKUP($A14,csapatok!$A:$GR,CF$271,FALSE),'csapat-ranglista'!$A:$CC,CF$272,FALSE)/4),0)</f>
        <v>0</v>
      </c>
      <c r="CG14" s="226">
        <f>IFERROR(IF(RIGHT(VLOOKUP($A14,csapatok!$A:$GR,CG$271,FALSE),5)="Csere",VLOOKUP(LEFT(VLOOKUP($A14,csapatok!$A:$GR,CG$271,FALSE),LEN(VLOOKUP($A14,csapatok!$A:$GR,CG$271,FALSE))-6),'csapat-ranglista'!$A:$CC,CG$272,FALSE)/8,VLOOKUP(VLOOKUP($A14,csapatok!$A:$GR,CG$271,FALSE),'csapat-ranglista'!$A:$CC,CG$272,FALSE)/4),0)</f>
        <v>0</v>
      </c>
      <c r="CH14" s="226">
        <f>IFERROR(IF(RIGHT(VLOOKUP($A14,csapatok!$A:$GR,CH$271,FALSE),5)="Csere",VLOOKUP(LEFT(VLOOKUP($A14,csapatok!$A:$GR,CH$271,FALSE),LEN(VLOOKUP($A14,csapatok!$A:$GR,CH$271,FALSE))-6),'csapat-ranglista'!$A:$CC,CH$272,FALSE)/8,VLOOKUP(VLOOKUP($A14,csapatok!$A:$GR,CH$271,FALSE),'csapat-ranglista'!$A:$CC,CH$272,FALSE)/4),0)</f>
        <v>0</v>
      </c>
      <c r="CI14" s="226">
        <f>IFERROR(IF(RIGHT(VLOOKUP($A14,csapatok!$A:$GR,CI$271,FALSE),5)="Csere",VLOOKUP(LEFT(VLOOKUP($A14,csapatok!$A:$GR,CI$271,FALSE),LEN(VLOOKUP($A14,csapatok!$A:$GR,CI$271,FALSE))-6),'csapat-ranglista'!$A:$CC,CI$272,FALSE)/8,VLOOKUP(VLOOKUP($A14,csapatok!$A:$GR,CI$271,FALSE),'csapat-ranglista'!$A:$CC,CI$272,FALSE)/4),0)</f>
        <v>0</v>
      </c>
      <c r="CJ14" s="227">
        <f>versenyek!$IQ$11*IFERROR(VLOOKUP(VLOOKUP($A14,versenyek!IP:IR,3,FALSE),szabalyok!$A$16:$B$23,2,FALSE)/4,0)</f>
        <v>0</v>
      </c>
      <c r="CK14" s="227">
        <f>versenyek!$IT$11*IFERROR(VLOOKUP(VLOOKUP($A14,versenyek!IS:IU,3,FALSE),szabalyok!$A$16:$B$23,2,FALSE)/4,0)</f>
        <v>0</v>
      </c>
      <c r="CL14" s="226"/>
      <c r="CM14" s="250">
        <f t="shared" si="1"/>
        <v>128.04281709883423</v>
      </c>
    </row>
    <row r="15" spans="1:91">
      <c r="A15" s="32" t="s">
        <v>175</v>
      </c>
      <c r="B15" s="2">
        <v>32004</v>
      </c>
      <c r="C15" s="133" t="str">
        <f t="shared" si="0"/>
        <v>felnőtt</v>
      </c>
      <c r="D15" s="32" t="s">
        <v>101</v>
      </c>
      <c r="E15" s="47">
        <v>13.9</v>
      </c>
      <c r="F15" s="32">
        <v>0</v>
      </c>
      <c r="G15" s="32">
        <v>0</v>
      </c>
      <c r="H15" s="32">
        <v>4.437495108237802</v>
      </c>
      <c r="I15" s="32">
        <v>0</v>
      </c>
      <c r="J15" s="32">
        <v>2.2427561975175481</v>
      </c>
      <c r="K15" s="32">
        <v>3.379457593929807</v>
      </c>
      <c r="L15" s="32">
        <v>0</v>
      </c>
      <c r="M15" s="32">
        <v>0</v>
      </c>
      <c r="N15" s="32">
        <v>0</v>
      </c>
      <c r="O15" s="32">
        <v>25.402538831902241</v>
      </c>
      <c r="P15" s="32">
        <v>0</v>
      </c>
      <c r="Q15" s="32">
        <v>0</v>
      </c>
      <c r="R15" s="32">
        <v>0</v>
      </c>
      <c r="S15" s="32">
        <v>12.4936553328288</v>
      </c>
      <c r="T15" s="32">
        <v>18.626517470140559</v>
      </c>
      <c r="U15" s="32">
        <v>0</v>
      </c>
      <c r="V15" s="32">
        <v>0</v>
      </c>
      <c r="W15" s="32">
        <v>0</v>
      </c>
      <c r="X15" s="32">
        <f>IFERROR(IF(RIGHT(VLOOKUP($A15,csapatok!$A:$BL,X$271,FALSE),5)="Csere",VLOOKUP(LEFT(VLOOKUP($A15,csapatok!$A:$BL,X$271,FALSE),LEN(VLOOKUP($A15,csapatok!$A:$BL,X$271,FALSE))-6),'csapat-ranglista'!$A:$CC,X$272,FALSE)/8,VLOOKUP(VLOOKUP($A15,csapatok!$A:$BL,X$271,FALSE),'csapat-ranglista'!$A:$CC,X$272,FALSE)/4),0)</f>
        <v>0</v>
      </c>
      <c r="Y15" s="32">
        <f>IFERROR(IF(RIGHT(VLOOKUP($A15,csapatok!$A:$BL,Y$271,FALSE),5)="Csere",VLOOKUP(LEFT(VLOOKUP($A15,csapatok!$A:$BL,Y$271,FALSE),LEN(VLOOKUP($A15,csapatok!$A:$BL,Y$271,FALSE))-6),'csapat-ranglista'!$A:$CC,Y$272,FALSE)/8,VLOOKUP(VLOOKUP($A15,csapatok!$A:$BL,Y$271,FALSE),'csapat-ranglista'!$A:$CC,Y$272,FALSE)/4),0)</f>
        <v>0</v>
      </c>
      <c r="Z15" s="32">
        <f>IFERROR(IF(RIGHT(VLOOKUP($A15,csapatok!$A:$BL,Z$271,FALSE),5)="Csere",VLOOKUP(LEFT(VLOOKUP($A15,csapatok!$A:$BL,Z$271,FALSE),LEN(VLOOKUP($A15,csapatok!$A:$BL,Z$271,FALSE))-6),'csapat-ranglista'!$A:$CC,Z$272,FALSE)/8,VLOOKUP(VLOOKUP($A15,csapatok!$A:$BL,Z$271,FALSE),'csapat-ranglista'!$A:$CC,Z$272,FALSE)/4),0)</f>
        <v>0</v>
      </c>
      <c r="AA15" s="32">
        <f>IFERROR(IF(RIGHT(VLOOKUP($A15,csapatok!$A:$BL,AA$271,FALSE),5)="Csere",VLOOKUP(LEFT(VLOOKUP($A15,csapatok!$A:$BL,AA$271,FALSE),LEN(VLOOKUP($A15,csapatok!$A:$BL,AA$271,FALSE))-6),'csapat-ranglista'!$A:$CC,AA$272,FALSE)/8,VLOOKUP(VLOOKUP($A15,csapatok!$A:$BL,AA$271,FALSE),'csapat-ranglista'!$A:$CC,AA$272,FALSE)/4),0)</f>
        <v>0</v>
      </c>
      <c r="AB15" s="226">
        <f>IFERROR(IF(RIGHT(VLOOKUP($A15,csapatok!$A:$BL,AB$271,FALSE),5)="Csere",VLOOKUP(LEFT(VLOOKUP($A15,csapatok!$A:$BL,AB$271,FALSE),LEN(VLOOKUP($A15,csapatok!$A:$BL,AB$271,FALSE))-6),'csapat-ranglista'!$A:$CC,AB$272,FALSE)/8,VLOOKUP(VLOOKUP($A15,csapatok!$A:$BL,AB$271,FALSE),'csapat-ranglista'!$A:$CC,AB$272,FALSE)/4),0)</f>
        <v>17.441464065725281</v>
      </c>
      <c r="AC15" s="226">
        <f>IFERROR(IF(RIGHT(VLOOKUP($A15,csapatok!$A:$BL,AC$271,FALSE),5)="Csere",VLOOKUP(LEFT(VLOOKUP($A15,csapatok!$A:$BL,AC$271,FALSE),LEN(VLOOKUP($A15,csapatok!$A:$BL,AC$271,FALSE))-6),'csapat-ranglista'!$A:$CC,AC$272,FALSE)/8,VLOOKUP(VLOOKUP($A15,csapatok!$A:$BL,AC$271,FALSE),'csapat-ranglista'!$A:$CC,AC$272,FALSE)/4),0)</f>
        <v>0</v>
      </c>
      <c r="AD15" s="226">
        <f>IFERROR(IF(RIGHT(VLOOKUP($A15,csapatok!$A:$BL,AD$271,FALSE),5)="Csere",VLOOKUP(LEFT(VLOOKUP($A15,csapatok!$A:$BL,AD$271,FALSE),LEN(VLOOKUP($A15,csapatok!$A:$BL,AD$271,FALSE))-6),'csapat-ranglista'!$A:$CC,AD$272,FALSE)/8,VLOOKUP(VLOOKUP($A15,csapatok!$A:$BL,AD$271,FALSE),'csapat-ranglista'!$A:$CC,AD$272,FALSE)/4),0)</f>
        <v>0</v>
      </c>
      <c r="AE15" s="226">
        <f>IFERROR(IF(RIGHT(VLOOKUP($A15,csapatok!$A:$BL,AE$271,FALSE),5)="Csere",VLOOKUP(LEFT(VLOOKUP($A15,csapatok!$A:$BL,AE$271,FALSE),LEN(VLOOKUP($A15,csapatok!$A:$BL,AE$271,FALSE))-6),'csapat-ranglista'!$A:$CC,AE$272,FALSE)/8,VLOOKUP(VLOOKUP($A15,csapatok!$A:$BL,AE$271,FALSE),'csapat-ranglista'!$A:$CC,AE$272,FALSE)/4),0)</f>
        <v>0</v>
      </c>
      <c r="AF15" s="226">
        <f>IFERROR(IF(RIGHT(VLOOKUP($A15,csapatok!$A:$BL,AF$271,FALSE),5)="Csere",VLOOKUP(LEFT(VLOOKUP($A15,csapatok!$A:$BL,AF$271,FALSE),LEN(VLOOKUP($A15,csapatok!$A:$BL,AF$271,FALSE))-6),'csapat-ranglista'!$A:$CC,AF$272,FALSE)/8,VLOOKUP(VLOOKUP($A15,csapatok!$A:$BL,AF$271,FALSE),'csapat-ranglista'!$A:$CC,AF$272,FALSE)/4),0)</f>
        <v>0</v>
      </c>
      <c r="AG15" s="226">
        <f>IFERROR(IF(RIGHT(VLOOKUP($A15,csapatok!$A:$BL,AG$271,FALSE),5)="Csere",VLOOKUP(LEFT(VLOOKUP($A15,csapatok!$A:$BL,AG$271,FALSE),LEN(VLOOKUP($A15,csapatok!$A:$BL,AG$271,FALSE))-6),'csapat-ranglista'!$A:$CC,AG$272,FALSE)/8,VLOOKUP(VLOOKUP($A15,csapatok!$A:$BL,AG$271,FALSE),'csapat-ranglista'!$A:$CC,AG$272,FALSE)/4),0)</f>
        <v>21.907207310532385</v>
      </c>
      <c r="AH15" s="226">
        <f>IFERROR(IF(RIGHT(VLOOKUP($A15,csapatok!$A:$BL,AH$271,FALSE),5)="Csere",VLOOKUP(LEFT(VLOOKUP($A15,csapatok!$A:$BL,AH$271,FALSE),LEN(VLOOKUP($A15,csapatok!$A:$BL,AH$271,FALSE))-6),'csapat-ranglista'!$A:$CC,AH$272,FALSE)/8,VLOOKUP(VLOOKUP($A15,csapatok!$A:$BL,AH$271,FALSE),'csapat-ranglista'!$A:$CC,AH$272,FALSE)/4),0)</f>
        <v>0</v>
      </c>
      <c r="AI15" s="226">
        <f>IFERROR(IF(RIGHT(VLOOKUP($A15,csapatok!$A:$BL,AI$271,FALSE),5)="Csere",VLOOKUP(LEFT(VLOOKUP($A15,csapatok!$A:$BL,AI$271,FALSE),LEN(VLOOKUP($A15,csapatok!$A:$BL,AI$271,FALSE))-6),'csapat-ranglista'!$A:$CC,AI$272,FALSE)/8,VLOOKUP(VLOOKUP($A15,csapatok!$A:$BL,AI$271,FALSE),'csapat-ranglista'!$A:$CC,AI$272,FALSE)/4),0)</f>
        <v>33.369180674799992</v>
      </c>
      <c r="AJ15" s="226">
        <f>IFERROR(IF(RIGHT(VLOOKUP($A15,csapatok!$A:$BL,AJ$271,FALSE),5)="Csere",VLOOKUP(LEFT(VLOOKUP($A15,csapatok!$A:$BL,AJ$271,FALSE),LEN(VLOOKUP($A15,csapatok!$A:$BL,AJ$271,FALSE))-6),'csapat-ranglista'!$A:$CC,AJ$272,FALSE)/8,VLOOKUP(VLOOKUP($A15,csapatok!$A:$BL,AJ$271,FALSE),'csapat-ranglista'!$A:$CC,AJ$272,FALSE)/2),0)</f>
        <v>0</v>
      </c>
      <c r="AK15" s="226">
        <f>IFERROR(IF(RIGHT(VLOOKUP($A15,csapatok!$A:$CN,AK$271,FALSE),5)="Csere",VLOOKUP(LEFT(VLOOKUP($A15,csapatok!$A:$CN,AK$271,FALSE),LEN(VLOOKUP($A15,csapatok!$A:$CN,AK$271,FALSE))-6),'csapat-ranglista'!$A:$CC,AK$272,FALSE)/8,VLOOKUP(VLOOKUP($A15,csapatok!$A:$CN,AK$271,FALSE),'csapat-ranglista'!$A:$CC,AK$272,FALSE)/4),0)</f>
        <v>0</v>
      </c>
      <c r="AL15" s="226">
        <f>IFERROR(IF(RIGHT(VLOOKUP($A15,csapatok!$A:$CN,AL$271,FALSE),5)="Csere",VLOOKUP(LEFT(VLOOKUP($A15,csapatok!$A:$CN,AL$271,FALSE),LEN(VLOOKUP($A15,csapatok!$A:$CN,AL$271,FALSE))-6),'csapat-ranglista'!$A:$CC,AL$272,FALSE)/8,VLOOKUP(VLOOKUP($A15,csapatok!$A:$CN,AL$271,FALSE),'csapat-ranglista'!$A:$CC,AL$272,FALSE)/4),0)</f>
        <v>11.938744504159827</v>
      </c>
      <c r="AM15" s="226">
        <f>IFERROR(IF(RIGHT(VLOOKUP($A15,csapatok!$A:$CN,AM$271,FALSE),5)="Csere",VLOOKUP(LEFT(VLOOKUP($A15,csapatok!$A:$CN,AM$271,FALSE),LEN(VLOOKUP($A15,csapatok!$A:$CN,AM$271,FALSE))-6),'csapat-ranglista'!$A:$CC,AM$272,FALSE)/8,VLOOKUP(VLOOKUP($A15,csapatok!$A:$CN,AM$271,FALSE),'csapat-ranglista'!$A:$CC,AM$272,FALSE)/4),0)</f>
        <v>0</v>
      </c>
      <c r="AN15" s="226">
        <f>IFERROR(IF(RIGHT(VLOOKUP($A15,csapatok!$A:$CN,AN$271,FALSE),5)="Csere",VLOOKUP(LEFT(VLOOKUP($A15,csapatok!$A:$CN,AN$271,FALSE),LEN(VLOOKUP($A15,csapatok!$A:$CN,AN$271,FALSE))-6),'csapat-ranglista'!$A:$CC,AN$272,FALSE)/8,VLOOKUP(VLOOKUP($A15,csapatok!$A:$CN,AN$271,FALSE),'csapat-ranglista'!$A:$CC,AN$272,FALSE)/4),0)</f>
        <v>0</v>
      </c>
      <c r="AO15" s="226">
        <f>IFERROR(IF(RIGHT(VLOOKUP($A15,csapatok!$A:$CN,AO$271,FALSE),5)="Csere",VLOOKUP(LEFT(VLOOKUP($A15,csapatok!$A:$CN,AO$271,FALSE),LEN(VLOOKUP($A15,csapatok!$A:$CN,AO$271,FALSE))-6),'csapat-ranglista'!$A:$CC,AO$272,FALSE)/8,VLOOKUP(VLOOKUP($A15,csapatok!$A:$CN,AO$271,FALSE),'csapat-ranglista'!$A:$CC,AO$272,FALSE)/4),0)</f>
        <v>0</v>
      </c>
      <c r="AP15" s="226">
        <f>IFERROR(IF(RIGHT(VLOOKUP($A15,csapatok!$A:$CN,AP$271,FALSE),5)="Csere",VLOOKUP(LEFT(VLOOKUP($A15,csapatok!$A:$CN,AP$271,FALSE),LEN(VLOOKUP($A15,csapatok!$A:$CN,AP$271,FALSE))-6),'csapat-ranglista'!$A:$CC,AP$272,FALSE)/8,VLOOKUP(VLOOKUP($A15,csapatok!$A:$CN,AP$271,FALSE),'csapat-ranglista'!$A:$CC,AP$272,FALSE)/4),0)</f>
        <v>0</v>
      </c>
      <c r="AQ15" s="226">
        <f>IFERROR(IF(RIGHT(VLOOKUP($A15,csapatok!$A:$CN,AQ$271,FALSE),5)="Csere",VLOOKUP(LEFT(VLOOKUP($A15,csapatok!$A:$CN,AQ$271,FALSE),LEN(VLOOKUP($A15,csapatok!$A:$CN,AQ$271,FALSE))-6),'csapat-ranglista'!$A:$CC,AQ$272,FALSE)/8,VLOOKUP(VLOOKUP($A15,csapatok!$A:$CN,AQ$271,FALSE),'csapat-ranglista'!$A:$CC,AQ$272,FALSE)/4),0)</f>
        <v>0</v>
      </c>
      <c r="AR15" s="226">
        <f>IFERROR(IF(RIGHT(VLOOKUP($A15,csapatok!$A:$CN,AR$271,FALSE),5)="Csere",VLOOKUP(LEFT(VLOOKUP($A15,csapatok!$A:$CN,AR$271,FALSE),LEN(VLOOKUP($A15,csapatok!$A:$CN,AR$271,FALSE))-6),'csapat-ranglista'!$A:$CC,AR$272,FALSE)/8,VLOOKUP(VLOOKUP($A15,csapatok!$A:$CN,AR$271,FALSE),'csapat-ranglista'!$A:$CC,AR$272,FALSE)/4),0)</f>
        <v>0</v>
      </c>
      <c r="AS15" s="226">
        <f>IFERROR(IF(RIGHT(VLOOKUP($A15,csapatok!$A:$CN,AS$271,FALSE),5)="Csere",VLOOKUP(LEFT(VLOOKUP($A15,csapatok!$A:$CN,AS$271,FALSE),LEN(VLOOKUP($A15,csapatok!$A:$CN,AS$271,FALSE))-6),'csapat-ranglista'!$A:$CC,AS$272,FALSE)/8,VLOOKUP(VLOOKUP($A15,csapatok!$A:$CN,AS$271,FALSE),'csapat-ranglista'!$A:$CC,AS$272,FALSE)/4),0)</f>
        <v>0</v>
      </c>
      <c r="AT15" s="226">
        <f>IFERROR(IF(RIGHT(VLOOKUP($A15,csapatok!$A:$CN,AT$271,FALSE),5)="Csere",VLOOKUP(LEFT(VLOOKUP($A15,csapatok!$A:$CN,AT$271,FALSE),LEN(VLOOKUP($A15,csapatok!$A:$CN,AT$271,FALSE))-6),'csapat-ranglista'!$A:$CC,AT$272,FALSE)/8,VLOOKUP(VLOOKUP($A15,csapatok!$A:$CN,AT$271,FALSE),'csapat-ranglista'!$A:$CC,AT$272,FALSE)/4),0)</f>
        <v>31.340487572047763</v>
      </c>
      <c r="AU15" s="226">
        <f>IFERROR(IF(RIGHT(VLOOKUP($A15,csapatok!$A:$CN,AU$271,FALSE),5)="Csere",VLOOKUP(LEFT(VLOOKUP($A15,csapatok!$A:$CN,AU$271,FALSE),LEN(VLOOKUP($A15,csapatok!$A:$CN,AU$271,FALSE))-6),'csapat-ranglista'!$A:$CC,AU$272,FALSE)/8,VLOOKUP(VLOOKUP($A15,csapatok!$A:$CN,AU$271,FALSE),'csapat-ranglista'!$A:$CC,AU$272,FALSE)/4),0)</f>
        <v>0</v>
      </c>
      <c r="AV15" s="226">
        <f>IFERROR(IF(RIGHT(VLOOKUP($A15,csapatok!$A:$CN,AV$271,FALSE),5)="Csere",VLOOKUP(LEFT(VLOOKUP($A15,csapatok!$A:$CN,AV$271,FALSE),LEN(VLOOKUP($A15,csapatok!$A:$CN,AV$271,FALSE))-6),'csapat-ranglista'!$A:$CC,AV$272,FALSE)/8,VLOOKUP(VLOOKUP($A15,csapatok!$A:$CN,AV$271,FALSE),'csapat-ranglista'!$A:$CC,AV$272,FALSE)/4),0)</f>
        <v>0</v>
      </c>
      <c r="AW15" s="226">
        <f>IFERROR(IF(RIGHT(VLOOKUP($A15,csapatok!$A:$CN,AW$271,FALSE),5)="Csere",VLOOKUP(LEFT(VLOOKUP($A15,csapatok!$A:$CN,AW$271,FALSE),LEN(VLOOKUP($A15,csapatok!$A:$CN,AW$271,FALSE))-6),'csapat-ranglista'!$A:$CC,AW$272,FALSE)/8,VLOOKUP(VLOOKUP($A15,csapatok!$A:$CN,AW$271,FALSE),'csapat-ranglista'!$A:$CC,AW$272,FALSE)/4),0)</f>
        <v>0</v>
      </c>
      <c r="AX15" s="226">
        <f>IFERROR(IF(RIGHT(VLOOKUP($A15,csapatok!$A:$CN,AX$271,FALSE),5)="Csere",VLOOKUP(LEFT(VLOOKUP($A15,csapatok!$A:$CN,AX$271,FALSE),LEN(VLOOKUP($A15,csapatok!$A:$CN,AX$271,FALSE))-6),'csapat-ranglista'!$A:$CC,AX$272,FALSE)/8,VLOOKUP(VLOOKUP($A15,csapatok!$A:$CN,AX$271,FALSE),'csapat-ranglista'!$A:$CC,AX$272,FALSE)/4),0)</f>
        <v>0</v>
      </c>
      <c r="AY15" s="226">
        <f>IFERROR(IF(RIGHT(VLOOKUP($A15,csapatok!$A:$GR,AY$271,FALSE),5)="Csere",VLOOKUP(LEFT(VLOOKUP($A15,csapatok!$A:$GR,AY$271,FALSE),LEN(VLOOKUP($A15,csapatok!$A:$GR,AY$271,FALSE))-6),'csapat-ranglista'!$A:$CC,AY$272,FALSE)/8,VLOOKUP(VLOOKUP($A15,csapatok!$A:$GR,AY$271,FALSE),'csapat-ranglista'!$A:$CC,AY$272,FALSE)/4),0)</f>
        <v>0</v>
      </c>
      <c r="AZ15" s="226">
        <f>IFERROR(IF(RIGHT(VLOOKUP($A15,csapatok!$A:$GR,AZ$271,FALSE),5)="Csere",VLOOKUP(LEFT(VLOOKUP($A15,csapatok!$A:$GR,AZ$271,FALSE),LEN(VLOOKUP($A15,csapatok!$A:$GR,AZ$271,FALSE))-6),'csapat-ranglista'!$A:$CC,AZ$272,FALSE)/8,VLOOKUP(VLOOKUP($A15,csapatok!$A:$GR,AZ$271,FALSE),'csapat-ranglista'!$A:$CC,AZ$272,FALSE)/4),0)</f>
        <v>0</v>
      </c>
      <c r="BA15" s="226">
        <f>IFERROR(IF(RIGHT(VLOOKUP($A15,csapatok!$A:$GR,BA$271,FALSE),5)="Csere",VLOOKUP(LEFT(VLOOKUP($A15,csapatok!$A:$GR,BA$271,FALSE),LEN(VLOOKUP($A15,csapatok!$A:$GR,BA$271,FALSE))-6),'csapat-ranglista'!$A:$CC,BA$272,FALSE)/8,VLOOKUP(VLOOKUP($A15,csapatok!$A:$GR,BA$271,FALSE),'csapat-ranglista'!$A:$CC,BA$272,FALSE)/4),0)</f>
        <v>8.2327458374539884</v>
      </c>
      <c r="BB15" s="226">
        <f>IFERROR(IF(RIGHT(VLOOKUP($A15,csapatok!$A:$GR,BB$271,FALSE),5)="Csere",VLOOKUP(LEFT(VLOOKUP($A15,csapatok!$A:$GR,BB$271,FALSE),LEN(VLOOKUP($A15,csapatok!$A:$GR,BB$271,FALSE))-6),'csapat-ranglista'!$A:$CC,BB$272,FALSE)/8,VLOOKUP(VLOOKUP($A15,csapatok!$A:$GR,BB$271,FALSE),'csapat-ranglista'!$A:$CC,BB$272,FALSE)/4),0)</f>
        <v>0</v>
      </c>
      <c r="BC15" s="227">
        <f>versenyek!$ES$11*IFERROR(VLOOKUP(VLOOKUP($A15,versenyek!ER:ET,3,FALSE),szabalyok!$A$16:$B$23,2,FALSE)/4,0)</f>
        <v>0</v>
      </c>
      <c r="BD15" s="227">
        <f>versenyek!$EV$11*IFERROR(VLOOKUP(VLOOKUP($A15,versenyek!EU:EW,3,FALSE),szabalyok!$A$16:$B$23,2,FALSE)/4,0)</f>
        <v>0</v>
      </c>
      <c r="BE15" s="226">
        <f>IFERROR(IF(RIGHT(VLOOKUP($A15,csapatok!$A:$GR,BE$271,FALSE),5)="Csere",VLOOKUP(LEFT(VLOOKUP($A15,csapatok!$A:$GR,BE$271,FALSE),LEN(VLOOKUP($A15,csapatok!$A:$GR,BE$271,FALSE))-6),'csapat-ranglista'!$A:$CC,BE$272,FALSE)/8,VLOOKUP(VLOOKUP($A15,csapatok!$A:$GR,BE$271,FALSE),'csapat-ranglista'!$A:$CC,BE$272,FALSE)/4),0)</f>
        <v>0</v>
      </c>
      <c r="BF15" s="226">
        <f>IFERROR(IF(RIGHT(VLOOKUP($A15,csapatok!$A:$GR,BF$271,FALSE),5)="Csere",VLOOKUP(LEFT(VLOOKUP($A15,csapatok!$A:$GR,BF$271,FALSE),LEN(VLOOKUP($A15,csapatok!$A:$GR,BF$271,FALSE))-6),'csapat-ranglista'!$A:$CC,BF$272,FALSE)/8,VLOOKUP(VLOOKUP($A15,csapatok!$A:$GR,BF$271,FALSE),'csapat-ranglista'!$A:$CC,BF$272,FALSE)/4),0)</f>
        <v>0</v>
      </c>
      <c r="BG15" s="226">
        <f>IFERROR(IF(RIGHT(VLOOKUP($A15,csapatok!$A:$GR,BG$271,FALSE),5)="Csere",VLOOKUP(LEFT(VLOOKUP($A15,csapatok!$A:$GR,BG$271,FALSE),LEN(VLOOKUP($A15,csapatok!$A:$GR,BG$271,FALSE))-6),'csapat-ranglista'!$A:$CC,BG$272,FALSE)/8,VLOOKUP(VLOOKUP($A15,csapatok!$A:$GR,BG$271,FALSE),'csapat-ranglista'!$A:$CC,BG$272,FALSE)/4),0)</f>
        <v>0</v>
      </c>
      <c r="BH15" s="226">
        <f>IFERROR(IF(RIGHT(VLOOKUP($A15,csapatok!$A:$GR,BH$271,FALSE),5)="Csere",VLOOKUP(LEFT(VLOOKUP($A15,csapatok!$A:$GR,BH$271,FALSE),LEN(VLOOKUP($A15,csapatok!$A:$GR,BH$271,FALSE))-6),'csapat-ranglista'!$A:$CC,BH$272,FALSE)/8,VLOOKUP(VLOOKUP($A15,csapatok!$A:$GR,BH$271,FALSE),'csapat-ranglista'!$A:$CC,BH$272,FALSE)/4),0)</f>
        <v>0</v>
      </c>
      <c r="BI15" s="226">
        <f>IFERROR(IF(RIGHT(VLOOKUP($A15,csapatok!$A:$GR,BI$271,FALSE),5)="Csere",VLOOKUP(LEFT(VLOOKUP($A15,csapatok!$A:$GR,BI$271,FALSE),LEN(VLOOKUP($A15,csapatok!$A:$GR,BI$271,FALSE))-6),'csapat-ranglista'!$A:$CC,BI$272,FALSE)/8,VLOOKUP(VLOOKUP($A15,csapatok!$A:$GR,BI$271,FALSE),'csapat-ranglista'!$A:$CC,BI$272,FALSE)/4),0)</f>
        <v>0</v>
      </c>
      <c r="BJ15" s="226">
        <f>IFERROR(IF(RIGHT(VLOOKUP($A15,csapatok!$A:$GR,BJ$271,FALSE),5)="Csere",VLOOKUP(LEFT(VLOOKUP($A15,csapatok!$A:$GR,BJ$271,FALSE),LEN(VLOOKUP($A15,csapatok!$A:$GR,BJ$271,FALSE))-6),'csapat-ranglista'!$A:$CC,BJ$272,FALSE)/8,VLOOKUP(VLOOKUP($A15,csapatok!$A:$GR,BJ$271,FALSE),'csapat-ranglista'!$A:$CC,BJ$272,FALSE)/4),0)</f>
        <v>0</v>
      </c>
      <c r="BK15" s="226">
        <f>IFERROR(IF(RIGHT(VLOOKUP($A15,csapatok!$A:$GR,BK$271,FALSE),5)="Csere",VLOOKUP(LEFT(VLOOKUP($A15,csapatok!$A:$GR,BK$271,FALSE),LEN(VLOOKUP($A15,csapatok!$A:$GR,BK$271,FALSE))-6),'csapat-ranglista'!$A:$CC,BK$272,FALSE)/8,VLOOKUP(VLOOKUP($A15,csapatok!$A:$GR,BK$271,FALSE),'csapat-ranglista'!$A:$CC,BK$272,FALSE)/4),0)</f>
        <v>0</v>
      </c>
      <c r="BL15" s="226">
        <f>IFERROR(IF(RIGHT(VLOOKUP($A15,csapatok!$A:$GR,BL$271,FALSE),5)="Csere",VLOOKUP(LEFT(VLOOKUP($A15,csapatok!$A:$GR,BL$271,FALSE),LEN(VLOOKUP($A15,csapatok!$A:$GR,BL$271,FALSE))-6),'csapat-ranglista'!$A:$CC,BL$272,FALSE)/8,VLOOKUP(VLOOKUP($A15,csapatok!$A:$GR,BL$271,FALSE),'csapat-ranglista'!$A:$CC,BL$272,FALSE)/4),0)</f>
        <v>27.243151589430742</v>
      </c>
      <c r="BM15" s="226">
        <f>IFERROR(IF(RIGHT(VLOOKUP($A15,csapatok!$A:$GR,BM$271,FALSE),5)="Csere",VLOOKUP(LEFT(VLOOKUP($A15,csapatok!$A:$GR,BM$271,FALSE),LEN(VLOOKUP($A15,csapatok!$A:$GR,BM$271,FALSE))-6),'csapat-ranglista'!$A:$CC,BM$272,FALSE)/8,VLOOKUP(VLOOKUP($A15,csapatok!$A:$GR,BM$271,FALSE),'csapat-ranglista'!$A:$CC,BM$272,FALSE)/4),0)</f>
        <v>0</v>
      </c>
      <c r="BN15" s="226">
        <f>IFERROR(IF(RIGHT(VLOOKUP($A15,csapatok!$A:$GR,BN$271,FALSE),5)="Csere",VLOOKUP(LEFT(VLOOKUP($A15,csapatok!$A:$GR,BN$271,FALSE),LEN(VLOOKUP($A15,csapatok!$A:$GR,BN$271,FALSE))-6),'csapat-ranglista'!$A:$CC,BN$272,FALSE)/8,VLOOKUP(VLOOKUP($A15,csapatok!$A:$GR,BN$271,FALSE),'csapat-ranglista'!$A:$CC,BN$272,FALSE)/4),0)</f>
        <v>0</v>
      </c>
      <c r="BO15" s="226">
        <f>IFERROR(IF(RIGHT(VLOOKUP($A15,csapatok!$A:$GR,BO$271,FALSE),5)="Csere",VLOOKUP(LEFT(VLOOKUP($A15,csapatok!$A:$GR,BO$271,FALSE),LEN(VLOOKUP($A15,csapatok!$A:$GR,BO$271,FALSE))-6),'csapat-ranglista'!$A:$CC,BO$272,FALSE)/8,VLOOKUP(VLOOKUP($A15,csapatok!$A:$GR,BO$271,FALSE),'csapat-ranglista'!$A:$CC,BO$272,FALSE)/4),0)</f>
        <v>0</v>
      </c>
      <c r="BP15" s="226">
        <f>IFERROR(IF(RIGHT(VLOOKUP($A15,csapatok!$A:$GR,BP$271,FALSE),5)="Csere",VLOOKUP(LEFT(VLOOKUP($A15,csapatok!$A:$GR,BP$271,FALSE),LEN(VLOOKUP($A15,csapatok!$A:$GR,BP$271,FALSE))-6),'csapat-ranglista'!$A:$CC,BP$272,FALSE)/8,VLOOKUP(VLOOKUP($A15,csapatok!$A:$GR,BP$271,FALSE),'csapat-ranglista'!$A:$CC,BP$272,FALSE)/4),0)</f>
        <v>0</v>
      </c>
      <c r="BQ15" s="226">
        <f>IFERROR(IF(RIGHT(VLOOKUP($A15,csapatok!$A:$GR,BQ$271,FALSE),5)="Csere",VLOOKUP(LEFT(VLOOKUP($A15,csapatok!$A:$GR,BQ$271,FALSE),LEN(VLOOKUP($A15,csapatok!$A:$GR,BQ$271,FALSE))-6),'csapat-ranglista'!$A:$CC,BQ$272,FALSE)/8,VLOOKUP(VLOOKUP($A15,csapatok!$A:$GR,BQ$271,FALSE),'csapat-ranglista'!$A:$CC,BQ$272,FALSE)/4),0)</f>
        <v>0</v>
      </c>
      <c r="BR15" s="226">
        <f>IFERROR(IF(RIGHT(VLOOKUP($A15,csapatok!$A:$GR,BR$271,FALSE),5)="Csere",VLOOKUP(LEFT(VLOOKUP($A15,csapatok!$A:$GR,BR$271,FALSE),LEN(VLOOKUP($A15,csapatok!$A:$GR,BR$271,FALSE))-6),'csapat-ranglista'!$A:$CC,BR$272,FALSE)/8,VLOOKUP(VLOOKUP($A15,csapatok!$A:$GR,BR$271,FALSE),'csapat-ranglista'!$A:$CC,BR$272,FALSE)/4),0)</f>
        <v>0</v>
      </c>
      <c r="BS15" s="226">
        <f>IFERROR(IF(RIGHT(VLOOKUP($A15,csapatok!$A:$GR,BS$271,FALSE),5)="Csere",VLOOKUP(LEFT(VLOOKUP($A15,csapatok!$A:$GR,BS$271,FALSE),LEN(VLOOKUP($A15,csapatok!$A:$GR,BS$271,FALSE))-6),'csapat-ranglista'!$A:$CC,BS$272,FALSE)/8,VLOOKUP(VLOOKUP($A15,csapatok!$A:$GR,BS$271,FALSE),'csapat-ranglista'!$A:$CC,BS$272,FALSE)/4),0)</f>
        <v>0</v>
      </c>
      <c r="BT15" s="226">
        <f>IFERROR(IF(RIGHT(VLOOKUP($A15,csapatok!$A:$GR,BT$271,FALSE),5)="Csere",VLOOKUP(LEFT(VLOOKUP($A15,csapatok!$A:$GR,BT$271,FALSE),LEN(VLOOKUP($A15,csapatok!$A:$GR,BT$271,FALSE))-6),'csapat-ranglista'!$A:$CC,BT$272,FALSE)/8,VLOOKUP(VLOOKUP($A15,csapatok!$A:$GR,BT$271,FALSE),'csapat-ranglista'!$A:$CC,BT$272,FALSE)/4),0)</f>
        <v>0</v>
      </c>
      <c r="BU15" s="226">
        <f>IFERROR(IF(RIGHT(VLOOKUP($A15,csapatok!$A:$GR,BU$271,FALSE),5)="Csere",VLOOKUP(LEFT(VLOOKUP($A15,csapatok!$A:$GR,BU$271,FALSE),LEN(VLOOKUP($A15,csapatok!$A:$GR,BU$271,FALSE))-6),'csapat-ranglista'!$A:$CC,BU$272,FALSE)/8,VLOOKUP(VLOOKUP($A15,csapatok!$A:$GR,BU$271,FALSE),'csapat-ranglista'!$A:$CC,BU$272,FALSE)/4),0)</f>
        <v>6.7460488371439702</v>
      </c>
      <c r="BV15" s="226">
        <f>IFERROR(IF(RIGHT(VLOOKUP($A15,csapatok!$A:$GR,BV$271,FALSE),5)="Csere",VLOOKUP(LEFT(VLOOKUP($A15,csapatok!$A:$GR,BV$271,FALSE),LEN(VLOOKUP($A15,csapatok!$A:$GR,BV$271,FALSE))-6),'csapat-ranglista'!$A:$CC,BV$272,FALSE)/8,VLOOKUP(VLOOKUP($A15,csapatok!$A:$GR,BV$271,FALSE),'csapat-ranglista'!$A:$CC,BV$272,FALSE)/4),0)</f>
        <v>0</v>
      </c>
      <c r="BW15" s="226">
        <f>IFERROR(IF(RIGHT(VLOOKUP($A15,csapatok!$A:$GR,BW$271,FALSE),5)="Csere",VLOOKUP(LEFT(VLOOKUP($A15,csapatok!$A:$GR,BW$271,FALSE),LEN(VLOOKUP($A15,csapatok!$A:$GR,BW$271,FALSE))-6),'csapat-ranglista'!$A:$CC,BW$272,FALSE)/8,VLOOKUP(VLOOKUP($A15,csapatok!$A:$GR,BW$271,FALSE),'csapat-ranglista'!$A:$CC,BW$272,FALSE)/4),0)</f>
        <v>0</v>
      </c>
      <c r="BX15" s="226">
        <f>IFERROR(IF(RIGHT(VLOOKUP($A15,csapatok!$A:$GR,BX$271,FALSE),5)="Csere",VLOOKUP(LEFT(VLOOKUP($A15,csapatok!$A:$GR,BX$271,FALSE),LEN(VLOOKUP($A15,csapatok!$A:$GR,BX$271,FALSE))-6),'csapat-ranglista'!$A:$CC,BX$272,FALSE)/8,VLOOKUP(VLOOKUP($A15,csapatok!$A:$GR,BX$271,FALSE),'csapat-ranglista'!$A:$CC,BX$272,FALSE)/4),0)</f>
        <v>0</v>
      </c>
      <c r="BY15" s="226">
        <f>IFERROR(IF(RIGHT(VLOOKUP($A15,csapatok!$A:$GR,BY$271,FALSE),5)="Csere",VLOOKUP(LEFT(VLOOKUP($A15,csapatok!$A:$GR,BY$271,FALSE),LEN(VLOOKUP($A15,csapatok!$A:$GR,BY$271,FALSE))-6),'csapat-ranglista'!$A:$CC,BY$272,FALSE)/8,VLOOKUP(VLOOKUP($A15,csapatok!$A:$GR,BY$271,FALSE),'csapat-ranglista'!$A:$CC,BY$272,FALSE)/4),0)</f>
        <v>81.541516347414543</v>
      </c>
      <c r="BZ15" s="226">
        <f>IFERROR(IF(RIGHT(VLOOKUP($A15,csapatok!$A:$GR,BZ$271,FALSE),5)="Csere",VLOOKUP(LEFT(VLOOKUP($A15,csapatok!$A:$GR,BZ$271,FALSE),LEN(VLOOKUP($A15,csapatok!$A:$GR,BZ$271,FALSE))-6),'csapat-ranglista'!$A:$CC,BZ$272,FALSE)/8,VLOOKUP(VLOOKUP($A15,csapatok!$A:$GR,BZ$271,FALSE),'csapat-ranglista'!$A:$CC,BZ$272,FALSE)/4),0)</f>
        <v>0</v>
      </c>
      <c r="CA15" s="226">
        <f>IFERROR(IF(RIGHT(VLOOKUP($A15,csapatok!$A:$GR,CA$271,FALSE),5)="Csere",VLOOKUP(LEFT(VLOOKUP($A15,csapatok!$A:$GR,CA$271,FALSE),LEN(VLOOKUP($A15,csapatok!$A:$GR,CA$271,FALSE))-6),'csapat-ranglista'!$A:$CC,CA$272,FALSE)/8,VLOOKUP(VLOOKUP($A15,csapatok!$A:$GR,CA$271,FALSE),'csapat-ranglista'!$A:$CC,CA$272,FALSE)/4),0)</f>
        <v>0</v>
      </c>
      <c r="CB15" s="226">
        <f>IFERROR(IF(RIGHT(VLOOKUP($A15,csapatok!$A:$GR,CB$271,FALSE),5)="Csere",VLOOKUP(LEFT(VLOOKUP($A15,csapatok!$A:$GR,CB$271,FALSE),LEN(VLOOKUP($A15,csapatok!$A:$GR,CB$271,FALSE))-6),'csapat-ranglista'!$A:$CC,CB$272,FALSE)/8,VLOOKUP(VLOOKUP($A15,csapatok!$A:$GR,CB$271,FALSE),'csapat-ranglista'!$A:$CC,CB$272,FALSE)/4),0)</f>
        <v>0</v>
      </c>
      <c r="CC15" s="226">
        <f>IFERROR(IF(RIGHT(VLOOKUP($A15,csapatok!$A:$GR,CC$271,FALSE),5)="Csere",VLOOKUP(LEFT(VLOOKUP($A15,csapatok!$A:$GR,CC$271,FALSE),LEN(VLOOKUP($A15,csapatok!$A:$GR,CC$271,FALSE))-6),'csapat-ranglista'!$A:$CC,CC$272,FALSE)/8,VLOOKUP(VLOOKUP($A15,csapatok!$A:$GR,CC$271,FALSE),'csapat-ranglista'!$A:$CC,CC$272,FALSE)/4),0)</f>
        <v>0</v>
      </c>
      <c r="CD15" s="226">
        <f>IFERROR(IF(RIGHT(VLOOKUP($A15,csapatok!$A:$GR,CD$271,FALSE),5)="Csere",VLOOKUP(LEFT(VLOOKUP($A15,csapatok!$A:$GR,CD$271,FALSE),LEN(VLOOKUP($A15,csapatok!$A:$GR,CD$271,FALSE))-6),'csapat-ranglista'!$A:$CC,CD$272,FALSE)/8,VLOOKUP(VLOOKUP($A15,csapatok!$A:$GR,CD$271,FALSE),'csapat-ranglista'!$A:$CC,CD$272,FALSE)/4),0)</f>
        <v>0</v>
      </c>
      <c r="CE15" s="226">
        <f>IFERROR(IF(RIGHT(VLOOKUP($A15,csapatok!$A:$GR,CE$271,FALSE),5)="Csere",VLOOKUP(LEFT(VLOOKUP($A15,csapatok!$A:$GR,CE$271,FALSE),LEN(VLOOKUP($A15,csapatok!$A:$GR,CE$271,FALSE))-6),'csapat-ranglista'!$A:$CC,CE$272,FALSE)/8,VLOOKUP(VLOOKUP($A15,csapatok!$A:$GR,CE$271,FALSE),'csapat-ranglista'!$A:$CC,CE$272,FALSE)/4),0)</f>
        <v>0</v>
      </c>
      <c r="CF15" s="226">
        <f>IFERROR(IF(RIGHT(VLOOKUP($A15,csapatok!$A:$GR,CF$271,FALSE),5)="Csere",VLOOKUP(LEFT(VLOOKUP($A15,csapatok!$A:$GR,CF$271,FALSE),LEN(VLOOKUP($A15,csapatok!$A:$GR,CF$271,FALSE))-6),'csapat-ranglista'!$A:$CC,CF$272,FALSE)/8,VLOOKUP(VLOOKUP($A15,csapatok!$A:$GR,CF$271,FALSE),'csapat-ranglista'!$A:$CC,CF$272,FALSE)/4),0)</f>
        <v>0</v>
      </c>
      <c r="CG15" s="226">
        <f>IFERROR(IF(RIGHT(VLOOKUP($A15,csapatok!$A:$GR,CG$271,FALSE),5)="Csere",VLOOKUP(LEFT(VLOOKUP($A15,csapatok!$A:$GR,CG$271,FALSE),LEN(VLOOKUP($A15,csapatok!$A:$GR,CG$271,FALSE))-6),'csapat-ranglista'!$A:$CC,CG$272,FALSE)/8,VLOOKUP(VLOOKUP($A15,csapatok!$A:$GR,CG$271,FALSE),'csapat-ranglista'!$A:$CC,CG$272,FALSE)/4),0)</f>
        <v>0</v>
      </c>
      <c r="CH15" s="226">
        <f>IFERROR(IF(RIGHT(VLOOKUP($A15,csapatok!$A:$GR,CH$271,FALSE),5)="Csere",VLOOKUP(LEFT(VLOOKUP($A15,csapatok!$A:$GR,CH$271,FALSE),LEN(VLOOKUP($A15,csapatok!$A:$GR,CH$271,FALSE))-6),'csapat-ranglista'!$A:$CC,CH$272,FALSE)/8,VLOOKUP(VLOOKUP($A15,csapatok!$A:$GR,CH$271,FALSE),'csapat-ranglista'!$A:$CC,CH$272,FALSE)/4),0)</f>
        <v>10.698337210685681</v>
      </c>
      <c r="CI15" s="226">
        <f>IFERROR(IF(RIGHT(VLOOKUP($A15,csapatok!$A:$GR,CI$271,FALSE),5)="Csere",VLOOKUP(LEFT(VLOOKUP($A15,csapatok!$A:$GR,CI$271,FALSE),LEN(VLOOKUP($A15,csapatok!$A:$GR,CI$271,FALSE))-6),'csapat-ranglista'!$A:$CC,CI$272,FALSE)/8,VLOOKUP(VLOOKUP($A15,csapatok!$A:$GR,CI$271,FALSE),'csapat-ranglista'!$A:$CC,CI$272,FALSE)/4),0)</f>
        <v>0</v>
      </c>
      <c r="CJ15" s="227">
        <f>versenyek!$IQ$11*IFERROR(VLOOKUP(VLOOKUP($A15,versenyek!IP:IR,3,FALSE),szabalyok!$A$16:$B$23,2,FALSE)/4,0)</f>
        <v>0</v>
      </c>
      <c r="CK15" s="227">
        <f>versenyek!$IT$11*IFERROR(VLOOKUP(VLOOKUP($A15,versenyek!IS:IU,3,FALSE),szabalyok!$A$16:$B$23,2,FALSE)/4,0)</f>
        <v>0</v>
      </c>
      <c r="CL15" s="226"/>
      <c r="CM15" s="250">
        <f t="shared" si="1"/>
        <v>126.22905398467493</v>
      </c>
    </row>
    <row r="16" spans="1:91">
      <c r="A16" s="32" t="s">
        <v>197</v>
      </c>
      <c r="B16" s="2">
        <v>27943</v>
      </c>
      <c r="C16" s="133" t="str">
        <f t="shared" si="0"/>
        <v>felnőtt</v>
      </c>
      <c r="D16" s="32" t="s">
        <v>9</v>
      </c>
      <c r="E16" s="47">
        <v>72</v>
      </c>
      <c r="F16" s="32">
        <v>0</v>
      </c>
      <c r="G16" s="32">
        <v>6.7148078164635647</v>
      </c>
      <c r="H16" s="32">
        <v>3.1696393630270014</v>
      </c>
      <c r="I16" s="32">
        <v>0</v>
      </c>
      <c r="J16" s="32">
        <v>7.4758539917251614</v>
      </c>
      <c r="K16" s="32">
        <v>0</v>
      </c>
      <c r="L16" s="32">
        <v>2.3995488553331357</v>
      </c>
      <c r="M16" s="32">
        <v>0</v>
      </c>
      <c r="N16" s="32">
        <v>31.01137426743886</v>
      </c>
      <c r="O16" s="32">
        <v>0</v>
      </c>
      <c r="P16" s="32">
        <v>0</v>
      </c>
      <c r="Q16" s="32">
        <v>0</v>
      </c>
      <c r="R16" s="32">
        <v>0</v>
      </c>
      <c r="S16" s="32">
        <v>12.4936553328288</v>
      </c>
      <c r="T16" s="32">
        <v>18.626517470140559</v>
      </c>
      <c r="U16" s="32">
        <v>0</v>
      </c>
      <c r="V16" s="32">
        <v>0</v>
      </c>
      <c r="W16" s="32">
        <v>0</v>
      </c>
      <c r="X16" s="32">
        <f>IFERROR(IF(RIGHT(VLOOKUP($A16,csapatok!$A:$BL,X$271,FALSE),5)="Csere",VLOOKUP(LEFT(VLOOKUP($A16,csapatok!$A:$BL,X$271,FALSE),LEN(VLOOKUP($A16,csapatok!$A:$BL,X$271,FALSE))-6),'csapat-ranglista'!$A:$CC,X$272,FALSE)/8,VLOOKUP(VLOOKUP($A16,csapatok!$A:$BL,X$271,FALSE),'csapat-ranglista'!$A:$CC,X$272,FALSE)/4),0)</f>
        <v>0</v>
      </c>
      <c r="Y16" s="32">
        <f>IFERROR(IF(RIGHT(VLOOKUP($A16,csapatok!$A:$BL,Y$271,FALSE),5)="Csere",VLOOKUP(LEFT(VLOOKUP($A16,csapatok!$A:$BL,Y$271,FALSE),LEN(VLOOKUP($A16,csapatok!$A:$BL,Y$271,FALSE))-6),'csapat-ranglista'!$A:$CC,Y$272,FALSE)/8,VLOOKUP(VLOOKUP($A16,csapatok!$A:$BL,Y$271,FALSE),'csapat-ranglista'!$A:$CC,Y$272,FALSE)/4),0)</f>
        <v>0</v>
      </c>
      <c r="Z16" s="32">
        <f>IFERROR(IF(RIGHT(VLOOKUP($A16,csapatok!$A:$BL,Z$271,FALSE),5)="Csere",VLOOKUP(LEFT(VLOOKUP($A16,csapatok!$A:$BL,Z$271,FALSE),LEN(VLOOKUP($A16,csapatok!$A:$BL,Z$271,FALSE))-6),'csapat-ranglista'!$A:$CC,Z$272,FALSE)/8,VLOOKUP(VLOOKUP($A16,csapatok!$A:$BL,Z$271,FALSE),'csapat-ranglista'!$A:$CC,Z$272,FALSE)/4),0)</f>
        <v>0</v>
      </c>
      <c r="AA16" s="32">
        <f>IFERROR(IF(RIGHT(VLOOKUP($A16,csapatok!$A:$BL,AA$271,FALSE),5)="Csere",VLOOKUP(LEFT(VLOOKUP($A16,csapatok!$A:$BL,AA$271,FALSE),LEN(VLOOKUP($A16,csapatok!$A:$BL,AA$271,FALSE))-6),'csapat-ranglista'!$A:$CC,AA$272,FALSE)/8,VLOOKUP(VLOOKUP($A16,csapatok!$A:$BL,AA$271,FALSE),'csapat-ranglista'!$A:$CC,AA$272,FALSE)/4),0)</f>
        <v>0</v>
      </c>
      <c r="AB16" s="226">
        <f>IFERROR(IF(RIGHT(VLOOKUP($A16,csapatok!$A:$BL,AB$271,FALSE),5)="Csere",VLOOKUP(LEFT(VLOOKUP($A16,csapatok!$A:$BL,AB$271,FALSE),LEN(VLOOKUP($A16,csapatok!$A:$BL,AB$271,FALSE))-6),'csapat-ranglista'!$A:$CC,AB$272,FALSE)/8,VLOOKUP(VLOOKUP($A16,csapatok!$A:$BL,AB$271,FALSE),'csapat-ranglista'!$A:$CC,AB$272,FALSE)/4),0)</f>
        <v>0</v>
      </c>
      <c r="AC16" s="226">
        <f>IFERROR(IF(RIGHT(VLOOKUP($A16,csapatok!$A:$BL,AC$271,FALSE),5)="Csere",VLOOKUP(LEFT(VLOOKUP($A16,csapatok!$A:$BL,AC$271,FALSE),LEN(VLOOKUP($A16,csapatok!$A:$BL,AC$271,FALSE))-6),'csapat-ranglista'!$A:$CC,AC$272,FALSE)/8,VLOOKUP(VLOOKUP($A16,csapatok!$A:$BL,AC$271,FALSE),'csapat-ranglista'!$A:$CC,AC$272,FALSE)/4),0)</f>
        <v>0</v>
      </c>
      <c r="AD16" s="226">
        <f>IFERROR(IF(RIGHT(VLOOKUP($A16,csapatok!$A:$BL,AD$271,FALSE),5)="Csere",VLOOKUP(LEFT(VLOOKUP($A16,csapatok!$A:$BL,AD$271,FALSE),LEN(VLOOKUP($A16,csapatok!$A:$BL,AD$271,FALSE))-6),'csapat-ranglista'!$A:$CC,AD$272,FALSE)/8,VLOOKUP(VLOOKUP($A16,csapatok!$A:$BL,AD$271,FALSE),'csapat-ranglista'!$A:$CC,AD$272,FALSE)/4),0)</f>
        <v>0</v>
      </c>
      <c r="AE16" s="226">
        <f>IFERROR(IF(RIGHT(VLOOKUP($A16,csapatok!$A:$BL,AE$271,FALSE),5)="Csere",VLOOKUP(LEFT(VLOOKUP($A16,csapatok!$A:$BL,AE$271,FALSE),LEN(VLOOKUP($A16,csapatok!$A:$BL,AE$271,FALSE))-6),'csapat-ranglista'!$A:$CC,AE$272,FALSE)/8,VLOOKUP(VLOOKUP($A16,csapatok!$A:$BL,AE$271,FALSE),'csapat-ranglista'!$A:$CC,AE$272,FALSE)/4),0)</f>
        <v>0</v>
      </c>
      <c r="AF16" s="226">
        <f>IFERROR(IF(RIGHT(VLOOKUP($A16,csapatok!$A:$BL,AF$271,FALSE),5)="Csere",VLOOKUP(LEFT(VLOOKUP($A16,csapatok!$A:$BL,AF$271,FALSE),LEN(VLOOKUP($A16,csapatok!$A:$BL,AF$271,FALSE))-6),'csapat-ranglista'!$A:$CC,AF$272,FALSE)/8,VLOOKUP(VLOOKUP($A16,csapatok!$A:$BL,AF$271,FALSE),'csapat-ranglista'!$A:$CC,AF$272,FALSE)/4),0)</f>
        <v>0</v>
      </c>
      <c r="AG16" s="226">
        <f>IFERROR(IF(RIGHT(VLOOKUP($A16,csapatok!$A:$BL,AG$271,FALSE),5)="Csere",VLOOKUP(LEFT(VLOOKUP($A16,csapatok!$A:$BL,AG$271,FALSE),LEN(VLOOKUP($A16,csapatok!$A:$BL,AG$271,FALSE))-6),'csapat-ranglista'!$A:$CC,AG$272,FALSE)/8,VLOOKUP(VLOOKUP($A16,csapatok!$A:$BL,AG$271,FALSE),'csapat-ranglista'!$A:$CC,AG$272,FALSE)/4),0)</f>
        <v>4.2597347548257423</v>
      </c>
      <c r="AH16" s="226">
        <f>IFERROR(IF(RIGHT(VLOOKUP($A16,csapatok!$A:$BL,AH$271,FALSE),5)="Csere",VLOOKUP(LEFT(VLOOKUP($A16,csapatok!$A:$BL,AH$271,FALSE),LEN(VLOOKUP($A16,csapatok!$A:$BL,AH$271,FALSE))-6),'csapat-ranglista'!$A:$CC,AH$272,FALSE)/8,VLOOKUP(VLOOKUP($A16,csapatok!$A:$BL,AH$271,FALSE),'csapat-ranglista'!$A:$CC,AH$272,FALSE)/4),0)</f>
        <v>0</v>
      </c>
      <c r="AI16" s="226">
        <f>IFERROR(IF(RIGHT(VLOOKUP($A16,csapatok!$A:$BL,AI$271,FALSE),5)="Csere",VLOOKUP(LEFT(VLOOKUP($A16,csapatok!$A:$BL,AI$271,FALSE),LEN(VLOOKUP($A16,csapatok!$A:$BL,AI$271,FALSE))-6),'csapat-ranglista'!$A:$CC,AI$272,FALSE)/8,VLOOKUP(VLOOKUP($A16,csapatok!$A:$BL,AI$271,FALSE),'csapat-ranglista'!$A:$CC,AI$272,FALSE)/4),0)</f>
        <v>9.2692168541111108</v>
      </c>
      <c r="AJ16" s="226">
        <f>IFERROR(IF(RIGHT(VLOOKUP($A16,csapatok!$A:$BL,AJ$271,FALSE),5)="Csere",VLOOKUP(LEFT(VLOOKUP($A16,csapatok!$A:$BL,AJ$271,FALSE),LEN(VLOOKUP($A16,csapatok!$A:$BL,AJ$271,FALSE))-6),'csapat-ranglista'!$A:$CC,AJ$272,FALSE)/8,VLOOKUP(VLOOKUP($A16,csapatok!$A:$BL,AJ$271,FALSE),'csapat-ranglista'!$A:$CC,AJ$272,FALSE)/2),0)</f>
        <v>0</v>
      </c>
      <c r="AK16" s="226">
        <f>IFERROR(IF(RIGHT(VLOOKUP($A16,csapatok!$A:$CN,AK$271,FALSE),5)="Csere",VLOOKUP(LEFT(VLOOKUP($A16,csapatok!$A:$CN,AK$271,FALSE),LEN(VLOOKUP($A16,csapatok!$A:$CN,AK$271,FALSE))-6),'csapat-ranglista'!$A:$CC,AK$272,FALSE)/8,VLOOKUP(VLOOKUP($A16,csapatok!$A:$CN,AK$271,FALSE),'csapat-ranglista'!$A:$CC,AK$272,FALSE)/4),0)</f>
        <v>0</v>
      </c>
      <c r="AL16" s="226">
        <f>IFERROR(IF(RIGHT(VLOOKUP($A16,csapatok!$A:$CN,AL$271,FALSE),5)="Csere",VLOOKUP(LEFT(VLOOKUP($A16,csapatok!$A:$CN,AL$271,FALSE),LEN(VLOOKUP($A16,csapatok!$A:$CN,AL$271,FALSE))-6),'csapat-ranglista'!$A:$CC,AL$272,FALSE)/8,VLOOKUP(VLOOKUP($A16,csapatok!$A:$CN,AL$271,FALSE),'csapat-ranglista'!$A:$CC,AL$272,FALSE)/4),0)</f>
        <v>19.536127370443349</v>
      </c>
      <c r="AM16" s="226">
        <f>IFERROR(IF(RIGHT(VLOOKUP($A16,csapatok!$A:$CN,AM$271,FALSE),5)="Csere",VLOOKUP(LEFT(VLOOKUP($A16,csapatok!$A:$CN,AM$271,FALSE),LEN(VLOOKUP($A16,csapatok!$A:$CN,AM$271,FALSE))-6),'csapat-ranglista'!$A:$CC,AM$272,FALSE)/8,VLOOKUP(VLOOKUP($A16,csapatok!$A:$CN,AM$271,FALSE),'csapat-ranglista'!$A:$CC,AM$272,FALSE)/4),0)</f>
        <v>0</v>
      </c>
      <c r="AN16" s="226">
        <f>IFERROR(IF(RIGHT(VLOOKUP($A16,csapatok!$A:$CN,AN$271,FALSE),5)="Csere",VLOOKUP(LEFT(VLOOKUP($A16,csapatok!$A:$CN,AN$271,FALSE),LEN(VLOOKUP($A16,csapatok!$A:$CN,AN$271,FALSE))-6),'csapat-ranglista'!$A:$CC,AN$272,FALSE)/8,VLOOKUP(VLOOKUP($A16,csapatok!$A:$CN,AN$271,FALSE),'csapat-ranglista'!$A:$CC,AN$272,FALSE)/4),0)</f>
        <v>0</v>
      </c>
      <c r="AO16" s="226">
        <f>IFERROR(IF(RIGHT(VLOOKUP($A16,csapatok!$A:$CN,AO$271,FALSE),5)="Csere",VLOOKUP(LEFT(VLOOKUP($A16,csapatok!$A:$CN,AO$271,FALSE),LEN(VLOOKUP($A16,csapatok!$A:$CN,AO$271,FALSE))-6),'csapat-ranglista'!$A:$CC,AO$272,FALSE)/8,VLOOKUP(VLOOKUP($A16,csapatok!$A:$CN,AO$271,FALSE),'csapat-ranglista'!$A:$CC,AO$272,FALSE)/4),0)</f>
        <v>12.407846234860452</v>
      </c>
      <c r="AP16" s="226">
        <f>IFERROR(IF(RIGHT(VLOOKUP($A16,csapatok!$A:$CN,AP$271,FALSE),5)="Csere",VLOOKUP(LEFT(VLOOKUP($A16,csapatok!$A:$CN,AP$271,FALSE),LEN(VLOOKUP($A16,csapatok!$A:$CN,AP$271,FALSE))-6),'csapat-ranglista'!$A:$CC,AP$272,FALSE)/8,VLOOKUP(VLOOKUP($A16,csapatok!$A:$CN,AP$271,FALSE),'csapat-ranglista'!$A:$CC,AP$272,FALSE)/4),0)</f>
        <v>0</v>
      </c>
      <c r="AQ16" s="226">
        <f>IFERROR(IF(RIGHT(VLOOKUP($A16,csapatok!$A:$CN,AQ$271,FALSE),5)="Csere",VLOOKUP(LEFT(VLOOKUP($A16,csapatok!$A:$CN,AQ$271,FALSE),LEN(VLOOKUP($A16,csapatok!$A:$CN,AQ$271,FALSE))-6),'csapat-ranglista'!$A:$CC,AQ$272,FALSE)/8,VLOOKUP(VLOOKUP($A16,csapatok!$A:$CN,AQ$271,FALSE),'csapat-ranglista'!$A:$CC,AQ$272,FALSE)/4),0)</f>
        <v>0</v>
      </c>
      <c r="AR16" s="226">
        <f>IFERROR(IF(RIGHT(VLOOKUP($A16,csapatok!$A:$CN,AR$271,FALSE),5)="Csere",VLOOKUP(LEFT(VLOOKUP($A16,csapatok!$A:$CN,AR$271,FALSE),LEN(VLOOKUP($A16,csapatok!$A:$CN,AR$271,FALSE))-6),'csapat-ranglista'!$A:$CC,AR$272,FALSE)/8,VLOOKUP(VLOOKUP($A16,csapatok!$A:$CN,AR$271,FALSE),'csapat-ranglista'!$A:$CC,AR$272,FALSE)/4),0)</f>
        <v>0</v>
      </c>
      <c r="AS16" s="226">
        <f>IFERROR(IF(RIGHT(VLOOKUP($A16,csapatok!$A:$CN,AS$271,FALSE),5)="Csere",VLOOKUP(LEFT(VLOOKUP($A16,csapatok!$A:$CN,AS$271,FALSE),LEN(VLOOKUP($A16,csapatok!$A:$CN,AS$271,FALSE))-6),'csapat-ranglista'!$A:$CC,AS$272,FALSE)/8,VLOOKUP(VLOOKUP($A16,csapatok!$A:$CN,AS$271,FALSE),'csapat-ranglista'!$A:$CC,AS$272,FALSE)/4),0)</f>
        <v>14.966256433217392</v>
      </c>
      <c r="AT16" s="226">
        <f>IFERROR(IF(RIGHT(VLOOKUP($A16,csapatok!$A:$CN,AT$271,FALSE),5)="Csere",VLOOKUP(LEFT(VLOOKUP($A16,csapatok!$A:$CN,AT$271,FALSE),LEN(VLOOKUP($A16,csapatok!$A:$CN,AT$271,FALSE))-6),'csapat-ranglista'!$A:$CC,AT$272,FALSE)/8,VLOOKUP(VLOOKUP($A16,csapatok!$A:$CN,AT$271,FALSE),'csapat-ranglista'!$A:$CC,AT$272,FALSE)/4),0)</f>
        <v>0</v>
      </c>
      <c r="AU16" s="226">
        <f>IFERROR(IF(RIGHT(VLOOKUP($A16,csapatok!$A:$CN,AU$271,FALSE),5)="Csere",VLOOKUP(LEFT(VLOOKUP($A16,csapatok!$A:$CN,AU$271,FALSE),LEN(VLOOKUP($A16,csapatok!$A:$CN,AU$271,FALSE))-6),'csapat-ranglista'!$A:$CC,AU$272,FALSE)/8,VLOOKUP(VLOOKUP($A16,csapatok!$A:$CN,AU$271,FALSE),'csapat-ranglista'!$A:$CC,AU$272,FALSE)/4),0)</f>
        <v>0</v>
      </c>
      <c r="AV16" s="226">
        <f>IFERROR(IF(RIGHT(VLOOKUP($A16,csapatok!$A:$CN,AV$271,FALSE),5)="Csere",VLOOKUP(LEFT(VLOOKUP($A16,csapatok!$A:$CN,AV$271,FALSE),LEN(VLOOKUP($A16,csapatok!$A:$CN,AV$271,FALSE))-6),'csapat-ranglista'!$A:$CC,AV$272,FALSE)/8,VLOOKUP(VLOOKUP($A16,csapatok!$A:$CN,AV$271,FALSE),'csapat-ranglista'!$A:$CC,AV$272,FALSE)/4),0)</f>
        <v>0</v>
      </c>
      <c r="AW16" s="226">
        <f>IFERROR(IF(RIGHT(VLOOKUP($A16,csapatok!$A:$CN,AW$271,FALSE),5)="Csere",VLOOKUP(LEFT(VLOOKUP($A16,csapatok!$A:$CN,AW$271,FALSE),LEN(VLOOKUP($A16,csapatok!$A:$CN,AW$271,FALSE))-6),'csapat-ranglista'!$A:$CC,AW$272,FALSE)/8,VLOOKUP(VLOOKUP($A16,csapatok!$A:$CN,AW$271,FALSE),'csapat-ranglista'!$A:$CC,AW$272,FALSE)/4),0)</f>
        <v>0</v>
      </c>
      <c r="AX16" s="226">
        <f>IFERROR(IF(RIGHT(VLOOKUP($A16,csapatok!$A:$CN,AX$271,FALSE),5)="Csere",VLOOKUP(LEFT(VLOOKUP($A16,csapatok!$A:$CN,AX$271,FALSE),LEN(VLOOKUP($A16,csapatok!$A:$CN,AX$271,FALSE))-6),'csapat-ranglista'!$A:$CC,AX$272,FALSE)/8,VLOOKUP(VLOOKUP($A16,csapatok!$A:$CN,AX$271,FALSE),'csapat-ranglista'!$A:$CC,AX$272,FALSE)/4),0)</f>
        <v>0</v>
      </c>
      <c r="AY16" s="226">
        <f>IFERROR(IF(RIGHT(VLOOKUP($A16,csapatok!$A:$GR,AY$271,FALSE),5)="Csere",VLOOKUP(LEFT(VLOOKUP($A16,csapatok!$A:$GR,AY$271,FALSE),LEN(VLOOKUP($A16,csapatok!$A:$GR,AY$271,FALSE))-6),'csapat-ranglista'!$A:$CC,AY$272,FALSE)/8,VLOOKUP(VLOOKUP($A16,csapatok!$A:$GR,AY$271,FALSE),'csapat-ranglista'!$A:$CC,AY$272,FALSE)/4),0)</f>
        <v>0</v>
      </c>
      <c r="AZ16" s="226">
        <f>IFERROR(IF(RIGHT(VLOOKUP($A16,csapatok!$A:$GR,AZ$271,FALSE),5)="Csere",VLOOKUP(LEFT(VLOOKUP($A16,csapatok!$A:$GR,AZ$271,FALSE),LEN(VLOOKUP($A16,csapatok!$A:$GR,AZ$271,FALSE))-6),'csapat-ranglista'!$A:$CC,AZ$272,FALSE)/8,VLOOKUP(VLOOKUP($A16,csapatok!$A:$GR,AZ$271,FALSE),'csapat-ranglista'!$A:$CC,AZ$272,FALSE)/4),0)</f>
        <v>0</v>
      </c>
      <c r="BA16" s="226">
        <f>IFERROR(IF(RIGHT(VLOOKUP($A16,csapatok!$A:$GR,BA$271,FALSE),5)="Csere",VLOOKUP(LEFT(VLOOKUP($A16,csapatok!$A:$GR,BA$271,FALSE),LEN(VLOOKUP($A16,csapatok!$A:$GR,BA$271,FALSE))-6),'csapat-ranglista'!$A:$CC,BA$272,FALSE)/8,VLOOKUP(VLOOKUP($A16,csapatok!$A:$GR,BA$271,FALSE),'csapat-ranglista'!$A:$CC,BA$272,FALSE)/4),0)</f>
        <v>5.7629220862177926</v>
      </c>
      <c r="BB16" s="226">
        <f>IFERROR(IF(RIGHT(VLOOKUP($A16,csapatok!$A:$GR,BB$271,FALSE),5)="Csere",VLOOKUP(LEFT(VLOOKUP($A16,csapatok!$A:$GR,BB$271,FALSE),LEN(VLOOKUP($A16,csapatok!$A:$GR,BB$271,FALSE))-6),'csapat-ranglista'!$A:$CC,BB$272,FALSE)/8,VLOOKUP(VLOOKUP($A16,csapatok!$A:$GR,BB$271,FALSE),'csapat-ranglista'!$A:$CC,BB$272,FALSE)/4),0)</f>
        <v>45</v>
      </c>
      <c r="BC16" s="227">
        <f>versenyek!$ES$11*IFERROR(VLOOKUP(VLOOKUP($A16,versenyek!ER:ET,3,FALSE),szabalyok!$A$16:$B$23,2,FALSE)/4,0)</f>
        <v>0</v>
      </c>
      <c r="BD16" s="227">
        <f>versenyek!$EV$11*IFERROR(VLOOKUP(VLOOKUP($A16,versenyek!EU:EW,3,FALSE),szabalyok!$A$16:$B$23,2,FALSE)/4,0)</f>
        <v>3.8076915417725958</v>
      </c>
      <c r="BE16" s="226">
        <f>IFERROR(IF(RIGHT(VLOOKUP($A16,csapatok!$A:$GR,BE$271,FALSE),5)="Csere",VLOOKUP(LEFT(VLOOKUP($A16,csapatok!$A:$GR,BE$271,FALSE),LEN(VLOOKUP($A16,csapatok!$A:$GR,BE$271,FALSE))-6),'csapat-ranglista'!$A:$CC,BE$272,FALSE)/8,VLOOKUP(VLOOKUP($A16,csapatok!$A:$GR,BE$271,FALSE),'csapat-ranglista'!$A:$CC,BE$272,FALSE)/4),0)</f>
        <v>27.888068984893302</v>
      </c>
      <c r="BF16" s="226">
        <f>IFERROR(IF(RIGHT(VLOOKUP($A16,csapatok!$A:$GR,BF$271,FALSE),5)="Csere",VLOOKUP(LEFT(VLOOKUP($A16,csapatok!$A:$GR,BF$271,FALSE),LEN(VLOOKUP($A16,csapatok!$A:$GR,BF$271,FALSE))-6),'csapat-ranglista'!$A:$CC,BF$272,FALSE)/8,VLOOKUP(VLOOKUP($A16,csapatok!$A:$GR,BF$271,FALSE),'csapat-ranglista'!$A:$CC,BF$272,FALSE)/4),0)</f>
        <v>4.2413740996322966</v>
      </c>
      <c r="BG16" s="226">
        <f>IFERROR(IF(RIGHT(VLOOKUP($A16,csapatok!$A:$GR,BG$271,FALSE),5)="Csere",VLOOKUP(LEFT(VLOOKUP($A16,csapatok!$A:$GR,BG$271,FALSE),LEN(VLOOKUP($A16,csapatok!$A:$GR,BG$271,FALSE))-6),'csapat-ranglista'!$A:$CC,BG$272,FALSE)/8,VLOOKUP(VLOOKUP($A16,csapatok!$A:$GR,BG$271,FALSE),'csapat-ranglista'!$A:$CC,BG$272,FALSE)/4),0)</f>
        <v>0</v>
      </c>
      <c r="BH16" s="226">
        <f>IFERROR(IF(RIGHT(VLOOKUP($A16,csapatok!$A:$GR,BH$271,FALSE),5)="Csere",VLOOKUP(LEFT(VLOOKUP($A16,csapatok!$A:$GR,BH$271,FALSE),LEN(VLOOKUP($A16,csapatok!$A:$GR,BH$271,FALSE))-6),'csapat-ranglista'!$A:$CC,BH$272,FALSE)/8,VLOOKUP(VLOOKUP($A16,csapatok!$A:$GR,BH$271,FALSE),'csapat-ranglista'!$A:$CC,BH$272,FALSE)/4),0)</f>
        <v>0</v>
      </c>
      <c r="BI16" s="226">
        <f>IFERROR(IF(RIGHT(VLOOKUP($A16,csapatok!$A:$GR,BI$271,FALSE),5)="Csere",VLOOKUP(LEFT(VLOOKUP($A16,csapatok!$A:$GR,BI$271,FALSE),LEN(VLOOKUP($A16,csapatok!$A:$GR,BI$271,FALSE))-6),'csapat-ranglista'!$A:$CC,BI$272,FALSE)/8,VLOOKUP(VLOOKUP($A16,csapatok!$A:$GR,BI$271,FALSE),'csapat-ranglista'!$A:$CC,BI$272,FALSE)/4),0)</f>
        <v>0.68679796504306667</v>
      </c>
      <c r="BJ16" s="226">
        <f>IFERROR(IF(RIGHT(VLOOKUP($A16,csapatok!$A:$GR,BJ$271,FALSE),5)="Csere",VLOOKUP(LEFT(VLOOKUP($A16,csapatok!$A:$GR,BJ$271,FALSE),LEN(VLOOKUP($A16,csapatok!$A:$GR,BJ$271,FALSE))-6),'csapat-ranglista'!$A:$CC,BJ$272,FALSE)/8,VLOOKUP(VLOOKUP($A16,csapatok!$A:$GR,BJ$271,FALSE),'csapat-ranglista'!$A:$CC,BJ$272,FALSE)/4),0)</f>
        <v>0</v>
      </c>
      <c r="BK16" s="226">
        <f>IFERROR(IF(RIGHT(VLOOKUP($A16,csapatok!$A:$GR,BK$271,FALSE),5)="Csere",VLOOKUP(LEFT(VLOOKUP($A16,csapatok!$A:$GR,BK$271,FALSE),LEN(VLOOKUP($A16,csapatok!$A:$GR,BK$271,FALSE))-6),'csapat-ranglista'!$A:$CC,BK$272,FALSE)/8,VLOOKUP(VLOOKUP($A16,csapatok!$A:$GR,BK$271,FALSE),'csapat-ranglista'!$A:$CC,BK$272,FALSE)/4),0)</f>
        <v>0</v>
      </c>
      <c r="BL16" s="226">
        <f>IFERROR(IF(RIGHT(VLOOKUP($A16,csapatok!$A:$GR,BL$271,FALSE),5)="Csere",VLOOKUP(LEFT(VLOOKUP($A16,csapatok!$A:$GR,BL$271,FALSE),LEN(VLOOKUP($A16,csapatok!$A:$GR,BL$271,FALSE))-6),'csapat-ranglista'!$A:$CC,BL$272,FALSE)/8,VLOOKUP(VLOOKUP($A16,csapatok!$A:$GR,BL$271,FALSE),'csapat-ranglista'!$A:$CC,BL$272,FALSE)/4),0)</f>
        <v>7.567542108175207</v>
      </c>
      <c r="BM16" s="226">
        <f>IFERROR(IF(RIGHT(VLOOKUP($A16,csapatok!$A:$GR,BM$271,FALSE),5)="Csere",VLOOKUP(LEFT(VLOOKUP($A16,csapatok!$A:$GR,BM$271,FALSE),LEN(VLOOKUP($A16,csapatok!$A:$GR,BM$271,FALSE))-6),'csapat-ranglista'!$A:$CC,BM$272,FALSE)/8,VLOOKUP(VLOOKUP($A16,csapatok!$A:$GR,BM$271,FALSE),'csapat-ranglista'!$A:$CC,BM$272,FALSE)/4),0)</f>
        <v>2.6256681943441764</v>
      </c>
      <c r="BN16" s="226">
        <f>IFERROR(IF(RIGHT(VLOOKUP($A16,csapatok!$A:$GR,BN$271,FALSE),5)="Csere",VLOOKUP(LEFT(VLOOKUP($A16,csapatok!$A:$GR,BN$271,FALSE),LEN(VLOOKUP($A16,csapatok!$A:$GR,BN$271,FALSE))-6),'csapat-ranglista'!$A:$CC,BN$272,FALSE)/8,VLOOKUP(VLOOKUP($A16,csapatok!$A:$GR,BN$271,FALSE),'csapat-ranglista'!$A:$CC,BN$272,FALSE)/4),0)</f>
        <v>0</v>
      </c>
      <c r="BO16" s="226">
        <f>IFERROR(IF(RIGHT(VLOOKUP($A16,csapatok!$A:$GR,BO$271,FALSE),5)="Csere",VLOOKUP(LEFT(VLOOKUP($A16,csapatok!$A:$GR,BO$271,FALSE),LEN(VLOOKUP($A16,csapatok!$A:$GR,BO$271,FALSE))-6),'csapat-ranglista'!$A:$CC,BO$272,FALSE)/8,VLOOKUP(VLOOKUP($A16,csapatok!$A:$GR,BO$271,FALSE),'csapat-ranglista'!$A:$CC,BO$272,FALSE)/4),0)</f>
        <v>17.117848409941498</v>
      </c>
      <c r="BP16" s="226">
        <f>IFERROR(IF(RIGHT(VLOOKUP($A16,csapatok!$A:$GR,BP$271,FALSE),5)="Csere",VLOOKUP(LEFT(VLOOKUP($A16,csapatok!$A:$GR,BP$271,FALSE),LEN(VLOOKUP($A16,csapatok!$A:$GR,BP$271,FALSE))-6),'csapat-ranglista'!$A:$CC,BP$272,FALSE)/8,VLOOKUP(VLOOKUP($A16,csapatok!$A:$GR,BP$271,FALSE),'csapat-ranglista'!$A:$CC,BP$272,FALSE)/4),0)</f>
        <v>36.881806500000003</v>
      </c>
      <c r="BQ16" s="226">
        <f>IFERROR(IF(RIGHT(VLOOKUP($A16,csapatok!$A:$GR,BQ$271,FALSE),5)="Csere",VLOOKUP(LEFT(VLOOKUP($A16,csapatok!$A:$GR,BQ$271,FALSE),LEN(VLOOKUP($A16,csapatok!$A:$GR,BQ$271,FALSE))-6),'csapat-ranglista'!$A:$CC,BQ$272,FALSE)/8,VLOOKUP(VLOOKUP($A16,csapatok!$A:$GR,BQ$271,FALSE),'csapat-ranglista'!$A:$CC,BQ$272,FALSE)/4),0)</f>
        <v>0</v>
      </c>
      <c r="BR16" s="226">
        <f>IFERROR(IF(RIGHT(VLOOKUP($A16,csapatok!$A:$GR,BR$271,FALSE),5)="Csere",VLOOKUP(LEFT(VLOOKUP($A16,csapatok!$A:$GR,BR$271,FALSE),LEN(VLOOKUP($A16,csapatok!$A:$GR,BR$271,FALSE))-6),'csapat-ranglista'!$A:$CC,BR$272,FALSE)/8,VLOOKUP(VLOOKUP($A16,csapatok!$A:$GR,BR$271,FALSE),'csapat-ranglista'!$A:$CC,BR$272,FALSE)/4),0)</f>
        <v>0</v>
      </c>
      <c r="BS16" s="226">
        <f>IFERROR(IF(RIGHT(VLOOKUP($A16,csapatok!$A:$GR,BS$271,FALSE),5)="Csere",VLOOKUP(LEFT(VLOOKUP($A16,csapatok!$A:$GR,BS$271,FALSE),LEN(VLOOKUP($A16,csapatok!$A:$GR,BS$271,FALSE))-6),'csapat-ranglista'!$A:$CC,BS$272,FALSE)/8,VLOOKUP(VLOOKUP($A16,csapatok!$A:$GR,BS$271,FALSE),'csapat-ranglista'!$A:$CC,BS$272,FALSE)/4),0)</f>
        <v>0</v>
      </c>
      <c r="BT16" s="226">
        <f>IFERROR(IF(RIGHT(VLOOKUP($A16,csapatok!$A:$GR,BT$271,FALSE),5)="Csere",VLOOKUP(LEFT(VLOOKUP($A16,csapatok!$A:$GR,BT$271,FALSE),LEN(VLOOKUP($A16,csapatok!$A:$GR,BT$271,FALSE))-6),'csapat-ranglista'!$A:$CC,BT$272,FALSE)/8,VLOOKUP(VLOOKUP($A16,csapatok!$A:$GR,BT$271,FALSE),'csapat-ranglista'!$A:$CC,BT$272,FALSE)/4),0)</f>
        <v>0</v>
      </c>
      <c r="BU16" s="226">
        <f>IFERROR(IF(RIGHT(VLOOKUP($A16,csapatok!$A:$GR,BU$271,FALSE),5)="Csere",VLOOKUP(LEFT(VLOOKUP($A16,csapatok!$A:$GR,BU$271,FALSE),LEN(VLOOKUP($A16,csapatok!$A:$GR,BU$271,FALSE))-6),'csapat-ranglista'!$A:$CC,BU$272,FALSE)/8,VLOOKUP(VLOOKUP($A16,csapatok!$A:$GR,BU$271,FALSE),'csapat-ranglista'!$A:$CC,BU$272,FALSE)/4),0)</f>
        <v>0</v>
      </c>
      <c r="BV16" s="226">
        <f>IFERROR(IF(RIGHT(VLOOKUP($A16,csapatok!$A:$GR,BV$271,FALSE),5)="Csere",VLOOKUP(LEFT(VLOOKUP($A16,csapatok!$A:$GR,BV$271,FALSE),LEN(VLOOKUP($A16,csapatok!$A:$GR,BV$271,FALSE))-6),'csapat-ranglista'!$A:$CC,BV$272,FALSE)/8,VLOOKUP(VLOOKUP($A16,csapatok!$A:$GR,BV$271,FALSE),'csapat-ranglista'!$A:$CC,BV$272,FALSE)/4),0)</f>
        <v>0</v>
      </c>
      <c r="BW16" s="226">
        <f>IFERROR(IF(RIGHT(VLOOKUP($A16,csapatok!$A:$GR,BW$271,FALSE),5)="Csere",VLOOKUP(LEFT(VLOOKUP($A16,csapatok!$A:$GR,BW$271,FALSE),LEN(VLOOKUP($A16,csapatok!$A:$GR,BW$271,FALSE))-6),'csapat-ranglista'!$A:$CC,BW$272,FALSE)/8,VLOOKUP(VLOOKUP($A16,csapatok!$A:$GR,BW$271,FALSE),'csapat-ranglista'!$A:$CC,BW$272,FALSE)/4),0)</f>
        <v>0</v>
      </c>
      <c r="BX16" s="226">
        <f>IFERROR(IF(RIGHT(VLOOKUP($A16,csapatok!$A:$GR,BX$271,FALSE),5)="Csere",VLOOKUP(LEFT(VLOOKUP($A16,csapatok!$A:$GR,BX$271,FALSE),LEN(VLOOKUP($A16,csapatok!$A:$GR,BX$271,FALSE))-6),'csapat-ranglista'!$A:$CC,BX$272,FALSE)/8,VLOOKUP(VLOOKUP($A16,csapatok!$A:$GR,BX$271,FALSE),'csapat-ranglista'!$A:$CC,BX$272,FALSE)/4),0)</f>
        <v>34.971716737049221</v>
      </c>
      <c r="BY16" s="226">
        <f>IFERROR(IF(RIGHT(VLOOKUP($A16,csapatok!$A:$GR,BY$271,FALSE),5)="Csere",VLOOKUP(LEFT(VLOOKUP($A16,csapatok!$A:$GR,BY$271,FALSE),LEN(VLOOKUP($A16,csapatok!$A:$GR,BY$271,FALSE))-6),'csapat-ranglista'!$A:$CC,BY$272,FALSE)/8,VLOOKUP(VLOOKUP($A16,csapatok!$A:$GR,BY$271,FALSE),'csapat-ranglista'!$A:$CC,BY$272,FALSE)/4),0)</f>
        <v>0</v>
      </c>
      <c r="BZ16" s="226">
        <f>IFERROR(IF(RIGHT(VLOOKUP($A16,csapatok!$A:$GR,BZ$271,FALSE),5)="Csere",VLOOKUP(LEFT(VLOOKUP($A16,csapatok!$A:$GR,BZ$271,FALSE),LEN(VLOOKUP($A16,csapatok!$A:$GR,BZ$271,FALSE))-6),'csapat-ranglista'!$A:$CC,BZ$272,FALSE)/8,VLOOKUP(VLOOKUP($A16,csapatok!$A:$GR,BZ$271,FALSE),'csapat-ranglista'!$A:$CC,BZ$272,FALSE)/4),0)</f>
        <v>0</v>
      </c>
      <c r="CA16" s="226">
        <f>IFERROR(IF(RIGHT(VLOOKUP($A16,csapatok!$A:$GR,CA$271,FALSE),5)="Csere",VLOOKUP(LEFT(VLOOKUP($A16,csapatok!$A:$GR,CA$271,FALSE),LEN(VLOOKUP($A16,csapatok!$A:$GR,CA$271,FALSE))-6),'csapat-ranglista'!$A:$CC,CA$272,FALSE)/8,VLOOKUP(VLOOKUP($A16,csapatok!$A:$GR,CA$271,FALSE),'csapat-ranglista'!$A:$CC,CA$272,FALSE)/4),0)</f>
        <v>0</v>
      </c>
      <c r="CB16" s="226">
        <f>IFERROR(IF(RIGHT(VLOOKUP($A16,csapatok!$A:$GR,CB$271,FALSE),5)="Csere",VLOOKUP(LEFT(VLOOKUP($A16,csapatok!$A:$GR,CB$271,FALSE),LEN(VLOOKUP($A16,csapatok!$A:$GR,CB$271,FALSE))-6),'csapat-ranglista'!$A:$CC,CB$272,FALSE)/8,VLOOKUP(VLOOKUP($A16,csapatok!$A:$GR,CB$271,FALSE),'csapat-ranglista'!$A:$CC,CB$272,FALSE)/4),0)</f>
        <v>0</v>
      </c>
      <c r="CC16" s="226">
        <f>IFERROR(IF(RIGHT(VLOOKUP($A16,csapatok!$A:$GR,CC$271,FALSE),5)="Csere",VLOOKUP(LEFT(VLOOKUP($A16,csapatok!$A:$GR,CC$271,FALSE),LEN(VLOOKUP($A16,csapatok!$A:$GR,CC$271,FALSE))-6),'csapat-ranglista'!$A:$CC,CC$272,FALSE)/8,VLOOKUP(VLOOKUP($A16,csapatok!$A:$GR,CC$271,FALSE),'csapat-ranglista'!$A:$CC,CC$272,FALSE)/4),0)</f>
        <v>0</v>
      </c>
      <c r="CD16" s="226">
        <f>IFERROR(IF(RIGHT(VLOOKUP($A16,csapatok!$A:$GR,CD$271,FALSE),5)="Csere",VLOOKUP(LEFT(VLOOKUP($A16,csapatok!$A:$GR,CD$271,FALSE),LEN(VLOOKUP($A16,csapatok!$A:$GR,CD$271,FALSE))-6),'csapat-ranglista'!$A:$CC,CD$272,FALSE)/8,VLOOKUP(VLOOKUP($A16,csapatok!$A:$GR,CD$271,FALSE),'csapat-ranglista'!$A:$CC,CD$272,FALSE)/4),0)</f>
        <v>0</v>
      </c>
      <c r="CE16" s="226">
        <f>IFERROR(IF(RIGHT(VLOOKUP($A16,csapatok!$A:$GR,CE$271,FALSE),5)="Csere",VLOOKUP(LEFT(VLOOKUP($A16,csapatok!$A:$GR,CE$271,FALSE),LEN(VLOOKUP($A16,csapatok!$A:$GR,CE$271,FALSE))-6),'csapat-ranglista'!$A:$CC,CE$272,FALSE)/8,VLOOKUP(VLOOKUP($A16,csapatok!$A:$GR,CE$271,FALSE),'csapat-ranglista'!$A:$CC,CE$272,FALSE)/4),0)</f>
        <v>0</v>
      </c>
      <c r="CF16" s="226">
        <f>IFERROR(IF(RIGHT(VLOOKUP($A16,csapatok!$A:$GR,CF$271,FALSE),5)="Csere",VLOOKUP(LEFT(VLOOKUP($A16,csapatok!$A:$GR,CF$271,FALSE),LEN(VLOOKUP($A16,csapatok!$A:$GR,CF$271,FALSE))-6),'csapat-ranglista'!$A:$CC,CF$272,FALSE)/8,VLOOKUP(VLOOKUP($A16,csapatok!$A:$GR,CF$271,FALSE),'csapat-ranglista'!$A:$CC,CF$272,FALSE)/4),0)</f>
        <v>0</v>
      </c>
      <c r="CG16" s="226">
        <f>IFERROR(IF(RIGHT(VLOOKUP($A16,csapatok!$A:$GR,CG$271,FALSE),5)="Csere",VLOOKUP(LEFT(VLOOKUP($A16,csapatok!$A:$GR,CG$271,FALSE),LEN(VLOOKUP($A16,csapatok!$A:$GR,CG$271,FALSE))-6),'csapat-ranglista'!$A:$CC,CG$272,FALSE)/8,VLOOKUP(VLOOKUP($A16,csapatok!$A:$GR,CG$271,FALSE),'csapat-ranglista'!$A:$CC,CG$272,FALSE)/4),0)</f>
        <v>0</v>
      </c>
      <c r="CH16" s="226">
        <f>IFERROR(IF(RIGHT(VLOOKUP($A16,csapatok!$A:$GR,CH$271,FALSE),5)="Csere",VLOOKUP(LEFT(VLOOKUP($A16,csapatok!$A:$GR,CH$271,FALSE),LEN(VLOOKUP($A16,csapatok!$A:$GR,CH$271,FALSE))-6),'csapat-ranglista'!$A:$CC,CH$272,FALSE)/8,VLOOKUP(VLOOKUP($A16,csapatok!$A:$GR,CH$271,FALSE),'csapat-ranglista'!$A:$CC,CH$272,FALSE)/4),0)</f>
        <v>7.4888360474799773</v>
      </c>
      <c r="CI16" s="226">
        <f>IFERROR(IF(RIGHT(VLOOKUP($A16,csapatok!$A:$GR,CI$271,FALSE),5)="Csere",VLOOKUP(LEFT(VLOOKUP($A16,csapatok!$A:$GR,CI$271,FALSE),LEN(VLOOKUP($A16,csapatok!$A:$GR,CI$271,FALSE))-6),'csapat-ranglista'!$A:$CC,CI$272,FALSE)/8,VLOOKUP(VLOOKUP($A16,csapatok!$A:$GR,CI$271,FALSE),'csapat-ranglista'!$A:$CC,CI$272,FALSE)/4),0)</f>
        <v>3.75</v>
      </c>
      <c r="CJ16" s="227">
        <f>versenyek!$IQ$11*IFERROR(VLOOKUP(VLOOKUP($A16,versenyek!IP:IR,3,FALSE),szabalyok!$A$16:$B$23,2,FALSE)/4,0)</f>
        <v>0</v>
      </c>
      <c r="CK16" s="227">
        <f>versenyek!$IT$11*IFERROR(VLOOKUP(VLOOKUP($A16,versenyek!IS:IU,3,FALSE),szabalyok!$A$16:$B$23,2,FALSE)/4,0)</f>
        <v>0</v>
      </c>
      <c r="CL16" s="226"/>
      <c r="CM16" s="250">
        <f t="shared" si="1"/>
        <v>115.33159006166545</v>
      </c>
    </row>
    <row r="17" spans="1:91">
      <c r="A17" s="32" t="s">
        <v>62</v>
      </c>
      <c r="B17" s="2">
        <v>32956</v>
      </c>
      <c r="C17" s="133" t="str">
        <f t="shared" si="0"/>
        <v>ifi</v>
      </c>
      <c r="D17" s="32" t="s">
        <v>101</v>
      </c>
      <c r="E17" s="47">
        <v>13.5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3.379457593929807</v>
      </c>
      <c r="L17" s="32">
        <v>0</v>
      </c>
      <c r="M17" s="32">
        <v>0</v>
      </c>
      <c r="N17" s="32">
        <v>0</v>
      </c>
      <c r="O17" s="32">
        <v>37.257056953456619</v>
      </c>
      <c r="P17" s="32">
        <v>0</v>
      </c>
      <c r="Q17" s="32">
        <v>0</v>
      </c>
      <c r="R17" s="32">
        <v>4.216247462652186</v>
      </c>
      <c r="S17" s="32">
        <v>7.6350115922842674</v>
      </c>
      <c r="T17" s="32">
        <v>44.703641928337348</v>
      </c>
      <c r="U17" s="32">
        <v>0</v>
      </c>
      <c r="V17" s="32">
        <v>0</v>
      </c>
      <c r="W17" s="32">
        <v>0</v>
      </c>
      <c r="X17" s="32">
        <f>IFERROR(IF(RIGHT(VLOOKUP($A17,csapatok!$A:$BL,X$271,FALSE),5)="Csere",VLOOKUP(LEFT(VLOOKUP($A17,csapatok!$A:$BL,X$271,FALSE),LEN(VLOOKUP($A17,csapatok!$A:$BL,X$271,FALSE))-6),'csapat-ranglista'!$A:$CC,X$272,FALSE)/8,VLOOKUP(VLOOKUP($A17,csapatok!$A:$BL,X$271,FALSE),'csapat-ranglista'!$A:$CC,X$272,FALSE)/4),0)</f>
        <v>0</v>
      </c>
      <c r="Y17" s="32">
        <f>IFERROR(IF(RIGHT(VLOOKUP($A17,csapatok!$A:$BL,Y$271,FALSE),5)="Csere",VLOOKUP(LEFT(VLOOKUP($A17,csapatok!$A:$BL,Y$271,FALSE),LEN(VLOOKUP($A17,csapatok!$A:$BL,Y$271,FALSE))-6),'csapat-ranglista'!$A:$CC,Y$272,FALSE)/8,VLOOKUP(VLOOKUP($A17,csapatok!$A:$BL,Y$271,FALSE),'csapat-ranglista'!$A:$CC,Y$272,FALSE)/4),0)</f>
        <v>0</v>
      </c>
      <c r="Z17" s="32">
        <f>IFERROR(IF(RIGHT(VLOOKUP($A17,csapatok!$A:$BL,Z$271,FALSE),5)="Csere",VLOOKUP(LEFT(VLOOKUP($A17,csapatok!$A:$BL,Z$271,FALSE),LEN(VLOOKUP($A17,csapatok!$A:$BL,Z$271,FALSE))-6),'csapat-ranglista'!$A:$CC,Z$272,FALSE)/8,VLOOKUP(VLOOKUP($A17,csapatok!$A:$BL,Z$271,FALSE),'csapat-ranglista'!$A:$CC,Z$272,FALSE)/4),0)</f>
        <v>6.4261380188841049</v>
      </c>
      <c r="AA17" s="32">
        <f>IFERROR(IF(RIGHT(VLOOKUP($A17,csapatok!$A:$BL,AA$271,FALSE),5)="Csere",VLOOKUP(LEFT(VLOOKUP($A17,csapatok!$A:$BL,AA$271,FALSE),LEN(VLOOKUP($A17,csapatok!$A:$BL,AA$271,FALSE))-6),'csapat-ranglista'!$A:$CC,AA$272,FALSE)/8,VLOOKUP(VLOOKUP($A17,csapatok!$A:$BL,AA$271,FALSE),'csapat-ranglista'!$A:$CC,AA$272,FALSE)/4),0)</f>
        <v>0</v>
      </c>
      <c r="AB17" s="226">
        <f>IFERROR(IF(RIGHT(VLOOKUP($A17,csapatok!$A:$BL,AB$271,FALSE),5)="Csere",VLOOKUP(LEFT(VLOOKUP($A17,csapatok!$A:$BL,AB$271,FALSE),LEN(VLOOKUP($A17,csapatok!$A:$BL,AB$271,FALSE))-6),'csapat-ranglista'!$A:$CC,AB$272,FALSE)/8,VLOOKUP(VLOOKUP($A17,csapatok!$A:$BL,AB$271,FALSE),'csapat-ranglista'!$A:$CC,AB$272,FALSE)/4),0)</f>
        <v>0.96897022587362669</v>
      </c>
      <c r="AC17" s="226">
        <f>IFERROR(IF(RIGHT(VLOOKUP($A17,csapatok!$A:$BL,AC$271,FALSE),5)="Csere",VLOOKUP(LEFT(VLOOKUP($A17,csapatok!$A:$BL,AC$271,FALSE),LEN(VLOOKUP($A17,csapatok!$A:$BL,AC$271,FALSE))-6),'csapat-ranglista'!$A:$CC,AC$272,FALSE)/8,VLOOKUP(VLOOKUP($A17,csapatok!$A:$BL,AC$271,FALSE),'csapat-ranglista'!$A:$CC,AC$272,FALSE)/4),0)</f>
        <v>0</v>
      </c>
      <c r="AD17" s="226">
        <f>IFERROR(IF(RIGHT(VLOOKUP($A17,csapatok!$A:$BL,AD$271,FALSE),5)="Csere",VLOOKUP(LEFT(VLOOKUP($A17,csapatok!$A:$BL,AD$271,FALSE),LEN(VLOOKUP($A17,csapatok!$A:$BL,AD$271,FALSE))-6),'csapat-ranglista'!$A:$CC,AD$272,FALSE)/8,VLOOKUP(VLOOKUP($A17,csapatok!$A:$BL,AD$271,FALSE),'csapat-ranglista'!$A:$CC,AD$272,FALSE)/4),0)</f>
        <v>0</v>
      </c>
      <c r="AE17" s="226">
        <f>IFERROR(IF(RIGHT(VLOOKUP($A17,csapatok!$A:$BL,AE$271,FALSE),5)="Csere",VLOOKUP(LEFT(VLOOKUP($A17,csapatok!$A:$BL,AE$271,FALSE),LEN(VLOOKUP($A17,csapatok!$A:$BL,AE$271,FALSE))-6),'csapat-ranglista'!$A:$CC,AE$272,FALSE)/8,VLOOKUP(VLOOKUP($A17,csapatok!$A:$BL,AE$271,FALSE),'csapat-ranglista'!$A:$CC,AE$272,FALSE)/4),0)</f>
        <v>0</v>
      </c>
      <c r="AF17" s="226">
        <f>IFERROR(IF(RIGHT(VLOOKUP($A17,csapatok!$A:$BL,AF$271,FALSE),5)="Csere",VLOOKUP(LEFT(VLOOKUP($A17,csapatok!$A:$BL,AF$271,FALSE),LEN(VLOOKUP($A17,csapatok!$A:$BL,AF$271,FALSE))-6),'csapat-ranglista'!$A:$CC,AF$272,FALSE)/8,VLOOKUP(VLOOKUP($A17,csapatok!$A:$BL,AF$271,FALSE),'csapat-ranglista'!$A:$CC,AF$272,FALSE)/4),0)</f>
        <v>0</v>
      </c>
      <c r="AG17" s="226">
        <f>IFERROR(IF(RIGHT(VLOOKUP($A17,csapatok!$A:$BL,AG$271,FALSE),5)="Csere",VLOOKUP(LEFT(VLOOKUP($A17,csapatok!$A:$BL,AG$271,FALSE),LEN(VLOOKUP($A17,csapatok!$A:$BL,AG$271,FALSE))-6),'csapat-ranglista'!$A:$CC,AG$272,FALSE)/8,VLOOKUP(VLOOKUP($A17,csapatok!$A:$BL,AG$271,FALSE),'csapat-ranglista'!$A:$CC,AG$272,FALSE)/4),0)</f>
        <v>10.953603655266193</v>
      </c>
      <c r="AH17" s="226">
        <f>IFERROR(IF(RIGHT(VLOOKUP($A17,csapatok!$A:$BL,AH$271,FALSE),5)="Csere",VLOOKUP(LEFT(VLOOKUP($A17,csapatok!$A:$BL,AH$271,FALSE),LEN(VLOOKUP($A17,csapatok!$A:$BL,AH$271,FALSE))-6),'csapat-ranglista'!$A:$CC,AH$272,FALSE)/8,VLOOKUP(VLOOKUP($A17,csapatok!$A:$BL,AH$271,FALSE),'csapat-ranglista'!$A:$CC,AH$272,FALSE)/4),0)</f>
        <v>0</v>
      </c>
      <c r="AI17" s="226">
        <f>IFERROR(IF(RIGHT(VLOOKUP($A17,csapatok!$A:$BL,AI$271,FALSE),5)="Csere",VLOOKUP(LEFT(VLOOKUP($A17,csapatok!$A:$BL,AI$271,FALSE),LEN(VLOOKUP($A17,csapatok!$A:$BL,AI$271,FALSE))-6),'csapat-ranglista'!$A:$CC,AI$272,FALSE)/8,VLOOKUP(VLOOKUP($A17,csapatok!$A:$BL,AI$271,FALSE),'csapat-ranglista'!$A:$CC,AI$272,FALSE)/4),0)</f>
        <v>33.369180674799992</v>
      </c>
      <c r="AJ17" s="226">
        <f>IFERROR(IF(RIGHT(VLOOKUP($A17,csapatok!$A:$BL,AJ$271,FALSE),5)="Csere",VLOOKUP(LEFT(VLOOKUP($A17,csapatok!$A:$BL,AJ$271,FALSE),LEN(VLOOKUP($A17,csapatok!$A:$BL,AJ$271,FALSE))-6),'csapat-ranglista'!$A:$CC,AJ$272,FALSE)/8,VLOOKUP(VLOOKUP($A17,csapatok!$A:$BL,AJ$271,FALSE),'csapat-ranglista'!$A:$CC,AJ$272,FALSE)/2),0)</f>
        <v>0</v>
      </c>
      <c r="AK17" s="226">
        <f>IFERROR(IF(RIGHT(VLOOKUP($A17,csapatok!$A:$CN,AK$271,FALSE),5)="Csere",VLOOKUP(LEFT(VLOOKUP($A17,csapatok!$A:$CN,AK$271,FALSE),LEN(VLOOKUP($A17,csapatok!$A:$CN,AK$271,FALSE))-6),'csapat-ranglista'!$A:$CC,AK$272,FALSE)/8,VLOOKUP(VLOOKUP($A17,csapatok!$A:$CN,AK$271,FALSE),'csapat-ranglista'!$A:$CC,AK$272,FALSE)/4),0)</f>
        <v>0</v>
      </c>
      <c r="AL17" s="226">
        <f>IFERROR(IF(RIGHT(VLOOKUP($A17,csapatok!$A:$CN,AL$271,FALSE),5)="Csere",VLOOKUP(LEFT(VLOOKUP($A17,csapatok!$A:$CN,AL$271,FALSE),LEN(VLOOKUP($A17,csapatok!$A:$CN,AL$271,FALSE))-6),'csapat-ranglista'!$A:$CC,AL$272,FALSE)/8,VLOOKUP(VLOOKUP($A17,csapatok!$A:$CN,AL$271,FALSE),'csapat-ranglista'!$A:$CC,AL$272,FALSE)/4),0)</f>
        <v>11.938744504159827</v>
      </c>
      <c r="AM17" s="226">
        <f>IFERROR(IF(RIGHT(VLOOKUP($A17,csapatok!$A:$CN,AM$271,FALSE),5)="Csere",VLOOKUP(LEFT(VLOOKUP($A17,csapatok!$A:$CN,AM$271,FALSE),LEN(VLOOKUP($A17,csapatok!$A:$CN,AM$271,FALSE))-6),'csapat-ranglista'!$A:$CC,AM$272,FALSE)/8,VLOOKUP(VLOOKUP($A17,csapatok!$A:$CN,AM$271,FALSE),'csapat-ranglista'!$A:$CC,AM$272,FALSE)/4),0)</f>
        <v>0</v>
      </c>
      <c r="AN17" s="226">
        <f>IFERROR(IF(RIGHT(VLOOKUP($A17,csapatok!$A:$CN,AN$271,FALSE),5)="Csere",VLOOKUP(LEFT(VLOOKUP($A17,csapatok!$A:$CN,AN$271,FALSE),LEN(VLOOKUP($A17,csapatok!$A:$CN,AN$271,FALSE))-6),'csapat-ranglista'!$A:$CC,AN$272,FALSE)/8,VLOOKUP(VLOOKUP($A17,csapatok!$A:$CN,AN$271,FALSE),'csapat-ranglista'!$A:$CC,AN$272,FALSE)/4),0)</f>
        <v>0</v>
      </c>
      <c r="AO17" s="226">
        <f>IFERROR(IF(RIGHT(VLOOKUP($A17,csapatok!$A:$CN,AO$271,FALSE),5)="Csere",VLOOKUP(LEFT(VLOOKUP($A17,csapatok!$A:$CN,AO$271,FALSE),LEN(VLOOKUP($A17,csapatok!$A:$CN,AO$271,FALSE))-6),'csapat-ranglista'!$A:$CC,AO$272,FALSE)/8,VLOOKUP(VLOOKUP($A17,csapatok!$A:$CN,AO$271,FALSE),'csapat-ranglista'!$A:$CC,AO$272,FALSE)/4),0)</f>
        <v>0</v>
      </c>
      <c r="AP17" s="226">
        <f>IFERROR(IF(RIGHT(VLOOKUP($A17,csapatok!$A:$CN,AP$271,FALSE),5)="Csere",VLOOKUP(LEFT(VLOOKUP($A17,csapatok!$A:$CN,AP$271,FALSE),LEN(VLOOKUP($A17,csapatok!$A:$CN,AP$271,FALSE))-6),'csapat-ranglista'!$A:$CC,AP$272,FALSE)/8,VLOOKUP(VLOOKUP($A17,csapatok!$A:$CN,AP$271,FALSE),'csapat-ranglista'!$A:$CC,AP$272,FALSE)/4),0)</f>
        <v>3.5061318376488333</v>
      </c>
      <c r="AQ17" s="226">
        <f>IFERROR(IF(RIGHT(VLOOKUP($A17,csapatok!$A:$CN,AQ$271,FALSE),5)="Csere",VLOOKUP(LEFT(VLOOKUP($A17,csapatok!$A:$CN,AQ$271,FALSE),LEN(VLOOKUP($A17,csapatok!$A:$CN,AQ$271,FALSE))-6),'csapat-ranglista'!$A:$CC,AQ$272,FALSE)/8,VLOOKUP(VLOOKUP($A17,csapatok!$A:$CN,AQ$271,FALSE),'csapat-ranglista'!$A:$CC,AQ$272,FALSE)/4),0)</f>
        <v>0</v>
      </c>
      <c r="AR17" s="226">
        <f>IFERROR(IF(RIGHT(VLOOKUP($A17,csapatok!$A:$CN,AR$271,FALSE),5)="Csere",VLOOKUP(LEFT(VLOOKUP($A17,csapatok!$A:$CN,AR$271,FALSE),LEN(VLOOKUP($A17,csapatok!$A:$CN,AR$271,FALSE))-6),'csapat-ranglista'!$A:$CC,AR$272,FALSE)/8,VLOOKUP(VLOOKUP($A17,csapatok!$A:$CN,AR$271,FALSE),'csapat-ranglista'!$A:$CC,AR$272,FALSE)/4),0)</f>
        <v>0</v>
      </c>
      <c r="AS17" s="226">
        <f>IFERROR(IF(RIGHT(VLOOKUP($A17,csapatok!$A:$CN,AS$271,FALSE),5)="Csere",VLOOKUP(LEFT(VLOOKUP($A17,csapatok!$A:$CN,AS$271,FALSE),LEN(VLOOKUP($A17,csapatok!$A:$CN,AS$271,FALSE))-6),'csapat-ranglista'!$A:$CC,AS$272,FALSE)/8,VLOOKUP(VLOOKUP($A17,csapatok!$A:$CN,AS$271,FALSE),'csapat-ranglista'!$A:$CC,AS$272,FALSE)/4),0)</f>
        <v>0</v>
      </c>
      <c r="AT17" s="226">
        <f>IFERROR(IF(RIGHT(VLOOKUP($A17,csapatok!$A:$CN,AT$271,FALSE),5)="Csere",VLOOKUP(LEFT(VLOOKUP($A17,csapatok!$A:$CN,AT$271,FALSE),LEN(VLOOKUP($A17,csapatok!$A:$CN,AT$271,FALSE))-6),'csapat-ranglista'!$A:$CC,AT$272,FALSE)/8,VLOOKUP(VLOOKUP($A17,csapatok!$A:$CN,AT$271,FALSE),'csapat-ranglista'!$A:$CC,AT$272,FALSE)/4),0)</f>
        <v>15.670243786023882</v>
      </c>
      <c r="AU17" s="226">
        <f>IFERROR(IF(RIGHT(VLOOKUP($A17,csapatok!$A:$CN,AU$271,FALSE),5)="Csere",VLOOKUP(LEFT(VLOOKUP($A17,csapatok!$A:$CN,AU$271,FALSE),LEN(VLOOKUP($A17,csapatok!$A:$CN,AU$271,FALSE))-6),'csapat-ranglista'!$A:$CC,AU$272,FALSE)/8,VLOOKUP(VLOOKUP($A17,csapatok!$A:$CN,AU$271,FALSE),'csapat-ranglista'!$A:$CC,AU$272,FALSE)/4),0)</f>
        <v>0</v>
      </c>
      <c r="AV17" s="226">
        <f>IFERROR(IF(RIGHT(VLOOKUP($A17,csapatok!$A:$CN,AV$271,FALSE),5)="Csere",VLOOKUP(LEFT(VLOOKUP($A17,csapatok!$A:$CN,AV$271,FALSE),LEN(VLOOKUP($A17,csapatok!$A:$CN,AV$271,FALSE))-6),'csapat-ranglista'!$A:$CC,AV$272,FALSE)/8,VLOOKUP(VLOOKUP($A17,csapatok!$A:$CN,AV$271,FALSE),'csapat-ranglista'!$A:$CC,AV$272,FALSE)/4),0)</f>
        <v>0</v>
      </c>
      <c r="AW17" s="226">
        <f>IFERROR(IF(RIGHT(VLOOKUP($A17,csapatok!$A:$CN,AW$271,FALSE),5)="Csere",VLOOKUP(LEFT(VLOOKUP($A17,csapatok!$A:$CN,AW$271,FALSE),LEN(VLOOKUP($A17,csapatok!$A:$CN,AW$271,FALSE))-6),'csapat-ranglista'!$A:$CC,AW$272,FALSE)/8,VLOOKUP(VLOOKUP($A17,csapatok!$A:$CN,AW$271,FALSE),'csapat-ranglista'!$A:$CC,AW$272,FALSE)/4),0)</f>
        <v>0</v>
      </c>
      <c r="AX17" s="226">
        <f>IFERROR(IF(RIGHT(VLOOKUP($A17,csapatok!$A:$CN,AX$271,FALSE),5)="Csere",VLOOKUP(LEFT(VLOOKUP($A17,csapatok!$A:$CN,AX$271,FALSE),LEN(VLOOKUP($A17,csapatok!$A:$CN,AX$271,FALSE))-6),'csapat-ranglista'!$A:$CC,AX$272,FALSE)/8,VLOOKUP(VLOOKUP($A17,csapatok!$A:$CN,AX$271,FALSE),'csapat-ranglista'!$A:$CC,AX$272,FALSE)/4),0)</f>
        <v>5.3630391834821838</v>
      </c>
      <c r="AY17" s="226">
        <f>IFERROR(IF(RIGHT(VLOOKUP($A17,csapatok!$A:$GR,AY$271,FALSE),5)="Csere",VLOOKUP(LEFT(VLOOKUP($A17,csapatok!$A:$GR,AY$271,FALSE),LEN(VLOOKUP($A17,csapatok!$A:$GR,AY$271,FALSE))-6),'csapat-ranglista'!$A:$CC,AY$272,FALSE)/8,VLOOKUP(VLOOKUP($A17,csapatok!$A:$GR,AY$271,FALSE),'csapat-ranglista'!$A:$CC,AY$272,FALSE)/4),0)</f>
        <v>0</v>
      </c>
      <c r="AZ17" s="226">
        <f>IFERROR(IF(RIGHT(VLOOKUP($A17,csapatok!$A:$GR,AZ$271,FALSE),5)="Csere",VLOOKUP(LEFT(VLOOKUP($A17,csapatok!$A:$GR,AZ$271,FALSE),LEN(VLOOKUP($A17,csapatok!$A:$GR,AZ$271,FALSE))-6),'csapat-ranglista'!$A:$CC,AZ$272,FALSE)/8,VLOOKUP(VLOOKUP($A17,csapatok!$A:$GR,AZ$271,FALSE),'csapat-ranglista'!$A:$CC,AZ$272,FALSE)/4),0)</f>
        <v>0</v>
      </c>
      <c r="BA17" s="226">
        <f>IFERROR(IF(RIGHT(VLOOKUP($A17,csapatok!$A:$GR,BA$271,FALSE),5)="Csere",VLOOKUP(LEFT(VLOOKUP($A17,csapatok!$A:$GR,BA$271,FALSE),LEN(VLOOKUP($A17,csapatok!$A:$GR,BA$271,FALSE))-6),'csapat-ranglista'!$A:$CC,BA$272,FALSE)/8,VLOOKUP(VLOOKUP($A17,csapatok!$A:$GR,BA$271,FALSE),'csapat-ranglista'!$A:$CC,BA$272,FALSE)/4),0)</f>
        <v>0</v>
      </c>
      <c r="BB17" s="226">
        <f>IFERROR(IF(RIGHT(VLOOKUP($A17,csapatok!$A:$GR,BB$271,FALSE),5)="Csere",VLOOKUP(LEFT(VLOOKUP($A17,csapatok!$A:$GR,BB$271,FALSE),LEN(VLOOKUP($A17,csapatok!$A:$GR,BB$271,FALSE))-6),'csapat-ranglista'!$A:$CC,BB$272,FALSE)/8,VLOOKUP(VLOOKUP($A17,csapatok!$A:$GR,BB$271,FALSE),'csapat-ranglista'!$A:$CC,BB$272,FALSE)/4),0)</f>
        <v>0</v>
      </c>
      <c r="BC17" s="227">
        <f>versenyek!$ES$11*IFERROR(VLOOKUP(VLOOKUP($A17,versenyek!ER:ET,3,FALSE),szabalyok!$A$16:$B$23,2,FALSE)/4,0)</f>
        <v>0</v>
      </c>
      <c r="BD17" s="227">
        <f>versenyek!$EV$11*IFERROR(VLOOKUP(VLOOKUP($A17,versenyek!EU:EW,3,FALSE),szabalyok!$A$16:$B$23,2,FALSE)/4,0)</f>
        <v>0</v>
      </c>
      <c r="BE17" s="226">
        <f>IFERROR(IF(RIGHT(VLOOKUP($A17,csapatok!$A:$GR,BE$271,FALSE),5)="Csere",VLOOKUP(LEFT(VLOOKUP($A17,csapatok!$A:$GR,BE$271,FALSE),LEN(VLOOKUP($A17,csapatok!$A:$GR,BE$271,FALSE))-6),'csapat-ranglista'!$A:$CC,BE$272,FALSE)/8,VLOOKUP(VLOOKUP($A17,csapatok!$A:$GR,BE$271,FALSE),'csapat-ranglista'!$A:$CC,BE$272,FALSE)/4),0)</f>
        <v>0</v>
      </c>
      <c r="BF17" s="226">
        <f>IFERROR(IF(RIGHT(VLOOKUP($A17,csapatok!$A:$GR,BF$271,FALSE),5)="Csere",VLOOKUP(LEFT(VLOOKUP($A17,csapatok!$A:$GR,BF$271,FALSE),LEN(VLOOKUP($A17,csapatok!$A:$GR,BF$271,FALSE))-6),'csapat-ranglista'!$A:$CC,BF$272,FALSE)/8,VLOOKUP(VLOOKUP($A17,csapatok!$A:$GR,BF$271,FALSE),'csapat-ranglista'!$A:$CC,BF$272,FALSE)/4),0)</f>
        <v>0</v>
      </c>
      <c r="BG17" s="226">
        <f>IFERROR(IF(RIGHT(VLOOKUP($A17,csapatok!$A:$GR,BG$271,FALSE),5)="Csere",VLOOKUP(LEFT(VLOOKUP($A17,csapatok!$A:$GR,BG$271,FALSE),LEN(VLOOKUP($A17,csapatok!$A:$GR,BG$271,FALSE))-6),'csapat-ranglista'!$A:$CC,BG$272,FALSE)/8,VLOOKUP(VLOOKUP($A17,csapatok!$A:$GR,BG$271,FALSE),'csapat-ranglista'!$A:$CC,BG$272,FALSE)/4),0)</f>
        <v>0</v>
      </c>
      <c r="BH17" s="226">
        <f>IFERROR(IF(RIGHT(VLOOKUP($A17,csapatok!$A:$GR,BH$271,FALSE),5)="Csere",VLOOKUP(LEFT(VLOOKUP($A17,csapatok!$A:$GR,BH$271,FALSE),LEN(VLOOKUP($A17,csapatok!$A:$GR,BH$271,FALSE))-6),'csapat-ranglista'!$A:$CC,BH$272,FALSE)/8,VLOOKUP(VLOOKUP($A17,csapatok!$A:$GR,BH$271,FALSE),'csapat-ranglista'!$A:$CC,BH$272,FALSE)/4),0)</f>
        <v>0</v>
      </c>
      <c r="BI17" s="226">
        <f>IFERROR(IF(RIGHT(VLOOKUP($A17,csapatok!$A:$GR,BI$271,FALSE),5)="Csere",VLOOKUP(LEFT(VLOOKUP($A17,csapatok!$A:$GR,BI$271,FALSE),LEN(VLOOKUP($A17,csapatok!$A:$GR,BI$271,FALSE))-6),'csapat-ranglista'!$A:$CC,BI$272,FALSE)/8,VLOOKUP(VLOOKUP($A17,csapatok!$A:$GR,BI$271,FALSE),'csapat-ranglista'!$A:$CC,BI$272,FALSE)/4),0)</f>
        <v>0</v>
      </c>
      <c r="BJ17" s="226">
        <f>IFERROR(IF(RIGHT(VLOOKUP($A17,csapatok!$A:$GR,BJ$271,FALSE),5)="Csere",VLOOKUP(LEFT(VLOOKUP($A17,csapatok!$A:$GR,BJ$271,FALSE),LEN(VLOOKUP($A17,csapatok!$A:$GR,BJ$271,FALSE))-6),'csapat-ranglista'!$A:$CC,BJ$272,FALSE)/8,VLOOKUP(VLOOKUP($A17,csapatok!$A:$GR,BJ$271,FALSE),'csapat-ranglista'!$A:$CC,BJ$272,FALSE)/4),0)</f>
        <v>0</v>
      </c>
      <c r="BK17" s="226">
        <f>IFERROR(IF(RIGHT(VLOOKUP($A17,csapatok!$A:$GR,BK$271,FALSE),5)="Csere",VLOOKUP(LEFT(VLOOKUP($A17,csapatok!$A:$GR,BK$271,FALSE),LEN(VLOOKUP($A17,csapatok!$A:$GR,BK$271,FALSE))-6),'csapat-ranglista'!$A:$CC,BK$272,FALSE)/8,VLOOKUP(VLOOKUP($A17,csapatok!$A:$GR,BK$271,FALSE),'csapat-ranglista'!$A:$CC,BK$272,FALSE)/4),0)</f>
        <v>0</v>
      </c>
      <c r="BL17" s="226">
        <f>IFERROR(IF(RIGHT(VLOOKUP($A17,csapatok!$A:$GR,BL$271,FALSE),5)="Csere",VLOOKUP(LEFT(VLOOKUP($A17,csapatok!$A:$GR,BL$271,FALSE),LEN(VLOOKUP($A17,csapatok!$A:$GR,BL$271,FALSE))-6),'csapat-ranglista'!$A:$CC,BL$272,FALSE)/8,VLOOKUP(VLOOKUP($A17,csapatok!$A:$GR,BL$271,FALSE),'csapat-ranglista'!$A:$CC,BL$272,FALSE)/4),0)</f>
        <v>13.621575794715371</v>
      </c>
      <c r="BM17" s="226">
        <f>IFERROR(IF(RIGHT(VLOOKUP($A17,csapatok!$A:$GR,BM$271,FALSE),5)="Csere",VLOOKUP(LEFT(VLOOKUP($A17,csapatok!$A:$GR,BM$271,FALSE),LEN(VLOOKUP($A17,csapatok!$A:$GR,BM$271,FALSE))-6),'csapat-ranglista'!$A:$CC,BM$272,FALSE)/8,VLOOKUP(VLOOKUP($A17,csapatok!$A:$GR,BM$271,FALSE),'csapat-ranglista'!$A:$CC,BM$272,FALSE)/4),0)</f>
        <v>0</v>
      </c>
      <c r="BN17" s="226">
        <f>IFERROR(IF(RIGHT(VLOOKUP($A17,csapatok!$A:$GR,BN$271,FALSE),5)="Csere",VLOOKUP(LEFT(VLOOKUP($A17,csapatok!$A:$GR,BN$271,FALSE),LEN(VLOOKUP($A17,csapatok!$A:$GR,BN$271,FALSE))-6),'csapat-ranglista'!$A:$CC,BN$272,FALSE)/8,VLOOKUP(VLOOKUP($A17,csapatok!$A:$GR,BN$271,FALSE),'csapat-ranglista'!$A:$CC,BN$272,FALSE)/4),0)</f>
        <v>0</v>
      </c>
      <c r="BO17" s="226">
        <f>IFERROR(IF(RIGHT(VLOOKUP($A17,csapatok!$A:$GR,BO$271,FALSE),5)="Csere",VLOOKUP(LEFT(VLOOKUP($A17,csapatok!$A:$GR,BO$271,FALSE),LEN(VLOOKUP($A17,csapatok!$A:$GR,BO$271,FALSE))-6),'csapat-ranglista'!$A:$CC,BO$272,FALSE)/8,VLOOKUP(VLOOKUP($A17,csapatok!$A:$GR,BO$271,FALSE),'csapat-ranglista'!$A:$CC,BO$272,FALSE)/4),0)</f>
        <v>0</v>
      </c>
      <c r="BP17" s="226">
        <f>IFERROR(IF(RIGHT(VLOOKUP($A17,csapatok!$A:$GR,BP$271,FALSE),5)="Csere",VLOOKUP(LEFT(VLOOKUP($A17,csapatok!$A:$GR,BP$271,FALSE),LEN(VLOOKUP($A17,csapatok!$A:$GR,BP$271,FALSE))-6),'csapat-ranglista'!$A:$CC,BP$272,FALSE)/8,VLOOKUP(VLOOKUP($A17,csapatok!$A:$GR,BP$271,FALSE),'csapat-ranglista'!$A:$CC,BP$272,FALSE)/4),0)</f>
        <v>0</v>
      </c>
      <c r="BQ17" s="226">
        <f>IFERROR(IF(RIGHT(VLOOKUP($A17,csapatok!$A:$GR,BQ$271,FALSE),5)="Csere",VLOOKUP(LEFT(VLOOKUP($A17,csapatok!$A:$GR,BQ$271,FALSE),LEN(VLOOKUP($A17,csapatok!$A:$GR,BQ$271,FALSE))-6),'csapat-ranglista'!$A:$CC,BQ$272,FALSE)/8,VLOOKUP(VLOOKUP($A17,csapatok!$A:$GR,BQ$271,FALSE),'csapat-ranglista'!$A:$CC,BQ$272,FALSE)/4),0)</f>
        <v>0</v>
      </c>
      <c r="BR17" s="226">
        <f>IFERROR(IF(RIGHT(VLOOKUP($A17,csapatok!$A:$GR,BR$271,FALSE),5)="Csere",VLOOKUP(LEFT(VLOOKUP($A17,csapatok!$A:$GR,BR$271,FALSE),LEN(VLOOKUP($A17,csapatok!$A:$GR,BR$271,FALSE))-6),'csapat-ranglista'!$A:$CC,BR$272,FALSE)/8,VLOOKUP(VLOOKUP($A17,csapatok!$A:$GR,BR$271,FALSE),'csapat-ranglista'!$A:$CC,BR$272,FALSE)/4),0)</f>
        <v>0</v>
      </c>
      <c r="BS17" s="226">
        <f>IFERROR(IF(RIGHT(VLOOKUP($A17,csapatok!$A:$GR,BS$271,FALSE),5)="Csere",VLOOKUP(LEFT(VLOOKUP($A17,csapatok!$A:$GR,BS$271,FALSE),LEN(VLOOKUP($A17,csapatok!$A:$GR,BS$271,FALSE))-6),'csapat-ranglista'!$A:$CC,BS$272,FALSE)/8,VLOOKUP(VLOOKUP($A17,csapatok!$A:$GR,BS$271,FALSE),'csapat-ranglista'!$A:$CC,BS$272,FALSE)/4),0)</f>
        <v>0</v>
      </c>
      <c r="BT17" s="226">
        <f>IFERROR(IF(RIGHT(VLOOKUP($A17,csapatok!$A:$GR,BT$271,FALSE),5)="Csere",VLOOKUP(LEFT(VLOOKUP($A17,csapatok!$A:$GR,BT$271,FALSE),LEN(VLOOKUP($A17,csapatok!$A:$GR,BT$271,FALSE))-6),'csapat-ranglista'!$A:$CC,BT$272,FALSE)/8,VLOOKUP(VLOOKUP($A17,csapatok!$A:$GR,BT$271,FALSE),'csapat-ranglista'!$A:$CC,BT$272,FALSE)/4),0)</f>
        <v>0</v>
      </c>
      <c r="BU17" s="226">
        <f>IFERROR(IF(RIGHT(VLOOKUP($A17,csapatok!$A:$GR,BU$271,FALSE),5)="Csere",VLOOKUP(LEFT(VLOOKUP($A17,csapatok!$A:$GR,BU$271,FALSE),LEN(VLOOKUP($A17,csapatok!$A:$GR,BU$271,FALSE))-6),'csapat-ranglista'!$A:$CC,BU$272,FALSE)/8,VLOOKUP(VLOOKUP($A17,csapatok!$A:$GR,BU$271,FALSE),'csapat-ranglista'!$A:$CC,BU$272,FALSE)/4),0)</f>
        <v>3.3730244185719851</v>
      </c>
      <c r="BV17" s="226">
        <f>IFERROR(IF(RIGHT(VLOOKUP($A17,csapatok!$A:$GR,BV$271,FALSE),5)="Csere",VLOOKUP(LEFT(VLOOKUP($A17,csapatok!$A:$GR,BV$271,FALSE),LEN(VLOOKUP($A17,csapatok!$A:$GR,BV$271,FALSE))-6),'csapat-ranglista'!$A:$CC,BV$272,FALSE)/8,VLOOKUP(VLOOKUP($A17,csapatok!$A:$GR,BV$271,FALSE),'csapat-ranglista'!$A:$CC,BV$272,FALSE)/4),0)</f>
        <v>0</v>
      </c>
      <c r="BW17" s="226">
        <f>IFERROR(IF(RIGHT(VLOOKUP($A17,csapatok!$A:$GR,BW$271,FALSE),5)="Csere",VLOOKUP(LEFT(VLOOKUP($A17,csapatok!$A:$GR,BW$271,FALSE),LEN(VLOOKUP($A17,csapatok!$A:$GR,BW$271,FALSE))-6),'csapat-ranglista'!$A:$CC,BW$272,FALSE)/8,VLOOKUP(VLOOKUP($A17,csapatok!$A:$GR,BW$271,FALSE),'csapat-ranglista'!$A:$CC,BW$272,FALSE)/4),0)</f>
        <v>0</v>
      </c>
      <c r="BX17" s="226">
        <f>IFERROR(IF(RIGHT(VLOOKUP($A17,csapatok!$A:$GR,BX$271,FALSE),5)="Csere",VLOOKUP(LEFT(VLOOKUP($A17,csapatok!$A:$GR,BX$271,FALSE),LEN(VLOOKUP($A17,csapatok!$A:$GR,BX$271,FALSE))-6),'csapat-ranglista'!$A:$CC,BX$272,FALSE)/8,VLOOKUP(VLOOKUP($A17,csapatok!$A:$GR,BX$271,FALSE),'csapat-ranglista'!$A:$CC,BX$272,FALSE)/4),0)</f>
        <v>0</v>
      </c>
      <c r="BY17" s="226">
        <f>IFERROR(IF(RIGHT(VLOOKUP($A17,csapatok!$A:$GR,BY$271,FALSE),5)="Csere",VLOOKUP(LEFT(VLOOKUP($A17,csapatok!$A:$GR,BY$271,FALSE),LEN(VLOOKUP($A17,csapatok!$A:$GR,BY$271,FALSE))-6),'csapat-ranglista'!$A:$CC,BY$272,FALSE)/8,VLOOKUP(VLOOKUP($A17,csapatok!$A:$GR,BY$271,FALSE),'csapat-ranglista'!$A:$CC,BY$272,FALSE)/4),0)</f>
        <v>81.541516347414543</v>
      </c>
      <c r="BZ17" s="226">
        <f>IFERROR(IF(RIGHT(VLOOKUP($A17,csapatok!$A:$GR,BZ$271,FALSE),5)="Csere",VLOOKUP(LEFT(VLOOKUP($A17,csapatok!$A:$GR,BZ$271,FALSE),LEN(VLOOKUP($A17,csapatok!$A:$GR,BZ$271,FALSE))-6),'csapat-ranglista'!$A:$CC,BZ$272,FALSE)/8,VLOOKUP(VLOOKUP($A17,csapatok!$A:$GR,BZ$271,FALSE),'csapat-ranglista'!$A:$CC,BZ$272,FALSE)/4),0)</f>
        <v>0</v>
      </c>
      <c r="CA17" s="226">
        <f>IFERROR(IF(RIGHT(VLOOKUP($A17,csapatok!$A:$GR,CA$271,FALSE),5)="Csere",VLOOKUP(LEFT(VLOOKUP($A17,csapatok!$A:$GR,CA$271,FALSE),LEN(VLOOKUP($A17,csapatok!$A:$GR,CA$271,FALSE))-6),'csapat-ranglista'!$A:$CC,CA$272,FALSE)/8,VLOOKUP(VLOOKUP($A17,csapatok!$A:$GR,CA$271,FALSE),'csapat-ranglista'!$A:$CC,CA$272,FALSE)/4),0)</f>
        <v>0</v>
      </c>
      <c r="CB17" s="226">
        <f>IFERROR(IF(RIGHT(VLOOKUP($A17,csapatok!$A:$GR,CB$271,FALSE),5)="Csere",VLOOKUP(LEFT(VLOOKUP($A17,csapatok!$A:$GR,CB$271,FALSE),LEN(VLOOKUP($A17,csapatok!$A:$GR,CB$271,FALSE))-6),'csapat-ranglista'!$A:$CC,CB$272,FALSE)/8,VLOOKUP(VLOOKUP($A17,csapatok!$A:$GR,CB$271,FALSE),'csapat-ranglista'!$A:$CC,CB$272,FALSE)/4),0)</f>
        <v>0</v>
      </c>
      <c r="CC17" s="226">
        <f>IFERROR(IF(RIGHT(VLOOKUP($A17,csapatok!$A:$GR,CC$271,FALSE),5)="Csere",VLOOKUP(LEFT(VLOOKUP($A17,csapatok!$A:$GR,CC$271,FALSE),LEN(VLOOKUP($A17,csapatok!$A:$GR,CC$271,FALSE))-6),'csapat-ranglista'!$A:$CC,CC$272,FALSE)/8,VLOOKUP(VLOOKUP($A17,csapatok!$A:$GR,CC$271,FALSE),'csapat-ranglista'!$A:$CC,CC$272,FALSE)/4),0)</f>
        <v>0</v>
      </c>
      <c r="CD17" s="226">
        <f>IFERROR(IF(RIGHT(VLOOKUP($A17,csapatok!$A:$GR,CD$271,FALSE),5)="Csere",VLOOKUP(LEFT(VLOOKUP($A17,csapatok!$A:$GR,CD$271,FALSE),LEN(VLOOKUP($A17,csapatok!$A:$GR,CD$271,FALSE))-6),'csapat-ranglista'!$A:$CC,CD$272,FALSE)/8,VLOOKUP(VLOOKUP($A17,csapatok!$A:$GR,CD$271,FALSE),'csapat-ranglista'!$A:$CC,CD$272,FALSE)/4),0)</f>
        <v>0</v>
      </c>
      <c r="CE17" s="226">
        <f>IFERROR(IF(RIGHT(VLOOKUP($A17,csapatok!$A:$GR,CE$271,FALSE),5)="Csere",VLOOKUP(LEFT(VLOOKUP($A17,csapatok!$A:$GR,CE$271,FALSE),LEN(VLOOKUP($A17,csapatok!$A:$GR,CE$271,FALSE))-6),'csapat-ranglista'!$A:$CC,CE$272,FALSE)/8,VLOOKUP(VLOOKUP($A17,csapatok!$A:$GR,CE$271,FALSE),'csapat-ranglista'!$A:$CC,CE$272,FALSE)/4),0)</f>
        <v>0</v>
      </c>
      <c r="CF17" s="226">
        <f>IFERROR(IF(RIGHT(VLOOKUP($A17,csapatok!$A:$GR,CF$271,FALSE),5)="Csere",VLOOKUP(LEFT(VLOOKUP($A17,csapatok!$A:$GR,CF$271,FALSE),LEN(VLOOKUP($A17,csapatok!$A:$GR,CF$271,FALSE))-6),'csapat-ranglista'!$A:$CC,CF$272,FALSE)/8,VLOOKUP(VLOOKUP($A17,csapatok!$A:$GR,CF$271,FALSE),'csapat-ranglista'!$A:$CC,CF$272,FALSE)/4),0)</f>
        <v>0</v>
      </c>
      <c r="CG17" s="226">
        <f>IFERROR(IF(RIGHT(VLOOKUP($A17,csapatok!$A:$GR,CG$271,FALSE),5)="Csere",VLOOKUP(LEFT(VLOOKUP($A17,csapatok!$A:$GR,CG$271,FALSE),LEN(VLOOKUP($A17,csapatok!$A:$GR,CG$271,FALSE))-6),'csapat-ranglista'!$A:$CC,CG$272,FALSE)/8,VLOOKUP(VLOOKUP($A17,csapatok!$A:$GR,CG$271,FALSE),'csapat-ranglista'!$A:$CC,CG$272,FALSE)/4),0)</f>
        <v>0</v>
      </c>
      <c r="CH17" s="226">
        <f>IFERROR(IF(RIGHT(VLOOKUP($A17,csapatok!$A:$GR,CH$271,FALSE),5)="Csere",VLOOKUP(LEFT(VLOOKUP($A17,csapatok!$A:$GR,CH$271,FALSE),LEN(VLOOKUP($A17,csapatok!$A:$GR,CH$271,FALSE))-6),'csapat-ranglista'!$A:$CC,CH$272,FALSE)/8,VLOOKUP(VLOOKUP($A17,csapatok!$A:$GR,CH$271,FALSE),'csapat-ranglista'!$A:$CC,CH$272,FALSE)/4),0)</f>
        <v>0</v>
      </c>
      <c r="CI17" s="226">
        <f>IFERROR(IF(RIGHT(VLOOKUP($A17,csapatok!$A:$GR,CI$271,FALSE),5)="Csere",VLOOKUP(LEFT(VLOOKUP($A17,csapatok!$A:$GR,CI$271,FALSE),LEN(VLOOKUP($A17,csapatok!$A:$GR,CI$271,FALSE))-6),'csapat-ranglista'!$A:$CC,CI$272,FALSE)/8,VLOOKUP(VLOOKUP($A17,csapatok!$A:$GR,CI$271,FALSE),'csapat-ranglista'!$A:$CC,CI$272,FALSE)/4),0)</f>
        <v>0</v>
      </c>
      <c r="CJ17" s="227">
        <f>versenyek!$IQ$11*IFERROR(VLOOKUP(VLOOKUP($A17,versenyek!IP:IR,3,FALSE),szabalyok!$A$16:$B$23,2,FALSE)/4,0)</f>
        <v>1.2962758898788549</v>
      </c>
      <c r="CK17" s="227">
        <f>versenyek!$IT$11*IFERROR(VLOOKUP(VLOOKUP($A17,versenyek!IS:IU,3,FALSE),szabalyok!$A$16:$B$23,2,FALSE)/4,0)</f>
        <v>0</v>
      </c>
      <c r="CL17" s="226"/>
      <c r="CM17" s="250">
        <f t="shared" si="1"/>
        <v>99.832392450580755</v>
      </c>
    </row>
    <row r="18" spans="1:91">
      <c r="A18" s="32" t="s">
        <v>84</v>
      </c>
      <c r="B18" s="2">
        <v>24031</v>
      </c>
      <c r="C18" s="133" t="str">
        <f t="shared" si="0"/>
        <v>felnőtt</v>
      </c>
      <c r="D18" s="32" t="s">
        <v>9</v>
      </c>
      <c r="E18" s="47">
        <v>72</v>
      </c>
      <c r="F18" s="32">
        <v>0</v>
      </c>
      <c r="G18" s="32">
        <v>0</v>
      </c>
      <c r="H18" s="32">
        <v>1.9017836178162006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31.01137426743886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44.703641928337348</v>
      </c>
      <c r="U18" s="32">
        <v>0</v>
      </c>
      <c r="V18" s="32">
        <v>0</v>
      </c>
      <c r="W18" s="32">
        <v>1.1182582076250529</v>
      </c>
      <c r="X18" s="32">
        <f>IFERROR(IF(RIGHT(VLOOKUP($A18,csapatok!$A:$BL,X$271,FALSE),5)="Csere",VLOOKUP(LEFT(VLOOKUP($A18,csapatok!$A:$BL,X$271,FALSE),LEN(VLOOKUP($A18,csapatok!$A:$BL,X$271,FALSE))-6),'csapat-ranglista'!$A:$CC,X$272,FALSE)/8,VLOOKUP(VLOOKUP($A18,csapatok!$A:$BL,X$271,FALSE),'csapat-ranglista'!$A:$CC,X$272,FALSE)/4),0)</f>
        <v>0</v>
      </c>
      <c r="Y18" s="32">
        <f>IFERROR(IF(RIGHT(VLOOKUP($A18,csapatok!$A:$BL,Y$271,FALSE),5)="Csere",VLOOKUP(LEFT(VLOOKUP($A18,csapatok!$A:$BL,Y$271,FALSE),LEN(VLOOKUP($A18,csapatok!$A:$BL,Y$271,FALSE))-6),'csapat-ranglista'!$A:$CC,Y$272,FALSE)/8,VLOOKUP(VLOOKUP($A18,csapatok!$A:$BL,Y$271,FALSE),'csapat-ranglista'!$A:$CC,Y$272,FALSE)/4),0)</f>
        <v>0</v>
      </c>
      <c r="Z18" s="32">
        <f>IFERROR(IF(RIGHT(VLOOKUP($A18,csapatok!$A:$BL,Z$271,FALSE),5)="Csere",VLOOKUP(LEFT(VLOOKUP($A18,csapatok!$A:$BL,Z$271,FALSE),LEN(VLOOKUP($A18,csapatok!$A:$BL,Z$271,FALSE))-6),'csapat-ranglista'!$A:$CC,Z$272,FALSE)/8,VLOOKUP(VLOOKUP($A18,csapatok!$A:$BL,Z$271,FALSE),'csapat-ranglista'!$A:$CC,Z$272,FALSE)/4),0)</f>
        <v>0</v>
      </c>
      <c r="AA18" s="32">
        <f>IFERROR(IF(RIGHT(VLOOKUP($A18,csapatok!$A:$BL,AA$271,FALSE),5)="Csere",VLOOKUP(LEFT(VLOOKUP($A18,csapatok!$A:$BL,AA$271,FALSE),LEN(VLOOKUP($A18,csapatok!$A:$BL,AA$271,FALSE))-6),'csapat-ranglista'!$A:$CC,AA$272,FALSE)/8,VLOOKUP(VLOOKUP($A18,csapatok!$A:$BL,AA$271,FALSE),'csapat-ranglista'!$A:$CC,AA$272,FALSE)/4),0)</f>
        <v>0</v>
      </c>
      <c r="AB18" s="226">
        <f>IFERROR(IF(RIGHT(VLOOKUP($A18,csapatok!$A:$BL,AB$271,FALSE),5)="Csere",VLOOKUP(LEFT(VLOOKUP($A18,csapatok!$A:$BL,AB$271,FALSE),LEN(VLOOKUP($A18,csapatok!$A:$BL,AB$271,FALSE))-6),'csapat-ranglista'!$A:$CC,AB$272,FALSE)/8,VLOOKUP(VLOOKUP($A18,csapatok!$A:$BL,AB$271,FALSE),'csapat-ranglista'!$A:$CC,AB$272,FALSE)/4),0)</f>
        <v>0</v>
      </c>
      <c r="AC18" s="226">
        <f>IFERROR(IF(RIGHT(VLOOKUP($A18,csapatok!$A:$BL,AC$271,FALSE),5)="Csere",VLOOKUP(LEFT(VLOOKUP($A18,csapatok!$A:$BL,AC$271,FALSE),LEN(VLOOKUP($A18,csapatok!$A:$BL,AC$271,FALSE))-6),'csapat-ranglista'!$A:$CC,AC$272,FALSE)/8,VLOOKUP(VLOOKUP($A18,csapatok!$A:$BL,AC$271,FALSE),'csapat-ranglista'!$A:$CC,AC$272,FALSE)/4),0)</f>
        <v>0</v>
      </c>
      <c r="AD18" s="226">
        <f>IFERROR(IF(RIGHT(VLOOKUP($A18,csapatok!$A:$BL,AD$271,FALSE),5)="Csere",VLOOKUP(LEFT(VLOOKUP($A18,csapatok!$A:$BL,AD$271,FALSE),LEN(VLOOKUP($A18,csapatok!$A:$BL,AD$271,FALSE))-6),'csapat-ranglista'!$A:$CC,AD$272,FALSE)/8,VLOOKUP(VLOOKUP($A18,csapatok!$A:$BL,AD$271,FALSE),'csapat-ranglista'!$A:$CC,AD$272,FALSE)/4),0)</f>
        <v>0</v>
      </c>
      <c r="AE18" s="226">
        <f>IFERROR(IF(RIGHT(VLOOKUP($A18,csapatok!$A:$BL,AE$271,FALSE),5)="Csere",VLOOKUP(LEFT(VLOOKUP($A18,csapatok!$A:$BL,AE$271,FALSE),LEN(VLOOKUP($A18,csapatok!$A:$BL,AE$271,FALSE))-6),'csapat-ranglista'!$A:$CC,AE$272,FALSE)/8,VLOOKUP(VLOOKUP($A18,csapatok!$A:$BL,AE$271,FALSE),'csapat-ranglista'!$A:$CC,AE$272,FALSE)/4),0)</f>
        <v>0</v>
      </c>
      <c r="AF18" s="226">
        <f>IFERROR(IF(RIGHT(VLOOKUP($A18,csapatok!$A:$BL,AF$271,FALSE),5)="Csere",VLOOKUP(LEFT(VLOOKUP($A18,csapatok!$A:$BL,AF$271,FALSE),LEN(VLOOKUP($A18,csapatok!$A:$BL,AF$271,FALSE))-6),'csapat-ranglista'!$A:$CC,AF$272,FALSE)/8,VLOOKUP(VLOOKUP($A18,csapatok!$A:$BL,AF$271,FALSE),'csapat-ranglista'!$A:$CC,AF$272,FALSE)/4),0)</f>
        <v>0</v>
      </c>
      <c r="AG18" s="226">
        <f>IFERROR(IF(RIGHT(VLOOKUP($A18,csapatok!$A:$BL,AG$271,FALSE),5)="Csere",VLOOKUP(LEFT(VLOOKUP($A18,csapatok!$A:$BL,AG$271,FALSE),LEN(VLOOKUP($A18,csapatok!$A:$BL,AG$271,FALSE))-6),'csapat-ranglista'!$A:$CC,AG$272,FALSE)/8,VLOOKUP(VLOOKUP($A18,csapatok!$A:$BL,AG$271,FALSE),'csapat-ranglista'!$A:$CC,AG$272,FALSE)/4),0)</f>
        <v>0</v>
      </c>
      <c r="AH18" s="226">
        <f>IFERROR(IF(RIGHT(VLOOKUP($A18,csapatok!$A:$BL,AH$271,FALSE),5)="Csere",VLOOKUP(LEFT(VLOOKUP($A18,csapatok!$A:$BL,AH$271,FALSE),LEN(VLOOKUP($A18,csapatok!$A:$BL,AH$271,FALSE))-6),'csapat-ranglista'!$A:$CC,AH$272,FALSE)/8,VLOOKUP(VLOOKUP($A18,csapatok!$A:$BL,AH$271,FALSE),'csapat-ranglista'!$A:$CC,AH$272,FALSE)/4),0)</f>
        <v>0</v>
      </c>
      <c r="AI18" s="226">
        <f>IFERROR(IF(RIGHT(VLOOKUP($A18,csapatok!$A:$BL,AI$271,FALSE),5)="Csere",VLOOKUP(LEFT(VLOOKUP($A18,csapatok!$A:$BL,AI$271,FALSE),LEN(VLOOKUP($A18,csapatok!$A:$BL,AI$271,FALSE))-6),'csapat-ranglista'!$A:$CC,AI$272,FALSE)/8,VLOOKUP(VLOOKUP($A18,csapatok!$A:$BL,AI$271,FALSE),'csapat-ranglista'!$A:$CC,AI$272,FALSE)/4),0)</f>
        <v>0</v>
      </c>
      <c r="AJ18" s="226">
        <f>IFERROR(IF(RIGHT(VLOOKUP($A18,csapatok!$A:$BL,AJ$271,FALSE),5)="Csere",VLOOKUP(LEFT(VLOOKUP($A18,csapatok!$A:$BL,AJ$271,FALSE),LEN(VLOOKUP($A18,csapatok!$A:$BL,AJ$271,FALSE))-6),'csapat-ranglista'!$A:$CC,AJ$272,FALSE)/8,VLOOKUP(VLOOKUP($A18,csapatok!$A:$BL,AJ$271,FALSE),'csapat-ranglista'!$A:$CC,AJ$272,FALSE)/2),0)</f>
        <v>0</v>
      </c>
      <c r="AK18" s="226">
        <f>IFERROR(IF(RIGHT(VLOOKUP($A18,csapatok!$A:$CN,AK$271,FALSE),5)="Csere",VLOOKUP(LEFT(VLOOKUP($A18,csapatok!$A:$CN,AK$271,FALSE),LEN(VLOOKUP($A18,csapatok!$A:$CN,AK$271,FALSE))-6),'csapat-ranglista'!$A:$CC,AK$272,FALSE)/8,VLOOKUP(VLOOKUP($A18,csapatok!$A:$CN,AK$271,FALSE),'csapat-ranglista'!$A:$CC,AK$272,FALSE)/4),0)</f>
        <v>0</v>
      </c>
      <c r="AL18" s="226">
        <f>IFERROR(IF(RIGHT(VLOOKUP($A18,csapatok!$A:$CN,AL$271,FALSE),5)="Csere",VLOOKUP(LEFT(VLOOKUP($A18,csapatok!$A:$CN,AL$271,FALSE),LEN(VLOOKUP($A18,csapatok!$A:$CN,AL$271,FALSE))-6),'csapat-ranglista'!$A:$CC,AL$272,FALSE)/8,VLOOKUP(VLOOKUP($A18,csapatok!$A:$CN,AL$271,FALSE),'csapat-ranglista'!$A:$CC,AL$272,FALSE)/4),0)</f>
        <v>0</v>
      </c>
      <c r="AM18" s="226">
        <f>IFERROR(IF(RIGHT(VLOOKUP($A18,csapatok!$A:$CN,AM$271,FALSE),5)="Csere",VLOOKUP(LEFT(VLOOKUP($A18,csapatok!$A:$CN,AM$271,FALSE),LEN(VLOOKUP($A18,csapatok!$A:$CN,AM$271,FALSE))-6),'csapat-ranglista'!$A:$CC,AM$272,FALSE)/8,VLOOKUP(VLOOKUP($A18,csapatok!$A:$CN,AM$271,FALSE),'csapat-ranglista'!$A:$CC,AM$272,FALSE)/4),0)</f>
        <v>0</v>
      </c>
      <c r="AN18" s="226">
        <f>IFERROR(IF(RIGHT(VLOOKUP($A18,csapatok!$A:$CN,AN$271,FALSE),5)="Csere",VLOOKUP(LEFT(VLOOKUP($A18,csapatok!$A:$CN,AN$271,FALSE),LEN(VLOOKUP($A18,csapatok!$A:$CN,AN$271,FALSE))-6),'csapat-ranglista'!$A:$CC,AN$272,FALSE)/8,VLOOKUP(VLOOKUP($A18,csapatok!$A:$CN,AN$271,FALSE),'csapat-ranglista'!$A:$CC,AN$272,FALSE)/4),0)</f>
        <v>0</v>
      </c>
      <c r="AO18" s="226">
        <f>IFERROR(IF(RIGHT(VLOOKUP($A18,csapatok!$A:$CN,AO$271,FALSE),5)="Csere",VLOOKUP(LEFT(VLOOKUP($A18,csapatok!$A:$CN,AO$271,FALSE),LEN(VLOOKUP($A18,csapatok!$A:$CN,AO$271,FALSE))-6),'csapat-ranglista'!$A:$CC,AO$272,FALSE)/8,VLOOKUP(VLOOKUP($A18,csapatok!$A:$CN,AO$271,FALSE),'csapat-ranglista'!$A:$CC,AO$272,FALSE)/4),0)</f>
        <v>0</v>
      </c>
      <c r="AP18" s="226">
        <f>IFERROR(IF(RIGHT(VLOOKUP($A18,csapatok!$A:$CN,AP$271,FALSE),5)="Csere",VLOOKUP(LEFT(VLOOKUP($A18,csapatok!$A:$CN,AP$271,FALSE),LEN(VLOOKUP($A18,csapatok!$A:$CN,AP$271,FALSE))-6),'csapat-ranglista'!$A:$CC,AP$272,FALSE)/8,VLOOKUP(VLOOKUP($A18,csapatok!$A:$CN,AP$271,FALSE),'csapat-ranglista'!$A:$CC,AP$272,FALSE)/4),0)</f>
        <v>2.6295988782366249</v>
      </c>
      <c r="AQ18" s="226">
        <f>IFERROR(IF(RIGHT(VLOOKUP($A18,csapatok!$A:$CN,AQ$271,FALSE),5)="Csere",VLOOKUP(LEFT(VLOOKUP($A18,csapatok!$A:$CN,AQ$271,FALSE),LEN(VLOOKUP($A18,csapatok!$A:$CN,AQ$271,FALSE))-6),'csapat-ranglista'!$A:$CC,AQ$272,FALSE)/8,VLOOKUP(VLOOKUP($A18,csapatok!$A:$CN,AQ$271,FALSE),'csapat-ranglista'!$A:$CC,AQ$272,FALSE)/4),0)</f>
        <v>0</v>
      </c>
      <c r="AR18" s="226">
        <f>IFERROR(IF(RIGHT(VLOOKUP($A18,csapatok!$A:$CN,AR$271,FALSE),5)="Csere",VLOOKUP(LEFT(VLOOKUP($A18,csapatok!$A:$CN,AR$271,FALSE),LEN(VLOOKUP($A18,csapatok!$A:$CN,AR$271,FALSE))-6),'csapat-ranglista'!$A:$CC,AR$272,FALSE)/8,VLOOKUP(VLOOKUP($A18,csapatok!$A:$CN,AR$271,FALSE),'csapat-ranglista'!$A:$CC,AR$272,FALSE)/4),0)</f>
        <v>0</v>
      </c>
      <c r="AS18" s="226">
        <f>IFERROR(IF(RIGHT(VLOOKUP($A18,csapatok!$A:$CN,AS$271,FALSE),5)="Csere",VLOOKUP(LEFT(VLOOKUP($A18,csapatok!$A:$CN,AS$271,FALSE),LEN(VLOOKUP($A18,csapatok!$A:$CN,AS$271,FALSE))-6),'csapat-ranglista'!$A:$CC,AS$272,FALSE)/8,VLOOKUP(VLOOKUP($A18,csapatok!$A:$CN,AS$271,FALSE),'csapat-ranglista'!$A:$CC,AS$272,FALSE)/4),0)</f>
        <v>7.4831282166086961</v>
      </c>
      <c r="AT18" s="226">
        <f>IFERROR(IF(RIGHT(VLOOKUP($A18,csapatok!$A:$CN,AT$271,FALSE),5)="Csere",VLOOKUP(LEFT(VLOOKUP($A18,csapatok!$A:$CN,AT$271,FALSE),LEN(VLOOKUP($A18,csapatok!$A:$CN,AT$271,FALSE))-6),'csapat-ranglista'!$A:$CC,AT$272,FALSE)/8,VLOOKUP(VLOOKUP($A18,csapatok!$A:$CN,AT$271,FALSE),'csapat-ranglista'!$A:$CC,AT$272,FALSE)/4),0)</f>
        <v>0</v>
      </c>
      <c r="AU18" s="226">
        <f>IFERROR(IF(RIGHT(VLOOKUP($A18,csapatok!$A:$CN,AU$271,FALSE),5)="Csere",VLOOKUP(LEFT(VLOOKUP($A18,csapatok!$A:$CN,AU$271,FALSE),LEN(VLOOKUP($A18,csapatok!$A:$CN,AU$271,FALSE))-6),'csapat-ranglista'!$A:$CC,AU$272,FALSE)/8,VLOOKUP(VLOOKUP($A18,csapatok!$A:$CN,AU$271,FALSE),'csapat-ranglista'!$A:$CC,AU$272,FALSE)/4),0)</f>
        <v>0</v>
      </c>
      <c r="AV18" s="226">
        <f>IFERROR(IF(RIGHT(VLOOKUP($A18,csapatok!$A:$CN,AV$271,FALSE),5)="Csere",VLOOKUP(LEFT(VLOOKUP($A18,csapatok!$A:$CN,AV$271,FALSE),LEN(VLOOKUP($A18,csapatok!$A:$CN,AV$271,FALSE))-6),'csapat-ranglista'!$A:$CC,AV$272,FALSE)/8,VLOOKUP(VLOOKUP($A18,csapatok!$A:$CN,AV$271,FALSE),'csapat-ranglista'!$A:$CC,AV$272,FALSE)/4),0)</f>
        <v>0</v>
      </c>
      <c r="AW18" s="226">
        <f>IFERROR(IF(RIGHT(VLOOKUP($A18,csapatok!$A:$CN,AW$271,FALSE),5)="Csere",VLOOKUP(LEFT(VLOOKUP($A18,csapatok!$A:$CN,AW$271,FALSE),LEN(VLOOKUP($A18,csapatok!$A:$CN,AW$271,FALSE))-6),'csapat-ranglista'!$A:$CC,AW$272,FALSE)/8,VLOOKUP(VLOOKUP($A18,csapatok!$A:$CN,AW$271,FALSE),'csapat-ranglista'!$A:$CC,AW$272,FALSE)/4),0)</f>
        <v>0</v>
      </c>
      <c r="AX18" s="226">
        <f>IFERROR(IF(RIGHT(VLOOKUP($A18,csapatok!$A:$CN,AX$271,FALSE),5)="Csere",VLOOKUP(LEFT(VLOOKUP($A18,csapatok!$A:$CN,AX$271,FALSE),LEN(VLOOKUP($A18,csapatok!$A:$CN,AX$271,FALSE))-6),'csapat-ranglista'!$A:$CC,AX$272,FALSE)/8,VLOOKUP(VLOOKUP($A18,csapatok!$A:$CN,AX$271,FALSE),'csapat-ranglista'!$A:$CC,AX$272,FALSE)/4),0)</f>
        <v>0</v>
      </c>
      <c r="AY18" s="226">
        <f>IFERROR(IF(RIGHT(VLOOKUP($A18,csapatok!$A:$GR,AY$271,FALSE),5)="Csere",VLOOKUP(LEFT(VLOOKUP($A18,csapatok!$A:$GR,AY$271,FALSE),LEN(VLOOKUP($A18,csapatok!$A:$GR,AY$271,FALSE))-6),'csapat-ranglista'!$A:$CC,AY$272,FALSE)/8,VLOOKUP(VLOOKUP($A18,csapatok!$A:$GR,AY$271,FALSE),'csapat-ranglista'!$A:$CC,AY$272,FALSE)/4),0)</f>
        <v>0</v>
      </c>
      <c r="AZ18" s="226">
        <f>IFERROR(IF(RIGHT(VLOOKUP($A18,csapatok!$A:$GR,AZ$271,FALSE),5)="Csere",VLOOKUP(LEFT(VLOOKUP($A18,csapatok!$A:$GR,AZ$271,FALSE),LEN(VLOOKUP($A18,csapatok!$A:$GR,AZ$271,FALSE))-6),'csapat-ranglista'!$A:$CC,AZ$272,FALSE)/8,VLOOKUP(VLOOKUP($A18,csapatok!$A:$GR,AZ$271,FALSE),'csapat-ranglista'!$A:$CC,AZ$272,FALSE)/4),0)</f>
        <v>0</v>
      </c>
      <c r="BA18" s="226">
        <f>IFERROR(IF(RIGHT(VLOOKUP($A18,csapatok!$A:$GR,BA$271,FALSE),5)="Csere",VLOOKUP(LEFT(VLOOKUP($A18,csapatok!$A:$GR,BA$271,FALSE),LEN(VLOOKUP($A18,csapatok!$A:$GR,BA$271,FALSE))-6),'csapat-ranglista'!$A:$CC,BA$272,FALSE)/8,VLOOKUP(VLOOKUP($A18,csapatok!$A:$GR,BA$271,FALSE),'csapat-ranglista'!$A:$CC,BA$272,FALSE)/4),0)</f>
        <v>0</v>
      </c>
      <c r="BB18" s="226">
        <f>IFERROR(IF(RIGHT(VLOOKUP($A18,csapatok!$A:$GR,BB$271,FALSE),5)="Csere",VLOOKUP(LEFT(VLOOKUP($A18,csapatok!$A:$GR,BB$271,FALSE),LEN(VLOOKUP($A18,csapatok!$A:$GR,BB$271,FALSE))-6),'csapat-ranglista'!$A:$CC,BB$272,FALSE)/8,VLOOKUP(VLOOKUP($A18,csapatok!$A:$GR,BB$271,FALSE),'csapat-ranglista'!$A:$CC,BB$272,FALSE)/4),0)</f>
        <v>0</v>
      </c>
      <c r="BC18" s="227">
        <f>versenyek!$ES$11*IFERROR(VLOOKUP(VLOOKUP($A18,versenyek!ER:ET,3,FALSE),szabalyok!$A$16:$B$23,2,FALSE)/4,0)</f>
        <v>0</v>
      </c>
      <c r="BD18" s="227">
        <f>versenyek!$EV$11*IFERROR(VLOOKUP(VLOOKUP($A18,versenyek!EU:EW,3,FALSE),szabalyok!$A$16:$B$23,2,FALSE)/4,0)</f>
        <v>0</v>
      </c>
      <c r="BE18" s="226">
        <f>IFERROR(IF(RIGHT(VLOOKUP($A18,csapatok!$A:$GR,BE$271,FALSE),5)="Csere",VLOOKUP(LEFT(VLOOKUP($A18,csapatok!$A:$GR,BE$271,FALSE),LEN(VLOOKUP($A18,csapatok!$A:$GR,BE$271,FALSE))-6),'csapat-ranglista'!$A:$CC,BE$272,FALSE)/8,VLOOKUP(VLOOKUP($A18,csapatok!$A:$GR,BE$271,FALSE),'csapat-ranglista'!$A:$CC,BE$272,FALSE)/4),0)</f>
        <v>0</v>
      </c>
      <c r="BF18" s="226">
        <f>IFERROR(IF(RIGHT(VLOOKUP($A18,csapatok!$A:$GR,BF$271,FALSE),5)="Csere",VLOOKUP(LEFT(VLOOKUP($A18,csapatok!$A:$GR,BF$271,FALSE),LEN(VLOOKUP($A18,csapatok!$A:$GR,BF$271,FALSE))-6),'csapat-ranglista'!$A:$CC,BF$272,FALSE)/8,VLOOKUP(VLOOKUP($A18,csapatok!$A:$GR,BF$271,FALSE),'csapat-ranglista'!$A:$CC,BF$272,FALSE)/4),0)</f>
        <v>0</v>
      </c>
      <c r="BG18" s="226">
        <f>IFERROR(IF(RIGHT(VLOOKUP($A18,csapatok!$A:$GR,BG$271,FALSE),5)="Csere",VLOOKUP(LEFT(VLOOKUP($A18,csapatok!$A:$GR,BG$271,FALSE),LEN(VLOOKUP($A18,csapatok!$A:$GR,BG$271,FALSE))-6),'csapat-ranglista'!$A:$CC,BG$272,FALSE)/8,VLOOKUP(VLOOKUP($A18,csapatok!$A:$GR,BG$271,FALSE),'csapat-ranglista'!$A:$CC,BG$272,FALSE)/4),0)</f>
        <v>0</v>
      </c>
      <c r="BH18" s="226">
        <f>IFERROR(IF(RIGHT(VLOOKUP($A18,csapatok!$A:$GR,BH$271,FALSE),5)="Csere",VLOOKUP(LEFT(VLOOKUP($A18,csapatok!$A:$GR,BH$271,FALSE),LEN(VLOOKUP($A18,csapatok!$A:$GR,BH$271,FALSE))-6),'csapat-ranglista'!$A:$CC,BH$272,FALSE)/8,VLOOKUP(VLOOKUP($A18,csapatok!$A:$GR,BH$271,FALSE),'csapat-ranglista'!$A:$CC,BH$272,FALSE)/4),0)</f>
        <v>0</v>
      </c>
      <c r="BI18" s="226">
        <f>IFERROR(IF(RIGHT(VLOOKUP($A18,csapatok!$A:$GR,BI$271,FALSE),5)="Csere",VLOOKUP(LEFT(VLOOKUP($A18,csapatok!$A:$GR,BI$271,FALSE),LEN(VLOOKUP($A18,csapatok!$A:$GR,BI$271,FALSE))-6),'csapat-ranglista'!$A:$CC,BI$272,FALSE)/8,VLOOKUP(VLOOKUP($A18,csapatok!$A:$GR,BI$271,FALSE),'csapat-ranglista'!$A:$CC,BI$272,FALSE)/4),0)</f>
        <v>0</v>
      </c>
      <c r="BJ18" s="226">
        <f>IFERROR(IF(RIGHT(VLOOKUP($A18,csapatok!$A:$GR,BJ$271,FALSE),5)="Csere",VLOOKUP(LEFT(VLOOKUP($A18,csapatok!$A:$GR,BJ$271,FALSE),LEN(VLOOKUP($A18,csapatok!$A:$GR,BJ$271,FALSE))-6),'csapat-ranglista'!$A:$CC,BJ$272,FALSE)/8,VLOOKUP(VLOOKUP($A18,csapatok!$A:$GR,BJ$271,FALSE),'csapat-ranglista'!$A:$CC,BJ$272,FALSE)/4),0)</f>
        <v>0</v>
      </c>
      <c r="BK18" s="226">
        <f>IFERROR(IF(RIGHT(VLOOKUP($A18,csapatok!$A:$GR,BK$271,FALSE),5)="Csere",VLOOKUP(LEFT(VLOOKUP($A18,csapatok!$A:$GR,BK$271,FALSE),LEN(VLOOKUP($A18,csapatok!$A:$GR,BK$271,FALSE))-6),'csapat-ranglista'!$A:$CC,BK$272,FALSE)/8,VLOOKUP(VLOOKUP($A18,csapatok!$A:$GR,BK$271,FALSE),'csapat-ranglista'!$A:$CC,BK$272,FALSE)/4),0)</f>
        <v>0</v>
      </c>
      <c r="BL18" s="226">
        <f>IFERROR(IF(RIGHT(VLOOKUP($A18,csapatok!$A:$GR,BL$271,FALSE),5)="Csere",VLOOKUP(LEFT(VLOOKUP($A18,csapatok!$A:$GR,BL$271,FALSE),LEN(VLOOKUP($A18,csapatok!$A:$GR,BL$271,FALSE))-6),'csapat-ranglista'!$A:$CC,BL$272,FALSE)/8,VLOOKUP(VLOOKUP($A18,csapatok!$A:$GR,BL$271,FALSE),'csapat-ranglista'!$A:$CC,BL$272,FALSE)/4),0)</f>
        <v>7.567542108175207</v>
      </c>
      <c r="BM18" s="226">
        <f>IFERROR(IF(RIGHT(VLOOKUP($A18,csapatok!$A:$GR,BM$271,FALSE),5)="Csere",VLOOKUP(LEFT(VLOOKUP($A18,csapatok!$A:$GR,BM$271,FALSE),LEN(VLOOKUP($A18,csapatok!$A:$GR,BM$271,FALSE))-6),'csapat-ranglista'!$A:$CC,BM$272,FALSE)/8,VLOOKUP(VLOOKUP($A18,csapatok!$A:$GR,BM$271,FALSE),'csapat-ranglista'!$A:$CC,BM$272,FALSE)/4),0)</f>
        <v>0</v>
      </c>
      <c r="BN18" s="226">
        <f>IFERROR(IF(RIGHT(VLOOKUP($A18,csapatok!$A:$GR,BN$271,FALSE),5)="Csere",VLOOKUP(LEFT(VLOOKUP($A18,csapatok!$A:$GR,BN$271,FALSE),LEN(VLOOKUP($A18,csapatok!$A:$GR,BN$271,FALSE))-6),'csapat-ranglista'!$A:$CC,BN$272,FALSE)/8,VLOOKUP(VLOOKUP($A18,csapatok!$A:$GR,BN$271,FALSE),'csapat-ranglista'!$A:$CC,BN$272,FALSE)/4),0)</f>
        <v>0</v>
      </c>
      <c r="BO18" s="226">
        <f>IFERROR(IF(RIGHT(VLOOKUP($A18,csapatok!$A:$GR,BO$271,FALSE),5)="Csere",VLOOKUP(LEFT(VLOOKUP($A18,csapatok!$A:$GR,BO$271,FALSE),LEN(VLOOKUP($A18,csapatok!$A:$GR,BO$271,FALSE))-6),'csapat-ranglista'!$A:$CC,BO$272,FALSE)/8,VLOOKUP(VLOOKUP($A18,csapatok!$A:$GR,BO$271,FALSE),'csapat-ranglista'!$A:$CC,BO$272,FALSE)/4),0)</f>
        <v>17.117848409941498</v>
      </c>
      <c r="BP18" s="226">
        <f>IFERROR(IF(RIGHT(VLOOKUP($A18,csapatok!$A:$GR,BP$271,FALSE),5)="Csere",VLOOKUP(LEFT(VLOOKUP($A18,csapatok!$A:$GR,BP$271,FALSE),LEN(VLOOKUP($A18,csapatok!$A:$GR,BP$271,FALSE))-6),'csapat-ranglista'!$A:$CC,BP$272,FALSE)/8,VLOOKUP(VLOOKUP($A18,csapatok!$A:$GR,BP$271,FALSE),'csapat-ranglista'!$A:$CC,BP$272,FALSE)/4),0)</f>
        <v>36.881806500000003</v>
      </c>
      <c r="BQ18" s="226">
        <f>IFERROR(IF(RIGHT(VLOOKUP($A18,csapatok!$A:$GR,BQ$271,FALSE),5)="Csere",VLOOKUP(LEFT(VLOOKUP($A18,csapatok!$A:$GR,BQ$271,FALSE),LEN(VLOOKUP($A18,csapatok!$A:$GR,BQ$271,FALSE))-6),'csapat-ranglista'!$A:$CC,BQ$272,FALSE)/8,VLOOKUP(VLOOKUP($A18,csapatok!$A:$GR,BQ$271,FALSE),'csapat-ranglista'!$A:$CC,BQ$272,FALSE)/4),0)</f>
        <v>0</v>
      </c>
      <c r="BR18" s="226">
        <f>IFERROR(IF(RIGHT(VLOOKUP($A18,csapatok!$A:$GR,BR$271,FALSE),5)="Csere",VLOOKUP(LEFT(VLOOKUP($A18,csapatok!$A:$GR,BR$271,FALSE),LEN(VLOOKUP($A18,csapatok!$A:$GR,BR$271,FALSE))-6),'csapat-ranglista'!$A:$CC,BR$272,FALSE)/8,VLOOKUP(VLOOKUP($A18,csapatok!$A:$GR,BR$271,FALSE),'csapat-ranglista'!$A:$CC,BR$272,FALSE)/4),0)</f>
        <v>0</v>
      </c>
      <c r="BS18" s="226">
        <f>IFERROR(IF(RIGHT(VLOOKUP($A18,csapatok!$A:$GR,BS$271,FALSE),5)="Csere",VLOOKUP(LEFT(VLOOKUP($A18,csapatok!$A:$GR,BS$271,FALSE),LEN(VLOOKUP($A18,csapatok!$A:$GR,BS$271,FALSE))-6),'csapat-ranglista'!$A:$CC,BS$272,FALSE)/8,VLOOKUP(VLOOKUP($A18,csapatok!$A:$GR,BS$271,FALSE),'csapat-ranglista'!$A:$CC,BS$272,FALSE)/4),0)</f>
        <v>0</v>
      </c>
      <c r="BT18" s="226">
        <f>IFERROR(IF(RIGHT(VLOOKUP($A18,csapatok!$A:$GR,BT$271,FALSE),5)="Csere",VLOOKUP(LEFT(VLOOKUP($A18,csapatok!$A:$GR,BT$271,FALSE),LEN(VLOOKUP($A18,csapatok!$A:$GR,BT$271,FALSE))-6),'csapat-ranglista'!$A:$CC,BT$272,FALSE)/8,VLOOKUP(VLOOKUP($A18,csapatok!$A:$GR,BT$271,FALSE),'csapat-ranglista'!$A:$CC,BT$272,FALSE)/4),0)</f>
        <v>0</v>
      </c>
      <c r="BU18" s="226">
        <f>IFERROR(IF(RIGHT(VLOOKUP($A18,csapatok!$A:$GR,BU$271,FALSE),5)="Csere",VLOOKUP(LEFT(VLOOKUP($A18,csapatok!$A:$GR,BU$271,FALSE),LEN(VLOOKUP($A18,csapatok!$A:$GR,BU$271,FALSE))-6),'csapat-ranglista'!$A:$CC,BU$272,FALSE)/8,VLOOKUP(VLOOKUP($A18,csapatok!$A:$GR,BU$271,FALSE),'csapat-ranglista'!$A:$CC,BU$272,FALSE)/4),0)</f>
        <v>0</v>
      </c>
      <c r="BV18" s="226">
        <f>IFERROR(IF(RIGHT(VLOOKUP($A18,csapatok!$A:$GR,BV$271,FALSE),5)="Csere",VLOOKUP(LEFT(VLOOKUP($A18,csapatok!$A:$GR,BV$271,FALSE),LEN(VLOOKUP($A18,csapatok!$A:$GR,BV$271,FALSE))-6),'csapat-ranglista'!$A:$CC,BV$272,FALSE)/8,VLOOKUP(VLOOKUP($A18,csapatok!$A:$GR,BV$271,FALSE),'csapat-ranglista'!$A:$CC,BV$272,FALSE)/4),0)</f>
        <v>0</v>
      </c>
      <c r="BW18" s="226">
        <f>IFERROR(IF(RIGHT(VLOOKUP($A18,csapatok!$A:$GR,BW$271,FALSE),5)="Csere",VLOOKUP(LEFT(VLOOKUP($A18,csapatok!$A:$GR,BW$271,FALSE),LEN(VLOOKUP($A18,csapatok!$A:$GR,BW$271,FALSE))-6),'csapat-ranglista'!$A:$CC,BW$272,FALSE)/8,VLOOKUP(VLOOKUP($A18,csapatok!$A:$GR,BW$271,FALSE),'csapat-ranglista'!$A:$CC,BW$272,FALSE)/4),0)</f>
        <v>0</v>
      </c>
      <c r="BX18" s="226">
        <f>IFERROR(IF(RIGHT(VLOOKUP($A18,csapatok!$A:$GR,BX$271,FALSE),5)="Csere",VLOOKUP(LEFT(VLOOKUP($A18,csapatok!$A:$GR,BX$271,FALSE),LEN(VLOOKUP($A18,csapatok!$A:$GR,BX$271,FALSE))-6),'csapat-ranglista'!$A:$CC,BX$272,FALSE)/8,VLOOKUP(VLOOKUP($A18,csapatok!$A:$GR,BX$271,FALSE),'csapat-ranglista'!$A:$CC,BX$272,FALSE)/4),0)</f>
        <v>34.971716737049221</v>
      </c>
      <c r="BY18" s="226">
        <f>IFERROR(IF(RIGHT(VLOOKUP($A18,csapatok!$A:$GR,BY$271,FALSE),5)="Csere",VLOOKUP(LEFT(VLOOKUP($A18,csapatok!$A:$GR,BY$271,FALSE),LEN(VLOOKUP($A18,csapatok!$A:$GR,BY$271,FALSE))-6),'csapat-ranglista'!$A:$CC,BY$272,FALSE)/8,VLOOKUP(VLOOKUP($A18,csapatok!$A:$GR,BY$271,FALSE),'csapat-ranglista'!$A:$CC,BY$272,FALSE)/4),0)</f>
        <v>0</v>
      </c>
      <c r="BZ18" s="226">
        <f>IFERROR(IF(RIGHT(VLOOKUP($A18,csapatok!$A:$GR,BZ$271,FALSE),5)="Csere",VLOOKUP(LEFT(VLOOKUP($A18,csapatok!$A:$GR,BZ$271,FALSE),LEN(VLOOKUP($A18,csapatok!$A:$GR,BZ$271,FALSE))-6),'csapat-ranglista'!$A:$CC,BZ$272,FALSE)/8,VLOOKUP(VLOOKUP($A18,csapatok!$A:$GR,BZ$271,FALSE),'csapat-ranglista'!$A:$CC,BZ$272,FALSE)/4),0)</f>
        <v>0</v>
      </c>
      <c r="CA18" s="226">
        <f>IFERROR(IF(RIGHT(VLOOKUP($A18,csapatok!$A:$GR,CA$271,FALSE),5)="Csere",VLOOKUP(LEFT(VLOOKUP($A18,csapatok!$A:$GR,CA$271,FALSE),LEN(VLOOKUP($A18,csapatok!$A:$GR,CA$271,FALSE))-6),'csapat-ranglista'!$A:$CC,CA$272,FALSE)/8,VLOOKUP(VLOOKUP($A18,csapatok!$A:$GR,CA$271,FALSE),'csapat-ranglista'!$A:$CC,CA$272,FALSE)/4),0)</f>
        <v>0</v>
      </c>
      <c r="CB18" s="226">
        <f>IFERROR(IF(RIGHT(VLOOKUP($A18,csapatok!$A:$GR,CB$271,FALSE),5)="Csere",VLOOKUP(LEFT(VLOOKUP($A18,csapatok!$A:$GR,CB$271,FALSE),LEN(VLOOKUP($A18,csapatok!$A:$GR,CB$271,FALSE))-6),'csapat-ranglista'!$A:$CC,CB$272,FALSE)/8,VLOOKUP(VLOOKUP($A18,csapatok!$A:$GR,CB$271,FALSE),'csapat-ranglista'!$A:$CC,CB$272,FALSE)/4),0)</f>
        <v>0</v>
      </c>
      <c r="CC18" s="226">
        <f>IFERROR(IF(RIGHT(VLOOKUP($A18,csapatok!$A:$GR,CC$271,FALSE),5)="Csere",VLOOKUP(LEFT(VLOOKUP($A18,csapatok!$A:$GR,CC$271,FALSE),LEN(VLOOKUP($A18,csapatok!$A:$GR,CC$271,FALSE))-6),'csapat-ranglista'!$A:$CC,CC$272,FALSE)/8,VLOOKUP(VLOOKUP($A18,csapatok!$A:$GR,CC$271,FALSE),'csapat-ranglista'!$A:$CC,CC$272,FALSE)/4),0)</f>
        <v>0</v>
      </c>
      <c r="CD18" s="226">
        <f>IFERROR(IF(RIGHT(VLOOKUP($A18,csapatok!$A:$GR,CD$271,FALSE),5)="Csere",VLOOKUP(LEFT(VLOOKUP($A18,csapatok!$A:$GR,CD$271,FALSE),LEN(VLOOKUP($A18,csapatok!$A:$GR,CD$271,FALSE))-6),'csapat-ranglista'!$A:$CC,CD$272,FALSE)/8,VLOOKUP(VLOOKUP($A18,csapatok!$A:$GR,CD$271,FALSE),'csapat-ranglista'!$A:$CC,CD$272,FALSE)/4),0)</f>
        <v>0</v>
      </c>
      <c r="CE18" s="226">
        <f>IFERROR(IF(RIGHT(VLOOKUP($A18,csapatok!$A:$GR,CE$271,FALSE),5)="Csere",VLOOKUP(LEFT(VLOOKUP($A18,csapatok!$A:$GR,CE$271,FALSE),LEN(VLOOKUP($A18,csapatok!$A:$GR,CE$271,FALSE))-6),'csapat-ranglista'!$A:$CC,CE$272,FALSE)/8,VLOOKUP(VLOOKUP($A18,csapatok!$A:$GR,CE$271,FALSE),'csapat-ranglista'!$A:$CC,CE$272,FALSE)/4),0)</f>
        <v>0</v>
      </c>
      <c r="CF18" s="226">
        <f>IFERROR(IF(RIGHT(VLOOKUP($A18,csapatok!$A:$GR,CF$271,FALSE),5)="Csere",VLOOKUP(LEFT(VLOOKUP($A18,csapatok!$A:$GR,CF$271,FALSE),LEN(VLOOKUP($A18,csapatok!$A:$GR,CF$271,FALSE))-6),'csapat-ranglista'!$A:$CC,CF$272,FALSE)/8,VLOOKUP(VLOOKUP($A18,csapatok!$A:$GR,CF$271,FALSE),'csapat-ranglista'!$A:$CC,CF$272,FALSE)/4),0)</f>
        <v>0</v>
      </c>
      <c r="CG18" s="226">
        <f>IFERROR(IF(RIGHT(VLOOKUP($A18,csapatok!$A:$GR,CG$271,FALSE),5)="Csere",VLOOKUP(LEFT(VLOOKUP($A18,csapatok!$A:$GR,CG$271,FALSE),LEN(VLOOKUP($A18,csapatok!$A:$GR,CG$271,FALSE))-6),'csapat-ranglista'!$A:$CC,CG$272,FALSE)/8,VLOOKUP(VLOOKUP($A18,csapatok!$A:$GR,CG$271,FALSE),'csapat-ranglista'!$A:$CC,CG$272,FALSE)/4),0)</f>
        <v>0</v>
      </c>
      <c r="CH18" s="226">
        <f>IFERROR(IF(RIGHT(VLOOKUP($A18,csapatok!$A:$GR,CH$271,FALSE),5)="Csere",VLOOKUP(LEFT(VLOOKUP($A18,csapatok!$A:$GR,CH$271,FALSE),LEN(VLOOKUP($A18,csapatok!$A:$GR,CH$271,FALSE))-6),'csapat-ranglista'!$A:$CC,CH$272,FALSE)/8,VLOOKUP(VLOOKUP($A18,csapatok!$A:$GR,CH$271,FALSE),'csapat-ranglista'!$A:$CC,CH$272,FALSE)/4),0)</f>
        <v>0</v>
      </c>
      <c r="CI18" s="226">
        <f>IFERROR(IF(RIGHT(VLOOKUP($A18,csapatok!$A:$GR,CI$271,FALSE),5)="Csere",VLOOKUP(LEFT(VLOOKUP($A18,csapatok!$A:$GR,CI$271,FALSE),LEN(VLOOKUP($A18,csapatok!$A:$GR,CI$271,FALSE))-6),'csapat-ranglista'!$A:$CC,CI$272,FALSE)/8,VLOOKUP(VLOOKUP($A18,csapatok!$A:$GR,CI$271,FALSE),'csapat-ranglista'!$A:$CC,CI$272,FALSE)/4),0)</f>
        <v>0</v>
      </c>
      <c r="CJ18" s="227">
        <f>versenyek!$IQ$11*IFERROR(VLOOKUP(VLOOKUP($A18,versenyek!IP:IR,3,FALSE),szabalyok!$A$16:$B$23,2,FALSE)/4,0)</f>
        <v>0</v>
      </c>
      <c r="CK18" s="227">
        <f>versenyek!$IT$11*IFERROR(VLOOKUP(VLOOKUP($A18,versenyek!IS:IU,3,FALSE),szabalyok!$A$16:$B$23,2,FALSE)/4,0)</f>
        <v>0</v>
      </c>
      <c r="CL18" s="226"/>
      <c r="CM18" s="250">
        <f t="shared" si="1"/>
        <v>96.538913755165936</v>
      </c>
    </row>
    <row r="19" spans="1:91">
      <c r="A19" s="32" t="s">
        <v>51</v>
      </c>
      <c r="B19" s="2">
        <v>27571</v>
      </c>
      <c r="C19" s="133" t="str">
        <f t="shared" si="0"/>
        <v>felnőtt</v>
      </c>
      <c r="D19" s="32" t="s">
        <v>101</v>
      </c>
      <c r="E19" s="47">
        <v>25</v>
      </c>
      <c r="F19" s="32">
        <v>0</v>
      </c>
      <c r="G19" s="32">
        <v>2.2382692721545214</v>
      </c>
      <c r="H19" s="32">
        <v>6.3392787260540029</v>
      </c>
      <c r="I19" s="32">
        <v>0</v>
      </c>
      <c r="J19" s="32">
        <v>16.446878781795355</v>
      </c>
      <c r="K19" s="32">
        <v>0</v>
      </c>
      <c r="L19" s="32">
        <v>0</v>
      </c>
      <c r="M19" s="32">
        <v>0</v>
      </c>
      <c r="N19" s="32">
        <v>0</v>
      </c>
      <c r="O19" s="32">
        <v>16.935025887934827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2.6092691511251238</v>
      </c>
      <c r="X19" s="32">
        <f>IFERROR(IF(RIGHT(VLOOKUP($A19,csapatok!$A:$BL,X$271,FALSE),5)="Csere",VLOOKUP(LEFT(VLOOKUP($A19,csapatok!$A:$BL,X$271,FALSE),LEN(VLOOKUP($A19,csapatok!$A:$BL,X$271,FALSE))-6),'csapat-ranglista'!$A:$CC,X$272,FALSE)/8,VLOOKUP(VLOOKUP($A19,csapatok!$A:$BL,X$271,FALSE),'csapat-ranglista'!$A:$CC,X$272,FALSE)/4),0)</f>
        <v>0</v>
      </c>
      <c r="Y19" s="32">
        <f>IFERROR(IF(RIGHT(VLOOKUP($A19,csapatok!$A:$BL,Y$271,FALSE),5)="Csere",VLOOKUP(LEFT(VLOOKUP($A19,csapatok!$A:$BL,Y$271,FALSE),LEN(VLOOKUP($A19,csapatok!$A:$BL,Y$271,FALSE))-6),'csapat-ranglista'!$A:$CC,Y$272,FALSE)/8,VLOOKUP(VLOOKUP($A19,csapatok!$A:$BL,Y$271,FALSE),'csapat-ranglista'!$A:$CC,Y$272,FALSE)/4),0)</f>
        <v>0</v>
      </c>
      <c r="Z19" s="32">
        <f>IFERROR(IF(RIGHT(VLOOKUP($A19,csapatok!$A:$BL,Z$271,FALSE),5)="Csere",VLOOKUP(LEFT(VLOOKUP($A19,csapatok!$A:$BL,Z$271,FALSE),LEN(VLOOKUP($A19,csapatok!$A:$BL,Z$271,FALSE))-6),'csapat-ranglista'!$A:$CC,Z$272,FALSE)/8,VLOOKUP(VLOOKUP($A19,csapatok!$A:$BL,Z$271,FALSE),'csapat-ranglista'!$A:$CC,Z$272,FALSE)/4),0)</f>
        <v>14.137503641545029</v>
      </c>
      <c r="AA19" s="32">
        <f>IFERROR(IF(RIGHT(VLOOKUP($A19,csapatok!$A:$BL,AA$271,FALSE),5)="Csere",VLOOKUP(LEFT(VLOOKUP($A19,csapatok!$A:$BL,AA$271,FALSE),LEN(VLOOKUP($A19,csapatok!$A:$BL,AA$271,FALSE))-6),'csapat-ranglista'!$A:$CC,AA$272,FALSE)/8,VLOOKUP(VLOOKUP($A19,csapatok!$A:$BL,AA$271,FALSE),'csapat-ranglista'!$A:$CC,AA$272,FALSE)/4),0)</f>
        <v>0</v>
      </c>
      <c r="AB19" s="226">
        <f>IFERROR(IF(RIGHT(VLOOKUP($A19,csapatok!$A:$BL,AB$271,FALSE),5)="Csere",VLOOKUP(LEFT(VLOOKUP($A19,csapatok!$A:$BL,AB$271,FALSE),LEN(VLOOKUP($A19,csapatok!$A:$BL,AB$271,FALSE))-6),'csapat-ranglista'!$A:$CC,AB$272,FALSE)/8,VLOOKUP(VLOOKUP($A19,csapatok!$A:$BL,AB$271,FALSE),'csapat-ranglista'!$A:$CC,AB$272,FALSE)/4),0)</f>
        <v>0</v>
      </c>
      <c r="AC19" s="226">
        <f>IFERROR(IF(RIGHT(VLOOKUP($A19,csapatok!$A:$BL,AC$271,FALSE),5)="Csere",VLOOKUP(LEFT(VLOOKUP($A19,csapatok!$A:$BL,AC$271,FALSE),LEN(VLOOKUP($A19,csapatok!$A:$BL,AC$271,FALSE))-6),'csapat-ranglista'!$A:$CC,AC$272,FALSE)/8,VLOOKUP(VLOOKUP($A19,csapatok!$A:$BL,AC$271,FALSE),'csapat-ranglista'!$A:$CC,AC$272,FALSE)/4),0)</f>
        <v>0</v>
      </c>
      <c r="AD19" s="226">
        <f>IFERROR(IF(RIGHT(VLOOKUP($A19,csapatok!$A:$BL,AD$271,FALSE),5)="Csere",VLOOKUP(LEFT(VLOOKUP($A19,csapatok!$A:$BL,AD$271,FALSE),LEN(VLOOKUP($A19,csapatok!$A:$BL,AD$271,FALSE))-6),'csapat-ranglista'!$A:$CC,AD$272,FALSE)/8,VLOOKUP(VLOOKUP($A19,csapatok!$A:$BL,AD$271,FALSE),'csapat-ranglista'!$A:$CC,AD$272,FALSE)/4),0)</f>
        <v>0</v>
      </c>
      <c r="AE19" s="226">
        <f>IFERROR(IF(RIGHT(VLOOKUP($A19,csapatok!$A:$BL,AE$271,FALSE),5)="Csere",VLOOKUP(LEFT(VLOOKUP($A19,csapatok!$A:$BL,AE$271,FALSE),LEN(VLOOKUP($A19,csapatok!$A:$BL,AE$271,FALSE))-6),'csapat-ranglista'!$A:$CC,AE$272,FALSE)/8,VLOOKUP(VLOOKUP($A19,csapatok!$A:$BL,AE$271,FALSE),'csapat-ranglista'!$A:$CC,AE$272,FALSE)/4),0)</f>
        <v>0</v>
      </c>
      <c r="AF19" s="226">
        <f>IFERROR(IF(RIGHT(VLOOKUP($A19,csapatok!$A:$BL,AF$271,FALSE),5)="Csere",VLOOKUP(LEFT(VLOOKUP($A19,csapatok!$A:$BL,AF$271,FALSE),LEN(VLOOKUP($A19,csapatok!$A:$BL,AF$271,FALSE))-6),'csapat-ranglista'!$A:$CC,AF$272,FALSE)/8,VLOOKUP(VLOOKUP($A19,csapatok!$A:$BL,AF$271,FALSE),'csapat-ranglista'!$A:$CC,AF$272,FALSE)/4),0)</f>
        <v>0</v>
      </c>
      <c r="AG19" s="226">
        <f>IFERROR(IF(RIGHT(VLOOKUP($A19,csapatok!$A:$BL,AG$271,FALSE),5)="Csere",VLOOKUP(LEFT(VLOOKUP($A19,csapatok!$A:$BL,AG$271,FALSE),LEN(VLOOKUP($A19,csapatok!$A:$BL,AG$271,FALSE))-6),'csapat-ranglista'!$A:$CC,AG$272,FALSE)/8,VLOOKUP(VLOOKUP($A19,csapatok!$A:$BL,AG$271,FALSE),'csapat-ranglista'!$A:$CC,AG$272,FALSE)/4),0)</f>
        <v>6.0853353640367738</v>
      </c>
      <c r="AH19" s="226">
        <f>IFERROR(IF(RIGHT(VLOOKUP($A19,csapatok!$A:$BL,AH$271,FALSE),5)="Csere",VLOOKUP(LEFT(VLOOKUP($A19,csapatok!$A:$BL,AH$271,FALSE),LEN(VLOOKUP($A19,csapatok!$A:$BL,AH$271,FALSE))-6),'csapat-ranglista'!$A:$CC,AH$272,FALSE)/8,VLOOKUP(VLOOKUP($A19,csapatok!$A:$BL,AH$271,FALSE),'csapat-ranglista'!$A:$CC,AH$272,FALSE)/4),0)</f>
        <v>0</v>
      </c>
      <c r="AI19" s="226">
        <f>IFERROR(IF(RIGHT(VLOOKUP($A19,csapatok!$A:$BL,AI$271,FALSE),5)="Csere",VLOOKUP(LEFT(VLOOKUP($A19,csapatok!$A:$BL,AI$271,FALSE),LEN(VLOOKUP($A19,csapatok!$A:$BL,AI$271,FALSE))-6),'csapat-ranglista'!$A:$CC,AI$272,FALSE)/8,VLOOKUP(VLOOKUP($A19,csapatok!$A:$BL,AI$271,FALSE),'csapat-ranglista'!$A:$CC,AI$272,FALSE)/4),0)</f>
        <v>0</v>
      </c>
      <c r="AJ19" s="226">
        <f>IFERROR(IF(RIGHT(VLOOKUP($A19,csapatok!$A:$BL,AJ$271,FALSE),5)="Csere",VLOOKUP(LEFT(VLOOKUP($A19,csapatok!$A:$BL,AJ$271,FALSE),LEN(VLOOKUP($A19,csapatok!$A:$BL,AJ$271,FALSE))-6),'csapat-ranglista'!$A:$CC,AJ$272,FALSE)/8,VLOOKUP(VLOOKUP($A19,csapatok!$A:$BL,AJ$271,FALSE),'csapat-ranglista'!$A:$CC,AJ$272,FALSE)/2),0)</f>
        <v>0</v>
      </c>
      <c r="AK19" s="226">
        <f>IFERROR(IF(RIGHT(VLOOKUP($A19,csapatok!$A:$CN,AK$271,FALSE),5)="Csere",VLOOKUP(LEFT(VLOOKUP($A19,csapatok!$A:$CN,AK$271,FALSE),LEN(VLOOKUP($A19,csapatok!$A:$CN,AK$271,FALSE))-6),'csapat-ranglista'!$A:$CC,AK$272,FALSE)/8,VLOOKUP(VLOOKUP($A19,csapatok!$A:$CN,AK$271,FALSE),'csapat-ranglista'!$A:$CC,AK$272,FALSE)/4),0)</f>
        <v>0</v>
      </c>
      <c r="AL19" s="226">
        <f>IFERROR(IF(RIGHT(VLOOKUP($A19,csapatok!$A:$CN,AL$271,FALSE),5)="Csere",VLOOKUP(LEFT(VLOOKUP($A19,csapatok!$A:$CN,AL$271,FALSE),LEN(VLOOKUP($A19,csapatok!$A:$CN,AL$271,FALSE))-6),'csapat-ranglista'!$A:$CC,AL$272,FALSE)/8,VLOOKUP(VLOOKUP($A19,csapatok!$A:$CN,AL$271,FALSE),'csapat-ranglista'!$A:$CC,AL$272,FALSE)/4),0)</f>
        <v>0</v>
      </c>
      <c r="AM19" s="226">
        <f>IFERROR(IF(RIGHT(VLOOKUP($A19,csapatok!$A:$CN,AM$271,FALSE),5)="Csere",VLOOKUP(LEFT(VLOOKUP($A19,csapatok!$A:$CN,AM$271,FALSE),LEN(VLOOKUP($A19,csapatok!$A:$CN,AM$271,FALSE))-6),'csapat-ranglista'!$A:$CC,AM$272,FALSE)/8,VLOOKUP(VLOOKUP($A19,csapatok!$A:$CN,AM$271,FALSE),'csapat-ranglista'!$A:$CC,AM$272,FALSE)/4),0)</f>
        <v>2.1842175242653901</v>
      </c>
      <c r="AN19" s="226">
        <f>IFERROR(IF(RIGHT(VLOOKUP($A19,csapatok!$A:$CN,AN$271,FALSE),5)="Csere",VLOOKUP(LEFT(VLOOKUP($A19,csapatok!$A:$CN,AN$271,FALSE),LEN(VLOOKUP($A19,csapatok!$A:$CN,AN$271,FALSE))-6),'csapat-ranglista'!$A:$CC,AN$272,FALSE)/8,VLOOKUP(VLOOKUP($A19,csapatok!$A:$CN,AN$271,FALSE),'csapat-ranglista'!$A:$CC,AN$272,FALSE)/4),0)</f>
        <v>0</v>
      </c>
      <c r="AO19" s="226">
        <f>IFERROR(IF(RIGHT(VLOOKUP($A19,csapatok!$A:$CN,AO$271,FALSE),5)="Csere",VLOOKUP(LEFT(VLOOKUP($A19,csapatok!$A:$CN,AO$271,FALSE),LEN(VLOOKUP($A19,csapatok!$A:$CN,AO$271,FALSE))-6),'csapat-ranglista'!$A:$CC,AO$272,FALSE)/8,VLOOKUP(VLOOKUP($A19,csapatok!$A:$CN,AO$271,FALSE),'csapat-ranglista'!$A:$CC,AO$272,FALSE)/4),0)</f>
        <v>0</v>
      </c>
      <c r="AP19" s="226">
        <f>IFERROR(IF(RIGHT(VLOOKUP($A19,csapatok!$A:$CN,AP$271,FALSE),5)="Csere",VLOOKUP(LEFT(VLOOKUP($A19,csapatok!$A:$CN,AP$271,FALSE),LEN(VLOOKUP($A19,csapatok!$A:$CN,AP$271,FALSE))-6),'csapat-ranglista'!$A:$CC,AP$272,FALSE)/8,VLOOKUP(VLOOKUP($A19,csapatok!$A:$CN,AP$271,FALSE),'csapat-ranglista'!$A:$CC,AP$272,FALSE)/4),0)</f>
        <v>2.4542922863541832</v>
      </c>
      <c r="AQ19" s="226">
        <f>IFERROR(IF(RIGHT(VLOOKUP($A19,csapatok!$A:$CN,AQ$271,FALSE),5)="Csere",VLOOKUP(LEFT(VLOOKUP($A19,csapatok!$A:$CN,AQ$271,FALSE),LEN(VLOOKUP($A19,csapatok!$A:$CN,AQ$271,FALSE))-6),'csapat-ranglista'!$A:$CC,AQ$272,FALSE)/8,VLOOKUP(VLOOKUP($A19,csapatok!$A:$CN,AQ$271,FALSE),'csapat-ranglista'!$A:$CC,AQ$272,FALSE)/4),0)</f>
        <v>2.0611669727057094</v>
      </c>
      <c r="AR19" s="226">
        <f>IFERROR(IF(RIGHT(VLOOKUP($A19,csapatok!$A:$CN,AR$271,FALSE),5)="Csere",VLOOKUP(LEFT(VLOOKUP($A19,csapatok!$A:$CN,AR$271,FALSE),LEN(VLOOKUP($A19,csapatok!$A:$CN,AR$271,FALSE))-6),'csapat-ranglista'!$A:$CC,AR$272,FALSE)/8,VLOOKUP(VLOOKUP($A19,csapatok!$A:$CN,AR$271,FALSE),'csapat-ranglista'!$A:$CC,AR$272,FALSE)/4),0)</f>
        <v>0</v>
      </c>
      <c r="AS19" s="226">
        <f>IFERROR(IF(RIGHT(VLOOKUP($A19,csapatok!$A:$CN,AS$271,FALSE),5)="Csere",VLOOKUP(LEFT(VLOOKUP($A19,csapatok!$A:$CN,AS$271,FALSE),LEN(VLOOKUP($A19,csapatok!$A:$CN,AS$271,FALSE))-6),'csapat-ranglista'!$A:$CC,AS$272,FALSE)/8,VLOOKUP(VLOOKUP($A19,csapatok!$A:$CN,AS$271,FALSE),'csapat-ranglista'!$A:$CC,AS$272,FALSE)/4),0)</f>
        <v>0</v>
      </c>
      <c r="AT19" s="226">
        <f>IFERROR(IF(RIGHT(VLOOKUP($A19,csapatok!$A:$CN,AT$271,FALSE),5)="Csere",VLOOKUP(LEFT(VLOOKUP($A19,csapatok!$A:$CN,AT$271,FALSE),LEN(VLOOKUP($A19,csapatok!$A:$CN,AT$271,FALSE))-6),'csapat-ranglista'!$A:$CC,AT$272,FALSE)/8,VLOOKUP(VLOOKUP($A19,csapatok!$A:$CN,AT$271,FALSE),'csapat-ranglista'!$A:$CC,AT$272,FALSE)/4),0)</f>
        <v>21.368514253668927</v>
      </c>
      <c r="AU19" s="226">
        <f>IFERROR(IF(RIGHT(VLOOKUP($A19,csapatok!$A:$CN,AU$271,FALSE),5)="Csere",VLOOKUP(LEFT(VLOOKUP($A19,csapatok!$A:$CN,AU$271,FALSE),LEN(VLOOKUP($A19,csapatok!$A:$CN,AU$271,FALSE))-6),'csapat-ranglista'!$A:$CC,AU$272,FALSE)/8,VLOOKUP(VLOOKUP($A19,csapatok!$A:$CN,AU$271,FALSE),'csapat-ranglista'!$A:$CC,AU$272,FALSE)/4),0)</f>
        <v>0</v>
      </c>
      <c r="AV19" s="226">
        <f>IFERROR(IF(RIGHT(VLOOKUP($A19,csapatok!$A:$CN,AV$271,FALSE),5)="Csere",VLOOKUP(LEFT(VLOOKUP($A19,csapatok!$A:$CN,AV$271,FALSE),LEN(VLOOKUP($A19,csapatok!$A:$CN,AV$271,FALSE))-6),'csapat-ranglista'!$A:$CC,AV$272,FALSE)/8,VLOOKUP(VLOOKUP($A19,csapatok!$A:$CN,AV$271,FALSE),'csapat-ranglista'!$A:$CC,AV$272,FALSE)/4),0)</f>
        <v>0</v>
      </c>
      <c r="AW19" s="226">
        <f>IFERROR(IF(RIGHT(VLOOKUP($A19,csapatok!$A:$CN,AW$271,FALSE),5)="Csere",VLOOKUP(LEFT(VLOOKUP($A19,csapatok!$A:$CN,AW$271,FALSE),LEN(VLOOKUP($A19,csapatok!$A:$CN,AW$271,FALSE))-6),'csapat-ranglista'!$A:$CC,AW$272,FALSE)/8,VLOOKUP(VLOOKUP($A19,csapatok!$A:$CN,AW$271,FALSE),'csapat-ranglista'!$A:$CC,AW$272,FALSE)/4),0)</f>
        <v>0</v>
      </c>
      <c r="AX19" s="226">
        <f>IFERROR(IF(RIGHT(VLOOKUP($A19,csapatok!$A:$CN,AX$271,FALSE),5)="Csere",VLOOKUP(LEFT(VLOOKUP($A19,csapatok!$A:$CN,AX$271,FALSE),LEN(VLOOKUP($A19,csapatok!$A:$CN,AX$271,FALSE))-6),'csapat-ranglista'!$A:$CC,AX$272,FALSE)/8,VLOOKUP(VLOOKUP($A19,csapatok!$A:$CN,AX$271,FALSE),'csapat-ranglista'!$A:$CC,AX$272,FALSE)/4),0)</f>
        <v>0</v>
      </c>
      <c r="AY19" s="226">
        <f>IFERROR(IF(RIGHT(VLOOKUP($A19,csapatok!$A:$GR,AY$271,FALSE),5)="Csere",VLOOKUP(LEFT(VLOOKUP($A19,csapatok!$A:$GR,AY$271,FALSE),LEN(VLOOKUP($A19,csapatok!$A:$GR,AY$271,FALSE))-6),'csapat-ranglista'!$A:$CC,AY$272,FALSE)/8,VLOOKUP(VLOOKUP($A19,csapatok!$A:$GR,AY$271,FALSE),'csapat-ranglista'!$A:$CC,AY$272,FALSE)/4),0)</f>
        <v>0</v>
      </c>
      <c r="AZ19" s="226">
        <f>IFERROR(IF(RIGHT(VLOOKUP($A19,csapatok!$A:$GR,AZ$271,FALSE),5)="Csere",VLOOKUP(LEFT(VLOOKUP($A19,csapatok!$A:$GR,AZ$271,FALSE),LEN(VLOOKUP($A19,csapatok!$A:$GR,AZ$271,FALSE))-6),'csapat-ranglista'!$A:$CC,AZ$272,FALSE)/8,VLOOKUP(VLOOKUP($A19,csapatok!$A:$GR,AZ$271,FALSE),'csapat-ranglista'!$A:$CC,AZ$272,FALSE)/4),0)</f>
        <v>0</v>
      </c>
      <c r="BA19" s="226">
        <f>IFERROR(IF(RIGHT(VLOOKUP($A19,csapatok!$A:$GR,BA$271,FALSE),5)="Csere",VLOOKUP(LEFT(VLOOKUP($A19,csapatok!$A:$GR,BA$271,FALSE),LEN(VLOOKUP($A19,csapatok!$A:$GR,BA$271,FALSE))-6),'csapat-ranglista'!$A:$CC,BA$272,FALSE)/8,VLOOKUP(VLOOKUP($A19,csapatok!$A:$GR,BA$271,FALSE),'csapat-ranglista'!$A:$CC,BA$272,FALSE)/4),0)</f>
        <v>0</v>
      </c>
      <c r="BB19" s="226">
        <f>IFERROR(IF(RIGHT(VLOOKUP($A19,csapatok!$A:$GR,BB$271,FALSE),5)="Csere",VLOOKUP(LEFT(VLOOKUP($A19,csapatok!$A:$GR,BB$271,FALSE),LEN(VLOOKUP($A19,csapatok!$A:$GR,BB$271,FALSE))-6),'csapat-ranglista'!$A:$CC,BB$272,FALSE)/8,VLOOKUP(VLOOKUP($A19,csapatok!$A:$GR,BB$271,FALSE),'csapat-ranglista'!$A:$CC,BB$272,FALSE)/4),0)</f>
        <v>0</v>
      </c>
      <c r="BC19" s="227">
        <f>versenyek!$ES$11*IFERROR(VLOOKUP(VLOOKUP($A19,versenyek!ER:ET,3,FALSE),szabalyok!$A$16:$B$23,2,FALSE)/4,0)</f>
        <v>0</v>
      </c>
      <c r="BD19" s="227">
        <f>versenyek!$EV$11*IFERROR(VLOOKUP(VLOOKUP($A19,versenyek!EU:EW,3,FALSE),szabalyok!$A$16:$B$23,2,FALSE)/4,0)</f>
        <v>0</v>
      </c>
      <c r="BE19" s="226">
        <f>IFERROR(IF(RIGHT(VLOOKUP($A19,csapatok!$A:$GR,BE$271,FALSE),5)="Csere",VLOOKUP(LEFT(VLOOKUP($A19,csapatok!$A:$GR,BE$271,FALSE),LEN(VLOOKUP($A19,csapatok!$A:$GR,BE$271,FALSE))-6),'csapat-ranglista'!$A:$CC,BE$272,FALSE)/8,VLOOKUP(VLOOKUP($A19,csapatok!$A:$GR,BE$271,FALSE),'csapat-ranglista'!$A:$CC,BE$272,FALSE)/4),0)</f>
        <v>1.5493371658274058</v>
      </c>
      <c r="BF19" s="226">
        <f>IFERROR(IF(RIGHT(VLOOKUP($A19,csapatok!$A:$GR,BF$271,FALSE),5)="Csere",VLOOKUP(LEFT(VLOOKUP($A19,csapatok!$A:$GR,BF$271,FALSE),LEN(VLOOKUP($A19,csapatok!$A:$GR,BF$271,FALSE))-6),'csapat-ranglista'!$A:$CC,BF$272,FALSE)/8,VLOOKUP(VLOOKUP($A19,csapatok!$A:$GR,BF$271,FALSE),'csapat-ranglista'!$A:$CC,BF$272,FALSE)/4),0)</f>
        <v>0</v>
      </c>
      <c r="BG19" s="226">
        <f>IFERROR(IF(RIGHT(VLOOKUP($A19,csapatok!$A:$GR,BG$271,FALSE),5)="Csere",VLOOKUP(LEFT(VLOOKUP($A19,csapatok!$A:$GR,BG$271,FALSE),LEN(VLOOKUP($A19,csapatok!$A:$GR,BG$271,FALSE))-6),'csapat-ranglista'!$A:$CC,BG$272,FALSE)/8,VLOOKUP(VLOOKUP($A19,csapatok!$A:$GR,BG$271,FALSE),'csapat-ranglista'!$A:$CC,BG$272,FALSE)/4),0)</f>
        <v>0</v>
      </c>
      <c r="BH19" s="226">
        <f>IFERROR(IF(RIGHT(VLOOKUP($A19,csapatok!$A:$GR,BH$271,FALSE),5)="Csere",VLOOKUP(LEFT(VLOOKUP($A19,csapatok!$A:$GR,BH$271,FALSE),LEN(VLOOKUP($A19,csapatok!$A:$GR,BH$271,FALSE))-6),'csapat-ranglista'!$A:$CC,BH$272,FALSE)/8,VLOOKUP(VLOOKUP($A19,csapatok!$A:$GR,BH$271,FALSE),'csapat-ranglista'!$A:$CC,BH$272,FALSE)/4),0)</f>
        <v>0</v>
      </c>
      <c r="BI19" s="226">
        <f>IFERROR(IF(RIGHT(VLOOKUP($A19,csapatok!$A:$GR,BI$271,FALSE),5)="Csere",VLOOKUP(LEFT(VLOOKUP($A19,csapatok!$A:$GR,BI$271,FALSE),LEN(VLOOKUP($A19,csapatok!$A:$GR,BI$271,FALSE))-6),'csapat-ranglista'!$A:$CC,BI$272,FALSE)/8,VLOOKUP(VLOOKUP($A19,csapatok!$A:$GR,BI$271,FALSE),'csapat-ranglista'!$A:$CC,BI$272,FALSE)/4),0)</f>
        <v>0</v>
      </c>
      <c r="BJ19" s="226">
        <f>IFERROR(IF(RIGHT(VLOOKUP($A19,csapatok!$A:$GR,BJ$271,FALSE),5)="Csere",VLOOKUP(LEFT(VLOOKUP($A19,csapatok!$A:$GR,BJ$271,FALSE),LEN(VLOOKUP($A19,csapatok!$A:$GR,BJ$271,FALSE))-6),'csapat-ranglista'!$A:$CC,BJ$272,FALSE)/8,VLOOKUP(VLOOKUP($A19,csapatok!$A:$GR,BJ$271,FALSE),'csapat-ranglista'!$A:$CC,BJ$272,FALSE)/4),0)</f>
        <v>0</v>
      </c>
      <c r="BK19" s="226">
        <f>IFERROR(IF(RIGHT(VLOOKUP($A19,csapatok!$A:$GR,BK$271,FALSE),5)="Csere",VLOOKUP(LEFT(VLOOKUP($A19,csapatok!$A:$GR,BK$271,FALSE),LEN(VLOOKUP($A19,csapatok!$A:$GR,BK$271,FALSE))-6),'csapat-ranglista'!$A:$CC,BK$272,FALSE)/8,VLOOKUP(VLOOKUP($A19,csapatok!$A:$GR,BK$271,FALSE),'csapat-ranglista'!$A:$CC,BK$272,FALSE)/4),0)</f>
        <v>0</v>
      </c>
      <c r="BL19" s="226">
        <f>IFERROR(IF(RIGHT(VLOOKUP($A19,csapatok!$A:$GR,BL$271,FALSE),5)="Csere",VLOOKUP(LEFT(VLOOKUP($A19,csapatok!$A:$GR,BL$271,FALSE),LEN(VLOOKUP($A19,csapatok!$A:$GR,BL$271,FALSE))-6),'csapat-ranglista'!$A:$CC,BL$272,FALSE)/8,VLOOKUP(VLOOKUP($A19,csapatok!$A:$GR,BL$271,FALSE),'csapat-ranglista'!$A:$CC,BL$272,FALSE)/4),0)</f>
        <v>0</v>
      </c>
      <c r="BM19" s="226">
        <f>IFERROR(IF(RIGHT(VLOOKUP($A19,csapatok!$A:$GR,BM$271,FALSE),5)="Csere",VLOOKUP(LEFT(VLOOKUP($A19,csapatok!$A:$GR,BM$271,FALSE),LEN(VLOOKUP($A19,csapatok!$A:$GR,BM$271,FALSE))-6),'csapat-ranglista'!$A:$CC,BM$272,FALSE)/8,VLOOKUP(VLOOKUP($A19,csapatok!$A:$GR,BM$271,FALSE),'csapat-ranglista'!$A:$CC,BM$272,FALSE)/4),0)</f>
        <v>0</v>
      </c>
      <c r="BN19" s="226">
        <f>IFERROR(IF(RIGHT(VLOOKUP($A19,csapatok!$A:$GR,BN$271,FALSE),5)="Csere",VLOOKUP(LEFT(VLOOKUP($A19,csapatok!$A:$GR,BN$271,FALSE),LEN(VLOOKUP($A19,csapatok!$A:$GR,BN$271,FALSE))-6),'csapat-ranglista'!$A:$CC,BN$272,FALSE)/8,VLOOKUP(VLOOKUP($A19,csapatok!$A:$GR,BN$271,FALSE),'csapat-ranglista'!$A:$CC,BN$272,FALSE)/4),0)</f>
        <v>0</v>
      </c>
      <c r="BO19" s="226">
        <f>IFERROR(IF(RIGHT(VLOOKUP($A19,csapatok!$A:$GR,BO$271,FALSE),5)="Csere",VLOOKUP(LEFT(VLOOKUP($A19,csapatok!$A:$GR,BO$271,FALSE),LEN(VLOOKUP($A19,csapatok!$A:$GR,BO$271,FALSE))-6),'csapat-ranglista'!$A:$CC,BO$272,FALSE)/8,VLOOKUP(VLOOKUP($A19,csapatok!$A:$GR,BO$271,FALSE),'csapat-ranglista'!$A:$CC,BO$272,FALSE)/4),0)</f>
        <v>28.011024670813359</v>
      </c>
      <c r="BP19" s="226">
        <f>IFERROR(IF(RIGHT(VLOOKUP($A19,csapatok!$A:$GR,BP$271,FALSE),5)="Csere",VLOOKUP(LEFT(VLOOKUP($A19,csapatok!$A:$GR,BP$271,FALSE),LEN(VLOOKUP($A19,csapatok!$A:$GR,BP$271,FALSE))-6),'csapat-ranglista'!$A:$CC,BP$272,FALSE)/8,VLOOKUP(VLOOKUP($A19,csapatok!$A:$GR,BP$271,FALSE),'csapat-ranglista'!$A:$CC,BP$272,FALSE)/4),0)</f>
        <v>0</v>
      </c>
      <c r="BQ19" s="226">
        <f>IFERROR(IF(RIGHT(VLOOKUP($A19,csapatok!$A:$GR,BQ$271,FALSE),5)="Csere",VLOOKUP(LEFT(VLOOKUP($A19,csapatok!$A:$GR,BQ$271,FALSE),LEN(VLOOKUP($A19,csapatok!$A:$GR,BQ$271,FALSE))-6),'csapat-ranglista'!$A:$CC,BQ$272,FALSE)/8,VLOOKUP(VLOOKUP($A19,csapatok!$A:$GR,BQ$271,FALSE),'csapat-ranglista'!$A:$CC,BQ$272,FALSE)/4),0)</f>
        <v>0</v>
      </c>
      <c r="BR19" s="226">
        <f>IFERROR(IF(RIGHT(VLOOKUP($A19,csapatok!$A:$GR,BR$271,FALSE),5)="Csere",VLOOKUP(LEFT(VLOOKUP($A19,csapatok!$A:$GR,BR$271,FALSE),LEN(VLOOKUP($A19,csapatok!$A:$GR,BR$271,FALSE))-6),'csapat-ranglista'!$A:$CC,BR$272,FALSE)/8,VLOOKUP(VLOOKUP($A19,csapatok!$A:$GR,BR$271,FALSE),'csapat-ranglista'!$A:$CC,BR$272,FALSE)/4),0)</f>
        <v>0</v>
      </c>
      <c r="BS19" s="226">
        <f>IFERROR(IF(RIGHT(VLOOKUP($A19,csapatok!$A:$GR,BS$271,FALSE),5)="Csere",VLOOKUP(LEFT(VLOOKUP($A19,csapatok!$A:$GR,BS$271,FALSE),LEN(VLOOKUP($A19,csapatok!$A:$GR,BS$271,FALSE))-6),'csapat-ranglista'!$A:$CC,BS$272,FALSE)/8,VLOOKUP(VLOOKUP($A19,csapatok!$A:$GR,BS$271,FALSE),'csapat-ranglista'!$A:$CC,BS$272,FALSE)/4),0)</f>
        <v>0</v>
      </c>
      <c r="BT19" s="226">
        <f>IFERROR(IF(RIGHT(VLOOKUP($A19,csapatok!$A:$GR,BT$271,FALSE),5)="Csere",VLOOKUP(LEFT(VLOOKUP($A19,csapatok!$A:$GR,BT$271,FALSE),LEN(VLOOKUP($A19,csapatok!$A:$GR,BT$271,FALSE))-6),'csapat-ranglista'!$A:$CC,BT$272,FALSE)/8,VLOOKUP(VLOOKUP($A19,csapatok!$A:$GR,BT$271,FALSE),'csapat-ranglista'!$A:$CC,BT$272,FALSE)/4),0)</f>
        <v>0</v>
      </c>
      <c r="BU19" s="226">
        <f>IFERROR(IF(RIGHT(VLOOKUP($A19,csapatok!$A:$GR,BU$271,FALSE),5)="Csere",VLOOKUP(LEFT(VLOOKUP($A19,csapatok!$A:$GR,BU$271,FALSE),LEN(VLOOKUP($A19,csapatok!$A:$GR,BU$271,FALSE))-6),'csapat-ranglista'!$A:$CC,BU$272,FALSE)/8,VLOOKUP(VLOOKUP($A19,csapatok!$A:$GR,BU$271,FALSE),'csapat-ranglista'!$A:$CC,BU$272,FALSE)/4),0)</f>
        <v>11.038989006235587</v>
      </c>
      <c r="BV19" s="226">
        <f>IFERROR(IF(RIGHT(VLOOKUP($A19,csapatok!$A:$GR,BV$271,FALSE),5)="Csere",VLOOKUP(LEFT(VLOOKUP($A19,csapatok!$A:$GR,BV$271,FALSE),LEN(VLOOKUP($A19,csapatok!$A:$GR,BV$271,FALSE))-6),'csapat-ranglista'!$A:$CC,BV$272,FALSE)/8,VLOOKUP(VLOOKUP($A19,csapatok!$A:$GR,BV$271,FALSE),'csapat-ranglista'!$A:$CC,BV$272,FALSE)/4),0)</f>
        <v>20.957055968544569</v>
      </c>
      <c r="BW19" s="226">
        <f>IFERROR(IF(RIGHT(VLOOKUP($A19,csapatok!$A:$GR,BW$271,FALSE),5)="Csere",VLOOKUP(LEFT(VLOOKUP($A19,csapatok!$A:$GR,BW$271,FALSE),LEN(VLOOKUP($A19,csapatok!$A:$GR,BW$271,FALSE))-6),'csapat-ranglista'!$A:$CC,BW$272,FALSE)/8,VLOOKUP(VLOOKUP($A19,csapatok!$A:$GR,BW$271,FALSE),'csapat-ranglista'!$A:$CC,BW$272,FALSE)/4),0)</f>
        <v>0</v>
      </c>
      <c r="BX19" s="226">
        <f>IFERROR(IF(RIGHT(VLOOKUP($A19,csapatok!$A:$GR,BX$271,FALSE),5)="Csere",VLOOKUP(LEFT(VLOOKUP($A19,csapatok!$A:$GR,BX$271,FALSE),LEN(VLOOKUP($A19,csapatok!$A:$GR,BX$271,FALSE))-6),'csapat-ranglista'!$A:$CC,BX$272,FALSE)/8,VLOOKUP(VLOOKUP($A19,csapatok!$A:$GR,BX$271,FALSE),'csapat-ranglista'!$A:$CC,BX$272,FALSE)/4),0)</f>
        <v>0</v>
      </c>
      <c r="BY19" s="226">
        <f>IFERROR(IF(RIGHT(VLOOKUP($A19,csapatok!$A:$GR,BY$271,FALSE),5)="Csere",VLOOKUP(LEFT(VLOOKUP($A19,csapatok!$A:$GR,BY$271,FALSE),LEN(VLOOKUP($A19,csapatok!$A:$GR,BY$271,FALSE))-6),'csapat-ranglista'!$A:$CC,BY$272,FALSE)/8,VLOOKUP(VLOOKUP($A19,csapatok!$A:$GR,BY$271,FALSE),'csapat-ranglista'!$A:$CC,BY$272,FALSE)/4),0)</f>
        <v>33.975631811422723</v>
      </c>
      <c r="BZ19" s="226">
        <f>IFERROR(IF(RIGHT(VLOOKUP($A19,csapatok!$A:$GR,BZ$271,FALSE),5)="Csere",VLOOKUP(LEFT(VLOOKUP($A19,csapatok!$A:$GR,BZ$271,FALSE),LEN(VLOOKUP($A19,csapatok!$A:$GR,BZ$271,FALSE))-6),'csapat-ranglista'!$A:$CC,BZ$272,FALSE)/8,VLOOKUP(VLOOKUP($A19,csapatok!$A:$GR,BZ$271,FALSE),'csapat-ranglista'!$A:$CC,BZ$272,FALSE)/4),0)</f>
        <v>0</v>
      </c>
      <c r="CA19" s="226">
        <f>IFERROR(IF(RIGHT(VLOOKUP($A19,csapatok!$A:$GR,CA$271,FALSE),5)="Csere",VLOOKUP(LEFT(VLOOKUP($A19,csapatok!$A:$GR,CA$271,FALSE),LEN(VLOOKUP($A19,csapatok!$A:$GR,CA$271,FALSE))-6),'csapat-ranglista'!$A:$CC,CA$272,FALSE)/8,VLOOKUP(VLOOKUP($A19,csapatok!$A:$GR,CA$271,FALSE),'csapat-ranglista'!$A:$CC,CA$272,FALSE)/4),0)</f>
        <v>0</v>
      </c>
      <c r="CB19" s="226">
        <f>IFERROR(IF(RIGHT(VLOOKUP($A19,csapatok!$A:$GR,CB$271,FALSE),5)="Csere",VLOOKUP(LEFT(VLOOKUP($A19,csapatok!$A:$GR,CB$271,FALSE),LEN(VLOOKUP($A19,csapatok!$A:$GR,CB$271,FALSE))-6),'csapat-ranglista'!$A:$CC,CB$272,FALSE)/8,VLOOKUP(VLOOKUP($A19,csapatok!$A:$GR,CB$271,FALSE),'csapat-ranglista'!$A:$CC,CB$272,FALSE)/4),0)</f>
        <v>0</v>
      </c>
      <c r="CC19" s="226">
        <f>IFERROR(IF(RIGHT(VLOOKUP($A19,csapatok!$A:$GR,CC$271,FALSE),5)="Csere",VLOOKUP(LEFT(VLOOKUP($A19,csapatok!$A:$GR,CC$271,FALSE),LEN(VLOOKUP($A19,csapatok!$A:$GR,CC$271,FALSE))-6),'csapat-ranglista'!$A:$CC,CC$272,FALSE)/8,VLOOKUP(VLOOKUP($A19,csapatok!$A:$GR,CC$271,FALSE),'csapat-ranglista'!$A:$CC,CC$272,FALSE)/4),0)</f>
        <v>0</v>
      </c>
      <c r="CD19" s="226">
        <f>IFERROR(IF(RIGHT(VLOOKUP($A19,csapatok!$A:$GR,CD$271,FALSE),5)="Csere",VLOOKUP(LEFT(VLOOKUP($A19,csapatok!$A:$GR,CD$271,FALSE),LEN(VLOOKUP($A19,csapatok!$A:$GR,CD$271,FALSE))-6),'csapat-ranglista'!$A:$CC,CD$272,FALSE)/8,VLOOKUP(VLOOKUP($A19,csapatok!$A:$GR,CD$271,FALSE),'csapat-ranglista'!$A:$CC,CD$272,FALSE)/4),0)</f>
        <v>0</v>
      </c>
      <c r="CE19" s="226">
        <f>IFERROR(IF(RIGHT(VLOOKUP($A19,csapatok!$A:$GR,CE$271,FALSE),5)="Csere",VLOOKUP(LEFT(VLOOKUP($A19,csapatok!$A:$GR,CE$271,FALSE),LEN(VLOOKUP($A19,csapatok!$A:$GR,CE$271,FALSE))-6),'csapat-ranglista'!$A:$CC,CE$272,FALSE)/8,VLOOKUP(VLOOKUP($A19,csapatok!$A:$GR,CE$271,FALSE),'csapat-ranglista'!$A:$CC,CE$272,FALSE)/4),0)</f>
        <v>0</v>
      </c>
      <c r="CF19" s="226">
        <f>IFERROR(IF(RIGHT(VLOOKUP($A19,csapatok!$A:$GR,CF$271,FALSE),5)="Csere",VLOOKUP(LEFT(VLOOKUP($A19,csapatok!$A:$GR,CF$271,FALSE),LEN(VLOOKUP($A19,csapatok!$A:$GR,CF$271,FALSE))-6),'csapat-ranglista'!$A:$CC,CF$272,FALSE)/8,VLOOKUP(VLOOKUP($A19,csapatok!$A:$GR,CF$271,FALSE),'csapat-ranglista'!$A:$CC,CF$272,FALSE)/4),0)</f>
        <v>0</v>
      </c>
      <c r="CG19" s="226">
        <f>IFERROR(IF(RIGHT(VLOOKUP($A19,csapatok!$A:$GR,CG$271,FALSE),5)="Csere",VLOOKUP(LEFT(VLOOKUP($A19,csapatok!$A:$GR,CG$271,FALSE),LEN(VLOOKUP($A19,csapatok!$A:$GR,CG$271,FALSE))-6),'csapat-ranglista'!$A:$CC,CG$272,FALSE)/8,VLOOKUP(VLOOKUP($A19,csapatok!$A:$GR,CG$271,FALSE),'csapat-ranglista'!$A:$CC,CG$272,FALSE)/4),0)</f>
        <v>0</v>
      </c>
      <c r="CH19" s="226">
        <f>IFERROR(IF(RIGHT(VLOOKUP($A19,csapatok!$A:$GR,CH$271,FALSE),5)="Csere",VLOOKUP(LEFT(VLOOKUP($A19,csapatok!$A:$GR,CH$271,FALSE),LEN(VLOOKUP($A19,csapatok!$A:$GR,CH$271,FALSE))-6),'csapat-ranglista'!$A:$CC,CH$272,FALSE)/8,VLOOKUP(VLOOKUP($A19,csapatok!$A:$GR,CH$271,FALSE),'csapat-ranglista'!$A:$CC,CH$272,FALSE)/4),0)</f>
        <v>0</v>
      </c>
      <c r="CI19" s="226">
        <f>IFERROR(IF(RIGHT(VLOOKUP($A19,csapatok!$A:$GR,CI$271,FALSE),5)="Csere",VLOOKUP(LEFT(VLOOKUP($A19,csapatok!$A:$GR,CI$271,FALSE),LEN(VLOOKUP($A19,csapatok!$A:$GR,CI$271,FALSE))-6),'csapat-ranglista'!$A:$CC,CI$272,FALSE)/8,VLOOKUP(VLOOKUP($A19,csapatok!$A:$GR,CI$271,FALSE),'csapat-ranglista'!$A:$CC,CI$272,FALSE)/4),0)</f>
        <v>0</v>
      </c>
      <c r="CJ19" s="227">
        <f>versenyek!$IQ$11*IFERROR(VLOOKUP(VLOOKUP($A19,versenyek!IP:IR,3,FALSE),szabalyok!$A$16:$B$23,2,FALSE)/4,0)</f>
        <v>0</v>
      </c>
      <c r="CK19" s="227">
        <f>versenyek!$IT$11*IFERROR(VLOOKUP(VLOOKUP($A19,versenyek!IS:IU,3,FALSE),szabalyok!$A$16:$B$23,2,FALSE)/4,0)</f>
        <v>0</v>
      </c>
      <c r="CL19" s="226"/>
      <c r="CM19" s="250">
        <f t="shared" si="1"/>
        <v>93.982701457016248</v>
      </c>
    </row>
    <row r="20" spans="1:91">
      <c r="A20" s="32" t="s">
        <v>170</v>
      </c>
      <c r="B20" s="2">
        <v>27404</v>
      </c>
      <c r="C20" s="133" t="str">
        <f t="shared" si="0"/>
        <v>felnőtt</v>
      </c>
      <c r="D20" s="32" t="s">
        <v>101</v>
      </c>
      <c r="E20" s="47">
        <v>3.8</v>
      </c>
      <c r="F20" s="32">
        <v>0</v>
      </c>
      <c r="G20" s="32">
        <v>2.2382692721545214</v>
      </c>
      <c r="H20" s="32">
        <v>6.3392787260540029</v>
      </c>
      <c r="I20" s="32">
        <v>0</v>
      </c>
      <c r="J20" s="32">
        <v>16.446878781795355</v>
      </c>
      <c r="K20" s="32">
        <v>0</v>
      </c>
      <c r="L20" s="32">
        <v>0</v>
      </c>
      <c r="M20" s="32">
        <v>0</v>
      </c>
      <c r="N20" s="32">
        <v>0</v>
      </c>
      <c r="O20" s="32">
        <v>16.935025887934827</v>
      </c>
      <c r="P20" s="32">
        <v>0</v>
      </c>
      <c r="Q20" s="32">
        <v>0</v>
      </c>
      <c r="R20" s="32">
        <v>0</v>
      </c>
      <c r="S20" s="32">
        <v>3.4704598146746672</v>
      </c>
      <c r="T20" s="32">
        <v>0</v>
      </c>
      <c r="U20" s="32">
        <v>0</v>
      </c>
      <c r="V20" s="32">
        <v>0</v>
      </c>
      <c r="W20" s="32">
        <v>2.6092691511251238</v>
      </c>
      <c r="X20" s="32">
        <f>IFERROR(IF(RIGHT(VLOOKUP($A20,csapatok!$A:$BL,X$271,FALSE),5)="Csere",VLOOKUP(LEFT(VLOOKUP($A20,csapatok!$A:$BL,X$271,FALSE),LEN(VLOOKUP($A20,csapatok!$A:$BL,X$271,FALSE))-6),'csapat-ranglista'!$A:$CC,X$272,FALSE)/8,VLOOKUP(VLOOKUP($A20,csapatok!$A:$BL,X$271,FALSE),'csapat-ranglista'!$A:$CC,X$272,FALSE)/4),0)</f>
        <v>0</v>
      </c>
      <c r="Y20" s="32">
        <f>IFERROR(IF(RIGHT(VLOOKUP($A20,csapatok!$A:$BL,Y$271,FALSE),5)="Csere",VLOOKUP(LEFT(VLOOKUP($A20,csapatok!$A:$BL,Y$271,FALSE),LEN(VLOOKUP($A20,csapatok!$A:$BL,Y$271,FALSE))-6),'csapat-ranglista'!$A:$CC,Y$272,FALSE)/8,VLOOKUP(VLOOKUP($A20,csapatok!$A:$BL,Y$271,FALSE),'csapat-ranglista'!$A:$CC,Y$272,FALSE)/4),0)</f>
        <v>0</v>
      </c>
      <c r="Z20" s="32">
        <f>IFERROR(IF(RIGHT(VLOOKUP($A20,csapatok!$A:$BL,Z$271,FALSE),5)="Csere",VLOOKUP(LEFT(VLOOKUP($A20,csapatok!$A:$BL,Z$271,FALSE),LEN(VLOOKUP($A20,csapatok!$A:$BL,Z$271,FALSE))-6),'csapat-ranglista'!$A:$CC,Z$272,FALSE)/8,VLOOKUP(VLOOKUP($A20,csapatok!$A:$BL,Z$271,FALSE),'csapat-ranglista'!$A:$CC,Z$272,FALSE)/4),0)</f>
        <v>9.6392070283261564</v>
      </c>
      <c r="AA20" s="32">
        <f>IFERROR(IF(RIGHT(VLOOKUP($A20,csapatok!$A:$BL,AA$271,FALSE),5)="Csere",VLOOKUP(LEFT(VLOOKUP($A20,csapatok!$A:$BL,AA$271,FALSE),LEN(VLOOKUP($A20,csapatok!$A:$BL,AA$271,FALSE))-6),'csapat-ranglista'!$A:$CC,AA$272,FALSE)/8,VLOOKUP(VLOOKUP($A20,csapatok!$A:$BL,AA$271,FALSE),'csapat-ranglista'!$A:$CC,AA$272,FALSE)/4),0)</f>
        <v>0</v>
      </c>
      <c r="AB20" s="226">
        <f>IFERROR(IF(RIGHT(VLOOKUP($A20,csapatok!$A:$BL,AB$271,FALSE),5)="Csere",VLOOKUP(LEFT(VLOOKUP($A20,csapatok!$A:$BL,AB$271,FALSE),LEN(VLOOKUP($A20,csapatok!$A:$BL,AB$271,FALSE))-6),'csapat-ranglista'!$A:$CC,AB$272,FALSE)/8,VLOOKUP(VLOOKUP($A20,csapatok!$A:$BL,AB$271,FALSE),'csapat-ranglista'!$A:$CC,AB$272,FALSE)/4),0)</f>
        <v>0</v>
      </c>
      <c r="AC20" s="226">
        <f>IFERROR(IF(RIGHT(VLOOKUP($A20,csapatok!$A:$BL,AC$271,FALSE),5)="Csere",VLOOKUP(LEFT(VLOOKUP($A20,csapatok!$A:$BL,AC$271,FALSE),LEN(VLOOKUP($A20,csapatok!$A:$BL,AC$271,FALSE))-6),'csapat-ranglista'!$A:$CC,AC$272,FALSE)/8,VLOOKUP(VLOOKUP($A20,csapatok!$A:$BL,AC$271,FALSE),'csapat-ranglista'!$A:$CC,AC$272,FALSE)/4),0)</f>
        <v>4.0997706422018343</v>
      </c>
      <c r="AD20" s="226">
        <f>IFERROR(IF(RIGHT(VLOOKUP($A20,csapatok!$A:$BL,AD$271,FALSE),5)="Csere",VLOOKUP(LEFT(VLOOKUP($A20,csapatok!$A:$BL,AD$271,FALSE),LEN(VLOOKUP($A20,csapatok!$A:$BL,AD$271,FALSE))-6),'csapat-ranglista'!$A:$CC,AD$272,FALSE)/8,VLOOKUP(VLOOKUP($A20,csapatok!$A:$BL,AD$271,FALSE),'csapat-ranglista'!$A:$CC,AD$272,FALSE)/4),0)</f>
        <v>0</v>
      </c>
      <c r="AE20" s="226">
        <f>IFERROR(IF(RIGHT(VLOOKUP($A20,csapatok!$A:$BL,AE$271,FALSE),5)="Csere",VLOOKUP(LEFT(VLOOKUP($A20,csapatok!$A:$BL,AE$271,FALSE),LEN(VLOOKUP($A20,csapatok!$A:$BL,AE$271,FALSE))-6),'csapat-ranglista'!$A:$CC,AE$272,FALSE)/8,VLOOKUP(VLOOKUP($A20,csapatok!$A:$BL,AE$271,FALSE),'csapat-ranglista'!$A:$CC,AE$272,FALSE)/4),0)</f>
        <v>0</v>
      </c>
      <c r="AF20" s="226">
        <f>IFERROR(IF(RIGHT(VLOOKUP($A20,csapatok!$A:$BL,AF$271,FALSE),5)="Csere",VLOOKUP(LEFT(VLOOKUP($A20,csapatok!$A:$BL,AF$271,FALSE),LEN(VLOOKUP($A20,csapatok!$A:$BL,AF$271,FALSE))-6),'csapat-ranglista'!$A:$CC,AF$272,FALSE)/8,VLOOKUP(VLOOKUP($A20,csapatok!$A:$BL,AF$271,FALSE),'csapat-ranglista'!$A:$CC,AF$272,FALSE)/4),0)</f>
        <v>0</v>
      </c>
      <c r="AG20" s="226">
        <f>IFERROR(IF(RIGHT(VLOOKUP($A20,csapatok!$A:$BL,AG$271,FALSE),5)="Csere",VLOOKUP(LEFT(VLOOKUP($A20,csapatok!$A:$BL,AG$271,FALSE),LEN(VLOOKUP($A20,csapatok!$A:$BL,AG$271,FALSE))-6),'csapat-ranglista'!$A:$CC,AG$272,FALSE)/8,VLOOKUP(VLOOKUP($A20,csapatok!$A:$BL,AG$271,FALSE),'csapat-ranglista'!$A:$CC,AG$272,FALSE)/4),0)</f>
        <v>6.0853353640367738</v>
      </c>
      <c r="AH20" s="226">
        <f>IFERROR(IF(RIGHT(VLOOKUP($A20,csapatok!$A:$BL,AH$271,FALSE),5)="Csere",VLOOKUP(LEFT(VLOOKUP($A20,csapatok!$A:$BL,AH$271,FALSE),LEN(VLOOKUP($A20,csapatok!$A:$BL,AH$271,FALSE))-6),'csapat-ranglista'!$A:$CC,AH$272,FALSE)/8,VLOOKUP(VLOOKUP($A20,csapatok!$A:$BL,AH$271,FALSE),'csapat-ranglista'!$A:$CC,AH$272,FALSE)/4),0)</f>
        <v>0</v>
      </c>
      <c r="AI20" s="226">
        <f>IFERROR(IF(RIGHT(VLOOKUP($A20,csapatok!$A:$BL,AI$271,FALSE),5)="Csere",VLOOKUP(LEFT(VLOOKUP($A20,csapatok!$A:$BL,AI$271,FALSE),LEN(VLOOKUP($A20,csapatok!$A:$BL,AI$271,FALSE))-6),'csapat-ranglista'!$A:$CC,AI$272,FALSE)/8,VLOOKUP(VLOOKUP($A20,csapatok!$A:$BL,AI$271,FALSE),'csapat-ranglista'!$A:$CC,AI$272,FALSE)/4),0)</f>
        <v>0</v>
      </c>
      <c r="AJ20" s="226">
        <f>IFERROR(IF(RIGHT(VLOOKUP($A20,csapatok!$A:$BL,AJ$271,FALSE),5)="Csere",VLOOKUP(LEFT(VLOOKUP($A20,csapatok!$A:$BL,AJ$271,FALSE),LEN(VLOOKUP($A20,csapatok!$A:$BL,AJ$271,FALSE))-6),'csapat-ranglista'!$A:$CC,AJ$272,FALSE)/8,VLOOKUP(VLOOKUP($A20,csapatok!$A:$BL,AJ$271,FALSE),'csapat-ranglista'!$A:$CC,AJ$272,FALSE)/2),0)</f>
        <v>0</v>
      </c>
      <c r="AK20" s="226">
        <f>IFERROR(IF(RIGHT(VLOOKUP($A20,csapatok!$A:$CN,AK$271,FALSE),5)="Csere",VLOOKUP(LEFT(VLOOKUP($A20,csapatok!$A:$CN,AK$271,FALSE),LEN(VLOOKUP($A20,csapatok!$A:$CN,AK$271,FALSE))-6),'csapat-ranglista'!$A:$CC,AK$272,FALSE)/8,VLOOKUP(VLOOKUP($A20,csapatok!$A:$CN,AK$271,FALSE),'csapat-ranglista'!$A:$CC,AK$272,FALSE)/4),0)</f>
        <v>0</v>
      </c>
      <c r="AL20" s="226">
        <f>IFERROR(IF(RIGHT(VLOOKUP($A20,csapatok!$A:$CN,AL$271,FALSE),5)="Csere",VLOOKUP(LEFT(VLOOKUP($A20,csapatok!$A:$CN,AL$271,FALSE),LEN(VLOOKUP($A20,csapatok!$A:$CN,AL$271,FALSE))-6),'csapat-ranglista'!$A:$CC,AL$272,FALSE)/8,VLOOKUP(VLOOKUP($A20,csapatok!$A:$CN,AL$271,FALSE),'csapat-ranglista'!$A:$CC,AL$272,FALSE)/4),0)</f>
        <v>0</v>
      </c>
      <c r="AM20" s="226">
        <f>IFERROR(IF(RIGHT(VLOOKUP($A20,csapatok!$A:$CN,AM$271,FALSE),5)="Csere",VLOOKUP(LEFT(VLOOKUP($A20,csapatok!$A:$CN,AM$271,FALSE),LEN(VLOOKUP($A20,csapatok!$A:$CN,AM$271,FALSE))-6),'csapat-ranglista'!$A:$CC,AM$272,FALSE)/8,VLOOKUP(VLOOKUP($A20,csapatok!$A:$CN,AM$271,FALSE),'csapat-ranglista'!$A:$CC,AM$272,FALSE)/4),0)</f>
        <v>2.1842175242653901</v>
      </c>
      <c r="AN20" s="226">
        <f>IFERROR(IF(RIGHT(VLOOKUP($A20,csapatok!$A:$CN,AN$271,FALSE),5)="Csere",VLOOKUP(LEFT(VLOOKUP($A20,csapatok!$A:$CN,AN$271,FALSE),LEN(VLOOKUP($A20,csapatok!$A:$CN,AN$271,FALSE))-6),'csapat-ranglista'!$A:$CC,AN$272,FALSE)/8,VLOOKUP(VLOOKUP($A20,csapatok!$A:$CN,AN$271,FALSE),'csapat-ranglista'!$A:$CC,AN$272,FALSE)/4),0)</f>
        <v>0</v>
      </c>
      <c r="AO20" s="226">
        <f>IFERROR(IF(RIGHT(VLOOKUP($A20,csapatok!$A:$CN,AO$271,FALSE),5)="Csere",VLOOKUP(LEFT(VLOOKUP($A20,csapatok!$A:$CN,AO$271,FALSE),LEN(VLOOKUP($A20,csapatok!$A:$CN,AO$271,FALSE))-6),'csapat-ranglista'!$A:$CC,AO$272,FALSE)/8,VLOOKUP(VLOOKUP($A20,csapatok!$A:$CN,AO$271,FALSE),'csapat-ranglista'!$A:$CC,AO$272,FALSE)/4),0)</f>
        <v>0</v>
      </c>
      <c r="AP20" s="226">
        <f>IFERROR(IF(RIGHT(VLOOKUP($A20,csapatok!$A:$CN,AP$271,FALSE),5)="Csere",VLOOKUP(LEFT(VLOOKUP($A20,csapatok!$A:$CN,AP$271,FALSE),LEN(VLOOKUP($A20,csapatok!$A:$CN,AP$271,FALSE))-6),'csapat-ranglista'!$A:$CC,AP$272,FALSE)/8,VLOOKUP(VLOOKUP($A20,csapatok!$A:$CN,AP$271,FALSE),'csapat-ranglista'!$A:$CC,AP$272,FALSE)/4),0)</f>
        <v>2.4542922863541832</v>
      </c>
      <c r="AQ20" s="226">
        <f>IFERROR(IF(RIGHT(VLOOKUP($A20,csapatok!$A:$CN,AQ$271,FALSE),5)="Csere",VLOOKUP(LEFT(VLOOKUP($A20,csapatok!$A:$CN,AQ$271,FALSE),LEN(VLOOKUP($A20,csapatok!$A:$CN,AQ$271,FALSE))-6),'csapat-ranglista'!$A:$CC,AQ$272,FALSE)/8,VLOOKUP(VLOOKUP($A20,csapatok!$A:$CN,AQ$271,FALSE),'csapat-ranglista'!$A:$CC,AQ$272,FALSE)/4),0)</f>
        <v>0</v>
      </c>
      <c r="AR20" s="226">
        <f>IFERROR(IF(RIGHT(VLOOKUP($A20,csapatok!$A:$CN,AR$271,FALSE),5)="Csere",VLOOKUP(LEFT(VLOOKUP($A20,csapatok!$A:$CN,AR$271,FALSE),LEN(VLOOKUP($A20,csapatok!$A:$CN,AR$271,FALSE))-6),'csapat-ranglista'!$A:$CC,AR$272,FALSE)/8,VLOOKUP(VLOOKUP($A20,csapatok!$A:$CN,AR$271,FALSE),'csapat-ranglista'!$A:$CC,AR$272,FALSE)/4),0)</f>
        <v>0</v>
      </c>
      <c r="AS20" s="226">
        <f>IFERROR(IF(RIGHT(VLOOKUP($A20,csapatok!$A:$CN,AS$271,FALSE),5)="Csere",VLOOKUP(LEFT(VLOOKUP($A20,csapatok!$A:$CN,AS$271,FALSE),LEN(VLOOKUP($A20,csapatok!$A:$CN,AS$271,FALSE))-6),'csapat-ranglista'!$A:$CC,AS$272,FALSE)/8,VLOOKUP(VLOOKUP($A20,csapatok!$A:$CN,AS$271,FALSE),'csapat-ranglista'!$A:$CC,AS$272,FALSE)/4),0)</f>
        <v>0</v>
      </c>
      <c r="AT20" s="226">
        <f>IFERROR(IF(RIGHT(VLOOKUP($A20,csapatok!$A:$CN,AT$271,FALSE),5)="Csere",VLOOKUP(LEFT(VLOOKUP($A20,csapatok!$A:$CN,AT$271,FALSE),LEN(VLOOKUP($A20,csapatok!$A:$CN,AT$271,FALSE))-6),'csapat-ranglista'!$A:$CC,AT$272,FALSE)/8,VLOOKUP(VLOOKUP($A20,csapatok!$A:$CN,AT$271,FALSE),'csapat-ranglista'!$A:$CC,AT$272,FALSE)/4),0)</f>
        <v>21.368514253668927</v>
      </c>
      <c r="AU20" s="226">
        <f>IFERROR(IF(RIGHT(VLOOKUP($A20,csapatok!$A:$CN,AU$271,FALSE),5)="Csere",VLOOKUP(LEFT(VLOOKUP($A20,csapatok!$A:$CN,AU$271,FALSE),LEN(VLOOKUP($A20,csapatok!$A:$CN,AU$271,FALSE))-6),'csapat-ranglista'!$A:$CC,AU$272,FALSE)/8,VLOOKUP(VLOOKUP($A20,csapatok!$A:$CN,AU$271,FALSE),'csapat-ranglista'!$A:$CC,AU$272,FALSE)/4),0)</f>
        <v>0</v>
      </c>
      <c r="AV20" s="226">
        <f>IFERROR(IF(RIGHT(VLOOKUP($A20,csapatok!$A:$CN,AV$271,FALSE),5)="Csere",VLOOKUP(LEFT(VLOOKUP($A20,csapatok!$A:$CN,AV$271,FALSE),LEN(VLOOKUP($A20,csapatok!$A:$CN,AV$271,FALSE))-6),'csapat-ranglista'!$A:$CC,AV$272,FALSE)/8,VLOOKUP(VLOOKUP($A20,csapatok!$A:$CN,AV$271,FALSE),'csapat-ranglista'!$A:$CC,AV$272,FALSE)/4),0)</f>
        <v>0</v>
      </c>
      <c r="AW20" s="226">
        <f>IFERROR(IF(RIGHT(VLOOKUP($A20,csapatok!$A:$CN,AW$271,FALSE),5)="Csere",VLOOKUP(LEFT(VLOOKUP($A20,csapatok!$A:$CN,AW$271,FALSE),LEN(VLOOKUP($A20,csapatok!$A:$CN,AW$271,FALSE))-6),'csapat-ranglista'!$A:$CC,AW$272,FALSE)/8,VLOOKUP(VLOOKUP($A20,csapatok!$A:$CN,AW$271,FALSE),'csapat-ranglista'!$A:$CC,AW$272,FALSE)/4),0)</f>
        <v>0</v>
      </c>
      <c r="AX20" s="226">
        <f>IFERROR(IF(RIGHT(VLOOKUP($A20,csapatok!$A:$CN,AX$271,FALSE),5)="Csere",VLOOKUP(LEFT(VLOOKUP($A20,csapatok!$A:$CN,AX$271,FALSE),LEN(VLOOKUP($A20,csapatok!$A:$CN,AX$271,FALSE))-6),'csapat-ranglista'!$A:$CC,AX$272,FALSE)/8,VLOOKUP(VLOOKUP($A20,csapatok!$A:$CN,AX$271,FALSE),'csapat-ranglista'!$A:$CC,AX$272,FALSE)/4),0)</f>
        <v>0</v>
      </c>
      <c r="AY20" s="226">
        <f>IFERROR(IF(RIGHT(VLOOKUP($A20,csapatok!$A:$GR,AY$271,FALSE),5)="Csere",VLOOKUP(LEFT(VLOOKUP($A20,csapatok!$A:$GR,AY$271,FALSE),LEN(VLOOKUP($A20,csapatok!$A:$GR,AY$271,FALSE))-6),'csapat-ranglista'!$A:$CC,AY$272,FALSE)/8,VLOOKUP(VLOOKUP($A20,csapatok!$A:$GR,AY$271,FALSE),'csapat-ranglista'!$A:$CC,AY$272,FALSE)/4),0)</f>
        <v>0</v>
      </c>
      <c r="AZ20" s="226">
        <f>IFERROR(IF(RIGHT(VLOOKUP($A20,csapatok!$A:$GR,AZ$271,FALSE),5)="Csere",VLOOKUP(LEFT(VLOOKUP($A20,csapatok!$A:$GR,AZ$271,FALSE),LEN(VLOOKUP($A20,csapatok!$A:$GR,AZ$271,FALSE))-6),'csapat-ranglista'!$A:$CC,AZ$272,FALSE)/8,VLOOKUP(VLOOKUP($A20,csapatok!$A:$GR,AZ$271,FALSE),'csapat-ranglista'!$A:$CC,AZ$272,FALSE)/4),0)</f>
        <v>0</v>
      </c>
      <c r="BA20" s="226">
        <f>IFERROR(IF(RIGHT(VLOOKUP($A20,csapatok!$A:$GR,BA$271,FALSE),5)="Csere",VLOOKUP(LEFT(VLOOKUP($A20,csapatok!$A:$GR,BA$271,FALSE),LEN(VLOOKUP($A20,csapatok!$A:$GR,BA$271,FALSE))-6),'csapat-ranglista'!$A:$CC,BA$272,FALSE)/8,VLOOKUP(VLOOKUP($A20,csapatok!$A:$GR,BA$271,FALSE),'csapat-ranglista'!$A:$CC,BA$272,FALSE)/4),0)</f>
        <v>12.349118756180983</v>
      </c>
      <c r="BB20" s="226">
        <f>IFERROR(IF(RIGHT(VLOOKUP($A20,csapatok!$A:$GR,BB$271,FALSE),5)="Csere",VLOOKUP(LEFT(VLOOKUP($A20,csapatok!$A:$GR,BB$271,FALSE),LEN(VLOOKUP($A20,csapatok!$A:$GR,BB$271,FALSE))-6),'csapat-ranglista'!$A:$CC,BB$272,FALSE)/8,VLOOKUP(VLOOKUP($A20,csapatok!$A:$GR,BB$271,FALSE),'csapat-ranglista'!$A:$CC,BB$272,FALSE)/4),0)</f>
        <v>0</v>
      </c>
      <c r="BC20" s="227">
        <f>versenyek!$ES$11*IFERROR(VLOOKUP(VLOOKUP($A20,versenyek!ER:ET,3,FALSE),szabalyok!$A$16:$B$23,2,FALSE)/4,0)</f>
        <v>0</v>
      </c>
      <c r="BD20" s="227">
        <f>versenyek!$EV$11*IFERROR(VLOOKUP(VLOOKUP($A20,versenyek!EU:EW,3,FALSE),szabalyok!$A$16:$B$23,2,FALSE)/4,0)</f>
        <v>0</v>
      </c>
      <c r="BE20" s="226">
        <f>IFERROR(IF(RIGHT(VLOOKUP($A20,csapatok!$A:$GR,BE$271,FALSE),5)="Csere",VLOOKUP(LEFT(VLOOKUP($A20,csapatok!$A:$GR,BE$271,FALSE),LEN(VLOOKUP($A20,csapatok!$A:$GR,BE$271,FALSE))-6),'csapat-ranglista'!$A:$CC,BE$272,FALSE)/8,VLOOKUP(VLOOKUP($A20,csapatok!$A:$GR,BE$271,FALSE),'csapat-ranglista'!$A:$CC,BE$272,FALSE)/4),0)</f>
        <v>1.5493371658274058</v>
      </c>
      <c r="BF20" s="226">
        <f>IFERROR(IF(RIGHT(VLOOKUP($A20,csapatok!$A:$GR,BF$271,FALSE),5)="Csere",VLOOKUP(LEFT(VLOOKUP($A20,csapatok!$A:$GR,BF$271,FALSE),LEN(VLOOKUP($A20,csapatok!$A:$GR,BF$271,FALSE))-6),'csapat-ranglista'!$A:$CC,BF$272,FALSE)/8,VLOOKUP(VLOOKUP($A20,csapatok!$A:$GR,BF$271,FALSE),'csapat-ranglista'!$A:$CC,BF$272,FALSE)/4),0)</f>
        <v>0</v>
      </c>
      <c r="BG20" s="226">
        <f>IFERROR(IF(RIGHT(VLOOKUP($A20,csapatok!$A:$GR,BG$271,FALSE),5)="Csere",VLOOKUP(LEFT(VLOOKUP($A20,csapatok!$A:$GR,BG$271,FALSE),LEN(VLOOKUP($A20,csapatok!$A:$GR,BG$271,FALSE))-6),'csapat-ranglista'!$A:$CC,BG$272,FALSE)/8,VLOOKUP(VLOOKUP($A20,csapatok!$A:$GR,BG$271,FALSE),'csapat-ranglista'!$A:$CC,BG$272,FALSE)/4),0)</f>
        <v>0</v>
      </c>
      <c r="BH20" s="226">
        <f>IFERROR(IF(RIGHT(VLOOKUP($A20,csapatok!$A:$GR,BH$271,FALSE),5)="Csere",VLOOKUP(LEFT(VLOOKUP($A20,csapatok!$A:$GR,BH$271,FALSE),LEN(VLOOKUP($A20,csapatok!$A:$GR,BH$271,FALSE))-6),'csapat-ranglista'!$A:$CC,BH$272,FALSE)/8,VLOOKUP(VLOOKUP($A20,csapatok!$A:$GR,BH$271,FALSE),'csapat-ranglista'!$A:$CC,BH$272,FALSE)/4),0)</f>
        <v>0</v>
      </c>
      <c r="BI20" s="226">
        <f>IFERROR(IF(RIGHT(VLOOKUP($A20,csapatok!$A:$GR,BI$271,FALSE),5)="Csere",VLOOKUP(LEFT(VLOOKUP($A20,csapatok!$A:$GR,BI$271,FALSE),LEN(VLOOKUP($A20,csapatok!$A:$GR,BI$271,FALSE))-6),'csapat-ranglista'!$A:$CC,BI$272,FALSE)/8,VLOOKUP(VLOOKUP($A20,csapatok!$A:$GR,BI$271,FALSE),'csapat-ranglista'!$A:$CC,BI$272,FALSE)/4),0)</f>
        <v>0</v>
      </c>
      <c r="BJ20" s="226">
        <f>IFERROR(IF(RIGHT(VLOOKUP($A20,csapatok!$A:$GR,BJ$271,FALSE),5)="Csere",VLOOKUP(LEFT(VLOOKUP($A20,csapatok!$A:$GR,BJ$271,FALSE),LEN(VLOOKUP($A20,csapatok!$A:$GR,BJ$271,FALSE))-6),'csapat-ranglista'!$A:$CC,BJ$272,FALSE)/8,VLOOKUP(VLOOKUP($A20,csapatok!$A:$GR,BJ$271,FALSE),'csapat-ranglista'!$A:$CC,BJ$272,FALSE)/4),0)</f>
        <v>0</v>
      </c>
      <c r="BK20" s="226">
        <f>IFERROR(IF(RIGHT(VLOOKUP($A20,csapatok!$A:$GR,BK$271,FALSE),5)="Csere",VLOOKUP(LEFT(VLOOKUP($A20,csapatok!$A:$GR,BK$271,FALSE),LEN(VLOOKUP($A20,csapatok!$A:$GR,BK$271,FALSE))-6),'csapat-ranglista'!$A:$CC,BK$272,FALSE)/8,VLOOKUP(VLOOKUP($A20,csapatok!$A:$GR,BK$271,FALSE),'csapat-ranglista'!$A:$CC,BK$272,FALSE)/4),0)</f>
        <v>0</v>
      </c>
      <c r="BL20" s="226">
        <f>IFERROR(IF(RIGHT(VLOOKUP($A20,csapatok!$A:$GR,BL$271,FALSE),5)="Csere",VLOOKUP(LEFT(VLOOKUP($A20,csapatok!$A:$GR,BL$271,FALSE),LEN(VLOOKUP($A20,csapatok!$A:$GR,BL$271,FALSE))-6),'csapat-ranglista'!$A:$CC,BL$272,FALSE)/8,VLOOKUP(VLOOKUP($A20,csapatok!$A:$GR,BL$271,FALSE),'csapat-ranglista'!$A:$CC,BL$272,FALSE)/4),0)</f>
        <v>0</v>
      </c>
      <c r="BM20" s="226">
        <f>IFERROR(IF(RIGHT(VLOOKUP($A20,csapatok!$A:$GR,BM$271,FALSE),5)="Csere",VLOOKUP(LEFT(VLOOKUP($A20,csapatok!$A:$GR,BM$271,FALSE),LEN(VLOOKUP($A20,csapatok!$A:$GR,BM$271,FALSE))-6),'csapat-ranglista'!$A:$CC,BM$272,FALSE)/8,VLOOKUP(VLOOKUP($A20,csapatok!$A:$GR,BM$271,FALSE),'csapat-ranglista'!$A:$CC,BM$272,FALSE)/4),0)</f>
        <v>2.6256681943441764</v>
      </c>
      <c r="BN20" s="226">
        <f>IFERROR(IF(RIGHT(VLOOKUP($A20,csapatok!$A:$GR,BN$271,FALSE),5)="Csere",VLOOKUP(LEFT(VLOOKUP($A20,csapatok!$A:$GR,BN$271,FALSE),LEN(VLOOKUP($A20,csapatok!$A:$GR,BN$271,FALSE))-6),'csapat-ranglista'!$A:$CC,BN$272,FALSE)/8,VLOOKUP(VLOOKUP($A20,csapatok!$A:$GR,BN$271,FALSE),'csapat-ranglista'!$A:$CC,BN$272,FALSE)/4),0)</f>
        <v>0</v>
      </c>
      <c r="BO20" s="226">
        <f>IFERROR(IF(RIGHT(VLOOKUP($A20,csapatok!$A:$GR,BO$271,FALSE),5)="Csere",VLOOKUP(LEFT(VLOOKUP($A20,csapatok!$A:$GR,BO$271,FALSE),LEN(VLOOKUP($A20,csapatok!$A:$GR,BO$271,FALSE))-6),'csapat-ranglista'!$A:$CC,BO$272,FALSE)/8,VLOOKUP(VLOOKUP($A20,csapatok!$A:$GR,BO$271,FALSE),'csapat-ranglista'!$A:$CC,BO$272,FALSE)/4),0)</f>
        <v>28.011024670813359</v>
      </c>
      <c r="BP20" s="226">
        <f>IFERROR(IF(RIGHT(VLOOKUP($A20,csapatok!$A:$GR,BP$271,FALSE),5)="Csere",VLOOKUP(LEFT(VLOOKUP($A20,csapatok!$A:$GR,BP$271,FALSE),LEN(VLOOKUP($A20,csapatok!$A:$GR,BP$271,FALSE))-6),'csapat-ranglista'!$A:$CC,BP$272,FALSE)/8,VLOOKUP(VLOOKUP($A20,csapatok!$A:$GR,BP$271,FALSE),'csapat-ranglista'!$A:$CC,BP$272,FALSE)/4),0)</f>
        <v>0</v>
      </c>
      <c r="BQ20" s="226">
        <f>IFERROR(IF(RIGHT(VLOOKUP($A20,csapatok!$A:$GR,BQ$271,FALSE),5)="Csere",VLOOKUP(LEFT(VLOOKUP($A20,csapatok!$A:$GR,BQ$271,FALSE),LEN(VLOOKUP($A20,csapatok!$A:$GR,BQ$271,FALSE))-6),'csapat-ranglista'!$A:$CC,BQ$272,FALSE)/8,VLOOKUP(VLOOKUP($A20,csapatok!$A:$GR,BQ$271,FALSE),'csapat-ranglista'!$A:$CC,BQ$272,FALSE)/4),0)</f>
        <v>0</v>
      </c>
      <c r="BR20" s="226">
        <f>IFERROR(IF(RIGHT(VLOOKUP($A20,csapatok!$A:$GR,BR$271,FALSE),5)="Csere",VLOOKUP(LEFT(VLOOKUP($A20,csapatok!$A:$GR,BR$271,FALSE),LEN(VLOOKUP($A20,csapatok!$A:$GR,BR$271,FALSE))-6),'csapat-ranglista'!$A:$CC,BR$272,FALSE)/8,VLOOKUP(VLOOKUP($A20,csapatok!$A:$GR,BR$271,FALSE),'csapat-ranglista'!$A:$CC,BR$272,FALSE)/4),0)</f>
        <v>0</v>
      </c>
      <c r="BS20" s="226">
        <f>IFERROR(IF(RIGHT(VLOOKUP($A20,csapatok!$A:$GR,BS$271,FALSE),5)="Csere",VLOOKUP(LEFT(VLOOKUP($A20,csapatok!$A:$GR,BS$271,FALSE),LEN(VLOOKUP($A20,csapatok!$A:$GR,BS$271,FALSE))-6),'csapat-ranglista'!$A:$CC,BS$272,FALSE)/8,VLOOKUP(VLOOKUP($A20,csapatok!$A:$GR,BS$271,FALSE),'csapat-ranglista'!$A:$CC,BS$272,FALSE)/4),0)</f>
        <v>0</v>
      </c>
      <c r="BT20" s="226">
        <f>IFERROR(IF(RIGHT(VLOOKUP($A20,csapatok!$A:$GR,BT$271,FALSE),5)="Csere",VLOOKUP(LEFT(VLOOKUP($A20,csapatok!$A:$GR,BT$271,FALSE),LEN(VLOOKUP($A20,csapatok!$A:$GR,BT$271,FALSE))-6),'csapat-ranglista'!$A:$CC,BT$272,FALSE)/8,VLOOKUP(VLOOKUP($A20,csapatok!$A:$GR,BT$271,FALSE),'csapat-ranglista'!$A:$CC,BT$272,FALSE)/4),0)</f>
        <v>0</v>
      </c>
      <c r="BU20" s="226">
        <f>IFERROR(IF(RIGHT(VLOOKUP($A20,csapatok!$A:$GR,BU$271,FALSE),5)="Csere",VLOOKUP(LEFT(VLOOKUP($A20,csapatok!$A:$GR,BU$271,FALSE),LEN(VLOOKUP($A20,csapatok!$A:$GR,BU$271,FALSE))-6),'csapat-ranglista'!$A:$CC,BU$272,FALSE)/8,VLOOKUP(VLOOKUP($A20,csapatok!$A:$GR,BU$271,FALSE),'csapat-ranglista'!$A:$CC,BU$272,FALSE)/4),0)</f>
        <v>5.5194945031177935</v>
      </c>
      <c r="BV20" s="226">
        <f>IFERROR(IF(RIGHT(VLOOKUP($A20,csapatok!$A:$GR,BV$271,FALSE),5)="Csere",VLOOKUP(LEFT(VLOOKUP($A20,csapatok!$A:$GR,BV$271,FALSE),LEN(VLOOKUP($A20,csapatok!$A:$GR,BV$271,FALSE))-6),'csapat-ranglista'!$A:$CC,BV$272,FALSE)/8,VLOOKUP(VLOOKUP($A20,csapatok!$A:$GR,BV$271,FALSE),'csapat-ranglista'!$A:$CC,BV$272,FALSE)/4),0)</f>
        <v>20.957055968544569</v>
      </c>
      <c r="BW20" s="226">
        <f>IFERROR(IF(RIGHT(VLOOKUP($A20,csapatok!$A:$GR,BW$271,FALSE),5)="Csere",VLOOKUP(LEFT(VLOOKUP($A20,csapatok!$A:$GR,BW$271,FALSE),LEN(VLOOKUP($A20,csapatok!$A:$GR,BW$271,FALSE))-6),'csapat-ranglista'!$A:$CC,BW$272,FALSE)/8,VLOOKUP(VLOOKUP($A20,csapatok!$A:$GR,BW$271,FALSE),'csapat-ranglista'!$A:$CC,BW$272,FALSE)/4),0)</f>
        <v>0</v>
      </c>
      <c r="BX20" s="226">
        <f>IFERROR(IF(RIGHT(VLOOKUP($A20,csapatok!$A:$GR,BX$271,FALSE),5)="Csere",VLOOKUP(LEFT(VLOOKUP($A20,csapatok!$A:$GR,BX$271,FALSE),LEN(VLOOKUP($A20,csapatok!$A:$GR,BX$271,FALSE))-6),'csapat-ranglista'!$A:$CC,BX$272,FALSE)/8,VLOOKUP(VLOOKUP($A20,csapatok!$A:$GR,BX$271,FALSE),'csapat-ranglista'!$A:$CC,BX$272,FALSE)/4),0)</f>
        <v>0</v>
      </c>
      <c r="BY20" s="226">
        <f>IFERROR(IF(RIGHT(VLOOKUP($A20,csapatok!$A:$GR,BY$271,FALSE),5)="Csere",VLOOKUP(LEFT(VLOOKUP($A20,csapatok!$A:$GR,BY$271,FALSE),LEN(VLOOKUP($A20,csapatok!$A:$GR,BY$271,FALSE))-6),'csapat-ranglista'!$A:$CC,BY$272,FALSE)/8,VLOOKUP(VLOOKUP($A20,csapatok!$A:$GR,BY$271,FALSE),'csapat-ranglista'!$A:$CC,BY$272,FALSE)/4),0)</f>
        <v>33.975631811422723</v>
      </c>
      <c r="BZ20" s="226">
        <f>IFERROR(IF(RIGHT(VLOOKUP($A20,csapatok!$A:$GR,BZ$271,FALSE),5)="Csere",VLOOKUP(LEFT(VLOOKUP($A20,csapatok!$A:$GR,BZ$271,FALSE),LEN(VLOOKUP($A20,csapatok!$A:$GR,BZ$271,FALSE))-6),'csapat-ranglista'!$A:$CC,BZ$272,FALSE)/8,VLOOKUP(VLOOKUP($A20,csapatok!$A:$GR,BZ$271,FALSE),'csapat-ranglista'!$A:$CC,BZ$272,FALSE)/4),0)</f>
        <v>0</v>
      </c>
      <c r="CA20" s="226">
        <f>IFERROR(IF(RIGHT(VLOOKUP($A20,csapatok!$A:$GR,CA$271,FALSE),5)="Csere",VLOOKUP(LEFT(VLOOKUP($A20,csapatok!$A:$GR,CA$271,FALSE),LEN(VLOOKUP($A20,csapatok!$A:$GR,CA$271,FALSE))-6),'csapat-ranglista'!$A:$CC,CA$272,FALSE)/8,VLOOKUP(VLOOKUP($A20,csapatok!$A:$GR,CA$271,FALSE),'csapat-ranglista'!$A:$CC,CA$272,FALSE)/4),0)</f>
        <v>0</v>
      </c>
      <c r="CB20" s="226">
        <f>IFERROR(IF(RIGHT(VLOOKUP($A20,csapatok!$A:$GR,CB$271,FALSE),5)="Csere",VLOOKUP(LEFT(VLOOKUP($A20,csapatok!$A:$GR,CB$271,FALSE),LEN(VLOOKUP($A20,csapatok!$A:$GR,CB$271,FALSE))-6),'csapat-ranglista'!$A:$CC,CB$272,FALSE)/8,VLOOKUP(VLOOKUP($A20,csapatok!$A:$GR,CB$271,FALSE),'csapat-ranglista'!$A:$CC,CB$272,FALSE)/4),0)</f>
        <v>0</v>
      </c>
      <c r="CC20" s="226">
        <f>IFERROR(IF(RIGHT(VLOOKUP($A20,csapatok!$A:$GR,CC$271,FALSE),5)="Csere",VLOOKUP(LEFT(VLOOKUP($A20,csapatok!$A:$GR,CC$271,FALSE),LEN(VLOOKUP($A20,csapatok!$A:$GR,CC$271,FALSE))-6),'csapat-ranglista'!$A:$CC,CC$272,FALSE)/8,VLOOKUP(VLOOKUP($A20,csapatok!$A:$GR,CC$271,FALSE),'csapat-ranglista'!$A:$CC,CC$272,FALSE)/4),0)</f>
        <v>0</v>
      </c>
      <c r="CD20" s="226">
        <f>IFERROR(IF(RIGHT(VLOOKUP($A20,csapatok!$A:$GR,CD$271,FALSE),5)="Csere",VLOOKUP(LEFT(VLOOKUP($A20,csapatok!$A:$GR,CD$271,FALSE),LEN(VLOOKUP($A20,csapatok!$A:$GR,CD$271,FALSE))-6),'csapat-ranglista'!$A:$CC,CD$272,FALSE)/8,VLOOKUP(VLOOKUP($A20,csapatok!$A:$GR,CD$271,FALSE),'csapat-ranglista'!$A:$CC,CD$272,FALSE)/4),0)</f>
        <v>0</v>
      </c>
      <c r="CE20" s="226">
        <f>IFERROR(IF(RIGHT(VLOOKUP($A20,csapatok!$A:$GR,CE$271,FALSE),5)="Csere",VLOOKUP(LEFT(VLOOKUP($A20,csapatok!$A:$GR,CE$271,FALSE),LEN(VLOOKUP($A20,csapatok!$A:$GR,CE$271,FALSE))-6),'csapat-ranglista'!$A:$CC,CE$272,FALSE)/8,VLOOKUP(VLOOKUP($A20,csapatok!$A:$GR,CE$271,FALSE),'csapat-ranglista'!$A:$CC,CE$272,FALSE)/4),0)</f>
        <v>0</v>
      </c>
      <c r="CF20" s="226">
        <f>IFERROR(IF(RIGHT(VLOOKUP($A20,csapatok!$A:$GR,CF$271,FALSE),5)="Csere",VLOOKUP(LEFT(VLOOKUP($A20,csapatok!$A:$GR,CF$271,FALSE),LEN(VLOOKUP($A20,csapatok!$A:$GR,CF$271,FALSE))-6),'csapat-ranglista'!$A:$CC,CF$272,FALSE)/8,VLOOKUP(VLOOKUP($A20,csapatok!$A:$GR,CF$271,FALSE),'csapat-ranglista'!$A:$CC,CF$272,FALSE)/4),0)</f>
        <v>0</v>
      </c>
      <c r="CG20" s="226">
        <f>IFERROR(IF(RIGHT(VLOOKUP($A20,csapatok!$A:$GR,CG$271,FALSE),5)="Csere",VLOOKUP(LEFT(VLOOKUP($A20,csapatok!$A:$GR,CG$271,FALSE),LEN(VLOOKUP($A20,csapatok!$A:$GR,CG$271,FALSE))-6),'csapat-ranglista'!$A:$CC,CG$272,FALSE)/8,VLOOKUP(VLOOKUP($A20,csapatok!$A:$GR,CG$271,FALSE),'csapat-ranglista'!$A:$CC,CG$272,FALSE)/4),0)</f>
        <v>0</v>
      </c>
      <c r="CH20" s="226">
        <f>IFERROR(IF(RIGHT(VLOOKUP($A20,csapatok!$A:$GR,CH$271,FALSE),5)="Csere",VLOOKUP(LEFT(VLOOKUP($A20,csapatok!$A:$GR,CH$271,FALSE),LEN(VLOOKUP($A20,csapatok!$A:$GR,CH$271,FALSE))-6),'csapat-ranglista'!$A:$CC,CH$272,FALSE)/8,VLOOKUP(VLOOKUP($A20,csapatok!$A:$GR,CH$271,FALSE),'csapat-ranglista'!$A:$CC,CH$272,FALSE)/4),0)</f>
        <v>0</v>
      </c>
      <c r="CI20" s="226">
        <f>IFERROR(IF(RIGHT(VLOOKUP($A20,csapatok!$A:$GR,CI$271,FALSE),5)="Csere",VLOOKUP(LEFT(VLOOKUP($A20,csapatok!$A:$GR,CI$271,FALSE),LEN(VLOOKUP($A20,csapatok!$A:$GR,CI$271,FALSE))-6),'csapat-ranglista'!$A:$CC,CI$272,FALSE)/8,VLOOKUP(VLOOKUP($A20,csapatok!$A:$GR,CI$271,FALSE),'csapat-ranglista'!$A:$CC,CI$272,FALSE)/4),0)</f>
        <v>0</v>
      </c>
      <c r="CJ20" s="227">
        <f>versenyek!$IQ$11*IFERROR(VLOOKUP(VLOOKUP($A20,versenyek!IP:IR,3,FALSE),szabalyok!$A$16:$B$23,2,FALSE)/4,0)</f>
        <v>0</v>
      </c>
      <c r="CK20" s="227">
        <f>versenyek!$IT$11*IFERROR(VLOOKUP(VLOOKUP($A20,versenyek!IS:IU,3,FALSE),szabalyok!$A$16:$B$23,2,FALSE)/4,0)</f>
        <v>0</v>
      </c>
      <c r="CL20" s="226"/>
      <c r="CM20" s="250">
        <f t="shared" si="1"/>
        <v>91.088875148242607</v>
      </c>
    </row>
    <row r="21" spans="1:91">
      <c r="A21" s="32" t="s">
        <v>28</v>
      </c>
      <c r="B21" s="2">
        <v>29589</v>
      </c>
      <c r="C21" s="133" t="str">
        <f t="shared" si="0"/>
        <v>felnőtt</v>
      </c>
      <c r="D21" s="32" t="s">
        <v>101</v>
      </c>
      <c r="E21" s="47">
        <v>37.5</v>
      </c>
      <c r="F21" s="32">
        <v>0</v>
      </c>
      <c r="G21" s="32">
        <v>2.2382692721545214</v>
      </c>
      <c r="H21" s="32">
        <v>6.3392787260540029</v>
      </c>
      <c r="I21" s="32">
        <v>0</v>
      </c>
      <c r="J21" s="32">
        <v>16.446878781795355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f>IFERROR(IF(RIGHT(VLOOKUP($A21,csapatok!$A:$BL,X$271,FALSE),5)="Csere",VLOOKUP(LEFT(VLOOKUP($A21,csapatok!$A:$BL,X$271,FALSE),LEN(VLOOKUP($A21,csapatok!$A:$BL,X$271,FALSE))-6),'csapat-ranglista'!$A:$CC,X$272,FALSE)/8,VLOOKUP(VLOOKUP($A21,csapatok!$A:$BL,X$271,FALSE),'csapat-ranglista'!$A:$CC,X$272,FALSE)/4),0)</f>
        <v>0</v>
      </c>
      <c r="Y21" s="32">
        <f>IFERROR(IF(RIGHT(VLOOKUP($A21,csapatok!$A:$BL,Y$271,FALSE),5)="Csere",VLOOKUP(LEFT(VLOOKUP($A21,csapatok!$A:$BL,Y$271,FALSE),LEN(VLOOKUP($A21,csapatok!$A:$BL,Y$271,FALSE))-6),'csapat-ranglista'!$A:$CC,Y$272,FALSE)/8,VLOOKUP(VLOOKUP($A21,csapatok!$A:$BL,Y$271,FALSE),'csapat-ranglista'!$A:$CC,Y$272,FALSE)/4),0)</f>
        <v>0</v>
      </c>
      <c r="Z21" s="32">
        <f>IFERROR(IF(RIGHT(VLOOKUP($A21,csapatok!$A:$BL,Z$271,FALSE),5)="Csere",VLOOKUP(LEFT(VLOOKUP($A21,csapatok!$A:$BL,Z$271,FALSE),LEN(VLOOKUP($A21,csapatok!$A:$BL,Z$271,FALSE))-6),'csapat-ranglista'!$A:$CC,Z$272,FALSE)/8,VLOOKUP(VLOOKUP($A21,csapatok!$A:$BL,Z$271,FALSE),'csapat-ranglista'!$A:$CC,Z$272,FALSE)/4),0)</f>
        <v>7.0687518207725146</v>
      </c>
      <c r="AA21" s="32">
        <f>IFERROR(IF(RIGHT(VLOOKUP($A21,csapatok!$A:$BL,AA$271,FALSE),5)="Csere",VLOOKUP(LEFT(VLOOKUP($A21,csapatok!$A:$BL,AA$271,FALSE),LEN(VLOOKUP($A21,csapatok!$A:$BL,AA$271,FALSE))-6),'csapat-ranglista'!$A:$CC,AA$272,FALSE)/8,VLOOKUP(VLOOKUP($A21,csapatok!$A:$BL,AA$271,FALSE),'csapat-ranglista'!$A:$CC,AA$272,FALSE)/4),0)</f>
        <v>0</v>
      </c>
      <c r="AB21" s="226">
        <f>IFERROR(IF(RIGHT(VLOOKUP($A21,csapatok!$A:$BL,AB$271,FALSE),5)="Csere",VLOOKUP(LEFT(VLOOKUP($A21,csapatok!$A:$BL,AB$271,FALSE),LEN(VLOOKUP($A21,csapatok!$A:$BL,AB$271,FALSE))-6),'csapat-ranglista'!$A:$CC,AB$272,FALSE)/8,VLOOKUP(VLOOKUP($A21,csapatok!$A:$BL,AB$271,FALSE),'csapat-ranglista'!$A:$CC,AB$272,FALSE)/4),0)</f>
        <v>0</v>
      </c>
      <c r="AC21" s="226">
        <f>IFERROR(IF(RIGHT(VLOOKUP($A21,csapatok!$A:$BL,AC$271,FALSE),5)="Csere",VLOOKUP(LEFT(VLOOKUP($A21,csapatok!$A:$BL,AC$271,FALSE),LEN(VLOOKUP($A21,csapatok!$A:$BL,AC$271,FALSE))-6),'csapat-ranglista'!$A:$CC,AC$272,FALSE)/8,VLOOKUP(VLOOKUP($A21,csapatok!$A:$BL,AC$271,FALSE),'csapat-ranglista'!$A:$CC,AC$272,FALSE)/4),0)</f>
        <v>0</v>
      </c>
      <c r="AD21" s="226">
        <f>IFERROR(IF(RIGHT(VLOOKUP($A21,csapatok!$A:$BL,AD$271,FALSE),5)="Csere",VLOOKUP(LEFT(VLOOKUP($A21,csapatok!$A:$BL,AD$271,FALSE),LEN(VLOOKUP($A21,csapatok!$A:$BL,AD$271,FALSE))-6),'csapat-ranglista'!$A:$CC,AD$272,FALSE)/8,VLOOKUP(VLOOKUP($A21,csapatok!$A:$BL,AD$271,FALSE),'csapat-ranglista'!$A:$CC,AD$272,FALSE)/4),0)</f>
        <v>0</v>
      </c>
      <c r="AE21" s="226">
        <f>IFERROR(IF(RIGHT(VLOOKUP($A21,csapatok!$A:$BL,AE$271,FALSE),5)="Csere",VLOOKUP(LEFT(VLOOKUP($A21,csapatok!$A:$BL,AE$271,FALSE),LEN(VLOOKUP($A21,csapatok!$A:$BL,AE$271,FALSE))-6),'csapat-ranglista'!$A:$CC,AE$272,FALSE)/8,VLOOKUP(VLOOKUP($A21,csapatok!$A:$BL,AE$271,FALSE),'csapat-ranglista'!$A:$CC,AE$272,FALSE)/4),0)</f>
        <v>0</v>
      </c>
      <c r="AF21" s="226">
        <f>IFERROR(IF(RIGHT(VLOOKUP($A21,csapatok!$A:$BL,AF$271,FALSE),5)="Csere",VLOOKUP(LEFT(VLOOKUP($A21,csapatok!$A:$BL,AF$271,FALSE),LEN(VLOOKUP($A21,csapatok!$A:$BL,AF$271,FALSE))-6),'csapat-ranglista'!$A:$CC,AF$272,FALSE)/8,VLOOKUP(VLOOKUP($A21,csapatok!$A:$BL,AF$271,FALSE),'csapat-ranglista'!$A:$CC,AF$272,FALSE)/4),0)</f>
        <v>0</v>
      </c>
      <c r="AG21" s="226">
        <f>IFERROR(IF(RIGHT(VLOOKUP($A21,csapatok!$A:$BL,AG$271,FALSE),5)="Csere",VLOOKUP(LEFT(VLOOKUP($A21,csapatok!$A:$BL,AG$271,FALSE),LEN(VLOOKUP($A21,csapatok!$A:$BL,AG$271,FALSE))-6),'csapat-ranglista'!$A:$CC,AG$272,FALSE)/8,VLOOKUP(VLOOKUP($A21,csapatok!$A:$BL,AG$271,FALSE),'csapat-ranglista'!$A:$CC,AG$272,FALSE)/4),0)</f>
        <v>0</v>
      </c>
      <c r="AH21" s="226">
        <f>IFERROR(IF(RIGHT(VLOOKUP($A21,csapatok!$A:$BL,AH$271,FALSE),5)="Csere",VLOOKUP(LEFT(VLOOKUP($A21,csapatok!$A:$BL,AH$271,FALSE),LEN(VLOOKUP($A21,csapatok!$A:$BL,AH$271,FALSE))-6),'csapat-ranglista'!$A:$CC,AH$272,FALSE)/8,VLOOKUP(VLOOKUP($A21,csapatok!$A:$BL,AH$271,FALSE),'csapat-ranglista'!$A:$CC,AH$272,FALSE)/4),0)</f>
        <v>0</v>
      </c>
      <c r="AI21" s="226">
        <f>IFERROR(IF(RIGHT(VLOOKUP($A21,csapatok!$A:$BL,AI$271,FALSE),5)="Csere",VLOOKUP(LEFT(VLOOKUP($A21,csapatok!$A:$BL,AI$271,FALSE),LEN(VLOOKUP($A21,csapatok!$A:$BL,AI$271,FALSE))-6),'csapat-ranglista'!$A:$CC,AI$272,FALSE)/8,VLOOKUP(VLOOKUP($A21,csapatok!$A:$BL,AI$271,FALSE),'csapat-ranglista'!$A:$CC,AI$272,FALSE)/4),0)</f>
        <v>0</v>
      </c>
      <c r="AJ21" s="226">
        <f>IFERROR(IF(RIGHT(VLOOKUP($A21,csapatok!$A:$BL,AJ$271,FALSE),5)="Csere",VLOOKUP(LEFT(VLOOKUP($A21,csapatok!$A:$BL,AJ$271,FALSE),LEN(VLOOKUP($A21,csapatok!$A:$BL,AJ$271,FALSE))-6),'csapat-ranglista'!$A:$CC,AJ$272,FALSE)/8,VLOOKUP(VLOOKUP($A21,csapatok!$A:$BL,AJ$271,FALSE),'csapat-ranglista'!$A:$CC,AJ$272,FALSE)/2),0)</f>
        <v>0</v>
      </c>
      <c r="AK21" s="226">
        <f>IFERROR(IF(RIGHT(VLOOKUP($A21,csapatok!$A:$CN,AK$271,FALSE),5)="Csere",VLOOKUP(LEFT(VLOOKUP($A21,csapatok!$A:$CN,AK$271,FALSE),LEN(VLOOKUP($A21,csapatok!$A:$CN,AK$271,FALSE))-6),'csapat-ranglista'!$A:$CC,AK$272,FALSE)/8,VLOOKUP(VLOOKUP($A21,csapatok!$A:$CN,AK$271,FALSE),'csapat-ranglista'!$A:$CC,AK$272,FALSE)/4),0)</f>
        <v>0</v>
      </c>
      <c r="AL21" s="226">
        <f>IFERROR(IF(RIGHT(VLOOKUP($A21,csapatok!$A:$CN,AL$271,FALSE),5)="Csere",VLOOKUP(LEFT(VLOOKUP($A21,csapatok!$A:$CN,AL$271,FALSE),LEN(VLOOKUP($A21,csapatok!$A:$CN,AL$271,FALSE))-6),'csapat-ranglista'!$A:$CC,AL$272,FALSE)/8,VLOOKUP(VLOOKUP($A21,csapatok!$A:$CN,AL$271,FALSE),'csapat-ranglista'!$A:$CC,AL$272,FALSE)/4),0)</f>
        <v>0</v>
      </c>
      <c r="AM21" s="226">
        <f>IFERROR(IF(RIGHT(VLOOKUP($A21,csapatok!$A:$CN,AM$271,FALSE),5)="Csere",VLOOKUP(LEFT(VLOOKUP($A21,csapatok!$A:$CN,AM$271,FALSE),LEN(VLOOKUP($A21,csapatok!$A:$CN,AM$271,FALSE))-6),'csapat-ranglista'!$A:$CC,AM$272,FALSE)/8,VLOOKUP(VLOOKUP($A21,csapatok!$A:$CN,AM$271,FALSE),'csapat-ranglista'!$A:$CC,AM$272,FALSE)/4),0)</f>
        <v>0</v>
      </c>
      <c r="AN21" s="226">
        <f>IFERROR(IF(RIGHT(VLOOKUP($A21,csapatok!$A:$CN,AN$271,FALSE),5)="Csere",VLOOKUP(LEFT(VLOOKUP($A21,csapatok!$A:$CN,AN$271,FALSE),LEN(VLOOKUP($A21,csapatok!$A:$CN,AN$271,FALSE))-6),'csapat-ranglista'!$A:$CC,AN$272,FALSE)/8,VLOOKUP(VLOOKUP($A21,csapatok!$A:$CN,AN$271,FALSE),'csapat-ranglista'!$A:$CC,AN$272,FALSE)/4),0)</f>
        <v>0</v>
      </c>
      <c r="AO21" s="226">
        <f>IFERROR(IF(RIGHT(VLOOKUP($A21,csapatok!$A:$CN,AO$271,FALSE),5)="Csere",VLOOKUP(LEFT(VLOOKUP($A21,csapatok!$A:$CN,AO$271,FALSE),LEN(VLOOKUP($A21,csapatok!$A:$CN,AO$271,FALSE))-6),'csapat-ranglista'!$A:$CC,AO$272,FALSE)/8,VLOOKUP(VLOOKUP($A21,csapatok!$A:$CN,AO$271,FALSE),'csapat-ranglista'!$A:$CC,AO$272,FALSE)/4),0)</f>
        <v>0</v>
      </c>
      <c r="AP21" s="226">
        <f>IFERROR(IF(RIGHT(VLOOKUP($A21,csapatok!$A:$CN,AP$271,FALSE),5)="Csere",VLOOKUP(LEFT(VLOOKUP($A21,csapatok!$A:$CN,AP$271,FALSE),LEN(VLOOKUP($A21,csapatok!$A:$CN,AP$271,FALSE))-6),'csapat-ranglista'!$A:$CC,AP$272,FALSE)/8,VLOOKUP(VLOOKUP($A21,csapatok!$A:$CN,AP$271,FALSE),'csapat-ranglista'!$A:$CC,AP$272,FALSE)/4),0)</f>
        <v>0</v>
      </c>
      <c r="AQ21" s="226">
        <f>IFERROR(IF(RIGHT(VLOOKUP($A21,csapatok!$A:$CN,AQ$271,FALSE),5)="Csere",VLOOKUP(LEFT(VLOOKUP($A21,csapatok!$A:$CN,AQ$271,FALSE),LEN(VLOOKUP($A21,csapatok!$A:$CN,AQ$271,FALSE))-6),'csapat-ranglista'!$A:$CC,AQ$272,FALSE)/8,VLOOKUP(VLOOKUP($A21,csapatok!$A:$CN,AQ$271,FALSE),'csapat-ranglista'!$A:$CC,AQ$272,FALSE)/4),0)</f>
        <v>0</v>
      </c>
      <c r="AR21" s="226">
        <f>IFERROR(IF(RIGHT(VLOOKUP($A21,csapatok!$A:$CN,AR$271,FALSE),5)="Csere",VLOOKUP(LEFT(VLOOKUP($A21,csapatok!$A:$CN,AR$271,FALSE),LEN(VLOOKUP($A21,csapatok!$A:$CN,AR$271,FALSE))-6),'csapat-ranglista'!$A:$CC,AR$272,FALSE)/8,VLOOKUP(VLOOKUP($A21,csapatok!$A:$CN,AR$271,FALSE),'csapat-ranglista'!$A:$CC,AR$272,FALSE)/4),0)</f>
        <v>0</v>
      </c>
      <c r="AS21" s="226">
        <f>IFERROR(IF(RIGHT(VLOOKUP($A21,csapatok!$A:$CN,AS$271,FALSE),5)="Csere",VLOOKUP(LEFT(VLOOKUP($A21,csapatok!$A:$CN,AS$271,FALSE),LEN(VLOOKUP($A21,csapatok!$A:$CN,AS$271,FALSE))-6),'csapat-ranglista'!$A:$CC,AS$272,FALSE)/8,VLOOKUP(VLOOKUP($A21,csapatok!$A:$CN,AS$271,FALSE),'csapat-ranglista'!$A:$CC,AS$272,FALSE)/4),0)</f>
        <v>0</v>
      </c>
      <c r="AT21" s="226">
        <f>IFERROR(IF(RIGHT(VLOOKUP($A21,csapatok!$A:$CN,AT$271,FALSE),5)="Csere",VLOOKUP(LEFT(VLOOKUP($A21,csapatok!$A:$CN,AT$271,FALSE),LEN(VLOOKUP($A21,csapatok!$A:$CN,AT$271,FALSE))-6),'csapat-ranglista'!$A:$CC,AT$272,FALSE)/8,VLOOKUP(VLOOKUP($A21,csapatok!$A:$CN,AT$271,FALSE),'csapat-ranglista'!$A:$CC,AT$272,FALSE)/4),0)</f>
        <v>0</v>
      </c>
      <c r="AU21" s="226">
        <f>IFERROR(IF(RIGHT(VLOOKUP($A21,csapatok!$A:$CN,AU$271,FALSE),5)="Csere",VLOOKUP(LEFT(VLOOKUP($A21,csapatok!$A:$CN,AU$271,FALSE),LEN(VLOOKUP($A21,csapatok!$A:$CN,AU$271,FALSE))-6),'csapat-ranglista'!$A:$CC,AU$272,FALSE)/8,VLOOKUP(VLOOKUP($A21,csapatok!$A:$CN,AU$271,FALSE),'csapat-ranglista'!$A:$CC,AU$272,FALSE)/4),0)</f>
        <v>0</v>
      </c>
      <c r="AV21" s="226">
        <f>IFERROR(IF(RIGHT(VLOOKUP($A21,csapatok!$A:$CN,AV$271,FALSE),5)="Csere",VLOOKUP(LEFT(VLOOKUP($A21,csapatok!$A:$CN,AV$271,FALSE),LEN(VLOOKUP($A21,csapatok!$A:$CN,AV$271,FALSE))-6),'csapat-ranglista'!$A:$CC,AV$272,FALSE)/8,VLOOKUP(VLOOKUP($A21,csapatok!$A:$CN,AV$271,FALSE),'csapat-ranglista'!$A:$CC,AV$272,FALSE)/4),0)</f>
        <v>0</v>
      </c>
      <c r="AW21" s="226">
        <f>IFERROR(IF(RIGHT(VLOOKUP($A21,csapatok!$A:$CN,AW$271,FALSE),5)="Csere",VLOOKUP(LEFT(VLOOKUP($A21,csapatok!$A:$CN,AW$271,FALSE),LEN(VLOOKUP($A21,csapatok!$A:$CN,AW$271,FALSE))-6),'csapat-ranglista'!$A:$CC,AW$272,FALSE)/8,VLOOKUP(VLOOKUP($A21,csapatok!$A:$CN,AW$271,FALSE),'csapat-ranglista'!$A:$CC,AW$272,FALSE)/4),0)</f>
        <v>0</v>
      </c>
      <c r="AX21" s="226">
        <f>IFERROR(IF(RIGHT(VLOOKUP($A21,csapatok!$A:$CN,AX$271,FALSE),5)="Csere",VLOOKUP(LEFT(VLOOKUP($A21,csapatok!$A:$CN,AX$271,FALSE),LEN(VLOOKUP($A21,csapatok!$A:$CN,AX$271,FALSE))-6),'csapat-ranglista'!$A:$CC,AX$272,FALSE)/8,VLOOKUP(VLOOKUP($A21,csapatok!$A:$CN,AX$271,FALSE),'csapat-ranglista'!$A:$CC,AX$272,FALSE)/4),0)</f>
        <v>0</v>
      </c>
      <c r="AY21" s="226">
        <f>IFERROR(IF(RIGHT(VLOOKUP($A21,csapatok!$A:$GR,AY$271,FALSE),5)="Csere",VLOOKUP(LEFT(VLOOKUP($A21,csapatok!$A:$GR,AY$271,FALSE),LEN(VLOOKUP($A21,csapatok!$A:$GR,AY$271,FALSE))-6),'csapat-ranglista'!$A:$CC,AY$272,FALSE)/8,VLOOKUP(VLOOKUP($A21,csapatok!$A:$GR,AY$271,FALSE),'csapat-ranglista'!$A:$CC,AY$272,FALSE)/4),0)</f>
        <v>0</v>
      </c>
      <c r="AZ21" s="226">
        <f>IFERROR(IF(RIGHT(VLOOKUP($A21,csapatok!$A:$GR,AZ$271,FALSE),5)="Csere",VLOOKUP(LEFT(VLOOKUP($A21,csapatok!$A:$GR,AZ$271,FALSE),LEN(VLOOKUP($A21,csapatok!$A:$GR,AZ$271,FALSE))-6),'csapat-ranglista'!$A:$CC,AZ$272,FALSE)/8,VLOOKUP(VLOOKUP($A21,csapatok!$A:$GR,AZ$271,FALSE),'csapat-ranglista'!$A:$CC,AZ$272,FALSE)/4),0)</f>
        <v>0</v>
      </c>
      <c r="BA21" s="226">
        <f>IFERROR(IF(RIGHT(VLOOKUP($A21,csapatok!$A:$GR,BA$271,FALSE),5)="Csere",VLOOKUP(LEFT(VLOOKUP($A21,csapatok!$A:$GR,BA$271,FALSE),LEN(VLOOKUP($A21,csapatok!$A:$GR,BA$271,FALSE))-6),'csapat-ranglista'!$A:$CC,BA$272,FALSE)/8,VLOOKUP(VLOOKUP($A21,csapatok!$A:$GR,BA$271,FALSE),'csapat-ranglista'!$A:$CC,BA$272,FALSE)/4),0)</f>
        <v>0</v>
      </c>
      <c r="BB21" s="226">
        <f>IFERROR(IF(RIGHT(VLOOKUP($A21,csapatok!$A:$GR,BB$271,FALSE),5)="Csere",VLOOKUP(LEFT(VLOOKUP($A21,csapatok!$A:$GR,BB$271,FALSE),LEN(VLOOKUP($A21,csapatok!$A:$GR,BB$271,FALSE))-6),'csapat-ranglista'!$A:$CC,BB$272,FALSE)/8,VLOOKUP(VLOOKUP($A21,csapatok!$A:$GR,BB$271,FALSE),'csapat-ranglista'!$A:$CC,BB$272,FALSE)/4),0)</f>
        <v>0</v>
      </c>
      <c r="BC21" s="227">
        <f>versenyek!$ES$11*IFERROR(VLOOKUP(VLOOKUP($A21,versenyek!ER:ET,3,FALSE),szabalyok!$A$16:$B$23,2,FALSE)/4,0)</f>
        <v>0</v>
      </c>
      <c r="BD21" s="227">
        <f>versenyek!$EV$11*IFERROR(VLOOKUP(VLOOKUP($A21,versenyek!EU:EW,3,FALSE),szabalyok!$A$16:$B$23,2,FALSE)/4,0)</f>
        <v>0</v>
      </c>
      <c r="BE21" s="226">
        <f>IFERROR(IF(RIGHT(VLOOKUP($A21,csapatok!$A:$GR,BE$271,FALSE),5)="Csere",VLOOKUP(LEFT(VLOOKUP($A21,csapatok!$A:$GR,BE$271,FALSE),LEN(VLOOKUP($A21,csapatok!$A:$GR,BE$271,FALSE))-6),'csapat-ranglista'!$A:$CC,BE$272,FALSE)/8,VLOOKUP(VLOOKUP($A21,csapatok!$A:$GR,BE$271,FALSE),'csapat-ranglista'!$A:$CC,BE$272,FALSE)/4),0)</f>
        <v>0</v>
      </c>
      <c r="BF21" s="226">
        <f>IFERROR(IF(RIGHT(VLOOKUP($A21,csapatok!$A:$GR,BF$271,FALSE),5)="Csere",VLOOKUP(LEFT(VLOOKUP($A21,csapatok!$A:$GR,BF$271,FALSE),LEN(VLOOKUP($A21,csapatok!$A:$GR,BF$271,FALSE))-6),'csapat-ranglista'!$A:$CC,BF$272,FALSE)/8,VLOOKUP(VLOOKUP($A21,csapatok!$A:$GR,BF$271,FALSE),'csapat-ranglista'!$A:$CC,BF$272,FALSE)/4),0)</f>
        <v>0</v>
      </c>
      <c r="BG21" s="226">
        <f>IFERROR(IF(RIGHT(VLOOKUP($A21,csapatok!$A:$GR,BG$271,FALSE),5)="Csere",VLOOKUP(LEFT(VLOOKUP($A21,csapatok!$A:$GR,BG$271,FALSE),LEN(VLOOKUP($A21,csapatok!$A:$GR,BG$271,FALSE))-6),'csapat-ranglista'!$A:$CC,BG$272,FALSE)/8,VLOOKUP(VLOOKUP($A21,csapatok!$A:$GR,BG$271,FALSE),'csapat-ranglista'!$A:$CC,BG$272,FALSE)/4),0)</f>
        <v>0</v>
      </c>
      <c r="BH21" s="226">
        <f>IFERROR(IF(RIGHT(VLOOKUP($A21,csapatok!$A:$GR,BH$271,FALSE),5)="Csere",VLOOKUP(LEFT(VLOOKUP($A21,csapatok!$A:$GR,BH$271,FALSE),LEN(VLOOKUP($A21,csapatok!$A:$GR,BH$271,FALSE))-6),'csapat-ranglista'!$A:$CC,BH$272,FALSE)/8,VLOOKUP(VLOOKUP($A21,csapatok!$A:$GR,BH$271,FALSE),'csapat-ranglista'!$A:$CC,BH$272,FALSE)/4),0)</f>
        <v>0</v>
      </c>
      <c r="BI21" s="226">
        <f>IFERROR(IF(RIGHT(VLOOKUP($A21,csapatok!$A:$GR,BI$271,FALSE),5)="Csere",VLOOKUP(LEFT(VLOOKUP($A21,csapatok!$A:$GR,BI$271,FALSE),LEN(VLOOKUP($A21,csapatok!$A:$GR,BI$271,FALSE))-6),'csapat-ranglista'!$A:$CC,BI$272,FALSE)/8,VLOOKUP(VLOOKUP($A21,csapatok!$A:$GR,BI$271,FALSE),'csapat-ranglista'!$A:$CC,BI$272,FALSE)/4),0)</f>
        <v>0</v>
      </c>
      <c r="BJ21" s="226">
        <f>IFERROR(IF(RIGHT(VLOOKUP($A21,csapatok!$A:$GR,BJ$271,FALSE),5)="Csere",VLOOKUP(LEFT(VLOOKUP($A21,csapatok!$A:$GR,BJ$271,FALSE),LEN(VLOOKUP($A21,csapatok!$A:$GR,BJ$271,FALSE))-6),'csapat-ranglista'!$A:$CC,BJ$272,FALSE)/8,VLOOKUP(VLOOKUP($A21,csapatok!$A:$GR,BJ$271,FALSE),'csapat-ranglista'!$A:$CC,BJ$272,FALSE)/4),0)</f>
        <v>0</v>
      </c>
      <c r="BK21" s="226">
        <f>IFERROR(IF(RIGHT(VLOOKUP($A21,csapatok!$A:$GR,BK$271,FALSE),5)="Csere",VLOOKUP(LEFT(VLOOKUP($A21,csapatok!$A:$GR,BK$271,FALSE),LEN(VLOOKUP($A21,csapatok!$A:$GR,BK$271,FALSE))-6),'csapat-ranglista'!$A:$CC,BK$272,FALSE)/8,VLOOKUP(VLOOKUP($A21,csapatok!$A:$GR,BK$271,FALSE),'csapat-ranglista'!$A:$CC,BK$272,FALSE)/4),0)</f>
        <v>0</v>
      </c>
      <c r="BL21" s="226">
        <f>IFERROR(IF(RIGHT(VLOOKUP($A21,csapatok!$A:$GR,BL$271,FALSE),5)="Csere",VLOOKUP(LEFT(VLOOKUP($A21,csapatok!$A:$GR,BL$271,FALSE),LEN(VLOOKUP($A21,csapatok!$A:$GR,BL$271,FALSE))-6),'csapat-ranglista'!$A:$CC,BL$272,FALSE)/8,VLOOKUP(VLOOKUP($A21,csapatok!$A:$GR,BL$271,FALSE),'csapat-ranglista'!$A:$CC,BL$272,FALSE)/4),0)</f>
        <v>16.648592637985455</v>
      </c>
      <c r="BM21" s="226">
        <f>IFERROR(IF(RIGHT(VLOOKUP($A21,csapatok!$A:$GR,BM$271,FALSE),5)="Csere",VLOOKUP(LEFT(VLOOKUP($A21,csapatok!$A:$GR,BM$271,FALSE),LEN(VLOOKUP($A21,csapatok!$A:$GR,BM$271,FALSE))-6),'csapat-ranglista'!$A:$CC,BM$272,FALSE)/8,VLOOKUP(VLOOKUP($A21,csapatok!$A:$GR,BM$271,FALSE),'csapat-ranglista'!$A:$CC,BM$272,FALSE)/4),0)</f>
        <v>0</v>
      </c>
      <c r="BN21" s="226">
        <f>IFERROR(IF(RIGHT(VLOOKUP($A21,csapatok!$A:$GR,BN$271,FALSE),5)="Csere",VLOOKUP(LEFT(VLOOKUP($A21,csapatok!$A:$GR,BN$271,FALSE),LEN(VLOOKUP($A21,csapatok!$A:$GR,BN$271,FALSE))-6),'csapat-ranglista'!$A:$CC,BN$272,FALSE)/8,VLOOKUP(VLOOKUP($A21,csapatok!$A:$GR,BN$271,FALSE),'csapat-ranglista'!$A:$CC,BN$272,FALSE)/4),0)</f>
        <v>0</v>
      </c>
      <c r="BO21" s="226">
        <f>IFERROR(IF(RIGHT(VLOOKUP($A21,csapatok!$A:$GR,BO$271,FALSE),5)="Csere",VLOOKUP(LEFT(VLOOKUP($A21,csapatok!$A:$GR,BO$271,FALSE),LEN(VLOOKUP($A21,csapatok!$A:$GR,BO$271,FALSE))-6),'csapat-ranglista'!$A:$CC,BO$272,FALSE)/8,VLOOKUP(VLOOKUP($A21,csapatok!$A:$GR,BO$271,FALSE),'csapat-ranglista'!$A:$CC,BO$272,FALSE)/4),0)</f>
        <v>28.011024670813359</v>
      </c>
      <c r="BP21" s="226">
        <f>IFERROR(IF(RIGHT(VLOOKUP($A21,csapatok!$A:$GR,BP$271,FALSE),5)="Csere",VLOOKUP(LEFT(VLOOKUP($A21,csapatok!$A:$GR,BP$271,FALSE),LEN(VLOOKUP($A21,csapatok!$A:$GR,BP$271,FALSE))-6),'csapat-ranglista'!$A:$CC,BP$272,FALSE)/8,VLOOKUP(VLOOKUP($A21,csapatok!$A:$GR,BP$271,FALSE),'csapat-ranglista'!$A:$CC,BP$272,FALSE)/4),0)</f>
        <v>0</v>
      </c>
      <c r="BQ21" s="226">
        <f>IFERROR(IF(RIGHT(VLOOKUP($A21,csapatok!$A:$GR,BQ$271,FALSE),5)="Csere",VLOOKUP(LEFT(VLOOKUP($A21,csapatok!$A:$GR,BQ$271,FALSE),LEN(VLOOKUP($A21,csapatok!$A:$GR,BQ$271,FALSE))-6),'csapat-ranglista'!$A:$CC,BQ$272,FALSE)/8,VLOOKUP(VLOOKUP($A21,csapatok!$A:$GR,BQ$271,FALSE),'csapat-ranglista'!$A:$CC,BQ$272,FALSE)/4),0)</f>
        <v>0</v>
      </c>
      <c r="BR21" s="226">
        <f>IFERROR(IF(RIGHT(VLOOKUP($A21,csapatok!$A:$GR,BR$271,FALSE),5)="Csere",VLOOKUP(LEFT(VLOOKUP($A21,csapatok!$A:$GR,BR$271,FALSE),LEN(VLOOKUP($A21,csapatok!$A:$GR,BR$271,FALSE))-6),'csapat-ranglista'!$A:$CC,BR$272,FALSE)/8,VLOOKUP(VLOOKUP($A21,csapatok!$A:$GR,BR$271,FALSE),'csapat-ranglista'!$A:$CC,BR$272,FALSE)/4),0)</f>
        <v>0</v>
      </c>
      <c r="BS21" s="226">
        <f>IFERROR(IF(RIGHT(VLOOKUP($A21,csapatok!$A:$GR,BS$271,FALSE),5)="Csere",VLOOKUP(LEFT(VLOOKUP($A21,csapatok!$A:$GR,BS$271,FALSE),LEN(VLOOKUP($A21,csapatok!$A:$GR,BS$271,FALSE))-6),'csapat-ranglista'!$A:$CC,BS$272,FALSE)/8,VLOOKUP(VLOOKUP($A21,csapatok!$A:$GR,BS$271,FALSE),'csapat-ranglista'!$A:$CC,BS$272,FALSE)/4),0)</f>
        <v>0</v>
      </c>
      <c r="BT21" s="226">
        <f>IFERROR(IF(RIGHT(VLOOKUP($A21,csapatok!$A:$GR,BT$271,FALSE),5)="Csere",VLOOKUP(LEFT(VLOOKUP($A21,csapatok!$A:$GR,BT$271,FALSE),LEN(VLOOKUP($A21,csapatok!$A:$GR,BT$271,FALSE))-6),'csapat-ranglista'!$A:$CC,BT$272,FALSE)/8,VLOOKUP(VLOOKUP($A21,csapatok!$A:$GR,BT$271,FALSE),'csapat-ranglista'!$A:$CC,BT$272,FALSE)/4),0)</f>
        <v>0</v>
      </c>
      <c r="BU21" s="226">
        <f>IFERROR(IF(RIGHT(VLOOKUP($A21,csapatok!$A:$GR,BU$271,FALSE),5)="Csere",VLOOKUP(LEFT(VLOOKUP($A21,csapatok!$A:$GR,BU$271,FALSE),LEN(VLOOKUP($A21,csapatok!$A:$GR,BU$271,FALSE))-6),'csapat-ranglista'!$A:$CC,BU$272,FALSE)/8,VLOOKUP(VLOOKUP($A21,csapatok!$A:$GR,BU$271,FALSE),'csapat-ranglista'!$A:$CC,BU$272,FALSE)/4),0)</f>
        <v>11.038989006235587</v>
      </c>
      <c r="BV21" s="226">
        <f>IFERROR(IF(RIGHT(VLOOKUP($A21,csapatok!$A:$GR,BV$271,FALSE),5)="Csere",VLOOKUP(LEFT(VLOOKUP($A21,csapatok!$A:$GR,BV$271,FALSE),LEN(VLOOKUP($A21,csapatok!$A:$GR,BV$271,FALSE))-6),'csapat-ranglista'!$A:$CC,BV$272,FALSE)/8,VLOOKUP(VLOOKUP($A21,csapatok!$A:$GR,BV$271,FALSE),'csapat-ranglista'!$A:$CC,BV$272,FALSE)/4),0)</f>
        <v>0</v>
      </c>
      <c r="BW21" s="226">
        <f>IFERROR(IF(RIGHT(VLOOKUP($A21,csapatok!$A:$GR,BW$271,FALSE),5)="Csere",VLOOKUP(LEFT(VLOOKUP($A21,csapatok!$A:$GR,BW$271,FALSE),LEN(VLOOKUP($A21,csapatok!$A:$GR,BW$271,FALSE))-6),'csapat-ranglista'!$A:$CC,BW$272,FALSE)/8,VLOOKUP(VLOOKUP($A21,csapatok!$A:$GR,BW$271,FALSE),'csapat-ranglista'!$A:$CC,BW$272,FALSE)/4),0)</f>
        <v>0</v>
      </c>
      <c r="BX21" s="226">
        <f>IFERROR(IF(RIGHT(VLOOKUP($A21,csapatok!$A:$GR,BX$271,FALSE),5)="Csere",VLOOKUP(LEFT(VLOOKUP($A21,csapatok!$A:$GR,BX$271,FALSE),LEN(VLOOKUP($A21,csapatok!$A:$GR,BX$271,FALSE))-6),'csapat-ranglista'!$A:$CC,BX$272,FALSE)/8,VLOOKUP(VLOOKUP($A21,csapatok!$A:$GR,BX$271,FALSE),'csapat-ranglista'!$A:$CC,BX$272,FALSE)/4),0)</f>
        <v>0</v>
      </c>
      <c r="BY21" s="226">
        <f>IFERROR(IF(RIGHT(VLOOKUP($A21,csapatok!$A:$GR,BY$271,FALSE),5)="Csere",VLOOKUP(LEFT(VLOOKUP($A21,csapatok!$A:$GR,BY$271,FALSE),LEN(VLOOKUP($A21,csapatok!$A:$GR,BY$271,FALSE))-6),'csapat-ranglista'!$A:$CC,BY$272,FALSE)/8,VLOOKUP(VLOOKUP($A21,csapatok!$A:$GR,BY$271,FALSE),'csapat-ranglista'!$A:$CC,BY$272,FALSE)/4),0)</f>
        <v>33.975631811422723</v>
      </c>
      <c r="BZ21" s="226">
        <f>IFERROR(IF(RIGHT(VLOOKUP($A21,csapatok!$A:$GR,BZ$271,FALSE),5)="Csere",VLOOKUP(LEFT(VLOOKUP($A21,csapatok!$A:$GR,BZ$271,FALSE),LEN(VLOOKUP($A21,csapatok!$A:$GR,BZ$271,FALSE))-6),'csapat-ranglista'!$A:$CC,BZ$272,FALSE)/8,VLOOKUP(VLOOKUP($A21,csapatok!$A:$GR,BZ$271,FALSE),'csapat-ranglista'!$A:$CC,BZ$272,FALSE)/4),0)</f>
        <v>0</v>
      </c>
      <c r="CA21" s="226">
        <f>IFERROR(IF(RIGHT(VLOOKUP($A21,csapatok!$A:$GR,CA$271,FALSE),5)="Csere",VLOOKUP(LEFT(VLOOKUP($A21,csapatok!$A:$GR,CA$271,FALSE),LEN(VLOOKUP($A21,csapatok!$A:$GR,CA$271,FALSE))-6),'csapat-ranglista'!$A:$CC,CA$272,FALSE)/8,VLOOKUP(VLOOKUP($A21,csapatok!$A:$GR,CA$271,FALSE),'csapat-ranglista'!$A:$CC,CA$272,FALSE)/4),0)</f>
        <v>0</v>
      </c>
      <c r="CB21" s="226">
        <f>IFERROR(IF(RIGHT(VLOOKUP($A21,csapatok!$A:$GR,CB$271,FALSE),5)="Csere",VLOOKUP(LEFT(VLOOKUP($A21,csapatok!$A:$GR,CB$271,FALSE),LEN(VLOOKUP($A21,csapatok!$A:$GR,CB$271,FALSE))-6),'csapat-ranglista'!$A:$CC,CB$272,FALSE)/8,VLOOKUP(VLOOKUP($A21,csapatok!$A:$GR,CB$271,FALSE),'csapat-ranglista'!$A:$CC,CB$272,FALSE)/4),0)</f>
        <v>0</v>
      </c>
      <c r="CC21" s="226">
        <f>IFERROR(IF(RIGHT(VLOOKUP($A21,csapatok!$A:$GR,CC$271,FALSE),5)="Csere",VLOOKUP(LEFT(VLOOKUP($A21,csapatok!$A:$GR,CC$271,FALSE),LEN(VLOOKUP($A21,csapatok!$A:$GR,CC$271,FALSE))-6),'csapat-ranglista'!$A:$CC,CC$272,FALSE)/8,VLOOKUP(VLOOKUP($A21,csapatok!$A:$GR,CC$271,FALSE),'csapat-ranglista'!$A:$CC,CC$272,FALSE)/4),0)</f>
        <v>0</v>
      </c>
      <c r="CD21" s="226">
        <f>IFERROR(IF(RIGHT(VLOOKUP($A21,csapatok!$A:$GR,CD$271,FALSE),5)="Csere",VLOOKUP(LEFT(VLOOKUP($A21,csapatok!$A:$GR,CD$271,FALSE),LEN(VLOOKUP($A21,csapatok!$A:$GR,CD$271,FALSE))-6),'csapat-ranglista'!$A:$CC,CD$272,FALSE)/8,VLOOKUP(VLOOKUP($A21,csapatok!$A:$GR,CD$271,FALSE),'csapat-ranglista'!$A:$CC,CD$272,FALSE)/4),0)</f>
        <v>0</v>
      </c>
      <c r="CE21" s="226">
        <f>IFERROR(IF(RIGHT(VLOOKUP($A21,csapatok!$A:$GR,CE$271,FALSE),5)="Csere",VLOOKUP(LEFT(VLOOKUP($A21,csapatok!$A:$GR,CE$271,FALSE),LEN(VLOOKUP($A21,csapatok!$A:$GR,CE$271,FALSE))-6),'csapat-ranglista'!$A:$CC,CE$272,FALSE)/8,VLOOKUP(VLOOKUP($A21,csapatok!$A:$GR,CE$271,FALSE),'csapat-ranglista'!$A:$CC,CE$272,FALSE)/4),0)</f>
        <v>0</v>
      </c>
      <c r="CF21" s="226">
        <f>IFERROR(IF(RIGHT(VLOOKUP($A21,csapatok!$A:$GR,CF$271,FALSE),5)="Csere",VLOOKUP(LEFT(VLOOKUP($A21,csapatok!$A:$GR,CF$271,FALSE),LEN(VLOOKUP($A21,csapatok!$A:$GR,CF$271,FALSE))-6),'csapat-ranglista'!$A:$CC,CF$272,FALSE)/8,VLOOKUP(VLOOKUP($A21,csapatok!$A:$GR,CF$271,FALSE),'csapat-ranglista'!$A:$CC,CF$272,FALSE)/4),0)</f>
        <v>0</v>
      </c>
      <c r="CG21" s="226">
        <f>IFERROR(IF(RIGHT(VLOOKUP($A21,csapatok!$A:$GR,CG$271,FALSE),5)="Csere",VLOOKUP(LEFT(VLOOKUP($A21,csapatok!$A:$GR,CG$271,FALSE),LEN(VLOOKUP($A21,csapatok!$A:$GR,CG$271,FALSE))-6),'csapat-ranglista'!$A:$CC,CG$272,FALSE)/8,VLOOKUP(VLOOKUP($A21,csapatok!$A:$GR,CG$271,FALSE),'csapat-ranglista'!$A:$CC,CG$272,FALSE)/4),0)</f>
        <v>0</v>
      </c>
      <c r="CH21" s="226">
        <f>IFERROR(IF(RIGHT(VLOOKUP($A21,csapatok!$A:$GR,CH$271,FALSE),5)="Csere",VLOOKUP(LEFT(VLOOKUP($A21,csapatok!$A:$GR,CH$271,FALSE),LEN(VLOOKUP($A21,csapatok!$A:$GR,CH$271,FALSE))-6),'csapat-ranglista'!$A:$CC,CH$272,FALSE)/8,VLOOKUP(VLOOKUP($A21,csapatok!$A:$GR,CH$271,FALSE),'csapat-ranglista'!$A:$CC,CH$272,FALSE)/4),0)</f>
        <v>0</v>
      </c>
      <c r="CI21" s="226">
        <f>IFERROR(IF(RIGHT(VLOOKUP($A21,csapatok!$A:$GR,CI$271,FALSE),5)="Csere",VLOOKUP(LEFT(VLOOKUP($A21,csapatok!$A:$GR,CI$271,FALSE),LEN(VLOOKUP($A21,csapatok!$A:$GR,CI$271,FALSE))-6),'csapat-ranglista'!$A:$CC,CI$272,FALSE)/8,VLOOKUP(VLOOKUP($A21,csapatok!$A:$GR,CI$271,FALSE),'csapat-ranglista'!$A:$CC,CI$272,FALSE)/4),0)</f>
        <v>0</v>
      </c>
      <c r="CJ21" s="227">
        <f>versenyek!$IQ$11*IFERROR(VLOOKUP(VLOOKUP($A21,versenyek!IP:IR,3,FALSE),szabalyok!$A$16:$B$23,2,FALSE)/4,0)</f>
        <v>0</v>
      </c>
      <c r="CK21" s="227">
        <f>versenyek!$IT$11*IFERROR(VLOOKUP(VLOOKUP($A21,versenyek!IS:IU,3,FALSE),szabalyok!$A$16:$B$23,2,FALSE)/4,0)</f>
        <v>0</v>
      </c>
      <c r="CL21" s="226"/>
      <c r="CM21" s="250">
        <f t="shared" si="1"/>
        <v>89.674238126457126</v>
      </c>
    </row>
    <row r="22" spans="1:91">
      <c r="A22" s="32" t="s">
        <v>77</v>
      </c>
      <c r="B22" s="2">
        <v>27573</v>
      </c>
      <c r="C22" s="133" t="str">
        <f t="shared" si="0"/>
        <v>felnőtt</v>
      </c>
      <c r="D22" s="32" t="s">
        <v>101</v>
      </c>
      <c r="E22" s="47">
        <v>5</v>
      </c>
      <c r="F22" s="32">
        <v>0</v>
      </c>
      <c r="G22" s="32">
        <v>0</v>
      </c>
      <c r="H22" s="32">
        <v>1.2678557452108006</v>
      </c>
      <c r="I22" s="32">
        <v>6.7967879590541918</v>
      </c>
      <c r="J22" s="32">
        <v>11.213780987587741</v>
      </c>
      <c r="K22" s="32">
        <v>0</v>
      </c>
      <c r="L22" s="32">
        <v>3.5993232829997033</v>
      </c>
      <c r="M22" s="32">
        <v>14.730097199071423</v>
      </c>
      <c r="N22" s="32">
        <v>0</v>
      </c>
      <c r="O22" s="32">
        <v>0</v>
      </c>
      <c r="P22" s="32">
        <v>0.86362394189358593</v>
      </c>
      <c r="Q22" s="32">
        <v>0</v>
      </c>
      <c r="R22" s="32">
        <v>0</v>
      </c>
      <c r="S22" s="32">
        <v>0</v>
      </c>
      <c r="T22" s="32">
        <v>6.2088391567135206</v>
      </c>
      <c r="U22" s="32">
        <v>1.8075668412181585</v>
      </c>
      <c r="V22" s="32">
        <v>0</v>
      </c>
      <c r="W22" s="32">
        <v>0</v>
      </c>
      <c r="X22" s="32">
        <f>IFERROR(IF(RIGHT(VLOOKUP($A22,csapatok!$A:$BL,X$271,FALSE),5)="Csere",VLOOKUP(LEFT(VLOOKUP($A22,csapatok!$A:$BL,X$271,FALSE),LEN(VLOOKUP($A22,csapatok!$A:$BL,X$271,FALSE))-6),'csapat-ranglista'!$A:$CC,X$272,FALSE)/8,VLOOKUP(VLOOKUP($A22,csapatok!$A:$BL,X$271,FALSE),'csapat-ranglista'!$A:$CC,X$272,FALSE)/4),0)</f>
        <v>0</v>
      </c>
      <c r="Y22" s="32">
        <f>IFERROR(IF(RIGHT(VLOOKUP($A22,csapatok!$A:$BL,Y$271,FALSE),5)="Csere",VLOOKUP(LEFT(VLOOKUP($A22,csapatok!$A:$BL,Y$271,FALSE),LEN(VLOOKUP($A22,csapatok!$A:$BL,Y$271,FALSE))-6),'csapat-ranglista'!$A:$CC,Y$272,FALSE)/8,VLOOKUP(VLOOKUP($A22,csapatok!$A:$BL,Y$271,FALSE),'csapat-ranglista'!$A:$CC,Y$272,FALSE)/4),0)</f>
        <v>0</v>
      </c>
      <c r="Z22" s="32">
        <f>IFERROR(IF(RIGHT(VLOOKUP($A22,csapatok!$A:$BL,Z$271,FALSE),5)="Csere",VLOOKUP(LEFT(VLOOKUP($A22,csapatok!$A:$BL,Z$271,FALSE),LEN(VLOOKUP($A22,csapatok!$A:$BL,Z$271,FALSE))-6),'csapat-ranglista'!$A:$CC,Z$272,FALSE)/8,VLOOKUP(VLOOKUP($A22,csapatok!$A:$BL,Z$271,FALSE),'csapat-ranglista'!$A:$CC,Z$272,FALSE)/4),0)</f>
        <v>4.4982966132188738</v>
      </c>
      <c r="AA22" s="32">
        <f>IFERROR(IF(RIGHT(VLOOKUP($A22,csapatok!$A:$BL,AA$271,FALSE),5)="Csere",VLOOKUP(LEFT(VLOOKUP($A22,csapatok!$A:$BL,AA$271,FALSE),LEN(VLOOKUP($A22,csapatok!$A:$BL,AA$271,FALSE))-6),'csapat-ranglista'!$A:$CC,AA$272,FALSE)/8,VLOOKUP(VLOOKUP($A22,csapatok!$A:$BL,AA$271,FALSE),'csapat-ranglista'!$A:$CC,AA$272,FALSE)/4),0)</f>
        <v>0</v>
      </c>
      <c r="AB22" s="226">
        <f>IFERROR(IF(RIGHT(VLOOKUP($A22,csapatok!$A:$BL,AB$271,FALSE),5)="Csere",VLOOKUP(LEFT(VLOOKUP($A22,csapatok!$A:$BL,AB$271,FALSE),LEN(VLOOKUP($A22,csapatok!$A:$BL,AB$271,FALSE))-6),'csapat-ranglista'!$A:$CC,AB$272,FALSE)/8,VLOOKUP(VLOOKUP($A22,csapatok!$A:$BL,AB$271,FALSE),'csapat-ranglista'!$A:$CC,AB$272,FALSE)/4),0)</f>
        <v>0</v>
      </c>
      <c r="AC22" s="226">
        <f>IFERROR(IF(RIGHT(VLOOKUP($A22,csapatok!$A:$BL,AC$271,FALSE),5)="Csere",VLOOKUP(LEFT(VLOOKUP($A22,csapatok!$A:$BL,AC$271,FALSE),LEN(VLOOKUP($A22,csapatok!$A:$BL,AC$271,FALSE))-6),'csapat-ranglista'!$A:$CC,AC$272,FALSE)/8,VLOOKUP(VLOOKUP($A22,csapatok!$A:$BL,AC$271,FALSE),'csapat-ranglista'!$A:$CC,AC$272,FALSE)/4),0)</f>
        <v>0</v>
      </c>
      <c r="AD22" s="226">
        <f>IFERROR(IF(RIGHT(VLOOKUP($A22,csapatok!$A:$BL,AD$271,FALSE),5)="Csere",VLOOKUP(LEFT(VLOOKUP($A22,csapatok!$A:$BL,AD$271,FALSE),LEN(VLOOKUP($A22,csapatok!$A:$BL,AD$271,FALSE))-6),'csapat-ranglista'!$A:$CC,AD$272,FALSE)/8,VLOOKUP(VLOOKUP($A22,csapatok!$A:$BL,AD$271,FALSE),'csapat-ranglista'!$A:$CC,AD$272,FALSE)/4),0)</f>
        <v>0</v>
      </c>
      <c r="AE22" s="226">
        <f>IFERROR(IF(RIGHT(VLOOKUP($A22,csapatok!$A:$BL,AE$271,FALSE),5)="Csere",VLOOKUP(LEFT(VLOOKUP($A22,csapatok!$A:$BL,AE$271,FALSE),LEN(VLOOKUP($A22,csapatok!$A:$BL,AE$271,FALSE))-6),'csapat-ranglista'!$A:$CC,AE$272,FALSE)/8,VLOOKUP(VLOOKUP($A22,csapatok!$A:$BL,AE$271,FALSE),'csapat-ranglista'!$A:$CC,AE$272,FALSE)/4),0)</f>
        <v>0</v>
      </c>
      <c r="AF22" s="226">
        <f>IFERROR(IF(RIGHT(VLOOKUP($A22,csapatok!$A:$BL,AF$271,FALSE),5)="Csere",VLOOKUP(LEFT(VLOOKUP($A22,csapatok!$A:$BL,AF$271,FALSE),LEN(VLOOKUP($A22,csapatok!$A:$BL,AF$271,FALSE))-6),'csapat-ranglista'!$A:$CC,AF$272,FALSE)/8,VLOOKUP(VLOOKUP($A22,csapatok!$A:$BL,AF$271,FALSE),'csapat-ranglista'!$A:$CC,AF$272,FALSE)/4),0)</f>
        <v>0</v>
      </c>
      <c r="AG22" s="226">
        <f>IFERROR(IF(RIGHT(VLOOKUP($A22,csapatok!$A:$BL,AG$271,FALSE),5)="Csere",VLOOKUP(LEFT(VLOOKUP($A22,csapatok!$A:$BL,AG$271,FALSE),LEN(VLOOKUP($A22,csapatok!$A:$BL,AG$271,FALSE))-6),'csapat-ranglista'!$A:$CC,AG$272,FALSE)/8,VLOOKUP(VLOOKUP($A22,csapatok!$A:$BL,AG$271,FALSE),'csapat-ranglista'!$A:$CC,AG$272,FALSE)/4),0)</f>
        <v>9.1280030460551593</v>
      </c>
      <c r="AH22" s="226">
        <f>IFERROR(IF(RIGHT(VLOOKUP($A22,csapatok!$A:$BL,AH$271,FALSE),5)="Csere",VLOOKUP(LEFT(VLOOKUP($A22,csapatok!$A:$BL,AH$271,FALSE),LEN(VLOOKUP($A22,csapatok!$A:$BL,AH$271,FALSE))-6),'csapat-ranglista'!$A:$CC,AH$272,FALSE)/8,VLOOKUP(VLOOKUP($A22,csapatok!$A:$BL,AH$271,FALSE),'csapat-ranglista'!$A:$CC,AH$272,FALSE)/4),0)</f>
        <v>0</v>
      </c>
      <c r="AI22" s="226">
        <f>IFERROR(IF(RIGHT(VLOOKUP($A22,csapatok!$A:$BL,AI$271,FALSE),5)="Csere",VLOOKUP(LEFT(VLOOKUP($A22,csapatok!$A:$BL,AI$271,FALSE),LEN(VLOOKUP($A22,csapatok!$A:$BL,AI$271,FALSE))-6),'csapat-ranglista'!$A:$CC,AI$272,FALSE)/8,VLOOKUP(VLOOKUP($A22,csapatok!$A:$BL,AI$271,FALSE),'csapat-ranglista'!$A:$CC,AI$272,FALSE)/4),0)</f>
        <v>20.392277079044444</v>
      </c>
      <c r="AJ22" s="226">
        <f>IFERROR(IF(RIGHT(VLOOKUP($A22,csapatok!$A:$BL,AJ$271,FALSE),5)="Csere",VLOOKUP(LEFT(VLOOKUP($A22,csapatok!$A:$BL,AJ$271,FALSE),LEN(VLOOKUP($A22,csapatok!$A:$BL,AJ$271,FALSE))-6),'csapat-ranglista'!$A:$CC,AJ$272,FALSE)/8,VLOOKUP(VLOOKUP($A22,csapatok!$A:$BL,AJ$271,FALSE),'csapat-ranglista'!$A:$CC,AJ$272,FALSE)/2),0)</f>
        <v>22.465633802523193</v>
      </c>
      <c r="AK22" s="226">
        <f>IFERROR(IF(RIGHT(VLOOKUP($A22,csapatok!$A:$CN,AK$271,FALSE),5)="Csere",VLOOKUP(LEFT(VLOOKUP($A22,csapatok!$A:$CN,AK$271,FALSE),LEN(VLOOKUP($A22,csapatok!$A:$CN,AK$271,FALSE))-6),'csapat-ranglista'!$A:$CC,AK$272,FALSE)/8,VLOOKUP(VLOOKUP($A22,csapatok!$A:$CN,AK$271,FALSE),'csapat-ranglista'!$A:$CC,AK$272,FALSE)/4),0)</f>
        <v>0</v>
      </c>
      <c r="AL22" s="226">
        <f>IFERROR(IF(RIGHT(VLOOKUP($A22,csapatok!$A:$CN,AL$271,FALSE),5)="Csere",VLOOKUP(LEFT(VLOOKUP($A22,csapatok!$A:$CN,AL$271,FALSE),LEN(VLOOKUP($A22,csapatok!$A:$CN,AL$271,FALSE))-6),'csapat-ranglista'!$A:$CC,AL$272,FALSE)/8,VLOOKUP(VLOOKUP($A22,csapatok!$A:$CN,AL$271,FALSE),'csapat-ranglista'!$A:$CC,AL$272,FALSE)/4),0)</f>
        <v>5.4267020473453762</v>
      </c>
      <c r="AM22" s="226">
        <f>IFERROR(IF(RIGHT(VLOOKUP($A22,csapatok!$A:$CN,AM$271,FALSE),5)="Csere",VLOOKUP(LEFT(VLOOKUP($A22,csapatok!$A:$CN,AM$271,FALSE),LEN(VLOOKUP($A22,csapatok!$A:$CN,AM$271,FALSE))-6),'csapat-ranglista'!$A:$CC,AM$272,FALSE)/8,VLOOKUP(VLOOKUP($A22,csapatok!$A:$CN,AM$271,FALSE),'csapat-ranglista'!$A:$CC,AM$272,FALSE)/4),0)</f>
        <v>0</v>
      </c>
      <c r="AN22" s="226">
        <f>IFERROR(IF(RIGHT(VLOOKUP($A22,csapatok!$A:$CN,AN$271,FALSE),5)="Csere",VLOOKUP(LEFT(VLOOKUP($A22,csapatok!$A:$CN,AN$271,FALSE),LEN(VLOOKUP($A22,csapatok!$A:$CN,AN$271,FALSE))-6),'csapat-ranglista'!$A:$CC,AN$272,FALSE)/8,VLOOKUP(VLOOKUP($A22,csapatok!$A:$CN,AN$271,FALSE),'csapat-ranglista'!$A:$CC,AN$272,FALSE)/4),0)</f>
        <v>0</v>
      </c>
      <c r="AO22" s="226">
        <f>IFERROR(IF(RIGHT(VLOOKUP($A22,csapatok!$A:$CN,AO$271,FALSE),5)="Csere",VLOOKUP(LEFT(VLOOKUP($A22,csapatok!$A:$CN,AO$271,FALSE),LEN(VLOOKUP($A22,csapatok!$A:$CN,AO$271,FALSE))-6),'csapat-ranglista'!$A:$CC,AO$272,FALSE)/8,VLOOKUP(VLOOKUP($A22,csapatok!$A:$CN,AO$271,FALSE),'csapat-ranglista'!$A:$CC,AO$272,FALSE)/4),0)</f>
        <v>0</v>
      </c>
      <c r="AP22" s="226">
        <f>IFERROR(IF(RIGHT(VLOOKUP($A22,csapatok!$A:$CN,AP$271,FALSE),5)="Csere",VLOOKUP(LEFT(VLOOKUP($A22,csapatok!$A:$CN,AP$271,FALSE),LEN(VLOOKUP($A22,csapatok!$A:$CN,AP$271,FALSE))-6),'csapat-ranglista'!$A:$CC,AP$272,FALSE)/8,VLOOKUP(VLOOKUP($A22,csapatok!$A:$CN,AP$271,FALSE),'csapat-ranglista'!$A:$CC,AP$272,FALSE)/4),0)</f>
        <v>0</v>
      </c>
      <c r="AQ22" s="226">
        <f>IFERROR(IF(RIGHT(VLOOKUP($A22,csapatok!$A:$CN,AQ$271,FALSE),5)="Csere",VLOOKUP(LEFT(VLOOKUP($A22,csapatok!$A:$CN,AQ$271,FALSE),LEN(VLOOKUP($A22,csapatok!$A:$CN,AQ$271,FALSE))-6),'csapat-ranglista'!$A:$CC,AQ$272,FALSE)/8,VLOOKUP(VLOOKUP($A22,csapatok!$A:$CN,AQ$271,FALSE),'csapat-ranglista'!$A:$CC,AQ$272,FALSE)/4),0)</f>
        <v>6.1835009181171268</v>
      </c>
      <c r="AR22" s="226">
        <f>IFERROR(IF(RIGHT(VLOOKUP($A22,csapatok!$A:$CN,AR$271,FALSE),5)="Csere",VLOOKUP(LEFT(VLOOKUP($A22,csapatok!$A:$CN,AR$271,FALSE),LEN(VLOOKUP($A22,csapatok!$A:$CN,AR$271,FALSE))-6),'csapat-ranglista'!$A:$CC,AR$272,FALSE)/8,VLOOKUP(VLOOKUP($A22,csapatok!$A:$CN,AR$271,FALSE),'csapat-ranglista'!$A:$CC,AR$272,FALSE)/4),0)</f>
        <v>0</v>
      </c>
      <c r="AS22" s="226">
        <f>IFERROR(IF(RIGHT(VLOOKUP($A22,csapatok!$A:$CN,AS$271,FALSE),5)="Csere",VLOOKUP(LEFT(VLOOKUP($A22,csapatok!$A:$CN,AS$271,FALSE),LEN(VLOOKUP($A22,csapatok!$A:$CN,AS$271,FALSE))-6),'csapat-ranglista'!$A:$CC,AS$272,FALSE)/8,VLOOKUP(VLOOKUP($A22,csapatok!$A:$CN,AS$271,FALSE),'csapat-ranglista'!$A:$CC,AS$272,FALSE)/4),0)</f>
        <v>0</v>
      </c>
      <c r="AT22" s="226">
        <f>IFERROR(IF(RIGHT(VLOOKUP($A22,csapatok!$A:$CN,AT$271,FALSE),5)="Csere",VLOOKUP(LEFT(VLOOKUP($A22,csapatok!$A:$CN,AT$271,FALSE),LEN(VLOOKUP($A22,csapatok!$A:$CN,AT$271,FALSE))-6),'csapat-ranglista'!$A:$CC,AT$272,FALSE)/8,VLOOKUP(VLOOKUP($A22,csapatok!$A:$CN,AT$271,FALSE),'csapat-ranglista'!$A:$CC,AT$272,FALSE)/4),0)</f>
        <v>14.24567616911262</v>
      </c>
      <c r="AU22" s="226">
        <f>IFERROR(IF(RIGHT(VLOOKUP($A22,csapatok!$A:$CN,AU$271,FALSE),5)="Csere",VLOOKUP(LEFT(VLOOKUP($A22,csapatok!$A:$CN,AU$271,FALSE),LEN(VLOOKUP($A22,csapatok!$A:$CN,AU$271,FALSE))-6),'csapat-ranglista'!$A:$CC,AU$272,FALSE)/8,VLOOKUP(VLOOKUP($A22,csapatok!$A:$CN,AU$271,FALSE),'csapat-ranglista'!$A:$CC,AU$272,FALSE)/4),0)</f>
        <v>0</v>
      </c>
      <c r="AV22" s="226">
        <f>IFERROR(IF(RIGHT(VLOOKUP($A22,csapatok!$A:$CN,AV$271,FALSE),5)="Csere",VLOOKUP(LEFT(VLOOKUP($A22,csapatok!$A:$CN,AV$271,FALSE),LEN(VLOOKUP($A22,csapatok!$A:$CN,AV$271,FALSE))-6),'csapat-ranglista'!$A:$CC,AV$272,FALSE)/8,VLOOKUP(VLOOKUP($A22,csapatok!$A:$CN,AV$271,FALSE),'csapat-ranglista'!$A:$CC,AV$272,FALSE)/4),0)</f>
        <v>1.3379094874273705</v>
      </c>
      <c r="AW22" s="226">
        <f>IFERROR(IF(RIGHT(VLOOKUP($A22,csapatok!$A:$CN,AW$271,FALSE),5)="Csere",VLOOKUP(LEFT(VLOOKUP($A22,csapatok!$A:$CN,AW$271,FALSE),LEN(VLOOKUP($A22,csapatok!$A:$CN,AW$271,FALSE))-6),'csapat-ranglista'!$A:$CC,AW$272,FALSE)/8,VLOOKUP(VLOOKUP($A22,csapatok!$A:$CN,AW$271,FALSE),'csapat-ranglista'!$A:$CC,AW$272,FALSE)/4),0)</f>
        <v>0</v>
      </c>
      <c r="AX22" s="226">
        <f>IFERROR(IF(RIGHT(VLOOKUP($A22,csapatok!$A:$CN,AX$271,FALSE),5)="Csere",VLOOKUP(LEFT(VLOOKUP($A22,csapatok!$A:$CN,AX$271,FALSE),LEN(VLOOKUP($A22,csapatok!$A:$CN,AX$271,FALSE))-6),'csapat-ranglista'!$A:$CC,AX$272,FALSE)/8,VLOOKUP(VLOOKUP($A22,csapatok!$A:$CN,AX$271,FALSE),'csapat-ranglista'!$A:$CC,AX$272,FALSE)/4),0)</f>
        <v>0</v>
      </c>
      <c r="AY22" s="226">
        <f>IFERROR(IF(RIGHT(VLOOKUP($A22,csapatok!$A:$GR,AY$271,FALSE),5)="Csere",VLOOKUP(LEFT(VLOOKUP($A22,csapatok!$A:$GR,AY$271,FALSE),LEN(VLOOKUP($A22,csapatok!$A:$GR,AY$271,FALSE))-6),'csapat-ranglista'!$A:$CC,AY$272,FALSE)/8,VLOOKUP(VLOOKUP($A22,csapatok!$A:$GR,AY$271,FALSE),'csapat-ranglista'!$A:$CC,AY$272,FALSE)/4),0)</f>
        <v>0</v>
      </c>
      <c r="AZ22" s="226">
        <f>IFERROR(IF(RIGHT(VLOOKUP($A22,csapatok!$A:$GR,AZ$271,FALSE),5)="Csere",VLOOKUP(LEFT(VLOOKUP($A22,csapatok!$A:$GR,AZ$271,FALSE),LEN(VLOOKUP($A22,csapatok!$A:$GR,AZ$271,FALSE))-6),'csapat-ranglista'!$A:$CC,AZ$272,FALSE)/8,VLOOKUP(VLOOKUP($A22,csapatok!$A:$GR,AZ$271,FALSE),'csapat-ranglista'!$A:$CC,AZ$272,FALSE)/4),0)</f>
        <v>0</v>
      </c>
      <c r="BA22" s="226">
        <f>IFERROR(IF(RIGHT(VLOOKUP($A22,csapatok!$A:$GR,BA$271,FALSE),5)="Csere",VLOOKUP(LEFT(VLOOKUP($A22,csapatok!$A:$GR,BA$271,FALSE),LEN(VLOOKUP($A22,csapatok!$A:$GR,BA$271,FALSE))-6),'csapat-ranglista'!$A:$CC,BA$272,FALSE)/8,VLOOKUP(VLOOKUP($A22,csapatok!$A:$GR,BA$271,FALSE),'csapat-ranglista'!$A:$CC,BA$272,FALSE)/4),0)</f>
        <v>5.7629220862177926</v>
      </c>
      <c r="BB22" s="226">
        <f>IFERROR(IF(RIGHT(VLOOKUP($A22,csapatok!$A:$GR,BB$271,FALSE),5)="Csere",VLOOKUP(LEFT(VLOOKUP($A22,csapatok!$A:$GR,BB$271,FALSE),LEN(VLOOKUP($A22,csapatok!$A:$GR,BB$271,FALSE))-6),'csapat-ranglista'!$A:$CC,BB$272,FALSE)/8,VLOOKUP(VLOOKUP($A22,csapatok!$A:$GR,BB$271,FALSE),'csapat-ranglista'!$A:$CC,BB$272,FALSE)/4),0)</f>
        <v>0</v>
      </c>
      <c r="BC22" s="227">
        <f>versenyek!$ES$11*IFERROR(VLOOKUP(VLOOKUP($A22,versenyek!ER:ET,3,FALSE),szabalyok!$A$16:$B$23,2,FALSE)/4,0)</f>
        <v>3.3308900939604733</v>
      </c>
      <c r="BD22" s="227">
        <f>versenyek!$EV$11*IFERROR(VLOOKUP(VLOOKUP($A22,versenyek!EU:EW,3,FALSE),szabalyok!$A$16:$B$23,2,FALSE)/4,0)</f>
        <v>0</v>
      </c>
      <c r="BE22" s="226">
        <f>IFERROR(IF(RIGHT(VLOOKUP($A22,csapatok!$A:$GR,BE$271,FALSE),5)="Csere",VLOOKUP(LEFT(VLOOKUP($A22,csapatok!$A:$GR,BE$271,FALSE),LEN(VLOOKUP($A22,csapatok!$A:$GR,BE$271,FALSE))-6),'csapat-ranglista'!$A:$CC,BE$272,FALSE)/8,VLOOKUP(VLOOKUP($A22,csapatok!$A:$GR,BE$271,FALSE),'csapat-ranglista'!$A:$CC,BE$272,FALSE)/4),0)</f>
        <v>0</v>
      </c>
      <c r="BF22" s="226">
        <f>IFERROR(IF(RIGHT(VLOOKUP($A22,csapatok!$A:$GR,BF$271,FALSE),5)="Csere",VLOOKUP(LEFT(VLOOKUP($A22,csapatok!$A:$GR,BF$271,FALSE),LEN(VLOOKUP($A22,csapatok!$A:$GR,BF$271,FALSE))-6),'csapat-ranglista'!$A:$CC,BF$272,FALSE)/8,VLOOKUP(VLOOKUP($A22,csapatok!$A:$GR,BF$271,FALSE),'csapat-ranglista'!$A:$CC,BF$272,FALSE)/4),0)</f>
        <v>0</v>
      </c>
      <c r="BG22" s="226">
        <f>IFERROR(IF(RIGHT(VLOOKUP($A22,csapatok!$A:$GR,BG$271,FALSE),5)="Csere",VLOOKUP(LEFT(VLOOKUP($A22,csapatok!$A:$GR,BG$271,FALSE),LEN(VLOOKUP($A22,csapatok!$A:$GR,BG$271,FALSE))-6),'csapat-ranglista'!$A:$CC,BG$272,FALSE)/8,VLOOKUP(VLOOKUP($A22,csapatok!$A:$GR,BG$271,FALSE),'csapat-ranglista'!$A:$CC,BG$272,FALSE)/4),0)</f>
        <v>0</v>
      </c>
      <c r="BH22" s="226">
        <f>IFERROR(IF(RIGHT(VLOOKUP($A22,csapatok!$A:$GR,BH$271,FALSE),5)="Csere",VLOOKUP(LEFT(VLOOKUP($A22,csapatok!$A:$GR,BH$271,FALSE),LEN(VLOOKUP($A22,csapatok!$A:$GR,BH$271,FALSE))-6),'csapat-ranglista'!$A:$CC,BH$272,FALSE)/8,VLOOKUP(VLOOKUP($A22,csapatok!$A:$GR,BH$271,FALSE),'csapat-ranglista'!$A:$CC,BH$272,FALSE)/4),0)</f>
        <v>3.1129106276225706</v>
      </c>
      <c r="BI22" s="226">
        <f>IFERROR(IF(RIGHT(VLOOKUP($A22,csapatok!$A:$GR,BI$271,FALSE),5)="Csere",VLOOKUP(LEFT(VLOOKUP($A22,csapatok!$A:$GR,BI$271,FALSE),LEN(VLOOKUP($A22,csapatok!$A:$GR,BI$271,FALSE))-6),'csapat-ranglista'!$A:$CC,BI$272,FALSE)/8,VLOOKUP(VLOOKUP($A22,csapatok!$A:$GR,BI$271,FALSE),'csapat-ranglista'!$A:$CC,BI$272,FALSE)/4),0)</f>
        <v>0</v>
      </c>
      <c r="BJ22" s="226">
        <f>IFERROR(IF(RIGHT(VLOOKUP($A22,csapatok!$A:$GR,BJ$271,FALSE),5)="Csere",VLOOKUP(LEFT(VLOOKUP($A22,csapatok!$A:$GR,BJ$271,FALSE),LEN(VLOOKUP($A22,csapatok!$A:$GR,BJ$271,FALSE))-6),'csapat-ranglista'!$A:$CC,BJ$272,FALSE)/8,VLOOKUP(VLOOKUP($A22,csapatok!$A:$GR,BJ$271,FALSE),'csapat-ranglista'!$A:$CC,BJ$272,FALSE)/4),0)</f>
        <v>0</v>
      </c>
      <c r="BK22" s="226">
        <f>IFERROR(IF(RIGHT(VLOOKUP($A22,csapatok!$A:$GR,BK$271,FALSE),5)="Csere",VLOOKUP(LEFT(VLOOKUP($A22,csapatok!$A:$GR,BK$271,FALSE),LEN(VLOOKUP($A22,csapatok!$A:$GR,BK$271,FALSE))-6),'csapat-ranglista'!$A:$CC,BK$272,FALSE)/8,VLOOKUP(VLOOKUP($A22,csapatok!$A:$GR,BK$271,FALSE),'csapat-ranglista'!$A:$CC,BK$272,FALSE)/4),0)</f>
        <v>0</v>
      </c>
      <c r="BL22" s="226">
        <f>IFERROR(IF(RIGHT(VLOOKUP($A22,csapatok!$A:$GR,BL$271,FALSE),5)="Csere",VLOOKUP(LEFT(VLOOKUP($A22,csapatok!$A:$GR,BL$271,FALSE),LEN(VLOOKUP($A22,csapatok!$A:$GR,BL$271,FALSE))-6),'csapat-ranglista'!$A:$CC,BL$272,FALSE)/8,VLOOKUP(VLOOKUP($A22,csapatok!$A:$GR,BL$271,FALSE),'csapat-ranglista'!$A:$CC,BL$272,FALSE)/4),0)</f>
        <v>27.243151589430742</v>
      </c>
      <c r="BM22" s="226">
        <f>IFERROR(IF(RIGHT(VLOOKUP($A22,csapatok!$A:$GR,BM$271,FALSE),5)="Csere",VLOOKUP(LEFT(VLOOKUP($A22,csapatok!$A:$GR,BM$271,FALSE),LEN(VLOOKUP($A22,csapatok!$A:$GR,BM$271,FALSE))-6),'csapat-ranglista'!$A:$CC,BM$272,FALSE)/8,VLOOKUP(VLOOKUP($A22,csapatok!$A:$GR,BM$271,FALSE),'csapat-ranglista'!$A:$CC,BM$272,FALSE)/4),0)</f>
        <v>0</v>
      </c>
      <c r="BN22" s="226">
        <f>IFERROR(IF(RIGHT(VLOOKUP($A22,csapatok!$A:$GR,BN$271,FALSE),5)="Csere",VLOOKUP(LEFT(VLOOKUP($A22,csapatok!$A:$GR,BN$271,FALSE),LEN(VLOOKUP($A22,csapatok!$A:$GR,BN$271,FALSE))-6),'csapat-ranglista'!$A:$CC,BN$272,FALSE)/8,VLOOKUP(VLOOKUP($A22,csapatok!$A:$GR,BN$271,FALSE),'csapat-ranglista'!$A:$CC,BN$272,FALSE)/4),0)</f>
        <v>0</v>
      </c>
      <c r="BO22" s="226">
        <f>IFERROR(IF(RIGHT(VLOOKUP($A22,csapatok!$A:$GR,BO$271,FALSE),5)="Csere",VLOOKUP(LEFT(VLOOKUP($A22,csapatok!$A:$GR,BO$271,FALSE),LEN(VLOOKUP($A22,csapatok!$A:$GR,BO$271,FALSE))-6),'csapat-ranglista'!$A:$CC,BO$272,FALSE)/8,VLOOKUP(VLOOKUP($A22,csapatok!$A:$GR,BO$271,FALSE),'csapat-ranglista'!$A:$CC,BO$272,FALSE)/4),0)</f>
        <v>0</v>
      </c>
      <c r="BP22" s="226">
        <f>IFERROR(IF(RIGHT(VLOOKUP($A22,csapatok!$A:$GR,BP$271,FALSE),5)="Csere",VLOOKUP(LEFT(VLOOKUP($A22,csapatok!$A:$GR,BP$271,FALSE),LEN(VLOOKUP($A22,csapatok!$A:$GR,BP$271,FALSE))-6),'csapat-ranglista'!$A:$CC,BP$272,FALSE)/8,VLOOKUP(VLOOKUP($A22,csapatok!$A:$GR,BP$271,FALSE),'csapat-ranglista'!$A:$CC,BP$272,FALSE)/4),0)</f>
        <v>0</v>
      </c>
      <c r="BQ22" s="226">
        <f>IFERROR(IF(RIGHT(VLOOKUP($A22,csapatok!$A:$GR,BQ$271,FALSE),5)="Csere",VLOOKUP(LEFT(VLOOKUP($A22,csapatok!$A:$GR,BQ$271,FALSE),LEN(VLOOKUP($A22,csapatok!$A:$GR,BQ$271,FALSE))-6),'csapat-ranglista'!$A:$CC,BQ$272,FALSE)/8,VLOOKUP(VLOOKUP($A22,csapatok!$A:$GR,BQ$271,FALSE),'csapat-ranglista'!$A:$CC,BQ$272,FALSE)/4),0)</f>
        <v>0</v>
      </c>
      <c r="BR22" s="226">
        <f>IFERROR(IF(RIGHT(VLOOKUP($A22,csapatok!$A:$GR,BR$271,FALSE),5)="Csere",VLOOKUP(LEFT(VLOOKUP($A22,csapatok!$A:$GR,BR$271,FALSE),LEN(VLOOKUP($A22,csapatok!$A:$GR,BR$271,FALSE))-6),'csapat-ranglista'!$A:$CC,BR$272,FALSE)/8,VLOOKUP(VLOOKUP($A22,csapatok!$A:$GR,BR$271,FALSE),'csapat-ranglista'!$A:$CC,BR$272,FALSE)/4),0)</f>
        <v>0</v>
      </c>
      <c r="BS22" s="226">
        <f>IFERROR(IF(RIGHT(VLOOKUP($A22,csapatok!$A:$GR,BS$271,FALSE),5)="Csere",VLOOKUP(LEFT(VLOOKUP($A22,csapatok!$A:$GR,BS$271,FALSE),LEN(VLOOKUP($A22,csapatok!$A:$GR,BS$271,FALSE))-6),'csapat-ranglista'!$A:$CC,BS$272,FALSE)/8,VLOOKUP(VLOOKUP($A22,csapatok!$A:$GR,BS$271,FALSE),'csapat-ranglista'!$A:$CC,BS$272,FALSE)/4),0)</f>
        <v>0</v>
      </c>
      <c r="BT22" s="226">
        <f>IFERROR(IF(RIGHT(VLOOKUP($A22,csapatok!$A:$GR,BT$271,FALSE),5)="Csere",VLOOKUP(LEFT(VLOOKUP($A22,csapatok!$A:$GR,BT$271,FALSE),LEN(VLOOKUP($A22,csapatok!$A:$GR,BT$271,FALSE))-6),'csapat-ranglista'!$A:$CC,BT$272,FALSE)/8,VLOOKUP(VLOOKUP($A22,csapatok!$A:$GR,BT$271,FALSE),'csapat-ranglista'!$A:$CC,BT$272,FALSE)/4),0)</f>
        <v>0</v>
      </c>
      <c r="BU22" s="226">
        <f>IFERROR(IF(RIGHT(VLOOKUP($A22,csapatok!$A:$GR,BU$271,FALSE),5)="Csere",VLOOKUP(LEFT(VLOOKUP($A22,csapatok!$A:$GR,BU$271,FALSE),LEN(VLOOKUP($A22,csapatok!$A:$GR,BU$271,FALSE))-6),'csapat-ranglista'!$A:$CC,BU$272,FALSE)/8,VLOOKUP(VLOOKUP($A22,csapatok!$A:$GR,BU$271,FALSE),'csapat-ranglista'!$A:$CC,BU$272,FALSE)/4),0)</f>
        <v>6.7460488371439702</v>
      </c>
      <c r="BV22" s="226">
        <f>IFERROR(IF(RIGHT(VLOOKUP($A22,csapatok!$A:$GR,BV$271,FALSE),5)="Csere",VLOOKUP(LEFT(VLOOKUP($A22,csapatok!$A:$GR,BV$271,FALSE),LEN(VLOOKUP($A22,csapatok!$A:$GR,BV$271,FALSE))-6),'csapat-ranglista'!$A:$CC,BV$272,FALSE)/8,VLOOKUP(VLOOKUP($A22,csapatok!$A:$GR,BV$271,FALSE),'csapat-ranglista'!$A:$CC,BV$272,FALSE)/4),0)</f>
        <v>0</v>
      </c>
      <c r="BW22" s="226">
        <f>IFERROR(IF(RIGHT(VLOOKUP($A22,csapatok!$A:$GR,BW$271,FALSE),5)="Csere",VLOOKUP(LEFT(VLOOKUP($A22,csapatok!$A:$GR,BW$271,FALSE),LEN(VLOOKUP($A22,csapatok!$A:$GR,BW$271,FALSE))-6),'csapat-ranglista'!$A:$CC,BW$272,FALSE)/8,VLOOKUP(VLOOKUP($A22,csapatok!$A:$GR,BW$271,FALSE),'csapat-ranglista'!$A:$CC,BW$272,FALSE)/4),0)</f>
        <v>0</v>
      </c>
      <c r="BX22" s="226">
        <f>IFERROR(IF(RIGHT(VLOOKUP($A22,csapatok!$A:$GR,BX$271,FALSE),5)="Csere",VLOOKUP(LEFT(VLOOKUP($A22,csapatok!$A:$GR,BX$271,FALSE),LEN(VLOOKUP($A22,csapatok!$A:$GR,BX$271,FALSE))-6),'csapat-ranglista'!$A:$CC,BX$272,FALSE)/8,VLOOKUP(VLOOKUP($A22,csapatok!$A:$GR,BX$271,FALSE),'csapat-ranglista'!$A:$CC,BX$272,FALSE)/4),0)</f>
        <v>0</v>
      </c>
      <c r="BY22" s="226">
        <f>IFERROR(IF(RIGHT(VLOOKUP($A22,csapatok!$A:$GR,BY$271,FALSE),5)="Csere",VLOOKUP(LEFT(VLOOKUP($A22,csapatok!$A:$GR,BY$271,FALSE),LEN(VLOOKUP($A22,csapatok!$A:$GR,BY$271,FALSE))-6),'csapat-ranglista'!$A:$CC,BY$272,FALSE)/8,VLOOKUP(VLOOKUP($A22,csapatok!$A:$GR,BY$271,FALSE),'csapat-ranglista'!$A:$CC,BY$272,FALSE)/4),0)</f>
        <v>40.770758173707272</v>
      </c>
      <c r="BZ22" s="226">
        <f>IFERROR(IF(RIGHT(VLOOKUP($A22,csapatok!$A:$GR,BZ$271,FALSE),5)="Csere",VLOOKUP(LEFT(VLOOKUP($A22,csapatok!$A:$GR,BZ$271,FALSE),LEN(VLOOKUP($A22,csapatok!$A:$GR,BZ$271,FALSE))-6),'csapat-ranglista'!$A:$CC,BZ$272,FALSE)/8,VLOOKUP(VLOOKUP($A22,csapatok!$A:$GR,BZ$271,FALSE),'csapat-ranglista'!$A:$CC,BZ$272,FALSE)/4),0)</f>
        <v>0</v>
      </c>
      <c r="CA22" s="226">
        <f>IFERROR(IF(RIGHT(VLOOKUP($A22,csapatok!$A:$GR,CA$271,FALSE),5)="Csere",VLOOKUP(LEFT(VLOOKUP($A22,csapatok!$A:$GR,CA$271,FALSE),LEN(VLOOKUP($A22,csapatok!$A:$GR,CA$271,FALSE))-6),'csapat-ranglista'!$A:$CC,CA$272,FALSE)/8,VLOOKUP(VLOOKUP($A22,csapatok!$A:$GR,CA$271,FALSE),'csapat-ranglista'!$A:$CC,CA$272,FALSE)/4),0)</f>
        <v>0</v>
      </c>
      <c r="CB22" s="226">
        <f>IFERROR(IF(RIGHT(VLOOKUP($A22,csapatok!$A:$GR,CB$271,FALSE),5)="Csere",VLOOKUP(LEFT(VLOOKUP($A22,csapatok!$A:$GR,CB$271,FALSE),LEN(VLOOKUP($A22,csapatok!$A:$GR,CB$271,FALSE))-6),'csapat-ranglista'!$A:$CC,CB$272,FALSE)/8,VLOOKUP(VLOOKUP($A22,csapatok!$A:$GR,CB$271,FALSE),'csapat-ranglista'!$A:$CC,CB$272,FALSE)/4),0)</f>
        <v>0</v>
      </c>
      <c r="CC22" s="226">
        <f>IFERROR(IF(RIGHT(VLOOKUP($A22,csapatok!$A:$GR,CC$271,FALSE),5)="Csere",VLOOKUP(LEFT(VLOOKUP($A22,csapatok!$A:$GR,CC$271,FALSE),LEN(VLOOKUP($A22,csapatok!$A:$GR,CC$271,FALSE))-6),'csapat-ranglista'!$A:$CC,CC$272,FALSE)/8,VLOOKUP(VLOOKUP($A22,csapatok!$A:$GR,CC$271,FALSE),'csapat-ranglista'!$A:$CC,CC$272,FALSE)/4),0)</f>
        <v>0</v>
      </c>
      <c r="CD22" s="226">
        <f>IFERROR(IF(RIGHT(VLOOKUP($A22,csapatok!$A:$GR,CD$271,FALSE),5)="Csere",VLOOKUP(LEFT(VLOOKUP($A22,csapatok!$A:$GR,CD$271,FALSE),LEN(VLOOKUP($A22,csapatok!$A:$GR,CD$271,FALSE))-6),'csapat-ranglista'!$A:$CC,CD$272,FALSE)/8,VLOOKUP(VLOOKUP($A22,csapatok!$A:$GR,CD$271,FALSE),'csapat-ranglista'!$A:$CC,CD$272,FALSE)/4),0)</f>
        <v>0</v>
      </c>
      <c r="CE22" s="226">
        <f>IFERROR(IF(RIGHT(VLOOKUP($A22,csapatok!$A:$GR,CE$271,FALSE),5)="Csere",VLOOKUP(LEFT(VLOOKUP($A22,csapatok!$A:$GR,CE$271,FALSE),LEN(VLOOKUP($A22,csapatok!$A:$GR,CE$271,FALSE))-6),'csapat-ranglista'!$A:$CC,CE$272,FALSE)/8,VLOOKUP(VLOOKUP($A22,csapatok!$A:$GR,CE$271,FALSE),'csapat-ranglista'!$A:$CC,CE$272,FALSE)/4),0)</f>
        <v>0</v>
      </c>
      <c r="CF22" s="226">
        <f>IFERROR(IF(RIGHT(VLOOKUP($A22,csapatok!$A:$GR,CF$271,FALSE),5)="Csere",VLOOKUP(LEFT(VLOOKUP($A22,csapatok!$A:$GR,CF$271,FALSE),LEN(VLOOKUP($A22,csapatok!$A:$GR,CF$271,FALSE))-6),'csapat-ranglista'!$A:$CC,CF$272,FALSE)/8,VLOOKUP(VLOOKUP($A22,csapatok!$A:$GR,CF$271,FALSE),'csapat-ranglista'!$A:$CC,CF$272,FALSE)/4),0)</f>
        <v>0</v>
      </c>
      <c r="CG22" s="226">
        <f>IFERROR(IF(RIGHT(VLOOKUP($A22,csapatok!$A:$GR,CG$271,FALSE),5)="Csere",VLOOKUP(LEFT(VLOOKUP($A22,csapatok!$A:$GR,CG$271,FALSE),LEN(VLOOKUP($A22,csapatok!$A:$GR,CG$271,FALSE))-6),'csapat-ranglista'!$A:$CC,CG$272,FALSE)/8,VLOOKUP(VLOOKUP($A22,csapatok!$A:$GR,CG$271,FALSE),'csapat-ranglista'!$A:$CC,CG$272,FALSE)/4),0)</f>
        <v>0</v>
      </c>
      <c r="CH22" s="226">
        <f>IFERROR(IF(RIGHT(VLOOKUP($A22,csapatok!$A:$GR,CH$271,FALSE),5)="Csere",VLOOKUP(LEFT(VLOOKUP($A22,csapatok!$A:$GR,CH$271,FALSE),LEN(VLOOKUP($A22,csapatok!$A:$GR,CH$271,FALSE))-6),'csapat-ranglista'!$A:$CC,CH$272,FALSE)/8,VLOOKUP(VLOOKUP($A22,csapatok!$A:$GR,CH$271,FALSE),'csapat-ranglista'!$A:$CC,CH$272,FALSE)/4),0)</f>
        <v>7.4888360474799773</v>
      </c>
      <c r="CI22" s="226">
        <f>IFERROR(IF(RIGHT(VLOOKUP($A22,csapatok!$A:$GR,CI$271,FALSE),5)="Csere",VLOOKUP(LEFT(VLOOKUP($A22,csapatok!$A:$GR,CI$271,FALSE),LEN(VLOOKUP($A22,csapatok!$A:$GR,CI$271,FALSE))-6),'csapat-ranglista'!$A:$CC,CI$272,FALSE)/8,VLOOKUP(VLOOKUP($A22,csapatok!$A:$GR,CI$271,FALSE),'csapat-ranglista'!$A:$CC,CI$272,FALSE)/4),0)</f>
        <v>0</v>
      </c>
      <c r="CJ22" s="227">
        <f>versenyek!$IQ$11*IFERROR(VLOOKUP(VLOOKUP($A22,versenyek!IP:IR,3,FALSE),szabalyok!$A$16:$B$23,2,FALSE)/4,0)</f>
        <v>3.8888276696365645</v>
      </c>
      <c r="CK22" s="227">
        <f>versenyek!$IT$11*IFERROR(VLOOKUP(VLOOKUP($A22,versenyek!IS:IU,3,FALSE),szabalyok!$A$16:$B$23,2,FALSE)/4,0)</f>
        <v>0</v>
      </c>
      <c r="CL22" s="226"/>
      <c r="CM22" s="250">
        <f t="shared" si="1"/>
        <v>89.250532945021092</v>
      </c>
    </row>
    <row r="23" spans="1:91">
      <c r="A23" s="32" t="s">
        <v>61</v>
      </c>
      <c r="B23" s="133">
        <v>32211</v>
      </c>
      <c r="C23" s="133" t="s">
        <v>1236</v>
      </c>
      <c r="D23" s="32" t="s">
        <v>9</v>
      </c>
      <c r="E23" s="47">
        <v>13.5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8.6142706298441283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f>IFERROR(IF(RIGHT(VLOOKUP($A23,csapatok!$A:$BL,X$271,FALSE),5)="Csere",VLOOKUP(LEFT(VLOOKUP($A23,csapatok!$A:$BL,X$271,FALSE),LEN(VLOOKUP($A23,csapatok!$A:$BL,X$271,FALSE))-6),'csapat-ranglista'!$A:$CC,X$272,FALSE)/8,VLOOKUP(VLOOKUP($A23,csapatok!$A:$BL,X$271,FALSE),'csapat-ranglista'!$A:$CC,X$272,FALSE)/4),0)</f>
        <v>0</v>
      </c>
      <c r="Y23" s="32">
        <f>IFERROR(IF(RIGHT(VLOOKUP($A23,csapatok!$A:$BL,Y$271,FALSE),5)="Csere",VLOOKUP(LEFT(VLOOKUP($A23,csapatok!$A:$BL,Y$271,FALSE),LEN(VLOOKUP($A23,csapatok!$A:$BL,Y$271,FALSE))-6),'csapat-ranglista'!$A:$CC,Y$272,FALSE)/8,VLOOKUP(VLOOKUP($A23,csapatok!$A:$BL,Y$271,FALSE),'csapat-ranglista'!$A:$CC,Y$272,FALSE)/4),0)</f>
        <v>0</v>
      </c>
      <c r="Z23" s="32">
        <f>IFERROR(IF(RIGHT(VLOOKUP($A23,csapatok!$A:$BL,Z$271,FALSE),5)="Csere",VLOOKUP(LEFT(VLOOKUP($A23,csapatok!$A:$BL,Z$271,FALSE),LEN(VLOOKUP($A23,csapatok!$A:$BL,Z$271,FALSE))-6),'csapat-ranglista'!$A:$CC,Z$272,FALSE)/8,VLOOKUP(VLOOKUP($A23,csapatok!$A:$BL,Z$271,FALSE),'csapat-ranglista'!$A:$CC,Z$272,FALSE)/4),0)</f>
        <v>0</v>
      </c>
      <c r="AA23" s="32">
        <f>IFERROR(IF(RIGHT(VLOOKUP($A23,csapatok!$A:$BL,AA$271,FALSE),5)="Csere",VLOOKUP(LEFT(VLOOKUP($A23,csapatok!$A:$BL,AA$271,FALSE),LEN(VLOOKUP($A23,csapatok!$A:$BL,AA$271,FALSE))-6),'csapat-ranglista'!$A:$CC,AA$272,FALSE)/8,VLOOKUP(VLOOKUP($A23,csapatok!$A:$BL,AA$271,FALSE),'csapat-ranglista'!$A:$CC,AA$272,FALSE)/4),0)</f>
        <v>0</v>
      </c>
      <c r="AB23" s="226">
        <f>IFERROR(IF(RIGHT(VLOOKUP($A23,csapatok!$A:$BL,AB$271,FALSE),5)="Csere",VLOOKUP(LEFT(VLOOKUP($A23,csapatok!$A:$BL,AB$271,FALSE),LEN(VLOOKUP($A23,csapatok!$A:$BL,AB$271,FALSE))-6),'csapat-ranglista'!$A:$CC,AB$272,FALSE)/8,VLOOKUP(VLOOKUP($A23,csapatok!$A:$BL,AB$271,FALSE),'csapat-ranglista'!$A:$CC,AB$272,FALSE)/4),0)</f>
        <v>0</v>
      </c>
      <c r="AC23" s="226">
        <f>IFERROR(IF(RIGHT(VLOOKUP($A23,csapatok!$A:$BL,AC$271,FALSE),5)="Csere",VLOOKUP(LEFT(VLOOKUP($A23,csapatok!$A:$BL,AC$271,FALSE),LEN(VLOOKUP($A23,csapatok!$A:$BL,AC$271,FALSE))-6),'csapat-ranglista'!$A:$CC,AC$272,FALSE)/8,VLOOKUP(VLOOKUP($A23,csapatok!$A:$BL,AC$271,FALSE),'csapat-ranglista'!$A:$CC,AC$272,FALSE)/4),0)</f>
        <v>0</v>
      </c>
      <c r="AD23" s="226">
        <f>IFERROR(IF(RIGHT(VLOOKUP($A23,csapatok!$A:$BL,AD$271,FALSE),5)="Csere",VLOOKUP(LEFT(VLOOKUP($A23,csapatok!$A:$BL,AD$271,FALSE),LEN(VLOOKUP($A23,csapatok!$A:$BL,AD$271,FALSE))-6),'csapat-ranglista'!$A:$CC,AD$272,FALSE)/8,VLOOKUP(VLOOKUP($A23,csapatok!$A:$BL,AD$271,FALSE),'csapat-ranglista'!$A:$CC,AD$272,FALSE)/4),0)</f>
        <v>0</v>
      </c>
      <c r="AE23" s="226">
        <f>IFERROR(IF(RIGHT(VLOOKUP($A23,csapatok!$A:$BL,AE$271,FALSE),5)="Csere",VLOOKUP(LEFT(VLOOKUP($A23,csapatok!$A:$BL,AE$271,FALSE),LEN(VLOOKUP($A23,csapatok!$A:$BL,AE$271,FALSE))-6),'csapat-ranglista'!$A:$CC,AE$272,FALSE)/8,VLOOKUP(VLOOKUP($A23,csapatok!$A:$BL,AE$271,FALSE),'csapat-ranglista'!$A:$CC,AE$272,FALSE)/4),0)</f>
        <v>0</v>
      </c>
      <c r="AF23" s="226">
        <f>IFERROR(IF(RIGHT(VLOOKUP($A23,csapatok!$A:$BL,AF$271,FALSE),5)="Csere",VLOOKUP(LEFT(VLOOKUP($A23,csapatok!$A:$BL,AF$271,FALSE),LEN(VLOOKUP($A23,csapatok!$A:$BL,AF$271,FALSE))-6),'csapat-ranglista'!$A:$CC,AF$272,FALSE)/8,VLOOKUP(VLOOKUP($A23,csapatok!$A:$BL,AF$271,FALSE),'csapat-ranglista'!$A:$CC,AF$272,FALSE)/4),0)</f>
        <v>0</v>
      </c>
      <c r="AG23" s="226">
        <f>IFERROR(IF(RIGHT(VLOOKUP($A23,csapatok!$A:$BL,AG$271,FALSE),5)="Csere",VLOOKUP(LEFT(VLOOKUP($A23,csapatok!$A:$BL,AG$271,FALSE),LEN(VLOOKUP($A23,csapatok!$A:$BL,AG$271,FALSE))-6),'csapat-ranglista'!$A:$CC,AG$272,FALSE)/8,VLOOKUP(VLOOKUP($A23,csapatok!$A:$BL,AG$271,FALSE),'csapat-ranglista'!$A:$CC,AG$272,FALSE)/4),0)</f>
        <v>0</v>
      </c>
      <c r="AH23" s="226">
        <f>IFERROR(IF(RIGHT(VLOOKUP($A23,csapatok!$A:$BL,AH$271,FALSE),5)="Csere",VLOOKUP(LEFT(VLOOKUP($A23,csapatok!$A:$BL,AH$271,FALSE),LEN(VLOOKUP($A23,csapatok!$A:$BL,AH$271,FALSE))-6),'csapat-ranglista'!$A:$CC,AH$272,FALSE)/8,VLOOKUP(VLOOKUP($A23,csapatok!$A:$BL,AH$271,FALSE),'csapat-ranglista'!$A:$CC,AH$272,FALSE)/4),0)</f>
        <v>0</v>
      </c>
      <c r="AI23" s="226">
        <f>IFERROR(IF(RIGHT(VLOOKUP($A23,csapatok!$A:$BL,AI$271,FALSE),5)="Csere",VLOOKUP(LEFT(VLOOKUP($A23,csapatok!$A:$BL,AI$271,FALSE),LEN(VLOOKUP($A23,csapatok!$A:$BL,AI$271,FALSE))-6),'csapat-ranglista'!$A:$CC,AI$272,FALSE)/8,VLOOKUP(VLOOKUP($A23,csapatok!$A:$BL,AI$271,FALSE),'csapat-ranglista'!$A:$CC,AI$272,FALSE)/4),0)</f>
        <v>13.903825281166664</v>
      </c>
      <c r="AJ23" s="226">
        <f>IFERROR(IF(RIGHT(VLOOKUP($A23,csapatok!$A:$BL,AJ$271,FALSE),5)="Csere",VLOOKUP(LEFT(VLOOKUP($A23,csapatok!$A:$BL,AJ$271,FALSE),LEN(VLOOKUP($A23,csapatok!$A:$BL,AJ$271,FALSE))-6),'csapat-ranglista'!$A:$CC,AJ$272,FALSE)/8,VLOOKUP(VLOOKUP($A23,csapatok!$A:$BL,AJ$271,FALSE),'csapat-ranglista'!$A:$CC,AJ$272,FALSE)/2),0)</f>
        <v>0</v>
      </c>
      <c r="AK23" s="226">
        <f>IFERROR(IF(RIGHT(VLOOKUP($A23,csapatok!$A:$CN,AK$271,FALSE),5)="Csere",VLOOKUP(LEFT(VLOOKUP($A23,csapatok!$A:$CN,AK$271,FALSE),LEN(VLOOKUP($A23,csapatok!$A:$CN,AK$271,FALSE))-6),'csapat-ranglista'!$A:$CC,AK$272,FALSE)/8,VLOOKUP(VLOOKUP($A23,csapatok!$A:$CN,AK$271,FALSE),'csapat-ranglista'!$A:$CC,AK$272,FALSE)/4),0)</f>
        <v>0</v>
      </c>
      <c r="AL23" s="226">
        <f>IFERROR(IF(RIGHT(VLOOKUP($A23,csapatok!$A:$CN,AL$271,FALSE),5)="Csere",VLOOKUP(LEFT(VLOOKUP($A23,csapatok!$A:$CN,AL$271,FALSE),LEN(VLOOKUP($A23,csapatok!$A:$CN,AL$271,FALSE))-6),'csapat-ranglista'!$A:$CC,AL$272,FALSE)/8,VLOOKUP(VLOOKUP($A23,csapatok!$A:$CN,AL$271,FALSE),'csapat-ranglista'!$A:$CC,AL$272,FALSE)/4),0)</f>
        <v>0</v>
      </c>
      <c r="AM23" s="226">
        <f>IFERROR(IF(RIGHT(VLOOKUP($A23,csapatok!$A:$CN,AM$271,FALSE),5)="Csere",VLOOKUP(LEFT(VLOOKUP($A23,csapatok!$A:$CN,AM$271,FALSE),LEN(VLOOKUP($A23,csapatok!$A:$CN,AM$271,FALSE))-6),'csapat-ranglista'!$A:$CC,AM$272,FALSE)/8,VLOOKUP(VLOOKUP($A23,csapatok!$A:$CN,AM$271,FALSE),'csapat-ranglista'!$A:$CC,AM$272,FALSE)/4),0)</f>
        <v>0</v>
      </c>
      <c r="AN23" s="226">
        <f>IFERROR(IF(RIGHT(VLOOKUP($A23,csapatok!$A:$CN,AN$271,FALSE),5)="Csere",VLOOKUP(LEFT(VLOOKUP($A23,csapatok!$A:$CN,AN$271,FALSE),LEN(VLOOKUP($A23,csapatok!$A:$CN,AN$271,FALSE))-6),'csapat-ranglista'!$A:$CC,AN$272,FALSE)/8,VLOOKUP(VLOOKUP($A23,csapatok!$A:$CN,AN$271,FALSE),'csapat-ranglista'!$A:$CC,AN$272,FALSE)/4),0)</f>
        <v>0</v>
      </c>
      <c r="AO23" s="226">
        <f>IFERROR(IF(RIGHT(VLOOKUP($A23,csapatok!$A:$CN,AO$271,FALSE),5)="Csere",VLOOKUP(LEFT(VLOOKUP($A23,csapatok!$A:$CN,AO$271,FALSE),LEN(VLOOKUP($A23,csapatok!$A:$CN,AO$271,FALSE))-6),'csapat-ranglista'!$A:$CC,AO$272,FALSE)/8,VLOOKUP(VLOOKUP($A23,csapatok!$A:$CN,AO$271,FALSE),'csapat-ranglista'!$A:$CC,AO$272,FALSE)/4),0)</f>
        <v>0</v>
      </c>
      <c r="AP23" s="226">
        <f>IFERROR(IF(RIGHT(VLOOKUP($A23,csapatok!$A:$CN,AP$271,FALSE),5)="Csere",VLOOKUP(LEFT(VLOOKUP($A23,csapatok!$A:$CN,AP$271,FALSE),LEN(VLOOKUP($A23,csapatok!$A:$CN,AP$271,FALSE))-6),'csapat-ranglista'!$A:$CC,AP$272,FALSE)/8,VLOOKUP(VLOOKUP($A23,csapatok!$A:$CN,AP$271,FALSE),'csapat-ranglista'!$A:$CC,AP$272,FALSE)/4),0)</f>
        <v>0</v>
      </c>
      <c r="AQ23" s="226">
        <f>IFERROR(IF(RIGHT(VLOOKUP($A23,csapatok!$A:$CN,AQ$271,FALSE),5)="Csere",VLOOKUP(LEFT(VLOOKUP($A23,csapatok!$A:$CN,AQ$271,FALSE),LEN(VLOOKUP($A23,csapatok!$A:$CN,AQ$271,FALSE))-6),'csapat-ranglista'!$A:$CC,AQ$272,FALSE)/8,VLOOKUP(VLOOKUP($A23,csapatok!$A:$CN,AQ$271,FALSE),'csapat-ranglista'!$A:$CC,AQ$272,FALSE)/4),0)</f>
        <v>0</v>
      </c>
      <c r="AR23" s="226">
        <f>IFERROR(IF(RIGHT(VLOOKUP($A23,csapatok!$A:$CN,AR$271,FALSE),5)="Csere",VLOOKUP(LEFT(VLOOKUP($A23,csapatok!$A:$CN,AR$271,FALSE),LEN(VLOOKUP($A23,csapatok!$A:$CN,AR$271,FALSE))-6),'csapat-ranglista'!$A:$CC,AR$272,FALSE)/8,VLOOKUP(VLOOKUP($A23,csapatok!$A:$CN,AR$271,FALSE),'csapat-ranglista'!$A:$CC,AR$272,FALSE)/4),0)</f>
        <v>0</v>
      </c>
      <c r="AS23" s="226">
        <f>IFERROR(IF(RIGHT(VLOOKUP($A23,csapatok!$A:$CN,AS$271,FALSE),5)="Csere",VLOOKUP(LEFT(VLOOKUP($A23,csapatok!$A:$CN,AS$271,FALSE),LEN(VLOOKUP($A23,csapatok!$A:$CN,AS$271,FALSE))-6),'csapat-ranglista'!$A:$CC,AS$272,FALSE)/8,VLOOKUP(VLOOKUP($A23,csapatok!$A:$CN,AS$271,FALSE),'csapat-ranglista'!$A:$CC,AS$272,FALSE)/4),0)</f>
        <v>24.490237799810277</v>
      </c>
      <c r="AT23" s="226">
        <f>IFERROR(IF(RIGHT(VLOOKUP($A23,csapatok!$A:$CN,AT$271,FALSE),5)="Csere",VLOOKUP(LEFT(VLOOKUP($A23,csapatok!$A:$CN,AT$271,FALSE),LEN(VLOOKUP($A23,csapatok!$A:$CN,AT$271,FALSE))-6),'csapat-ranglista'!$A:$CC,AT$272,FALSE)/8,VLOOKUP(VLOOKUP($A23,csapatok!$A:$CN,AT$271,FALSE),'csapat-ranglista'!$A:$CC,AT$272,FALSE)/4),0)</f>
        <v>0</v>
      </c>
      <c r="AU23" s="226">
        <f>IFERROR(IF(RIGHT(VLOOKUP($A23,csapatok!$A:$CN,AU$271,FALSE),5)="Csere",VLOOKUP(LEFT(VLOOKUP($A23,csapatok!$A:$CN,AU$271,FALSE),LEN(VLOOKUP($A23,csapatok!$A:$CN,AU$271,FALSE))-6),'csapat-ranglista'!$A:$CC,AU$272,FALSE)/8,VLOOKUP(VLOOKUP($A23,csapatok!$A:$CN,AU$271,FALSE),'csapat-ranglista'!$A:$CC,AU$272,FALSE)/4),0)</f>
        <v>0</v>
      </c>
      <c r="AV23" s="226">
        <f>IFERROR(IF(RIGHT(VLOOKUP($A23,csapatok!$A:$CN,AV$271,FALSE),5)="Csere",VLOOKUP(LEFT(VLOOKUP($A23,csapatok!$A:$CN,AV$271,FALSE),LEN(VLOOKUP($A23,csapatok!$A:$CN,AV$271,FALSE))-6),'csapat-ranglista'!$A:$CC,AV$272,FALSE)/8,VLOOKUP(VLOOKUP($A23,csapatok!$A:$CN,AV$271,FALSE),'csapat-ranglista'!$A:$CC,AV$272,FALSE)/4),0)</f>
        <v>0</v>
      </c>
      <c r="AW23" s="226">
        <f>IFERROR(IF(RIGHT(VLOOKUP($A23,csapatok!$A:$CN,AW$271,FALSE),5)="Csere",VLOOKUP(LEFT(VLOOKUP($A23,csapatok!$A:$CN,AW$271,FALSE),LEN(VLOOKUP($A23,csapatok!$A:$CN,AW$271,FALSE))-6),'csapat-ranglista'!$A:$CC,AW$272,FALSE)/8,VLOOKUP(VLOOKUP($A23,csapatok!$A:$CN,AW$271,FALSE),'csapat-ranglista'!$A:$CC,AW$272,FALSE)/4),0)</f>
        <v>0</v>
      </c>
      <c r="AX23" s="226">
        <f>IFERROR(IF(RIGHT(VLOOKUP($A23,csapatok!$A:$CN,AX$271,FALSE),5)="Csere",VLOOKUP(LEFT(VLOOKUP($A23,csapatok!$A:$CN,AX$271,FALSE),LEN(VLOOKUP($A23,csapatok!$A:$CN,AX$271,FALSE))-6),'csapat-ranglista'!$A:$CC,AX$272,FALSE)/8,VLOOKUP(VLOOKUP($A23,csapatok!$A:$CN,AX$271,FALSE),'csapat-ranglista'!$A:$CC,AX$272,FALSE)/4),0)</f>
        <v>0</v>
      </c>
      <c r="AY23" s="226">
        <f>IFERROR(IF(RIGHT(VLOOKUP($A23,csapatok!$A:$GR,AY$271,FALSE),5)="Csere",VLOOKUP(LEFT(VLOOKUP($A23,csapatok!$A:$GR,AY$271,FALSE),LEN(VLOOKUP($A23,csapatok!$A:$GR,AY$271,FALSE))-6),'csapat-ranglista'!$A:$CC,AY$272,FALSE)/8,VLOOKUP(VLOOKUP($A23,csapatok!$A:$GR,AY$271,FALSE),'csapat-ranglista'!$A:$CC,AY$272,FALSE)/4),0)</f>
        <v>4.1463070070469383</v>
      </c>
      <c r="AZ23" s="226">
        <f>IFERROR(IF(RIGHT(VLOOKUP($A23,csapatok!$A:$GR,AZ$271,FALSE),5)="Csere",VLOOKUP(LEFT(VLOOKUP($A23,csapatok!$A:$GR,AZ$271,FALSE),LEN(VLOOKUP($A23,csapatok!$A:$GR,AZ$271,FALSE))-6),'csapat-ranglista'!$A:$CC,AZ$272,FALSE)/8,VLOOKUP(VLOOKUP($A23,csapatok!$A:$GR,AZ$271,FALSE),'csapat-ranglista'!$A:$CC,AZ$272,FALSE)/4),0)</f>
        <v>0</v>
      </c>
      <c r="BA23" s="226">
        <f>IFERROR(IF(RIGHT(VLOOKUP($A23,csapatok!$A:$GR,BA$271,FALSE),5)="Csere",VLOOKUP(LEFT(VLOOKUP($A23,csapatok!$A:$GR,BA$271,FALSE),LEN(VLOOKUP($A23,csapatok!$A:$GR,BA$271,FALSE))-6),'csapat-ranglista'!$A:$CC,BA$272,FALSE)/8,VLOOKUP(VLOOKUP($A23,csapatok!$A:$GR,BA$271,FALSE),'csapat-ranglista'!$A:$CC,BA$272,FALSE)/4),0)</f>
        <v>0</v>
      </c>
      <c r="BB23" s="226">
        <f>IFERROR(IF(RIGHT(VLOOKUP($A23,csapatok!$A:$GR,BB$271,FALSE),5)="Csere",VLOOKUP(LEFT(VLOOKUP($A23,csapatok!$A:$GR,BB$271,FALSE),LEN(VLOOKUP($A23,csapatok!$A:$GR,BB$271,FALSE))-6),'csapat-ranglista'!$A:$CC,BB$272,FALSE)/8,VLOOKUP(VLOOKUP($A23,csapatok!$A:$GR,BB$271,FALSE),'csapat-ranglista'!$A:$CC,BB$272,FALSE)/4),0)</f>
        <v>0</v>
      </c>
      <c r="BC23" s="227">
        <f>versenyek!$ES$11*IFERROR(VLOOKUP(VLOOKUP($A23,versenyek!ER:ET,3,FALSE),szabalyok!$A$16:$B$23,2,FALSE)/4,0)</f>
        <v>0</v>
      </c>
      <c r="BD23" s="227">
        <f>versenyek!$EV$11*IFERROR(VLOOKUP(VLOOKUP($A23,versenyek!EU:EW,3,FALSE),szabalyok!$A$16:$B$23,2,FALSE)/4,0)</f>
        <v>0</v>
      </c>
      <c r="BE23" s="226">
        <f>IFERROR(IF(RIGHT(VLOOKUP($A23,csapatok!$A:$GR,BE$271,FALSE),5)="Csere",VLOOKUP(LEFT(VLOOKUP($A23,csapatok!$A:$GR,BE$271,FALSE),LEN(VLOOKUP($A23,csapatok!$A:$GR,BE$271,FALSE))-6),'csapat-ranglista'!$A:$CC,BE$272,FALSE)/8,VLOOKUP(VLOOKUP($A23,csapatok!$A:$GR,BE$271,FALSE),'csapat-ranglista'!$A:$CC,BE$272,FALSE)/4),0)</f>
        <v>0</v>
      </c>
      <c r="BF23" s="226">
        <f>IFERROR(IF(RIGHT(VLOOKUP($A23,csapatok!$A:$GR,BF$271,FALSE),5)="Csere",VLOOKUP(LEFT(VLOOKUP($A23,csapatok!$A:$GR,BF$271,FALSE),LEN(VLOOKUP($A23,csapatok!$A:$GR,BF$271,FALSE))-6),'csapat-ranglista'!$A:$CC,BF$272,FALSE)/8,VLOOKUP(VLOOKUP($A23,csapatok!$A:$GR,BF$271,FALSE),'csapat-ranglista'!$A:$CC,BF$272,FALSE)/4),0)</f>
        <v>0</v>
      </c>
      <c r="BG23" s="226">
        <f>IFERROR(IF(RIGHT(VLOOKUP($A23,csapatok!$A:$GR,BG$271,FALSE),5)="Csere",VLOOKUP(LEFT(VLOOKUP($A23,csapatok!$A:$GR,BG$271,FALSE),LEN(VLOOKUP($A23,csapatok!$A:$GR,BG$271,FALSE))-6),'csapat-ranglista'!$A:$CC,BG$272,FALSE)/8,VLOOKUP(VLOOKUP($A23,csapatok!$A:$GR,BG$271,FALSE),'csapat-ranglista'!$A:$CC,BG$272,FALSE)/4),0)</f>
        <v>0</v>
      </c>
      <c r="BH23" s="226">
        <f>IFERROR(IF(RIGHT(VLOOKUP($A23,csapatok!$A:$GR,BH$271,FALSE),5)="Csere",VLOOKUP(LEFT(VLOOKUP($A23,csapatok!$A:$GR,BH$271,FALSE),LEN(VLOOKUP($A23,csapatok!$A:$GR,BH$271,FALSE))-6),'csapat-ranglista'!$A:$CC,BH$272,FALSE)/8,VLOOKUP(VLOOKUP($A23,csapatok!$A:$GR,BH$271,FALSE),'csapat-ranglista'!$A:$CC,BH$272,FALSE)/4),0)</f>
        <v>0</v>
      </c>
      <c r="BI23" s="226">
        <f>IFERROR(IF(RIGHT(VLOOKUP($A23,csapatok!$A:$GR,BI$271,FALSE),5)="Csere",VLOOKUP(LEFT(VLOOKUP($A23,csapatok!$A:$GR,BI$271,FALSE),LEN(VLOOKUP($A23,csapatok!$A:$GR,BI$271,FALSE))-6),'csapat-ranglista'!$A:$CC,BI$272,FALSE)/8,VLOOKUP(VLOOKUP($A23,csapatok!$A:$GR,BI$271,FALSE),'csapat-ranglista'!$A:$CC,BI$272,FALSE)/4),0)</f>
        <v>0</v>
      </c>
      <c r="BJ23" s="226">
        <f>IFERROR(IF(RIGHT(VLOOKUP($A23,csapatok!$A:$GR,BJ$271,FALSE),5)="Csere",VLOOKUP(LEFT(VLOOKUP($A23,csapatok!$A:$GR,BJ$271,FALSE),LEN(VLOOKUP($A23,csapatok!$A:$GR,BJ$271,FALSE))-6),'csapat-ranglista'!$A:$CC,BJ$272,FALSE)/8,VLOOKUP(VLOOKUP($A23,csapatok!$A:$GR,BJ$271,FALSE),'csapat-ranglista'!$A:$CC,BJ$272,FALSE)/4),0)</f>
        <v>0</v>
      </c>
      <c r="BK23" s="226">
        <f>IFERROR(IF(RIGHT(VLOOKUP($A23,csapatok!$A:$GR,BK$271,FALSE),5)="Csere",VLOOKUP(LEFT(VLOOKUP($A23,csapatok!$A:$GR,BK$271,FALSE),LEN(VLOOKUP($A23,csapatok!$A:$GR,BK$271,FALSE))-6),'csapat-ranglista'!$A:$CC,BK$272,FALSE)/8,VLOOKUP(VLOOKUP($A23,csapatok!$A:$GR,BK$271,FALSE),'csapat-ranglista'!$A:$CC,BK$272,FALSE)/4),0)</f>
        <v>0</v>
      </c>
      <c r="BL23" s="226">
        <f>IFERROR(IF(RIGHT(VLOOKUP($A23,csapatok!$A:$GR,BL$271,FALSE),5)="Csere",VLOOKUP(LEFT(VLOOKUP($A23,csapatok!$A:$GR,BL$271,FALSE),LEN(VLOOKUP($A23,csapatok!$A:$GR,BL$271,FALSE))-6),'csapat-ranglista'!$A:$CC,BL$272,FALSE)/8,VLOOKUP(VLOOKUP($A23,csapatok!$A:$GR,BL$271,FALSE),'csapat-ranglista'!$A:$CC,BL$272,FALSE)/4),0)</f>
        <v>11.351313162262809</v>
      </c>
      <c r="BM23" s="226">
        <f>IFERROR(IF(RIGHT(VLOOKUP($A23,csapatok!$A:$GR,BM$271,FALSE),5)="Csere",VLOOKUP(LEFT(VLOOKUP($A23,csapatok!$A:$GR,BM$271,FALSE),LEN(VLOOKUP($A23,csapatok!$A:$GR,BM$271,FALSE))-6),'csapat-ranglista'!$A:$CC,BM$272,FALSE)/8,VLOOKUP(VLOOKUP($A23,csapatok!$A:$GR,BM$271,FALSE),'csapat-ranglista'!$A:$CC,BM$272,FALSE)/4),0)</f>
        <v>0</v>
      </c>
      <c r="BN23" s="226">
        <f>IFERROR(IF(RIGHT(VLOOKUP($A23,csapatok!$A:$GR,BN$271,FALSE),5)="Csere",VLOOKUP(LEFT(VLOOKUP($A23,csapatok!$A:$GR,BN$271,FALSE),LEN(VLOOKUP($A23,csapatok!$A:$GR,BN$271,FALSE))-6),'csapat-ranglista'!$A:$CC,BN$272,FALSE)/8,VLOOKUP(VLOOKUP($A23,csapatok!$A:$GR,BN$271,FALSE),'csapat-ranglista'!$A:$CC,BN$272,FALSE)/4),0)</f>
        <v>0</v>
      </c>
      <c r="BO23" s="226">
        <f>IFERROR(IF(RIGHT(VLOOKUP($A23,csapatok!$A:$GR,BO$271,FALSE),5)="Csere",VLOOKUP(LEFT(VLOOKUP($A23,csapatok!$A:$GR,BO$271,FALSE),LEN(VLOOKUP($A23,csapatok!$A:$GR,BO$271,FALSE))-6),'csapat-ranglista'!$A:$CC,BO$272,FALSE)/8,VLOOKUP(VLOOKUP($A23,csapatok!$A:$GR,BO$271,FALSE),'csapat-ranglista'!$A:$CC,BO$272,FALSE)/4),0)</f>
        <v>7.7808401863370449</v>
      </c>
      <c r="BP23" s="226">
        <f>IFERROR(IF(RIGHT(VLOOKUP($A23,csapatok!$A:$GR,BP$271,FALSE),5)="Csere",VLOOKUP(LEFT(VLOOKUP($A23,csapatok!$A:$GR,BP$271,FALSE),LEN(VLOOKUP($A23,csapatok!$A:$GR,BP$271,FALSE))-6),'csapat-ranglista'!$A:$CC,BP$272,FALSE)/8,VLOOKUP(VLOOKUP($A23,csapatok!$A:$GR,BP$271,FALSE),'csapat-ranglista'!$A:$CC,BP$272,FALSE)/4),0)</f>
        <v>0</v>
      </c>
      <c r="BQ23" s="226">
        <f>IFERROR(IF(RIGHT(VLOOKUP($A23,csapatok!$A:$GR,BQ$271,FALSE),5)="Csere",VLOOKUP(LEFT(VLOOKUP($A23,csapatok!$A:$GR,BQ$271,FALSE),LEN(VLOOKUP($A23,csapatok!$A:$GR,BQ$271,FALSE))-6),'csapat-ranglista'!$A:$CC,BQ$272,FALSE)/8,VLOOKUP(VLOOKUP($A23,csapatok!$A:$GR,BQ$271,FALSE),'csapat-ranglista'!$A:$CC,BQ$272,FALSE)/4),0)</f>
        <v>0</v>
      </c>
      <c r="BR23" s="226">
        <f>IFERROR(IF(RIGHT(VLOOKUP($A23,csapatok!$A:$GR,BR$271,FALSE),5)="Csere",VLOOKUP(LEFT(VLOOKUP($A23,csapatok!$A:$GR,BR$271,FALSE),LEN(VLOOKUP($A23,csapatok!$A:$GR,BR$271,FALSE))-6),'csapat-ranglista'!$A:$CC,BR$272,FALSE)/8,VLOOKUP(VLOOKUP($A23,csapatok!$A:$GR,BR$271,FALSE),'csapat-ranglista'!$A:$CC,BR$272,FALSE)/4),0)</f>
        <v>25.387151650142222</v>
      </c>
      <c r="BS23" s="226">
        <f>IFERROR(IF(RIGHT(VLOOKUP($A23,csapatok!$A:$GR,BS$271,FALSE),5)="Csere",VLOOKUP(LEFT(VLOOKUP($A23,csapatok!$A:$GR,BS$271,FALSE),LEN(VLOOKUP($A23,csapatok!$A:$GR,BS$271,FALSE))-6),'csapat-ranglista'!$A:$CC,BS$272,FALSE)/8,VLOOKUP(VLOOKUP($A23,csapatok!$A:$GR,BS$271,FALSE),'csapat-ranglista'!$A:$CC,BS$272,FALSE)/4),0)</f>
        <v>11.246972676098052</v>
      </c>
      <c r="BT23" s="226">
        <f>IFERROR(IF(RIGHT(VLOOKUP($A23,csapatok!$A:$GR,BT$271,FALSE),5)="Csere",VLOOKUP(LEFT(VLOOKUP($A23,csapatok!$A:$GR,BT$271,FALSE),LEN(VLOOKUP($A23,csapatok!$A:$GR,BT$271,FALSE))-6),'csapat-ranglista'!$A:$CC,BT$272,FALSE)/8,VLOOKUP(VLOOKUP($A23,csapatok!$A:$GR,BT$271,FALSE),'csapat-ranglista'!$A:$CC,BT$272,FALSE)/4),0)</f>
        <v>0</v>
      </c>
      <c r="BU23" s="226">
        <f>IFERROR(IF(RIGHT(VLOOKUP($A23,csapatok!$A:$GR,BU$271,FALSE),5)="Csere",VLOOKUP(LEFT(VLOOKUP($A23,csapatok!$A:$GR,BU$271,FALSE),LEN(VLOOKUP($A23,csapatok!$A:$GR,BU$271,FALSE))-6),'csapat-ranglista'!$A:$CC,BU$272,FALSE)/8,VLOOKUP(VLOOKUP($A23,csapatok!$A:$GR,BU$271,FALSE),'csapat-ranglista'!$A:$CC,BU$272,FALSE)/4),0)</f>
        <v>0</v>
      </c>
      <c r="BV23" s="226">
        <f>IFERROR(IF(RIGHT(VLOOKUP($A23,csapatok!$A:$GR,BV$271,FALSE),5)="Csere",VLOOKUP(LEFT(VLOOKUP($A23,csapatok!$A:$GR,BV$271,FALSE),LEN(VLOOKUP($A23,csapatok!$A:$GR,BV$271,FALSE))-6),'csapat-ranglista'!$A:$CC,BV$272,FALSE)/8,VLOOKUP(VLOOKUP($A23,csapatok!$A:$GR,BV$271,FALSE),'csapat-ranglista'!$A:$CC,BV$272,FALSE)/4),0)</f>
        <v>0</v>
      </c>
      <c r="BW23" s="226">
        <f>IFERROR(IF(RIGHT(VLOOKUP($A23,csapatok!$A:$GR,BW$271,FALSE),5)="Csere",VLOOKUP(LEFT(VLOOKUP($A23,csapatok!$A:$GR,BW$271,FALSE),LEN(VLOOKUP($A23,csapatok!$A:$GR,BW$271,FALSE))-6),'csapat-ranglista'!$A:$CC,BW$272,FALSE)/8,VLOOKUP(VLOOKUP($A23,csapatok!$A:$GR,BW$271,FALSE),'csapat-ranglista'!$A:$CC,BW$272,FALSE)/4),0)</f>
        <v>0</v>
      </c>
      <c r="BX23" s="226">
        <f>IFERROR(IF(RIGHT(VLOOKUP($A23,csapatok!$A:$GR,BX$271,FALSE),5)="Csere",VLOOKUP(LEFT(VLOOKUP($A23,csapatok!$A:$GR,BX$271,FALSE),LEN(VLOOKUP($A23,csapatok!$A:$GR,BX$271,FALSE))-6),'csapat-ranglista'!$A:$CC,BX$272,FALSE)/8,VLOOKUP(VLOOKUP($A23,csapatok!$A:$GR,BX$271,FALSE),'csapat-ranglista'!$A:$CC,BX$272,FALSE)/4),0)</f>
        <v>28.613222784858454</v>
      </c>
      <c r="BY23" s="226">
        <f>IFERROR(IF(RIGHT(VLOOKUP($A23,csapatok!$A:$GR,BY$271,FALSE),5)="Csere",VLOOKUP(LEFT(VLOOKUP($A23,csapatok!$A:$GR,BY$271,FALSE),LEN(VLOOKUP($A23,csapatok!$A:$GR,BY$271,FALSE))-6),'csapat-ranglista'!$A:$CC,BY$272,FALSE)/8,VLOOKUP(VLOOKUP($A23,csapatok!$A:$GR,BY$271,FALSE),'csapat-ranglista'!$A:$CC,BY$272,FALSE)/4),0)</f>
        <v>0</v>
      </c>
      <c r="BZ23" s="226">
        <f>IFERROR(IF(RIGHT(VLOOKUP($A23,csapatok!$A:$GR,BZ$271,FALSE),5)="Csere",VLOOKUP(LEFT(VLOOKUP($A23,csapatok!$A:$GR,BZ$271,FALSE),LEN(VLOOKUP($A23,csapatok!$A:$GR,BZ$271,FALSE))-6),'csapat-ranglista'!$A:$CC,BZ$272,FALSE)/8,VLOOKUP(VLOOKUP($A23,csapatok!$A:$GR,BZ$271,FALSE),'csapat-ranglista'!$A:$CC,BZ$272,FALSE)/4),0)</f>
        <v>0</v>
      </c>
      <c r="CA23" s="226">
        <f>IFERROR(IF(RIGHT(VLOOKUP($A23,csapatok!$A:$GR,CA$271,FALSE),5)="Csere",VLOOKUP(LEFT(VLOOKUP($A23,csapatok!$A:$GR,CA$271,FALSE),LEN(VLOOKUP($A23,csapatok!$A:$GR,CA$271,FALSE))-6),'csapat-ranglista'!$A:$CC,CA$272,FALSE)/8,VLOOKUP(VLOOKUP($A23,csapatok!$A:$GR,CA$271,FALSE),'csapat-ranglista'!$A:$CC,CA$272,FALSE)/4),0)</f>
        <v>0</v>
      </c>
      <c r="CB23" s="226">
        <f>IFERROR(IF(RIGHT(VLOOKUP($A23,csapatok!$A:$GR,CB$271,FALSE),5)="Csere",VLOOKUP(LEFT(VLOOKUP($A23,csapatok!$A:$GR,CB$271,FALSE),LEN(VLOOKUP($A23,csapatok!$A:$GR,CB$271,FALSE))-6),'csapat-ranglista'!$A:$CC,CB$272,FALSE)/8,VLOOKUP(VLOOKUP($A23,csapatok!$A:$GR,CB$271,FALSE),'csapat-ranglista'!$A:$CC,CB$272,FALSE)/4),0)</f>
        <v>0</v>
      </c>
      <c r="CC23" s="226">
        <f>IFERROR(IF(RIGHT(VLOOKUP($A23,csapatok!$A:$GR,CC$271,FALSE),5)="Csere",VLOOKUP(LEFT(VLOOKUP($A23,csapatok!$A:$GR,CC$271,FALSE),LEN(VLOOKUP($A23,csapatok!$A:$GR,CC$271,FALSE))-6),'csapat-ranglista'!$A:$CC,CC$272,FALSE)/8,VLOOKUP(VLOOKUP($A23,csapatok!$A:$GR,CC$271,FALSE),'csapat-ranglista'!$A:$CC,CC$272,FALSE)/4),0)</f>
        <v>0</v>
      </c>
      <c r="CD23" s="226">
        <f>IFERROR(IF(RIGHT(VLOOKUP($A23,csapatok!$A:$GR,CD$271,FALSE),5)="Csere",VLOOKUP(LEFT(VLOOKUP($A23,csapatok!$A:$GR,CD$271,FALSE),LEN(VLOOKUP($A23,csapatok!$A:$GR,CD$271,FALSE))-6),'csapat-ranglista'!$A:$CC,CD$272,FALSE)/8,VLOOKUP(VLOOKUP($A23,csapatok!$A:$GR,CD$271,FALSE),'csapat-ranglista'!$A:$CC,CD$272,FALSE)/4),0)</f>
        <v>0</v>
      </c>
      <c r="CE23" s="226">
        <f>IFERROR(IF(RIGHT(VLOOKUP($A23,csapatok!$A:$GR,CE$271,FALSE),5)="Csere",VLOOKUP(LEFT(VLOOKUP($A23,csapatok!$A:$GR,CE$271,FALSE),LEN(VLOOKUP($A23,csapatok!$A:$GR,CE$271,FALSE))-6),'csapat-ranglista'!$A:$CC,CE$272,FALSE)/8,VLOOKUP(VLOOKUP($A23,csapatok!$A:$GR,CE$271,FALSE),'csapat-ranglista'!$A:$CC,CE$272,FALSE)/4),0)</f>
        <v>0</v>
      </c>
      <c r="CF23" s="226">
        <f>IFERROR(IF(RIGHT(VLOOKUP($A23,csapatok!$A:$GR,CF$271,FALSE),5)="Csere",VLOOKUP(LEFT(VLOOKUP($A23,csapatok!$A:$GR,CF$271,FALSE),LEN(VLOOKUP($A23,csapatok!$A:$GR,CF$271,FALSE))-6),'csapat-ranglista'!$A:$CC,CF$272,FALSE)/8,VLOOKUP(VLOOKUP($A23,csapatok!$A:$GR,CF$271,FALSE),'csapat-ranglista'!$A:$CC,CF$272,FALSE)/4),0)</f>
        <v>0</v>
      </c>
      <c r="CG23" s="226">
        <f>IFERROR(IF(RIGHT(VLOOKUP($A23,csapatok!$A:$GR,CG$271,FALSE),5)="Csere",VLOOKUP(LEFT(VLOOKUP($A23,csapatok!$A:$GR,CG$271,FALSE),LEN(VLOOKUP($A23,csapatok!$A:$GR,CG$271,FALSE))-6),'csapat-ranglista'!$A:$CC,CG$272,FALSE)/8,VLOOKUP(VLOOKUP($A23,csapatok!$A:$GR,CG$271,FALSE),'csapat-ranglista'!$A:$CC,CG$272,FALSE)/4),0)</f>
        <v>0</v>
      </c>
      <c r="CH23" s="226">
        <f>IFERROR(IF(RIGHT(VLOOKUP($A23,csapatok!$A:$GR,CH$271,FALSE),5)="Csere",VLOOKUP(LEFT(VLOOKUP($A23,csapatok!$A:$GR,CH$271,FALSE),LEN(VLOOKUP($A23,csapatok!$A:$GR,CH$271,FALSE))-6),'csapat-ranglista'!$A:$CC,CH$272,FALSE)/8,VLOOKUP(VLOOKUP($A23,csapatok!$A:$GR,CH$271,FALSE),'csapat-ranglista'!$A:$CC,CH$272,FALSE)/4),0)</f>
        <v>0</v>
      </c>
      <c r="CI23" s="226">
        <f>IFERROR(IF(RIGHT(VLOOKUP($A23,csapatok!$A:$GR,CI$271,FALSE),5)="Csere",VLOOKUP(LEFT(VLOOKUP($A23,csapatok!$A:$GR,CI$271,FALSE),LEN(VLOOKUP($A23,csapatok!$A:$GR,CI$271,FALSE))-6),'csapat-ranglista'!$A:$CC,CI$272,FALSE)/8,VLOOKUP(VLOOKUP($A23,csapatok!$A:$GR,CI$271,FALSE),'csapat-ranglista'!$A:$CC,CI$272,FALSE)/4),0)</f>
        <v>0</v>
      </c>
      <c r="CJ23" s="227">
        <f>versenyek!$IQ$11*IFERROR(VLOOKUP(VLOOKUP($A23,versenyek!IP:IR,3,FALSE),szabalyok!$A$16:$B$23,2,FALSE)/4,0)</f>
        <v>0</v>
      </c>
      <c r="CK23" s="227">
        <f>versenyek!$IT$11*IFERROR(VLOOKUP(VLOOKUP($A23,versenyek!IS:IU,3,FALSE),szabalyok!$A$16:$B$23,2,FALSE)/4,0)</f>
        <v>1.1665274633029892</v>
      </c>
      <c r="CL23" s="226"/>
      <c r="CM23" s="250">
        <f t="shared" si="1"/>
        <v>85.54602792300156</v>
      </c>
    </row>
    <row r="24" spans="1:91">
      <c r="A24" s="32" t="s">
        <v>47</v>
      </c>
      <c r="B24" s="2">
        <v>24507</v>
      </c>
      <c r="C24" s="133" t="str">
        <f>IF(B24=0,"",IF(B24&lt;$C$1,"felnőtt","ifi"))</f>
        <v>felnőtt</v>
      </c>
      <c r="D24" s="32" t="s">
        <v>101</v>
      </c>
      <c r="E24" s="47">
        <v>13.5</v>
      </c>
      <c r="F24" s="32">
        <v>0</v>
      </c>
      <c r="G24" s="32">
        <v>3.1335769810163305</v>
      </c>
      <c r="H24" s="32">
        <v>22.821403413794407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8.4675129439674137</v>
      </c>
      <c r="P24" s="32">
        <v>0</v>
      </c>
      <c r="Q24" s="32">
        <v>0</v>
      </c>
      <c r="R24" s="32">
        <v>0</v>
      </c>
      <c r="S24" s="32">
        <v>0</v>
      </c>
      <c r="T24" s="32">
        <v>8.6923748193989301</v>
      </c>
      <c r="U24" s="32">
        <v>0</v>
      </c>
      <c r="V24" s="32">
        <v>0</v>
      </c>
      <c r="W24" s="32">
        <v>0</v>
      </c>
      <c r="X24" s="32">
        <f>IFERROR(IF(RIGHT(VLOOKUP($A24,csapatok!$A:$BL,X$271,FALSE),5)="Csere",VLOOKUP(LEFT(VLOOKUP($A24,csapatok!$A:$BL,X$271,FALSE),LEN(VLOOKUP($A24,csapatok!$A:$BL,X$271,FALSE))-6),'csapat-ranglista'!$A:$CC,X$272,FALSE)/8,VLOOKUP(VLOOKUP($A24,csapatok!$A:$BL,X$271,FALSE),'csapat-ranglista'!$A:$CC,X$272,FALSE)/4),0)</f>
        <v>0</v>
      </c>
      <c r="Y24" s="32">
        <f>IFERROR(IF(RIGHT(VLOOKUP($A24,csapatok!$A:$BL,Y$271,FALSE),5)="Csere",VLOOKUP(LEFT(VLOOKUP($A24,csapatok!$A:$BL,Y$271,FALSE),LEN(VLOOKUP($A24,csapatok!$A:$BL,Y$271,FALSE))-6),'csapat-ranglista'!$A:$CC,Y$272,FALSE)/8,VLOOKUP(VLOOKUP($A24,csapatok!$A:$BL,Y$271,FALSE),'csapat-ranglista'!$A:$CC,Y$272,FALSE)/4),0)</f>
        <v>0</v>
      </c>
      <c r="Z24" s="32">
        <f>IFERROR(IF(RIGHT(VLOOKUP($A24,csapatok!$A:$BL,Z$271,FALSE),5)="Csere",VLOOKUP(LEFT(VLOOKUP($A24,csapatok!$A:$BL,Z$271,FALSE),LEN(VLOOKUP($A24,csapatok!$A:$BL,Z$271,FALSE))-6),'csapat-ranglista'!$A:$CC,Z$272,FALSE)/8,VLOOKUP(VLOOKUP($A24,csapatok!$A:$BL,Z$271,FALSE),'csapat-ranglista'!$A:$CC,Z$272,FALSE)/4),0)</f>
        <v>0</v>
      </c>
      <c r="AA24" s="32">
        <f>IFERROR(IF(RIGHT(VLOOKUP($A24,csapatok!$A:$BL,AA$271,FALSE),5)="Csere",VLOOKUP(LEFT(VLOOKUP($A24,csapatok!$A:$BL,AA$271,FALSE),LEN(VLOOKUP($A24,csapatok!$A:$BL,AA$271,FALSE))-6),'csapat-ranglista'!$A:$CC,AA$272,FALSE)/8,VLOOKUP(VLOOKUP($A24,csapatok!$A:$BL,AA$271,FALSE),'csapat-ranglista'!$A:$CC,AA$272,FALSE)/4),0)</f>
        <v>0</v>
      </c>
      <c r="AB24" s="226">
        <f>IFERROR(IF(RIGHT(VLOOKUP($A24,csapatok!$A:$BL,AB$271,FALSE),5)="Csere",VLOOKUP(LEFT(VLOOKUP($A24,csapatok!$A:$BL,AB$271,FALSE),LEN(VLOOKUP($A24,csapatok!$A:$BL,AB$271,FALSE))-6),'csapat-ranglista'!$A:$CC,AB$272,FALSE)/8,VLOOKUP(VLOOKUP($A24,csapatok!$A:$BL,AB$271,FALSE),'csapat-ranglista'!$A:$CC,AB$272,FALSE)/4),0)</f>
        <v>0</v>
      </c>
      <c r="AC24" s="226">
        <f>IFERROR(IF(RIGHT(VLOOKUP($A24,csapatok!$A:$BL,AC$271,FALSE),5)="Csere",VLOOKUP(LEFT(VLOOKUP($A24,csapatok!$A:$BL,AC$271,FALSE),LEN(VLOOKUP($A24,csapatok!$A:$BL,AC$271,FALSE))-6),'csapat-ranglista'!$A:$CC,AC$272,FALSE)/8,VLOOKUP(VLOOKUP($A24,csapatok!$A:$BL,AC$271,FALSE),'csapat-ranglista'!$A:$CC,AC$272,FALSE)/4),0)</f>
        <v>0</v>
      </c>
      <c r="AD24" s="226">
        <f>IFERROR(IF(RIGHT(VLOOKUP($A24,csapatok!$A:$BL,AD$271,FALSE),5)="Csere",VLOOKUP(LEFT(VLOOKUP($A24,csapatok!$A:$BL,AD$271,FALSE),LEN(VLOOKUP($A24,csapatok!$A:$BL,AD$271,FALSE))-6),'csapat-ranglista'!$A:$CC,AD$272,FALSE)/8,VLOOKUP(VLOOKUP($A24,csapatok!$A:$BL,AD$271,FALSE),'csapat-ranglista'!$A:$CC,AD$272,FALSE)/4),0)</f>
        <v>0</v>
      </c>
      <c r="AE24" s="226">
        <f>IFERROR(IF(RIGHT(VLOOKUP($A24,csapatok!$A:$BL,AE$271,FALSE),5)="Csere",VLOOKUP(LEFT(VLOOKUP($A24,csapatok!$A:$BL,AE$271,FALSE),LEN(VLOOKUP($A24,csapatok!$A:$BL,AE$271,FALSE))-6),'csapat-ranglista'!$A:$CC,AE$272,FALSE)/8,VLOOKUP(VLOOKUP($A24,csapatok!$A:$BL,AE$271,FALSE),'csapat-ranglista'!$A:$CC,AE$272,FALSE)/4),0)</f>
        <v>0</v>
      </c>
      <c r="AF24" s="226">
        <f>IFERROR(IF(RIGHT(VLOOKUP($A24,csapatok!$A:$BL,AF$271,FALSE),5)="Csere",VLOOKUP(LEFT(VLOOKUP($A24,csapatok!$A:$BL,AF$271,FALSE),LEN(VLOOKUP($A24,csapatok!$A:$BL,AF$271,FALSE))-6),'csapat-ranglista'!$A:$CC,AF$272,FALSE)/8,VLOOKUP(VLOOKUP($A24,csapatok!$A:$BL,AF$271,FALSE),'csapat-ranglista'!$A:$CC,AF$272,FALSE)/4),0)</f>
        <v>0</v>
      </c>
      <c r="AG24" s="226">
        <f>IFERROR(IF(RIGHT(VLOOKUP($A24,csapatok!$A:$BL,AG$271,FALSE),5)="Csere",VLOOKUP(LEFT(VLOOKUP($A24,csapatok!$A:$BL,AG$271,FALSE),LEN(VLOOKUP($A24,csapatok!$A:$BL,AG$271,FALSE))-6),'csapat-ranglista'!$A:$CC,AG$272,FALSE)/8,VLOOKUP(VLOOKUP($A24,csapatok!$A:$BL,AG$271,FALSE),'csapat-ranglista'!$A:$CC,AG$272,FALSE)/4),0)</f>
        <v>0</v>
      </c>
      <c r="AH24" s="226">
        <f>IFERROR(IF(RIGHT(VLOOKUP($A24,csapatok!$A:$BL,AH$271,FALSE),5)="Csere",VLOOKUP(LEFT(VLOOKUP($A24,csapatok!$A:$BL,AH$271,FALSE),LEN(VLOOKUP($A24,csapatok!$A:$BL,AH$271,FALSE))-6),'csapat-ranglista'!$A:$CC,AH$272,FALSE)/8,VLOOKUP(VLOOKUP($A24,csapatok!$A:$BL,AH$271,FALSE),'csapat-ranglista'!$A:$CC,AH$272,FALSE)/4),0)</f>
        <v>0</v>
      </c>
      <c r="AI24" s="226">
        <f>IFERROR(IF(RIGHT(VLOOKUP($A24,csapatok!$A:$BL,AI$271,FALSE),5)="Csere",VLOOKUP(LEFT(VLOOKUP($A24,csapatok!$A:$BL,AI$271,FALSE),LEN(VLOOKUP($A24,csapatok!$A:$BL,AI$271,FALSE))-6),'csapat-ranglista'!$A:$CC,AI$272,FALSE)/8,VLOOKUP(VLOOKUP($A24,csapatok!$A:$BL,AI$271,FALSE),'csapat-ranglista'!$A:$CC,AI$272,FALSE)/4),0)</f>
        <v>0</v>
      </c>
      <c r="AJ24" s="226">
        <f>IFERROR(IF(RIGHT(VLOOKUP($A24,csapatok!$A:$BL,AJ$271,FALSE),5)="Csere",VLOOKUP(LEFT(VLOOKUP($A24,csapatok!$A:$BL,AJ$271,FALSE),LEN(VLOOKUP($A24,csapatok!$A:$BL,AJ$271,FALSE))-6),'csapat-ranglista'!$A:$CC,AJ$272,FALSE)/8,VLOOKUP(VLOOKUP($A24,csapatok!$A:$BL,AJ$271,FALSE),'csapat-ranglista'!$A:$CC,AJ$272,FALSE)/2),0)</f>
        <v>0</v>
      </c>
      <c r="AK24" s="226">
        <f>IFERROR(IF(RIGHT(VLOOKUP($A24,csapatok!$A:$CN,AK$271,FALSE),5)="Csere",VLOOKUP(LEFT(VLOOKUP($A24,csapatok!$A:$CN,AK$271,FALSE),LEN(VLOOKUP($A24,csapatok!$A:$CN,AK$271,FALSE))-6),'csapat-ranglista'!$A:$CC,AK$272,FALSE)/8,VLOOKUP(VLOOKUP($A24,csapatok!$A:$CN,AK$271,FALSE),'csapat-ranglista'!$A:$CC,AK$272,FALSE)/4),0)</f>
        <v>0</v>
      </c>
      <c r="AL24" s="226">
        <f>IFERROR(IF(RIGHT(VLOOKUP($A24,csapatok!$A:$CN,AL$271,FALSE),5)="Csere",VLOOKUP(LEFT(VLOOKUP($A24,csapatok!$A:$CN,AL$271,FALSE),LEN(VLOOKUP($A24,csapatok!$A:$CN,AL$271,FALSE))-6),'csapat-ranglista'!$A:$CC,AL$272,FALSE)/8,VLOOKUP(VLOOKUP($A24,csapatok!$A:$CN,AL$271,FALSE),'csapat-ranglista'!$A:$CC,AL$272,FALSE)/4),0)</f>
        <v>0</v>
      </c>
      <c r="AM24" s="226">
        <f>IFERROR(IF(RIGHT(VLOOKUP($A24,csapatok!$A:$CN,AM$271,FALSE),5)="Csere",VLOOKUP(LEFT(VLOOKUP($A24,csapatok!$A:$CN,AM$271,FALSE),LEN(VLOOKUP($A24,csapatok!$A:$CN,AM$271,FALSE))-6),'csapat-ranglista'!$A:$CC,AM$272,FALSE)/8,VLOOKUP(VLOOKUP($A24,csapatok!$A:$CN,AM$271,FALSE),'csapat-ranglista'!$A:$CC,AM$272,FALSE)/4),0)</f>
        <v>0</v>
      </c>
      <c r="AN24" s="226">
        <f>IFERROR(IF(RIGHT(VLOOKUP($A24,csapatok!$A:$CN,AN$271,FALSE),5)="Csere",VLOOKUP(LEFT(VLOOKUP($A24,csapatok!$A:$CN,AN$271,FALSE),LEN(VLOOKUP($A24,csapatok!$A:$CN,AN$271,FALSE))-6),'csapat-ranglista'!$A:$CC,AN$272,FALSE)/8,VLOOKUP(VLOOKUP($A24,csapatok!$A:$CN,AN$271,FALSE),'csapat-ranglista'!$A:$CC,AN$272,FALSE)/4),0)</f>
        <v>0</v>
      </c>
      <c r="AO24" s="226">
        <f>IFERROR(IF(RIGHT(VLOOKUP($A24,csapatok!$A:$CN,AO$271,FALSE),5)="Csere",VLOOKUP(LEFT(VLOOKUP($A24,csapatok!$A:$CN,AO$271,FALSE),LEN(VLOOKUP($A24,csapatok!$A:$CN,AO$271,FALSE))-6),'csapat-ranglista'!$A:$CC,AO$272,FALSE)/8,VLOOKUP(VLOOKUP($A24,csapatok!$A:$CN,AO$271,FALSE),'csapat-ranglista'!$A:$CC,AO$272,FALSE)/4),0)</f>
        <v>0</v>
      </c>
      <c r="AP24" s="226">
        <f>IFERROR(IF(RIGHT(VLOOKUP($A24,csapatok!$A:$CN,AP$271,FALSE),5)="Csere",VLOOKUP(LEFT(VLOOKUP($A24,csapatok!$A:$CN,AP$271,FALSE),LEN(VLOOKUP($A24,csapatok!$A:$CN,AP$271,FALSE))-6),'csapat-ranglista'!$A:$CC,AP$272,FALSE)/8,VLOOKUP(VLOOKUP($A24,csapatok!$A:$CN,AP$271,FALSE),'csapat-ranglista'!$A:$CC,AP$272,FALSE)/4),0)</f>
        <v>3.8567450214137162</v>
      </c>
      <c r="AQ24" s="226">
        <f>IFERROR(IF(RIGHT(VLOOKUP($A24,csapatok!$A:$CN,AQ$271,FALSE),5)="Csere",VLOOKUP(LEFT(VLOOKUP($A24,csapatok!$A:$CN,AQ$271,FALSE),LEN(VLOOKUP($A24,csapatok!$A:$CN,AQ$271,FALSE))-6),'csapat-ranglista'!$A:$CC,AQ$272,FALSE)/8,VLOOKUP(VLOOKUP($A24,csapatok!$A:$CN,AQ$271,FALSE),'csapat-ranglista'!$A:$CC,AQ$272,FALSE)/4),0)</f>
        <v>7.4202011017405525</v>
      </c>
      <c r="AR24" s="226">
        <f>IFERROR(IF(RIGHT(VLOOKUP($A24,csapatok!$A:$CN,AR$271,FALSE),5)="Csere",VLOOKUP(LEFT(VLOOKUP($A24,csapatok!$A:$CN,AR$271,FALSE),LEN(VLOOKUP($A24,csapatok!$A:$CN,AR$271,FALSE))-6),'csapat-ranglista'!$A:$CC,AR$272,FALSE)/8,VLOOKUP(VLOOKUP($A24,csapatok!$A:$CN,AR$271,FALSE),'csapat-ranglista'!$A:$CC,AR$272,FALSE)/4),0)</f>
        <v>0</v>
      </c>
      <c r="AS24" s="226">
        <f>IFERROR(IF(RIGHT(VLOOKUP($A24,csapatok!$A:$CN,AS$271,FALSE),5)="Csere",VLOOKUP(LEFT(VLOOKUP($A24,csapatok!$A:$CN,AS$271,FALSE),LEN(VLOOKUP($A24,csapatok!$A:$CN,AS$271,FALSE))-6),'csapat-ranglista'!$A:$CC,AS$272,FALSE)/8,VLOOKUP(VLOOKUP($A24,csapatok!$A:$CN,AS$271,FALSE),'csapat-ranglista'!$A:$CC,AS$272,FALSE)/4),0)</f>
        <v>0</v>
      </c>
      <c r="AT24" s="226">
        <f>IFERROR(IF(RIGHT(VLOOKUP($A24,csapatok!$A:$CN,AT$271,FALSE),5)="Csere",VLOOKUP(LEFT(VLOOKUP($A24,csapatok!$A:$CN,AT$271,FALSE),LEN(VLOOKUP($A24,csapatok!$A:$CN,AT$271,FALSE))-6),'csapat-ranglista'!$A:$CC,AT$272,FALSE)/8,VLOOKUP(VLOOKUP($A24,csapatok!$A:$CN,AT$271,FALSE),'csapat-ranglista'!$A:$CC,AT$272,FALSE)/4),0)</f>
        <v>25.642217104402715</v>
      </c>
      <c r="AU24" s="226">
        <f>IFERROR(IF(RIGHT(VLOOKUP($A24,csapatok!$A:$CN,AU$271,FALSE),5)="Csere",VLOOKUP(LEFT(VLOOKUP($A24,csapatok!$A:$CN,AU$271,FALSE),LEN(VLOOKUP($A24,csapatok!$A:$CN,AU$271,FALSE))-6),'csapat-ranglista'!$A:$CC,AU$272,FALSE)/8,VLOOKUP(VLOOKUP($A24,csapatok!$A:$CN,AU$271,FALSE),'csapat-ranglista'!$A:$CC,AU$272,FALSE)/4),0)</f>
        <v>0</v>
      </c>
      <c r="AV24" s="226">
        <f>IFERROR(IF(RIGHT(VLOOKUP($A24,csapatok!$A:$CN,AV$271,FALSE),5)="Csere",VLOOKUP(LEFT(VLOOKUP($A24,csapatok!$A:$CN,AV$271,FALSE),LEN(VLOOKUP($A24,csapatok!$A:$CN,AV$271,FALSE))-6),'csapat-ranglista'!$A:$CC,AV$272,FALSE)/8,VLOOKUP(VLOOKUP($A24,csapatok!$A:$CN,AV$271,FALSE),'csapat-ranglista'!$A:$CC,AV$272,FALSE)/4),0)</f>
        <v>0</v>
      </c>
      <c r="AW24" s="226">
        <f>IFERROR(IF(RIGHT(VLOOKUP($A24,csapatok!$A:$CN,AW$271,FALSE),5)="Csere",VLOOKUP(LEFT(VLOOKUP($A24,csapatok!$A:$CN,AW$271,FALSE),LEN(VLOOKUP($A24,csapatok!$A:$CN,AW$271,FALSE))-6),'csapat-ranglista'!$A:$CC,AW$272,FALSE)/8,VLOOKUP(VLOOKUP($A24,csapatok!$A:$CN,AW$271,FALSE),'csapat-ranglista'!$A:$CC,AW$272,FALSE)/4),0)</f>
        <v>0</v>
      </c>
      <c r="AX24" s="226">
        <f>IFERROR(IF(RIGHT(VLOOKUP($A24,csapatok!$A:$CN,AX$271,FALSE),5)="Csere",VLOOKUP(LEFT(VLOOKUP($A24,csapatok!$A:$CN,AX$271,FALSE),LEN(VLOOKUP($A24,csapatok!$A:$CN,AX$271,FALSE))-6),'csapat-ranglista'!$A:$CC,AX$272,FALSE)/8,VLOOKUP(VLOOKUP($A24,csapatok!$A:$CN,AX$271,FALSE),'csapat-ranglista'!$A:$CC,AX$272,FALSE)/4),0)</f>
        <v>0</v>
      </c>
      <c r="AY24" s="226">
        <f>IFERROR(IF(RIGHT(VLOOKUP($A24,csapatok!$A:$GR,AY$271,FALSE),5)="Csere",VLOOKUP(LEFT(VLOOKUP($A24,csapatok!$A:$GR,AY$271,FALSE),LEN(VLOOKUP($A24,csapatok!$A:$GR,AY$271,FALSE))-6),'csapat-ranglista'!$A:$CC,AY$272,FALSE)/8,VLOOKUP(VLOOKUP($A24,csapatok!$A:$GR,AY$271,FALSE),'csapat-ranglista'!$A:$CC,AY$272,FALSE)/4),0)</f>
        <v>0</v>
      </c>
      <c r="AZ24" s="226">
        <f>IFERROR(IF(RIGHT(VLOOKUP($A24,csapatok!$A:$GR,AZ$271,FALSE),5)="Csere",VLOOKUP(LEFT(VLOOKUP($A24,csapatok!$A:$GR,AZ$271,FALSE),LEN(VLOOKUP($A24,csapatok!$A:$GR,AZ$271,FALSE))-6),'csapat-ranglista'!$A:$CC,AZ$272,FALSE)/8,VLOOKUP(VLOOKUP($A24,csapatok!$A:$GR,AZ$271,FALSE),'csapat-ranglista'!$A:$CC,AZ$272,FALSE)/4),0)</f>
        <v>0</v>
      </c>
      <c r="BA24" s="226">
        <f>IFERROR(IF(RIGHT(VLOOKUP($A24,csapatok!$A:$GR,BA$271,FALSE),5)="Csere",VLOOKUP(LEFT(VLOOKUP($A24,csapatok!$A:$GR,BA$271,FALSE),LEN(VLOOKUP($A24,csapatok!$A:$GR,BA$271,FALSE))-6),'csapat-ranglista'!$A:$CC,BA$272,FALSE)/8,VLOOKUP(VLOOKUP($A24,csapatok!$A:$GR,BA$271,FALSE),'csapat-ranglista'!$A:$CC,BA$272,FALSE)/4),0)</f>
        <v>0</v>
      </c>
      <c r="BB24" s="226">
        <f>IFERROR(IF(RIGHT(VLOOKUP($A24,csapatok!$A:$GR,BB$271,FALSE),5)="Csere",VLOOKUP(LEFT(VLOOKUP($A24,csapatok!$A:$GR,BB$271,FALSE),LEN(VLOOKUP($A24,csapatok!$A:$GR,BB$271,FALSE))-6),'csapat-ranglista'!$A:$CC,BB$272,FALSE)/8,VLOOKUP(VLOOKUP($A24,csapatok!$A:$GR,BB$271,FALSE),'csapat-ranglista'!$A:$CC,BB$272,FALSE)/4),0)</f>
        <v>0</v>
      </c>
      <c r="BC24" s="227">
        <f>versenyek!$ES$11*IFERROR(VLOOKUP(VLOOKUP($A24,versenyek!ER:ET,3,FALSE),szabalyok!$A$16:$B$23,2,FALSE)/4,0)</f>
        <v>0</v>
      </c>
      <c r="BD24" s="227">
        <f>versenyek!$EV$11*IFERROR(VLOOKUP(VLOOKUP($A24,versenyek!EU:EW,3,FALSE),szabalyok!$A$16:$B$23,2,FALSE)/4,0)</f>
        <v>0</v>
      </c>
      <c r="BE24" s="226">
        <f>IFERROR(IF(RIGHT(VLOOKUP($A24,csapatok!$A:$GR,BE$271,FALSE),5)="Csere",VLOOKUP(LEFT(VLOOKUP($A24,csapatok!$A:$GR,BE$271,FALSE),LEN(VLOOKUP($A24,csapatok!$A:$GR,BE$271,FALSE))-6),'csapat-ranglista'!$A:$CC,BE$272,FALSE)/8,VLOOKUP(VLOOKUP($A24,csapatok!$A:$GR,BE$271,FALSE),'csapat-ranglista'!$A:$CC,BE$272,FALSE)/4),0)</f>
        <v>8.5213544120507319</v>
      </c>
      <c r="BF24" s="226">
        <f>IFERROR(IF(RIGHT(VLOOKUP($A24,csapatok!$A:$GR,BF$271,FALSE),5)="Csere",VLOOKUP(LEFT(VLOOKUP($A24,csapatok!$A:$GR,BF$271,FALSE),LEN(VLOOKUP($A24,csapatok!$A:$GR,BF$271,FALSE))-6),'csapat-ranglista'!$A:$CC,BF$272,FALSE)/8,VLOOKUP(VLOOKUP($A24,csapatok!$A:$GR,BF$271,FALSE),'csapat-ranglista'!$A:$CC,BF$272,FALSE)/4),0)</f>
        <v>0</v>
      </c>
      <c r="BG24" s="226">
        <f>IFERROR(IF(RIGHT(VLOOKUP($A24,csapatok!$A:$GR,BG$271,FALSE),5)="Csere",VLOOKUP(LEFT(VLOOKUP($A24,csapatok!$A:$GR,BG$271,FALSE),LEN(VLOOKUP($A24,csapatok!$A:$GR,BG$271,FALSE))-6),'csapat-ranglista'!$A:$CC,BG$272,FALSE)/8,VLOOKUP(VLOOKUP($A24,csapatok!$A:$GR,BG$271,FALSE),'csapat-ranglista'!$A:$CC,BG$272,FALSE)/4),0)</f>
        <v>0</v>
      </c>
      <c r="BH24" s="226">
        <f>IFERROR(IF(RIGHT(VLOOKUP($A24,csapatok!$A:$GR,BH$271,FALSE),5)="Csere",VLOOKUP(LEFT(VLOOKUP($A24,csapatok!$A:$GR,BH$271,FALSE),LEN(VLOOKUP($A24,csapatok!$A:$GR,BH$271,FALSE))-6),'csapat-ranglista'!$A:$CC,BH$272,FALSE)/8,VLOOKUP(VLOOKUP($A24,csapatok!$A:$GR,BH$271,FALSE),'csapat-ranglista'!$A:$CC,BH$272,FALSE)/4),0)</f>
        <v>14.94197101258834</v>
      </c>
      <c r="BI24" s="226">
        <f>IFERROR(IF(RIGHT(VLOOKUP($A24,csapatok!$A:$GR,BI$271,FALSE),5)="Csere",VLOOKUP(LEFT(VLOOKUP($A24,csapatok!$A:$GR,BI$271,FALSE),LEN(VLOOKUP($A24,csapatok!$A:$GR,BI$271,FALSE))-6),'csapat-ranglista'!$A:$CC,BI$272,FALSE)/8,VLOOKUP(VLOOKUP($A24,csapatok!$A:$GR,BI$271,FALSE),'csapat-ranglista'!$A:$CC,BI$272,FALSE)/4),0)</f>
        <v>0</v>
      </c>
      <c r="BJ24" s="226">
        <f>IFERROR(IF(RIGHT(VLOOKUP($A24,csapatok!$A:$GR,BJ$271,FALSE),5)="Csere",VLOOKUP(LEFT(VLOOKUP($A24,csapatok!$A:$GR,BJ$271,FALSE),LEN(VLOOKUP($A24,csapatok!$A:$GR,BJ$271,FALSE))-6),'csapat-ranglista'!$A:$CC,BJ$272,FALSE)/8,VLOOKUP(VLOOKUP($A24,csapatok!$A:$GR,BJ$271,FALSE),'csapat-ranglista'!$A:$CC,BJ$272,FALSE)/4),0)</f>
        <v>0</v>
      </c>
      <c r="BK24" s="226">
        <f>IFERROR(IF(RIGHT(VLOOKUP($A24,csapatok!$A:$GR,BK$271,FALSE),5)="Csere",VLOOKUP(LEFT(VLOOKUP($A24,csapatok!$A:$GR,BK$271,FALSE),LEN(VLOOKUP($A24,csapatok!$A:$GR,BK$271,FALSE))-6),'csapat-ranglista'!$A:$CC,BK$272,FALSE)/8,VLOOKUP(VLOOKUP($A24,csapatok!$A:$GR,BK$271,FALSE),'csapat-ranglista'!$A:$CC,BK$272,FALSE)/4),0)</f>
        <v>0</v>
      </c>
      <c r="BL24" s="226">
        <f>IFERROR(IF(RIGHT(VLOOKUP($A24,csapatok!$A:$GR,BL$271,FALSE),5)="Csere",VLOOKUP(LEFT(VLOOKUP($A24,csapatok!$A:$GR,BL$271,FALSE),LEN(VLOOKUP($A24,csapatok!$A:$GR,BL$271,FALSE))-6),'csapat-ranglista'!$A:$CC,BL$272,FALSE)/8,VLOOKUP(VLOOKUP($A24,csapatok!$A:$GR,BL$271,FALSE),'csapat-ranglista'!$A:$CC,BL$272,FALSE)/4),0)</f>
        <v>3.7837710540876035</v>
      </c>
      <c r="BM24" s="226">
        <f>IFERROR(IF(RIGHT(VLOOKUP($A24,csapatok!$A:$GR,BM$271,FALSE),5)="Csere",VLOOKUP(LEFT(VLOOKUP($A24,csapatok!$A:$GR,BM$271,FALSE),LEN(VLOOKUP($A24,csapatok!$A:$GR,BM$271,FALSE))-6),'csapat-ranglista'!$A:$CC,BM$272,FALSE)/8,VLOOKUP(VLOOKUP($A24,csapatok!$A:$GR,BM$271,FALSE),'csapat-ranglista'!$A:$CC,BM$272,FALSE)/4),0)</f>
        <v>0</v>
      </c>
      <c r="BN24" s="226">
        <f>IFERROR(IF(RIGHT(VLOOKUP($A24,csapatok!$A:$GR,BN$271,FALSE),5)="Csere",VLOOKUP(LEFT(VLOOKUP($A24,csapatok!$A:$GR,BN$271,FALSE),LEN(VLOOKUP($A24,csapatok!$A:$GR,BN$271,FALSE))-6),'csapat-ranglista'!$A:$CC,BN$272,FALSE)/8,VLOOKUP(VLOOKUP($A24,csapatok!$A:$GR,BN$271,FALSE),'csapat-ranglista'!$A:$CC,BN$272,FALSE)/4),0)</f>
        <v>2</v>
      </c>
      <c r="BO24" s="226">
        <f>IFERROR(IF(RIGHT(VLOOKUP($A24,csapatok!$A:$GR,BO$271,FALSE),5)="Csere",VLOOKUP(LEFT(VLOOKUP($A24,csapatok!$A:$GR,BO$271,FALSE),LEN(VLOOKUP($A24,csapatok!$A:$GR,BO$271,FALSE))-6),'csapat-ranglista'!$A:$CC,BO$272,FALSE)/8,VLOOKUP(VLOOKUP($A24,csapatok!$A:$GR,BO$271,FALSE),'csapat-ranglista'!$A:$CC,BO$272,FALSE)/4),0)</f>
        <v>1.9452100465842612</v>
      </c>
      <c r="BP24" s="226">
        <f>IFERROR(IF(RIGHT(VLOOKUP($A24,csapatok!$A:$GR,BP$271,FALSE),5)="Csere",VLOOKUP(LEFT(VLOOKUP($A24,csapatok!$A:$GR,BP$271,FALSE),LEN(VLOOKUP($A24,csapatok!$A:$GR,BP$271,FALSE))-6),'csapat-ranglista'!$A:$CC,BP$272,FALSE)/8,VLOOKUP(VLOOKUP($A24,csapatok!$A:$GR,BP$271,FALSE),'csapat-ranglista'!$A:$CC,BP$272,FALSE)/4),0)</f>
        <v>0</v>
      </c>
      <c r="BQ24" s="226">
        <f>IFERROR(IF(RIGHT(VLOOKUP($A24,csapatok!$A:$GR,BQ$271,FALSE),5)="Csere",VLOOKUP(LEFT(VLOOKUP($A24,csapatok!$A:$GR,BQ$271,FALSE),LEN(VLOOKUP($A24,csapatok!$A:$GR,BQ$271,FALSE))-6),'csapat-ranglista'!$A:$CC,BQ$272,FALSE)/8,VLOOKUP(VLOOKUP($A24,csapatok!$A:$GR,BQ$271,FALSE),'csapat-ranglista'!$A:$CC,BQ$272,FALSE)/4),0)</f>
        <v>29.598361474672796</v>
      </c>
      <c r="BR24" s="226">
        <f>IFERROR(IF(RIGHT(VLOOKUP($A24,csapatok!$A:$GR,BR$271,FALSE),5)="Csere",VLOOKUP(LEFT(VLOOKUP($A24,csapatok!$A:$GR,BR$271,FALSE),LEN(VLOOKUP($A24,csapatok!$A:$GR,BR$271,FALSE))-6),'csapat-ranglista'!$A:$CC,BR$272,FALSE)/8,VLOOKUP(VLOOKUP($A24,csapatok!$A:$GR,BR$271,FALSE),'csapat-ranglista'!$A:$CC,BR$272,FALSE)/4),0)</f>
        <v>0</v>
      </c>
      <c r="BS24" s="226">
        <f>IFERROR(IF(RIGHT(VLOOKUP($A24,csapatok!$A:$GR,BS$271,FALSE),5)="Csere",VLOOKUP(LEFT(VLOOKUP($A24,csapatok!$A:$GR,BS$271,FALSE),LEN(VLOOKUP($A24,csapatok!$A:$GR,BS$271,FALSE))-6),'csapat-ranglista'!$A:$CC,BS$272,FALSE)/8,VLOOKUP(VLOOKUP($A24,csapatok!$A:$GR,BS$271,FALSE),'csapat-ranglista'!$A:$CC,BS$272,FALSE)/4),0)</f>
        <v>0</v>
      </c>
      <c r="BT24" s="226">
        <f>IFERROR(IF(RIGHT(VLOOKUP($A24,csapatok!$A:$GR,BT$271,FALSE),5)="Csere",VLOOKUP(LEFT(VLOOKUP($A24,csapatok!$A:$GR,BT$271,FALSE),LEN(VLOOKUP($A24,csapatok!$A:$GR,BT$271,FALSE))-6),'csapat-ranglista'!$A:$CC,BT$272,FALSE)/8,VLOOKUP(VLOOKUP($A24,csapatok!$A:$GR,BT$271,FALSE),'csapat-ranglista'!$A:$CC,BT$272,FALSE)/4),0)</f>
        <v>0</v>
      </c>
      <c r="BU24" s="226">
        <f>IFERROR(IF(RIGHT(VLOOKUP($A24,csapatok!$A:$GR,BU$271,FALSE),5)="Csere",VLOOKUP(LEFT(VLOOKUP($A24,csapatok!$A:$GR,BU$271,FALSE),LEN(VLOOKUP($A24,csapatok!$A:$GR,BU$271,FALSE))-6),'csapat-ranglista'!$A:$CC,BU$272,FALSE)/8,VLOOKUP(VLOOKUP($A24,csapatok!$A:$GR,BU$271,FALSE),'csapat-ranglista'!$A:$CC,BU$272,FALSE)/4),0)</f>
        <v>0</v>
      </c>
      <c r="BV24" s="226">
        <f>IFERROR(IF(RIGHT(VLOOKUP($A24,csapatok!$A:$GR,BV$271,FALSE),5)="Csere",VLOOKUP(LEFT(VLOOKUP($A24,csapatok!$A:$GR,BV$271,FALSE),LEN(VLOOKUP($A24,csapatok!$A:$GR,BV$271,FALSE))-6),'csapat-ranglista'!$A:$CC,BV$272,FALSE)/8,VLOOKUP(VLOOKUP($A24,csapatok!$A:$GR,BV$271,FALSE),'csapat-ranglista'!$A:$CC,BV$272,FALSE)/4),0)</f>
        <v>0</v>
      </c>
      <c r="BW24" s="226">
        <f>IFERROR(IF(RIGHT(VLOOKUP($A24,csapatok!$A:$GR,BW$271,FALSE),5)="Csere",VLOOKUP(LEFT(VLOOKUP($A24,csapatok!$A:$GR,BW$271,FALSE),LEN(VLOOKUP($A24,csapatok!$A:$GR,BW$271,FALSE))-6),'csapat-ranglista'!$A:$CC,BW$272,FALSE)/8,VLOOKUP(VLOOKUP($A24,csapatok!$A:$GR,BW$271,FALSE),'csapat-ranglista'!$A:$CC,BW$272,FALSE)/4),0)</f>
        <v>0</v>
      </c>
      <c r="BX24" s="226">
        <f>IFERROR(IF(RIGHT(VLOOKUP($A24,csapatok!$A:$GR,BX$271,FALSE),5)="Csere",VLOOKUP(LEFT(VLOOKUP($A24,csapatok!$A:$GR,BX$271,FALSE),LEN(VLOOKUP($A24,csapatok!$A:$GR,BX$271,FALSE))-6),'csapat-ranglista'!$A:$CC,BX$272,FALSE)/8,VLOOKUP(VLOOKUP($A24,csapatok!$A:$GR,BX$271,FALSE),'csapat-ranglista'!$A:$CC,BX$272,FALSE)/4),0)</f>
        <v>0</v>
      </c>
      <c r="BY24" s="226">
        <f>IFERROR(IF(RIGHT(VLOOKUP($A24,csapatok!$A:$GR,BY$271,FALSE),5)="Csere",VLOOKUP(LEFT(VLOOKUP($A24,csapatok!$A:$GR,BY$271,FALSE),LEN(VLOOKUP($A24,csapatok!$A:$GR,BY$271,FALSE))-6),'csapat-ranglista'!$A:$CC,BY$272,FALSE)/8,VLOOKUP(VLOOKUP($A24,csapatok!$A:$GR,BY$271,FALSE),'csapat-ranglista'!$A:$CC,BY$272,FALSE)/4),0)</f>
        <v>24.915463328376667</v>
      </c>
      <c r="BZ24" s="226">
        <f>IFERROR(IF(RIGHT(VLOOKUP($A24,csapatok!$A:$GR,BZ$271,FALSE),5)="Csere",VLOOKUP(LEFT(VLOOKUP($A24,csapatok!$A:$GR,BZ$271,FALSE),LEN(VLOOKUP($A24,csapatok!$A:$GR,BZ$271,FALSE))-6),'csapat-ranglista'!$A:$CC,BZ$272,FALSE)/8,VLOOKUP(VLOOKUP($A24,csapatok!$A:$GR,BZ$271,FALSE),'csapat-ranglista'!$A:$CC,BZ$272,FALSE)/4),0)</f>
        <v>0</v>
      </c>
      <c r="CA24" s="226">
        <f>IFERROR(IF(RIGHT(VLOOKUP($A24,csapatok!$A:$GR,CA$271,FALSE),5)="Csere",VLOOKUP(LEFT(VLOOKUP($A24,csapatok!$A:$GR,CA$271,FALSE),LEN(VLOOKUP($A24,csapatok!$A:$GR,CA$271,FALSE))-6),'csapat-ranglista'!$A:$CC,CA$272,FALSE)/8,VLOOKUP(VLOOKUP($A24,csapatok!$A:$GR,CA$271,FALSE),'csapat-ranglista'!$A:$CC,CA$272,FALSE)/4),0)</f>
        <v>0</v>
      </c>
      <c r="CB24" s="226">
        <f>IFERROR(IF(RIGHT(VLOOKUP($A24,csapatok!$A:$GR,CB$271,FALSE),5)="Csere",VLOOKUP(LEFT(VLOOKUP($A24,csapatok!$A:$GR,CB$271,FALSE),LEN(VLOOKUP($A24,csapatok!$A:$GR,CB$271,FALSE))-6),'csapat-ranglista'!$A:$CC,CB$272,FALSE)/8,VLOOKUP(VLOOKUP($A24,csapatok!$A:$GR,CB$271,FALSE),'csapat-ranglista'!$A:$CC,CB$272,FALSE)/4),0)</f>
        <v>0</v>
      </c>
      <c r="CC24" s="226">
        <f>IFERROR(IF(RIGHT(VLOOKUP($A24,csapatok!$A:$GR,CC$271,FALSE),5)="Csere",VLOOKUP(LEFT(VLOOKUP($A24,csapatok!$A:$GR,CC$271,FALSE),LEN(VLOOKUP($A24,csapatok!$A:$GR,CC$271,FALSE))-6),'csapat-ranglista'!$A:$CC,CC$272,FALSE)/8,VLOOKUP(VLOOKUP($A24,csapatok!$A:$GR,CC$271,FALSE),'csapat-ranglista'!$A:$CC,CC$272,FALSE)/4),0)</f>
        <v>0</v>
      </c>
      <c r="CD24" s="226">
        <f>IFERROR(IF(RIGHT(VLOOKUP($A24,csapatok!$A:$GR,CD$271,FALSE),5)="Csere",VLOOKUP(LEFT(VLOOKUP($A24,csapatok!$A:$GR,CD$271,FALSE),LEN(VLOOKUP($A24,csapatok!$A:$GR,CD$271,FALSE))-6),'csapat-ranglista'!$A:$CC,CD$272,FALSE)/8,VLOOKUP(VLOOKUP($A24,csapatok!$A:$GR,CD$271,FALSE),'csapat-ranglista'!$A:$CC,CD$272,FALSE)/4),0)</f>
        <v>0</v>
      </c>
      <c r="CE24" s="226">
        <f>IFERROR(IF(RIGHT(VLOOKUP($A24,csapatok!$A:$GR,CE$271,FALSE),5)="Csere",VLOOKUP(LEFT(VLOOKUP($A24,csapatok!$A:$GR,CE$271,FALSE),LEN(VLOOKUP($A24,csapatok!$A:$GR,CE$271,FALSE))-6),'csapat-ranglista'!$A:$CC,CE$272,FALSE)/8,VLOOKUP(VLOOKUP($A24,csapatok!$A:$GR,CE$271,FALSE),'csapat-ranglista'!$A:$CC,CE$272,FALSE)/4),0)</f>
        <v>0</v>
      </c>
      <c r="CF24" s="226">
        <f>IFERROR(IF(RIGHT(VLOOKUP($A24,csapatok!$A:$GR,CF$271,FALSE),5)="Csere",VLOOKUP(LEFT(VLOOKUP($A24,csapatok!$A:$GR,CF$271,FALSE),LEN(VLOOKUP($A24,csapatok!$A:$GR,CF$271,FALSE))-6),'csapat-ranglista'!$A:$CC,CF$272,FALSE)/8,VLOOKUP(VLOOKUP($A24,csapatok!$A:$GR,CF$271,FALSE),'csapat-ranglista'!$A:$CC,CF$272,FALSE)/4),0)</f>
        <v>0</v>
      </c>
      <c r="CG24" s="226">
        <f>IFERROR(IF(RIGHT(VLOOKUP($A24,csapatok!$A:$GR,CG$271,FALSE),5)="Csere",VLOOKUP(LEFT(VLOOKUP($A24,csapatok!$A:$GR,CG$271,FALSE),LEN(VLOOKUP($A24,csapatok!$A:$GR,CG$271,FALSE))-6),'csapat-ranglista'!$A:$CC,CG$272,FALSE)/8,VLOOKUP(VLOOKUP($A24,csapatok!$A:$GR,CG$271,FALSE),'csapat-ranglista'!$A:$CC,CG$272,FALSE)/4),0)</f>
        <v>0</v>
      </c>
      <c r="CH24" s="226">
        <f>IFERROR(IF(RIGHT(VLOOKUP($A24,csapatok!$A:$GR,CH$271,FALSE),5)="Csere",VLOOKUP(LEFT(VLOOKUP($A24,csapatok!$A:$GR,CH$271,FALSE),LEN(VLOOKUP($A24,csapatok!$A:$GR,CH$271,FALSE))-6),'csapat-ranglista'!$A:$CC,CH$272,FALSE)/8,VLOOKUP(VLOOKUP($A24,csapatok!$A:$GR,CH$271,FALSE),'csapat-ranglista'!$A:$CC,CH$272,FALSE)/4),0)</f>
        <v>0</v>
      </c>
      <c r="CI24" s="226">
        <f>IFERROR(IF(RIGHT(VLOOKUP($A24,csapatok!$A:$GR,CI$271,FALSE),5)="Csere",VLOOKUP(LEFT(VLOOKUP($A24,csapatok!$A:$GR,CI$271,FALSE),LEN(VLOOKUP($A24,csapatok!$A:$GR,CI$271,FALSE))-6),'csapat-ranglista'!$A:$CC,CI$272,FALSE)/8,VLOOKUP(VLOOKUP($A24,csapatok!$A:$GR,CI$271,FALSE),'csapat-ranglista'!$A:$CC,CI$272,FALSE)/4),0)</f>
        <v>0</v>
      </c>
      <c r="CJ24" s="227">
        <f>versenyek!$IQ$11*IFERROR(VLOOKUP(VLOOKUP($A24,versenyek!IP:IR,3,FALSE),szabalyok!$A$16:$B$23,2,FALSE)/4,0)</f>
        <v>0</v>
      </c>
      <c r="CK24" s="227">
        <f>versenyek!$IT$11*IFERROR(VLOOKUP(VLOOKUP($A24,versenyek!IS:IU,3,FALSE),szabalyok!$A$16:$B$23,2,FALSE)/4,0)</f>
        <v>0</v>
      </c>
      <c r="CL24" s="226"/>
      <c r="CM24" s="250">
        <f t="shared" si="1"/>
        <v>77.184776916309659</v>
      </c>
    </row>
    <row r="25" spans="1:91">
      <c r="A25" s="32" t="s">
        <v>86</v>
      </c>
      <c r="B25" s="2">
        <v>26331</v>
      </c>
      <c r="C25" s="133" t="str">
        <f>IF(B25=0,"",IF(B25&lt;$C$1,"felnőtt","ifi"))</f>
        <v>felnőtt</v>
      </c>
      <c r="D25" s="32" t="s">
        <v>9</v>
      </c>
      <c r="E25" s="47">
        <v>30</v>
      </c>
      <c r="F25" s="32">
        <v>0</v>
      </c>
      <c r="G25" s="32">
        <v>0.89530770886180866</v>
      </c>
      <c r="H25" s="32">
        <v>1.9017836178162006</v>
      </c>
      <c r="I25" s="32">
        <v>10.195181938581287</v>
      </c>
      <c r="J25" s="32">
        <v>0</v>
      </c>
      <c r="K25" s="32">
        <v>0</v>
      </c>
      <c r="L25" s="32">
        <v>8.6383758791992875</v>
      </c>
      <c r="M25" s="32">
        <v>0</v>
      </c>
      <c r="N25" s="32">
        <v>12.921405944766192</v>
      </c>
      <c r="O25" s="32">
        <v>0</v>
      </c>
      <c r="P25" s="32">
        <v>2.159059854733965</v>
      </c>
      <c r="Q25" s="32">
        <v>0</v>
      </c>
      <c r="R25" s="32">
        <v>0</v>
      </c>
      <c r="S25" s="32">
        <v>5.205689722012</v>
      </c>
      <c r="T25" s="32">
        <v>27.318892289539491</v>
      </c>
      <c r="U25" s="32">
        <v>0</v>
      </c>
      <c r="V25" s="32">
        <v>0</v>
      </c>
      <c r="W25" s="32">
        <v>5.5912910381252647</v>
      </c>
      <c r="X25" s="32">
        <f>IFERROR(IF(RIGHT(VLOOKUP($A25,csapatok!$A:$BL,X$271,FALSE),5)="Csere",VLOOKUP(LEFT(VLOOKUP($A25,csapatok!$A:$BL,X$271,FALSE),LEN(VLOOKUP($A25,csapatok!$A:$BL,X$271,FALSE))-6),'csapat-ranglista'!$A:$CC,X$272,FALSE)/8,VLOOKUP(VLOOKUP($A25,csapatok!$A:$BL,X$271,FALSE),'csapat-ranglista'!$A:$CC,X$272,FALSE)/4),0)</f>
        <v>0</v>
      </c>
      <c r="Y25" s="32">
        <f>IFERROR(IF(RIGHT(VLOOKUP($A25,csapatok!$A:$BL,Y$271,FALSE),5)="Csere",VLOOKUP(LEFT(VLOOKUP($A25,csapatok!$A:$BL,Y$271,FALSE),LEN(VLOOKUP($A25,csapatok!$A:$BL,Y$271,FALSE))-6),'csapat-ranglista'!$A:$CC,Y$272,FALSE)/8,VLOOKUP(VLOOKUP($A25,csapatok!$A:$BL,Y$271,FALSE),'csapat-ranglista'!$A:$CC,Y$272,FALSE)/4),0)</f>
        <v>3.75</v>
      </c>
      <c r="Z25" s="32">
        <f>IFERROR(IF(RIGHT(VLOOKUP($A25,csapatok!$A:$BL,Z$271,FALSE),5)="Csere",VLOOKUP(LEFT(VLOOKUP($A25,csapatok!$A:$BL,Z$271,FALSE),LEN(VLOOKUP($A25,csapatok!$A:$BL,Z$271,FALSE))-6),'csapat-ranglista'!$A:$CC,Z$272,FALSE)/8,VLOOKUP(VLOOKUP($A25,csapatok!$A:$BL,Z$271,FALSE),'csapat-ranglista'!$A:$CC,Z$272,FALSE)/4),0)</f>
        <v>9.6392070283261564</v>
      </c>
      <c r="AA25" s="32">
        <f>IFERROR(IF(RIGHT(VLOOKUP($A25,csapatok!$A:$BL,AA$271,FALSE),5)="Csere",VLOOKUP(LEFT(VLOOKUP($A25,csapatok!$A:$BL,AA$271,FALSE),LEN(VLOOKUP($A25,csapatok!$A:$BL,AA$271,FALSE))-6),'csapat-ranglista'!$A:$CC,AA$272,FALSE)/8,VLOOKUP(VLOOKUP($A25,csapatok!$A:$BL,AA$271,FALSE),'csapat-ranglista'!$A:$CC,AA$272,FALSE)/4),0)</f>
        <v>0</v>
      </c>
      <c r="AB25" s="226">
        <f>IFERROR(IF(RIGHT(VLOOKUP($A25,csapatok!$A:$BL,AB$271,FALSE),5)="Csere",VLOOKUP(LEFT(VLOOKUP($A25,csapatok!$A:$BL,AB$271,FALSE),LEN(VLOOKUP($A25,csapatok!$A:$BL,AB$271,FALSE))-6),'csapat-ranglista'!$A:$CC,AB$272,FALSE)/8,VLOOKUP(VLOOKUP($A25,csapatok!$A:$BL,AB$271,FALSE),'csapat-ranglista'!$A:$CC,AB$272,FALSE)/4),0)</f>
        <v>7.2672766940521996</v>
      </c>
      <c r="AC25" s="226">
        <f>IFERROR(IF(RIGHT(VLOOKUP($A25,csapatok!$A:$BL,AC$271,FALSE),5)="Csere",VLOOKUP(LEFT(VLOOKUP($A25,csapatok!$A:$BL,AC$271,FALSE),LEN(VLOOKUP($A25,csapatok!$A:$BL,AC$271,FALSE))-6),'csapat-ranglista'!$A:$CC,AC$272,FALSE)/8,VLOOKUP(VLOOKUP($A25,csapatok!$A:$BL,AC$271,FALSE),'csapat-ranglista'!$A:$CC,AC$272,FALSE)/4),0)</f>
        <v>0</v>
      </c>
      <c r="AD25" s="226">
        <f>IFERROR(IF(RIGHT(VLOOKUP($A25,csapatok!$A:$BL,AD$271,FALSE),5)="Csere",VLOOKUP(LEFT(VLOOKUP($A25,csapatok!$A:$BL,AD$271,FALSE),LEN(VLOOKUP($A25,csapatok!$A:$BL,AD$271,FALSE))-6),'csapat-ranglista'!$A:$CC,AD$272,FALSE)/8,VLOOKUP(VLOOKUP($A25,csapatok!$A:$BL,AD$271,FALSE),'csapat-ranglista'!$A:$CC,AD$272,FALSE)/4),0)</f>
        <v>0</v>
      </c>
      <c r="AE25" s="226">
        <f>IFERROR(IF(RIGHT(VLOOKUP($A25,csapatok!$A:$BL,AE$271,FALSE),5)="Csere",VLOOKUP(LEFT(VLOOKUP($A25,csapatok!$A:$BL,AE$271,FALSE),LEN(VLOOKUP($A25,csapatok!$A:$BL,AE$271,FALSE))-6),'csapat-ranglista'!$A:$CC,AE$272,FALSE)/8,VLOOKUP(VLOOKUP($A25,csapatok!$A:$BL,AE$271,FALSE),'csapat-ranglista'!$A:$CC,AE$272,FALSE)/4),0)</f>
        <v>0</v>
      </c>
      <c r="AF25" s="226">
        <f>IFERROR(IF(RIGHT(VLOOKUP($A25,csapatok!$A:$BL,AF$271,FALSE),5)="Csere",VLOOKUP(LEFT(VLOOKUP($A25,csapatok!$A:$BL,AF$271,FALSE),LEN(VLOOKUP($A25,csapatok!$A:$BL,AF$271,FALSE))-6),'csapat-ranglista'!$A:$CC,AF$272,FALSE)/8,VLOOKUP(VLOOKUP($A25,csapatok!$A:$BL,AF$271,FALSE),'csapat-ranglista'!$A:$CC,AF$272,FALSE)/4),0)</f>
        <v>0</v>
      </c>
      <c r="AG25" s="226">
        <f>IFERROR(IF(RIGHT(VLOOKUP($A25,csapatok!$A:$BL,AG$271,FALSE),5)="Csere",VLOOKUP(LEFT(VLOOKUP($A25,csapatok!$A:$BL,AG$271,FALSE),LEN(VLOOKUP($A25,csapatok!$A:$BL,AG$271,FALSE))-6),'csapat-ranglista'!$A:$CC,AG$272,FALSE)/8,VLOOKUP(VLOOKUP($A25,csapatok!$A:$BL,AG$271,FALSE),'csapat-ranglista'!$A:$CC,AG$272,FALSE)/4),0)</f>
        <v>1.2170670728073547</v>
      </c>
      <c r="AH25" s="226">
        <f>IFERROR(IF(RIGHT(VLOOKUP($A25,csapatok!$A:$BL,AH$271,FALSE),5)="Csere",VLOOKUP(LEFT(VLOOKUP($A25,csapatok!$A:$BL,AH$271,FALSE),LEN(VLOOKUP($A25,csapatok!$A:$BL,AH$271,FALSE))-6),'csapat-ranglista'!$A:$CC,AH$272,FALSE)/8,VLOOKUP(VLOOKUP($A25,csapatok!$A:$BL,AH$271,FALSE),'csapat-ranglista'!$A:$CC,AH$272,FALSE)/4),0)</f>
        <v>0</v>
      </c>
      <c r="AI25" s="226">
        <f>IFERROR(IF(RIGHT(VLOOKUP($A25,csapatok!$A:$BL,AI$271,FALSE),5)="Csere",VLOOKUP(LEFT(VLOOKUP($A25,csapatok!$A:$BL,AI$271,FALSE),LEN(VLOOKUP($A25,csapatok!$A:$BL,AI$271,FALSE))-6),'csapat-ranglista'!$A:$CC,AI$272,FALSE)/8,VLOOKUP(VLOOKUP($A25,csapatok!$A:$BL,AI$271,FALSE),'csapat-ranglista'!$A:$CC,AI$272,FALSE)/4),0)</f>
        <v>1.8538433708222222</v>
      </c>
      <c r="AJ25" s="226">
        <f>IFERROR(IF(RIGHT(VLOOKUP($A25,csapatok!$A:$BL,AJ$271,FALSE),5)="Csere",VLOOKUP(LEFT(VLOOKUP($A25,csapatok!$A:$BL,AJ$271,FALSE),LEN(VLOOKUP($A25,csapatok!$A:$BL,AJ$271,FALSE))-6),'csapat-ranglista'!$A:$CC,AJ$272,FALSE)/8,VLOOKUP(VLOOKUP($A25,csapatok!$A:$BL,AJ$271,FALSE),'csapat-ranglista'!$A:$CC,AJ$272,FALSE)/2),0)</f>
        <v>0</v>
      </c>
      <c r="AK25" s="226">
        <f>IFERROR(IF(RIGHT(VLOOKUP($A25,csapatok!$A:$CN,AK$271,FALSE),5)="Csere",VLOOKUP(LEFT(VLOOKUP($A25,csapatok!$A:$CN,AK$271,FALSE),LEN(VLOOKUP($A25,csapatok!$A:$CN,AK$271,FALSE))-6),'csapat-ranglista'!$A:$CC,AK$272,FALSE)/8,VLOOKUP(VLOOKUP($A25,csapatok!$A:$CN,AK$271,FALSE),'csapat-ranglista'!$A:$CC,AK$272,FALSE)/4),0)</f>
        <v>0</v>
      </c>
      <c r="AL25" s="226">
        <f>IFERROR(IF(RIGHT(VLOOKUP($A25,csapatok!$A:$CN,AL$271,FALSE),5)="Csere",VLOOKUP(LEFT(VLOOKUP($A25,csapatok!$A:$CN,AL$271,FALSE),LEN(VLOOKUP($A25,csapatok!$A:$CN,AL$271,FALSE))-6),'csapat-ranglista'!$A:$CC,AL$272,FALSE)/8,VLOOKUP(VLOOKUP($A25,csapatok!$A:$CN,AL$271,FALSE),'csapat-ranglista'!$A:$CC,AL$272,FALSE)/4),0)</f>
        <v>0</v>
      </c>
      <c r="AM25" s="226">
        <f>IFERROR(IF(RIGHT(VLOOKUP($A25,csapatok!$A:$CN,AM$271,FALSE),5)="Csere",VLOOKUP(LEFT(VLOOKUP($A25,csapatok!$A:$CN,AM$271,FALSE),LEN(VLOOKUP($A25,csapatok!$A:$CN,AM$271,FALSE))-6),'csapat-ranglista'!$A:$CC,AM$272,FALSE)/8,VLOOKUP(VLOOKUP($A25,csapatok!$A:$CN,AM$271,FALSE),'csapat-ranglista'!$A:$CC,AM$272,FALSE)/4),0)</f>
        <v>0</v>
      </c>
      <c r="AN25" s="226">
        <f>IFERROR(IF(RIGHT(VLOOKUP($A25,csapatok!$A:$CN,AN$271,FALSE),5)="Csere",VLOOKUP(LEFT(VLOOKUP($A25,csapatok!$A:$CN,AN$271,FALSE),LEN(VLOOKUP($A25,csapatok!$A:$CN,AN$271,FALSE))-6),'csapat-ranglista'!$A:$CC,AN$272,FALSE)/8,VLOOKUP(VLOOKUP($A25,csapatok!$A:$CN,AN$271,FALSE),'csapat-ranglista'!$A:$CC,AN$272,FALSE)/4),0)</f>
        <v>0</v>
      </c>
      <c r="AO25" s="226">
        <f>IFERROR(IF(RIGHT(VLOOKUP($A25,csapatok!$A:$CN,AO$271,FALSE),5)="Csere",VLOOKUP(LEFT(VLOOKUP($A25,csapatok!$A:$CN,AO$271,FALSE),LEN(VLOOKUP($A25,csapatok!$A:$CN,AO$271,FALSE))-6),'csapat-ranglista'!$A:$CC,AO$272,FALSE)/8,VLOOKUP(VLOOKUP($A25,csapatok!$A:$CN,AO$271,FALSE),'csapat-ranglista'!$A:$CC,AO$272,FALSE)/4),0)</f>
        <v>0</v>
      </c>
      <c r="AP25" s="226">
        <f>IFERROR(IF(RIGHT(VLOOKUP($A25,csapatok!$A:$CN,AP$271,FALSE),5)="Csere",VLOOKUP(LEFT(VLOOKUP($A25,csapatok!$A:$CN,AP$271,FALSE),LEN(VLOOKUP($A25,csapatok!$A:$CN,AP$271,FALSE))-6),'csapat-ranglista'!$A:$CC,AP$272,FALSE)/8,VLOOKUP(VLOOKUP($A25,csapatok!$A:$CN,AP$271,FALSE),'csapat-ranglista'!$A:$CC,AP$272,FALSE)/4),0)</f>
        <v>5.2591977564732497</v>
      </c>
      <c r="AQ25" s="226">
        <f>IFERROR(IF(RIGHT(VLOOKUP($A25,csapatok!$A:$CN,AQ$271,FALSE),5)="Csere",VLOOKUP(LEFT(VLOOKUP($A25,csapatok!$A:$CN,AQ$271,FALSE),LEN(VLOOKUP($A25,csapatok!$A:$CN,AQ$271,FALSE))-6),'csapat-ranglista'!$A:$CC,AQ$272,FALSE)/8,VLOOKUP(VLOOKUP($A25,csapatok!$A:$CN,AQ$271,FALSE),'csapat-ranglista'!$A:$CC,AQ$272,FALSE)/4),0)</f>
        <v>0</v>
      </c>
      <c r="AR25" s="226">
        <f>IFERROR(IF(RIGHT(VLOOKUP($A25,csapatok!$A:$CN,AR$271,FALSE),5)="Csere",VLOOKUP(LEFT(VLOOKUP($A25,csapatok!$A:$CN,AR$271,FALSE),LEN(VLOOKUP($A25,csapatok!$A:$CN,AR$271,FALSE))-6),'csapat-ranglista'!$A:$CC,AR$272,FALSE)/8,VLOOKUP(VLOOKUP($A25,csapatok!$A:$CN,AR$271,FALSE),'csapat-ranglista'!$A:$CC,AR$272,FALSE)/4),0)</f>
        <v>0</v>
      </c>
      <c r="AS25" s="226">
        <f>IFERROR(IF(RIGHT(VLOOKUP($A25,csapatok!$A:$CN,AS$271,FALSE),5)="Csere",VLOOKUP(LEFT(VLOOKUP($A25,csapatok!$A:$CN,AS$271,FALSE),LEN(VLOOKUP($A25,csapatok!$A:$CN,AS$271,FALSE))-6),'csapat-ranglista'!$A:$CC,AS$272,FALSE)/8,VLOOKUP(VLOOKUP($A25,csapatok!$A:$CN,AS$271,FALSE),'csapat-ranglista'!$A:$CC,AS$272,FALSE)/4),0)</f>
        <v>5.1021328749604749</v>
      </c>
      <c r="AT25" s="226">
        <f>IFERROR(IF(RIGHT(VLOOKUP($A25,csapatok!$A:$CN,AT$271,FALSE),5)="Csere",VLOOKUP(LEFT(VLOOKUP($A25,csapatok!$A:$CN,AT$271,FALSE),LEN(VLOOKUP($A25,csapatok!$A:$CN,AT$271,FALSE))-6),'csapat-ranglista'!$A:$CC,AT$272,FALSE)/8,VLOOKUP(VLOOKUP($A25,csapatok!$A:$CN,AT$271,FALSE),'csapat-ranglista'!$A:$CC,AT$272,FALSE)/4),0)</f>
        <v>0</v>
      </c>
      <c r="AU25" s="226">
        <f>IFERROR(IF(RIGHT(VLOOKUP($A25,csapatok!$A:$CN,AU$271,FALSE),5)="Csere",VLOOKUP(LEFT(VLOOKUP($A25,csapatok!$A:$CN,AU$271,FALSE),LEN(VLOOKUP($A25,csapatok!$A:$CN,AU$271,FALSE))-6),'csapat-ranglista'!$A:$CC,AU$272,FALSE)/8,VLOOKUP(VLOOKUP($A25,csapatok!$A:$CN,AU$271,FALSE),'csapat-ranglista'!$A:$CC,AU$272,FALSE)/4),0)</f>
        <v>0</v>
      </c>
      <c r="AV25" s="226">
        <f>IFERROR(IF(RIGHT(VLOOKUP($A25,csapatok!$A:$CN,AV$271,FALSE),5)="Csere",VLOOKUP(LEFT(VLOOKUP($A25,csapatok!$A:$CN,AV$271,FALSE),LEN(VLOOKUP($A25,csapatok!$A:$CN,AV$271,FALSE))-6),'csapat-ranglista'!$A:$CC,AV$272,FALSE)/8,VLOOKUP(VLOOKUP($A25,csapatok!$A:$CN,AV$271,FALSE),'csapat-ranglista'!$A:$CC,AV$272,FALSE)/4),0)</f>
        <v>0</v>
      </c>
      <c r="AW25" s="226">
        <f>IFERROR(IF(RIGHT(VLOOKUP($A25,csapatok!$A:$CN,AW$271,FALSE),5)="Csere",VLOOKUP(LEFT(VLOOKUP($A25,csapatok!$A:$CN,AW$271,FALSE),LEN(VLOOKUP($A25,csapatok!$A:$CN,AW$271,FALSE))-6),'csapat-ranglista'!$A:$CC,AW$272,FALSE)/8,VLOOKUP(VLOOKUP($A25,csapatok!$A:$CN,AW$271,FALSE),'csapat-ranglista'!$A:$CC,AW$272,FALSE)/4),0)</f>
        <v>0</v>
      </c>
      <c r="AX25" s="226">
        <f>IFERROR(IF(RIGHT(VLOOKUP($A25,csapatok!$A:$CN,AX$271,FALSE),5)="Csere",VLOOKUP(LEFT(VLOOKUP($A25,csapatok!$A:$CN,AX$271,FALSE),LEN(VLOOKUP($A25,csapatok!$A:$CN,AX$271,FALSE))-6),'csapat-ranglista'!$A:$CC,AX$272,FALSE)/8,VLOOKUP(VLOOKUP($A25,csapatok!$A:$CN,AX$271,FALSE),'csapat-ranglista'!$A:$CC,AX$272,FALSE)/4),0)</f>
        <v>0</v>
      </c>
      <c r="AY25" s="226">
        <f>IFERROR(IF(RIGHT(VLOOKUP($A25,csapatok!$A:$GR,AY$271,FALSE),5)="Csere",VLOOKUP(LEFT(VLOOKUP($A25,csapatok!$A:$GR,AY$271,FALSE),LEN(VLOOKUP($A25,csapatok!$A:$GR,AY$271,FALSE))-6),'csapat-ranglista'!$A:$CC,AY$272,FALSE)/8,VLOOKUP(VLOOKUP($A25,csapatok!$A:$GR,AY$271,FALSE),'csapat-ranglista'!$A:$CC,AY$272,FALSE)/4),0)</f>
        <v>0</v>
      </c>
      <c r="AZ25" s="226">
        <f>IFERROR(IF(RIGHT(VLOOKUP($A25,csapatok!$A:$GR,AZ$271,FALSE),5)="Csere",VLOOKUP(LEFT(VLOOKUP($A25,csapatok!$A:$GR,AZ$271,FALSE),LEN(VLOOKUP($A25,csapatok!$A:$GR,AZ$271,FALSE))-6),'csapat-ranglista'!$A:$CC,AZ$272,FALSE)/8,VLOOKUP(VLOOKUP($A25,csapatok!$A:$GR,AZ$271,FALSE),'csapat-ranglista'!$A:$CC,AZ$272,FALSE)/4),0)</f>
        <v>0</v>
      </c>
      <c r="BA25" s="226">
        <f>IFERROR(IF(RIGHT(VLOOKUP($A25,csapatok!$A:$GR,BA$271,FALSE),5)="Csere",VLOOKUP(LEFT(VLOOKUP($A25,csapatok!$A:$GR,BA$271,FALSE),LEN(VLOOKUP($A25,csapatok!$A:$GR,BA$271,FALSE))-6),'csapat-ranglista'!$A:$CC,BA$272,FALSE)/8,VLOOKUP(VLOOKUP($A25,csapatok!$A:$GR,BA$271,FALSE),'csapat-ranglista'!$A:$CC,BA$272,FALSE)/4),0)</f>
        <v>9.0560204211993884</v>
      </c>
      <c r="BB25" s="226">
        <f>IFERROR(IF(RIGHT(VLOOKUP($A25,csapatok!$A:$GR,BB$271,FALSE),5)="Csere",VLOOKUP(LEFT(VLOOKUP($A25,csapatok!$A:$GR,BB$271,FALSE),LEN(VLOOKUP($A25,csapatok!$A:$GR,BB$271,FALSE))-6),'csapat-ranglista'!$A:$CC,BB$272,FALSE)/8,VLOOKUP(VLOOKUP($A25,csapatok!$A:$GR,BB$271,FALSE),'csapat-ranglista'!$A:$CC,BB$272,FALSE)/4),0)</f>
        <v>0</v>
      </c>
      <c r="BC25" s="227">
        <f>versenyek!$ES$11*IFERROR(VLOOKUP(VLOOKUP($A25,versenyek!ER:ET,3,FALSE),szabalyok!$A$16:$B$23,2,FALSE)/4,0)</f>
        <v>0</v>
      </c>
      <c r="BD25" s="227">
        <f>versenyek!$EV$11*IFERROR(VLOOKUP(VLOOKUP($A25,versenyek!EU:EW,3,FALSE),szabalyok!$A$16:$B$23,2,FALSE)/4,0)</f>
        <v>0</v>
      </c>
      <c r="BE25" s="226">
        <f>IFERROR(IF(RIGHT(VLOOKUP($A25,csapatok!$A:$GR,BE$271,FALSE),5)="Csere",VLOOKUP(LEFT(VLOOKUP($A25,csapatok!$A:$GR,BE$271,FALSE),LEN(VLOOKUP($A25,csapatok!$A:$GR,BE$271,FALSE))-6),'csapat-ranglista'!$A:$CC,BE$272,FALSE)/8,VLOOKUP(VLOOKUP($A25,csapatok!$A:$GR,BE$271,FALSE),'csapat-ranglista'!$A:$CC,BE$272,FALSE)/4),0)</f>
        <v>0</v>
      </c>
      <c r="BF25" s="226">
        <f>IFERROR(IF(RIGHT(VLOOKUP($A25,csapatok!$A:$GR,BF$271,FALSE),5)="Csere",VLOOKUP(LEFT(VLOOKUP($A25,csapatok!$A:$GR,BF$271,FALSE),LEN(VLOOKUP($A25,csapatok!$A:$GR,BF$271,FALSE))-6),'csapat-ranglista'!$A:$CC,BF$272,FALSE)/8,VLOOKUP(VLOOKUP($A25,csapatok!$A:$GR,BF$271,FALSE),'csapat-ranglista'!$A:$CC,BF$272,FALSE)/4),0)</f>
        <v>0</v>
      </c>
      <c r="BG25" s="226">
        <f>IFERROR(IF(RIGHT(VLOOKUP($A25,csapatok!$A:$GR,BG$271,FALSE),5)="Csere",VLOOKUP(LEFT(VLOOKUP($A25,csapatok!$A:$GR,BG$271,FALSE),LEN(VLOOKUP($A25,csapatok!$A:$GR,BG$271,FALSE))-6),'csapat-ranglista'!$A:$CC,BG$272,FALSE)/8,VLOOKUP(VLOOKUP($A25,csapatok!$A:$GR,BG$271,FALSE),'csapat-ranglista'!$A:$CC,BG$272,FALSE)/4),0)</f>
        <v>0</v>
      </c>
      <c r="BH25" s="226">
        <f>IFERROR(IF(RIGHT(VLOOKUP($A25,csapatok!$A:$GR,BH$271,FALSE),5)="Csere",VLOOKUP(LEFT(VLOOKUP($A25,csapatok!$A:$GR,BH$271,FALSE),LEN(VLOOKUP($A25,csapatok!$A:$GR,BH$271,FALSE))-6),'csapat-ranglista'!$A:$CC,BH$272,FALSE)/8,VLOOKUP(VLOOKUP($A25,csapatok!$A:$GR,BH$271,FALSE),'csapat-ranglista'!$A:$CC,BH$272,FALSE)/4),0)</f>
        <v>0</v>
      </c>
      <c r="BI25" s="226">
        <f>IFERROR(IF(RIGHT(VLOOKUP($A25,csapatok!$A:$GR,BI$271,FALSE),5)="Csere",VLOOKUP(LEFT(VLOOKUP($A25,csapatok!$A:$GR,BI$271,FALSE),LEN(VLOOKUP($A25,csapatok!$A:$GR,BI$271,FALSE))-6),'csapat-ranglista'!$A:$CC,BI$272,FALSE)/8,VLOOKUP(VLOOKUP($A25,csapatok!$A:$GR,BI$271,FALSE),'csapat-ranglista'!$A:$CC,BI$272,FALSE)/4),0)</f>
        <v>0</v>
      </c>
      <c r="BJ25" s="226">
        <f>IFERROR(IF(RIGHT(VLOOKUP($A25,csapatok!$A:$GR,BJ$271,FALSE),5)="Csere",VLOOKUP(LEFT(VLOOKUP($A25,csapatok!$A:$GR,BJ$271,FALSE),LEN(VLOOKUP($A25,csapatok!$A:$GR,BJ$271,FALSE))-6),'csapat-ranglista'!$A:$CC,BJ$272,FALSE)/8,VLOOKUP(VLOOKUP($A25,csapatok!$A:$GR,BJ$271,FALSE),'csapat-ranglista'!$A:$CC,BJ$272,FALSE)/4),0)</f>
        <v>0</v>
      </c>
      <c r="BK25" s="226">
        <f>IFERROR(IF(RIGHT(VLOOKUP($A25,csapatok!$A:$GR,BK$271,FALSE),5)="Csere",VLOOKUP(LEFT(VLOOKUP($A25,csapatok!$A:$GR,BK$271,FALSE),LEN(VLOOKUP($A25,csapatok!$A:$GR,BK$271,FALSE))-6),'csapat-ranglista'!$A:$CC,BK$272,FALSE)/8,VLOOKUP(VLOOKUP($A25,csapatok!$A:$GR,BK$271,FALSE),'csapat-ranglista'!$A:$CC,BK$272,FALSE)/4),0)</f>
        <v>0</v>
      </c>
      <c r="BL25" s="226">
        <f>IFERROR(IF(RIGHT(VLOOKUP($A25,csapatok!$A:$GR,BL$271,FALSE),5)="Csere",VLOOKUP(LEFT(VLOOKUP($A25,csapatok!$A:$GR,BL$271,FALSE),LEN(VLOOKUP($A25,csapatok!$A:$GR,BL$271,FALSE))-6),'csapat-ranglista'!$A:$CC,BL$272,FALSE)/8,VLOOKUP(VLOOKUP($A25,csapatok!$A:$GR,BL$271,FALSE),'csapat-ranglista'!$A:$CC,BL$272,FALSE)/4),0)</f>
        <v>16.648592637985455</v>
      </c>
      <c r="BM25" s="226">
        <f>IFERROR(IF(RIGHT(VLOOKUP($A25,csapatok!$A:$GR,BM$271,FALSE),5)="Csere",VLOOKUP(LEFT(VLOOKUP($A25,csapatok!$A:$GR,BM$271,FALSE),LEN(VLOOKUP($A25,csapatok!$A:$GR,BM$271,FALSE))-6),'csapat-ranglista'!$A:$CC,BM$272,FALSE)/8,VLOOKUP(VLOOKUP($A25,csapatok!$A:$GR,BM$271,FALSE),'csapat-ranglista'!$A:$CC,BM$272,FALSE)/4),0)</f>
        <v>9.1898386802046179</v>
      </c>
      <c r="BN25" s="226">
        <f>IFERROR(IF(RIGHT(VLOOKUP($A25,csapatok!$A:$GR,BN$271,FALSE),5)="Csere",VLOOKUP(LEFT(VLOOKUP($A25,csapatok!$A:$GR,BN$271,FALSE),LEN(VLOOKUP($A25,csapatok!$A:$GR,BN$271,FALSE))-6),'csapat-ranglista'!$A:$CC,BN$272,FALSE)/8,VLOOKUP(VLOOKUP($A25,csapatok!$A:$GR,BN$271,FALSE),'csapat-ranglista'!$A:$CC,BN$272,FALSE)/4),0)</f>
        <v>0</v>
      </c>
      <c r="BO25" s="226">
        <f>IFERROR(IF(RIGHT(VLOOKUP($A25,csapatok!$A:$GR,BO$271,FALSE),5)="Csere",VLOOKUP(LEFT(VLOOKUP($A25,csapatok!$A:$GR,BO$271,FALSE),LEN(VLOOKUP($A25,csapatok!$A:$GR,BO$271,FALSE))-6),'csapat-ranglista'!$A:$CC,BO$272,FALSE)/8,VLOOKUP(VLOOKUP($A25,csapatok!$A:$GR,BO$271,FALSE),'csapat-ranglista'!$A:$CC,BO$272,FALSE)/4),0)</f>
        <v>0</v>
      </c>
      <c r="BP25" s="226">
        <f>IFERROR(IF(RIGHT(VLOOKUP($A25,csapatok!$A:$GR,BP$271,FALSE),5)="Csere",VLOOKUP(LEFT(VLOOKUP($A25,csapatok!$A:$GR,BP$271,FALSE),LEN(VLOOKUP($A25,csapatok!$A:$GR,BP$271,FALSE))-6),'csapat-ranglista'!$A:$CC,BP$272,FALSE)/8,VLOOKUP(VLOOKUP($A25,csapatok!$A:$GR,BP$271,FALSE),'csapat-ranglista'!$A:$CC,BP$272,FALSE)/4),0)</f>
        <v>0</v>
      </c>
      <c r="BQ25" s="226">
        <f>IFERROR(IF(RIGHT(VLOOKUP($A25,csapatok!$A:$GR,BQ$271,FALSE),5)="Csere",VLOOKUP(LEFT(VLOOKUP($A25,csapatok!$A:$GR,BQ$271,FALSE),LEN(VLOOKUP($A25,csapatok!$A:$GR,BQ$271,FALSE))-6),'csapat-ranglista'!$A:$CC,BQ$272,FALSE)/8,VLOOKUP(VLOOKUP($A25,csapatok!$A:$GR,BQ$271,FALSE),'csapat-ranglista'!$A:$CC,BQ$272,FALSE)/4),0)</f>
        <v>0</v>
      </c>
      <c r="BR25" s="226">
        <f>IFERROR(IF(RIGHT(VLOOKUP($A25,csapatok!$A:$GR,BR$271,FALSE),5)="Csere",VLOOKUP(LEFT(VLOOKUP($A25,csapatok!$A:$GR,BR$271,FALSE),LEN(VLOOKUP($A25,csapatok!$A:$GR,BR$271,FALSE))-6),'csapat-ranglista'!$A:$CC,BR$272,FALSE)/8,VLOOKUP(VLOOKUP($A25,csapatok!$A:$GR,BR$271,FALSE),'csapat-ranglista'!$A:$CC,BR$272,FALSE)/4),0)</f>
        <v>0</v>
      </c>
      <c r="BS25" s="226">
        <f>IFERROR(IF(RIGHT(VLOOKUP($A25,csapatok!$A:$GR,BS$271,FALSE),5)="Csere",VLOOKUP(LEFT(VLOOKUP($A25,csapatok!$A:$GR,BS$271,FALSE),LEN(VLOOKUP($A25,csapatok!$A:$GR,BS$271,FALSE))-6),'csapat-ranglista'!$A:$CC,BS$272,FALSE)/8,VLOOKUP(VLOOKUP($A25,csapatok!$A:$GR,BS$271,FALSE),'csapat-ranglista'!$A:$CC,BS$272,FALSE)/4),0)</f>
        <v>0</v>
      </c>
      <c r="BT25" s="226">
        <f>IFERROR(IF(RIGHT(VLOOKUP($A25,csapatok!$A:$GR,BT$271,FALSE),5)="Csere",VLOOKUP(LEFT(VLOOKUP($A25,csapatok!$A:$GR,BT$271,FALSE),LEN(VLOOKUP($A25,csapatok!$A:$GR,BT$271,FALSE))-6),'csapat-ranglista'!$A:$CC,BT$272,FALSE)/8,VLOOKUP(VLOOKUP($A25,csapatok!$A:$GR,BT$271,FALSE),'csapat-ranglista'!$A:$CC,BT$272,FALSE)/4),0)</f>
        <v>0</v>
      </c>
      <c r="BU25" s="226">
        <f>IFERROR(IF(RIGHT(VLOOKUP($A25,csapatok!$A:$GR,BU$271,FALSE),5)="Csere",VLOOKUP(LEFT(VLOOKUP($A25,csapatok!$A:$GR,BU$271,FALSE),LEN(VLOOKUP($A25,csapatok!$A:$GR,BU$271,FALSE))-6),'csapat-ranglista'!$A:$CC,BU$272,FALSE)/8,VLOOKUP(VLOOKUP($A25,csapatok!$A:$GR,BU$271,FALSE),'csapat-ranglista'!$A:$CC,BU$272,FALSE)/4),0)</f>
        <v>0</v>
      </c>
      <c r="BV25" s="226">
        <f>IFERROR(IF(RIGHT(VLOOKUP($A25,csapatok!$A:$GR,BV$271,FALSE),5)="Csere",VLOOKUP(LEFT(VLOOKUP($A25,csapatok!$A:$GR,BV$271,FALSE),LEN(VLOOKUP($A25,csapatok!$A:$GR,BV$271,FALSE))-6),'csapat-ranglista'!$A:$CC,BV$272,FALSE)/8,VLOOKUP(VLOOKUP($A25,csapatok!$A:$GR,BV$271,FALSE),'csapat-ranglista'!$A:$CC,BV$272,FALSE)/4),0)</f>
        <v>0</v>
      </c>
      <c r="BW25" s="226">
        <f>IFERROR(IF(RIGHT(VLOOKUP($A25,csapatok!$A:$GR,BW$271,FALSE),5)="Csere",VLOOKUP(LEFT(VLOOKUP($A25,csapatok!$A:$GR,BW$271,FALSE),LEN(VLOOKUP($A25,csapatok!$A:$GR,BW$271,FALSE))-6),'csapat-ranglista'!$A:$CC,BW$272,FALSE)/8,VLOOKUP(VLOOKUP($A25,csapatok!$A:$GR,BW$271,FALSE),'csapat-ranglista'!$A:$CC,BW$272,FALSE)/4),0)</f>
        <v>0</v>
      </c>
      <c r="BX25" s="226">
        <f>IFERROR(IF(RIGHT(VLOOKUP($A25,csapatok!$A:$GR,BX$271,FALSE),5)="Csere",VLOOKUP(LEFT(VLOOKUP($A25,csapatok!$A:$GR,BX$271,FALSE),LEN(VLOOKUP($A25,csapatok!$A:$GR,BX$271,FALSE))-6),'csapat-ranglista'!$A:$CC,BX$272,FALSE)/8,VLOOKUP(VLOOKUP($A25,csapatok!$A:$GR,BX$271,FALSE),'csapat-ranglista'!$A:$CC,BX$272,FALSE)/4),0)</f>
        <v>23.844352320715377</v>
      </c>
      <c r="BY25" s="226">
        <f>IFERROR(IF(RIGHT(VLOOKUP($A25,csapatok!$A:$GR,BY$271,FALSE),5)="Csere",VLOOKUP(LEFT(VLOOKUP($A25,csapatok!$A:$GR,BY$271,FALSE),LEN(VLOOKUP($A25,csapatok!$A:$GR,BY$271,FALSE))-6),'csapat-ranglista'!$A:$CC,BY$272,FALSE)/8,VLOOKUP(VLOOKUP($A25,csapatok!$A:$GR,BY$271,FALSE),'csapat-ranglista'!$A:$CC,BY$272,FALSE)/4),0)</f>
        <v>0</v>
      </c>
      <c r="BZ25" s="226">
        <f>IFERROR(IF(RIGHT(VLOOKUP($A25,csapatok!$A:$GR,BZ$271,FALSE),5)="Csere",VLOOKUP(LEFT(VLOOKUP($A25,csapatok!$A:$GR,BZ$271,FALSE),LEN(VLOOKUP($A25,csapatok!$A:$GR,BZ$271,FALSE))-6),'csapat-ranglista'!$A:$CC,BZ$272,FALSE)/8,VLOOKUP(VLOOKUP($A25,csapatok!$A:$GR,BZ$271,FALSE),'csapat-ranglista'!$A:$CC,BZ$272,FALSE)/4),0)</f>
        <v>0</v>
      </c>
      <c r="CA25" s="226">
        <f>IFERROR(IF(RIGHT(VLOOKUP($A25,csapatok!$A:$GR,CA$271,FALSE),5)="Csere",VLOOKUP(LEFT(VLOOKUP($A25,csapatok!$A:$GR,CA$271,FALSE),LEN(VLOOKUP($A25,csapatok!$A:$GR,CA$271,FALSE))-6),'csapat-ranglista'!$A:$CC,CA$272,FALSE)/8,VLOOKUP(VLOOKUP($A25,csapatok!$A:$GR,CA$271,FALSE),'csapat-ranglista'!$A:$CC,CA$272,FALSE)/4),0)</f>
        <v>0</v>
      </c>
      <c r="CB25" s="226">
        <f>IFERROR(IF(RIGHT(VLOOKUP($A25,csapatok!$A:$GR,CB$271,FALSE),5)="Csere",VLOOKUP(LEFT(VLOOKUP($A25,csapatok!$A:$GR,CB$271,FALSE),LEN(VLOOKUP($A25,csapatok!$A:$GR,CB$271,FALSE))-6),'csapat-ranglista'!$A:$CC,CB$272,FALSE)/8,VLOOKUP(VLOOKUP($A25,csapatok!$A:$GR,CB$271,FALSE),'csapat-ranglista'!$A:$CC,CB$272,FALSE)/4),0)</f>
        <v>0</v>
      </c>
      <c r="CC25" s="226">
        <f>IFERROR(IF(RIGHT(VLOOKUP($A25,csapatok!$A:$GR,CC$271,FALSE),5)="Csere",VLOOKUP(LEFT(VLOOKUP($A25,csapatok!$A:$GR,CC$271,FALSE),LEN(VLOOKUP($A25,csapatok!$A:$GR,CC$271,FALSE))-6),'csapat-ranglista'!$A:$CC,CC$272,FALSE)/8,VLOOKUP(VLOOKUP($A25,csapatok!$A:$GR,CC$271,FALSE),'csapat-ranglista'!$A:$CC,CC$272,FALSE)/4),0)</f>
        <v>0</v>
      </c>
      <c r="CD25" s="226">
        <f>IFERROR(IF(RIGHT(VLOOKUP($A25,csapatok!$A:$GR,CD$271,FALSE),5)="Csere",VLOOKUP(LEFT(VLOOKUP($A25,csapatok!$A:$GR,CD$271,FALSE),LEN(VLOOKUP($A25,csapatok!$A:$GR,CD$271,FALSE))-6),'csapat-ranglista'!$A:$CC,CD$272,FALSE)/8,VLOOKUP(VLOOKUP($A25,csapatok!$A:$GR,CD$271,FALSE),'csapat-ranglista'!$A:$CC,CD$272,FALSE)/4),0)</f>
        <v>0</v>
      </c>
      <c r="CE25" s="226">
        <f>IFERROR(IF(RIGHT(VLOOKUP($A25,csapatok!$A:$GR,CE$271,FALSE),5)="Csere",VLOOKUP(LEFT(VLOOKUP($A25,csapatok!$A:$GR,CE$271,FALSE),LEN(VLOOKUP($A25,csapatok!$A:$GR,CE$271,FALSE))-6),'csapat-ranglista'!$A:$CC,CE$272,FALSE)/8,VLOOKUP(VLOOKUP($A25,csapatok!$A:$GR,CE$271,FALSE),'csapat-ranglista'!$A:$CC,CE$272,FALSE)/4),0)</f>
        <v>0</v>
      </c>
      <c r="CF25" s="226">
        <f>IFERROR(IF(RIGHT(VLOOKUP($A25,csapatok!$A:$GR,CF$271,FALSE),5)="Csere",VLOOKUP(LEFT(VLOOKUP($A25,csapatok!$A:$GR,CF$271,FALSE),LEN(VLOOKUP($A25,csapatok!$A:$GR,CF$271,FALSE))-6),'csapat-ranglista'!$A:$CC,CF$272,FALSE)/8,VLOOKUP(VLOOKUP($A25,csapatok!$A:$GR,CF$271,FALSE),'csapat-ranglista'!$A:$CC,CF$272,FALSE)/4),0)</f>
        <v>0</v>
      </c>
      <c r="CG25" s="226">
        <f>IFERROR(IF(RIGHT(VLOOKUP($A25,csapatok!$A:$GR,CG$271,FALSE),5)="Csere",VLOOKUP(LEFT(VLOOKUP($A25,csapatok!$A:$GR,CG$271,FALSE),LEN(VLOOKUP($A25,csapatok!$A:$GR,CG$271,FALSE))-6),'csapat-ranglista'!$A:$CC,CG$272,FALSE)/8,VLOOKUP(VLOOKUP($A25,csapatok!$A:$GR,CG$271,FALSE),'csapat-ranglista'!$A:$CC,CG$272,FALSE)/4),0)</f>
        <v>0</v>
      </c>
      <c r="CH25" s="226">
        <f>IFERROR(IF(RIGHT(VLOOKUP($A25,csapatok!$A:$GR,CH$271,FALSE),5)="Csere",VLOOKUP(LEFT(VLOOKUP($A25,csapatok!$A:$GR,CH$271,FALSE),LEN(VLOOKUP($A25,csapatok!$A:$GR,CH$271,FALSE))-6),'csapat-ranglista'!$A:$CC,CH$272,FALSE)/8,VLOOKUP(VLOOKUP($A25,csapatok!$A:$GR,CH$271,FALSE),'csapat-ranglista'!$A:$CC,CH$272,FALSE)/4),0)</f>
        <v>23.536341863508497</v>
      </c>
      <c r="CI25" s="226">
        <f>IFERROR(IF(RIGHT(VLOOKUP($A25,csapatok!$A:$GR,CI$271,FALSE),5)="Csere",VLOOKUP(LEFT(VLOOKUP($A25,csapatok!$A:$GR,CI$271,FALSE),LEN(VLOOKUP($A25,csapatok!$A:$GR,CI$271,FALSE))-6),'csapat-ranglista'!$A:$CC,CI$272,FALSE)/8,VLOOKUP(VLOOKUP($A25,csapatok!$A:$GR,CI$271,FALSE),'csapat-ranglista'!$A:$CC,CI$272,FALSE)/4),0)</f>
        <v>0</v>
      </c>
      <c r="CJ25" s="227">
        <f>versenyek!$IQ$11*IFERROR(VLOOKUP(VLOOKUP($A25,versenyek!IP:IR,3,FALSE),szabalyok!$A$16:$B$23,2,FALSE)/4,0)</f>
        <v>0</v>
      </c>
      <c r="CK25" s="227">
        <f>versenyek!$IT$11*IFERROR(VLOOKUP(VLOOKUP($A25,versenyek!IS:IU,3,FALSE),szabalyok!$A$16:$B$23,2,FALSE)/4,0)</f>
        <v>0</v>
      </c>
      <c r="CL25" s="226"/>
      <c r="CM25" s="250">
        <f t="shared" si="1"/>
        <v>73.219125502413945</v>
      </c>
    </row>
    <row r="26" spans="1:91">
      <c r="A26" s="32" t="s">
        <v>31</v>
      </c>
      <c r="B26" s="2">
        <v>29589</v>
      </c>
      <c r="C26" s="133" t="str">
        <f>IF(B26=0,"",IF(B26&lt;$C$1,"felnőtt","ifi"))</f>
        <v>felnőtt</v>
      </c>
      <c r="D26" s="32" t="s">
        <v>9</v>
      </c>
      <c r="E26" s="47">
        <v>30</v>
      </c>
      <c r="F26" s="32">
        <v>0</v>
      </c>
      <c r="G26" s="32">
        <v>0.89530770886180866</v>
      </c>
      <c r="H26" s="32">
        <v>1.9017836178162006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12.921405944766192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12.417678313427041</v>
      </c>
      <c r="U26" s="32">
        <v>0</v>
      </c>
      <c r="V26" s="32">
        <v>0.58740730518038176</v>
      </c>
      <c r="W26" s="32">
        <v>5.5912910381252647</v>
      </c>
      <c r="X26" s="32">
        <f>IFERROR(IF(RIGHT(VLOOKUP($A26,csapatok!$A:$BL,X$271,FALSE),5)="Csere",VLOOKUP(LEFT(VLOOKUP($A26,csapatok!$A:$BL,X$271,FALSE),LEN(VLOOKUP($A26,csapatok!$A:$BL,X$271,FALSE))-6),'csapat-ranglista'!$A:$CC,X$272,FALSE)/8,VLOOKUP(VLOOKUP($A26,csapatok!$A:$BL,X$271,FALSE),'csapat-ranglista'!$A:$CC,X$272,FALSE)/4),0)</f>
        <v>0</v>
      </c>
      <c r="Y26" s="32">
        <f>IFERROR(IF(RIGHT(VLOOKUP($A26,csapatok!$A:$BL,Y$271,FALSE),5)="Csere",VLOOKUP(LEFT(VLOOKUP($A26,csapatok!$A:$BL,Y$271,FALSE),LEN(VLOOKUP($A26,csapatok!$A:$BL,Y$271,FALSE))-6),'csapat-ranglista'!$A:$CC,Y$272,FALSE)/8,VLOOKUP(VLOOKUP($A26,csapatok!$A:$BL,Y$271,FALSE),'csapat-ranglista'!$A:$CC,Y$272,FALSE)/4),0)</f>
        <v>0</v>
      </c>
      <c r="Z26" s="32">
        <f>IFERROR(IF(RIGHT(VLOOKUP($A26,csapatok!$A:$BL,Z$271,FALSE),5)="Csere",VLOOKUP(LEFT(VLOOKUP($A26,csapatok!$A:$BL,Z$271,FALSE),LEN(VLOOKUP($A26,csapatok!$A:$BL,Z$271,FALSE))-6),'csapat-ranglista'!$A:$CC,Z$272,FALSE)/8,VLOOKUP(VLOOKUP($A26,csapatok!$A:$BL,Z$271,FALSE),'csapat-ranglista'!$A:$CC,Z$272,FALSE)/4),0)</f>
        <v>14.137503641545029</v>
      </c>
      <c r="AA26" s="32">
        <f>IFERROR(IF(RIGHT(VLOOKUP($A26,csapatok!$A:$BL,AA$271,FALSE),5)="Csere",VLOOKUP(LEFT(VLOOKUP($A26,csapatok!$A:$BL,AA$271,FALSE),LEN(VLOOKUP($A26,csapatok!$A:$BL,AA$271,FALSE))-6),'csapat-ranglista'!$A:$CC,AA$272,FALSE)/8,VLOOKUP(VLOOKUP($A26,csapatok!$A:$BL,AA$271,FALSE),'csapat-ranglista'!$A:$CC,AA$272,FALSE)/4),0)</f>
        <v>0</v>
      </c>
      <c r="AB26" s="226">
        <f>IFERROR(IF(RIGHT(VLOOKUP($A26,csapatok!$A:$BL,AB$271,FALSE),5)="Csere",VLOOKUP(LEFT(VLOOKUP($A26,csapatok!$A:$BL,AB$271,FALSE),LEN(VLOOKUP($A26,csapatok!$A:$BL,AB$271,FALSE))-6),'csapat-ranglista'!$A:$CC,AB$272,FALSE)/8,VLOOKUP(VLOOKUP($A26,csapatok!$A:$BL,AB$271,FALSE),'csapat-ranglista'!$A:$CC,AB$272,FALSE)/4),0)</f>
        <v>0</v>
      </c>
      <c r="AC26" s="226">
        <f>IFERROR(IF(RIGHT(VLOOKUP($A26,csapatok!$A:$BL,AC$271,FALSE),5)="Csere",VLOOKUP(LEFT(VLOOKUP($A26,csapatok!$A:$BL,AC$271,FALSE),LEN(VLOOKUP($A26,csapatok!$A:$BL,AC$271,FALSE))-6),'csapat-ranglista'!$A:$CC,AC$272,FALSE)/8,VLOOKUP(VLOOKUP($A26,csapatok!$A:$BL,AC$271,FALSE),'csapat-ranglista'!$A:$CC,AC$272,FALSE)/4),0)</f>
        <v>0</v>
      </c>
      <c r="AD26" s="226">
        <f>IFERROR(IF(RIGHT(VLOOKUP($A26,csapatok!$A:$BL,AD$271,FALSE),5)="Csere",VLOOKUP(LEFT(VLOOKUP($A26,csapatok!$A:$BL,AD$271,FALSE),LEN(VLOOKUP($A26,csapatok!$A:$BL,AD$271,FALSE))-6),'csapat-ranglista'!$A:$CC,AD$272,FALSE)/8,VLOOKUP(VLOOKUP($A26,csapatok!$A:$BL,AD$271,FALSE),'csapat-ranglista'!$A:$CC,AD$272,FALSE)/4),0)</f>
        <v>3.2339601663927793</v>
      </c>
      <c r="AE26" s="226">
        <f>IFERROR(IF(RIGHT(VLOOKUP($A26,csapatok!$A:$BL,AE$271,FALSE),5)="Csere",VLOOKUP(LEFT(VLOOKUP($A26,csapatok!$A:$BL,AE$271,FALSE),LEN(VLOOKUP($A26,csapatok!$A:$BL,AE$271,FALSE))-6),'csapat-ranglista'!$A:$CC,AE$272,FALSE)/8,VLOOKUP(VLOOKUP($A26,csapatok!$A:$BL,AE$271,FALSE),'csapat-ranglista'!$A:$CC,AE$272,FALSE)/4),0)</f>
        <v>0</v>
      </c>
      <c r="AF26" s="226">
        <f>IFERROR(IF(RIGHT(VLOOKUP($A26,csapatok!$A:$BL,AF$271,FALSE),5)="Csere",VLOOKUP(LEFT(VLOOKUP($A26,csapatok!$A:$BL,AF$271,FALSE),LEN(VLOOKUP($A26,csapatok!$A:$BL,AF$271,FALSE))-6),'csapat-ranglista'!$A:$CC,AF$272,FALSE)/8,VLOOKUP(VLOOKUP($A26,csapatok!$A:$BL,AF$271,FALSE),'csapat-ranglista'!$A:$CC,AF$272,FALSE)/4),0)</f>
        <v>0</v>
      </c>
      <c r="AG26" s="226">
        <f>IFERROR(IF(RIGHT(VLOOKUP($A26,csapatok!$A:$BL,AG$271,FALSE),5)="Csere",VLOOKUP(LEFT(VLOOKUP($A26,csapatok!$A:$BL,AG$271,FALSE),LEN(VLOOKUP($A26,csapatok!$A:$BL,AG$271,FALSE))-6),'csapat-ranglista'!$A:$CC,AG$272,FALSE)/8,VLOOKUP(VLOOKUP($A26,csapatok!$A:$BL,AG$271,FALSE),'csapat-ranglista'!$A:$CC,AG$272,FALSE)/4),0)</f>
        <v>1.2170670728073547</v>
      </c>
      <c r="AH26" s="226">
        <f>IFERROR(IF(RIGHT(VLOOKUP($A26,csapatok!$A:$BL,AH$271,FALSE),5)="Csere",VLOOKUP(LEFT(VLOOKUP($A26,csapatok!$A:$BL,AH$271,FALSE),LEN(VLOOKUP($A26,csapatok!$A:$BL,AH$271,FALSE))-6),'csapat-ranglista'!$A:$CC,AH$272,FALSE)/8,VLOOKUP(VLOOKUP($A26,csapatok!$A:$BL,AH$271,FALSE),'csapat-ranglista'!$A:$CC,AH$272,FALSE)/4),0)</f>
        <v>0</v>
      </c>
      <c r="AI26" s="226">
        <f>IFERROR(IF(RIGHT(VLOOKUP($A26,csapatok!$A:$BL,AI$271,FALSE),5)="Csere",VLOOKUP(LEFT(VLOOKUP($A26,csapatok!$A:$BL,AI$271,FALSE),LEN(VLOOKUP($A26,csapatok!$A:$BL,AI$271,FALSE))-6),'csapat-ranglista'!$A:$CC,AI$272,FALSE)/8,VLOOKUP(VLOOKUP($A26,csapatok!$A:$BL,AI$271,FALSE),'csapat-ranglista'!$A:$CC,AI$272,FALSE)/4),0)</f>
        <v>1.8538433708222222</v>
      </c>
      <c r="AJ26" s="226">
        <f>IFERROR(IF(RIGHT(VLOOKUP($A26,csapatok!$A:$BL,AJ$271,FALSE),5)="Csere",VLOOKUP(LEFT(VLOOKUP($A26,csapatok!$A:$BL,AJ$271,FALSE),LEN(VLOOKUP($A26,csapatok!$A:$BL,AJ$271,FALSE))-6),'csapat-ranglista'!$A:$CC,AJ$272,FALSE)/8,VLOOKUP(VLOOKUP($A26,csapatok!$A:$BL,AJ$271,FALSE),'csapat-ranglista'!$A:$CC,AJ$272,FALSE)/2),0)</f>
        <v>0</v>
      </c>
      <c r="AK26" s="226">
        <f>IFERROR(IF(RIGHT(VLOOKUP($A26,csapatok!$A:$CN,AK$271,FALSE),5)="Csere",VLOOKUP(LEFT(VLOOKUP($A26,csapatok!$A:$CN,AK$271,FALSE),LEN(VLOOKUP($A26,csapatok!$A:$CN,AK$271,FALSE))-6),'csapat-ranglista'!$A:$CC,AK$272,FALSE)/8,VLOOKUP(VLOOKUP($A26,csapatok!$A:$CN,AK$271,FALSE),'csapat-ranglista'!$A:$CC,AK$272,FALSE)/4),0)</f>
        <v>0</v>
      </c>
      <c r="AL26" s="226">
        <f>IFERROR(IF(RIGHT(VLOOKUP($A26,csapatok!$A:$CN,AL$271,FALSE),5)="Csere",VLOOKUP(LEFT(VLOOKUP($A26,csapatok!$A:$CN,AL$271,FALSE),LEN(VLOOKUP($A26,csapatok!$A:$CN,AL$271,FALSE))-6),'csapat-ranglista'!$A:$CC,AL$272,FALSE)/8,VLOOKUP(VLOOKUP($A26,csapatok!$A:$CN,AL$271,FALSE),'csapat-ranglista'!$A:$CC,AL$272,FALSE)/4),0)</f>
        <v>0</v>
      </c>
      <c r="AM26" s="226">
        <f>IFERROR(IF(RIGHT(VLOOKUP($A26,csapatok!$A:$CN,AM$271,FALSE),5)="Csere",VLOOKUP(LEFT(VLOOKUP($A26,csapatok!$A:$CN,AM$271,FALSE),LEN(VLOOKUP($A26,csapatok!$A:$CN,AM$271,FALSE))-6),'csapat-ranglista'!$A:$CC,AM$272,FALSE)/8,VLOOKUP(VLOOKUP($A26,csapatok!$A:$CN,AM$271,FALSE),'csapat-ranglista'!$A:$CC,AM$272,FALSE)/4),0)</f>
        <v>0</v>
      </c>
      <c r="AN26" s="226">
        <f>IFERROR(IF(RIGHT(VLOOKUP($A26,csapatok!$A:$CN,AN$271,FALSE),5)="Csere",VLOOKUP(LEFT(VLOOKUP($A26,csapatok!$A:$CN,AN$271,FALSE),LEN(VLOOKUP($A26,csapatok!$A:$CN,AN$271,FALSE))-6),'csapat-ranglista'!$A:$CC,AN$272,FALSE)/8,VLOOKUP(VLOOKUP($A26,csapatok!$A:$CN,AN$271,FALSE),'csapat-ranglista'!$A:$CC,AN$272,FALSE)/4),0)</f>
        <v>0</v>
      </c>
      <c r="AO26" s="226">
        <f>IFERROR(IF(RIGHT(VLOOKUP($A26,csapatok!$A:$CN,AO$271,FALSE),5)="Csere",VLOOKUP(LEFT(VLOOKUP($A26,csapatok!$A:$CN,AO$271,FALSE),LEN(VLOOKUP($A26,csapatok!$A:$CN,AO$271,FALSE))-6),'csapat-ranglista'!$A:$CC,AO$272,FALSE)/8,VLOOKUP(VLOOKUP($A26,csapatok!$A:$CN,AO$271,FALSE),'csapat-ranglista'!$A:$CC,AO$272,FALSE)/4),0)</f>
        <v>0</v>
      </c>
      <c r="AP26" s="226">
        <f>IFERROR(IF(RIGHT(VLOOKUP($A26,csapatok!$A:$CN,AP$271,FALSE),5)="Csere",VLOOKUP(LEFT(VLOOKUP($A26,csapatok!$A:$CN,AP$271,FALSE),LEN(VLOOKUP($A26,csapatok!$A:$CN,AP$271,FALSE))-6),'csapat-ranglista'!$A:$CC,AP$272,FALSE)/8,VLOOKUP(VLOOKUP($A26,csapatok!$A:$CN,AP$271,FALSE),'csapat-ranglista'!$A:$CC,AP$272,FALSE)/4),0)</f>
        <v>5.2591977564732497</v>
      </c>
      <c r="AQ26" s="226">
        <f>IFERROR(IF(RIGHT(VLOOKUP($A26,csapatok!$A:$CN,AQ$271,FALSE),5)="Csere",VLOOKUP(LEFT(VLOOKUP($A26,csapatok!$A:$CN,AQ$271,FALSE),LEN(VLOOKUP($A26,csapatok!$A:$CN,AQ$271,FALSE))-6),'csapat-ranglista'!$A:$CC,AQ$272,FALSE)/8,VLOOKUP(VLOOKUP($A26,csapatok!$A:$CN,AQ$271,FALSE),'csapat-ranglista'!$A:$CC,AQ$272,FALSE)/4),0)</f>
        <v>0</v>
      </c>
      <c r="AR26" s="226">
        <f>IFERROR(IF(RIGHT(VLOOKUP($A26,csapatok!$A:$CN,AR$271,FALSE),5)="Csere",VLOOKUP(LEFT(VLOOKUP($A26,csapatok!$A:$CN,AR$271,FALSE),LEN(VLOOKUP($A26,csapatok!$A:$CN,AR$271,FALSE))-6),'csapat-ranglista'!$A:$CC,AR$272,FALSE)/8,VLOOKUP(VLOOKUP($A26,csapatok!$A:$CN,AR$271,FALSE),'csapat-ranglista'!$A:$CC,AR$272,FALSE)/4),0)</f>
        <v>0</v>
      </c>
      <c r="AS26" s="226">
        <f>IFERROR(IF(RIGHT(VLOOKUP($A26,csapatok!$A:$CN,AS$271,FALSE),5)="Csere",VLOOKUP(LEFT(VLOOKUP($A26,csapatok!$A:$CN,AS$271,FALSE),LEN(VLOOKUP($A26,csapatok!$A:$CN,AS$271,FALSE))-6),'csapat-ranglista'!$A:$CC,AS$272,FALSE)/8,VLOOKUP(VLOOKUP($A26,csapatok!$A:$CN,AS$271,FALSE),'csapat-ranglista'!$A:$CC,AS$272,FALSE)/4),0)</f>
        <v>10.20426574992095</v>
      </c>
      <c r="AT26" s="226">
        <f>IFERROR(IF(RIGHT(VLOOKUP($A26,csapatok!$A:$CN,AT$271,FALSE),5)="Csere",VLOOKUP(LEFT(VLOOKUP($A26,csapatok!$A:$CN,AT$271,FALSE),LEN(VLOOKUP($A26,csapatok!$A:$CN,AT$271,FALSE))-6),'csapat-ranglista'!$A:$CC,AT$272,FALSE)/8,VLOOKUP(VLOOKUP($A26,csapatok!$A:$CN,AT$271,FALSE),'csapat-ranglista'!$A:$CC,AT$272,FALSE)/4),0)</f>
        <v>0</v>
      </c>
      <c r="AU26" s="226">
        <f>IFERROR(IF(RIGHT(VLOOKUP($A26,csapatok!$A:$CN,AU$271,FALSE),5)="Csere",VLOOKUP(LEFT(VLOOKUP($A26,csapatok!$A:$CN,AU$271,FALSE),LEN(VLOOKUP($A26,csapatok!$A:$CN,AU$271,FALSE))-6),'csapat-ranglista'!$A:$CC,AU$272,FALSE)/8,VLOOKUP(VLOOKUP($A26,csapatok!$A:$CN,AU$271,FALSE),'csapat-ranglista'!$A:$CC,AU$272,FALSE)/4),0)</f>
        <v>0</v>
      </c>
      <c r="AV26" s="226">
        <f>IFERROR(IF(RIGHT(VLOOKUP($A26,csapatok!$A:$CN,AV$271,FALSE),5)="Csere",VLOOKUP(LEFT(VLOOKUP($A26,csapatok!$A:$CN,AV$271,FALSE),LEN(VLOOKUP($A26,csapatok!$A:$CN,AV$271,FALSE))-6),'csapat-ranglista'!$A:$CC,AV$272,FALSE)/8,VLOOKUP(VLOOKUP($A26,csapatok!$A:$CN,AV$271,FALSE),'csapat-ranglista'!$A:$CC,AV$272,FALSE)/4),0)</f>
        <v>6.6895474371368522</v>
      </c>
      <c r="AW26" s="226">
        <f>IFERROR(IF(RIGHT(VLOOKUP($A26,csapatok!$A:$CN,AW$271,FALSE),5)="Csere",VLOOKUP(LEFT(VLOOKUP($A26,csapatok!$A:$CN,AW$271,FALSE),LEN(VLOOKUP($A26,csapatok!$A:$CN,AW$271,FALSE))-6),'csapat-ranglista'!$A:$CC,AW$272,FALSE)/8,VLOOKUP(VLOOKUP($A26,csapatok!$A:$CN,AW$271,FALSE),'csapat-ranglista'!$A:$CC,AW$272,FALSE)/4),0)</f>
        <v>0</v>
      </c>
      <c r="AX26" s="226">
        <f>IFERROR(IF(RIGHT(VLOOKUP($A26,csapatok!$A:$CN,AX$271,FALSE),5)="Csere",VLOOKUP(LEFT(VLOOKUP($A26,csapatok!$A:$CN,AX$271,FALSE),LEN(VLOOKUP($A26,csapatok!$A:$CN,AX$271,FALSE))-6),'csapat-ranglista'!$A:$CC,AX$272,FALSE)/8,VLOOKUP(VLOOKUP($A26,csapatok!$A:$CN,AX$271,FALSE),'csapat-ranglista'!$A:$CC,AX$272,FALSE)/4),0)</f>
        <v>0</v>
      </c>
      <c r="AY26" s="226">
        <f>IFERROR(IF(RIGHT(VLOOKUP($A26,csapatok!$A:$GR,AY$271,FALSE),5)="Csere",VLOOKUP(LEFT(VLOOKUP($A26,csapatok!$A:$GR,AY$271,FALSE),LEN(VLOOKUP($A26,csapatok!$A:$GR,AY$271,FALSE))-6),'csapat-ranglista'!$A:$CC,AY$272,FALSE)/8,VLOOKUP(VLOOKUP($A26,csapatok!$A:$GR,AY$271,FALSE),'csapat-ranglista'!$A:$CC,AY$272,FALSE)/4),0)</f>
        <v>0</v>
      </c>
      <c r="AZ26" s="226">
        <f>IFERROR(IF(RIGHT(VLOOKUP($A26,csapatok!$A:$GR,AZ$271,FALSE),5)="Csere",VLOOKUP(LEFT(VLOOKUP($A26,csapatok!$A:$GR,AZ$271,FALSE),LEN(VLOOKUP($A26,csapatok!$A:$GR,AZ$271,FALSE))-6),'csapat-ranglista'!$A:$CC,AZ$272,FALSE)/8,VLOOKUP(VLOOKUP($A26,csapatok!$A:$GR,AZ$271,FALSE),'csapat-ranglista'!$A:$CC,AZ$272,FALSE)/4),0)</f>
        <v>0</v>
      </c>
      <c r="BA26" s="226">
        <f>IFERROR(IF(RIGHT(VLOOKUP($A26,csapatok!$A:$GR,BA$271,FALSE),5)="Csere",VLOOKUP(LEFT(VLOOKUP($A26,csapatok!$A:$GR,BA$271,FALSE),LEN(VLOOKUP($A26,csapatok!$A:$GR,BA$271,FALSE))-6),'csapat-ranglista'!$A:$CC,BA$272,FALSE)/8,VLOOKUP(VLOOKUP($A26,csapatok!$A:$GR,BA$271,FALSE),'csapat-ranglista'!$A:$CC,BA$272,FALSE)/4),0)</f>
        <v>0</v>
      </c>
      <c r="BB26" s="226">
        <f>IFERROR(IF(RIGHT(VLOOKUP($A26,csapatok!$A:$GR,BB$271,FALSE),5)="Csere",VLOOKUP(LEFT(VLOOKUP($A26,csapatok!$A:$GR,BB$271,FALSE),LEN(VLOOKUP($A26,csapatok!$A:$GR,BB$271,FALSE))-6),'csapat-ranglista'!$A:$CC,BB$272,FALSE)/8,VLOOKUP(VLOOKUP($A26,csapatok!$A:$GR,BB$271,FALSE),'csapat-ranglista'!$A:$CC,BB$272,FALSE)/4),0)</f>
        <v>0</v>
      </c>
      <c r="BC26" s="227">
        <f>versenyek!$ES$11*IFERROR(VLOOKUP(VLOOKUP($A26,versenyek!ER:ET,3,FALSE),szabalyok!$A$16:$B$23,2,FALSE)/4,0)</f>
        <v>0</v>
      </c>
      <c r="BD26" s="227">
        <f>versenyek!$EV$11*IFERROR(VLOOKUP(VLOOKUP($A26,versenyek!EU:EW,3,FALSE),szabalyok!$A$16:$B$23,2,FALSE)/4,0)</f>
        <v>0.51923066478717217</v>
      </c>
      <c r="BE26" s="226">
        <f>IFERROR(IF(RIGHT(VLOOKUP($A26,csapatok!$A:$GR,BE$271,FALSE),5)="Csere",VLOOKUP(LEFT(VLOOKUP($A26,csapatok!$A:$GR,BE$271,FALSE),LEN(VLOOKUP($A26,csapatok!$A:$GR,BE$271,FALSE))-6),'csapat-ranglista'!$A:$CC,BE$272,FALSE)/8,VLOOKUP(VLOOKUP($A26,csapatok!$A:$GR,BE$271,FALSE),'csapat-ranglista'!$A:$CC,BE$272,FALSE)/4),0)</f>
        <v>0.77466858291370289</v>
      </c>
      <c r="BF26" s="226">
        <f>IFERROR(IF(RIGHT(VLOOKUP($A26,csapatok!$A:$GR,BF$271,FALSE),5)="Csere",VLOOKUP(LEFT(VLOOKUP($A26,csapatok!$A:$GR,BF$271,FALSE),LEN(VLOOKUP($A26,csapatok!$A:$GR,BF$271,FALSE))-6),'csapat-ranglista'!$A:$CC,BF$272,FALSE)/8,VLOOKUP(VLOOKUP($A26,csapatok!$A:$GR,BF$271,FALSE),'csapat-ranglista'!$A:$CC,BF$272,FALSE)/4),0)</f>
        <v>0</v>
      </c>
      <c r="BG26" s="226">
        <f>IFERROR(IF(RIGHT(VLOOKUP($A26,csapatok!$A:$GR,BG$271,FALSE),5)="Csere",VLOOKUP(LEFT(VLOOKUP($A26,csapatok!$A:$GR,BG$271,FALSE),LEN(VLOOKUP($A26,csapatok!$A:$GR,BG$271,FALSE))-6),'csapat-ranglista'!$A:$CC,BG$272,FALSE)/8,VLOOKUP(VLOOKUP($A26,csapatok!$A:$GR,BG$271,FALSE),'csapat-ranglista'!$A:$CC,BG$272,FALSE)/4),0)</f>
        <v>0</v>
      </c>
      <c r="BH26" s="226">
        <f>IFERROR(IF(RIGHT(VLOOKUP($A26,csapatok!$A:$GR,BH$271,FALSE),5)="Csere",VLOOKUP(LEFT(VLOOKUP($A26,csapatok!$A:$GR,BH$271,FALSE),LEN(VLOOKUP($A26,csapatok!$A:$GR,BH$271,FALSE))-6),'csapat-ranglista'!$A:$CC,BH$272,FALSE)/8,VLOOKUP(VLOOKUP($A26,csapatok!$A:$GR,BH$271,FALSE),'csapat-ranglista'!$A:$CC,BH$272,FALSE)/4),0)</f>
        <v>0</v>
      </c>
      <c r="BI26" s="226">
        <f>IFERROR(IF(RIGHT(VLOOKUP($A26,csapatok!$A:$GR,BI$271,FALSE),5)="Csere",VLOOKUP(LEFT(VLOOKUP($A26,csapatok!$A:$GR,BI$271,FALSE),LEN(VLOOKUP($A26,csapatok!$A:$GR,BI$271,FALSE))-6),'csapat-ranglista'!$A:$CC,BI$272,FALSE)/8,VLOOKUP(VLOOKUP($A26,csapatok!$A:$GR,BI$271,FALSE),'csapat-ranglista'!$A:$CC,BI$272,FALSE)/4),0)</f>
        <v>0</v>
      </c>
      <c r="BJ26" s="226">
        <f>IFERROR(IF(RIGHT(VLOOKUP($A26,csapatok!$A:$GR,BJ$271,FALSE),5)="Csere",VLOOKUP(LEFT(VLOOKUP($A26,csapatok!$A:$GR,BJ$271,FALSE),LEN(VLOOKUP($A26,csapatok!$A:$GR,BJ$271,FALSE))-6),'csapat-ranglista'!$A:$CC,BJ$272,FALSE)/8,VLOOKUP(VLOOKUP($A26,csapatok!$A:$GR,BJ$271,FALSE),'csapat-ranglista'!$A:$CC,BJ$272,FALSE)/4),0)</f>
        <v>0</v>
      </c>
      <c r="BK26" s="226">
        <f>IFERROR(IF(RIGHT(VLOOKUP($A26,csapatok!$A:$GR,BK$271,FALSE),5)="Csere",VLOOKUP(LEFT(VLOOKUP($A26,csapatok!$A:$GR,BK$271,FALSE),LEN(VLOOKUP($A26,csapatok!$A:$GR,BK$271,FALSE))-6),'csapat-ranglista'!$A:$CC,BK$272,FALSE)/8,VLOOKUP(VLOOKUP($A26,csapatok!$A:$GR,BK$271,FALSE),'csapat-ranglista'!$A:$CC,BK$272,FALSE)/4),0)</f>
        <v>0</v>
      </c>
      <c r="BL26" s="226">
        <f>IFERROR(IF(RIGHT(VLOOKUP($A26,csapatok!$A:$GR,BL$271,FALSE),5)="Csere",VLOOKUP(LEFT(VLOOKUP($A26,csapatok!$A:$GR,BL$271,FALSE),LEN(VLOOKUP($A26,csapatok!$A:$GR,BL$271,FALSE))-6),'csapat-ranglista'!$A:$CC,BL$272,FALSE)/8,VLOOKUP(VLOOKUP($A26,csapatok!$A:$GR,BL$271,FALSE),'csapat-ranglista'!$A:$CC,BL$272,FALSE)/4),0)</f>
        <v>16.648592637985455</v>
      </c>
      <c r="BM26" s="226">
        <f>IFERROR(IF(RIGHT(VLOOKUP($A26,csapatok!$A:$GR,BM$271,FALSE),5)="Csere",VLOOKUP(LEFT(VLOOKUP($A26,csapatok!$A:$GR,BM$271,FALSE),LEN(VLOOKUP($A26,csapatok!$A:$GR,BM$271,FALSE))-6),'csapat-ranglista'!$A:$CC,BM$272,FALSE)/8,VLOOKUP(VLOOKUP($A26,csapatok!$A:$GR,BM$271,FALSE),'csapat-ranglista'!$A:$CC,BM$272,FALSE)/4),0)</f>
        <v>6.5641704858604415</v>
      </c>
      <c r="BN26" s="226">
        <f>IFERROR(IF(RIGHT(VLOOKUP($A26,csapatok!$A:$GR,BN$271,FALSE),5)="Csere",VLOOKUP(LEFT(VLOOKUP($A26,csapatok!$A:$GR,BN$271,FALSE),LEN(VLOOKUP($A26,csapatok!$A:$GR,BN$271,FALSE))-6),'csapat-ranglista'!$A:$CC,BN$272,FALSE)/8,VLOOKUP(VLOOKUP($A26,csapatok!$A:$GR,BN$271,FALSE),'csapat-ranglista'!$A:$CC,BN$272,FALSE)/4),0)</f>
        <v>0</v>
      </c>
      <c r="BO26" s="226">
        <f>IFERROR(IF(RIGHT(VLOOKUP($A26,csapatok!$A:$GR,BO$271,FALSE),5)="Csere",VLOOKUP(LEFT(VLOOKUP($A26,csapatok!$A:$GR,BO$271,FALSE),LEN(VLOOKUP($A26,csapatok!$A:$GR,BO$271,FALSE))-6),'csapat-ranglista'!$A:$CC,BO$272,FALSE)/8,VLOOKUP(VLOOKUP($A26,csapatok!$A:$GR,BO$271,FALSE),'csapat-ranglista'!$A:$CC,BO$272,FALSE)/4),0)</f>
        <v>14.00551233540668</v>
      </c>
      <c r="BP26" s="226">
        <f>IFERROR(IF(RIGHT(VLOOKUP($A26,csapatok!$A:$GR,BP$271,FALSE),5)="Csere",VLOOKUP(LEFT(VLOOKUP($A26,csapatok!$A:$GR,BP$271,FALSE),LEN(VLOOKUP($A26,csapatok!$A:$GR,BP$271,FALSE))-6),'csapat-ranglista'!$A:$CC,BP$272,FALSE)/8,VLOOKUP(VLOOKUP($A26,csapatok!$A:$GR,BP$271,FALSE),'csapat-ranglista'!$A:$CC,BP$272,FALSE)/4),0)</f>
        <v>0</v>
      </c>
      <c r="BQ26" s="226">
        <f>IFERROR(IF(RIGHT(VLOOKUP($A26,csapatok!$A:$GR,BQ$271,FALSE),5)="Csere",VLOOKUP(LEFT(VLOOKUP($A26,csapatok!$A:$GR,BQ$271,FALSE),LEN(VLOOKUP($A26,csapatok!$A:$GR,BQ$271,FALSE))-6),'csapat-ranglista'!$A:$CC,BQ$272,FALSE)/8,VLOOKUP(VLOOKUP($A26,csapatok!$A:$GR,BQ$271,FALSE),'csapat-ranglista'!$A:$CC,BQ$272,FALSE)/4),0)</f>
        <v>0</v>
      </c>
      <c r="BR26" s="226">
        <f>IFERROR(IF(RIGHT(VLOOKUP($A26,csapatok!$A:$GR,BR$271,FALSE),5)="Csere",VLOOKUP(LEFT(VLOOKUP($A26,csapatok!$A:$GR,BR$271,FALSE),LEN(VLOOKUP($A26,csapatok!$A:$GR,BR$271,FALSE))-6),'csapat-ranglista'!$A:$CC,BR$272,FALSE)/8,VLOOKUP(VLOOKUP($A26,csapatok!$A:$GR,BR$271,FALSE),'csapat-ranglista'!$A:$CC,BR$272,FALSE)/4),0)</f>
        <v>0</v>
      </c>
      <c r="BS26" s="226">
        <f>IFERROR(IF(RIGHT(VLOOKUP($A26,csapatok!$A:$GR,BS$271,FALSE),5)="Csere",VLOOKUP(LEFT(VLOOKUP($A26,csapatok!$A:$GR,BS$271,FALSE),LEN(VLOOKUP($A26,csapatok!$A:$GR,BS$271,FALSE))-6),'csapat-ranglista'!$A:$CC,BS$272,FALSE)/8,VLOOKUP(VLOOKUP($A26,csapatok!$A:$GR,BS$271,FALSE),'csapat-ranglista'!$A:$CC,BS$272,FALSE)/4),0)</f>
        <v>0</v>
      </c>
      <c r="BT26" s="226">
        <f>IFERROR(IF(RIGHT(VLOOKUP($A26,csapatok!$A:$GR,BT$271,FALSE),5)="Csere",VLOOKUP(LEFT(VLOOKUP($A26,csapatok!$A:$GR,BT$271,FALSE),LEN(VLOOKUP($A26,csapatok!$A:$GR,BT$271,FALSE))-6),'csapat-ranglista'!$A:$CC,BT$272,FALSE)/8,VLOOKUP(VLOOKUP($A26,csapatok!$A:$GR,BT$271,FALSE),'csapat-ranglista'!$A:$CC,BT$272,FALSE)/4),0)</f>
        <v>0</v>
      </c>
      <c r="BU26" s="226">
        <f>IFERROR(IF(RIGHT(VLOOKUP($A26,csapatok!$A:$GR,BU$271,FALSE),5)="Csere",VLOOKUP(LEFT(VLOOKUP($A26,csapatok!$A:$GR,BU$271,FALSE),LEN(VLOOKUP($A26,csapatok!$A:$GR,BU$271,FALSE))-6),'csapat-ranglista'!$A:$CC,BU$272,FALSE)/8,VLOOKUP(VLOOKUP($A26,csapatok!$A:$GR,BU$271,FALSE),'csapat-ranglista'!$A:$CC,BU$272,FALSE)/4),0)</f>
        <v>0</v>
      </c>
      <c r="BV26" s="226">
        <f>IFERROR(IF(RIGHT(VLOOKUP($A26,csapatok!$A:$GR,BV$271,FALSE),5)="Csere",VLOOKUP(LEFT(VLOOKUP($A26,csapatok!$A:$GR,BV$271,FALSE),LEN(VLOOKUP($A26,csapatok!$A:$GR,BV$271,FALSE))-6),'csapat-ranglista'!$A:$CC,BV$272,FALSE)/8,VLOOKUP(VLOOKUP($A26,csapatok!$A:$GR,BV$271,FALSE),'csapat-ranglista'!$A:$CC,BV$272,FALSE)/4),0)</f>
        <v>0</v>
      </c>
      <c r="BW26" s="226">
        <f>IFERROR(IF(RIGHT(VLOOKUP($A26,csapatok!$A:$GR,BW$271,FALSE),5)="Csere",VLOOKUP(LEFT(VLOOKUP($A26,csapatok!$A:$GR,BW$271,FALSE),LEN(VLOOKUP($A26,csapatok!$A:$GR,BW$271,FALSE))-6),'csapat-ranglista'!$A:$CC,BW$272,FALSE)/8,VLOOKUP(VLOOKUP($A26,csapatok!$A:$GR,BW$271,FALSE),'csapat-ranglista'!$A:$CC,BW$272,FALSE)/4),0)</f>
        <v>0</v>
      </c>
      <c r="BX26" s="226">
        <f>IFERROR(IF(RIGHT(VLOOKUP($A26,csapatok!$A:$GR,BX$271,FALSE),5)="Csere",VLOOKUP(LEFT(VLOOKUP($A26,csapatok!$A:$GR,BX$271,FALSE),LEN(VLOOKUP($A26,csapatok!$A:$GR,BX$271,FALSE))-6),'csapat-ranglista'!$A:$CC,BX$272,FALSE)/8,VLOOKUP(VLOOKUP($A26,csapatok!$A:$GR,BX$271,FALSE),'csapat-ranglista'!$A:$CC,BX$272,FALSE)/4),0)</f>
        <v>23.844352320715377</v>
      </c>
      <c r="BY26" s="226">
        <f>IFERROR(IF(RIGHT(VLOOKUP($A26,csapatok!$A:$GR,BY$271,FALSE),5)="Csere",VLOOKUP(LEFT(VLOOKUP($A26,csapatok!$A:$GR,BY$271,FALSE),LEN(VLOOKUP($A26,csapatok!$A:$GR,BY$271,FALSE))-6),'csapat-ranglista'!$A:$CC,BY$272,FALSE)/8,VLOOKUP(VLOOKUP($A26,csapatok!$A:$GR,BY$271,FALSE),'csapat-ranglista'!$A:$CC,BY$272,FALSE)/4),0)</f>
        <v>0</v>
      </c>
      <c r="BZ26" s="226">
        <f>IFERROR(IF(RIGHT(VLOOKUP($A26,csapatok!$A:$GR,BZ$271,FALSE),5)="Csere",VLOOKUP(LEFT(VLOOKUP($A26,csapatok!$A:$GR,BZ$271,FALSE),LEN(VLOOKUP($A26,csapatok!$A:$GR,BZ$271,FALSE))-6),'csapat-ranglista'!$A:$CC,BZ$272,FALSE)/8,VLOOKUP(VLOOKUP($A26,csapatok!$A:$GR,BZ$271,FALSE),'csapat-ranglista'!$A:$CC,BZ$272,FALSE)/4),0)</f>
        <v>0</v>
      </c>
      <c r="CA26" s="226">
        <f>IFERROR(IF(RIGHT(VLOOKUP($A26,csapatok!$A:$GR,CA$271,FALSE),5)="Csere",VLOOKUP(LEFT(VLOOKUP($A26,csapatok!$A:$GR,CA$271,FALSE),LEN(VLOOKUP($A26,csapatok!$A:$GR,CA$271,FALSE))-6),'csapat-ranglista'!$A:$CC,CA$272,FALSE)/8,VLOOKUP(VLOOKUP($A26,csapatok!$A:$GR,CA$271,FALSE),'csapat-ranglista'!$A:$CC,CA$272,FALSE)/4),0)</f>
        <v>0</v>
      </c>
      <c r="CB26" s="226">
        <f>IFERROR(IF(RIGHT(VLOOKUP($A26,csapatok!$A:$GR,CB$271,FALSE),5)="Csere",VLOOKUP(LEFT(VLOOKUP($A26,csapatok!$A:$GR,CB$271,FALSE),LEN(VLOOKUP($A26,csapatok!$A:$GR,CB$271,FALSE))-6),'csapat-ranglista'!$A:$CC,CB$272,FALSE)/8,VLOOKUP(VLOOKUP($A26,csapatok!$A:$GR,CB$271,FALSE),'csapat-ranglista'!$A:$CC,CB$272,FALSE)/4),0)</f>
        <v>0</v>
      </c>
      <c r="CC26" s="226">
        <f>IFERROR(IF(RIGHT(VLOOKUP($A26,csapatok!$A:$GR,CC$271,FALSE),5)="Csere",VLOOKUP(LEFT(VLOOKUP($A26,csapatok!$A:$GR,CC$271,FALSE),LEN(VLOOKUP($A26,csapatok!$A:$GR,CC$271,FALSE))-6),'csapat-ranglista'!$A:$CC,CC$272,FALSE)/8,VLOOKUP(VLOOKUP($A26,csapatok!$A:$GR,CC$271,FALSE),'csapat-ranglista'!$A:$CC,CC$272,FALSE)/4),0)</f>
        <v>0</v>
      </c>
      <c r="CD26" s="226">
        <f>IFERROR(IF(RIGHT(VLOOKUP($A26,csapatok!$A:$GR,CD$271,FALSE),5)="Csere",VLOOKUP(LEFT(VLOOKUP($A26,csapatok!$A:$GR,CD$271,FALSE),LEN(VLOOKUP($A26,csapatok!$A:$GR,CD$271,FALSE))-6),'csapat-ranglista'!$A:$CC,CD$272,FALSE)/8,VLOOKUP(VLOOKUP($A26,csapatok!$A:$GR,CD$271,FALSE),'csapat-ranglista'!$A:$CC,CD$272,FALSE)/4),0)</f>
        <v>0</v>
      </c>
      <c r="CE26" s="226">
        <f>IFERROR(IF(RIGHT(VLOOKUP($A26,csapatok!$A:$GR,CE$271,FALSE),5)="Csere",VLOOKUP(LEFT(VLOOKUP($A26,csapatok!$A:$GR,CE$271,FALSE),LEN(VLOOKUP($A26,csapatok!$A:$GR,CE$271,FALSE))-6),'csapat-ranglista'!$A:$CC,CE$272,FALSE)/8,VLOOKUP(VLOOKUP($A26,csapatok!$A:$GR,CE$271,FALSE),'csapat-ranglista'!$A:$CC,CE$272,FALSE)/4),0)</f>
        <v>0</v>
      </c>
      <c r="CF26" s="226">
        <f>IFERROR(IF(RIGHT(VLOOKUP($A26,csapatok!$A:$GR,CF$271,FALSE),5)="Csere",VLOOKUP(LEFT(VLOOKUP($A26,csapatok!$A:$GR,CF$271,FALSE),LEN(VLOOKUP($A26,csapatok!$A:$GR,CF$271,FALSE))-6),'csapat-ranglista'!$A:$CC,CF$272,FALSE)/8,VLOOKUP(VLOOKUP($A26,csapatok!$A:$GR,CF$271,FALSE),'csapat-ranglista'!$A:$CC,CF$272,FALSE)/4),0)</f>
        <v>0.95579652270074367</v>
      </c>
      <c r="CG26" s="226">
        <f>IFERROR(IF(RIGHT(VLOOKUP($A26,csapatok!$A:$GR,CG$271,FALSE),5)="Csere",VLOOKUP(LEFT(VLOOKUP($A26,csapatok!$A:$GR,CG$271,FALSE),LEN(VLOOKUP($A26,csapatok!$A:$GR,CG$271,FALSE))-6),'csapat-ranglista'!$A:$CC,CG$272,FALSE)/8,VLOOKUP(VLOOKUP($A26,csapatok!$A:$GR,CG$271,FALSE),'csapat-ranglista'!$A:$CC,CG$272,FALSE)/4),0)</f>
        <v>0</v>
      </c>
      <c r="CH26" s="226">
        <f>IFERROR(IF(RIGHT(VLOOKUP($A26,csapatok!$A:$GR,CH$271,FALSE),5)="Csere",VLOOKUP(LEFT(VLOOKUP($A26,csapatok!$A:$GR,CH$271,FALSE),LEN(VLOOKUP($A26,csapatok!$A:$GR,CH$271,FALSE))-6),'csapat-ranglista'!$A:$CC,CH$272,FALSE)/8,VLOOKUP(VLOOKUP($A26,csapatok!$A:$GR,CH$271,FALSE),'csapat-ranglista'!$A:$CC,CH$272,FALSE)/4),0)</f>
        <v>0</v>
      </c>
      <c r="CI26" s="226">
        <f>IFERROR(IF(RIGHT(VLOOKUP($A26,csapatok!$A:$GR,CI$271,FALSE),5)="Csere",VLOOKUP(LEFT(VLOOKUP($A26,csapatok!$A:$GR,CI$271,FALSE),LEN(VLOOKUP($A26,csapatok!$A:$GR,CI$271,FALSE))-6),'csapat-ranglista'!$A:$CC,CI$272,FALSE)/8,VLOOKUP(VLOOKUP($A26,csapatok!$A:$GR,CI$271,FALSE),'csapat-ranglista'!$A:$CC,CI$272,FALSE)/4),0)</f>
        <v>0</v>
      </c>
      <c r="CJ26" s="227">
        <f>versenyek!$IQ$11*IFERROR(VLOOKUP(VLOOKUP($A26,versenyek!IP:IR,3,FALSE),szabalyok!$A$16:$B$23,2,FALSE)/4,0)</f>
        <v>0</v>
      </c>
      <c r="CK26" s="227">
        <f>versenyek!$IT$11*IFERROR(VLOOKUP(VLOOKUP($A26,versenyek!IS:IU,3,FALSE),szabalyok!$A$16:$B$23,2,FALSE)/4,0)</f>
        <v>2.7218974143736419</v>
      </c>
      <c r="CL26" s="226"/>
      <c r="CM26" s="250">
        <f t="shared" si="1"/>
        <v>64.740321717042335</v>
      </c>
    </row>
    <row r="27" spans="1:91">
      <c r="A27" s="32" t="s">
        <v>81</v>
      </c>
      <c r="B27" s="2">
        <v>27815</v>
      </c>
      <c r="C27" s="133" t="str">
        <f>IF(B27=0,"",IF(B27&lt;$C$1,"felnőtt","ifi"))</f>
        <v>felnőtt</v>
      </c>
      <c r="D27" s="32" t="s">
        <v>101</v>
      </c>
      <c r="E27" s="47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8.6383758791992875</v>
      </c>
      <c r="M27" s="32">
        <v>0</v>
      </c>
      <c r="N27" s="32">
        <v>0</v>
      </c>
      <c r="O27" s="32">
        <v>60.966093196565375</v>
      </c>
      <c r="P27" s="32">
        <v>0</v>
      </c>
      <c r="Q27" s="32">
        <v>0</v>
      </c>
      <c r="R27" s="32">
        <v>0</v>
      </c>
      <c r="S27" s="32">
        <v>5.205689722012</v>
      </c>
      <c r="T27" s="32">
        <v>0</v>
      </c>
      <c r="U27" s="32">
        <v>0</v>
      </c>
      <c r="V27" s="32">
        <v>0</v>
      </c>
      <c r="W27" s="32">
        <v>0</v>
      </c>
      <c r="X27" s="32">
        <f>IFERROR(IF(RIGHT(VLOOKUP($A27,csapatok!$A:$BL,X$271,FALSE),5)="Csere",VLOOKUP(LEFT(VLOOKUP($A27,csapatok!$A:$BL,X$271,FALSE),LEN(VLOOKUP($A27,csapatok!$A:$BL,X$271,FALSE))-6),'csapat-ranglista'!$A:$CC,X$272,FALSE)/8,VLOOKUP(VLOOKUP($A27,csapatok!$A:$BL,X$271,FALSE),'csapat-ranglista'!$A:$CC,X$272,FALSE)/4),0)</f>
        <v>5</v>
      </c>
      <c r="Y27" s="32">
        <f>IFERROR(IF(RIGHT(VLOOKUP($A27,csapatok!$A:$BL,Y$271,FALSE),5)="Csere",VLOOKUP(LEFT(VLOOKUP($A27,csapatok!$A:$BL,Y$271,FALSE),LEN(VLOOKUP($A27,csapatok!$A:$BL,Y$271,FALSE))-6),'csapat-ranglista'!$A:$CC,Y$272,FALSE)/8,VLOOKUP(VLOOKUP($A27,csapatok!$A:$BL,Y$271,FALSE),'csapat-ranglista'!$A:$CC,Y$272,FALSE)/4),0)</f>
        <v>0</v>
      </c>
      <c r="Z27" s="32">
        <f>IFERROR(IF(RIGHT(VLOOKUP($A27,csapatok!$A:$BL,Z$271,FALSE),5)="Csere",VLOOKUP(LEFT(VLOOKUP($A27,csapatok!$A:$BL,Z$271,FALSE),LEN(VLOOKUP($A27,csapatok!$A:$BL,Z$271,FALSE))-6),'csapat-ranglista'!$A:$CC,Z$272,FALSE)/8,VLOOKUP(VLOOKUP($A27,csapatok!$A:$BL,Z$271,FALSE),'csapat-ranglista'!$A:$CC,Z$272,FALSE)/4),0)</f>
        <v>0</v>
      </c>
      <c r="AA27" s="32">
        <f>IFERROR(IF(RIGHT(VLOOKUP($A27,csapatok!$A:$BL,AA$271,FALSE),5)="Csere",VLOOKUP(LEFT(VLOOKUP($A27,csapatok!$A:$BL,AA$271,FALSE),LEN(VLOOKUP($A27,csapatok!$A:$BL,AA$271,FALSE))-6),'csapat-ranglista'!$A:$CC,AA$272,FALSE)/8,VLOOKUP(VLOOKUP($A27,csapatok!$A:$BL,AA$271,FALSE),'csapat-ranglista'!$A:$CC,AA$272,FALSE)/4),0)</f>
        <v>0</v>
      </c>
      <c r="AB27" s="226">
        <f>IFERROR(IF(RIGHT(VLOOKUP($A27,csapatok!$A:$BL,AB$271,FALSE),5)="Csere",VLOOKUP(LEFT(VLOOKUP($A27,csapatok!$A:$BL,AB$271,FALSE),LEN(VLOOKUP($A27,csapatok!$A:$BL,AB$271,FALSE))-6),'csapat-ranglista'!$A:$CC,AB$272,FALSE)/8,VLOOKUP(VLOOKUP($A27,csapatok!$A:$BL,AB$271,FALSE),'csapat-ranglista'!$A:$CC,AB$272,FALSE)/4),0)</f>
        <v>7.2672766940521996</v>
      </c>
      <c r="AC27" s="226">
        <f>IFERROR(IF(RIGHT(VLOOKUP($A27,csapatok!$A:$BL,AC$271,FALSE),5)="Csere",VLOOKUP(LEFT(VLOOKUP($A27,csapatok!$A:$BL,AC$271,FALSE),LEN(VLOOKUP($A27,csapatok!$A:$BL,AC$271,FALSE))-6),'csapat-ranglista'!$A:$CC,AC$272,FALSE)/8,VLOOKUP(VLOOKUP($A27,csapatok!$A:$BL,AC$271,FALSE),'csapat-ranglista'!$A:$CC,AC$272,FALSE)/4),0)</f>
        <v>0</v>
      </c>
      <c r="AD27" s="226">
        <f>IFERROR(IF(RIGHT(VLOOKUP($A27,csapatok!$A:$BL,AD$271,FALSE),5)="Csere",VLOOKUP(LEFT(VLOOKUP($A27,csapatok!$A:$BL,AD$271,FALSE),LEN(VLOOKUP($A27,csapatok!$A:$BL,AD$271,FALSE))-6),'csapat-ranglista'!$A:$CC,AD$272,FALSE)/8,VLOOKUP(VLOOKUP($A27,csapatok!$A:$BL,AD$271,FALSE),'csapat-ranglista'!$A:$CC,AD$272,FALSE)/4),0)</f>
        <v>0</v>
      </c>
      <c r="AE27" s="226">
        <f>IFERROR(IF(RIGHT(VLOOKUP($A27,csapatok!$A:$BL,AE$271,FALSE),5)="Csere",VLOOKUP(LEFT(VLOOKUP($A27,csapatok!$A:$BL,AE$271,FALSE),LEN(VLOOKUP($A27,csapatok!$A:$BL,AE$271,FALSE))-6),'csapat-ranglista'!$A:$CC,AE$272,FALSE)/8,VLOOKUP(VLOOKUP($A27,csapatok!$A:$BL,AE$271,FALSE),'csapat-ranglista'!$A:$CC,AE$272,FALSE)/4),0)</f>
        <v>0</v>
      </c>
      <c r="AF27" s="226">
        <f>IFERROR(IF(RIGHT(VLOOKUP($A27,csapatok!$A:$BL,AF$271,FALSE),5)="Csere",VLOOKUP(LEFT(VLOOKUP($A27,csapatok!$A:$BL,AF$271,FALSE),LEN(VLOOKUP($A27,csapatok!$A:$BL,AF$271,FALSE))-6),'csapat-ranglista'!$A:$CC,AF$272,FALSE)/8,VLOOKUP(VLOOKUP($A27,csapatok!$A:$BL,AF$271,FALSE),'csapat-ranglista'!$A:$CC,AF$272,FALSE)/4),0)</f>
        <v>0</v>
      </c>
      <c r="AG27" s="226">
        <f>IFERROR(IF(RIGHT(VLOOKUP($A27,csapatok!$A:$BL,AG$271,FALSE),5)="Csere",VLOOKUP(LEFT(VLOOKUP($A27,csapatok!$A:$BL,AG$271,FALSE),LEN(VLOOKUP($A27,csapatok!$A:$BL,AG$271,FALSE))-6),'csapat-ranglista'!$A:$CC,AG$272,FALSE)/8,VLOOKUP(VLOOKUP($A27,csapatok!$A:$BL,AG$271,FALSE),'csapat-ranglista'!$A:$CC,AG$272,FALSE)/4),0)</f>
        <v>0</v>
      </c>
      <c r="AH27" s="226">
        <f>IFERROR(IF(RIGHT(VLOOKUP($A27,csapatok!$A:$BL,AH$271,FALSE),5)="Csere",VLOOKUP(LEFT(VLOOKUP($A27,csapatok!$A:$BL,AH$271,FALSE),LEN(VLOOKUP($A27,csapatok!$A:$BL,AH$271,FALSE))-6),'csapat-ranglista'!$A:$CC,AH$272,FALSE)/8,VLOOKUP(VLOOKUP($A27,csapatok!$A:$BL,AH$271,FALSE),'csapat-ranglista'!$A:$CC,AH$272,FALSE)/4),0)</f>
        <v>10.232881265789125</v>
      </c>
      <c r="AI27" s="226">
        <f>IFERROR(IF(RIGHT(VLOOKUP($A27,csapatok!$A:$BL,AI$271,FALSE),5)="Csere",VLOOKUP(LEFT(VLOOKUP($A27,csapatok!$A:$BL,AI$271,FALSE),LEN(VLOOKUP($A27,csapatok!$A:$BL,AI$271,FALSE))-6),'csapat-ranglista'!$A:$CC,AI$272,FALSE)/8,VLOOKUP(VLOOKUP($A27,csapatok!$A:$BL,AI$271,FALSE),'csapat-ranglista'!$A:$CC,AI$272,FALSE)/4),0)</f>
        <v>6.4884517978777776</v>
      </c>
      <c r="AJ27" s="226">
        <f>IFERROR(IF(RIGHT(VLOOKUP($A27,csapatok!$A:$BL,AJ$271,FALSE),5)="Csere",VLOOKUP(LEFT(VLOOKUP($A27,csapatok!$A:$BL,AJ$271,FALSE),LEN(VLOOKUP($A27,csapatok!$A:$BL,AJ$271,FALSE))-6),'csapat-ranglista'!$A:$CC,AJ$272,FALSE)/8,VLOOKUP(VLOOKUP($A27,csapatok!$A:$BL,AJ$271,FALSE),'csapat-ranglista'!$A:$CC,AJ$272,FALSE)/2),0)</f>
        <v>0</v>
      </c>
      <c r="AK27" s="226">
        <f>IFERROR(IF(RIGHT(VLOOKUP($A27,csapatok!$A:$CN,AK$271,FALSE),5)="Csere",VLOOKUP(LEFT(VLOOKUP($A27,csapatok!$A:$CN,AK$271,FALSE),LEN(VLOOKUP($A27,csapatok!$A:$CN,AK$271,FALSE))-6),'csapat-ranglista'!$A:$CC,AK$272,FALSE)/8,VLOOKUP(VLOOKUP($A27,csapatok!$A:$CN,AK$271,FALSE),'csapat-ranglista'!$A:$CC,AK$272,FALSE)/4),0)</f>
        <v>13.832269644994017</v>
      </c>
      <c r="AL27" s="226">
        <f>IFERROR(IF(RIGHT(VLOOKUP($A27,csapatok!$A:$CN,AL$271,FALSE),5)="Csere",VLOOKUP(LEFT(VLOOKUP($A27,csapatok!$A:$CN,AL$271,FALSE),LEN(VLOOKUP($A27,csapatok!$A:$CN,AL$271,FALSE))-6),'csapat-ranglista'!$A:$CC,AL$272,FALSE)/8,VLOOKUP(VLOOKUP($A27,csapatok!$A:$CN,AL$271,FALSE),'csapat-ranglista'!$A:$CC,AL$272,FALSE)/4),0)</f>
        <v>0</v>
      </c>
      <c r="AM27" s="226">
        <f>IFERROR(IF(RIGHT(VLOOKUP($A27,csapatok!$A:$CN,AM$271,FALSE),5)="Csere",VLOOKUP(LEFT(VLOOKUP($A27,csapatok!$A:$CN,AM$271,FALSE),LEN(VLOOKUP($A27,csapatok!$A:$CN,AM$271,FALSE))-6),'csapat-ranglista'!$A:$CC,AM$272,FALSE)/8,VLOOKUP(VLOOKUP($A27,csapatok!$A:$CN,AM$271,FALSE),'csapat-ranglista'!$A:$CC,AM$272,FALSE)/4),0)</f>
        <v>0</v>
      </c>
      <c r="AN27" s="226">
        <f>IFERROR(IF(RIGHT(VLOOKUP($A27,csapatok!$A:$CN,AN$271,FALSE),5)="Csere",VLOOKUP(LEFT(VLOOKUP($A27,csapatok!$A:$CN,AN$271,FALSE),LEN(VLOOKUP($A27,csapatok!$A:$CN,AN$271,FALSE))-6),'csapat-ranglista'!$A:$CC,AN$272,FALSE)/8,VLOOKUP(VLOOKUP($A27,csapatok!$A:$CN,AN$271,FALSE),'csapat-ranglista'!$A:$CC,AN$272,FALSE)/4),0)</f>
        <v>62.648104265402843</v>
      </c>
      <c r="AO27" s="226">
        <f>IFERROR(IF(RIGHT(VLOOKUP($A27,csapatok!$A:$CN,AO$271,FALSE),5)="Csere",VLOOKUP(LEFT(VLOOKUP($A27,csapatok!$A:$CN,AO$271,FALSE),LEN(VLOOKUP($A27,csapatok!$A:$CN,AO$271,FALSE))-6),'csapat-ranglista'!$A:$CC,AO$272,FALSE)/8,VLOOKUP(VLOOKUP($A27,csapatok!$A:$CN,AO$271,FALSE),'csapat-ranglista'!$A:$CC,AO$272,FALSE)/4),0)</f>
        <v>0</v>
      </c>
      <c r="AP27" s="226">
        <f>IFERROR(IF(RIGHT(VLOOKUP($A27,csapatok!$A:$CN,AP$271,FALSE),5)="Csere",VLOOKUP(LEFT(VLOOKUP($A27,csapatok!$A:$CN,AP$271,FALSE),LEN(VLOOKUP($A27,csapatok!$A:$CN,AP$271,FALSE))-6),'csapat-ranglista'!$A:$CC,AP$272,FALSE)/8,VLOOKUP(VLOOKUP($A27,csapatok!$A:$CN,AP$271,FALSE),'csapat-ranglista'!$A:$CC,AP$272,FALSE)/4),0)</f>
        <v>0</v>
      </c>
      <c r="AQ27" s="226">
        <f>IFERROR(IF(RIGHT(VLOOKUP($A27,csapatok!$A:$CN,AQ$271,FALSE),5)="Csere",VLOOKUP(LEFT(VLOOKUP($A27,csapatok!$A:$CN,AQ$271,FALSE),LEN(VLOOKUP($A27,csapatok!$A:$CN,AQ$271,FALSE))-6),'csapat-ranglista'!$A:$CC,AQ$272,FALSE)/8,VLOOKUP(VLOOKUP($A27,csapatok!$A:$CN,AQ$271,FALSE),'csapat-ranglista'!$A:$CC,AQ$272,FALSE)/4),0)</f>
        <v>14.840402203481105</v>
      </c>
      <c r="AR27" s="226">
        <f>IFERROR(IF(RIGHT(VLOOKUP($A27,csapatok!$A:$CN,AR$271,FALSE),5)="Csere",VLOOKUP(LEFT(VLOOKUP($A27,csapatok!$A:$CN,AR$271,FALSE),LEN(VLOOKUP($A27,csapatok!$A:$CN,AR$271,FALSE))-6),'csapat-ranglista'!$A:$CC,AR$272,FALSE)/8,VLOOKUP(VLOOKUP($A27,csapatok!$A:$CN,AR$271,FALSE),'csapat-ranglista'!$A:$CC,AR$272,FALSE)/4),0)</f>
        <v>0</v>
      </c>
      <c r="AS27" s="226">
        <f>IFERROR(IF(RIGHT(VLOOKUP($A27,csapatok!$A:$CN,AS$271,FALSE),5)="Csere",VLOOKUP(LEFT(VLOOKUP($A27,csapatok!$A:$CN,AS$271,FALSE),LEN(VLOOKUP($A27,csapatok!$A:$CN,AS$271,FALSE))-6),'csapat-ranglista'!$A:$CC,AS$272,FALSE)/8,VLOOKUP(VLOOKUP($A27,csapatok!$A:$CN,AS$271,FALSE),'csapat-ranglista'!$A:$CC,AS$272,FALSE)/4),0)</f>
        <v>0</v>
      </c>
      <c r="AT27" s="226">
        <f>IFERROR(IF(RIGHT(VLOOKUP($A27,csapatok!$A:$CN,AT$271,FALSE),5)="Csere",VLOOKUP(LEFT(VLOOKUP($A27,csapatok!$A:$CN,AT$271,FALSE),LEN(VLOOKUP($A27,csapatok!$A:$CN,AT$271,FALSE))-6),'csapat-ranglista'!$A:$CC,AT$272,FALSE)/8,VLOOKUP(VLOOKUP($A27,csapatok!$A:$CN,AT$271,FALSE),'csapat-ranglista'!$A:$CC,AT$272,FALSE)/4),0)</f>
        <v>51.284434208805429</v>
      </c>
      <c r="AU27" s="226">
        <f>IFERROR(IF(RIGHT(VLOOKUP($A27,csapatok!$A:$CN,AU$271,FALSE),5)="Csere",VLOOKUP(LEFT(VLOOKUP($A27,csapatok!$A:$CN,AU$271,FALSE),LEN(VLOOKUP($A27,csapatok!$A:$CN,AU$271,FALSE))-6),'csapat-ranglista'!$A:$CC,AU$272,FALSE)/8,VLOOKUP(VLOOKUP($A27,csapatok!$A:$CN,AU$271,FALSE),'csapat-ranglista'!$A:$CC,AU$272,FALSE)/4),0)</f>
        <v>0</v>
      </c>
      <c r="AV27" s="226">
        <f>IFERROR(IF(RIGHT(VLOOKUP($A27,csapatok!$A:$CN,AV$271,FALSE),5)="Csere",VLOOKUP(LEFT(VLOOKUP($A27,csapatok!$A:$CN,AV$271,FALSE),LEN(VLOOKUP($A27,csapatok!$A:$CN,AV$271,FALSE))-6),'csapat-ranglista'!$A:$CC,AV$272,FALSE)/8,VLOOKUP(VLOOKUP($A27,csapatok!$A:$CN,AV$271,FALSE),'csapat-ranglista'!$A:$CC,AV$272,FALSE)/4),0)</f>
        <v>0</v>
      </c>
      <c r="AW27" s="226">
        <f>IFERROR(IF(RIGHT(VLOOKUP($A27,csapatok!$A:$CN,AW$271,FALSE),5)="Csere",VLOOKUP(LEFT(VLOOKUP($A27,csapatok!$A:$CN,AW$271,FALSE),LEN(VLOOKUP($A27,csapatok!$A:$CN,AW$271,FALSE))-6),'csapat-ranglista'!$A:$CC,AW$272,FALSE)/8,VLOOKUP(VLOOKUP($A27,csapatok!$A:$CN,AW$271,FALSE),'csapat-ranglista'!$A:$CC,AW$272,FALSE)/4),0)</f>
        <v>0</v>
      </c>
      <c r="AX27" s="226">
        <f>IFERROR(IF(RIGHT(VLOOKUP($A27,csapatok!$A:$CN,AX$271,FALSE),5)="Csere",VLOOKUP(LEFT(VLOOKUP($A27,csapatok!$A:$CN,AX$271,FALSE),LEN(VLOOKUP($A27,csapatok!$A:$CN,AX$271,FALSE))-6),'csapat-ranglista'!$A:$CC,AX$272,FALSE)/8,VLOOKUP(VLOOKUP($A27,csapatok!$A:$CN,AX$271,FALSE),'csapat-ranglista'!$A:$CC,AX$272,FALSE)/4),0)</f>
        <v>0</v>
      </c>
      <c r="AY27" s="226">
        <f>IFERROR(IF(RIGHT(VLOOKUP($A27,csapatok!$A:$GR,AY$271,FALSE),5)="Csere",VLOOKUP(LEFT(VLOOKUP($A27,csapatok!$A:$GR,AY$271,FALSE),LEN(VLOOKUP($A27,csapatok!$A:$GR,AY$271,FALSE))-6),'csapat-ranglista'!$A:$CC,AY$272,FALSE)/8,VLOOKUP(VLOOKUP($A27,csapatok!$A:$GR,AY$271,FALSE),'csapat-ranglista'!$A:$CC,AY$272,FALSE)/4),0)</f>
        <v>0</v>
      </c>
      <c r="AZ27" s="226">
        <f>IFERROR(IF(RIGHT(VLOOKUP($A27,csapatok!$A:$GR,AZ$271,FALSE),5)="Csere",VLOOKUP(LEFT(VLOOKUP($A27,csapatok!$A:$GR,AZ$271,FALSE),LEN(VLOOKUP($A27,csapatok!$A:$GR,AZ$271,FALSE))-6),'csapat-ranglista'!$A:$CC,AZ$272,FALSE)/8,VLOOKUP(VLOOKUP($A27,csapatok!$A:$GR,AZ$271,FALSE),'csapat-ranglista'!$A:$CC,AZ$272,FALSE)/4),0)</f>
        <v>0</v>
      </c>
      <c r="BA27" s="226">
        <f>IFERROR(IF(RIGHT(VLOOKUP($A27,csapatok!$A:$GR,BA$271,FALSE),5)="Csere",VLOOKUP(LEFT(VLOOKUP($A27,csapatok!$A:$GR,BA$271,FALSE),LEN(VLOOKUP($A27,csapatok!$A:$GR,BA$271,FALSE))-6),'csapat-ranglista'!$A:$CC,BA$272,FALSE)/8,VLOOKUP(VLOOKUP($A27,csapatok!$A:$GR,BA$271,FALSE),'csapat-ranglista'!$A:$CC,BA$272,FALSE)/4),0)</f>
        <v>0</v>
      </c>
      <c r="BB27" s="226">
        <f>IFERROR(IF(RIGHT(VLOOKUP($A27,csapatok!$A:$GR,BB$271,FALSE),5)="Csere",VLOOKUP(LEFT(VLOOKUP($A27,csapatok!$A:$GR,BB$271,FALSE),LEN(VLOOKUP($A27,csapatok!$A:$GR,BB$271,FALSE))-6),'csapat-ranglista'!$A:$CC,BB$272,FALSE)/8,VLOOKUP(VLOOKUP($A27,csapatok!$A:$GR,BB$271,FALSE),'csapat-ranglista'!$A:$CC,BB$272,FALSE)/4),0)</f>
        <v>0</v>
      </c>
      <c r="BC27" s="227">
        <f>versenyek!$ES$11*IFERROR(VLOOKUP(VLOOKUP($A27,versenyek!ER:ET,3,FALSE),szabalyok!$A$16:$B$23,2,FALSE)/4,0)</f>
        <v>0</v>
      </c>
      <c r="BD27" s="227">
        <f>versenyek!$EV$11*IFERROR(VLOOKUP(VLOOKUP($A27,versenyek!EU:EW,3,FALSE),szabalyok!$A$16:$B$23,2,FALSE)/4,0)</f>
        <v>0</v>
      </c>
      <c r="BE27" s="226">
        <f>IFERROR(IF(RIGHT(VLOOKUP($A27,csapatok!$A:$GR,BE$271,FALSE),5)="Csere",VLOOKUP(LEFT(VLOOKUP($A27,csapatok!$A:$GR,BE$271,FALSE),LEN(VLOOKUP($A27,csapatok!$A:$GR,BE$271,FALSE))-6),'csapat-ranglista'!$A:$CC,BE$272,FALSE)/8,VLOOKUP(VLOOKUP($A27,csapatok!$A:$GR,BE$271,FALSE),'csapat-ranglista'!$A:$CC,BE$272,FALSE)/4),0)</f>
        <v>17.042708824101464</v>
      </c>
      <c r="BF27" s="226">
        <f>IFERROR(IF(RIGHT(VLOOKUP($A27,csapatok!$A:$GR,BF$271,FALSE),5)="Csere",VLOOKUP(LEFT(VLOOKUP($A27,csapatok!$A:$GR,BF$271,FALSE),LEN(VLOOKUP($A27,csapatok!$A:$GR,BF$271,FALSE))-6),'csapat-ranglista'!$A:$CC,BF$272,FALSE)/8,VLOOKUP(VLOOKUP($A27,csapatok!$A:$GR,BF$271,FALSE),'csapat-ranglista'!$A:$CC,BF$272,FALSE)/4),0)</f>
        <v>0</v>
      </c>
      <c r="BG27" s="226">
        <f>IFERROR(IF(RIGHT(VLOOKUP($A27,csapatok!$A:$GR,BG$271,FALSE),5)="Csere",VLOOKUP(LEFT(VLOOKUP($A27,csapatok!$A:$GR,BG$271,FALSE),LEN(VLOOKUP($A27,csapatok!$A:$GR,BG$271,FALSE))-6),'csapat-ranglista'!$A:$CC,BG$272,FALSE)/8,VLOOKUP(VLOOKUP($A27,csapatok!$A:$GR,BG$271,FALSE),'csapat-ranglista'!$A:$CC,BG$272,FALSE)/4),0)</f>
        <v>0</v>
      </c>
      <c r="BH27" s="226">
        <f>IFERROR(IF(RIGHT(VLOOKUP($A27,csapatok!$A:$GR,BH$271,FALSE),5)="Csere",VLOOKUP(LEFT(VLOOKUP($A27,csapatok!$A:$GR,BH$271,FALSE),LEN(VLOOKUP($A27,csapatok!$A:$GR,BH$271,FALSE))-6),'csapat-ranglista'!$A:$CC,BH$272,FALSE)/8,VLOOKUP(VLOOKUP($A27,csapatok!$A:$GR,BH$271,FALSE),'csapat-ranglista'!$A:$CC,BH$272,FALSE)/4),0)</f>
        <v>7.4709855062941699</v>
      </c>
      <c r="BI27" s="226">
        <f>IFERROR(IF(RIGHT(VLOOKUP($A27,csapatok!$A:$GR,BI$271,FALSE),5)="Csere",VLOOKUP(LEFT(VLOOKUP($A27,csapatok!$A:$GR,BI$271,FALSE),LEN(VLOOKUP($A27,csapatok!$A:$GR,BI$271,FALSE))-6),'csapat-ranglista'!$A:$CC,BI$272,FALSE)/8,VLOOKUP(VLOOKUP($A27,csapatok!$A:$GR,BI$271,FALSE),'csapat-ranglista'!$A:$CC,BI$272,FALSE)/4),0)</f>
        <v>0</v>
      </c>
      <c r="BJ27" s="226">
        <f>IFERROR(IF(RIGHT(VLOOKUP($A27,csapatok!$A:$GR,BJ$271,FALSE),5)="Csere",VLOOKUP(LEFT(VLOOKUP($A27,csapatok!$A:$GR,BJ$271,FALSE),LEN(VLOOKUP($A27,csapatok!$A:$GR,BJ$271,FALSE))-6),'csapat-ranglista'!$A:$CC,BJ$272,FALSE)/8,VLOOKUP(VLOOKUP($A27,csapatok!$A:$GR,BJ$271,FALSE),'csapat-ranglista'!$A:$CC,BJ$272,FALSE)/4),0)</f>
        <v>0</v>
      </c>
      <c r="BK27" s="226">
        <f>IFERROR(IF(RIGHT(VLOOKUP($A27,csapatok!$A:$GR,BK$271,FALSE),5)="Csere",VLOOKUP(LEFT(VLOOKUP($A27,csapatok!$A:$GR,BK$271,FALSE),LEN(VLOOKUP($A27,csapatok!$A:$GR,BK$271,FALSE))-6),'csapat-ranglista'!$A:$CC,BK$272,FALSE)/8,VLOOKUP(VLOOKUP($A27,csapatok!$A:$GR,BK$271,FALSE),'csapat-ranglista'!$A:$CC,BK$272,FALSE)/4),0)</f>
        <v>0</v>
      </c>
      <c r="BL27" s="226">
        <f>IFERROR(IF(RIGHT(VLOOKUP($A27,csapatok!$A:$GR,BL$271,FALSE),5)="Csere",VLOOKUP(LEFT(VLOOKUP($A27,csapatok!$A:$GR,BL$271,FALSE),LEN(VLOOKUP($A27,csapatok!$A:$GR,BL$271,FALSE))-6),'csapat-ranglista'!$A:$CC,BL$272,FALSE)/8,VLOOKUP(VLOOKUP($A27,csapatok!$A:$GR,BL$271,FALSE),'csapat-ranglista'!$A:$CC,BL$272,FALSE)/4),0)</f>
        <v>3.7837710540876035</v>
      </c>
      <c r="BM27" s="226">
        <f>IFERROR(IF(RIGHT(VLOOKUP($A27,csapatok!$A:$GR,BM$271,FALSE),5)="Csere",VLOOKUP(LEFT(VLOOKUP($A27,csapatok!$A:$GR,BM$271,FALSE),LEN(VLOOKUP($A27,csapatok!$A:$GR,BM$271,FALSE))-6),'csapat-ranglista'!$A:$CC,BM$272,FALSE)/8,VLOOKUP(VLOOKUP($A27,csapatok!$A:$GR,BM$271,FALSE),'csapat-ranglista'!$A:$CC,BM$272,FALSE)/4),0)</f>
        <v>0</v>
      </c>
      <c r="BN27" s="226">
        <f>IFERROR(IF(RIGHT(VLOOKUP($A27,csapatok!$A:$GR,BN$271,FALSE),5)="Csere",VLOOKUP(LEFT(VLOOKUP($A27,csapatok!$A:$GR,BN$271,FALSE),LEN(VLOOKUP($A27,csapatok!$A:$GR,BN$271,FALSE))-6),'csapat-ranglista'!$A:$CC,BN$272,FALSE)/8,VLOOKUP(VLOOKUP($A27,csapatok!$A:$GR,BN$271,FALSE),'csapat-ranglista'!$A:$CC,BN$272,FALSE)/4),0)</f>
        <v>0</v>
      </c>
      <c r="BO27" s="226">
        <f>IFERROR(IF(RIGHT(VLOOKUP($A27,csapatok!$A:$GR,BO$271,FALSE),5)="Csere",VLOOKUP(LEFT(VLOOKUP($A27,csapatok!$A:$GR,BO$271,FALSE),LEN(VLOOKUP($A27,csapatok!$A:$GR,BO$271,FALSE))-6),'csapat-ranglista'!$A:$CC,BO$272,FALSE)/8,VLOOKUP(VLOOKUP($A27,csapatok!$A:$GR,BO$271,FALSE),'csapat-ranglista'!$A:$CC,BO$272,FALSE)/4),0)</f>
        <v>0</v>
      </c>
      <c r="BP27" s="226">
        <f>IFERROR(IF(RIGHT(VLOOKUP($A27,csapatok!$A:$GR,BP$271,FALSE),5)="Csere",VLOOKUP(LEFT(VLOOKUP($A27,csapatok!$A:$GR,BP$271,FALSE),LEN(VLOOKUP($A27,csapatok!$A:$GR,BP$271,FALSE))-6),'csapat-ranglista'!$A:$CC,BP$272,FALSE)/8,VLOOKUP(VLOOKUP($A27,csapatok!$A:$GR,BP$271,FALSE),'csapat-ranglista'!$A:$CC,BP$272,FALSE)/4),0)</f>
        <v>0</v>
      </c>
      <c r="BQ27" s="226">
        <f>IFERROR(IF(RIGHT(VLOOKUP($A27,csapatok!$A:$GR,BQ$271,FALSE),5)="Csere",VLOOKUP(LEFT(VLOOKUP($A27,csapatok!$A:$GR,BQ$271,FALSE),LEN(VLOOKUP($A27,csapatok!$A:$GR,BQ$271,FALSE))-6),'csapat-ranglista'!$A:$CC,BQ$272,FALSE)/8,VLOOKUP(VLOOKUP($A27,csapatok!$A:$GR,BQ$271,FALSE),'csapat-ranglista'!$A:$CC,BQ$272,FALSE)/4),0)</f>
        <v>0</v>
      </c>
      <c r="BR27" s="226">
        <f>IFERROR(IF(RIGHT(VLOOKUP($A27,csapatok!$A:$GR,BR$271,FALSE),5)="Csere",VLOOKUP(LEFT(VLOOKUP($A27,csapatok!$A:$GR,BR$271,FALSE),LEN(VLOOKUP($A27,csapatok!$A:$GR,BR$271,FALSE))-6),'csapat-ranglista'!$A:$CC,BR$272,FALSE)/8,VLOOKUP(VLOOKUP($A27,csapatok!$A:$GR,BR$271,FALSE),'csapat-ranglista'!$A:$CC,BR$272,FALSE)/4),0)</f>
        <v>0</v>
      </c>
      <c r="BS27" s="226">
        <f>IFERROR(IF(RIGHT(VLOOKUP($A27,csapatok!$A:$GR,BS$271,FALSE),5)="Csere",VLOOKUP(LEFT(VLOOKUP($A27,csapatok!$A:$GR,BS$271,FALSE),LEN(VLOOKUP($A27,csapatok!$A:$GR,BS$271,FALSE))-6),'csapat-ranglista'!$A:$CC,BS$272,FALSE)/8,VLOOKUP(VLOOKUP($A27,csapatok!$A:$GR,BS$271,FALSE),'csapat-ranglista'!$A:$CC,BS$272,FALSE)/4),0)</f>
        <v>0</v>
      </c>
      <c r="BT27" s="226">
        <f>IFERROR(IF(RIGHT(VLOOKUP($A27,csapatok!$A:$GR,BT$271,FALSE),5)="Csere",VLOOKUP(LEFT(VLOOKUP($A27,csapatok!$A:$GR,BT$271,FALSE),LEN(VLOOKUP($A27,csapatok!$A:$GR,BT$271,FALSE))-6),'csapat-ranglista'!$A:$CC,BT$272,FALSE)/8,VLOOKUP(VLOOKUP($A27,csapatok!$A:$GR,BT$271,FALSE),'csapat-ranglista'!$A:$CC,BT$272,FALSE)/4),0)</f>
        <v>0</v>
      </c>
      <c r="BU27" s="226">
        <f>IFERROR(IF(RIGHT(VLOOKUP($A27,csapatok!$A:$GR,BU$271,FALSE),5)="Csere",VLOOKUP(LEFT(VLOOKUP($A27,csapatok!$A:$GR,BU$271,FALSE),LEN(VLOOKUP($A27,csapatok!$A:$GR,BU$271,FALSE))-6),'csapat-ranglista'!$A:$CC,BU$272,FALSE)/8,VLOOKUP(VLOOKUP($A27,csapatok!$A:$GR,BU$271,FALSE),'csapat-ranglista'!$A:$CC,BU$272,FALSE)/4),0)</f>
        <v>0</v>
      </c>
      <c r="BV27" s="226">
        <f>IFERROR(IF(RIGHT(VLOOKUP($A27,csapatok!$A:$GR,BV$271,FALSE),5)="Csere",VLOOKUP(LEFT(VLOOKUP($A27,csapatok!$A:$GR,BV$271,FALSE),LEN(VLOOKUP($A27,csapatok!$A:$GR,BV$271,FALSE))-6),'csapat-ranglista'!$A:$CC,BV$272,FALSE)/8,VLOOKUP(VLOOKUP($A27,csapatok!$A:$GR,BV$271,FALSE),'csapat-ranglista'!$A:$CC,BV$272,FALSE)/4),0)</f>
        <v>0</v>
      </c>
      <c r="BW27" s="226">
        <f>IFERROR(IF(RIGHT(VLOOKUP($A27,csapatok!$A:$GR,BW$271,FALSE),5)="Csere",VLOOKUP(LEFT(VLOOKUP($A27,csapatok!$A:$GR,BW$271,FALSE),LEN(VLOOKUP($A27,csapatok!$A:$GR,BW$271,FALSE))-6),'csapat-ranglista'!$A:$CC,BW$272,FALSE)/8,VLOOKUP(VLOOKUP($A27,csapatok!$A:$GR,BW$271,FALSE),'csapat-ranglista'!$A:$CC,BW$272,FALSE)/4),0)</f>
        <v>0</v>
      </c>
      <c r="BX27" s="226">
        <f>IFERROR(IF(RIGHT(VLOOKUP($A27,csapatok!$A:$GR,BX$271,FALSE),5)="Csere",VLOOKUP(LEFT(VLOOKUP($A27,csapatok!$A:$GR,BX$271,FALSE),LEN(VLOOKUP($A27,csapatok!$A:$GR,BX$271,FALSE))-6),'csapat-ranglista'!$A:$CC,BX$272,FALSE)/8,VLOOKUP(VLOOKUP($A27,csapatok!$A:$GR,BX$271,FALSE),'csapat-ranglista'!$A:$CC,BX$272,FALSE)/4),0)</f>
        <v>0</v>
      </c>
      <c r="BY27" s="226">
        <f>IFERROR(IF(RIGHT(VLOOKUP($A27,csapatok!$A:$GR,BY$271,FALSE),5)="Csere",VLOOKUP(LEFT(VLOOKUP($A27,csapatok!$A:$GR,BY$271,FALSE),LEN(VLOOKUP($A27,csapatok!$A:$GR,BY$271,FALSE))-6),'csapat-ranglista'!$A:$CC,BY$272,FALSE)/8,VLOOKUP(VLOOKUP($A27,csapatok!$A:$GR,BY$271,FALSE),'csapat-ranglista'!$A:$CC,BY$272,FALSE)/4),0)</f>
        <v>49.830926656753334</v>
      </c>
      <c r="BZ27" s="226">
        <f>IFERROR(IF(RIGHT(VLOOKUP($A27,csapatok!$A:$GR,BZ$271,FALSE),5)="Csere",VLOOKUP(LEFT(VLOOKUP($A27,csapatok!$A:$GR,BZ$271,FALSE),LEN(VLOOKUP($A27,csapatok!$A:$GR,BZ$271,FALSE))-6),'csapat-ranglista'!$A:$CC,BZ$272,FALSE)/8,VLOOKUP(VLOOKUP($A27,csapatok!$A:$GR,BZ$271,FALSE),'csapat-ranglista'!$A:$CC,BZ$272,FALSE)/4),0)</f>
        <v>0</v>
      </c>
      <c r="CA27" s="226">
        <f>IFERROR(IF(RIGHT(VLOOKUP($A27,csapatok!$A:$GR,CA$271,FALSE),5)="Csere",VLOOKUP(LEFT(VLOOKUP($A27,csapatok!$A:$GR,CA$271,FALSE),LEN(VLOOKUP($A27,csapatok!$A:$GR,CA$271,FALSE))-6),'csapat-ranglista'!$A:$CC,CA$272,FALSE)/8,VLOOKUP(VLOOKUP($A27,csapatok!$A:$GR,CA$271,FALSE),'csapat-ranglista'!$A:$CC,CA$272,FALSE)/4),0)</f>
        <v>0</v>
      </c>
      <c r="CB27" s="226">
        <f>IFERROR(IF(RIGHT(VLOOKUP($A27,csapatok!$A:$GR,CB$271,FALSE),5)="Csere",VLOOKUP(LEFT(VLOOKUP($A27,csapatok!$A:$GR,CB$271,FALSE),LEN(VLOOKUP($A27,csapatok!$A:$GR,CB$271,FALSE))-6),'csapat-ranglista'!$A:$CC,CB$272,FALSE)/8,VLOOKUP(VLOOKUP($A27,csapatok!$A:$GR,CB$271,FALSE),'csapat-ranglista'!$A:$CC,CB$272,FALSE)/4),0)</f>
        <v>0</v>
      </c>
      <c r="CC27" s="226">
        <f>IFERROR(IF(RIGHT(VLOOKUP($A27,csapatok!$A:$GR,CC$271,FALSE),5)="Csere",VLOOKUP(LEFT(VLOOKUP($A27,csapatok!$A:$GR,CC$271,FALSE),LEN(VLOOKUP($A27,csapatok!$A:$GR,CC$271,FALSE))-6),'csapat-ranglista'!$A:$CC,CC$272,FALSE)/8,VLOOKUP(VLOOKUP($A27,csapatok!$A:$GR,CC$271,FALSE),'csapat-ranglista'!$A:$CC,CC$272,FALSE)/4),0)</f>
        <v>0</v>
      </c>
      <c r="CD27" s="226">
        <f>IFERROR(IF(RIGHT(VLOOKUP($A27,csapatok!$A:$GR,CD$271,FALSE),5)="Csere",VLOOKUP(LEFT(VLOOKUP($A27,csapatok!$A:$GR,CD$271,FALSE),LEN(VLOOKUP($A27,csapatok!$A:$GR,CD$271,FALSE))-6),'csapat-ranglista'!$A:$CC,CD$272,FALSE)/8,VLOOKUP(VLOOKUP($A27,csapatok!$A:$GR,CD$271,FALSE),'csapat-ranglista'!$A:$CC,CD$272,FALSE)/4),0)</f>
        <v>0</v>
      </c>
      <c r="CE27" s="226">
        <f>IFERROR(IF(RIGHT(VLOOKUP($A27,csapatok!$A:$GR,CE$271,FALSE),5)="Csere",VLOOKUP(LEFT(VLOOKUP($A27,csapatok!$A:$GR,CE$271,FALSE),LEN(VLOOKUP($A27,csapatok!$A:$GR,CE$271,FALSE))-6),'csapat-ranglista'!$A:$CC,CE$272,FALSE)/8,VLOOKUP(VLOOKUP($A27,csapatok!$A:$GR,CE$271,FALSE),'csapat-ranglista'!$A:$CC,CE$272,FALSE)/4),0)</f>
        <v>0</v>
      </c>
      <c r="CF27" s="226">
        <f>IFERROR(IF(RIGHT(VLOOKUP($A27,csapatok!$A:$GR,CF$271,FALSE),5)="Csere",VLOOKUP(LEFT(VLOOKUP($A27,csapatok!$A:$GR,CF$271,FALSE),LEN(VLOOKUP($A27,csapatok!$A:$GR,CF$271,FALSE))-6),'csapat-ranglista'!$A:$CC,CF$272,FALSE)/8,VLOOKUP(VLOOKUP($A27,csapatok!$A:$GR,CF$271,FALSE),'csapat-ranglista'!$A:$CC,CF$272,FALSE)/4),0)</f>
        <v>0</v>
      </c>
      <c r="CG27" s="226">
        <f>IFERROR(IF(RIGHT(VLOOKUP($A27,csapatok!$A:$GR,CG$271,FALSE),5)="Csere",VLOOKUP(LEFT(VLOOKUP($A27,csapatok!$A:$GR,CG$271,FALSE),LEN(VLOOKUP($A27,csapatok!$A:$GR,CG$271,FALSE))-6),'csapat-ranglista'!$A:$CC,CG$272,FALSE)/8,VLOOKUP(VLOOKUP($A27,csapatok!$A:$GR,CG$271,FALSE),'csapat-ranglista'!$A:$CC,CG$272,FALSE)/4),0)</f>
        <v>0</v>
      </c>
      <c r="CH27" s="226">
        <f>IFERROR(IF(RIGHT(VLOOKUP($A27,csapatok!$A:$GR,CH$271,FALSE),5)="Csere",VLOOKUP(LEFT(VLOOKUP($A27,csapatok!$A:$GR,CH$271,FALSE),LEN(VLOOKUP($A27,csapatok!$A:$GR,CH$271,FALSE))-6),'csapat-ranglista'!$A:$CC,CH$272,FALSE)/8,VLOOKUP(VLOOKUP($A27,csapatok!$A:$GR,CH$271,FALSE),'csapat-ranglista'!$A:$CC,CH$272,FALSE)/4),0)</f>
        <v>0</v>
      </c>
      <c r="CI27" s="226">
        <f>IFERROR(IF(RIGHT(VLOOKUP($A27,csapatok!$A:$GR,CI$271,FALSE),5)="Csere",VLOOKUP(LEFT(VLOOKUP($A27,csapatok!$A:$GR,CI$271,FALSE),LEN(VLOOKUP($A27,csapatok!$A:$GR,CI$271,FALSE))-6),'csapat-ranglista'!$A:$CC,CI$272,FALSE)/8,VLOOKUP(VLOOKUP($A27,csapatok!$A:$GR,CI$271,FALSE),'csapat-ranglista'!$A:$CC,CI$272,FALSE)/4),0)</f>
        <v>0</v>
      </c>
      <c r="CJ27" s="227">
        <f>versenyek!$IQ$11*IFERROR(VLOOKUP(VLOOKUP($A27,versenyek!IP:IR,3,FALSE),szabalyok!$A$16:$B$23,2,FALSE)/4,0)</f>
        <v>0</v>
      </c>
      <c r="CK27" s="227">
        <f>versenyek!$IT$11*IFERROR(VLOOKUP(VLOOKUP($A27,versenyek!IS:IU,3,FALSE),szabalyok!$A$16:$B$23,2,FALSE)/4,0)</f>
        <v>0</v>
      </c>
      <c r="CL27" s="226"/>
      <c r="CM27" s="250">
        <f t="shared" si="1"/>
        <v>61.085683217135106</v>
      </c>
    </row>
    <row r="28" spans="1:91">
      <c r="A28" s="32" t="s">
        <v>30</v>
      </c>
      <c r="B28" s="2">
        <v>28852</v>
      </c>
      <c r="C28" s="133" t="str">
        <f>IF(B28=0,"",IF(B28&lt;$C$1,"felnőtt","ifi"))</f>
        <v>felnőtt</v>
      </c>
      <c r="D28" s="32" t="s">
        <v>9</v>
      </c>
      <c r="E28" s="47">
        <v>30</v>
      </c>
      <c r="F28" s="32">
        <v>0</v>
      </c>
      <c r="G28" s="32">
        <v>0.89530770886180866</v>
      </c>
      <c r="H28" s="32">
        <v>1.9017836178162006</v>
      </c>
      <c r="I28" s="32">
        <v>2.0390363877162572</v>
      </c>
      <c r="J28" s="32">
        <v>0</v>
      </c>
      <c r="K28" s="32">
        <v>0</v>
      </c>
      <c r="L28" s="32">
        <v>0</v>
      </c>
      <c r="M28" s="32">
        <v>0</v>
      </c>
      <c r="N28" s="32">
        <v>12.921405944766192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8.6923748193989301</v>
      </c>
      <c r="U28" s="32">
        <v>0</v>
      </c>
      <c r="V28" s="32">
        <v>0</v>
      </c>
      <c r="W28" s="32">
        <v>5.5912910381252647</v>
      </c>
      <c r="X28" s="32">
        <f>IFERROR(IF(RIGHT(VLOOKUP($A28,csapatok!$A:$BL,X$271,FALSE),5)="Csere",VLOOKUP(LEFT(VLOOKUP($A28,csapatok!$A:$BL,X$271,FALSE),LEN(VLOOKUP($A28,csapatok!$A:$BL,X$271,FALSE))-6),'csapat-ranglista'!$A:$CC,X$272,FALSE)/8,VLOOKUP(VLOOKUP($A28,csapatok!$A:$BL,X$271,FALSE),'csapat-ranglista'!$A:$CC,X$272,FALSE)/4),0)</f>
        <v>0</v>
      </c>
      <c r="Y28" s="32">
        <f>IFERROR(IF(RIGHT(VLOOKUP($A28,csapatok!$A:$BL,Y$271,FALSE),5)="Csere",VLOOKUP(LEFT(VLOOKUP($A28,csapatok!$A:$BL,Y$271,FALSE),LEN(VLOOKUP($A28,csapatok!$A:$BL,Y$271,FALSE))-6),'csapat-ranglista'!$A:$CC,Y$272,FALSE)/8,VLOOKUP(VLOOKUP($A28,csapatok!$A:$BL,Y$271,FALSE),'csapat-ranglista'!$A:$CC,Y$272,FALSE)/4),0)</f>
        <v>0</v>
      </c>
      <c r="Z28" s="32">
        <f>IFERROR(IF(RIGHT(VLOOKUP($A28,csapatok!$A:$BL,Z$271,FALSE),5)="Csere",VLOOKUP(LEFT(VLOOKUP($A28,csapatok!$A:$BL,Z$271,FALSE),LEN(VLOOKUP($A28,csapatok!$A:$BL,Z$271,FALSE))-6),'csapat-ranglista'!$A:$CC,Z$272,FALSE)/8,VLOOKUP(VLOOKUP($A28,csapatok!$A:$BL,Z$271,FALSE),'csapat-ranglista'!$A:$CC,Z$272,FALSE)/4),0)</f>
        <v>9.6392070283261564</v>
      </c>
      <c r="AA28" s="32">
        <f>IFERROR(IF(RIGHT(VLOOKUP($A28,csapatok!$A:$BL,AA$271,FALSE),5)="Csere",VLOOKUP(LEFT(VLOOKUP($A28,csapatok!$A:$BL,AA$271,FALSE),LEN(VLOOKUP($A28,csapatok!$A:$BL,AA$271,FALSE))-6),'csapat-ranglista'!$A:$CC,AA$272,FALSE)/8,VLOOKUP(VLOOKUP($A28,csapatok!$A:$BL,AA$271,FALSE),'csapat-ranglista'!$A:$CC,AA$272,FALSE)/4),0)</f>
        <v>0</v>
      </c>
      <c r="AB28" s="226">
        <f>IFERROR(IF(RIGHT(VLOOKUP($A28,csapatok!$A:$BL,AB$271,FALSE),5)="Csere",VLOOKUP(LEFT(VLOOKUP($A28,csapatok!$A:$BL,AB$271,FALSE),LEN(VLOOKUP($A28,csapatok!$A:$BL,AB$271,FALSE))-6),'csapat-ranglista'!$A:$CC,AB$272,FALSE)/8,VLOOKUP(VLOOKUP($A28,csapatok!$A:$BL,AB$271,FALSE),'csapat-ranglista'!$A:$CC,AB$272,FALSE)/4),0)</f>
        <v>0</v>
      </c>
      <c r="AC28" s="226">
        <f>IFERROR(IF(RIGHT(VLOOKUP($A28,csapatok!$A:$BL,AC$271,FALSE),5)="Csere",VLOOKUP(LEFT(VLOOKUP($A28,csapatok!$A:$BL,AC$271,FALSE),LEN(VLOOKUP($A28,csapatok!$A:$BL,AC$271,FALSE))-6),'csapat-ranglista'!$A:$CC,AC$272,FALSE)/8,VLOOKUP(VLOOKUP($A28,csapatok!$A:$BL,AC$271,FALSE),'csapat-ranglista'!$A:$CC,AC$272,FALSE)/4),0)</f>
        <v>4.0997706422018343</v>
      </c>
      <c r="AD28" s="226">
        <f>IFERROR(IF(RIGHT(VLOOKUP($A28,csapatok!$A:$BL,AD$271,FALSE),5)="Csere",VLOOKUP(LEFT(VLOOKUP($A28,csapatok!$A:$BL,AD$271,FALSE),LEN(VLOOKUP($A28,csapatok!$A:$BL,AD$271,FALSE))-6),'csapat-ranglista'!$A:$CC,AD$272,FALSE)/8,VLOOKUP(VLOOKUP($A28,csapatok!$A:$BL,AD$271,FALSE),'csapat-ranglista'!$A:$CC,AD$272,FALSE)/4),0)</f>
        <v>3.2339601663927793</v>
      </c>
      <c r="AE28" s="226">
        <f>IFERROR(IF(RIGHT(VLOOKUP($A28,csapatok!$A:$BL,AE$271,FALSE),5)="Csere",VLOOKUP(LEFT(VLOOKUP($A28,csapatok!$A:$BL,AE$271,FALSE),LEN(VLOOKUP($A28,csapatok!$A:$BL,AE$271,FALSE))-6),'csapat-ranglista'!$A:$CC,AE$272,FALSE)/8,VLOOKUP(VLOOKUP($A28,csapatok!$A:$BL,AE$271,FALSE),'csapat-ranglista'!$A:$CC,AE$272,FALSE)/4),0)</f>
        <v>0</v>
      </c>
      <c r="AF28" s="226">
        <f>IFERROR(IF(RIGHT(VLOOKUP($A28,csapatok!$A:$BL,AF$271,FALSE),5)="Csere",VLOOKUP(LEFT(VLOOKUP($A28,csapatok!$A:$BL,AF$271,FALSE),LEN(VLOOKUP($A28,csapatok!$A:$BL,AF$271,FALSE))-6),'csapat-ranglista'!$A:$CC,AF$272,FALSE)/8,VLOOKUP(VLOOKUP($A28,csapatok!$A:$BL,AF$271,FALSE),'csapat-ranglista'!$A:$CC,AF$272,FALSE)/4),0)</f>
        <v>0</v>
      </c>
      <c r="AG28" s="226">
        <f>IFERROR(IF(RIGHT(VLOOKUP($A28,csapatok!$A:$BL,AG$271,FALSE),5)="Csere",VLOOKUP(LEFT(VLOOKUP($A28,csapatok!$A:$BL,AG$271,FALSE),LEN(VLOOKUP($A28,csapatok!$A:$BL,AG$271,FALSE))-6),'csapat-ranglista'!$A:$CC,AG$272,FALSE)/8,VLOOKUP(VLOOKUP($A28,csapatok!$A:$BL,AG$271,FALSE),'csapat-ranglista'!$A:$CC,AG$272,FALSE)/4),0)</f>
        <v>1.2170670728073547</v>
      </c>
      <c r="AH28" s="226">
        <f>IFERROR(IF(RIGHT(VLOOKUP($A28,csapatok!$A:$BL,AH$271,FALSE),5)="Csere",VLOOKUP(LEFT(VLOOKUP($A28,csapatok!$A:$BL,AH$271,FALSE),LEN(VLOOKUP($A28,csapatok!$A:$BL,AH$271,FALSE))-6),'csapat-ranglista'!$A:$CC,AH$272,FALSE)/8,VLOOKUP(VLOOKUP($A28,csapatok!$A:$BL,AH$271,FALSE),'csapat-ranglista'!$A:$CC,AH$272,FALSE)/4),0)</f>
        <v>0</v>
      </c>
      <c r="AI28" s="226">
        <f>IFERROR(IF(RIGHT(VLOOKUP($A28,csapatok!$A:$BL,AI$271,FALSE),5)="Csere",VLOOKUP(LEFT(VLOOKUP($A28,csapatok!$A:$BL,AI$271,FALSE),LEN(VLOOKUP($A28,csapatok!$A:$BL,AI$271,FALSE))-6),'csapat-ranglista'!$A:$CC,AI$272,FALSE)/8,VLOOKUP(VLOOKUP($A28,csapatok!$A:$BL,AI$271,FALSE),'csapat-ranglista'!$A:$CC,AI$272,FALSE)/4),0)</f>
        <v>1.8538433708222222</v>
      </c>
      <c r="AJ28" s="226">
        <f>IFERROR(IF(RIGHT(VLOOKUP($A28,csapatok!$A:$BL,AJ$271,FALSE),5)="Csere",VLOOKUP(LEFT(VLOOKUP($A28,csapatok!$A:$BL,AJ$271,FALSE),LEN(VLOOKUP($A28,csapatok!$A:$BL,AJ$271,FALSE))-6),'csapat-ranglista'!$A:$CC,AJ$272,FALSE)/8,VLOOKUP(VLOOKUP($A28,csapatok!$A:$BL,AJ$271,FALSE),'csapat-ranglista'!$A:$CC,AJ$272,FALSE)/2),0)</f>
        <v>10.211651728419634</v>
      </c>
      <c r="AK28" s="226">
        <f>IFERROR(IF(RIGHT(VLOOKUP($A28,csapatok!$A:$CN,AK$271,FALSE),5)="Csere",VLOOKUP(LEFT(VLOOKUP($A28,csapatok!$A:$CN,AK$271,FALSE),LEN(VLOOKUP($A28,csapatok!$A:$CN,AK$271,FALSE))-6),'csapat-ranglista'!$A:$CC,AK$272,FALSE)/8,VLOOKUP(VLOOKUP($A28,csapatok!$A:$CN,AK$271,FALSE),'csapat-ranglista'!$A:$CC,AK$272,FALSE)/4),0)</f>
        <v>0</v>
      </c>
      <c r="AL28" s="226">
        <f>IFERROR(IF(RIGHT(VLOOKUP($A28,csapatok!$A:$CN,AL$271,FALSE),5)="Csere",VLOOKUP(LEFT(VLOOKUP($A28,csapatok!$A:$CN,AL$271,FALSE),LEN(VLOOKUP($A28,csapatok!$A:$CN,AL$271,FALSE))-6),'csapat-ranglista'!$A:$CC,AL$272,FALSE)/8,VLOOKUP(VLOOKUP($A28,csapatok!$A:$CN,AL$271,FALSE),'csapat-ranglista'!$A:$CC,AL$272,FALSE)/4),0)</f>
        <v>0</v>
      </c>
      <c r="AM28" s="226">
        <f>IFERROR(IF(RIGHT(VLOOKUP($A28,csapatok!$A:$CN,AM$271,FALSE),5)="Csere",VLOOKUP(LEFT(VLOOKUP($A28,csapatok!$A:$CN,AM$271,FALSE),LEN(VLOOKUP($A28,csapatok!$A:$CN,AM$271,FALSE))-6),'csapat-ranglista'!$A:$CC,AM$272,FALSE)/8,VLOOKUP(VLOOKUP($A28,csapatok!$A:$CN,AM$271,FALSE),'csapat-ranglista'!$A:$CC,AM$272,FALSE)/4),0)</f>
        <v>6.5526525727961689</v>
      </c>
      <c r="AN28" s="226">
        <f>IFERROR(IF(RIGHT(VLOOKUP($A28,csapatok!$A:$CN,AN$271,FALSE),5)="Csere",VLOOKUP(LEFT(VLOOKUP($A28,csapatok!$A:$CN,AN$271,FALSE),LEN(VLOOKUP($A28,csapatok!$A:$CN,AN$271,FALSE))-6),'csapat-ranglista'!$A:$CC,AN$272,FALSE)/8,VLOOKUP(VLOOKUP($A28,csapatok!$A:$CN,AN$271,FALSE),'csapat-ranglista'!$A:$CC,AN$272,FALSE)/4),0)</f>
        <v>0</v>
      </c>
      <c r="AO28" s="226">
        <f>IFERROR(IF(RIGHT(VLOOKUP($A28,csapatok!$A:$CN,AO$271,FALSE),5)="Csere",VLOOKUP(LEFT(VLOOKUP($A28,csapatok!$A:$CN,AO$271,FALSE),LEN(VLOOKUP($A28,csapatok!$A:$CN,AO$271,FALSE))-6),'csapat-ranglista'!$A:$CC,AO$272,FALSE)/8,VLOOKUP(VLOOKUP($A28,csapatok!$A:$CN,AO$271,FALSE),'csapat-ranglista'!$A:$CC,AO$272,FALSE)/4),0)</f>
        <v>0</v>
      </c>
      <c r="AP28" s="226">
        <f>IFERROR(IF(RIGHT(VLOOKUP($A28,csapatok!$A:$CN,AP$271,FALSE),5)="Csere",VLOOKUP(LEFT(VLOOKUP($A28,csapatok!$A:$CN,AP$271,FALSE),LEN(VLOOKUP($A28,csapatok!$A:$CN,AP$271,FALSE))-6),'csapat-ranglista'!$A:$CC,AP$272,FALSE)/8,VLOOKUP(VLOOKUP($A28,csapatok!$A:$CN,AP$271,FALSE),'csapat-ranglista'!$A:$CC,AP$272,FALSE)/4),0)</f>
        <v>5.2591977564732497</v>
      </c>
      <c r="AQ28" s="226">
        <f>IFERROR(IF(RIGHT(VLOOKUP($A28,csapatok!$A:$CN,AQ$271,FALSE),5)="Csere",VLOOKUP(LEFT(VLOOKUP($A28,csapatok!$A:$CN,AQ$271,FALSE),LEN(VLOOKUP($A28,csapatok!$A:$CN,AQ$271,FALSE))-6),'csapat-ranglista'!$A:$CC,AQ$272,FALSE)/8,VLOOKUP(VLOOKUP($A28,csapatok!$A:$CN,AQ$271,FALSE),'csapat-ranglista'!$A:$CC,AQ$272,FALSE)/4),0)</f>
        <v>2.0611669727057094</v>
      </c>
      <c r="AR28" s="226">
        <f>IFERROR(IF(RIGHT(VLOOKUP($A28,csapatok!$A:$CN,AR$271,FALSE),5)="Csere",VLOOKUP(LEFT(VLOOKUP($A28,csapatok!$A:$CN,AR$271,FALSE),LEN(VLOOKUP($A28,csapatok!$A:$CN,AR$271,FALSE))-6),'csapat-ranglista'!$A:$CC,AR$272,FALSE)/8,VLOOKUP(VLOOKUP($A28,csapatok!$A:$CN,AR$271,FALSE),'csapat-ranglista'!$A:$CC,AR$272,FALSE)/4),0)</f>
        <v>0</v>
      </c>
      <c r="AS28" s="226">
        <f>IFERROR(IF(RIGHT(VLOOKUP($A28,csapatok!$A:$CN,AS$271,FALSE),5)="Csere",VLOOKUP(LEFT(VLOOKUP($A28,csapatok!$A:$CN,AS$271,FALSE),LEN(VLOOKUP($A28,csapatok!$A:$CN,AS$271,FALSE))-6),'csapat-ranglista'!$A:$CC,AS$272,FALSE)/8,VLOOKUP(VLOOKUP($A28,csapatok!$A:$CN,AS$271,FALSE),'csapat-ranglista'!$A:$CC,AS$272,FALSE)/4),0)</f>
        <v>10.20426574992095</v>
      </c>
      <c r="AT28" s="226">
        <f>IFERROR(IF(RIGHT(VLOOKUP($A28,csapatok!$A:$CN,AT$271,FALSE),5)="Csere",VLOOKUP(LEFT(VLOOKUP($A28,csapatok!$A:$CN,AT$271,FALSE),LEN(VLOOKUP($A28,csapatok!$A:$CN,AT$271,FALSE))-6),'csapat-ranglista'!$A:$CC,AT$272,FALSE)/8,VLOOKUP(VLOOKUP($A28,csapatok!$A:$CN,AT$271,FALSE),'csapat-ranglista'!$A:$CC,AT$272,FALSE)/4),0)</f>
        <v>0</v>
      </c>
      <c r="AU28" s="226">
        <f>IFERROR(IF(RIGHT(VLOOKUP($A28,csapatok!$A:$CN,AU$271,FALSE),5)="Csere",VLOOKUP(LEFT(VLOOKUP($A28,csapatok!$A:$CN,AU$271,FALSE),LEN(VLOOKUP($A28,csapatok!$A:$CN,AU$271,FALSE))-6),'csapat-ranglista'!$A:$CC,AU$272,FALSE)/8,VLOOKUP(VLOOKUP($A28,csapatok!$A:$CN,AU$271,FALSE),'csapat-ranglista'!$A:$CC,AU$272,FALSE)/4),0)</f>
        <v>0</v>
      </c>
      <c r="AV28" s="226">
        <f>IFERROR(IF(RIGHT(VLOOKUP($A28,csapatok!$A:$CN,AV$271,FALSE),5)="Csere",VLOOKUP(LEFT(VLOOKUP($A28,csapatok!$A:$CN,AV$271,FALSE),LEN(VLOOKUP($A28,csapatok!$A:$CN,AV$271,FALSE))-6),'csapat-ranglista'!$A:$CC,AV$272,FALSE)/8,VLOOKUP(VLOOKUP($A28,csapatok!$A:$CN,AV$271,FALSE),'csapat-ranglista'!$A:$CC,AV$272,FALSE)/4),0)</f>
        <v>0</v>
      </c>
      <c r="AW28" s="226">
        <f>IFERROR(IF(RIGHT(VLOOKUP($A28,csapatok!$A:$CN,AW$271,FALSE),5)="Csere",VLOOKUP(LEFT(VLOOKUP($A28,csapatok!$A:$CN,AW$271,FALSE),LEN(VLOOKUP($A28,csapatok!$A:$CN,AW$271,FALSE))-6),'csapat-ranglista'!$A:$CC,AW$272,FALSE)/8,VLOOKUP(VLOOKUP($A28,csapatok!$A:$CN,AW$271,FALSE),'csapat-ranglista'!$A:$CC,AW$272,FALSE)/4),0)</f>
        <v>0</v>
      </c>
      <c r="AX28" s="226">
        <f>IFERROR(IF(RIGHT(VLOOKUP($A28,csapatok!$A:$CN,AX$271,FALSE),5)="Csere",VLOOKUP(LEFT(VLOOKUP($A28,csapatok!$A:$CN,AX$271,FALSE),LEN(VLOOKUP($A28,csapatok!$A:$CN,AX$271,FALSE))-6),'csapat-ranglista'!$A:$CC,AX$272,FALSE)/8,VLOOKUP(VLOOKUP($A28,csapatok!$A:$CN,AX$271,FALSE),'csapat-ranglista'!$A:$CC,AX$272,FALSE)/4),0)</f>
        <v>0</v>
      </c>
      <c r="AY28" s="226">
        <f>IFERROR(IF(RIGHT(VLOOKUP($A28,csapatok!$A:$GR,AY$271,FALSE),5)="Csere",VLOOKUP(LEFT(VLOOKUP($A28,csapatok!$A:$GR,AY$271,FALSE),LEN(VLOOKUP($A28,csapatok!$A:$GR,AY$271,FALSE))-6),'csapat-ranglista'!$A:$CC,AY$272,FALSE)/8,VLOOKUP(VLOOKUP($A28,csapatok!$A:$GR,AY$271,FALSE),'csapat-ranglista'!$A:$CC,AY$272,FALSE)/4),0)</f>
        <v>0</v>
      </c>
      <c r="AZ28" s="226">
        <f>IFERROR(IF(RIGHT(VLOOKUP($A28,csapatok!$A:$GR,AZ$271,FALSE),5)="Csere",VLOOKUP(LEFT(VLOOKUP($A28,csapatok!$A:$GR,AZ$271,FALSE),LEN(VLOOKUP($A28,csapatok!$A:$GR,AZ$271,FALSE))-6),'csapat-ranglista'!$A:$CC,AZ$272,FALSE)/8,VLOOKUP(VLOOKUP($A28,csapatok!$A:$GR,AZ$271,FALSE),'csapat-ranglista'!$A:$CC,AZ$272,FALSE)/4),0)</f>
        <v>0</v>
      </c>
      <c r="BA28" s="226">
        <f>IFERROR(IF(RIGHT(VLOOKUP($A28,csapatok!$A:$GR,BA$271,FALSE),5)="Csere",VLOOKUP(LEFT(VLOOKUP($A28,csapatok!$A:$GR,BA$271,FALSE),LEN(VLOOKUP($A28,csapatok!$A:$GR,BA$271,FALSE))-6),'csapat-ranglista'!$A:$CC,BA$272,FALSE)/8,VLOOKUP(VLOOKUP($A28,csapatok!$A:$GR,BA$271,FALSE),'csapat-ranglista'!$A:$CC,BA$272,FALSE)/4),0)</f>
        <v>12.349118756180983</v>
      </c>
      <c r="BB28" s="226">
        <f>IFERROR(IF(RIGHT(VLOOKUP($A28,csapatok!$A:$GR,BB$271,FALSE),5)="Csere",VLOOKUP(LEFT(VLOOKUP($A28,csapatok!$A:$GR,BB$271,FALSE),LEN(VLOOKUP($A28,csapatok!$A:$GR,BB$271,FALSE))-6),'csapat-ranglista'!$A:$CC,BB$272,FALSE)/8,VLOOKUP(VLOOKUP($A28,csapatok!$A:$GR,BB$271,FALSE),'csapat-ranglista'!$A:$CC,BB$272,FALSE)/4),0)</f>
        <v>0</v>
      </c>
      <c r="BC28" s="227">
        <f>versenyek!$ES$11*IFERROR(VLOOKUP(VLOOKUP($A28,versenyek!ER:ET,3,FALSE),szabalyok!$A$16:$B$23,2,FALSE)/4,0)</f>
        <v>0</v>
      </c>
      <c r="BD28" s="227">
        <f>versenyek!$EV$11*IFERROR(VLOOKUP(VLOOKUP($A28,versenyek!EU:EW,3,FALSE),szabalyok!$A$16:$B$23,2,FALSE)/4,0)</f>
        <v>2.596153323935861</v>
      </c>
      <c r="BE28" s="226">
        <f>IFERROR(IF(RIGHT(VLOOKUP($A28,csapatok!$A:$GR,BE$271,FALSE),5)="Csere",VLOOKUP(LEFT(VLOOKUP($A28,csapatok!$A:$GR,BE$271,FALSE),LEN(VLOOKUP($A28,csapatok!$A:$GR,BE$271,FALSE))-6),'csapat-ranglista'!$A:$CC,BE$272,FALSE)/8,VLOOKUP(VLOOKUP($A28,csapatok!$A:$GR,BE$271,FALSE),'csapat-ranglista'!$A:$CC,BE$272,FALSE)/4),0)</f>
        <v>0</v>
      </c>
      <c r="BF28" s="226">
        <f>IFERROR(IF(RIGHT(VLOOKUP($A28,csapatok!$A:$GR,BF$271,FALSE),5)="Csere",VLOOKUP(LEFT(VLOOKUP($A28,csapatok!$A:$GR,BF$271,FALSE),LEN(VLOOKUP($A28,csapatok!$A:$GR,BF$271,FALSE))-6),'csapat-ranglista'!$A:$CC,BF$272,FALSE)/8,VLOOKUP(VLOOKUP($A28,csapatok!$A:$GR,BF$271,FALSE),'csapat-ranglista'!$A:$CC,BF$272,FALSE)/4),0)</f>
        <v>0</v>
      </c>
      <c r="BG28" s="226">
        <f>IFERROR(IF(RIGHT(VLOOKUP($A28,csapatok!$A:$GR,BG$271,FALSE),5)="Csere",VLOOKUP(LEFT(VLOOKUP($A28,csapatok!$A:$GR,BG$271,FALSE),LEN(VLOOKUP($A28,csapatok!$A:$GR,BG$271,FALSE))-6),'csapat-ranglista'!$A:$CC,BG$272,FALSE)/8,VLOOKUP(VLOOKUP($A28,csapatok!$A:$GR,BG$271,FALSE),'csapat-ranglista'!$A:$CC,BG$272,FALSE)/4),0)</f>
        <v>0</v>
      </c>
      <c r="BH28" s="226">
        <f>IFERROR(IF(RIGHT(VLOOKUP($A28,csapatok!$A:$GR,BH$271,FALSE),5)="Csere",VLOOKUP(LEFT(VLOOKUP($A28,csapatok!$A:$GR,BH$271,FALSE),LEN(VLOOKUP($A28,csapatok!$A:$GR,BH$271,FALSE))-6),'csapat-ranglista'!$A:$CC,BH$272,FALSE)/8,VLOOKUP(VLOOKUP($A28,csapatok!$A:$GR,BH$271,FALSE),'csapat-ranglista'!$A:$CC,BH$272,FALSE)/4),0)</f>
        <v>0</v>
      </c>
      <c r="BI28" s="226">
        <f>IFERROR(IF(RIGHT(VLOOKUP($A28,csapatok!$A:$GR,BI$271,FALSE),5)="Csere",VLOOKUP(LEFT(VLOOKUP($A28,csapatok!$A:$GR,BI$271,FALSE),LEN(VLOOKUP($A28,csapatok!$A:$GR,BI$271,FALSE))-6),'csapat-ranglista'!$A:$CC,BI$272,FALSE)/8,VLOOKUP(VLOOKUP($A28,csapatok!$A:$GR,BI$271,FALSE),'csapat-ranglista'!$A:$CC,BI$272,FALSE)/4),0)</f>
        <v>0</v>
      </c>
      <c r="BJ28" s="226">
        <f>IFERROR(IF(RIGHT(VLOOKUP($A28,csapatok!$A:$GR,BJ$271,FALSE),5)="Csere",VLOOKUP(LEFT(VLOOKUP($A28,csapatok!$A:$GR,BJ$271,FALSE),LEN(VLOOKUP($A28,csapatok!$A:$GR,BJ$271,FALSE))-6),'csapat-ranglista'!$A:$CC,BJ$272,FALSE)/8,VLOOKUP(VLOOKUP($A28,csapatok!$A:$GR,BJ$271,FALSE),'csapat-ranglista'!$A:$CC,BJ$272,FALSE)/4),0)</f>
        <v>0</v>
      </c>
      <c r="BK28" s="226">
        <f>IFERROR(IF(RIGHT(VLOOKUP($A28,csapatok!$A:$GR,BK$271,FALSE),5)="Csere",VLOOKUP(LEFT(VLOOKUP($A28,csapatok!$A:$GR,BK$271,FALSE),LEN(VLOOKUP($A28,csapatok!$A:$GR,BK$271,FALSE))-6),'csapat-ranglista'!$A:$CC,BK$272,FALSE)/8,VLOOKUP(VLOOKUP($A28,csapatok!$A:$GR,BK$271,FALSE),'csapat-ranglista'!$A:$CC,BK$272,FALSE)/4),0)</f>
        <v>3.6766483654863245</v>
      </c>
      <c r="BL28" s="226">
        <f>IFERROR(IF(RIGHT(VLOOKUP($A28,csapatok!$A:$GR,BL$271,FALSE),5)="Csere",VLOOKUP(LEFT(VLOOKUP($A28,csapatok!$A:$GR,BL$271,FALSE),LEN(VLOOKUP($A28,csapatok!$A:$GR,BL$271,FALSE))-6),'csapat-ranglista'!$A:$CC,BL$272,FALSE)/8,VLOOKUP(VLOOKUP($A28,csapatok!$A:$GR,BL$271,FALSE),'csapat-ranglista'!$A:$CC,BL$272,FALSE)/4),0)</f>
        <v>16.648592637985455</v>
      </c>
      <c r="BM28" s="226">
        <f>IFERROR(IF(RIGHT(VLOOKUP($A28,csapatok!$A:$GR,BM$271,FALSE),5)="Csere",VLOOKUP(LEFT(VLOOKUP($A28,csapatok!$A:$GR,BM$271,FALSE),LEN(VLOOKUP($A28,csapatok!$A:$GR,BM$271,FALSE))-6),'csapat-ranglista'!$A:$CC,BM$272,FALSE)/8,VLOOKUP(VLOOKUP($A28,csapatok!$A:$GR,BM$271,FALSE),'csapat-ranglista'!$A:$CC,BM$272,FALSE)/4),0)</f>
        <v>0</v>
      </c>
      <c r="BN28" s="226">
        <f>IFERROR(IF(RIGHT(VLOOKUP($A28,csapatok!$A:$GR,BN$271,FALSE),5)="Csere",VLOOKUP(LEFT(VLOOKUP($A28,csapatok!$A:$GR,BN$271,FALSE),LEN(VLOOKUP($A28,csapatok!$A:$GR,BN$271,FALSE))-6),'csapat-ranglista'!$A:$CC,BN$272,FALSE)/8,VLOOKUP(VLOOKUP($A28,csapatok!$A:$GR,BN$271,FALSE),'csapat-ranglista'!$A:$CC,BN$272,FALSE)/4),0)</f>
        <v>0</v>
      </c>
      <c r="BO28" s="226">
        <f>IFERROR(IF(RIGHT(VLOOKUP($A28,csapatok!$A:$GR,BO$271,FALSE),5)="Csere",VLOOKUP(LEFT(VLOOKUP($A28,csapatok!$A:$GR,BO$271,FALSE),LEN(VLOOKUP($A28,csapatok!$A:$GR,BO$271,FALSE))-6),'csapat-ranglista'!$A:$CC,BO$272,FALSE)/8,VLOOKUP(VLOOKUP($A28,csapatok!$A:$GR,BO$271,FALSE),'csapat-ranglista'!$A:$CC,BO$272,FALSE)/4),0)</f>
        <v>14.00551233540668</v>
      </c>
      <c r="BP28" s="226">
        <f>IFERROR(IF(RIGHT(VLOOKUP($A28,csapatok!$A:$GR,BP$271,FALSE),5)="Csere",VLOOKUP(LEFT(VLOOKUP($A28,csapatok!$A:$GR,BP$271,FALSE),LEN(VLOOKUP($A28,csapatok!$A:$GR,BP$271,FALSE))-6),'csapat-ranglista'!$A:$CC,BP$272,FALSE)/8,VLOOKUP(VLOOKUP($A28,csapatok!$A:$GR,BP$271,FALSE),'csapat-ranglista'!$A:$CC,BP$272,FALSE)/4),0)</f>
        <v>0</v>
      </c>
      <c r="BQ28" s="226">
        <f>IFERROR(IF(RIGHT(VLOOKUP($A28,csapatok!$A:$GR,BQ$271,FALSE),5)="Csere",VLOOKUP(LEFT(VLOOKUP($A28,csapatok!$A:$GR,BQ$271,FALSE),LEN(VLOOKUP($A28,csapatok!$A:$GR,BQ$271,FALSE))-6),'csapat-ranglista'!$A:$CC,BQ$272,FALSE)/8,VLOOKUP(VLOOKUP($A28,csapatok!$A:$GR,BQ$271,FALSE),'csapat-ranglista'!$A:$CC,BQ$272,FALSE)/4),0)</f>
        <v>0</v>
      </c>
      <c r="BR28" s="226">
        <f>IFERROR(IF(RIGHT(VLOOKUP($A28,csapatok!$A:$GR,BR$271,FALSE),5)="Csere",VLOOKUP(LEFT(VLOOKUP($A28,csapatok!$A:$GR,BR$271,FALSE),LEN(VLOOKUP($A28,csapatok!$A:$GR,BR$271,FALSE))-6),'csapat-ranglista'!$A:$CC,BR$272,FALSE)/8,VLOOKUP(VLOOKUP($A28,csapatok!$A:$GR,BR$271,FALSE),'csapat-ranglista'!$A:$CC,BR$272,FALSE)/4),0)</f>
        <v>0</v>
      </c>
      <c r="BS28" s="226">
        <f>IFERROR(IF(RIGHT(VLOOKUP($A28,csapatok!$A:$GR,BS$271,FALSE),5)="Csere",VLOOKUP(LEFT(VLOOKUP($A28,csapatok!$A:$GR,BS$271,FALSE),LEN(VLOOKUP($A28,csapatok!$A:$GR,BS$271,FALSE))-6),'csapat-ranglista'!$A:$CC,BS$272,FALSE)/8,VLOOKUP(VLOOKUP($A28,csapatok!$A:$GR,BS$271,FALSE),'csapat-ranglista'!$A:$CC,BS$272,FALSE)/4),0)</f>
        <v>0</v>
      </c>
      <c r="BT28" s="226">
        <f>IFERROR(IF(RIGHT(VLOOKUP($A28,csapatok!$A:$GR,BT$271,FALSE),5)="Csere",VLOOKUP(LEFT(VLOOKUP($A28,csapatok!$A:$GR,BT$271,FALSE),LEN(VLOOKUP($A28,csapatok!$A:$GR,BT$271,FALSE))-6),'csapat-ranglista'!$A:$CC,BT$272,FALSE)/8,VLOOKUP(VLOOKUP($A28,csapatok!$A:$GR,BT$271,FALSE),'csapat-ranglista'!$A:$CC,BT$272,FALSE)/4),0)</f>
        <v>0</v>
      </c>
      <c r="BU28" s="226">
        <f>IFERROR(IF(RIGHT(VLOOKUP($A28,csapatok!$A:$GR,BU$271,FALSE),5)="Csere",VLOOKUP(LEFT(VLOOKUP($A28,csapatok!$A:$GR,BU$271,FALSE),LEN(VLOOKUP($A28,csapatok!$A:$GR,BU$271,FALSE))-6),'csapat-ranglista'!$A:$CC,BU$272,FALSE)/8,VLOOKUP(VLOOKUP($A28,csapatok!$A:$GR,BU$271,FALSE),'csapat-ranglista'!$A:$CC,BU$272,FALSE)/4),0)</f>
        <v>0</v>
      </c>
      <c r="BV28" s="226">
        <f>IFERROR(IF(RIGHT(VLOOKUP($A28,csapatok!$A:$GR,BV$271,FALSE),5)="Csere",VLOOKUP(LEFT(VLOOKUP($A28,csapatok!$A:$GR,BV$271,FALSE),LEN(VLOOKUP($A28,csapatok!$A:$GR,BV$271,FALSE))-6),'csapat-ranglista'!$A:$CC,BV$272,FALSE)/8,VLOOKUP(VLOOKUP($A28,csapatok!$A:$GR,BV$271,FALSE),'csapat-ranglista'!$A:$CC,BV$272,FALSE)/4),0)</f>
        <v>0</v>
      </c>
      <c r="BW28" s="226">
        <f>IFERROR(IF(RIGHT(VLOOKUP($A28,csapatok!$A:$GR,BW$271,FALSE),5)="Csere",VLOOKUP(LEFT(VLOOKUP($A28,csapatok!$A:$GR,BW$271,FALSE),LEN(VLOOKUP($A28,csapatok!$A:$GR,BW$271,FALSE))-6),'csapat-ranglista'!$A:$CC,BW$272,FALSE)/8,VLOOKUP(VLOOKUP($A28,csapatok!$A:$GR,BW$271,FALSE),'csapat-ranglista'!$A:$CC,BW$272,FALSE)/4),0)</f>
        <v>0</v>
      </c>
      <c r="BX28" s="226">
        <f>IFERROR(IF(RIGHT(VLOOKUP($A28,csapatok!$A:$GR,BX$271,FALSE),5)="Csere",VLOOKUP(LEFT(VLOOKUP($A28,csapatok!$A:$GR,BX$271,FALSE),LEN(VLOOKUP($A28,csapatok!$A:$GR,BX$271,FALSE))-6),'csapat-ranglista'!$A:$CC,BX$272,FALSE)/8,VLOOKUP(VLOOKUP($A28,csapatok!$A:$GR,BX$271,FALSE),'csapat-ranglista'!$A:$CC,BX$272,FALSE)/4),0)</f>
        <v>23.844352320715377</v>
      </c>
      <c r="BY28" s="226">
        <f>IFERROR(IF(RIGHT(VLOOKUP($A28,csapatok!$A:$GR,BY$271,FALSE),5)="Csere",VLOOKUP(LEFT(VLOOKUP($A28,csapatok!$A:$GR,BY$271,FALSE),LEN(VLOOKUP($A28,csapatok!$A:$GR,BY$271,FALSE))-6),'csapat-ranglista'!$A:$CC,BY$272,FALSE)/8,VLOOKUP(VLOOKUP($A28,csapatok!$A:$GR,BY$271,FALSE),'csapat-ranglista'!$A:$CC,BY$272,FALSE)/4),0)</f>
        <v>0</v>
      </c>
      <c r="BZ28" s="226">
        <f>IFERROR(IF(RIGHT(VLOOKUP($A28,csapatok!$A:$GR,BZ$271,FALSE),5)="Csere",VLOOKUP(LEFT(VLOOKUP($A28,csapatok!$A:$GR,BZ$271,FALSE),LEN(VLOOKUP($A28,csapatok!$A:$GR,BZ$271,FALSE))-6),'csapat-ranglista'!$A:$CC,BZ$272,FALSE)/8,VLOOKUP(VLOOKUP($A28,csapatok!$A:$GR,BZ$271,FALSE),'csapat-ranglista'!$A:$CC,BZ$272,FALSE)/4),0)</f>
        <v>0</v>
      </c>
      <c r="CA28" s="226">
        <f>IFERROR(IF(RIGHT(VLOOKUP($A28,csapatok!$A:$GR,CA$271,FALSE),5)="Csere",VLOOKUP(LEFT(VLOOKUP($A28,csapatok!$A:$GR,CA$271,FALSE),LEN(VLOOKUP($A28,csapatok!$A:$GR,CA$271,FALSE))-6),'csapat-ranglista'!$A:$CC,CA$272,FALSE)/8,VLOOKUP(VLOOKUP($A28,csapatok!$A:$GR,CA$271,FALSE),'csapat-ranglista'!$A:$CC,CA$272,FALSE)/4),0)</f>
        <v>0</v>
      </c>
      <c r="CB28" s="226">
        <f>IFERROR(IF(RIGHT(VLOOKUP($A28,csapatok!$A:$GR,CB$271,FALSE),5)="Csere",VLOOKUP(LEFT(VLOOKUP($A28,csapatok!$A:$GR,CB$271,FALSE),LEN(VLOOKUP($A28,csapatok!$A:$GR,CB$271,FALSE))-6),'csapat-ranglista'!$A:$CC,CB$272,FALSE)/8,VLOOKUP(VLOOKUP($A28,csapatok!$A:$GR,CB$271,FALSE),'csapat-ranglista'!$A:$CC,CB$272,FALSE)/4),0)</f>
        <v>0</v>
      </c>
      <c r="CC28" s="226">
        <f>IFERROR(IF(RIGHT(VLOOKUP($A28,csapatok!$A:$GR,CC$271,FALSE),5)="Csere",VLOOKUP(LEFT(VLOOKUP($A28,csapatok!$A:$GR,CC$271,FALSE),LEN(VLOOKUP($A28,csapatok!$A:$GR,CC$271,FALSE))-6),'csapat-ranglista'!$A:$CC,CC$272,FALSE)/8,VLOOKUP(VLOOKUP($A28,csapatok!$A:$GR,CC$271,FALSE),'csapat-ranglista'!$A:$CC,CC$272,FALSE)/4),0)</f>
        <v>0</v>
      </c>
      <c r="CD28" s="226">
        <f>IFERROR(IF(RIGHT(VLOOKUP($A28,csapatok!$A:$GR,CD$271,FALSE),5)="Csere",VLOOKUP(LEFT(VLOOKUP($A28,csapatok!$A:$GR,CD$271,FALSE),LEN(VLOOKUP($A28,csapatok!$A:$GR,CD$271,FALSE))-6),'csapat-ranglista'!$A:$CC,CD$272,FALSE)/8,VLOOKUP(VLOOKUP($A28,csapatok!$A:$GR,CD$271,FALSE),'csapat-ranglista'!$A:$CC,CD$272,FALSE)/4),0)</f>
        <v>0</v>
      </c>
      <c r="CE28" s="226">
        <f>IFERROR(IF(RIGHT(VLOOKUP($A28,csapatok!$A:$GR,CE$271,FALSE),5)="Csere",VLOOKUP(LEFT(VLOOKUP($A28,csapatok!$A:$GR,CE$271,FALSE),LEN(VLOOKUP($A28,csapatok!$A:$GR,CE$271,FALSE))-6),'csapat-ranglista'!$A:$CC,CE$272,FALSE)/8,VLOOKUP(VLOOKUP($A28,csapatok!$A:$GR,CE$271,FALSE),'csapat-ranglista'!$A:$CC,CE$272,FALSE)/4),0)</f>
        <v>0</v>
      </c>
      <c r="CF28" s="226">
        <f>IFERROR(IF(RIGHT(VLOOKUP($A28,csapatok!$A:$GR,CF$271,FALSE),5)="Csere",VLOOKUP(LEFT(VLOOKUP($A28,csapatok!$A:$GR,CF$271,FALSE),LEN(VLOOKUP($A28,csapatok!$A:$GR,CF$271,FALSE))-6),'csapat-ranglista'!$A:$CC,CF$272,FALSE)/8,VLOOKUP(VLOOKUP($A28,csapatok!$A:$GR,CF$271,FALSE),'csapat-ranglista'!$A:$CC,CF$272,FALSE)/4),0)</f>
        <v>0</v>
      </c>
      <c r="CG28" s="226">
        <f>IFERROR(IF(RIGHT(VLOOKUP($A28,csapatok!$A:$GR,CG$271,FALSE),5)="Csere",VLOOKUP(LEFT(VLOOKUP($A28,csapatok!$A:$GR,CG$271,FALSE),LEN(VLOOKUP($A28,csapatok!$A:$GR,CG$271,FALSE))-6),'csapat-ranglista'!$A:$CC,CG$272,FALSE)/8,VLOOKUP(VLOOKUP($A28,csapatok!$A:$GR,CG$271,FALSE),'csapat-ranglista'!$A:$CC,CG$272,FALSE)/4),0)</f>
        <v>0</v>
      </c>
      <c r="CH28" s="226">
        <f>IFERROR(IF(RIGHT(VLOOKUP($A28,csapatok!$A:$GR,CH$271,FALSE),5)="Csere",VLOOKUP(LEFT(VLOOKUP($A28,csapatok!$A:$GR,CH$271,FALSE),LEN(VLOOKUP($A28,csapatok!$A:$GR,CH$271,FALSE))-6),'csapat-ranglista'!$A:$CC,CH$272,FALSE)/8,VLOOKUP(VLOOKUP($A28,csapatok!$A:$GR,CH$271,FALSE),'csapat-ranglista'!$A:$CC,CH$272,FALSE)/4),0)</f>
        <v>0</v>
      </c>
      <c r="CI28" s="226">
        <f>IFERROR(IF(RIGHT(VLOOKUP($A28,csapatok!$A:$GR,CI$271,FALSE),5)="Csere",VLOOKUP(LEFT(VLOOKUP($A28,csapatok!$A:$GR,CI$271,FALSE),LEN(VLOOKUP($A28,csapatok!$A:$GR,CI$271,FALSE))-6),'csapat-ranglista'!$A:$CC,CI$272,FALSE)/8,VLOOKUP(VLOOKUP($A28,csapatok!$A:$GR,CI$271,FALSE),'csapat-ranglista'!$A:$CC,CI$272,FALSE)/4),0)</f>
        <v>0</v>
      </c>
      <c r="CJ28" s="227">
        <f>versenyek!$IQ$11*IFERROR(VLOOKUP(VLOOKUP($A28,versenyek!IP:IR,3,FALSE),szabalyok!$A$16:$B$23,2,FALSE)/4,0)</f>
        <v>0</v>
      </c>
      <c r="CK28" s="227">
        <f>versenyek!$IT$11*IFERROR(VLOOKUP(VLOOKUP($A28,versenyek!IS:IU,3,FALSE),szabalyok!$A$16:$B$23,2,FALSE)/4,0)</f>
        <v>0</v>
      </c>
      <c r="CL28" s="226"/>
      <c r="CM28" s="250">
        <f t="shared" si="1"/>
        <v>58.175105659593839</v>
      </c>
    </row>
    <row r="29" spans="1:91">
      <c r="A29" s="32" t="s">
        <v>328</v>
      </c>
      <c r="B29" s="292" t="s">
        <v>1389</v>
      </c>
      <c r="C29" s="133" t="s">
        <v>736</v>
      </c>
      <c r="D29" s="32" t="s">
        <v>101</v>
      </c>
      <c r="E29" s="47"/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f>IFERROR(IF(RIGHT(VLOOKUP($A29,csapatok!$A:$BL,X$271,FALSE),5)="Csere",VLOOKUP(LEFT(VLOOKUP($A29,csapatok!$A:$BL,X$271,FALSE),LEN(VLOOKUP($A29,csapatok!$A:$BL,X$271,FALSE))-6),'csapat-ranglista'!$A:$CC,X$272,FALSE)/8,VLOOKUP(VLOOKUP($A29,csapatok!$A:$BL,X$271,FALSE),'csapat-ranglista'!$A:$CC,X$272,FALSE)/4),0)</f>
        <v>0</v>
      </c>
      <c r="Y29" s="32">
        <f>IFERROR(IF(RIGHT(VLOOKUP($A29,csapatok!$A:$BL,Y$271,FALSE),5)="Csere",VLOOKUP(LEFT(VLOOKUP($A29,csapatok!$A:$BL,Y$271,FALSE),LEN(VLOOKUP($A29,csapatok!$A:$BL,Y$271,FALSE))-6),'csapat-ranglista'!$A:$CC,Y$272,FALSE)/8,VLOOKUP(VLOOKUP($A29,csapatok!$A:$BL,Y$271,FALSE),'csapat-ranglista'!$A:$CC,Y$272,FALSE)/4),0)</f>
        <v>0</v>
      </c>
      <c r="Z29" s="32">
        <f>IFERROR(IF(RIGHT(VLOOKUP($A29,csapatok!$A:$BL,Z$271,FALSE),5)="Csere",VLOOKUP(LEFT(VLOOKUP($A29,csapatok!$A:$BL,Z$271,FALSE),LEN(VLOOKUP($A29,csapatok!$A:$BL,Z$271,FALSE))-6),'csapat-ranglista'!$A:$CC,Z$272,FALSE)/8,VLOOKUP(VLOOKUP($A29,csapatok!$A:$BL,Z$271,FALSE),'csapat-ranglista'!$A:$CC,Z$272,FALSE)/4),0)</f>
        <v>0</v>
      </c>
      <c r="AA29" s="32">
        <f>IFERROR(IF(RIGHT(VLOOKUP($A29,csapatok!$A:$BL,AA$271,FALSE),5)="Csere",VLOOKUP(LEFT(VLOOKUP($A29,csapatok!$A:$BL,AA$271,FALSE),LEN(VLOOKUP($A29,csapatok!$A:$BL,AA$271,FALSE))-6),'csapat-ranglista'!$A:$CC,AA$272,FALSE)/8,VLOOKUP(VLOOKUP($A29,csapatok!$A:$BL,AA$271,FALSE),'csapat-ranglista'!$A:$CC,AA$272,FALSE)/4),0)</f>
        <v>0</v>
      </c>
      <c r="AB29" s="226">
        <f>IFERROR(IF(RIGHT(VLOOKUP($A29,csapatok!$A:$BL,AB$271,FALSE),5)="Csere",VLOOKUP(LEFT(VLOOKUP($A29,csapatok!$A:$BL,AB$271,FALSE),LEN(VLOOKUP($A29,csapatok!$A:$BL,AB$271,FALSE))-6),'csapat-ranglista'!$A:$CC,AB$272,FALSE)/8,VLOOKUP(VLOOKUP($A29,csapatok!$A:$BL,AB$271,FALSE),'csapat-ranglista'!$A:$CC,AB$272,FALSE)/4),0)</f>
        <v>0</v>
      </c>
      <c r="AC29" s="226">
        <f>IFERROR(IF(RIGHT(VLOOKUP($A29,csapatok!$A:$BL,AC$271,FALSE),5)="Csere",VLOOKUP(LEFT(VLOOKUP($A29,csapatok!$A:$BL,AC$271,FALSE),LEN(VLOOKUP($A29,csapatok!$A:$BL,AC$271,FALSE))-6),'csapat-ranglista'!$A:$CC,AC$272,FALSE)/8,VLOOKUP(VLOOKUP($A29,csapatok!$A:$BL,AC$271,FALSE),'csapat-ranglista'!$A:$CC,AC$272,FALSE)/4),0)</f>
        <v>0</v>
      </c>
      <c r="AD29" s="226">
        <f>IFERROR(IF(RIGHT(VLOOKUP($A29,csapatok!$A:$BL,AD$271,FALSE),5)="Csere",VLOOKUP(LEFT(VLOOKUP($A29,csapatok!$A:$BL,AD$271,FALSE),LEN(VLOOKUP($A29,csapatok!$A:$BL,AD$271,FALSE))-6),'csapat-ranglista'!$A:$CC,AD$272,FALSE)/8,VLOOKUP(VLOOKUP($A29,csapatok!$A:$BL,AD$271,FALSE),'csapat-ranglista'!$A:$CC,AD$272,FALSE)/4),0)</f>
        <v>0</v>
      </c>
      <c r="AE29" s="226">
        <f>IFERROR(IF(RIGHT(VLOOKUP($A29,csapatok!$A:$BL,AE$271,FALSE),5)="Csere",VLOOKUP(LEFT(VLOOKUP($A29,csapatok!$A:$BL,AE$271,FALSE),LEN(VLOOKUP($A29,csapatok!$A:$BL,AE$271,FALSE))-6),'csapat-ranglista'!$A:$CC,AE$272,FALSE)/8,VLOOKUP(VLOOKUP($A29,csapatok!$A:$BL,AE$271,FALSE),'csapat-ranglista'!$A:$CC,AE$272,FALSE)/4),0)</f>
        <v>0</v>
      </c>
      <c r="AF29" s="226">
        <f>IFERROR(IF(RIGHT(VLOOKUP($A29,csapatok!$A:$BL,AF$271,FALSE),5)="Csere",VLOOKUP(LEFT(VLOOKUP($A29,csapatok!$A:$BL,AF$271,FALSE),LEN(VLOOKUP($A29,csapatok!$A:$BL,AF$271,FALSE))-6),'csapat-ranglista'!$A:$CC,AF$272,FALSE)/8,VLOOKUP(VLOOKUP($A29,csapatok!$A:$BL,AF$271,FALSE),'csapat-ranglista'!$A:$CC,AF$272,FALSE)/4),0)</f>
        <v>0</v>
      </c>
      <c r="AG29" s="226">
        <f>IFERROR(IF(RIGHT(VLOOKUP($A29,csapatok!$A:$BL,AG$271,FALSE),5)="Csere",VLOOKUP(LEFT(VLOOKUP($A29,csapatok!$A:$BL,AG$271,FALSE),LEN(VLOOKUP($A29,csapatok!$A:$BL,AG$271,FALSE))-6),'csapat-ranglista'!$A:$CC,AG$272,FALSE)/8,VLOOKUP(VLOOKUP($A29,csapatok!$A:$BL,AG$271,FALSE),'csapat-ranglista'!$A:$CC,AG$272,FALSE)/4),0)</f>
        <v>0</v>
      </c>
      <c r="AH29" s="226">
        <f>IFERROR(IF(RIGHT(VLOOKUP($A29,csapatok!$A:$BL,AH$271,FALSE),5)="Csere",VLOOKUP(LEFT(VLOOKUP($A29,csapatok!$A:$BL,AH$271,FALSE),LEN(VLOOKUP($A29,csapatok!$A:$BL,AH$271,FALSE))-6),'csapat-ranglista'!$A:$CC,AH$272,FALSE)/8,VLOOKUP(VLOOKUP($A29,csapatok!$A:$BL,AH$271,FALSE),'csapat-ranglista'!$A:$CC,AH$272,FALSE)/4),0)</f>
        <v>0</v>
      </c>
      <c r="AI29" s="226">
        <f>IFERROR(IF(RIGHT(VLOOKUP($A29,csapatok!$A:$BL,AI$271,FALSE),5)="Csere",VLOOKUP(LEFT(VLOOKUP($A29,csapatok!$A:$BL,AI$271,FALSE),LEN(VLOOKUP($A29,csapatok!$A:$BL,AI$271,FALSE))-6),'csapat-ranglista'!$A:$CC,AI$272,FALSE)/8,VLOOKUP(VLOOKUP($A29,csapatok!$A:$BL,AI$271,FALSE),'csapat-ranglista'!$A:$CC,AI$272,FALSE)/4),0)</f>
        <v>0</v>
      </c>
      <c r="AJ29" s="226">
        <f>IFERROR(IF(RIGHT(VLOOKUP($A29,csapatok!$A:$BL,AJ$271,FALSE),5)="Csere",VLOOKUP(LEFT(VLOOKUP($A29,csapatok!$A:$BL,AJ$271,FALSE),LEN(VLOOKUP($A29,csapatok!$A:$BL,AJ$271,FALSE))-6),'csapat-ranglista'!$A:$CC,AJ$272,FALSE)/8,VLOOKUP(VLOOKUP($A29,csapatok!$A:$BL,AJ$271,FALSE),'csapat-ranglista'!$A:$CC,AJ$272,FALSE)/2),0)</f>
        <v>0</v>
      </c>
      <c r="AK29" s="226">
        <f>IFERROR(IF(RIGHT(VLOOKUP($A29,csapatok!$A:$CN,AK$271,FALSE),5)="Csere",VLOOKUP(LEFT(VLOOKUP($A29,csapatok!$A:$CN,AK$271,FALSE),LEN(VLOOKUP($A29,csapatok!$A:$CN,AK$271,FALSE))-6),'csapat-ranglista'!$A:$CC,AK$272,FALSE)/8,VLOOKUP(VLOOKUP($A29,csapatok!$A:$CN,AK$271,FALSE),'csapat-ranglista'!$A:$CC,AK$272,FALSE)/4),0)</f>
        <v>0</v>
      </c>
      <c r="AL29" s="226">
        <f>IFERROR(IF(RIGHT(VLOOKUP($A29,csapatok!$A:$CN,AL$271,FALSE),5)="Csere",VLOOKUP(LEFT(VLOOKUP($A29,csapatok!$A:$CN,AL$271,FALSE),LEN(VLOOKUP($A29,csapatok!$A:$CN,AL$271,FALSE))-6),'csapat-ranglista'!$A:$CC,AL$272,FALSE)/8,VLOOKUP(VLOOKUP($A29,csapatok!$A:$CN,AL$271,FALSE),'csapat-ranglista'!$A:$CC,AL$272,FALSE)/4),0)</f>
        <v>0</v>
      </c>
      <c r="AM29" s="226">
        <f>IFERROR(IF(RIGHT(VLOOKUP($A29,csapatok!$A:$CN,AM$271,FALSE),5)="Csere",VLOOKUP(LEFT(VLOOKUP($A29,csapatok!$A:$CN,AM$271,FALSE),LEN(VLOOKUP($A29,csapatok!$A:$CN,AM$271,FALSE))-6),'csapat-ranglista'!$A:$CC,AM$272,FALSE)/8,VLOOKUP(VLOOKUP($A29,csapatok!$A:$CN,AM$271,FALSE),'csapat-ranglista'!$A:$CC,AM$272,FALSE)/4),0)</f>
        <v>0</v>
      </c>
      <c r="AN29" s="226">
        <f>IFERROR(IF(RIGHT(VLOOKUP($A29,csapatok!$A:$CN,AN$271,FALSE),5)="Csere",VLOOKUP(LEFT(VLOOKUP($A29,csapatok!$A:$CN,AN$271,FALSE),LEN(VLOOKUP($A29,csapatok!$A:$CN,AN$271,FALSE))-6),'csapat-ranglista'!$A:$CC,AN$272,FALSE)/8,VLOOKUP(VLOOKUP($A29,csapatok!$A:$CN,AN$271,FALSE),'csapat-ranglista'!$A:$CC,AN$272,FALSE)/4),0)</f>
        <v>0</v>
      </c>
      <c r="AO29" s="226">
        <f>IFERROR(IF(RIGHT(VLOOKUP($A29,csapatok!$A:$CN,AO$271,FALSE),5)="Csere",VLOOKUP(LEFT(VLOOKUP($A29,csapatok!$A:$CN,AO$271,FALSE),LEN(VLOOKUP($A29,csapatok!$A:$CN,AO$271,FALSE))-6),'csapat-ranglista'!$A:$CC,AO$272,FALSE)/8,VLOOKUP(VLOOKUP($A29,csapatok!$A:$CN,AO$271,FALSE),'csapat-ranglista'!$A:$CC,AO$272,FALSE)/4),0)</f>
        <v>0</v>
      </c>
      <c r="AP29" s="226">
        <f>IFERROR(IF(RIGHT(VLOOKUP($A29,csapatok!$A:$CN,AP$271,FALSE),5)="Csere",VLOOKUP(LEFT(VLOOKUP($A29,csapatok!$A:$CN,AP$271,FALSE),LEN(VLOOKUP($A29,csapatok!$A:$CN,AP$271,FALSE))-6),'csapat-ranglista'!$A:$CC,AP$272,FALSE)/8,VLOOKUP(VLOOKUP($A29,csapatok!$A:$CN,AP$271,FALSE),'csapat-ranglista'!$A:$CC,AP$272,FALSE)/4),0)</f>
        <v>0</v>
      </c>
      <c r="AQ29" s="226">
        <f>IFERROR(IF(RIGHT(VLOOKUP($A29,csapatok!$A:$CN,AQ$271,FALSE),5)="Csere",VLOOKUP(LEFT(VLOOKUP($A29,csapatok!$A:$CN,AQ$271,FALSE),LEN(VLOOKUP($A29,csapatok!$A:$CN,AQ$271,FALSE))-6),'csapat-ranglista'!$A:$CC,AQ$272,FALSE)/8,VLOOKUP(VLOOKUP($A29,csapatok!$A:$CN,AQ$271,FALSE),'csapat-ranglista'!$A:$CC,AQ$272,FALSE)/4),0)</f>
        <v>0</v>
      </c>
      <c r="AR29" s="226">
        <f>IFERROR(IF(RIGHT(VLOOKUP($A29,csapatok!$A:$CN,AR$271,FALSE),5)="Csere",VLOOKUP(LEFT(VLOOKUP($A29,csapatok!$A:$CN,AR$271,FALSE),LEN(VLOOKUP($A29,csapatok!$A:$CN,AR$271,FALSE))-6),'csapat-ranglista'!$A:$CC,AR$272,FALSE)/8,VLOOKUP(VLOOKUP($A29,csapatok!$A:$CN,AR$271,FALSE),'csapat-ranglista'!$A:$CC,AR$272,FALSE)/4),0)</f>
        <v>0</v>
      </c>
      <c r="AS29" s="226">
        <f>IFERROR(IF(RIGHT(VLOOKUP($A29,csapatok!$A:$CN,AS$271,FALSE),5)="Csere",VLOOKUP(LEFT(VLOOKUP($A29,csapatok!$A:$CN,AS$271,FALSE),LEN(VLOOKUP($A29,csapatok!$A:$CN,AS$271,FALSE))-6),'csapat-ranglista'!$A:$CC,AS$272,FALSE)/8,VLOOKUP(VLOOKUP($A29,csapatok!$A:$CN,AS$271,FALSE),'csapat-ranglista'!$A:$CC,AS$272,FALSE)/4),0)</f>
        <v>0</v>
      </c>
      <c r="AT29" s="226">
        <f>IFERROR(IF(RIGHT(VLOOKUP($A29,csapatok!$A:$CN,AT$271,FALSE),5)="Csere",VLOOKUP(LEFT(VLOOKUP($A29,csapatok!$A:$CN,AT$271,FALSE),LEN(VLOOKUP($A29,csapatok!$A:$CN,AT$271,FALSE))-6),'csapat-ranglista'!$A:$CC,AT$272,FALSE)/8,VLOOKUP(VLOOKUP($A29,csapatok!$A:$CN,AT$271,FALSE),'csapat-ranglista'!$A:$CC,AT$272,FALSE)/4),0)</f>
        <v>0</v>
      </c>
      <c r="AU29" s="226">
        <f>IFERROR(IF(RIGHT(VLOOKUP($A29,csapatok!$A:$CN,AU$271,FALSE),5)="Csere",VLOOKUP(LEFT(VLOOKUP($A29,csapatok!$A:$CN,AU$271,FALSE),LEN(VLOOKUP($A29,csapatok!$A:$CN,AU$271,FALSE))-6),'csapat-ranglista'!$A:$CC,AU$272,FALSE)/8,VLOOKUP(VLOOKUP($A29,csapatok!$A:$CN,AU$271,FALSE),'csapat-ranglista'!$A:$CC,AU$272,FALSE)/4),0)</f>
        <v>0</v>
      </c>
      <c r="AV29" s="226">
        <f>IFERROR(IF(RIGHT(VLOOKUP($A29,csapatok!$A:$CN,AV$271,FALSE),5)="Csere",VLOOKUP(LEFT(VLOOKUP($A29,csapatok!$A:$CN,AV$271,FALSE),LEN(VLOOKUP($A29,csapatok!$A:$CN,AV$271,FALSE))-6),'csapat-ranglista'!$A:$CC,AV$272,FALSE)/8,VLOOKUP(VLOOKUP($A29,csapatok!$A:$CN,AV$271,FALSE),'csapat-ranglista'!$A:$CC,AV$272,FALSE)/4),0)</f>
        <v>0</v>
      </c>
      <c r="AW29" s="226">
        <f>IFERROR(IF(RIGHT(VLOOKUP($A29,csapatok!$A:$CN,AW$271,FALSE),5)="Csere",VLOOKUP(LEFT(VLOOKUP($A29,csapatok!$A:$CN,AW$271,FALSE),LEN(VLOOKUP($A29,csapatok!$A:$CN,AW$271,FALSE))-6),'csapat-ranglista'!$A:$CC,AW$272,FALSE)/8,VLOOKUP(VLOOKUP($A29,csapatok!$A:$CN,AW$271,FALSE),'csapat-ranglista'!$A:$CC,AW$272,FALSE)/4),0)</f>
        <v>0</v>
      </c>
      <c r="AX29" s="226">
        <f>IFERROR(IF(RIGHT(VLOOKUP($A29,csapatok!$A:$CN,AX$271,FALSE),5)="Csere",VLOOKUP(LEFT(VLOOKUP($A29,csapatok!$A:$CN,AX$271,FALSE),LEN(VLOOKUP($A29,csapatok!$A:$CN,AX$271,FALSE))-6),'csapat-ranglista'!$A:$CC,AX$272,FALSE)/8,VLOOKUP(VLOOKUP($A29,csapatok!$A:$CN,AX$271,FALSE),'csapat-ranglista'!$A:$CC,AX$272,FALSE)/4),0)</f>
        <v>0</v>
      </c>
      <c r="AY29" s="226">
        <f>IFERROR(IF(RIGHT(VLOOKUP($A29,csapatok!$A:$GR,AY$271,FALSE),5)="Csere",VLOOKUP(LEFT(VLOOKUP($A29,csapatok!$A:$GR,AY$271,FALSE),LEN(VLOOKUP($A29,csapatok!$A:$GR,AY$271,FALSE))-6),'csapat-ranglista'!$A:$CC,AY$272,FALSE)/8,VLOOKUP(VLOOKUP($A29,csapatok!$A:$GR,AY$271,FALSE),'csapat-ranglista'!$A:$CC,AY$272,FALSE)/4),0)</f>
        <v>0</v>
      </c>
      <c r="AZ29" s="226">
        <f>IFERROR(IF(RIGHT(VLOOKUP($A29,csapatok!$A:$GR,AZ$271,FALSE),5)="Csere",VLOOKUP(LEFT(VLOOKUP($A29,csapatok!$A:$GR,AZ$271,FALSE),LEN(VLOOKUP($A29,csapatok!$A:$GR,AZ$271,FALSE))-6),'csapat-ranglista'!$A:$CC,AZ$272,FALSE)/8,VLOOKUP(VLOOKUP($A29,csapatok!$A:$GR,AZ$271,FALSE),'csapat-ranglista'!$A:$CC,AZ$272,FALSE)/4),0)</f>
        <v>0</v>
      </c>
      <c r="BA29" s="226">
        <f>IFERROR(IF(RIGHT(VLOOKUP($A29,csapatok!$A:$GR,BA$271,FALSE),5)="Csere",VLOOKUP(LEFT(VLOOKUP($A29,csapatok!$A:$GR,BA$271,FALSE),LEN(VLOOKUP($A29,csapatok!$A:$GR,BA$271,FALSE))-6),'csapat-ranglista'!$A:$CC,BA$272,FALSE)/8,VLOOKUP(VLOOKUP($A29,csapatok!$A:$GR,BA$271,FALSE),'csapat-ranglista'!$A:$CC,BA$272,FALSE)/4),0)</f>
        <v>0</v>
      </c>
      <c r="BB29" s="226">
        <f>IFERROR(IF(RIGHT(VLOOKUP($A29,csapatok!$A:$GR,BB$271,FALSE),5)="Csere",VLOOKUP(LEFT(VLOOKUP($A29,csapatok!$A:$GR,BB$271,FALSE),LEN(VLOOKUP($A29,csapatok!$A:$GR,BB$271,FALSE))-6),'csapat-ranglista'!$A:$CC,BB$272,FALSE)/8,VLOOKUP(VLOOKUP($A29,csapatok!$A:$GR,BB$271,FALSE),'csapat-ranglista'!$A:$CC,BB$272,FALSE)/4),0)</f>
        <v>0</v>
      </c>
      <c r="BC29" s="227">
        <f>versenyek!$ES$11*IFERROR(VLOOKUP(VLOOKUP($A29,versenyek!ER:ET,3,FALSE),szabalyok!$A$16:$B$23,2,FALSE)/4,0)</f>
        <v>0</v>
      </c>
      <c r="BD29" s="227">
        <f>versenyek!$EV$11*IFERROR(VLOOKUP(VLOOKUP($A29,versenyek!EU:EW,3,FALSE),szabalyok!$A$16:$B$23,2,FALSE)/4,0)</f>
        <v>0</v>
      </c>
      <c r="BE29" s="226">
        <f>IFERROR(IF(RIGHT(VLOOKUP($A29,csapatok!$A:$GR,BE$271,FALSE),5)="Csere",VLOOKUP(LEFT(VLOOKUP($A29,csapatok!$A:$GR,BE$271,FALSE),LEN(VLOOKUP($A29,csapatok!$A:$GR,BE$271,FALSE))-6),'csapat-ranglista'!$A:$CC,BE$272,FALSE)/8,VLOOKUP(VLOOKUP($A29,csapatok!$A:$GR,BE$271,FALSE),'csapat-ranglista'!$A:$CC,BE$272,FALSE)/4),0)</f>
        <v>0</v>
      </c>
      <c r="BF29" s="226">
        <f>IFERROR(IF(RIGHT(VLOOKUP($A29,csapatok!$A:$GR,BF$271,FALSE),5)="Csere",VLOOKUP(LEFT(VLOOKUP($A29,csapatok!$A:$GR,BF$271,FALSE),LEN(VLOOKUP($A29,csapatok!$A:$GR,BF$271,FALSE))-6),'csapat-ranglista'!$A:$CC,BF$272,FALSE)/8,VLOOKUP(VLOOKUP($A29,csapatok!$A:$GR,BF$271,FALSE),'csapat-ranglista'!$A:$CC,BF$272,FALSE)/4),0)</f>
        <v>0</v>
      </c>
      <c r="BG29" s="226">
        <f>IFERROR(IF(RIGHT(VLOOKUP($A29,csapatok!$A:$GR,BG$271,FALSE),5)="Csere",VLOOKUP(LEFT(VLOOKUP($A29,csapatok!$A:$GR,BG$271,FALSE),LEN(VLOOKUP($A29,csapatok!$A:$GR,BG$271,FALSE))-6),'csapat-ranglista'!$A:$CC,BG$272,FALSE)/8,VLOOKUP(VLOOKUP($A29,csapatok!$A:$GR,BG$271,FALSE),'csapat-ranglista'!$A:$CC,BG$272,FALSE)/4),0)</f>
        <v>0</v>
      </c>
      <c r="BH29" s="226">
        <f>IFERROR(IF(RIGHT(VLOOKUP($A29,csapatok!$A:$GR,BH$271,FALSE),5)="Csere",VLOOKUP(LEFT(VLOOKUP($A29,csapatok!$A:$GR,BH$271,FALSE),LEN(VLOOKUP($A29,csapatok!$A:$GR,BH$271,FALSE))-6),'csapat-ranglista'!$A:$CC,BH$272,FALSE)/8,VLOOKUP(VLOOKUP($A29,csapatok!$A:$GR,BH$271,FALSE),'csapat-ranglista'!$A:$CC,BH$272,FALSE)/4),0)</f>
        <v>0</v>
      </c>
      <c r="BI29" s="226">
        <f>IFERROR(IF(RIGHT(VLOOKUP($A29,csapatok!$A:$GR,BI$271,FALSE),5)="Csere",VLOOKUP(LEFT(VLOOKUP($A29,csapatok!$A:$GR,BI$271,FALSE),LEN(VLOOKUP($A29,csapatok!$A:$GR,BI$271,FALSE))-6),'csapat-ranglista'!$A:$CC,BI$272,FALSE)/8,VLOOKUP(VLOOKUP($A29,csapatok!$A:$GR,BI$271,FALSE),'csapat-ranglista'!$A:$CC,BI$272,FALSE)/4),0)</f>
        <v>0</v>
      </c>
      <c r="BJ29" s="226">
        <f>IFERROR(IF(RIGHT(VLOOKUP($A29,csapatok!$A:$GR,BJ$271,FALSE),5)="Csere",VLOOKUP(LEFT(VLOOKUP($A29,csapatok!$A:$GR,BJ$271,FALSE),LEN(VLOOKUP($A29,csapatok!$A:$GR,BJ$271,FALSE))-6),'csapat-ranglista'!$A:$CC,BJ$272,FALSE)/8,VLOOKUP(VLOOKUP($A29,csapatok!$A:$GR,BJ$271,FALSE),'csapat-ranglista'!$A:$CC,BJ$272,FALSE)/4),0)</f>
        <v>0</v>
      </c>
      <c r="BK29" s="226">
        <f>IFERROR(IF(RIGHT(VLOOKUP($A29,csapatok!$A:$GR,BK$271,FALSE),5)="Csere",VLOOKUP(LEFT(VLOOKUP($A29,csapatok!$A:$GR,BK$271,FALSE),LEN(VLOOKUP($A29,csapatok!$A:$GR,BK$271,FALSE))-6),'csapat-ranglista'!$A:$CC,BK$272,FALSE)/8,VLOOKUP(VLOOKUP($A29,csapatok!$A:$GR,BK$271,FALSE),'csapat-ranglista'!$A:$CC,BK$272,FALSE)/4),0)</f>
        <v>0</v>
      </c>
      <c r="BL29" s="226">
        <f>IFERROR(IF(RIGHT(VLOOKUP($A29,csapatok!$A:$GR,BL$271,FALSE),5)="Csere",VLOOKUP(LEFT(VLOOKUP($A29,csapatok!$A:$GR,BL$271,FALSE),LEN(VLOOKUP($A29,csapatok!$A:$GR,BL$271,FALSE))-6),'csapat-ranglista'!$A:$CC,BL$272,FALSE)/8,VLOOKUP(VLOOKUP($A29,csapatok!$A:$GR,BL$271,FALSE),'csapat-ranglista'!$A:$CC,BL$272,FALSE)/4),0)</f>
        <v>0</v>
      </c>
      <c r="BM29" s="226">
        <f>IFERROR(IF(RIGHT(VLOOKUP($A29,csapatok!$A:$GR,BM$271,FALSE),5)="Csere",VLOOKUP(LEFT(VLOOKUP($A29,csapatok!$A:$GR,BM$271,FALSE),LEN(VLOOKUP($A29,csapatok!$A:$GR,BM$271,FALSE))-6),'csapat-ranglista'!$A:$CC,BM$272,FALSE)/8,VLOOKUP(VLOOKUP($A29,csapatok!$A:$GR,BM$271,FALSE),'csapat-ranglista'!$A:$CC,BM$272,FALSE)/4),0)</f>
        <v>0</v>
      </c>
      <c r="BN29" s="226">
        <f>IFERROR(IF(RIGHT(VLOOKUP($A29,csapatok!$A:$GR,BN$271,FALSE),5)="Csere",VLOOKUP(LEFT(VLOOKUP($A29,csapatok!$A:$GR,BN$271,FALSE),LEN(VLOOKUP($A29,csapatok!$A:$GR,BN$271,FALSE))-6),'csapat-ranglista'!$A:$CC,BN$272,FALSE)/8,VLOOKUP(VLOOKUP($A29,csapatok!$A:$GR,BN$271,FALSE),'csapat-ranglista'!$A:$CC,BN$272,FALSE)/4),0)</f>
        <v>0</v>
      </c>
      <c r="BO29" s="226">
        <f>IFERROR(IF(RIGHT(VLOOKUP($A29,csapatok!$A:$GR,BO$271,FALSE),5)="Csere",VLOOKUP(LEFT(VLOOKUP($A29,csapatok!$A:$GR,BO$271,FALSE),LEN(VLOOKUP($A29,csapatok!$A:$GR,BO$271,FALSE))-6),'csapat-ranglista'!$A:$CC,BO$272,FALSE)/8,VLOOKUP(VLOOKUP($A29,csapatok!$A:$GR,BO$271,FALSE),'csapat-ranglista'!$A:$CC,BO$272,FALSE)/4),0)</f>
        <v>5.4465881304359316</v>
      </c>
      <c r="BP29" s="226">
        <f>IFERROR(IF(RIGHT(VLOOKUP($A29,csapatok!$A:$GR,BP$271,FALSE),5)="Csere",VLOOKUP(LEFT(VLOOKUP($A29,csapatok!$A:$GR,BP$271,FALSE),LEN(VLOOKUP($A29,csapatok!$A:$GR,BP$271,FALSE))-6),'csapat-ranglista'!$A:$CC,BP$272,FALSE)/8,VLOOKUP(VLOOKUP($A29,csapatok!$A:$GR,BP$271,FALSE),'csapat-ranglista'!$A:$CC,BP$272,FALSE)/4),0)</f>
        <v>0</v>
      </c>
      <c r="BQ29" s="226">
        <f>IFERROR(IF(RIGHT(VLOOKUP($A29,csapatok!$A:$GR,BQ$271,FALSE),5)="Csere",VLOOKUP(LEFT(VLOOKUP($A29,csapatok!$A:$GR,BQ$271,FALSE),LEN(VLOOKUP($A29,csapatok!$A:$GR,BQ$271,FALSE))-6),'csapat-ranglista'!$A:$CC,BQ$272,FALSE)/8,VLOOKUP(VLOOKUP($A29,csapatok!$A:$GR,BQ$271,FALSE),'csapat-ranglista'!$A:$CC,BQ$272,FALSE)/4),0)</f>
        <v>0</v>
      </c>
      <c r="BR29" s="226">
        <f>IFERROR(IF(RIGHT(VLOOKUP($A29,csapatok!$A:$GR,BR$271,FALSE),5)="Csere",VLOOKUP(LEFT(VLOOKUP($A29,csapatok!$A:$GR,BR$271,FALSE),LEN(VLOOKUP($A29,csapatok!$A:$GR,BR$271,FALSE))-6),'csapat-ranglista'!$A:$CC,BR$272,FALSE)/8,VLOOKUP(VLOOKUP($A29,csapatok!$A:$GR,BR$271,FALSE),'csapat-ranglista'!$A:$CC,BR$272,FALSE)/4),0)</f>
        <v>0</v>
      </c>
      <c r="BS29" s="226">
        <f>IFERROR(IF(RIGHT(VLOOKUP($A29,csapatok!$A:$GR,BS$271,FALSE),5)="Csere",VLOOKUP(LEFT(VLOOKUP($A29,csapatok!$A:$GR,BS$271,FALSE),LEN(VLOOKUP($A29,csapatok!$A:$GR,BS$271,FALSE))-6),'csapat-ranglista'!$A:$CC,BS$272,FALSE)/8,VLOOKUP(VLOOKUP($A29,csapatok!$A:$GR,BS$271,FALSE),'csapat-ranglista'!$A:$CC,BS$272,FALSE)/4),0)</f>
        <v>1.5620795383469517</v>
      </c>
      <c r="BT29" s="226">
        <f>IFERROR(IF(RIGHT(VLOOKUP($A29,csapatok!$A:$GR,BT$271,FALSE),5)="Csere",VLOOKUP(LEFT(VLOOKUP($A29,csapatok!$A:$GR,BT$271,FALSE),LEN(VLOOKUP($A29,csapatok!$A:$GR,BT$271,FALSE))-6),'csapat-ranglista'!$A:$CC,BT$272,FALSE)/8,VLOOKUP(VLOOKUP($A29,csapatok!$A:$GR,BT$271,FALSE),'csapat-ranglista'!$A:$CC,BT$272,FALSE)/4),0)</f>
        <v>0</v>
      </c>
      <c r="BU29" s="226">
        <f>IFERROR(IF(RIGHT(VLOOKUP($A29,csapatok!$A:$GR,BU$271,FALSE),5)="Csere",VLOOKUP(LEFT(VLOOKUP($A29,csapatok!$A:$GR,BU$271,FALSE),LEN(VLOOKUP($A29,csapatok!$A:$GR,BU$271,FALSE))-6),'csapat-ranglista'!$A:$CC,BU$272,FALSE)/8,VLOOKUP(VLOOKUP($A29,csapatok!$A:$GR,BU$271,FALSE),'csapat-ranglista'!$A:$CC,BU$272,FALSE)/4),0)</f>
        <v>0</v>
      </c>
      <c r="BV29" s="226">
        <f>IFERROR(IF(RIGHT(VLOOKUP($A29,csapatok!$A:$GR,BV$271,FALSE),5)="Csere",VLOOKUP(LEFT(VLOOKUP($A29,csapatok!$A:$GR,BV$271,FALSE),LEN(VLOOKUP($A29,csapatok!$A:$GR,BV$271,FALSE))-6),'csapat-ranglista'!$A:$CC,BV$272,FALSE)/8,VLOOKUP(VLOOKUP($A29,csapatok!$A:$GR,BV$271,FALSE),'csapat-ranglista'!$A:$CC,BV$272,FALSE)/4),0)</f>
        <v>0</v>
      </c>
      <c r="BW29" s="226">
        <f>IFERROR(IF(RIGHT(VLOOKUP($A29,csapatok!$A:$GR,BW$271,FALSE),5)="Csere",VLOOKUP(LEFT(VLOOKUP($A29,csapatok!$A:$GR,BW$271,FALSE),LEN(VLOOKUP($A29,csapatok!$A:$GR,BW$271,FALSE))-6),'csapat-ranglista'!$A:$CC,BW$272,FALSE)/8,VLOOKUP(VLOOKUP($A29,csapatok!$A:$GR,BW$271,FALSE),'csapat-ranglista'!$A:$CC,BW$272,FALSE)/4),0)</f>
        <v>0</v>
      </c>
      <c r="BX29" s="226">
        <f>IFERROR(IF(RIGHT(VLOOKUP($A29,csapatok!$A:$GR,BX$271,FALSE),5)="Csere",VLOOKUP(LEFT(VLOOKUP($A29,csapatok!$A:$GR,BX$271,FALSE),LEN(VLOOKUP($A29,csapatok!$A:$GR,BX$271,FALSE))-6),'csapat-ranglista'!$A:$CC,BX$272,FALSE)/8,VLOOKUP(VLOOKUP($A29,csapatok!$A:$GR,BX$271,FALSE),'csapat-ranglista'!$A:$CC,BX$272,FALSE)/4),0)</f>
        <v>0</v>
      </c>
      <c r="BY29" s="226">
        <f>IFERROR(IF(RIGHT(VLOOKUP($A29,csapatok!$A:$GR,BY$271,FALSE),5)="Csere",VLOOKUP(LEFT(VLOOKUP($A29,csapatok!$A:$GR,BY$271,FALSE),LEN(VLOOKUP($A29,csapatok!$A:$GR,BY$271,FALSE))-6),'csapat-ranglista'!$A:$CC,BY$272,FALSE)/8,VLOOKUP(VLOOKUP($A29,csapatok!$A:$GR,BY$271,FALSE),'csapat-ranglista'!$A:$CC,BY$272,FALSE)/4),0)</f>
        <v>22.650421207615153</v>
      </c>
      <c r="BZ29" s="226">
        <f>IFERROR(IF(RIGHT(VLOOKUP($A29,csapatok!$A:$GR,BZ$271,FALSE),5)="Csere",VLOOKUP(LEFT(VLOOKUP($A29,csapatok!$A:$GR,BZ$271,FALSE),LEN(VLOOKUP($A29,csapatok!$A:$GR,BZ$271,FALSE))-6),'csapat-ranglista'!$A:$CC,BZ$272,FALSE)/8,VLOOKUP(VLOOKUP($A29,csapatok!$A:$GR,BZ$271,FALSE),'csapat-ranglista'!$A:$CC,BZ$272,FALSE)/4),0)</f>
        <v>0</v>
      </c>
      <c r="CA29" s="226">
        <f>IFERROR(IF(RIGHT(VLOOKUP($A29,csapatok!$A:$GR,CA$271,FALSE),5)="Csere",VLOOKUP(LEFT(VLOOKUP($A29,csapatok!$A:$GR,CA$271,FALSE),LEN(VLOOKUP($A29,csapatok!$A:$GR,CA$271,FALSE))-6),'csapat-ranglista'!$A:$CC,CA$272,FALSE)/8,VLOOKUP(VLOOKUP($A29,csapatok!$A:$GR,CA$271,FALSE),'csapat-ranglista'!$A:$CC,CA$272,FALSE)/4),0)</f>
        <v>0</v>
      </c>
      <c r="CB29" s="226">
        <f>IFERROR(IF(RIGHT(VLOOKUP($A29,csapatok!$A:$GR,CB$271,FALSE),5)="Csere",VLOOKUP(LEFT(VLOOKUP($A29,csapatok!$A:$GR,CB$271,FALSE),LEN(VLOOKUP($A29,csapatok!$A:$GR,CB$271,FALSE))-6),'csapat-ranglista'!$A:$CC,CB$272,FALSE)/8,VLOOKUP(VLOOKUP($A29,csapatok!$A:$GR,CB$271,FALSE),'csapat-ranglista'!$A:$CC,CB$272,FALSE)/4),0)</f>
        <v>0</v>
      </c>
      <c r="CC29" s="226">
        <f>IFERROR(IF(RIGHT(VLOOKUP($A29,csapatok!$A:$GR,CC$271,FALSE),5)="Csere",VLOOKUP(LEFT(VLOOKUP($A29,csapatok!$A:$GR,CC$271,FALSE),LEN(VLOOKUP($A29,csapatok!$A:$GR,CC$271,FALSE))-6),'csapat-ranglista'!$A:$CC,CC$272,FALSE)/8,VLOOKUP(VLOOKUP($A29,csapatok!$A:$GR,CC$271,FALSE),'csapat-ranglista'!$A:$CC,CC$272,FALSE)/4),0)</f>
        <v>0</v>
      </c>
      <c r="CD29" s="226">
        <f>IFERROR(IF(RIGHT(VLOOKUP($A29,csapatok!$A:$GR,CD$271,FALSE),5)="Csere",VLOOKUP(LEFT(VLOOKUP($A29,csapatok!$A:$GR,CD$271,FALSE),LEN(VLOOKUP($A29,csapatok!$A:$GR,CD$271,FALSE))-6),'csapat-ranglista'!$A:$CC,CD$272,FALSE)/8,VLOOKUP(VLOOKUP($A29,csapatok!$A:$GR,CD$271,FALSE),'csapat-ranglista'!$A:$CC,CD$272,FALSE)/4),0)</f>
        <v>0</v>
      </c>
      <c r="CE29" s="226">
        <f>IFERROR(IF(RIGHT(VLOOKUP($A29,csapatok!$A:$GR,CE$271,FALSE),5)="Csere",VLOOKUP(LEFT(VLOOKUP($A29,csapatok!$A:$GR,CE$271,FALSE),LEN(VLOOKUP($A29,csapatok!$A:$GR,CE$271,FALSE))-6),'csapat-ranglista'!$A:$CC,CE$272,FALSE)/8,VLOOKUP(VLOOKUP($A29,csapatok!$A:$GR,CE$271,FALSE),'csapat-ranglista'!$A:$CC,CE$272,FALSE)/4),0)</f>
        <v>0</v>
      </c>
      <c r="CF29" s="226">
        <f>IFERROR(IF(RIGHT(VLOOKUP($A29,csapatok!$A:$GR,CF$271,FALSE),5)="Csere",VLOOKUP(LEFT(VLOOKUP($A29,csapatok!$A:$GR,CF$271,FALSE),LEN(VLOOKUP($A29,csapatok!$A:$GR,CF$271,FALSE))-6),'csapat-ranglista'!$A:$CC,CF$272,FALSE)/8,VLOOKUP(VLOOKUP($A29,csapatok!$A:$GR,CF$271,FALSE),'csapat-ranglista'!$A:$CC,CF$272,FALSE)/4),0)</f>
        <v>0</v>
      </c>
      <c r="CG29" s="226">
        <f>IFERROR(IF(RIGHT(VLOOKUP($A29,csapatok!$A:$GR,CG$271,FALSE),5)="Csere",VLOOKUP(LEFT(VLOOKUP($A29,csapatok!$A:$GR,CG$271,FALSE),LEN(VLOOKUP($A29,csapatok!$A:$GR,CG$271,FALSE))-6),'csapat-ranglista'!$A:$CC,CG$272,FALSE)/8,VLOOKUP(VLOOKUP($A29,csapatok!$A:$GR,CG$271,FALSE),'csapat-ranglista'!$A:$CC,CG$272,FALSE)/4),0)</f>
        <v>0</v>
      </c>
      <c r="CH29" s="226">
        <f>IFERROR(IF(RIGHT(VLOOKUP($A29,csapatok!$A:$GR,CH$271,FALSE),5)="Csere",VLOOKUP(LEFT(VLOOKUP($A29,csapatok!$A:$GR,CH$271,FALSE),LEN(VLOOKUP($A29,csapatok!$A:$GR,CH$271,FALSE))-6),'csapat-ranglista'!$A:$CC,CH$272,FALSE)/8,VLOOKUP(VLOOKUP($A29,csapatok!$A:$GR,CH$271,FALSE),'csapat-ranglista'!$A:$CC,CH$272,FALSE)/4),0)</f>
        <v>16.047505816028519</v>
      </c>
      <c r="CI29" s="226">
        <f>IFERROR(IF(RIGHT(VLOOKUP($A29,csapatok!$A:$GR,CI$271,FALSE),5)="Csere",VLOOKUP(LEFT(VLOOKUP($A29,csapatok!$A:$GR,CI$271,FALSE),LEN(VLOOKUP($A29,csapatok!$A:$GR,CI$271,FALSE))-6),'csapat-ranglista'!$A:$CC,CI$272,FALSE)/8,VLOOKUP(VLOOKUP($A29,csapatok!$A:$GR,CI$271,FALSE),'csapat-ranglista'!$A:$CC,CI$272,FALSE)/4),0)</f>
        <v>0</v>
      </c>
      <c r="CJ29" s="227">
        <f>versenyek!$IQ$11*IFERROR(VLOOKUP(VLOOKUP($A29,versenyek!IP:IR,3,FALSE),szabalyok!$A$16:$B$23,2,FALSE)/4,0)</f>
        <v>1.8147862458303969</v>
      </c>
      <c r="CK29" s="227">
        <f>versenyek!$IT$11*IFERROR(VLOOKUP(VLOOKUP($A29,versenyek!IS:IU,3,FALSE),szabalyok!$A$16:$B$23,2,FALSE)/4,0)</f>
        <v>0</v>
      </c>
      <c r="CL29" s="226"/>
      <c r="CM29" s="250">
        <f t="shared" si="1"/>
        <v>47.521380938256954</v>
      </c>
    </row>
    <row r="30" spans="1:91">
      <c r="A30" s="32" t="s">
        <v>50</v>
      </c>
      <c r="B30" s="2">
        <v>24622</v>
      </c>
      <c r="C30" s="133" t="str">
        <f t="shared" ref="C30:C38" si="2">IF(B30=0,"",IF(B30&lt;$C$1,"felnőtt","ifi"))</f>
        <v>felnőtt</v>
      </c>
      <c r="D30" s="32" t="s">
        <v>101</v>
      </c>
      <c r="E30" s="47">
        <v>25</v>
      </c>
      <c r="F30" s="32">
        <v>0</v>
      </c>
      <c r="G30" s="32">
        <v>0</v>
      </c>
      <c r="H30" s="32">
        <v>0</v>
      </c>
      <c r="I30" s="32">
        <v>3.3983939795270959</v>
      </c>
      <c r="J30" s="32">
        <v>2.2427561975175481</v>
      </c>
      <c r="K30" s="32">
        <v>0</v>
      </c>
      <c r="L30" s="32">
        <v>1.679684198733195</v>
      </c>
      <c r="M30" s="32">
        <v>0</v>
      </c>
      <c r="N30" s="32">
        <v>0</v>
      </c>
      <c r="O30" s="32">
        <v>25.402538831902241</v>
      </c>
      <c r="P30" s="32">
        <v>0</v>
      </c>
      <c r="Q30" s="32">
        <v>0</v>
      </c>
      <c r="R30" s="32">
        <v>0</v>
      </c>
      <c r="S30" s="32">
        <v>12.4936553328288</v>
      </c>
      <c r="T30" s="32">
        <v>18.626517470140559</v>
      </c>
      <c r="U30" s="32">
        <v>0</v>
      </c>
      <c r="V30" s="32">
        <v>0</v>
      </c>
      <c r="W30" s="32">
        <v>8.200560189250389</v>
      </c>
      <c r="X30" s="32">
        <f>IFERROR(IF(RIGHT(VLOOKUP($A30,csapatok!$A:$BL,X$271,FALSE),5)="Csere",VLOOKUP(LEFT(VLOOKUP($A30,csapatok!$A:$BL,X$271,FALSE),LEN(VLOOKUP($A30,csapatok!$A:$BL,X$271,FALSE))-6),'csapat-ranglista'!$A:$CC,X$272,FALSE)/8,VLOOKUP(VLOOKUP($A30,csapatok!$A:$BL,X$271,FALSE),'csapat-ranglista'!$A:$CC,X$272,FALSE)/4),0)</f>
        <v>0</v>
      </c>
      <c r="Y30" s="32">
        <f>IFERROR(IF(RIGHT(VLOOKUP($A30,csapatok!$A:$BL,Y$271,FALSE),5)="Csere",VLOOKUP(LEFT(VLOOKUP($A30,csapatok!$A:$BL,Y$271,FALSE),LEN(VLOOKUP($A30,csapatok!$A:$BL,Y$271,FALSE))-6),'csapat-ranglista'!$A:$CC,Y$272,FALSE)/8,VLOOKUP(VLOOKUP($A30,csapatok!$A:$BL,Y$271,FALSE),'csapat-ranglista'!$A:$CC,Y$272,FALSE)/4),0)</f>
        <v>0</v>
      </c>
      <c r="Z30" s="32">
        <f>IFERROR(IF(RIGHT(VLOOKUP($A30,csapatok!$A:$BL,Z$271,FALSE),5)="Csere",VLOOKUP(LEFT(VLOOKUP($A30,csapatok!$A:$BL,Z$271,FALSE),LEN(VLOOKUP($A30,csapatok!$A:$BL,Z$271,FALSE))-6),'csapat-ranglista'!$A:$CC,Z$272,FALSE)/8,VLOOKUP(VLOOKUP($A30,csapatok!$A:$BL,Z$271,FALSE),'csapat-ranglista'!$A:$CC,Z$272,FALSE)/4),0)</f>
        <v>0</v>
      </c>
      <c r="AA30" s="32">
        <f>IFERROR(IF(RIGHT(VLOOKUP($A30,csapatok!$A:$BL,AA$271,FALSE),5)="Csere",VLOOKUP(LEFT(VLOOKUP($A30,csapatok!$A:$BL,AA$271,FALSE),LEN(VLOOKUP($A30,csapatok!$A:$BL,AA$271,FALSE))-6),'csapat-ranglista'!$A:$CC,AA$272,FALSE)/8,VLOOKUP(VLOOKUP($A30,csapatok!$A:$BL,AA$271,FALSE),'csapat-ranglista'!$A:$CC,AA$272,FALSE)/4),0)</f>
        <v>0</v>
      </c>
      <c r="AB30" s="226">
        <f>IFERROR(IF(RIGHT(VLOOKUP($A30,csapatok!$A:$BL,AB$271,FALSE),5)="Csere",VLOOKUP(LEFT(VLOOKUP($A30,csapatok!$A:$BL,AB$271,FALSE),LEN(VLOOKUP($A30,csapatok!$A:$BL,AB$271,FALSE))-6),'csapat-ranglista'!$A:$CC,AB$272,FALSE)/8,VLOOKUP(VLOOKUP($A30,csapatok!$A:$BL,AB$271,FALSE),'csapat-ranglista'!$A:$CC,AB$272,FALSE)/4),0)</f>
        <v>4.8448511293681342</v>
      </c>
      <c r="AC30" s="226">
        <f>IFERROR(IF(RIGHT(VLOOKUP($A30,csapatok!$A:$BL,AC$271,FALSE),5)="Csere",VLOOKUP(LEFT(VLOOKUP($A30,csapatok!$A:$BL,AC$271,FALSE),LEN(VLOOKUP($A30,csapatok!$A:$BL,AC$271,FALSE))-6),'csapat-ranglista'!$A:$CC,AC$272,FALSE)/8,VLOOKUP(VLOOKUP($A30,csapatok!$A:$BL,AC$271,FALSE),'csapat-ranglista'!$A:$CC,AC$272,FALSE)/4),0)</f>
        <v>0</v>
      </c>
      <c r="AD30" s="226">
        <f>IFERROR(IF(RIGHT(VLOOKUP($A30,csapatok!$A:$BL,AD$271,FALSE),5)="Csere",VLOOKUP(LEFT(VLOOKUP($A30,csapatok!$A:$BL,AD$271,FALSE),LEN(VLOOKUP($A30,csapatok!$A:$BL,AD$271,FALSE))-6),'csapat-ranglista'!$A:$CC,AD$272,FALSE)/8,VLOOKUP(VLOOKUP($A30,csapatok!$A:$BL,AD$271,FALSE),'csapat-ranglista'!$A:$CC,AD$272,FALSE)/4),0)</f>
        <v>3.2339601663927793</v>
      </c>
      <c r="AE30" s="226">
        <f>IFERROR(IF(RIGHT(VLOOKUP($A30,csapatok!$A:$BL,AE$271,FALSE),5)="Csere",VLOOKUP(LEFT(VLOOKUP($A30,csapatok!$A:$BL,AE$271,FALSE),LEN(VLOOKUP($A30,csapatok!$A:$BL,AE$271,FALSE))-6),'csapat-ranglista'!$A:$CC,AE$272,FALSE)/8,VLOOKUP(VLOOKUP($A30,csapatok!$A:$BL,AE$271,FALSE),'csapat-ranglista'!$A:$CC,AE$272,FALSE)/4),0)</f>
        <v>0</v>
      </c>
      <c r="AF30" s="226">
        <f>IFERROR(IF(RIGHT(VLOOKUP($A30,csapatok!$A:$BL,AF$271,FALSE),5)="Csere",VLOOKUP(LEFT(VLOOKUP($A30,csapatok!$A:$BL,AF$271,FALSE),LEN(VLOOKUP($A30,csapatok!$A:$BL,AF$271,FALSE))-6),'csapat-ranglista'!$A:$CC,AF$272,FALSE)/8,VLOOKUP(VLOOKUP($A30,csapatok!$A:$BL,AF$271,FALSE),'csapat-ranglista'!$A:$CC,AF$272,FALSE)/4),0)</f>
        <v>0</v>
      </c>
      <c r="AG30" s="226">
        <f>IFERROR(IF(RIGHT(VLOOKUP($A30,csapatok!$A:$BL,AG$271,FALSE),5)="Csere",VLOOKUP(LEFT(VLOOKUP($A30,csapatok!$A:$BL,AG$271,FALSE),LEN(VLOOKUP($A30,csapatok!$A:$BL,AG$271,FALSE))-6),'csapat-ranglista'!$A:$CC,AG$272,FALSE)/8,VLOOKUP(VLOOKUP($A30,csapatok!$A:$BL,AG$271,FALSE),'csapat-ranglista'!$A:$CC,AG$272,FALSE)/4),0)</f>
        <v>0</v>
      </c>
      <c r="AH30" s="226">
        <f>IFERROR(IF(RIGHT(VLOOKUP($A30,csapatok!$A:$BL,AH$271,FALSE),5)="Csere",VLOOKUP(LEFT(VLOOKUP($A30,csapatok!$A:$BL,AH$271,FALSE),LEN(VLOOKUP($A30,csapatok!$A:$BL,AH$271,FALSE))-6),'csapat-ranglista'!$A:$CC,AH$272,FALSE)/8,VLOOKUP(VLOOKUP($A30,csapatok!$A:$BL,AH$271,FALSE),'csapat-ranglista'!$A:$CC,AH$272,FALSE)/4),0)</f>
        <v>0</v>
      </c>
      <c r="AI30" s="226">
        <f>IFERROR(IF(RIGHT(VLOOKUP($A30,csapatok!$A:$BL,AI$271,FALSE),5)="Csere",VLOOKUP(LEFT(VLOOKUP($A30,csapatok!$A:$BL,AI$271,FALSE),LEN(VLOOKUP($A30,csapatok!$A:$BL,AI$271,FALSE))-6),'csapat-ranglista'!$A:$CC,AI$272,FALSE)/8,VLOOKUP(VLOOKUP($A30,csapatok!$A:$BL,AI$271,FALSE),'csapat-ranglista'!$A:$CC,AI$272,FALSE)/4),0)</f>
        <v>0</v>
      </c>
      <c r="AJ30" s="226">
        <f>IFERROR(IF(RIGHT(VLOOKUP($A30,csapatok!$A:$BL,AJ$271,FALSE),5)="Csere",VLOOKUP(LEFT(VLOOKUP($A30,csapatok!$A:$BL,AJ$271,FALSE),LEN(VLOOKUP($A30,csapatok!$A:$BL,AJ$271,FALSE))-6),'csapat-ranglista'!$A:$CC,AJ$272,FALSE)/8,VLOOKUP(VLOOKUP($A30,csapatok!$A:$BL,AJ$271,FALSE),'csapat-ranglista'!$A:$CC,AJ$272,FALSE)/2),0)</f>
        <v>0</v>
      </c>
      <c r="AK30" s="226">
        <f>IFERROR(IF(RIGHT(VLOOKUP($A30,csapatok!$A:$CN,AK$271,FALSE),5)="Csere",VLOOKUP(LEFT(VLOOKUP($A30,csapatok!$A:$CN,AK$271,FALSE),LEN(VLOOKUP($A30,csapatok!$A:$CN,AK$271,FALSE))-6),'csapat-ranglista'!$A:$CC,AK$272,FALSE)/8,VLOOKUP(VLOOKUP($A30,csapatok!$A:$CN,AK$271,FALSE),'csapat-ranglista'!$A:$CC,AK$272,FALSE)/4),0)</f>
        <v>0</v>
      </c>
      <c r="AL30" s="226">
        <f>IFERROR(IF(RIGHT(VLOOKUP($A30,csapatok!$A:$CN,AL$271,FALSE),5)="Csere",VLOOKUP(LEFT(VLOOKUP($A30,csapatok!$A:$CN,AL$271,FALSE),LEN(VLOOKUP($A30,csapatok!$A:$CN,AL$271,FALSE))-6),'csapat-ranglista'!$A:$CC,AL$272,FALSE)/8,VLOOKUP(VLOOKUP($A30,csapatok!$A:$CN,AL$271,FALSE),'csapat-ranglista'!$A:$CC,AL$272,FALSE)/4),0)</f>
        <v>0</v>
      </c>
      <c r="AM30" s="226">
        <f>IFERROR(IF(RIGHT(VLOOKUP($A30,csapatok!$A:$CN,AM$271,FALSE),5)="Csere",VLOOKUP(LEFT(VLOOKUP($A30,csapatok!$A:$CN,AM$271,FALSE),LEN(VLOOKUP($A30,csapatok!$A:$CN,AM$271,FALSE))-6),'csapat-ranglista'!$A:$CC,AM$272,FALSE)/8,VLOOKUP(VLOOKUP($A30,csapatok!$A:$CN,AM$271,FALSE),'csapat-ranglista'!$A:$CC,AM$272,FALSE)/4),0)</f>
        <v>0</v>
      </c>
      <c r="AN30" s="226">
        <f>IFERROR(IF(RIGHT(VLOOKUP($A30,csapatok!$A:$CN,AN$271,FALSE),5)="Csere",VLOOKUP(LEFT(VLOOKUP($A30,csapatok!$A:$CN,AN$271,FALSE),LEN(VLOOKUP($A30,csapatok!$A:$CN,AN$271,FALSE))-6),'csapat-ranglista'!$A:$CC,AN$272,FALSE)/8,VLOOKUP(VLOOKUP($A30,csapatok!$A:$CN,AN$271,FALSE),'csapat-ranglista'!$A:$CC,AN$272,FALSE)/4),0)</f>
        <v>0</v>
      </c>
      <c r="AO30" s="226">
        <f>IFERROR(IF(RIGHT(VLOOKUP($A30,csapatok!$A:$CN,AO$271,FALSE),5)="Csere",VLOOKUP(LEFT(VLOOKUP($A30,csapatok!$A:$CN,AO$271,FALSE),LEN(VLOOKUP($A30,csapatok!$A:$CN,AO$271,FALSE))-6),'csapat-ranglista'!$A:$CC,AO$272,FALSE)/8,VLOOKUP(VLOOKUP($A30,csapatok!$A:$CN,AO$271,FALSE),'csapat-ranglista'!$A:$CC,AO$272,FALSE)/4),0)</f>
        <v>0</v>
      </c>
      <c r="AP30" s="226">
        <f>IFERROR(IF(RIGHT(VLOOKUP($A30,csapatok!$A:$CN,AP$271,FALSE),5)="Csere",VLOOKUP(LEFT(VLOOKUP($A30,csapatok!$A:$CN,AP$271,FALSE),LEN(VLOOKUP($A30,csapatok!$A:$CN,AP$271,FALSE))-6),'csapat-ranglista'!$A:$CC,AP$272,FALSE)/8,VLOOKUP(VLOOKUP($A30,csapatok!$A:$CN,AP$271,FALSE),'csapat-ranglista'!$A:$CC,AP$272,FALSE)/4),0)</f>
        <v>0</v>
      </c>
      <c r="AQ30" s="226">
        <f>IFERROR(IF(RIGHT(VLOOKUP($A30,csapatok!$A:$CN,AQ$271,FALSE),5)="Csere",VLOOKUP(LEFT(VLOOKUP($A30,csapatok!$A:$CN,AQ$271,FALSE),LEN(VLOOKUP($A30,csapatok!$A:$CN,AQ$271,FALSE))-6),'csapat-ranglista'!$A:$CC,AQ$272,FALSE)/8,VLOOKUP(VLOOKUP($A30,csapatok!$A:$CN,AQ$271,FALSE),'csapat-ranglista'!$A:$CC,AQ$272,FALSE)/4),0)</f>
        <v>1.2367001836234255</v>
      </c>
      <c r="AR30" s="226">
        <f>IFERROR(IF(RIGHT(VLOOKUP($A30,csapatok!$A:$CN,AR$271,FALSE),5)="Csere",VLOOKUP(LEFT(VLOOKUP($A30,csapatok!$A:$CN,AR$271,FALSE),LEN(VLOOKUP($A30,csapatok!$A:$CN,AR$271,FALSE))-6),'csapat-ranglista'!$A:$CC,AR$272,FALSE)/8,VLOOKUP(VLOOKUP($A30,csapatok!$A:$CN,AR$271,FALSE),'csapat-ranglista'!$A:$CC,AR$272,FALSE)/4),0)</f>
        <v>0</v>
      </c>
      <c r="AS30" s="226">
        <f>IFERROR(IF(RIGHT(VLOOKUP($A30,csapatok!$A:$CN,AS$271,FALSE),5)="Csere",VLOOKUP(LEFT(VLOOKUP($A30,csapatok!$A:$CN,AS$271,FALSE),LEN(VLOOKUP($A30,csapatok!$A:$CN,AS$271,FALSE))-6),'csapat-ranglista'!$A:$CC,AS$272,FALSE)/8,VLOOKUP(VLOOKUP($A30,csapatok!$A:$CN,AS$271,FALSE),'csapat-ranglista'!$A:$CC,AS$272,FALSE)/4),0)</f>
        <v>0</v>
      </c>
      <c r="AT30" s="226">
        <f>IFERROR(IF(RIGHT(VLOOKUP($A30,csapatok!$A:$CN,AT$271,FALSE),5)="Csere",VLOOKUP(LEFT(VLOOKUP($A30,csapatok!$A:$CN,AT$271,FALSE),LEN(VLOOKUP($A30,csapatok!$A:$CN,AT$271,FALSE))-6),'csapat-ranglista'!$A:$CC,AT$272,FALSE)/8,VLOOKUP(VLOOKUP($A30,csapatok!$A:$CN,AT$271,FALSE),'csapat-ranglista'!$A:$CC,AT$272,FALSE)/4),0)</f>
        <v>9.9719733183788346</v>
      </c>
      <c r="AU30" s="226">
        <f>IFERROR(IF(RIGHT(VLOOKUP($A30,csapatok!$A:$CN,AU$271,FALSE),5)="Csere",VLOOKUP(LEFT(VLOOKUP($A30,csapatok!$A:$CN,AU$271,FALSE),LEN(VLOOKUP($A30,csapatok!$A:$CN,AU$271,FALSE))-6),'csapat-ranglista'!$A:$CC,AU$272,FALSE)/8,VLOOKUP(VLOOKUP($A30,csapatok!$A:$CN,AU$271,FALSE),'csapat-ranglista'!$A:$CC,AU$272,FALSE)/4),0)</f>
        <v>0</v>
      </c>
      <c r="AV30" s="226">
        <f>IFERROR(IF(RIGHT(VLOOKUP($A30,csapatok!$A:$CN,AV$271,FALSE),5)="Csere",VLOOKUP(LEFT(VLOOKUP($A30,csapatok!$A:$CN,AV$271,FALSE),LEN(VLOOKUP($A30,csapatok!$A:$CN,AV$271,FALSE))-6),'csapat-ranglista'!$A:$CC,AV$272,FALSE)/8,VLOOKUP(VLOOKUP($A30,csapatok!$A:$CN,AV$271,FALSE),'csapat-ranglista'!$A:$CC,AV$272,FALSE)/4),0)</f>
        <v>0</v>
      </c>
      <c r="AW30" s="226">
        <f>IFERROR(IF(RIGHT(VLOOKUP($A30,csapatok!$A:$CN,AW$271,FALSE),5)="Csere",VLOOKUP(LEFT(VLOOKUP($A30,csapatok!$A:$CN,AW$271,FALSE),LEN(VLOOKUP($A30,csapatok!$A:$CN,AW$271,FALSE))-6),'csapat-ranglista'!$A:$CC,AW$272,FALSE)/8,VLOOKUP(VLOOKUP($A30,csapatok!$A:$CN,AW$271,FALSE),'csapat-ranglista'!$A:$CC,AW$272,FALSE)/4),0)</f>
        <v>0</v>
      </c>
      <c r="AX30" s="226">
        <f>IFERROR(IF(RIGHT(VLOOKUP($A30,csapatok!$A:$CN,AX$271,FALSE),5)="Csere",VLOOKUP(LEFT(VLOOKUP($A30,csapatok!$A:$CN,AX$271,FALSE),LEN(VLOOKUP($A30,csapatok!$A:$CN,AX$271,FALSE))-6),'csapat-ranglista'!$A:$CC,AX$272,FALSE)/8,VLOOKUP(VLOOKUP($A30,csapatok!$A:$CN,AX$271,FALSE),'csapat-ranglista'!$A:$CC,AX$272,FALSE)/4),0)</f>
        <v>0</v>
      </c>
      <c r="AY30" s="226">
        <f>IFERROR(IF(RIGHT(VLOOKUP($A30,csapatok!$A:$GR,AY$271,FALSE),5)="Csere",VLOOKUP(LEFT(VLOOKUP($A30,csapatok!$A:$GR,AY$271,FALSE),LEN(VLOOKUP($A30,csapatok!$A:$GR,AY$271,FALSE))-6),'csapat-ranglista'!$A:$CC,AY$272,FALSE)/8,VLOOKUP(VLOOKUP($A30,csapatok!$A:$GR,AY$271,FALSE),'csapat-ranglista'!$A:$CC,AY$272,FALSE)/4),0)</f>
        <v>0</v>
      </c>
      <c r="AZ30" s="226">
        <f>IFERROR(IF(RIGHT(VLOOKUP($A30,csapatok!$A:$GR,AZ$271,FALSE),5)="Csere",VLOOKUP(LEFT(VLOOKUP($A30,csapatok!$A:$GR,AZ$271,FALSE),LEN(VLOOKUP($A30,csapatok!$A:$GR,AZ$271,FALSE))-6),'csapat-ranglista'!$A:$CC,AZ$272,FALSE)/8,VLOOKUP(VLOOKUP($A30,csapatok!$A:$GR,AZ$271,FALSE),'csapat-ranglista'!$A:$CC,AZ$272,FALSE)/4),0)</f>
        <v>0</v>
      </c>
      <c r="BA30" s="226">
        <f>IFERROR(IF(RIGHT(VLOOKUP($A30,csapatok!$A:$GR,BA$271,FALSE),5)="Csere",VLOOKUP(LEFT(VLOOKUP($A30,csapatok!$A:$GR,BA$271,FALSE),LEN(VLOOKUP($A30,csapatok!$A:$GR,BA$271,FALSE))-6),'csapat-ranglista'!$A:$CC,BA$272,FALSE)/8,VLOOKUP(VLOOKUP($A30,csapatok!$A:$GR,BA$271,FALSE),'csapat-ranglista'!$A:$CC,BA$272,FALSE)/4),0)</f>
        <v>8.2327458374539884</v>
      </c>
      <c r="BB30" s="226">
        <f>IFERROR(IF(RIGHT(VLOOKUP($A30,csapatok!$A:$GR,BB$271,FALSE),5)="Csere",VLOOKUP(LEFT(VLOOKUP($A30,csapatok!$A:$GR,BB$271,FALSE),LEN(VLOOKUP($A30,csapatok!$A:$GR,BB$271,FALSE))-6),'csapat-ranglista'!$A:$CC,BB$272,FALSE)/8,VLOOKUP(VLOOKUP($A30,csapatok!$A:$GR,BB$271,FALSE),'csapat-ranglista'!$A:$CC,BB$272,FALSE)/4),0)</f>
        <v>0</v>
      </c>
      <c r="BC30" s="227">
        <f>versenyek!$ES$11*IFERROR(VLOOKUP(VLOOKUP($A30,versenyek!ER:ET,3,FALSE),szabalyok!$A$16:$B$23,2,FALSE)/4,0)</f>
        <v>2.2710614277003227</v>
      </c>
      <c r="BD30" s="227">
        <f>versenyek!$EV$11*IFERROR(VLOOKUP(VLOOKUP($A30,versenyek!EU:EW,3,FALSE),szabalyok!$A$16:$B$23,2,FALSE)/4,0)</f>
        <v>0</v>
      </c>
      <c r="BE30" s="226">
        <f>IFERROR(IF(RIGHT(VLOOKUP($A30,csapatok!$A:$GR,BE$271,FALSE),5)="Csere",VLOOKUP(LEFT(VLOOKUP($A30,csapatok!$A:$GR,BE$271,FALSE),LEN(VLOOKUP($A30,csapatok!$A:$GR,BE$271,FALSE))-6),'csapat-ranglista'!$A:$CC,BE$272,FALSE)/8,VLOOKUP(VLOOKUP($A30,csapatok!$A:$GR,BE$271,FALSE),'csapat-ranglista'!$A:$CC,BE$272,FALSE)/4),0)</f>
        <v>0</v>
      </c>
      <c r="BF30" s="226">
        <f>IFERROR(IF(RIGHT(VLOOKUP($A30,csapatok!$A:$GR,BF$271,FALSE),5)="Csere",VLOOKUP(LEFT(VLOOKUP($A30,csapatok!$A:$GR,BF$271,FALSE),LEN(VLOOKUP($A30,csapatok!$A:$GR,BF$271,FALSE))-6),'csapat-ranglista'!$A:$CC,BF$272,FALSE)/8,VLOOKUP(VLOOKUP($A30,csapatok!$A:$GR,BF$271,FALSE),'csapat-ranglista'!$A:$CC,BF$272,FALSE)/4),0)</f>
        <v>0</v>
      </c>
      <c r="BG30" s="226">
        <f>IFERROR(IF(RIGHT(VLOOKUP($A30,csapatok!$A:$GR,BG$271,FALSE),5)="Csere",VLOOKUP(LEFT(VLOOKUP($A30,csapatok!$A:$GR,BG$271,FALSE),LEN(VLOOKUP($A30,csapatok!$A:$GR,BG$271,FALSE))-6),'csapat-ranglista'!$A:$CC,BG$272,FALSE)/8,VLOOKUP(VLOOKUP($A30,csapatok!$A:$GR,BG$271,FALSE),'csapat-ranglista'!$A:$CC,BG$272,FALSE)/4),0)</f>
        <v>0</v>
      </c>
      <c r="BH30" s="226">
        <f>IFERROR(IF(RIGHT(VLOOKUP($A30,csapatok!$A:$GR,BH$271,FALSE),5)="Csere",VLOOKUP(LEFT(VLOOKUP($A30,csapatok!$A:$GR,BH$271,FALSE),LEN(VLOOKUP($A30,csapatok!$A:$GR,BH$271,FALSE))-6),'csapat-ranglista'!$A:$CC,BH$272,FALSE)/8,VLOOKUP(VLOOKUP($A30,csapatok!$A:$GR,BH$271,FALSE),'csapat-ranglista'!$A:$CC,BH$272,FALSE)/4),0)</f>
        <v>0</v>
      </c>
      <c r="BI30" s="226">
        <f>IFERROR(IF(RIGHT(VLOOKUP($A30,csapatok!$A:$GR,BI$271,FALSE),5)="Csere",VLOOKUP(LEFT(VLOOKUP($A30,csapatok!$A:$GR,BI$271,FALSE),LEN(VLOOKUP($A30,csapatok!$A:$GR,BI$271,FALSE))-6),'csapat-ranglista'!$A:$CC,BI$272,FALSE)/8,VLOOKUP(VLOOKUP($A30,csapatok!$A:$GR,BI$271,FALSE),'csapat-ranglista'!$A:$CC,BI$272,FALSE)/4),0)</f>
        <v>0</v>
      </c>
      <c r="BJ30" s="226">
        <f>IFERROR(IF(RIGHT(VLOOKUP($A30,csapatok!$A:$GR,BJ$271,FALSE),5)="Csere",VLOOKUP(LEFT(VLOOKUP($A30,csapatok!$A:$GR,BJ$271,FALSE),LEN(VLOOKUP($A30,csapatok!$A:$GR,BJ$271,FALSE))-6),'csapat-ranglista'!$A:$CC,BJ$272,FALSE)/8,VLOOKUP(VLOOKUP($A30,csapatok!$A:$GR,BJ$271,FALSE),'csapat-ranglista'!$A:$CC,BJ$272,FALSE)/4),0)</f>
        <v>0</v>
      </c>
      <c r="BK30" s="226">
        <f>IFERROR(IF(RIGHT(VLOOKUP($A30,csapatok!$A:$GR,BK$271,FALSE),5)="Csere",VLOOKUP(LEFT(VLOOKUP($A30,csapatok!$A:$GR,BK$271,FALSE),LEN(VLOOKUP($A30,csapatok!$A:$GR,BK$271,FALSE))-6),'csapat-ranglista'!$A:$CC,BK$272,FALSE)/8,VLOOKUP(VLOOKUP($A30,csapatok!$A:$GR,BK$271,FALSE),'csapat-ranglista'!$A:$CC,BK$272,FALSE)/4),0)</f>
        <v>0</v>
      </c>
      <c r="BL30" s="226">
        <f>IFERROR(IF(RIGHT(VLOOKUP($A30,csapatok!$A:$GR,BL$271,FALSE),5)="Csere",VLOOKUP(LEFT(VLOOKUP($A30,csapatok!$A:$GR,BL$271,FALSE),LEN(VLOOKUP($A30,csapatok!$A:$GR,BL$271,FALSE))-6),'csapat-ranglista'!$A:$CC,BL$272,FALSE)/8,VLOOKUP(VLOOKUP($A30,csapatok!$A:$GR,BL$271,FALSE),'csapat-ranglista'!$A:$CC,BL$272,FALSE)/4),0)</f>
        <v>5.2972794757226449</v>
      </c>
      <c r="BM30" s="226">
        <f>IFERROR(IF(RIGHT(VLOOKUP($A30,csapatok!$A:$GR,BM$271,FALSE),5)="Csere",VLOOKUP(LEFT(VLOOKUP($A30,csapatok!$A:$GR,BM$271,FALSE),LEN(VLOOKUP($A30,csapatok!$A:$GR,BM$271,FALSE))-6),'csapat-ranglista'!$A:$CC,BM$272,FALSE)/8,VLOOKUP(VLOOKUP($A30,csapatok!$A:$GR,BM$271,FALSE),'csapat-ranglista'!$A:$CC,BM$272,FALSE)/4),0)</f>
        <v>3.9385022915162646</v>
      </c>
      <c r="BN30" s="226">
        <f>IFERROR(IF(RIGHT(VLOOKUP($A30,csapatok!$A:$GR,BN$271,FALSE),5)="Csere",VLOOKUP(LEFT(VLOOKUP($A30,csapatok!$A:$GR,BN$271,FALSE),LEN(VLOOKUP($A30,csapatok!$A:$GR,BN$271,FALSE))-6),'csapat-ranglista'!$A:$CC,BN$272,FALSE)/8,VLOOKUP(VLOOKUP($A30,csapatok!$A:$GR,BN$271,FALSE),'csapat-ranglista'!$A:$CC,BN$272,FALSE)/4),0)</f>
        <v>0</v>
      </c>
      <c r="BO30" s="226">
        <f>IFERROR(IF(RIGHT(VLOOKUP($A30,csapatok!$A:$GR,BO$271,FALSE),5)="Csere",VLOOKUP(LEFT(VLOOKUP($A30,csapatok!$A:$GR,BO$271,FALSE),LEN(VLOOKUP($A30,csapatok!$A:$GR,BO$271,FALSE))-6),'csapat-ranglista'!$A:$CC,BO$272,FALSE)/8,VLOOKUP(VLOOKUP($A30,csapatok!$A:$GR,BO$271,FALSE),'csapat-ranglista'!$A:$CC,BO$272,FALSE)/4),0)</f>
        <v>11.671260279505567</v>
      </c>
      <c r="BP30" s="226">
        <f>IFERROR(IF(RIGHT(VLOOKUP($A30,csapatok!$A:$GR,BP$271,FALSE),5)="Csere",VLOOKUP(LEFT(VLOOKUP($A30,csapatok!$A:$GR,BP$271,FALSE),LEN(VLOOKUP($A30,csapatok!$A:$GR,BP$271,FALSE))-6),'csapat-ranglista'!$A:$CC,BP$272,FALSE)/8,VLOOKUP(VLOOKUP($A30,csapatok!$A:$GR,BP$271,FALSE),'csapat-ranglista'!$A:$CC,BP$272,FALSE)/4),0)</f>
        <v>0</v>
      </c>
      <c r="BQ30" s="226">
        <f>IFERROR(IF(RIGHT(VLOOKUP($A30,csapatok!$A:$GR,BQ$271,FALSE),5)="Csere",VLOOKUP(LEFT(VLOOKUP($A30,csapatok!$A:$GR,BQ$271,FALSE),LEN(VLOOKUP($A30,csapatok!$A:$GR,BQ$271,FALSE))-6),'csapat-ranglista'!$A:$CC,BQ$272,FALSE)/8,VLOOKUP(VLOOKUP($A30,csapatok!$A:$GR,BQ$271,FALSE),'csapat-ranglista'!$A:$CC,BQ$272,FALSE)/4),0)</f>
        <v>0</v>
      </c>
      <c r="BR30" s="226">
        <f>IFERROR(IF(RIGHT(VLOOKUP($A30,csapatok!$A:$GR,BR$271,FALSE),5)="Csere",VLOOKUP(LEFT(VLOOKUP($A30,csapatok!$A:$GR,BR$271,FALSE),LEN(VLOOKUP($A30,csapatok!$A:$GR,BR$271,FALSE))-6),'csapat-ranglista'!$A:$CC,BR$272,FALSE)/8,VLOOKUP(VLOOKUP($A30,csapatok!$A:$GR,BR$271,FALSE),'csapat-ranglista'!$A:$CC,BR$272,FALSE)/4),0)</f>
        <v>0</v>
      </c>
      <c r="BS30" s="226">
        <f>IFERROR(IF(RIGHT(VLOOKUP($A30,csapatok!$A:$GR,BS$271,FALSE),5)="Csere",VLOOKUP(LEFT(VLOOKUP($A30,csapatok!$A:$GR,BS$271,FALSE),LEN(VLOOKUP($A30,csapatok!$A:$GR,BS$271,FALSE))-6),'csapat-ranglista'!$A:$CC,BS$272,FALSE)/8,VLOOKUP(VLOOKUP($A30,csapatok!$A:$GR,BS$271,FALSE),'csapat-ranglista'!$A:$CC,BS$272,FALSE)/4),0)</f>
        <v>0.31241590766939037</v>
      </c>
      <c r="BT30" s="226">
        <f>IFERROR(IF(RIGHT(VLOOKUP($A30,csapatok!$A:$GR,BT$271,FALSE),5)="Csere",VLOOKUP(LEFT(VLOOKUP($A30,csapatok!$A:$GR,BT$271,FALSE),LEN(VLOOKUP($A30,csapatok!$A:$GR,BT$271,FALSE))-6),'csapat-ranglista'!$A:$CC,BT$272,FALSE)/8,VLOOKUP(VLOOKUP($A30,csapatok!$A:$GR,BT$271,FALSE),'csapat-ranglista'!$A:$CC,BT$272,FALSE)/4),0)</f>
        <v>0</v>
      </c>
      <c r="BU30" s="226">
        <f>IFERROR(IF(RIGHT(VLOOKUP($A30,csapatok!$A:$GR,BU$271,FALSE),5)="Csere",VLOOKUP(LEFT(VLOOKUP($A30,csapatok!$A:$GR,BU$271,FALSE),LEN(VLOOKUP($A30,csapatok!$A:$GR,BU$271,FALSE))-6),'csapat-ranglista'!$A:$CC,BU$272,FALSE)/8,VLOOKUP(VLOOKUP($A30,csapatok!$A:$GR,BU$271,FALSE),'csapat-ranglista'!$A:$CC,BU$272,FALSE)/4),0)</f>
        <v>0.61327716701308821</v>
      </c>
      <c r="BV30" s="226">
        <f>IFERROR(IF(RIGHT(VLOOKUP($A30,csapatok!$A:$GR,BV$271,FALSE),5)="Csere",VLOOKUP(LEFT(VLOOKUP($A30,csapatok!$A:$GR,BV$271,FALSE),LEN(VLOOKUP($A30,csapatok!$A:$GR,BV$271,FALSE))-6),'csapat-ranglista'!$A:$CC,BV$272,FALSE)/8,VLOOKUP(VLOOKUP($A30,csapatok!$A:$GR,BV$271,FALSE),'csapat-ranglista'!$A:$CC,BV$272,FALSE)/4),0)</f>
        <v>0</v>
      </c>
      <c r="BW30" s="226">
        <f>IFERROR(IF(RIGHT(VLOOKUP($A30,csapatok!$A:$GR,BW$271,FALSE),5)="Csere",VLOOKUP(LEFT(VLOOKUP($A30,csapatok!$A:$GR,BW$271,FALSE),LEN(VLOOKUP($A30,csapatok!$A:$GR,BW$271,FALSE))-6),'csapat-ranglista'!$A:$CC,BW$272,FALSE)/8,VLOOKUP(VLOOKUP($A30,csapatok!$A:$GR,BW$271,FALSE),'csapat-ranglista'!$A:$CC,BW$272,FALSE)/4),0)</f>
        <v>0</v>
      </c>
      <c r="BX30" s="226">
        <f>IFERROR(IF(RIGHT(VLOOKUP($A30,csapatok!$A:$GR,BX$271,FALSE),5)="Csere",VLOOKUP(LEFT(VLOOKUP($A30,csapatok!$A:$GR,BX$271,FALSE),LEN(VLOOKUP($A30,csapatok!$A:$GR,BX$271,FALSE))-6),'csapat-ranglista'!$A:$CC,BX$272,FALSE)/8,VLOOKUP(VLOOKUP($A30,csapatok!$A:$GR,BX$271,FALSE),'csapat-ranglista'!$A:$CC,BX$272,FALSE)/4),0)</f>
        <v>0</v>
      </c>
      <c r="BY30" s="226">
        <f>IFERROR(IF(RIGHT(VLOOKUP($A30,csapatok!$A:$GR,BY$271,FALSE),5)="Csere",VLOOKUP(LEFT(VLOOKUP($A30,csapatok!$A:$GR,BY$271,FALSE),LEN(VLOOKUP($A30,csapatok!$A:$GR,BY$271,FALSE))-6),'csapat-ranglista'!$A:$CC,BY$272,FALSE)/8,VLOOKUP(VLOOKUP($A30,csapatok!$A:$GR,BY$271,FALSE),'csapat-ranglista'!$A:$CC,BY$272,FALSE)/4),0)</f>
        <v>6.7951263622845453</v>
      </c>
      <c r="BZ30" s="226">
        <f>IFERROR(IF(RIGHT(VLOOKUP($A30,csapatok!$A:$GR,BZ$271,FALSE),5)="Csere",VLOOKUP(LEFT(VLOOKUP($A30,csapatok!$A:$GR,BZ$271,FALSE),LEN(VLOOKUP($A30,csapatok!$A:$GR,BZ$271,FALSE))-6),'csapat-ranglista'!$A:$CC,BZ$272,FALSE)/8,VLOOKUP(VLOOKUP($A30,csapatok!$A:$GR,BZ$271,FALSE),'csapat-ranglista'!$A:$CC,BZ$272,FALSE)/4),0)</f>
        <v>0</v>
      </c>
      <c r="CA30" s="226">
        <f>IFERROR(IF(RIGHT(VLOOKUP($A30,csapatok!$A:$GR,CA$271,FALSE),5)="Csere",VLOOKUP(LEFT(VLOOKUP($A30,csapatok!$A:$GR,CA$271,FALSE),LEN(VLOOKUP($A30,csapatok!$A:$GR,CA$271,FALSE))-6),'csapat-ranglista'!$A:$CC,CA$272,FALSE)/8,VLOOKUP(VLOOKUP($A30,csapatok!$A:$GR,CA$271,FALSE),'csapat-ranglista'!$A:$CC,CA$272,FALSE)/4),0)</f>
        <v>0</v>
      </c>
      <c r="CB30" s="226">
        <f>IFERROR(IF(RIGHT(VLOOKUP($A30,csapatok!$A:$GR,CB$271,FALSE),5)="Csere",VLOOKUP(LEFT(VLOOKUP($A30,csapatok!$A:$GR,CB$271,FALSE),LEN(VLOOKUP($A30,csapatok!$A:$GR,CB$271,FALSE))-6),'csapat-ranglista'!$A:$CC,CB$272,FALSE)/8,VLOOKUP(VLOOKUP($A30,csapatok!$A:$GR,CB$271,FALSE),'csapat-ranglista'!$A:$CC,CB$272,FALSE)/4),0)</f>
        <v>0</v>
      </c>
      <c r="CC30" s="226">
        <f>IFERROR(IF(RIGHT(VLOOKUP($A30,csapatok!$A:$GR,CC$271,FALSE),5)="Csere",VLOOKUP(LEFT(VLOOKUP($A30,csapatok!$A:$GR,CC$271,FALSE),LEN(VLOOKUP($A30,csapatok!$A:$GR,CC$271,FALSE))-6),'csapat-ranglista'!$A:$CC,CC$272,FALSE)/8,VLOOKUP(VLOOKUP($A30,csapatok!$A:$GR,CC$271,FALSE),'csapat-ranglista'!$A:$CC,CC$272,FALSE)/4),0)</f>
        <v>0</v>
      </c>
      <c r="CD30" s="226">
        <f>IFERROR(IF(RIGHT(VLOOKUP($A30,csapatok!$A:$GR,CD$271,FALSE),5)="Csere",VLOOKUP(LEFT(VLOOKUP($A30,csapatok!$A:$GR,CD$271,FALSE),LEN(VLOOKUP($A30,csapatok!$A:$GR,CD$271,FALSE))-6),'csapat-ranglista'!$A:$CC,CD$272,FALSE)/8,VLOOKUP(VLOOKUP($A30,csapatok!$A:$GR,CD$271,FALSE),'csapat-ranglista'!$A:$CC,CD$272,FALSE)/4),0)</f>
        <v>0</v>
      </c>
      <c r="CE30" s="226">
        <f>IFERROR(IF(RIGHT(VLOOKUP($A30,csapatok!$A:$GR,CE$271,FALSE),5)="Csere",VLOOKUP(LEFT(VLOOKUP($A30,csapatok!$A:$GR,CE$271,FALSE),LEN(VLOOKUP($A30,csapatok!$A:$GR,CE$271,FALSE))-6),'csapat-ranglista'!$A:$CC,CE$272,FALSE)/8,VLOOKUP(VLOOKUP($A30,csapatok!$A:$GR,CE$271,FALSE),'csapat-ranglista'!$A:$CC,CE$272,FALSE)/4),0)</f>
        <v>0</v>
      </c>
      <c r="CF30" s="226">
        <f>IFERROR(IF(RIGHT(VLOOKUP($A30,csapatok!$A:$GR,CF$271,FALSE),5)="Csere",VLOOKUP(LEFT(VLOOKUP($A30,csapatok!$A:$GR,CF$271,FALSE),LEN(VLOOKUP($A30,csapatok!$A:$GR,CF$271,FALSE))-6),'csapat-ranglista'!$A:$CC,CF$272,FALSE)/8,VLOOKUP(VLOOKUP($A30,csapatok!$A:$GR,CF$271,FALSE),'csapat-ranglista'!$A:$CC,CF$272,FALSE)/4),0)</f>
        <v>0</v>
      </c>
      <c r="CG30" s="226">
        <f>IFERROR(IF(RIGHT(VLOOKUP($A30,csapatok!$A:$GR,CG$271,FALSE),5)="Csere",VLOOKUP(LEFT(VLOOKUP($A30,csapatok!$A:$GR,CG$271,FALSE),LEN(VLOOKUP($A30,csapatok!$A:$GR,CG$271,FALSE))-6),'csapat-ranglista'!$A:$CC,CG$272,FALSE)/8,VLOOKUP(VLOOKUP($A30,csapatok!$A:$GR,CG$271,FALSE),'csapat-ranglista'!$A:$CC,CG$272,FALSE)/4),0)</f>
        <v>0</v>
      </c>
      <c r="CH30" s="226">
        <f>IFERROR(IF(RIGHT(VLOOKUP($A30,csapatok!$A:$GR,CH$271,FALSE),5)="Csere",VLOOKUP(LEFT(VLOOKUP($A30,csapatok!$A:$GR,CH$271,FALSE),LEN(VLOOKUP($A30,csapatok!$A:$GR,CH$271,FALSE))-6),'csapat-ranglista'!$A:$CC,CH$272,FALSE)/8,VLOOKUP(VLOOKUP($A30,csapatok!$A:$GR,CH$271,FALSE),'csapat-ranglista'!$A:$CC,CH$272,FALSE)/4),0)</f>
        <v>10.698337210685681</v>
      </c>
      <c r="CI30" s="226">
        <f>IFERROR(IF(RIGHT(VLOOKUP($A30,csapatok!$A:$GR,CI$271,FALSE),5)="Csere",VLOOKUP(LEFT(VLOOKUP($A30,csapatok!$A:$GR,CI$271,FALSE),LEN(VLOOKUP($A30,csapatok!$A:$GR,CI$271,FALSE))-6),'csapat-ranglista'!$A:$CC,CI$272,FALSE)/8,VLOOKUP(VLOOKUP($A30,csapatok!$A:$GR,CI$271,FALSE),'csapat-ranglista'!$A:$CC,CI$272,FALSE)/4),0)</f>
        <v>0</v>
      </c>
      <c r="CJ30" s="227">
        <f>versenyek!$IQ$11*IFERROR(VLOOKUP(VLOOKUP($A30,versenyek!IP:IR,3,FALSE),szabalyok!$A$16:$B$23,2,FALSE)/4,0)</f>
        <v>2.5925517797577098</v>
      </c>
      <c r="CK30" s="227">
        <f>versenyek!$IT$11*IFERROR(VLOOKUP(VLOOKUP($A30,versenyek!IS:IU,3,FALSE),szabalyok!$A$16:$B$23,2,FALSE)/4,0)</f>
        <v>0</v>
      </c>
      <c r="CL30" s="226"/>
      <c r="CM30" s="250">
        <f t="shared" si="1"/>
        <v>41.918750474154898</v>
      </c>
    </row>
    <row r="31" spans="1:91">
      <c r="A31" s="32" t="s">
        <v>176</v>
      </c>
      <c r="B31" s="2">
        <v>24275</v>
      </c>
      <c r="C31" s="133" t="str">
        <f t="shared" si="2"/>
        <v>felnőtt</v>
      </c>
      <c r="D31" s="32" t="s">
        <v>101</v>
      </c>
      <c r="E31" s="47">
        <v>8.3000000000000007</v>
      </c>
      <c r="F31" s="32">
        <v>0</v>
      </c>
      <c r="G31" s="32">
        <v>0</v>
      </c>
      <c r="H31" s="32">
        <v>0</v>
      </c>
      <c r="I31" s="32">
        <v>0</v>
      </c>
      <c r="J31" s="32">
        <v>1.4951707983450322</v>
      </c>
      <c r="K31" s="32">
        <v>0.9387382205360576</v>
      </c>
      <c r="L31" s="32">
        <v>0</v>
      </c>
      <c r="M31" s="32">
        <v>9.001726066099204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2.429321870272267</v>
      </c>
      <c r="T31" s="32">
        <v>0</v>
      </c>
      <c r="U31" s="32">
        <v>0</v>
      </c>
      <c r="V31" s="32">
        <v>0</v>
      </c>
      <c r="W31" s="32">
        <v>0.74550547175003534</v>
      </c>
      <c r="X31" s="32">
        <f>IFERROR(IF(RIGHT(VLOOKUP($A31,csapatok!$A:$BL,X$271,FALSE),5)="Csere",VLOOKUP(LEFT(VLOOKUP($A31,csapatok!$A:$BL,X$271,FALSE),LEN(VLOOKUP($A31,csapatok!$A:$BL,X$271,FALSE))-6),'csapat-ranglista'!$A:$CC,X$272,FALSE)/8,VLOOKUP(VLOOKUP($A31,csapatok!$A:$BL,X$271,FALSE),'csapat-ranglista'!$A:$CC,X$272,FALSE)/4),0)</f>
        <v>0</v>
      </c>
      <c r="Y31" s="32">
        <f>IFERROR(IF(RIGHT(VLOOKUP($A31,csapatok!$A:$BL,Y$271,FALSE),5)="Csere",VLOOKUP(LEFT(VLOOKUP($A31,csapatok!$A:$BL,Y$271,FALSE),LEN(VLOOKUP($A31,csapatok!$A:$BL,Y$271,FALSE))-6),'csapat-ranglista'!$A:$CC,Y$272,FALSE)/8,VLOOKUP(VLOOKUP($A31,csapatok!$A:$BL,Y$271,FALSE),'csapat-ranglista'!$A:$CC,Y$272,FALSE)/4),0)</f>
        <v>0</v>
      </c>
      <c r="Z31" s="32">
        <f>IFERROR(IF(RIGHT(VLOOKUP($A31,csapatok!$A:$BL,Z$271,FALSE),5)="Csere",VLOOKUP(LEFT(VLOOKUP($A31,csapatok!$A:$BL,Z$271,FALSE),LEN(VLOOKUP($A31,csapatok!$A:$BL,Z$271,FALSE))-6),'csapat-ranglista'!$A:$CC,Z$272,FALSE)/8,VLOOKUP(VLOOKUP($A31,csapatok!$A:$BL,Z$271,FALSE),'csapat-ranglista'!$A:$CC,Z$272,FALSE)/4),0)</f>
        <v>0</v>
      </c>
      <c r="AA31" s="32">
        <f>IFERROR(IF(RIGHT(VLOOKUP($A31,csapatok!$A:$BL,AA$271,FALSE),5)="Csere",VLOOKUP(LEFT(VLOOKUP($A31,csapatok!$A:$BL,AA$271,FALSE),LEN(VLOOKUP($A31,csapatok!$A:$BL,AA$271,FALSE))-6),'csapat-ranglista'!$A:$CC,AA$272,FALSE)/8,VLOOKUP(VLOOKUP($A31,csapatok!$A:$BL,AA$271,FALSE),'csapat-ranglista'!$A:$CC,AA$272,FALSE)/4),0)</f>
        <v>0</v>
      </c>
      <c r="AB31" s="226">
        <f>IFERROR(IF(RIGHT(VLOOKUP($A31,csapatok!$A:$BL,AB$271,FALSE),5)="Csere",VLOOKUP(LEFT(VLOOKUP($A31,csapatok!$A:$BL,AB$271,FALSE),LEN(VLOOKUP($A31,csapatok!$A:$BL,AB$271,FALSE))-6),'csapat-ranglista'!$A:$CC,AB$272,FALSE)/8,VLOOKUP(VLOOKUP($A31,csapatok!$A:$BL,AB$271,FALSE),'csapat-ranglista'!$A:$CC,AB$272,FALSE)/4),0)</f>
        <v>0</v>
      </c>
      <c r="AC31" s="226">
        <f>IFERROR(IF(RIGHT(VLOOKUP($A31,csapatok!$A:$BL,AC$271,FALSE),5)="Csere",VLOOKUP(LEFT(VLOOKUP($A31,csapatok!$A:$BL,AC$271,FALSE),LEN(VLOOKUP($A31,csapatok!$A:$BL,AC$271,FALSE))-6),'csapat-ranglista'!$A:$CC,AC$272,FALSE)/8,VLOOKUP(VLOOKUP($A31,csapatok!$A:$BL,AC$271,FALSE),'csapat-ranglista'!$A:$CC,AC$272,FALSE)/4),0)</f>
        <v>0</v>
      </c>
      <c r="AD31" s="226">
        <f>IFERROR(IF(RIGHT(VLOOKUP($A31,csapatok!$A:$BL,AD$271,FALSE),5)="Csere",VLOOKUP(LEFT(VLOOKUP($A31,csapatok!$A:$BL,AD$271,FALSE),LEN(VLOOKUP($A31,csapatok!$A:$BL,AD$271,FALSE))-6),'csapat-ranglista'!$A:$CC,AD$272,FALSE)/8,VLOOKUP(VLOOKUP($A31,csapatok!$A:$BL,AD$271,FALSE),'csapat-ranglista'!$A:$CC,AD$272,FALSE)/4),0)</f>
        <v>0</v>
      </c>
      <c r="AE31" s="226">
        <f>IFERROR(IF(RIGHT(VLOOKUP($A31,csapatok!$A:$BL,AE$271,FALSE),5)="Csere",VLOOKUP(LEFT(VLOOKUP($A31,csapatok!$A:$BL,AE$271,FALSE),LEN(VLOOKUP($A31,csapatok!$A:$BL,AE$271,FALSE))-6),'csapat-ranglista'!$A:$CC,AE$272,FALSE)/8,VLOOKUP(VLOOKUP($A31,csapatok!$A:$BL,AE$271,FALSE),'csapat-ranglista'!$A:$CC,AE$272,FALSE)/4),0)</f>
        <v>0</v>
      </c>
      <c r="AF31" s="226">
        <f>IFERROR(IF(RIGHT(VLOOKUP($A31,csapatok!$A:$BL,AF$271,FALSE),5)="Csere",VLOOKUP(LEFT(VLOOKUP($A31,csapatok!$A:$BL,AF$271,FALSE),LEN(VLOOKUP($A31,csapatok!$A:$BL,AF$271,FALSE))-6),'csapat-ranglista'!$A:$CC,AF$272,FALSE)/8,VLOOKUP(VLOOKUP($A31,csapatok!$A:$BL,AF$271,FALSE),'csapat-ranglista'!$A:$CC,AF$272,FALSE)/4),0)</f>
        <v>0</v>
      </c>
      <c r="AG31" s="226">
        <f>IFERROR(IF(RIGHT(VLOOKUP($A31,csapatok!$A:$BL,AG$271,FALSE),5)="Csere",VLOOKUP(LEFT(VLOOKUP($A31,csapatok!$A:$BL,AG$271,FALSE),LEN(VLOOKUP($A31,csapatok!$A:$BL,AG$271,FALSE))-6),'csapat-ranglista'!$A:$CC,AG$272,FALSE)/8,VLOOKUP(VLOOKUP($A31,csapatok!$A:$BL,AG$271,FALSE),'csapat-ranglista'!$A:$CC,AG$272,FALSE)/4),0)</f>
        <v>1.5213338410091934</v>
      </c>
      <c r="AH31" s="226">
        <f>IFERROR(IF(RIGHT(VLOOKUP($A31,csapatok!$A:$BL,AH$271,FALSE),5)="Csere",VLOOKUP(LEFT(VLOOKUP($A31,csapatok!$A:$BL,AH$271,FALSE),LEN(VLOOKUP($A31,csapatok!$A:$BL,AH$271,FALSE))-6),'csapat-ranglista'!$A:$CC,AH$272,FALSE)/8,VLOOKUP(VLOOKUP($A31,csapatok!$A:$BL,AH$271,FALSE),'csapat-ranglista'!$A:$CC,AH$272,FALSE)/4),0)</f>
        <v>0</v>
      </c>
      <c r="AI31" s="226">
        <f>IFERROR(IF(RIGHT(VLOOKUP($A31,csapatok!$A:$BL,AI$271,FALSE),5)="Csere",VLOOKUP(LEFT(VLOOKUP($A31,csapatok!$A:$BL,AI$271,FALSE),LEN(VLOOKUP($A31,csapatok!$A:$BL,AI$271,FALSE))-6),'csapat-ranglista'!$A:$CC,AI$272,FALSE)/8,VLOOKUP(VLOOKUP($A31,csapatok!$A:$BL,AI$271,FALSE),'csapat-ranglista'!$A:$CC,AI$272,FALSE)/4),0)</f>
        <v>1.3903825281166664</v>
      </c>
      <c r="AJ31" s="226">
        <f>IFERROR(IF(RIGHT(VLOOKUP($A31,csapatok!$A:$BL,AJ$271,FALSE),5)="Csere",VLOOKUP(LEFT(VLOOKUP($A31,csapatok!$A:$BL,AJ$271,FALSE),LEN(VLOOKUP($A31,csapatok!$A:$BL,AJ$271,FALSE))-6),'csapat-ranglista'!$A:$CC,AJ$272,FALSE)/8,VLOOKUP(VLOOKUP($A31,csapatok!$A:$BL,AJ$271,FALSE),'csapat-ranglista'!$A:$CC,AJ$272,FALSE)/2),0)</f>
        <v>0</v>
      </c>
      <c r="AK31" s="226">
        <f>IFERROR(IF(RIGHT(VLOOKUP($A31,csapatok!$A:$CN,AK$271,FALSE),5)="Csere",VLOOKUP(LEFT(VLOOKUP($A31,csapatok!$A:$CN,AK$271,FALSE),LEN(VLOOKUP($A31,csapatok!$A:$CN,AK$271,FALSE))-6),'csapat-ranglista'!$A:$CC,AK$272,FALSE)/8,VLOOKUP(VLOOKUP($A31,csapatok!$A:$CN,AK$271,FALSE),'csapat-ranglista'!$A:$CC,AK$272,FALSE)/4),0)</f>
        <v>0</v>
      </c>
      <c r="AL31" s="226">
        <f>IFERROR(IF(RIGHT(VLOOKUP($A31,csapatok!$A:$CN,AL$271,FALSE),5)="Csere",VLOOKUP(LEFT(VLOOKUP($A31,csapatok!$A:$CN,AL$271,FALSE),LEN(VLOOKUP($A31,csapatok!$A:$CN,AL$271,FALSE))-6),'csapat-ranglista'!$A:$CC,AL$272,FALSE)/8,VLOOKUP(VLOOKUP($A31,csapatok!$A:$CN,AL$271,FALSE),'csapat-ranglista'!$A:$CC,AL$272,FALSE)/4),0)</f>
        <v>3.7986914331417632</v>
      </c>
      <c r="AM31" s="226">
        <f>IFERROR(IF(RIGHT(VLOOKUP($A31,csapatok!$A:$CN,AM$271,FALSE),5)="Csere",VLOOKUP(LEFT(VLOOKUP($A31,csapatok!$A:$CN,AM$271,FALSE),LEN(VLOOKUP($A31,csapatok!$A:$CN,AM$271,FALSE))-6),'csapat-ranglista'!$A:$CC,AM$272,FALSE)/8,VLOOKUP(VLOOKUP($A31,csapatok!$A:$CN,AM$271,FALSE),'csapat-ranglista'!$A:$CC,AM$272,FALSE)/4),0)</f>
        <v>0</v>
      </c>
      <c r="AN31" s="226">
        <f>IFERROR(IF(RIGHT(VLOOKUP($A31,csapatok!$A:$CN,AN$271,FALSE),5)="Csere",VLOOKUP(LEFT(VLOOKUP($A31,csapatok!$A:$CN,AN$271,FALSE),LEN(VLOOKUP($A31,csapatok!$A:$CN,AN$271,FALSE))-6),'csapat-ranglista'!$A:$CC,AN$272,FALSE)/8,VLOOKUP(VLOOKUP($A31,csapatok!$A:$CN,AN$271,FALSE),'csapat-ranglista'!$A:$CC,AN$272,FALSE)/4),0)</f>
        <v>0</v>
      </c>
      <c r="AO31" s="226">
        <f>IFERROR(IF(RIGHT(VLOOKUP($A31,csapatok!$A:$CN,AO$271,FALSE),5)="Csere",VLOOKUP(LEFT(VLOOKUP($A31,csapatok!$A:$CN,AO$271,FALSE),LEN(VLOOKUP($A31,csapatok!$A:$CN,AO$271,FALSE))-6),'csapat-ranglista'!$A:$CC,AO$272,FALSE)/8,VLOOKUP(VLOOKUP($A31,csapatok!$A:$CN,AO$271,FALSE),'csapat-ranglista'!$A:$CC,AO$272,FALSE)/4),0)</f>
        <v>0</v>
      </c>
      <c r="AP31" s="226">
        <f>IFERROR(IF(RIGHT(VLOOKUP($A31,csapatok!$A:$CN,AP$271,FALSE),5)="Csere",VLOOKUP(LEFT(VLOOKUP($A31,csapatok!$A:$CN,AP$271,FALSE),LEN(VLOOKUP($A31,csapatok!$A:$CN,AP$271,FALSE))-6),'csapat-ranglista'!$A:$CC,AP$272,FALSE)/8,VLOOKUP(VLOOKUP($A31,csapatok!$A:$CN,AP$271,FALSE),'csapat-ranglista'!$A:$CC,AP$272,FALSE)/4),0)</f>
        <v>0</v>
      </c>
      <c r="AQ31" s="226">
        <f>IFERROR(IF(RIGHT(VLOOKUP($A31,csapatok!$A:$CN,AQ$271,FALSE),5)="Csere",VLOOKUP(LEFT(VLOOKUP($A31,csapatok!$A:$CN,AQ$271,FALSE),LEN(VLOOKUP($A31,csapatok!$A:$CN,AQ$271,FALSE))-6),'csapat-ranglista'!$A:$CC,AQ$272,FALSE)/8,VLOOKUP(VLOOKUP($A31,csapatok!$A:$CN,AQ$271,FALSE),'csapat-ranglista'!$A:$CC,AQ$272,FALSE)/4),0)</f>
        <v>9.0691346799051207</v>
      </c>
      <c r="AR31" s="226">
        <f>IFERROR(IF(RIGHT(VLOOKUP($A31,csapatok!$A:$CN,AR$271,FALSE),5)="Csere",VLOOKUP(LEFT(VLOOKUP($A31,csapatok!$A:$CN,AR$271,FALSE),LEN(VLOOKUP($A31,csapatok!$A:$CN,AR$271,FALSE))-6),'csapat-ranglista'!$A:$CC,AR$272,FALSE)/8,VLOOKUP(VLOOKUP($A31,csapatok!$A:$CN,AR$271,FALSE),'csapat-ranglista'!$A:$CC,AR$272,FALSE)/4),0)</f>
        <v>0</v>
      </c>
      <c r="AS31" s="226">
        <f>IFERROR(IF(RIGHT(VLOOKUP($A31,csapatok!$A:$CN,AS$271,FALSE),5)="Csere",VLOOKUP(LEFT(VLOOKUP($A31,csapatok!$A:$CN,AS$271,FALSE),LEN(VLOOKUP($A31,csapatok!$A:$CN,AS$271,FALSE))-6),'csapat-ranglista'!$A:$CC,AS$272,FALSE)/8,VLOOKUP(VLOOKUP($A31,csapatok!$A:$CN,AS$271,FALSE),'csapat-ranglista'!$A:$CC,AS$272,FALSE)/4),0)</f>
        <v>0</v>
      </c>
      <c r="AT31" s="226">
        <f>IFERROR(IF(RIGHT(VLOOKUP($A31,csapatok!$A:$CN,AT$271,FALSE),5)="Csere",VLOOKUP(LEFT(VLOOKUP($A31,csapatok!$A:$CN,AT$271,FALSE),LEN(VLOOKUP($A31,csapatok!$A:$CN,AT$271,FALSE))-6),'csapat-ranglista'!$A:$CC,AT$272,FALSE)/8,VLOOKUP(VLOOKUP($A31,csapatok!$A:$CN,AT$271,FALSE),'csapat-ranglista'!$A:$CC,AT$272,FALSE)/4),0)</f>
        <v>7.1228380845563102</v>
      </c>
      <c r="AU31" s="226">
        <f>IFERROR(IF(RIGHT(VLOOKUP($A31,csapatok!$A:$CN,AU$271,FALSE),5)="Csere",VLOOKUP(LEFT(VLOOKUP($A31,csapatok!$A:$CN,AU$271,FALSE),LEN(VLOOKUP($A31,csapatok!$A:$CN,AU$271,FALSE))-6),'csapat-ranglista'!$A:$CC,AU$272,FALSE)/8,VLOOKUP(VLOOKUP($A31,csapatok!$A:$CN,AU$271,FALSE),'csapat-ranglista'!$A:$CC,AU$272,FALSE)/4),0)</f>
        <v>0</v>
      </c>
      <c r="AV31" s="226">
        <f>IFERROR(IF(RIGHT(VLOOKUP($A31,csapatok!$A:$CN,AV$271,FALSE),5)="Csere",VLOOKUP(LEFT(VLOOKUP($A31,csapatok!$A:$CN,AV$271,FALSE),LEN(VLOOKUP($A31,csapatok!$A:$CN,AV$271,FALSE))-6),'csapat-ranglista'!$A:$CC,AV$272,FALSE)/8,VLOOKUP(VLOOKUP($A31,csapatok!$A:$CN,AV$271,FALSE),'csapat-ranglista'!$A:$CC,AV$272,FALSE)/4),0)</f>
        <v>0</v>
      </c>
      <c r="AW31" s="226">
        <f>IFERROR(IF(RIGHT(VLOOKUP($A31,csapatok!$A:$CN,AW$271,FALSE),5)="Csere",VLOOKUP(LEFT(VLOOKUP($A31,csapatok!$A:$CN,AW$271,FALSE),LEN(VLOOKUP($A31,csapatok!$A:$CN,AW$271,FALSE))-6),'csapat-ranglista'!$A:$CC,AW$272,FALSE)/8,VLOOKUP(VLOOKUP($A31,csapatok!$A:$CN,AW$271,FALSE),'csapat-ranglista'!$A:$CC,AW$272,FALSE)/4),0)</f>
        <v>0</v>
      </c>
      <c r="AX31" s="226">
        <f>IFERROR(IF(RIGHT(VLOOKUP($A31,csapatok!$A:$CN,AX$271,FALSE),5)="Csere",VLOOKUP(LEFT(VLOOKUP($A31,csapatok!$A:$CN,AX$271,FALSE),LEN(VLOOKUP($A31,csapatok!$A:$CN,AX$271,FALSE))-6),'csapat-ranglista'!$A:$CC,AX$272,FALSE)/8,VLOOKUP(VLOOKUP($A31,csapatok!$A:$CN,AX$271,FALSE),'csapat-ranglista'!$A:$CC,AX$272,FALSE)/4),0)</f>
        <v>0</v>
      </c>
      <c r="AY31" s="226">
        <f>IFERROR(IF(RIGHT(VLOOKUP($A31,csapatok!$A:$GR,AY$271,FALSE),5)="Csere",VLOOKUP(LEFT(VLOOKUP($A31,csapatok!$A:$GR,AY$271,FALSE),LEN(VLOOKUP($A31,csapatok!$A:$GR,AY$271,FALSE))-6),'csapat-ranglista'!$A:$CC,AY$272,FALSE)/8,VLOOKUP(VLOOKUP($A31,csapatok!$A:$GR,AY$271,FALSE),'csapat-ranglista'!$A:$CC,AY$272,FALSE)/4),0)</f>
        <v>0</v>
      </c>
      <c r="AZ31" s="226">
        <f>IFERROR(IF(RIGHT(VLOOKUP($A31,csapatok!$A:$GR,AZ$271,FALSE),5)="Csere",VLOOKUP(LEFT(VLOOKUP($A31,csapatok!$A:$GR,AZ$271,FALSE),LEN(VLOOKUP($A31,csapatok!$A:$GR,AZ$271,FALSE))-6),'csapat-ranglista'!$A:$CC,AZ$272,FALSE)/8,VLOOKUP(VLOOKUP($A31,csapatok!$A:$GR,AZ$271,FALSE),'csapat-ranglista'!$A:$CC,AZ$272,FALSE)/4),0)</f>
        <v>0</v>
      </c>
      <c r="BA31" s="226">
        <f>IFERROR(IF(RIGHT(VLOOKUP($A31,csapatok!$A:$GR,BA$271,FALSE),5)="Csere",VLOOKUP(LEFT(VLOOKUP($A31,csapatok!$A:$GR,BA$271,FALSE),LEN(VLOOKUP($A31,csapatok!$A:$GR,BA$271,FALSE))-6),'csapat-ranglista'!$A:$CC,BA$272,FALSE)/8,VLOOKUP(VLOOKUP($A31,csapatok!$A:$GR,BA$271,FALSE),'csapat-ranglista'!$A:$CC,BA$272,FALSE)/4),0)</f>
        <v>0</v>
      </c>
      <c r="BB31" s="226">
        <f>IFERROR(IF(RIGHT(VLOOKUP($A31,csapatok!$A:$GR,BB$271,FALSE),5)="Csere",VLOOKUP(LEFT(VLOOKUP($A31,csapatok!$A:$GR,BB$271,FALSE),LEN(VLOOKUP($A31,csapatok!$A:$GR,BB$271,FALSE))-6),'csapat-ranglista'!$A:$CC,BB$272,FALSE)/8,VLOOKUP(VLOOKUP($A31,csapatok!$A:$GR,BB$271,FALSE),'csapat-ranglista'!$A:$CC,BB$272,FALSE)/4),0)</f>
        <v>0</v>
      </c>
      <c r="BC31" s="227">
        <f>versenyek!$ES$11*IFERROR(VLOOKUP(VLOOKUP($A31,versenyek!ER:ET,3,FALSE),szabalyok!$A$16:$B$23,2,FALSE)/4,0)</f>
        <v>0</v>
      </c>
      <c r="BD31" s="227">
        <f>versenyek!$EV$11*IFERROR(VLOOKUP(VLOOKUP($A31,versenyek!EU:EW,3,FALSE),szabalyok!$A$16:$B$23,2,FALSE)/4,0)</f>
        <v>0</v>
      </c>
      <c r="BE31" s="226">
        <f>IFERROR(IF(RIGHT(VLOOKUP($A31,csapatok!$A:$GR,BE$271,FALSE),5)="Csere",VLOOKUP(LEFT(VLOOKUP($A31,csapatok!$A:$GR,BE$271,FALSE),LEN(VLOOKUP($A31,csapatok!$A:$GR,BE$271,FALSE))-6),'csapat-ranglista'!$A:$CC,BE$272,FALSE)/8,VLOOKUP(VLOOKUP($A31,csapatok!$A:$GR,BE$271,FALSE),'csapat-ranglista'!$A:$CC,BE$272,FALSE)/4),0)</f>
        <v>0</v>
      </c>
      <c r="BF31" s="226">
        <f>IFERROR(IF(RIGHT(VLOOKUP($A31,csapatok!$A:$GR,BF$271,FALSE),5)="Csere",VLOOKUP(LEFT(VLOOKUP($A31,csapatok!$A:$GR,BF$271,FALSE),LEN(VLOOKUP($A31,csapatok!$A:$GR,BF$271,FALSE))-6),'csapat-ranglista'!$A:$CC,BF$272,FALSE)/8,VLOOKUP(VLOOKUP($A31,csapatok!$A:$GR,BF$271,FALSE),'csapat-ranglista'!$A:$CC,BF$272,FALSE)/4),0)</f>
        <v>0</v>
      </c>
      <c r="BG31" s="226">
        <f>IFERROR(IF(RIGHT(VLOOKUP($A31,csapatok!$A:$GR,BG$271,FALSE),5)="Csere",VLOOKUP(LEFT(VLOOKUP($A31,csapatok!$A:$GR,BG$271,FALSE),LEN(VLOOKUP($A31,csapatok!$A:$GR,BG$271,FALSE))-6),'csapat-ranglista'!$A:$CC,BG$272,FALSE)/8,VLOOKUP(VLOOKUP($A31,csapatok!$A:$GR,BG$271,FALSE),'csapat-ranglista'!$A:$CC,BG$272,FALSE)/4),0)</f>
        <v>0</v>
      </c>
      <c r="BH31" s="226">
        <f>IFERROR(IF(RIGHT(VLOOKUP($A31,csapatok!$A:$GR,BH$271,FALSE),5)="Csere",VLOOKUP(LEFT(VLOOKUP($A31,csapatok!$A:$GR,BH$271,FALSE),LEN(VLOOKUP($A31,csapatok!$A:$GR,BH$271,FALSE))-6),'csapat-ranglista'!$A:$CC,BH$272,FALSE)/8,VLOOKUP(VLOOKUP($A31,csapatok!$A:$GR,BH$271,FALSE),'csapat-ranglista'!$A:$CC,BH$272,FALSE)/4),0)</f>
        <v>6.2258212552451413</v>
      </c>
      <c r="BI31" s="226">
        <f>IFERROR(IF(RIGHT(VLOOKUP($A31,csapatok!$A:$GR,BI$271,FALSE),5)="Csere",VLOOKUP(LEFT(VLOOKUP($A31,csapatok!$A:$GR,BI$271,FALSE),LEN(VLOOKUP($A31,csapatok!$A:$GR,BI$271,FALSE))-6),'csapat-ranglista'!$A:$CC,BI$272,FALSE)/8,VLOOKUP(VLOOKUP($A31,csapatok!$A:$GR,BI$271,FALSE),'csapat-ranglista'!$A:$CC,BI$272,FALSE)/4),0)</f>
        <v>0</v>
      </c>
      <c r="BJ31" s="226">
        <f>IFERROR(IF(RIGHT(VLOOKUP($A31,csapatok!$A:$GR,BJ$271,FALSE),5)="Csere",VLOOKUP(LEFT(VLOOKUP($A31,csapatok!$A:$GR,BJ$271,FALSE),LEN(VLOOKUP($A31,csapatok!$A:$GR,BJ$271,FALSE))-6),'csapat-ranglista'!$A:$CC,BJ$272,FALSE)/8,VLOOKUP(VLOOKUP($A31,csapatok!$A:$GR,BJ$271,FALSE),'csapat-ranglista'!$A:$CC,BJ$272,FALSE)/4),0)</f>
        <v>0</v>
      </c>
      <c r="BK31" s="226">
        <f>IFERROR(IF(RIGHT(VLOOKUP($A31,csapatok!$A:$GR,BK$271,FALSE),5)="Csere",VLOOKUP(LEFT(VLOOKUP($A31,csapatok!$A:$GR,BK$271,FALSE),LEN(VLOOKUP($A31,csapatok!$A:$GR,BK$271,FALSE))-6),'csapat-ranglista'!$A:$CC,BK$272,FALSE)/8,VLOOKUP(VLOOKUP($A31,csapatok!$A:$GR,BK$271,FALSE),'csapat-ranglista'!$A:$CC,BK$272,FALSE)/4),0)</f>
        <v>0</v>
      </c>
      <c r="BL31" s="226">
        <f>IFERROR(IF(RIGHT(VLOOKUP($A31,csapatok!$A:$GR,BL$271,FALSE),5)="Csere",VLOOKUP(LEFT(VLOOKUP($A31,csapatok!$A:$GR,BL$271,FALSE),LEN(VLOOKUP($A31,csapatok!$A:$GR,BL$271,FALSE))-6),'csapat-ranglista'!$A:$CC,BL$272,FALSE)/8,VLOOKUP(VLOOKUP($A31,csapatok!$A:$GR,BL$271,FALSE),'csapat-ranglista'!$A:$CC,BL$272,FALSE)/4),0)</f>
        <v>0</v>
      </c>
      <c r="BM31" s="226">
        <f>IFERROR(IF(RIGHT(VLOOKUP($A31,csapatok!$A:$GR,BM$271,FALSE),5)="Csere",VLOOKUP(LEFT(VLOOKUP($A31,csapatok!$A:$GR,BM$271,FALSE),LEN(VLOOKUP($A31,csapatok!$A:$GR,BM$271,FALSE))-6),'csapat-ranglista'!$A:$CC,BM$272,FALSE)/8,VLOOKUP(VLOOKUP($A31,csapatok!$A:$GR,BM$271,FALSE),'csapat-ranglista'!$A:$CC,BM$272,FALSE)/4),0)</f>
        <v>0</v>
      </c>
      <c r="BN31" s="226">
        <f>IFERROR(IF(RIGHT(VLOOKUP($A31,csapatok!$A:$GR,BN$271,FALSE),5)="Csere",VLOOKUP(LEFT(VLOOKUP($A31,csapatok!$A:$GR,BN$271,FALSE),LEN(VLOOKUP($A31,csapatok!$A:$GR,BN$271,FALSE))-6),'csapat-ranglista'!$A:$CC,BN$272,FALSE)/8,VLOOKUP(VLOOKUP($A31,csapatok!$A:$GR,BN$271,FALSE),'csapat-ranglista'!$A:$CC,BN$272,FALSE)/4),0)</f>
        <v>0</v>
      </c>
      <c r="BO31" s="226">
        <f>IFERROR(IF(RIGHT(VLOOKUP($A31,csapatok!$A:$GR,BO$271,FALSE),5)="Csere",VLOOKUP(LEFT(VLOOKUP($A31,csapatok!$A:$GR,BO$271,FALSE),LEN(VLOOKUP($A31,csapatok!$A:$GR,BO$271,FALSE))-6),'csapat-ranglista'!$A:$CC,BO$272,FALSE)/8,VLOOKUP(VLOOKUP($A31,csapatok!$A:$GR,BO$271,FALSE),'csapat-ranglista'!$A:$CC,BO$272,FALSE)/4),0)</f>
        <v>5.4465881304359316</v>
      </c>
      <c r="BP31" s="226">
        <f>IFERROR(IF(RIGHT(VLOOKUP($A31,csapatok!$A:$GR,BP$271,FALSE),5)="Csere",VLOOKUP(LEFT(VLOOKUP($A31,csapatok!$A:$GR,BP$271,FALSE),LEN(VLOOKUP($A31,csapatok!$A:$GR,BP$271,FALSE))-6),'csapat-ranglista'!$A:$CC,BP$272,FALSE)/8,VLOOKUP(VLOOKUP($A31,csapatok!$A:$GR,BP$271,FALSE),'csapat-ranglista'!$A:$CC,BP$272,FALSE)/4),0)</f>
        <v>0</v>
      </c>
      <c r="BQ31" s="226">
        <f>IFERROR(IF(RIGHT(VLOOKUP($A31,csapatok!$A:$GR,BQ$271,FALSE),5)="Csere",VLOOKUP(LEFT(VLOOKUP($A31,csapatok!$A:$GR,BQ$271,FALSE),LEN(VLOOKUP($A31,csapatok!$A:$GR,BQ$271,FALSE))-6),'csapat-ranglista'!$A:$CC,BQ$272,FALSE)/8,VLOOKUP(VLOOKUP($A31,csapatok!$A:$GR,BQ$271,FALSE),'csapat-ranglista'!$A:$CC,BQ$272,FALSE)/4),0)</f>
        <v>0</v>
      </c>
      <c r="BR31" s="226">
        <f>IFERROR(IF(RIGHT(VLOOKUP($A31,csapatok!$A:$GR,BR$271,FALSE),5)="Csere",VLOOKUP(LEFT(VLOOKUP($A31,csapatok!$A:$GR,BR$271,FALSE),LEN(VLOOKUP($A31,csapatok!$A:$GR,BR$271,FALSE))-6),'csapat-ranglista'!$A:$CC,BR$272,FALSE)/8,VLOOKUP(VLOOKUP($A31,csapatok!$A:$GR,BR$271,FALSE),'csapat-ranglista'!$A:$CC,BR$272,FALSE)/4),0)</f>
        <v>0</v>
      </c>
      <c r="BS31" s="226">
        <f>IFERROR(IF(RIGHT(VLOOKUP($A31,csapatok!$A:$GR,BS$271,FALSE),5)="Csere",VLOOKUP(LEFT(VLOOKUP($A31,csapatok!$A:$GR,BS$271,FALSE),LEN(VLOOKUP($A31,csapatok!$A:$GR,BS$271,FALSE))-6),'csapat-ranglista'!$A:$CC,BS$272,FALSE)/8,VLOOKUP(VLOOKUP($A31,csapatok!$A:$GR,BS$271,FALSE),'csapat-ranglista'!$A:$CC,BS$272,FALSE)/4),0)</f>
        <v>1.5620795383469517</v>
      </c>
      <c r="BT31" s="226">
        <f>IFERROR(IF(RIGHT(VLOOKUP($A31,csapatok!$A:$GR,BT$271,FALSE),5)="Csere",VLOOKUP(LEFT(VLOOKUP($A31,csapatok!$A:$GR,BT$271,FALSE),LEN(VLOOKUP($A31,csapatok!$A:$GR,BT$271,FALSE))-6),'csapat-ranglista'!$A:$CC,BT$272,FALSE)/8,VLOOKUP(VLOOKUP($A31,csapatok!$A:$GR,BT$271,FALSE),'csapat-ranglista'!$A:$CC,BT$272,FALSE)/4),0)</f>
        <v>0</v>
      </c>
      <c r="BU31" s="226">
        <f>IFERROR(IF(RIGHT(VLOOKUP($A31,csapatok!$A:$GR,BU$271,FALSE),5)="Csere",VLOOKUP(LEFT(VLOOKUP($A31,csapatok!$A:$GR,BU$271,FALSE),LEN(VLOOKUP($A31,csapatok!$A:$GR,BU$271,FALSE))-6),'csapat-ranglista'!$A:$CC,BU$272,FALSE)/8,VLOOKUP(VLOOKUP($A31,csapatok!$A:$GR,BU$271,FALSE),'csapat-ranglista'!$A:$CC,BU$272,FALSE)/4),0)</f>
        <v>0</v>
      </c>
      <c r="BV31" s="226">
        <f>IFERROR(IF(RIGHT(VLOOKUP($A31,csapatok!$A:$GR,BV$271,FALSE),5)="Csere",VLOOKUP(LEFT(VLOOKUP($A31,csapatok!$A:$GR,BV$271,FALSE),LEN(VLOOKUP($A31,csapatok!$A:$GR,BV$271,FALSE))-6),'csapat-ranglista'!$A:$CC,BV$272,FALSE)/8,VLOOKUP(VLOOKUP($A31,csapatok!$A:$GR,BV$271,FALSE),'csapat-ranglista'!$A:$CC,BV$272,FALSE)/4),0)</f>
        <v>0</v>
      </c>
      <c r="BW31" s="226">
        <f>IFERROR(IF(RIGHT(VLOOKUP($A31,csapatok!$A:$GR,BW$271,FALSE),5)="Csere",VLOOKUP(LEFT(VLOOKUP($A31,csapatok!$A:$GR,BW$271,FALSE),LEN(VLOOKUP($A31,csapatok!$A:$GR,BW$271,FALSE))-6),'csapat-ranglista'!$A:$CC,BW$272,FALSE)/8,VLOOKUP(VLOOKUP($A31,csapatok!$A:$GR,BW$271,FALSE),'csapat-ranglista'!$A:$CC,BW$272,FALSE)/4),0)</f>
        <v>0</v>
      </c>
      <c r="BX31" s="226">
        <f>IFERROR(IF(RIGHT(VLOOKUP($A31,csapatok!$A:$GR,BX$271,FALSE),5)="Csere",VLOOKUP(LEFT(VLOOKUP($A31,csapatok!$A:$GR,BX$271,FALSE),LEN(VLOOKUP($A31,csapatok!$A:$GR,BX$271,FALSE))-6),'csapat-ranglista'!$A:$CC,BX$272,FALSE)/8,VLOOKUP(VLOOKUP($A31,csapatok!$A:$GR,BX$271,FALSE),'csapat-ranglista'!$A:$CC,BX$272,FALSE)/4),0)</f>
        <v>0</v>
      </c>
      <c r="BY31" s="226">
        <f>IFERROR(IF(RIGHT(VLOOKUP($A31,csapatok!$A:$GR,BY$271,FALSE),5)="Csere",VLOOKUP(LEFT(VLOOKUP($A31,csapatok!$A:$GR,BY$271,FALSE),LEN(VLOOKUP($A31,csapatok!$A:$GR,BY$271,FALSE))-6),'csapat-ranglista'!$A:$CC,BY$272,FALSE)/8,VLOOKUP(VLOOKUP($A31,csapatok!$A:$GR,BY$271,FALSE),'csapat-ranglista'!$A:$CC,BY$272,FALSE)/4),0)</f>
        <v>22.650421207615153</v>
      </c>
      <c r="BZ31" s="226">
        <f>IFERROR(IF(RIGHT(VLOOKUP($A31,csapatok!$A:$GR,BZ$271,FALSE),5)="Csere",VLOOKUP(LEFT(VLOOKUP($A31,csapatok!$A:$GR,BZ$271,FALSE),LEN(VLOOKUP($A31,csapatok!$A:$GR,BZ$271,FALSE))-6),'csapat-ranglista'!$A:$CC,BZ$272,FALSE)/8,VLOOKUP(VLOOKUP($A31,csapatok!$A:$GR,BZ$271,FALSE),'csapat-ranglista'!$A:$CC,BZ$272,FALSE)/4),0)</f>
        <v>0</v>
      </c>
      <c r="CA31" s="226">
        <f>IFERROR(IF(RIGHT(VLOOKUP($A31,csapatok!$A:$GR,CA$271,FALSE),5)="Csere",VLOOKUP(LEFT(VLOOKUP($A31,csapatok!$A:$GR,CA$271,FALSE),LEN(VLOOKUP($A31,csapatok!$A:$GR,CA$271,FALSE))-6),'csapat-ranglista'!$A:$CC,CA$272,FALSE)/8,VLOOKUP(VLOOKUP($A31,csapatok!$A:$GR,CA$271,FALSE),'csapat-ranglista'!$A:$CC,CA$272,FALSE)/4),0)</f>
        <v>0</v>
      </c>
      <c r="CB31" s="226">
        <f>IFERROR(IF(RIGHT(VLOOKUP($A31,csapatok!$A:$GR,CB$271,FALSE),5)="Csere",VLOOKUP(LEFT(VLOOKUP($A31,csapatok!$A:$GR,CB$271,FALSE),LEN(VLOOKUP($A31,csapatok!$A:$GR,CB$271,FALSE))-6),'csapat-ranglista'!$A:$CC,CB$272,FALSE)/8,VLOOKUP(VLOOKUP($A31,csapatok!$A:$GR,CB$271,FALSE),'csapat-ranglista'!$A:$CC,CB$272,FALSE)/4),0)</f>
        <v>0</v>
      </c>
      <c r="CC31" s="226">
        <f>IFERROR(IF(RIGHT(VLOOKUP($A31,csapatok!$A:$GR,CC$271,FALSE),5)="Csere",VLOOKUP(LEFT(VLOOKUP($A31,csapatok!$A:$GR,CC$271,FALSE),LEN(VLOOKUP($A31,csapatok!$A:$GR,CC$271,FALSE))-6),'csapat-ranglista'!$A:$CC,CC$272,FALSE)/8,VLOOKUP(VLOOKUP($A31,csapatok!$A:$GR,CC$271,FALSE),'csapat-ranglista'!$A:$CC,CC$272,FALSE)/4),0)</f>
        <v>0</v>
      </c>
      <c r="CD31" s="226">
        <f>IFERROR(IF(RIGHT(VLOOKUP($A31,csapatok!$A:$GR,CD$271,FALSE),5)="Csere",VLOOKUP(LEFT(VLOOKUP($A31,csapatok!$A:$GR,CD$271,FALSE),LEN(VLOOKUP($A31,csapatok!$A:$GR,CD$271,FALSE))-6),'csapat-ranglista'!$A:$CC,CD$272,FALSE)/8,VLOOKUP(VLOOKUP($A31,csapatok!$A:$GR,CD$271,FALSE),'csapat-ranglista'!$A:$CC,CD$272,FALSE)/4),0)</f>
        <v>0</v>
      </c>
      <c r="CE31" s="226">
        <f>IFERROR(IF(RIGHT(VLOOKUP($A31,csapatok!$A:$GR,CE$271,FALSE),5)="Csere",VLOOKUP(LEFT(VLOOKUP($A31,csapatok!$A:$GR,CE$271,FALSE),LEN(VLOOKUP($A31,csapatok!$A:$GR,CE$271,FALSE))-6),'csapat-ranglista'!$A:$CC,CE$272,FALSE)/8,VLOOKUP(VLOOKUP($A31,csapatok!$A:$GR,CE$271,FALSE),'csapat-ranglista'!$A:$CC,CE$272,FALSE)/4),0)</f>
        <v>0</v>
      </c>
      <c r="CF31" s="226">
        <f>IFERROR(IF(RIGHT(VLOOKUP($A31,csapatok!$A:$GR,CF$271,FALSE),5)="Csere",VLOOKUP(LEFT(VLOOKUP($A31,csapatok!$A:$GR,CF$271,FALSE),LEN(VLOOKUP($A31,csapatok!$A:$GR,CF$271,FALSE))-6),'csapat-ranglista'!$A:$CC,CF$272,FALSE)/8,VLOOKUP(VLOOKUP($A31,csapatok!$A:$GR,CF$271,FALSE),'csapat-ranglista'!$A:$CC,CF$272,FALSE)/4),0)</f>
        <v>0</v>
      </c>
      <c r="CG31" s="226">
        <f>IFERROR(IF(RIGHT(VLOOKUP($A31,csapatok!$A:$GR,CG$271,FALSE),5)="Csere",VLOOKUP(LEFT(VLOOKUP($A31,csapatok!$A:$GR,CG$271,FALSE),LEN(VLOOKUP($A31,csapatok!$A:$GR,CG$271,FALSE))-6),'csapat-ranglista'!$A:$CC,CG$272,FALSE)/8,VLOOKUP(VLOOKUP($A31,csapatok!$A:$GR,CG$271,FALSE),'csapat-ranglista'!$A:$CC,CG$272,FALSE)/4),0)</f>
        <v>0</v>
      </c>
      <c r="CH31" s="226">
        <f>IFERROR(IF(RIGHT(VLOOKUP($A31,csapatok!$A:$GR,CH$271,FALSE),5)="Csere",VLOOKUP(LEFT(VLOOKUP($A31,csapatok!$A:$GR,CH$271,FALSE),LEN(VLOOKUP($A31,csapatok!$A:$GR,CH$271,FALSE))-6),'csapat-ranglista'!$A:$CC,CH$272,FALSE)/8,VLOOKUP(VLOOKUP($A31,csapatok!$A:$GR,CH$271,FALSE),'csapat-ranglista'!$A:$CC,CH$272,FALSE)/4),0)</f>
        <v>5.3491686053428404</v>
      </c>
      <c r="CI31" s="226">
        <f>IFERROR(IF(RIGHT(VLOOKUP($A31,csapatok!$A:$GR,CI$271,FALSE),5)="Csere",VLOOKUP(LEFT(VLOOKUP($A31,csapatok!$A:$GR,CI$271,FALSE),LEN(VLOOKUP($A31,csapatok!$A:$GR,CI$271,FALSE))-6),'csapat-ranglista'!$A:$CC,CI$272,FALSE)/8,VLOOKUP(VLOOKUP($A31,csapatok!$A:$GR,CI$271,FALSE),'csapat-ranglista'!$A:$CC,CI$272,FALSE)/4),0)</f>
        <v>0</v>
      </c>
      <c r="CJ31" s="227">
        <f>versenyek!$IQ$11*IFERROR(VLOOKUP(VLOOKUP($A31,versenyek!IP:IR,3,FALSE),szabalyok!$A$16:$B$23,2,FALSE)/4,0)</f>
        <v>0</v>
      </c>
      <c r="CK31" s="227">
        <f>versenyek!$IT$11*IFERROR(VLOOKUP(VLOOKUP($A31,versenyek!IS:IU,3,FALSE),szabalyok!$A$16:$B$23,2,FALSE)/4,0)</f>
        <v>0</v>
      </c>
      <c r="CL31" s="226"/>
      <c r="CM31" s="250">
        <f t="shared" si="1"/>
        <v>41.234078736986021</v>
      </c>
    </row>
    <row r="32" spans="1:91">
      <c r="A32" s="32" t="s">
        <v>88</v>
      </c>
      <c r="B32" s="2">
        <v>23410</v>
      </c>
      <c r="C32" s="133" t="str">
        <f t="shared" si="2"/>
        <v>felnőtt</v>
      </c>
      <c r="D32" s="32" t="s">
        <v>101</v>
      </c>
      <c r="E32" s="47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37.257056953456619</v>
      </c>
      <c r="P32" s="32">
        <v>0</v>
      </c>
      <c r="Q32" s="32">
        <v>0</v>
      </c>
      <c r="R32" s="32">
        <v>0</v>
      </c>
      <c r="S32" s="32">
        <v>0</v>
      </c>
      <c r="T32" s="32">
        <v>8.6923748193989301</v>
      </c>
      <c r="U32" s="32">
        <v>0</v>
      </c>
      <c r="V32" s="32">
        <v>0</v>
      </c>
      <c r="W32" s="32">
        <v>0</v>
      </c>
      <c r="X32" s="32">
        <f>IFERROR(IF(RIGHT(VLOOKUP($A32,csapatok!$A:$BL,X$271,FALSE),5)="Csere",VLOOKUP(LEFT(VLOOKUP($A32,csapatok!$A:$BL,X$271,FALSE),LEN(VLOOKUP($A32,csapatok!$A:$BL,X$271,FALSE))-6),'csapat-ranglista'!$A:$CC,X$272,FALSE)/8,VLOOKUP(VLOOKUP($A32,csapatok!$A:$BL,X$271,FALSE),'csapat-ranglista'!$A:$CC,X$272,FALSE)/4),0)</f>
        <v>0</v>
      </c>
      <c r="Y32" s="32">
        <f>IFERROR(IF(RIGHT(VLOOKUP($A32,csapatok!$A:$BL,Y$271,FALSE),5)="Csere",VLOOKUP(LEFT(VLOOKUP($A32,csapatok!$A:$BL,Y$271,FALSE),LEN(VLOOKUP($A32,csapatok!$A:$BL,Y$271,FALSE))-6),'csapat-ranglista'!$A:$CC,Y$272,FALSE)/8,VLOOKUP(VLOOKUP($A32,csapatok!$A:$BL,Y$271,FALSE),'csapat-ranglista'!$A:$CC,Y$272,FALSE)/4),0)</f>
        <v>0</v>
      </c>
      <c r="Z32" s="32">
        <f>IFERROR(IF(RIGHT(VLOOKUP($A32,csapatok!$A:$BL,Z$271,FALSE),5)="Csere",VLOOKUP(LEFT(VLOOKUP($A32,csapatok!$A:$BL,Z$271,FALSE),LEN(VLOOKUP($A32,csapatok!$A:$BL,Z$271,FALSE))-6),'csapat-ranglista'!$A:$CC,Z$272,FALSE)/8,VLOOKUP(VLOOKUP($A32,csapatok!$A:$BL,Z$271,FALSE),'csapat-ranglista'!$A:$CC,Z$272,FALSE)/4),0)</f>
        <v>0</v>
      </c>
      <c r="AA32" s="32">
        <f>IFERROR(IF(RIGHT(VLOOKUP($A32,csapatok!$A:$BL,AA$271,FALSE),5)="Csere",VLOOKUP(LEFT(VLOOKUP($A32,csapatok!$A:$BL,AA$271,FALSE),LEN(VLOOKUP($A32,csapatok!$A:$BL,AA$271,FALSE))-6),'csapat-ranglista'!$A:$CC,AA$272,FALSE)/8,VLOOKUP(VLOOKUP($A32,csapatok!$A:$BL,AA$271,FALSE),'csapat-ranglista'!$A:$CC,AA$272,FALSE)/4),0)</f>
        <v>0</v>
      </c>
      <c r="AB32" s="226">
        <f>IFERROR(IF(RIGHT(VLOOKUP($A32,csapatok!$A:$BL,AB$271,FALSE),5)="Csere",VLOOKUP(LEFT(VLOOKUP($A32,csapatok!$A:$BL,AB$271,FALSE),LEN(VLOOKUP($A32,csapatok!$A:$BL,AB$271,FALSE))-6),'csapat-ranglista'!$A:$CC,AB$272,FALSE)/8,VLOOKUP(VLOOKUP($A32,csapatok!$A:$BL,AB$271,FALSE),'csapat-ranglista'!$A:$CC,AB$272,FALSE)/4),0)</f>
        <v>0</v>
      </c>
      <c r="AC32" s="226">
        <f>IFERROR(IF(RIGHT(VLOOKUP($A32,csapatok!$A:$BL,AC$271,FALSE),5)="Csere",VLOOKUP(LEFT(VLOOKUP($A32,csapatok!$A:$BL,AC$271,FALSE),LEN(VLOOKUP($A32,csapatok!$A:$BL,AC$271,FALSE))-6),'csapat-ranglista'!$A:$CC,AC$272,FALSE)/8,VLOOKUP(VLOOKUP($A32,csapatok!$A:$BL,AC$271,FALSE),'csapat-ranglista'!$A:$CC,AC$272,FALSE)/4),0)</f>
        <v>0</v>
      </c>
      <c r="AD32" s="226">
        <f>IFERROR(IF(RIGHT(VLOOKUP($A32,csapatok!$A:$BL,AD$271,FALSE),5)="Csere",VLOOKUP(LEFT(VLOOKUP($A32,csapatok!$A:$BL,AD$271,FALSE),LEN(VLOOKUP($A32,csapatok!$A:$BL,AD$271,FALSE))-6),'csapat-ranglista'!$A:$CC,AD$272,FALSE)/8,VLOOKUP(VLOOKUP($A32,csapatok!$A:$BL,AD$271,FALSE),'csapat-ranglista'!$A:$CC,AD$272,FALSE)/4),0)</f>
        <v>0</v>
      </c>
      <c r="AE32" s="226">
        <f>IFERROR(IF(RIGHT(VLOOKUP($A32,csapatok!$A:$BL,AE$271,FALSE),5)="Csere",VLOOKUP(LEFT(VLOOKUP($A32,csapatok!$A:$BL,AE$271,FALSE),LEN(VLOOKUP($A32,csapatok!$A:$BL,AE$271,FALSE))-6),'csapat-ranglista'!$A:$CC,AE$272,FALSE)/8,VLOOKUP(VLOOKUP($A32,csapatok!$A:$BL,AE$271,FALSE),'csapat-ranglista'!$A:$CC,AE$272,FALSE)/4),0)</f>
        <v>0</v>
      </c>
      <c r="AF32" s="226">
        <f>IFERROR(IF(RIGHT(VLOOKUP($A32,csapatok!$A:$BL,AF$271,FALSE),5)="Csere",VLOOKUP(LEFT(VLOOKUP($A32,csapatok!$A:$BL,AF$271,FALSE),LEN(VLOOKUP($A32,csapatok!$A:$BL,AF$271,FALSE))-6),'csapat-ranglista'!$A:$CC,AF$272,FALSE)/8,VLOOKUP(VLOOKUP($A32,csapatok!$A:$BL,AF$271,FALSE),'csapat-ranglista'!$A:$CC,AF$272,FALSE)/4),0)</f>
        <v>0</v>
      </c>
      <c r="AG32" s="226">
        <f>IFERROR(IF(RIGHT(VLOOKUP($A32,csapatok!$A:$BL,AG$271,FALSE),5)="Csere",VLOOKUP(LEFT(VLOOKUP($A32,csapatok!$A:$BL,AG$271,FALSE),LEN(VLOOKUP($A32,csapatok!$A:$BL,AG$271,FALSE))-6),'csapat-ranglista'!$A:$CC,AG$272,FALSE)/8,VLOOKUP(VLOOKUP($A32,csapatok!$A:$BL,AG$271,FALSE),'csapat-ranglista'!$A:$CC,AG$272,FALSE)/4),0)</f>
        <v>0</v>
      </c>
      <c r="AH32" s="226">
        <f>IFERROR(IF(RIGHT(VLOOKUP($A32,csapatok!$A:$BL,AH$271,FALSE),5)="Csere",VLOOKUP(LEFT(VLOOKUP($A32,csapatok!$A:$BL,AH$271,FALSE),LEN(VLOOKUP($A32,csapatok!$A:$BL,AH$271,FALSE))-6),'csapat-ranglista'!$A:$CC,AH$272,FALSE)/8,VLOOKUP(VLOOKUP($A32,csapatok!$A:$BL,AH$271,FALSE),'csapat-ranglista'!$A:$CC,AH$272,FALSE)/4),0)</f>
        <v>0</v>
      </c>
      <c r="AI32" s="226">
        <f>IFERROR(IF(RIGHT(VLOOKUP($A32,csapatok!$A:$BL,AI$271,FALSE),5)="Csere",VLOOKUP(LEFT(VLOOKUP($A32,csapatok!$A:$BL,AI$271,FALSE),LEN(VLOOKUP($A32,csapatok!$A:$BL,AI$271,FALSE))-6),'csapat-ranglista'!$A:$CC,AI$272,FALSE)/8,VLOOKUP(VLOOKUP($A32,csapatok!$A:$BL,AI$271,FALSE),'csapat-ranglista'!$A:$CC,AI$272,FALSE)/4),0)</f>
        <v>0</v>
      </c>
      <c r="AJ32" s="226">
        <f>IFERROR(IF(RIGHT(VLOOKUP($A32,csapatok!$A:$BL,AJ$271,FALSE),5)="Csere",VLOOKUP(LEFT(VLOOKUP($A32,csapatok!$A:$BL,AJ$271,FALSE),LEN(VLOOKUP($A32,csapatok!$A:$BL,AJ$271,FALSE))-6),'csapat-ranglista'!$A:$CC,AJ$272,FALSE)/8,VLOOKUP(VLOOKUP($A32,csapatok!$A:$BL,AJ$271,FALSE),'csapat-ranglista'!$A:$CC,AJ$272,FALSE)/2),0)</f>
        <v>0</v>
      </c>
      <c r="AK32" s="226">
        <f>IFERROR(IF(RIGHT(VLOOKUP($A32,csapatok!$A:$CN,AK$271,FALSE),5)="Csere",VLOOKUP(LEFT(VLOOKUP($A32,csapatok!$A:$CN,AK$271,FALSE),LEN(VLOOKUP($A32,csapatok!$A:$CN,AK$271,FALSE))-6),'csapat-ranglista'!$A:$CC,AK$272,FALSE)/8,VLOOKUP(VLOOKUP($A32,csapatok!$A:$CN,AK$271,FALSE),'csapat-ranglista'!$A:$CC,AK$272,FALSE)/4),0)</f>
        <v>0</v>
      </c>
      <c r="AL32" s="226">
        <f>IFERROR(IF(RIGHT(VLOOKUP($A32,csapatok!$A:$CN,AL$271,FALSE),5)="Csere",VLOOKUP(LEFT(VLOOKUP($A32,csapatok!$A:$CN,AL$271,FALSE),LEN(VLOOKUP($A32,csapatok!$A:$CN,AL$271,FALSE))-6),'csapat-ranglista'!$A:$CC,AL$272,FALSE)/8,VLOOKUP(VLOOKUP($A32,csapatok!$A:$CN,AL$271,FALSE),'csapat-ranglista'!$A:$CC,AL$272,FALSE)/4),0)</f>
        <v>0</v>
      </c>
      <c r="AM32" s="226">
        <f>IFERROR(IF(RIGHT(VLOOKUP($A32,csapatok!$A:$CN,AM$271,FALSE),5)="Csere",VLOOKUP(LEFT(VLOOKUP($A32,csapatok!$A:$CN,AM$271,FALSE),LEN(VLOOKUP($A32,csapatok!$A:$CN,AM$271,FALSE))-6),'csapat-ranglista'!$A:$CC,AM$272,FALSE)/8,VLOOKUP(VLOOKUP($A32,csapatok!$A:$CN,AM$271,FALSE),'csapat-ranglista'!$A:$CC,AM$272,FALSE)/4),0)</f>
        <v>0</v>
      </c>
      <c r="AN32" s="226">
        <f>IFERROR(IF(RIGHT(VLOOKUP($A32,csapatok!$A:$CN,AN$271,FALSE),5)="Csere",VLOOKUP(LEFT(VLOOKUP($A32,csapatok!$A:$CN,AN$271,FALSE),LEN(VLOOKUP($A32,csapatok!$A:$CN,AN$271,FALSE))-6),'csapat-ranglista'!$A:$CC,AN$272,FALSE)/8,VLOOKUP(VLOOKUP($A32,csapatok!$A:$CN,AN$271,FALSE),'csapat-ranglista'!$A:$CC,AN$272,FALSE)/4),0)</f>
        <v>0</v>
      </c>
      <c r="AO32" s="226">
        <f>IFERROR(IF(RIGHT(VLOOKUP($A32,csapatok!$A:$CN,AO$271,FALSE),5)="Csere",VLOOKUP(LEFT(VLOOKUP($A32,csapatok!$A:$CN,AO$271,FALSE),LEN(VLOOKUP($A32,csapatok!$A:$CN,AO$271,FALSE))-6),'csapat-ranglista'!$A:$CC,AO$272,FALSE)/8,VLOOKUP(VLOOKUP($A32,csapatok!$A:$CN,AO$271,FALSE),'csapat-ranglista'!$A:$CC,AO$272,FALSE)/4),0)</f>
        <v>0</v>
      </c>
      <c r="AP32" s="226">
        <f>IFERROR(IF(RIGHT(VLOOKUP($A32,csapatok!$A:$CN,AP$271,FALSE),5)="Csere",VLOOKUP(LEFT(VLOOKUP($A32,csapatok!$A:$CN,AP$271,FALSE),LEN(VLOOKUP($A32,csapatok!$A:$CN,AP$271,FALSE))-6),'csapat-ranglista'!$A:$CC,AP$272,FALSE)/8,VLOOKUP(VLOOKUP($A32,csapatok!$A:$CN,AP$271,FALSE),'csapat-ranglista'!$A:$CC,AP$272,FALSE)/4),0)</f>
        <v>2.6295988782366249</v>
      </c>
      <c r="AQ32" s="226">
        <f>IFERROR(IF(RIGHT(VLOOKUP($A32,csapatok!$A:$CN,AQ$271,FALSE),5)="Csere",VLOOKUP(LEFT(VLOOKUP($A32,csapatok!$A:$CN,AQ$271,FALSE),LEN(VLOOKUP($A32,csapatok!$A:$CN,AQ$271,FALSE))-6),'csapat-ranglista'!$A:$CC,AQ$272,FALSE)/8,VLOOKUP(VLOOKUP($A32,csapatok!$A:$CN,AQ$271,FALSE),'csapat-ranglista'!$A:$CC,AQ$272,FALSE)/4),0)</f>
        <v>0</v>
      </c>
      <c r="AR32" s="226">
        <f>IFERROR(IF(RIGHT(VLOOKUP($A32,csapatok!$A:$CN,AR$271,FALSE),5)="Csere",VLOOKUP(LEFT(VLOOKUP($A32,csapatok!$A:$CN,AR$271,FALSE),LEN(VLOOKUP($A32,csapatok!$A:$CN,AR$271,FALSE))-6),'csapat-ranglista'!$A:$CC,AR$272,FALSE)/8,VLOOKUP(VLOOKUP($A32,csapatok!$A:$CN,AR$271,FALSE),'csapat-ranglista'!$A:$CC,AR$272,FALSE)/4),0)</f>
        <v>0</v>
      </c>
      <c r="AS32" s="226">
        <f>IFERROR(IF(RIGHT(VLOOKUP($A32,csapatok!$A:$CN,AS$271,FALSE),5)="Csere",VLOOKUP(LEFT(VLOOKUP($A32,csapatok!$A:$CN,AS$271,FALSE),LEN(VLOOKUP($A32,csapatok!$A:$CN,AS$271,FALSE))-6),'csapat-ranglista'!$A:$CC,AS$272,FALSE)/8,VLOOKUP(VLOOKUP($A32,csapatok!$A:$CN,AS$271,FALSE),'csapat-ranglista'!$A:$CC,AS$272,FALSE)/4),0)</f>
        <v>0</v>
      </c>
      <c r="AT32" s="226">
        <f>IFERROR(IF(RIGHT(VLOOKUP($A32,csapatok!$A:$CN,AT$271,FALSE),5)="Csere",VLOOKUP(LEFT(VLOOKUP($A32,csapatok!$A:$CN,AT$271,FALSE),LEN(VLOOKUP($A32,csapatok!$A:$CN,AT$271,FALSE))-6),'csapat-ranglista'!$A:$CC,AT$272,FALSE)/8,VLOOKUP(VLOOKUP($A32,csapatok!$A:$CN,AT$271,FALSE),'csapat-ranglista'!$A:$CC,AT$272,FALSE)/4),0)</f>
        <v>15.670243786023882</v>
      </c>
      <c r="AU32" s="226">
        <f>IFERROR(IF(RIGHT(VLOOKUP($A32,csapatok!$A:$CN,AU$271,FALSE),5)="Csere",VLOOKUP(LEFT(VLOOKUP($A32,csapatok!$A:$CN,AU$271,FALSE),LEN(VLOOKUP($A32,csapatok!$A:$CN,AU$271,FALSE))-6),'csapat-ranglista'!$A:$CC,AU$272,FALSE)/8,VLOOKUP(VLOOKUP($A32,csapatok!$A:$CN,AU$271,FALSE),'csapat-ranglista'!$A:$CC,AU$272,FALSE)/4),0)</f>
        <v>0</v>
      </c>
      <c r="AV32" s="226">
        <f>IFERROR(IF(RIGHT(VLOOKUP($A32,csapatok!$A:$CN,AV$271,FALSE),5)="Csere",VLOOKUP(LEFT(VLOOKUP($A32,csapatok!$A:$CN,AV$271,FALSE),LEN(VLOOKUP($A32,csapatok!$A:$CN,AV$271,FALSE))-6),'csapat-ranglista'!$A:$CC,AV$272,FALSE)/8,VLOOKUP(VLOOKUP($A32,csapatok!$A:$CN,AV$271,FALSE),'csapat-ranglista'!$A:$CC,AV$272,FALSE)/4),0)</f>
        <v>0</v>
      </c>
      <c r="AW32" s="226">
        <f>IFERROR(IF(RIGHT(VLOOKUP($A32,csapatok!$A:$CN,AW$271,FALSE),5)="Csere",VLOOKUP(LEFT(VLOOKUP($A32,csapatok!$A:$CN,AW$271,FALSE),LEN(VLOOKUP($A32,csapatok!$A:$CN,AW$271,FALSE))-6),'csapat-ranglista'!$A:$CC,AW$272,FALSE)/8,VLOOKUP(VLOOKUP($A32,csapatok!$A:$CN,AW$271,FALSE),'csapat-ranglista'!$A:$CC,AW$272,FALSE)/4),0)</f>
        <v>0</v>
      </c>
      <c r="AX32" s="226">
        <f>IFERROR(IF(RIGHT(VLOOKUP($A32,csapatok!$A:$CN,AX$271,FALSE),5)="Csere",VLOOKUP(LEFT(VLOOKUP($A32,csapatok!$A:$CN,AX$271,FALSE),LEN(VLOOKUP($A32,csapatok!$A:$CN,AX$271,FALSE))-6),'csapat-ranglista'!$A:$CC,AX$272,FALSE)/8,VLOOKUP(VLOOKUP($A32,csapatok!$A:$CN,AX$271,FALSE),'csapat-ranglista'!$A:$CC,AX$272,FALSE)/4),0)</f>
        <v>0</v>
      </c>
      <c r="AY32" s="226">
        <f>IFERROR(IF(RIGHT(VLOOKUP($A32,csapatok!$A:$GR,AY$271,FALSE),5)="Csere",VLOOKUP(LEFT(VLOOKUP($A32,csapatok!$A:$GR,AY$271,FALSE),LEN(VLOOKUP($A32,csapatok!$A:$GR,AY$271,FALSE))-6),'csapat-ranglista'!$A:$CC,AY$272,FALSE)/8,VLOOKUP(VLOOKUP($A32,csapatok!$A:$GR,AY$271,FALSE),'csapat-ranglista'!$A:$CC,AY$272,FALSE)/4),0)</f>
        <v>0</v>
      </c>
      <c r="AZ32" s="226">
        <f>IFERROR(IF(RIGHT(VLOOKUP($A32,csapatok!$A:$GR,AZ$271,FALSE),5)="Csere",VLOOKUP(LEFT(VLOOKUP($A32,csapatok!$A:$GR,AZ$271,FALSE),LEN(VLOOKUP($A32,csapatok!$A:$GR,AZ$271,FALSE))-6),'csapat-ranglista'!$A:$CC,AZ$272,FALSE)/8,VLOOKUP(VLOOKUP($A32,csapatok!$A:$GR,AZ$271,FALSE),'csapat-ranglista'!$A:$CC,AZ$272,FALSE)/4),0)</f>
        <v>0</v>
      </c>
      <c r="BA32" s="226">
        <f>IFERROR(IF(RIGHT(VLOOKUP($A32,csapatok!$A:$GR,BA$271,FALSE),5)="Csere",VLOOKUP(LEFT(VLOOKUP($A32,csapatok!$A:$GR,BA$271,FALSE),LEN(VLOOKUP($A32,csapatok!$A:$GR,BA$271,FALSE))-6),'csapat-ranglista'!$A:$CC,BA$272,FALSE)/8,VLOOKUP(VLOOKUP($A32,csapatok!$A:$GR,BA$271,FALSE),'csapat-ranglista'!$A:$CC,BA$272,FALSE)/4),0)</f>
        <v>0</v>
      </c>
      <c r="BB32" s="226">
        <f>IFERROR(IF(RIGHT(VLOOKUP($A32,csapatok!$A:$GR,BB$271,FALSE),5)="Csere",VLOOKUP(LEFT(VLOOKUP($A32,csapatok!$A:$GR,BB$271,FALSE),LEN(VLOOKUP($A32,csapatok!$A:$GR,BB$271,FALSE))-6),'csapat-ranglista'!$A:$CC,BB$272,FALSE)/8,VLOOKUP(VLOOKUP($A32,csapatok!$A:$GR,BB$271,FALSE),'csapat-ranglista'!$A:$CC,BB$272,FALSE)/4),0)</f>
        <v>0</v>
      </c>
      <c r="BC32" s="227">
        <f>versenyek!$ES$11*IFERROR(VLOOKUP(VLOOKUP($A32,versenyek!ER:ET,3,FALSE),szabalyok!$A$16:$B$23,2,FALSE)/4,0)</f>
        <v>0</v>
      </c>
      <c r="BD32" s="227">
        <f>versenyek!$EV$11*IFERROR(VLOOKUP(VLOOKUP($A32,versenyek!EU:EW,3,FALSE),szabalyok!$A$16:$B$23,2,FALSE)/4,0)</f>
        <v>0</v>
      </c>
      <c r="BE32" s="226">
        <f>IFERROR(IF(RIGHT(VLOOKUP($A32,csapatok!$A:$GR,BE$271,FALSE),5)="Csere",VLOOKUP(LEFT(VLOOKUP($A32,csapatok!$A:$GR,BE$271,FALSE),LEN(VLOOKUP($A32,csapatok!$A:$GR,BE$271,FALSE))-6),'csapat-ranglista'!$A:$CC,BE$272,FALSE)/8,VLOOKUP(VLOOKUP($A32,csapatok!$A:$GR,BE$271,FALSE),'csapat-ranglista'!$A:$CC,BE$272,FALSE)/4),0)</f>
        <v>0</v>
      </c>
      <c r="BF32" s="226">
        <f>IFERROR(IF(RIGHT(VLOOKUP($A32,csapatok!$A:$GR,BF$271,FALSE),5)="Csere",VLOOKUP(LEFT(VLOOKUP($A32,csapatok!$A:$GR,BF$271,FALSE),LEN(VLOOKUP($A32,csapatok!$A:$GR,BF$271,FALSE))-6),'csapat-ranglista'!$A:$CC,BF$272,FALSE)/8,VLOOKUP(VLOOKUP($A32,csapatok!$A:$GR,BF$271,FALSE),'csapat-ranglista'!$A:$CC,BF$272,FALSE)/4),0)</f>
        <v>0</v>
      </c>
      <c r="BG32" s="226">
        <f>IFERROR(IF(RIGHT(VLOOKUP($A32,csapatok!$A:$GR,BG$271,FALSE),5)="Csere",VLOOKUP(LEFT(VLOOKUP($A32,csapatok!$A:$GR,BG$271,FALSE),LEN(VLOOKUP($A32,csapatok!$A:$GR,BG$271,FALSE))-6),'csapat-ranglista'!$A:$CC,BG$272,FALSE)/8,VLOOKUP(VLOOKUP($A32,csapatok!$A:$GR,BG$271,FALSE),'csapat-ranglista'!$A:$CC,BG$272,FALSE)/4),0)</f>
        <v>0</v>
      </c>
      <c r="BH32" s="226">
        <f>IFERROR(IF(RIGHT(VLOOKUP($A32,csapatok!$A:$GR,BH$271,FALSE),5)="Csere",VLOOKUP(LEFT(VLOOKUP($A32,csapatok!$A:$GR,BH$271,FALSE),LEN(VLOOKUP($A32,csapatok!$A:$GR,BH$271,FALSE))-6),'csapat-ranglista'!$A:$CC,BH$272,FALSE)/8,VLOOKUP(VLOOKUP($A32,csapatok!$A:$GR,BH$271,FALSE),'csapat-ranglista'!$A:$CC,BH$272,FALSE)/4),0)</f>
        <v>0</v>
      </c>
      <c r="BI32" s="226">
        <f>IFERROR(IF(RIGHT(VLOOKUP($A32,csapatok!$A:$GR,BI$271,FALSE),5)="Csere",VLOOKUP(LEFT(VLOOKUP($A32,csapatok!$A:$GR,BI$271,FALSE),LEN(VLOOKUP($A32,csapatok!$A:$GR,BI$271,FALSE))-6),'csapat-ranglista'!$A:$CC,BI$272,FALSE)/8,VLOOKUP(VLOOKUP($A32,csapatok!$A:$GR,BI$271,FALSE),'csapat-ranglista'!$A:$CC,BI$272,FALSE)/4),0)</f>
        <v>0</v>
      </c>
      <c r="BJ32" s="226">
        <f>IFERROR(IF(RIGHT(VLOOKUP($A32,csapatok!$A:$GR,BJ$271,FALSE),5)="Csere",VLOOKUP(LEFT(VLOOKUP($A32,csapatok!$A:$GR,BJ$271,FALSE),LEN(VLOOKUP($A32,csapatok!$A:$GR,BJ$271,FALSE))-6),'csapat-ranglista'!$A:$CC,BJ$272,FALSE)/8,VLOOKUP(VLOOKUP($A32,csapatok!$A:$GR,BJ$271,FALSE),'csapat-ranglista'!$A:$CC,BJ$272,FALSE)/4),0)</f>
        <v>0</v>
      </c>
      <c r="BK32" s="226">
        <f>IFERROR(IF(RIGHT(VLOOKUP($A32,csapatok!$A:$GR,BK$271,FALSE),5)="Csere",VLOOKUP(LEFT(VLOOKUP($A32,csapatok!$A:$GR,BK$271,FALSE),LEN(VLOOKUP($A32,csapatok!$A:$GR,BK$271,FALSE))-6),'csapat-ranglista'!$A:$CC,BK$272,FALSE)/8,VLOOKUP(VLOOKUP($A32,csapatok!$A:$GR,BK$271,FALSE),'csapat-ranglista'!$A:$CC,BK$272,FALSE)/4),0)</f>
        <v>0</v>
      </c>
      <c r="BL32" s="226">
        <f>IFERROR(IF(RIGHT(VLOOKUP($A32,csapatok!$A:$GR,BL$271,FALSE),5)="Csere",VLOOKUP(LEFT(VLOOKUP($A32,csapatok!$A:$GR,BL$271,FALSE),LEN(VLOOKUP($A32,csapatok!$A:$GR,BL$271,FALSE))-6),'csapat-ranglista'!$A:$CC,BL$272,FALSE)/8,VLOOKUP(VLOOKUP($A32,csapatok!$A:$GR,BL$271,FALSE),'csapat-ranglista'!$A:$CC,BL$272,FALSE)/4),0)</f>
        <v>0</v>
      </c>
      <c r="BM32" s="226">
        <f>IFERROR(IF(RIGHT(VLOOKUP($A32,csapatok!$A:$GR,BM$271,FALSE),5)="Csere",VLOOKUP(LEFT(VLOOKUP($A32,csapatok!$A:$GR,BM$271,FALSE),LEN(VLOOKUP($A32,csapatok!$A:$GR,BM$271,FALSE))-6),'csapat-ranglista'!$A:$CC,BM$272,FALSE)/8,VLOOKUP(VLOOKUP($A32,csapatok!$A:$GR,BM$271,FALSE),'csapat-ranglista'!$A:$CC,BM$272,FALSE)/4),0)</f>
        <v>0</v>
      </c>
      <c r="BN32" s="226">
        <f>IFERROR(IF(RIGHT(VLOOKUP($A32,csapatok!$A:$GR,BN$271,FALSE),5)="Csere",VLOOKUP(LEFT(VLOOKUP($A32,csapatok!$A:$GR,BN$271,FALSE),LEN(VLOOKUP($A32,csapatok!$A:$GR,BN$271,FALSE))-6),'csapat-ranglista'!$A:$CC,BN$272,FALSE)/8,VLOOKUP(VLOOKUP($A32,csapatok!$A:$GR,BN$271,FALSE),'csapat-ranglista'!$A:$CC,BN$272,FALSE)/4),0)</f>
        <v>0</v>
      </c>
      <c r="BO32" s="226">
        <f>IFERROR(IF(RIGHT(VLOOKUP($A32,csapatok!$A:$GR,BO$271,FALSE),5)="Csere",VLOOKUP(LEFT(VLOOKUP($A32,csapatok!$A:$GR,BO$271,FALSE),LEN(VLOOKUP($A32,csapatok!$A:$GR,BO$271,FALSE))-6),'csapat-ranglista'!$A:$CC,BO$272,FALSE)/8,VLOOKUP(VLOOKUP($A32,csapatok!$A:$GR,BO$271,FALSE),'csapat-ranglista'!$A:$CC,BO$272,FALSE)/4),0)</f>
        <v>0</v>
      </c>
      <c r="BP32" s="226">
        <f>IFERROR(IF(RIGHT(VLOOKUP($A32,csapatok!$A:$GR,BP$271,FALSE),5)="Csere",VLOOKUP(LEFT(VLOOKUP($A32,csapatok!$A:$GR,BP$271,FALSE),LEN(VLOOKUP($A32,csapatok!$A:$GR,BP$271,FALSE))-6),'csapat-ranglista'!$A:$CC,BP$272,FALSE)/8,VLOOKUP(VLOOKUP($A32,csapatok!$A:$GR,BP$271,FALSE),'csapat-ranglista'!$A:$CC,BP$272,FALSE)/4),0)</f>
        <v>0</v>
      </c>
      <c r="BQ32" s="226">
        <f>IFERROR(IF(RIGHT(VLOOKUP($A32,csapatok!$A:$GR,BQ$271,FALSE),5)="Csere",VLOOKUP(LEFT(VLOOKUP($A32,csapatok!$A:$GR,BQ$271,FALSE),LEN(VLOOKUP($A32,csapatok!$A:$GR,BQ$271,FALSE))-6),'csapat-ranglista'!$A:$CC,BQ$272,FALSE)/8,VLOOKUP(VLOOKUP($A32,csapatok!$A:$GR,BQ$271,FALSE),'csapat-ranglista'!$A:$CC,BQ$272,FALSE)/4),0)</f>
        <v>0</v>
      </c>
      <c r="BR32" s="226">
        <f>IFERROR(IF(RIGHT(VLOOKUP($A32,csapatok!$A:$GR,BR$271,FALSE),5)="Csere",VLOOKUP(LEFT(VLOOKUP($A32,csapatok!$A:$GR,BR$271,FALSE),LEN(VLOOKUP($A32,csapatok!$A:$GR,BR$271,FALSE))-6),'csapat-ranglista'!$A:$CC,BR$272,FALSE)/8,VLOOKUP(VLOOKUP($A32,csapatok!$A:$GR,BR$271,FALSE),'csapat-ranglista'!$A:$CC,BR$272,FALSE)/4),0)</f>
        <v>0</v>
      </c>
      <c r="BS32" s="226">
        <f>IFERROR(IF(RIGHT(VLOOKUP($A32,csapatok!$A:$GR,BS$271,FALSE),5)="Csere",VLOOKUP(LEFT(VLOOKUP($A32,csapatok!$A:$GR,BS$271,FALSE),LEN(VLOOKUP($A32,csapatok!$A:$GR,BS$271,FALSE))-6),'csapat-ranglista'!$A:$CC,BS$272,FALSE)/8,VLOOKUP(VLOOKUP($A32,csapatok!$A:$GR,BS$271,FALSE),'csapat-ranglista'!$A:$CC,BS$272,FALSE)/4),0)</f>
        <v>0</v>
      </c>
      <c r="BT32" s="226">
        <f>IFERROR(IF(RIGHT(VLOOKUP($A32,csapatok!$A:$GR,BT$271,FALSE),5)="Csere",VLOOKUP(LEFT(VLOOKUP($A32,csapatok!$A:$GR,BT$271,FALSE),LEN(VLOOKUP($A32,csapatok!$A:$GR,BT$271,FALSE))-6),'csapat-ranglista'!$A:$CC,BT$272,FALSE)/8,VLOOKUP(VLOOKUP($A32,csapatok!$A:$GR,BT$271,FALSE),'csapat-ranglista'!$A:$CC,BT$272,FALSE)/4),0)</f>
        <v>0</v>
      </c>
      <c r="BU32" s="226">
        <f>IFERROR(IF(RIGHT(VLOOKUP($A32,csapatok!$A:$GR,BU$271,FALSE),5)="Csere",VLOOKUP(LEFT(VLOOKUP($A32,csapatok!$A:$GR,BU$271,FALSE),LEN(VLOOKUP($A32,csapatok!$A:$GR,BU$271,FALSE))-6),'csapat-ranglista'!$A:$CC,BU$272,FALSE)/8,VLOOKUP(VLOOKUP($A32,csapatok!$A:$GR,BU$271,FALSE),'csapat-ranglista'!$A:$CC,BU$272,FALSE)/4),0)</f>
        <v>0</v>
      </c>
      <c r="BV32" s="226">
        <f>IFERROR(IF(RIGHT(VLOOKUP($A32,csapatok!$A:$GR,BV$271,FALSE),5)="Csere",VLOOKUP(LEFT(VLOOKUP($A32,csapatok!$A:$GR,BV$271,FALSE),LEN(VLOOKUP($A32,csapatok!$A:$GR,BV$271,FALSE))-6),'csapat-ranglista'!$A:$CC,BV$272,FALSE)/8,VLOOKUP(VLOOKUP($A32,csapatok!$A:$GR,BV$271,FALSE),'csapat-ranglista'!$A:$CC,BV$272,FALSE)/4),0)</f>
        <v>0</v>
      </c>
      <c r="BW32" s="226">
        <f>IFERROR(IF(RIGHT(VLOOKUP($A32,csapatok!$A:$GR,BW$271,FALSE),5)="Csere",VLOOKUP(LEFT(VLOOKUP($A32,csapatok!$A:$GR,BW$271,FALSE),LEN(VLOOKUP($A32,csapatok!$A:$GR,BW$271,FALSE))-6),'csapat-ranglista'!$A:$CC,BW$272,FALSE)/8,VLOOKUP(VLOOKUP($A32,csapatok!$A:$GR,BW$271,FALSE),'csapat-ranglista'!$A:$CC,BW$272,FALSE)/4),0)</f>
        <v>0</v>
      </c>
      <c r="BX32" s="226">
        <f>IFERROR(IF(RIGHT(VLOOKUP($A32,csapatok!$A:$GR,BX$271,FALSE),5)="Csere",VLOOKUP(LEFT(VLOOKUP($A32,csapatok!$A:$GR,BX$271,FALSE),LEN(VLOOKUP($A32,csapatok!$A:$GR,BX$271,FALSE))-6),'csapat-ranglista'!$A:$CC,BX$272,FALSE)/8,VLOOKUP(VLOOKUP($A32,csapatok!$A:$GR,BX$271,FALSE),'csapat-ranglista'!$A:$CC,BX$272,FALSE)/4),0)</f>
        <v>0</v>
      </c>
      <c r="BY32" s="226">
        <f>IFERROR(IF(RIGHT(VLOOKUP($A32,csapatok!$A:$GR,BY$271,FALSE),5)="Csere",VLOOKUP(LEFT(VLOOKUP($A32,csapatok!$A:$GR,BY$271,FALSE),LEN(VLOOKUP($A32,csapatok!$A:$GR,BY$271,FALSE))-6),'csapat-ranglista'!$A:$CC,BY$272,FALSE)/8,VLOOKUP(VLOOKUP($A32,csapatok!$A:$GR,BY$271,FALSE),'csapat-ranglista'!$A:$CC,BY$272,FALSE)/4),0)</f>
        <v>40.770758173707272</v>
      </c>
      <c r="BZ32" s="226">
        <f>IFERROR(IF(RIGHT(VLOOKUP($A32,csapatok!$A:$GR,BZ$271,FALSE),5)="Csere",VLOOKUP(LEFT(VLOOKUP($A32,csapatok!$A:$GR,BZ$271,FALSE),LEN(VLOOKUP($A32,csapatok!$A:$GR,BZ$271,FALSE))-6),'csapat-ranglista'!$A:$CC,BZ$272,FALSE)/8,VLOOKUP(VLOOKUP($A32,csapatok!$A:$GR,BZ$271,FALSE),'csapat-ranglista'!$A:$CC,BZ$272,FALSE)/4),0)</f>
        <v>0</v>
      </c>
      <c r="CA32" s="226">
        <f>IFERROR(IF(RIGHT(VLOOKUP($A32,csapatok!$A:$GR,CA$271,FALSE),5)="Csere",VLOOKUP(LEFT(VLOOKUP($A32,csapatok!$A:$GR,CA$271,FALSE),LEN(VLOOKUP($A32,csapatok!$A:$GR,CA$271,FALSE))-6),'csapat-ranglista'!$A:$CC,CA$272,FALSE)/8,VLOOKUP(VLOOKUP($A32,csapatok!$A:$GR,CA$271,FALSE),'csapat-ranglista'!$A:$CC,CA$272,FALSE)/4),0)</f>
        <v>0</v>
      </c>
      <c r="CB32" s="226">
        <f>IFERROR(IF(RIGHT(VLOOKUP($A32,csapatok!$A:$GR,CB$271,FALSE),5)="Csere",VLOOKUP(LEFT(VLOOKUP($A32,csapatok!$A:$GR,CB$271,FALSE),LEN(VLOOKUP($A32,csapatok!$A:$GR,CB$271,FALSE))-6),'csapat-ranglista'!$A:$CC,CB$272,FALSE)/8,VLOOKUP(VLOOKUP($A32,csapatok!$A:$GR,CB$271,FALSE),'csapat-ranglista'!$A:$CC,CB$272,FALSE)/4),0)</f>
        <v>0</v>
      </c>
      <c r="CC32" s="226">
        <f>IFERROR(IF(RIGHT(VLOOKUP($A32,csapatok!$A:$GR,CC$271,FALSE),5)="Csere",VLOOKUP(LEFT(VLOOKUP($A32,csapatok!$A:$GR,CC$271,FALSE),LEN(VLOOKUP($A32,csapatok!$A:$GR,CC$271,FALSE))-6),'csapat-ranglista'!$A:$CC,CC$272,FALSE)/8,VLOOKUP(VLOOKUP($A32,csapatok!$A:$GR,CC$271,FALSE),'csapat-ranglista'!$A:$CC,CC$272,FALSE)/4),0)</f>
        <v>0</v>
      </c>
      <c r="CD32" s="226">
        <f>IFERROR(IF(RIGHT(VLOOKUP($A32,csapatok!$A:$GR,CD$271,FALSE),5)="Csere",VLOOKUP(LEFT(VLOOKUP($A32,csapatok!$A:$GR,CD$271,FALSE),LEN(VLOOKUP($A32,csapatok!$A:$GR,CD$271,FALSE))-6),'csapat-ranglista'!$A:$CC,CD$272,FALSE)/8,VLOOKUP(VLOOKUP($A32,csapatok!$A:$GR,CD$271,FALSE),'csapat-ranglista'!$A:$CC,CD$272,FALSE)/4),0)</f>
        <v>0</v>
      </c>
      <c r="CE32" s="226">
        <f>IFERROR(IF(RIGHT(VLOOKUP($A32,csapatok!$A:$GR,CE$271,FALSE),5)="Csere",VLOOKUP(LEFT(VLOOKUP($A32,csapatok!$A:$GR,CE$271,FALSE),LEN(VLOOKUP($A32,csapatok!$A:$GR,CE$271,FALSE))-6),'csapat-ranglista'!$A:$CC,CE$272,FALSE)/8,VLOOKUP(VLOOKUP($A32,csapatok!$A:$GR,CE$271,FALSE),'csapat-ranglista'!$A:$CC,CE$272,FALSE)/4),0)</f>
        <v>0</v>
      </c>
      <c r="CF32" s="226">
        <f>IFERROR(IF(RIGHT(VLOOKUP($A32,csapatok!$A:$GR,CF$271,FALSE),5)="Csere",VLOOKUP(LEFT(VLOOKUP($A32,csapatok!$A:$GR,CF$271,FALSE),LEN(VLOOKUP($A32,csapatok!$A:$GR,CF$271,FALSE))-6),'csapat-ranglista'!$A:$CC,CF$272,FALSE)/8,VLOOKUP(VLOOKUP($A32,csapatok!$A:$GR,CF$271,FALSE),'csapat-ranglista'!$A:$CC,CF$272,FALSE)/4),0)</f>
        <v>0</v>
      </c>
      <c r="CG32" s="226">
        <f>IFERROR(IF(RIGHT(VLOOKUP($A32,csapatok!$A:$GR,CG$271,FALSE),5)="Csere",VLOOKUP(LEFT(VLOOKUP($A32,csapatok!$A:$GR,CG$271,FALSE),LEN(VLOOKUP($A32,csapatok!$A:$GR,CG$271,FALSE))-6),'csapat-ranglista'!$A:$CC,CG$272,FALSE)/8,VLOOKUP(VLOOKUP($A32,csapatok!$A:$GR,CG$271,FALSE),'csapat-ranglista'!$A:$CC,CG$272,FALSE)/4),0)</f>
        <v>0</v>
      </c>
      <c r="CH32" s="226">
        <f>IFERROR(IF(RIGHT(VLOOKUP($A32,csapatok!$A:$GR,CH$271,FALSE),5)="Csere",VLOOKUP(LEFT(VLOOKUP($A32,csapatok!$A:$GR,CH$271,FALSE),LEN(VLOOKUP($A32,csapatok!$A:$GR,CH$271,FALSE))-6),'csapat-ranglista'!$A:$CC,CH$272,FALSE)/8,VLOOKUP(VLOOKUP($A32,csapatok!$A:$GR,CH$271,FALSE),'csapat-ranglista'!$A:$CC,CH$272,FALSE)/4),0)</f>
        <v>0</v>
      </c>
      <c r="CI32" s="226">
        <f>IFERROR(IF(RIGHT(VLOOKUP($A32,csapatok!$A:$GR,CI$271,FALSE),5)="Csere",VLOOKUP(LEFT(VLOOKUP($A32,csapatok!$A:$GR,CI$271,FALSE),LEN(VLOOKUP($A32,csapatok!$A:$GR,CI$271,FALSE))-6),'csapat-ranglista'!$A:$CC,CI$272,FALSE)/8,VLOOKUP(VLOOKUP($A32,csapatok!$A:$GR,CI$271,FALSE),'csapat-ranglista'!$A:$CC,CI$272,FALSE)/4),0)</f>
        <v>0</v>
      </c>
      <c r="CJ32" s="227">
        <f>versenyek!$IQ$11*IFERROR(VLOOKUP(VLOOKUP($A32,versenyek!IP:IR,3,FALSE),szabalyok!$A$16:$B$23,2,FALSE)/4,0)</f>
        <v>0</v>
      </c>
      <c r="CK32" s="227">
        <f>versenyek!$IT$11*IFERROR(VLOOKUP(VLOOKUP($A32,versenyek!IS:IU,3,FALSE),szabalyok!$A$16:$B$23,2,FALSE)/4,0)</f>
        <v>0</v>
      </c>
      <c r="CL32" s="226"/>
      <c r="CM32" s="250">
        <f t="shared" si="1"/>
        <v>40.770758173707272</v>
      </c>
    </row>
    <row r="33" spans="1:91">
      <c r="A33" s="32" t="s">
        <v>79</v>
      </c>
      <c r="B33" s="2">
        <v>27438</v>
      </c>
      <c r="C33" s="133" t="str">
        <f t="shared" si="2"/>
        <v>felnőtt</v>
      </c>
      <c r="D33" s="32" t="s">
        <v>101</v>
      </c>
      <c r="E33" s="47">
        <v>5</v>
      </c>
      <c r="F33" s="32">
        <v>0</v>
      </c>
      <c r="G33" s="32">
        <v>0</v>
      </c>
      <c r="H33" s="32">
        <v>0</v>
      </c>
      <c r="I33" s="32">
        <v>0</v>
      </c>
      <c r="J33" s="32">
        <v>11.213780987587741</v>
      </c>
      <c r="K33" s="32">
        <v>0</v>
      </c>
      <c r="L33" s="32">
        <v>0</v>
      </c>
      <c r="M33" s="32">
        <v>14.730097199071423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6.2088391567135206</v>
      </c>
      <c r="U33" s="32">
        <v>0</v>
      </c>
      <c r="V33" s="32">
        <v>0</v>
      </c>
      <c r="W33" s="32">
        <v>0</v>
      </c>
      <c r="X33" s="32">
        <f>IFERROR(IF(RIGHT(VLOOKUP($A33,csapatok!$A:$BL,X$271,FALSE),5)="Csere",VLOOKUP(LEFT(VLOOKUP($A33,csapatok!$A:$BL,X$271,FALSE),LEN(VLOOKUP($A33,csapatok!$A:$BL,X$271,FALSE))-6),'csapat-ranglista'!$A:$CC,X$272,FALSE)/8,VLOOKUP(VLOOKUP($A33,csapatok!$A:$BL,X$271,FALSE),'csapat-ranglista'!$A:$CC,X$272,FALSE)/4),0)</f>
        <v>0</v>
      </c>
      <c r="Y33" s="32">
        <f>IFERROR(IF(RIGHT(VLOOKUP($A33,csapatok!$A:$BL,Y$271,FALSE),5)="Csere",VLOOKUP(LEFT(VLOOKUP($A33,csapatok!$A:$BL,Y$271,FALSE),LEN(VLOOKUP($A33,csapatok!$A:$BL,Y$271,FALSE))-6),'csapat-ranglista'!$A:$CC,Y$272,FALSE)/8,VLOOKUP(VLOOKUP($A33,csapatok!$A:$BL,Y$271,FALSE),'csapat-ranglista'!$A:$CC,Y$272,FALSE)/4),0)</f>
        <v>0</v>
      </c>
      <c r="Z33" s="32">
        <f>IFERROR(IF(RIGHT(VLOOKUP($A33,csapatok!$A:$BL,Z$271,FALSE),5)="Csere",VLOOKUP(LEFT(VLOOKUP($A33,csapatok!$A:$BL,Z$271,FALSE),LEN(VLOOKUP($A33,csapatok!$A:$BL,Z$271,FALSE))-6),'csapat-ranglista'!$A:$CC,Z$272,FALSE)/8,VLOOKUP(VLOOKUP($A33,csapatok!$A:$BL,Z$271,FALSE),'csapat-ranglista'!$A:$CC,Z$272,FALSE)/4),0)</f>
        <v>4.4982966132188738</v>
      </c>
      <c r="AA33" s="32">
        <f>IFERROR(IF(RIGHT(VLOOKUP($A33,csapatok!$A:$BL,AA$271,FALSE),5)="Csere",VLOOKUP(LEFT(VLOOKUP($A33,csapatok!$A:$BL,AA$271,FALSE),LEN(VLOOKUP($A33,csapatok!$A:$BL,AA$271,FALSE))-6),'csapat-ranglista'!$A:$CC,AA$272,FALSE)/8,VLOOKUP(VLOOKUP($A33,csapatok!$A:$BL,AA$271,FALSE),'csapat-ranglista'!$A:$CC,AA$272,FALSE)/4),0)</f>
        <v>0</v>
      </c>
      <c r="AB33" s="226">
        <f>IFERROR(IF(RIGHT(VLOOKUP($A33,csapatok!$A:$BL,AB$271,FALSE),5)="Csere",VLOOKUP(LEFT(VLOOKUP($A33,csapatok!$A:$BL,AB$271,FALSE),LEN(VLOOKUP($A33,csapatok!$A:$BL,AB$271,FALSE))-6),'csapat-ranglista'!$A:$CC,AB$272,FALSE)/8,VLOOKUP(VLOOKUP($A33,csapatok!$A:$BL,AB$271,FALSE),'csapat-ranglista'!$A:$CC,AB$272,FALSE)/4),0)</f>
        <v>0</v>
      </c>
      <c r="AC33" s="226">
        <f>IFERROR(IF(RIGHT(VLOOKUP($A33,csapatok!$A:$BL,AC$271,FALSE),5)="Csere",VLOOKUP(LEFT(VLOOKUP($A33,csapatok!$A:$BL,AC$271,FALSE),LEN(VLOOKUP($A33,csapatok!$A:$BL,AC$271,FALSE))-6),'csapat-ranglista'!$A:$CC,AC$272,FALSE)/8,VLOOKUP(VLOOKUP($A33,csapatok!$A:$BL,AC$271,FALSE),'csapat-ranglista'!$A:$CC,AC$272,FALSE)/4),0)</f>
        <v>0</v>
      </c>
      <c r="AD33" s="226">
        <f>IFERROR(IF(RIGHT(VLOOKUP($A33,csapatok!$A:$BL,AD$271,FALSE),5)="Csere",VLOOKUP(LEFT(VLOOKUP($A33,csapatok!$A:$BL,AD$271,FALSE),LEN(VLOOKUP($A33,csapatok!$A:$BL,AD$271,FALSE))-6),'csapat-ranglista'!$A:$CC,AD$272,FALSE)/8,VLOOKUP(VLOOKUP($A33,csapatok!$A:$BL,AD$271,FALSE),'csapat-ranglista'!$A:$CC,AD$272,FALSE)/4),0)</f>
        <v>0</v>
      </c>
      <c r="AE33" s="226">
        <f>IFERROR(IF(RIGHT(VLOOKUP($A33,csapatok!$A:$BL,AE$271,FALSE),5)="Csere",VLOOKUP(LEFT(VLOOKUP($A33,csapatok!$A:$BL,AE$271,FALSE),LEN(VLOOKUP($A33,csapatok!$A:$BL,AE$271,FALSE))-6),'csapat-ranglista'!$A:$CC,AE$272,FALSE)/8,VLOOKUP(VLOOKUP($A33,csapatok!$A:$BL,AE$271,FALSE),'csapat-ranglista'!$A:$CC,AE$272,FALSE)/4),0)</f>
        <v>0</v>
      </c>
      <c r="AF33" s="226">
        <f>IFERROR(IF(RIGHT(VLOOKUP($A33,csapatok!$A:$BL,AF$271,FALSE),5)="Csere",VLOOKUP(LEFT(VLOOKUP($A33,csapatok!$A:$BL,AF$271,FALSE),LEN(VLOOKUP($A33,csapatok!$A:$BL,AF$271,FALSE))-6),'csapat-ranglista'!$A:$CC,AF$272,FALSE)/8,VLOOKUP(VLOOKUP($A33,csapatok!$A:$BL,AF$271,FALSE),'csapat-ranglista'!$A:$CC,AF$272,FALSE)/4),0)</f>
        <v>0</v>
      </c>
      <c r="AG33" s="226">
        <f>IFERROR(IF(RIGHT(VLOOKUP($A33,csapatok!$A:$BL,AG$271,FALSE),5)="Csere",VLOOKUP(LEFT(VLOOKUP($A33,csapatok!$A:$BL,AG$271,FALSE),LEN(VLOOKUP($A33,csapatok!$A:$BL,AG$271,FALSE))-6),'csapat-ranglista'!$A:$CC,AG$272,FALSE)/8,VLOOKUP(VLOOKUP($A33,csapatok!$A:$BL,AG$271,FALSE),'csapat-ranglista'!$A:$CC,AG$272,FALSE)/4),0)</f>
        <v>9.1280030460551593</v>
      </c>
      <c r="AH33" s="226">
        <f>IFERROR(IF(RIGHT(VLOOKUP($A33,csapatok!$A:$BL,AH$271,FALSE),5)="Csere",VLOOKUP(LEFT(VLOOKUP($A33,csapatok!$A:$BL,AH$271,FALSE),LEN(VLOOKUP($A33,csapatok!$A:$BL,AH$271,FALSE))-6),'csapat-ranglista'!$A:$CC,AH$272,FALSE)/8,VLOOKUP(VLOOKUP($A33,csapatok!$A:$BL,AH$271,FALSE),'csapat-ranglista'!$A:$CC,AH$272,FALSE)/4),0)</f>
        <v>0</v>
      </c>
      <c r="AI33" s="226">
        <f>IFERROR(IF(RIGHT(VLOOKUP($A33,csapatok!$A:$BL,AI$271,FALSE),5)="Csere",VLOOKUP(LEFT(VLOOKUP($A33,csapatok!$A:$BL,AI$271,FALSE),LEN(VLOOKUP($A33,csapatok!$A:$BL,AI$271,FALSE))-6),'csapat-ranglista'!$A:$CC,AI$272,FALSE)/8,VLOOKUP(VLOOKUP($A33,csapatok!$A:$BL,AI$271,FALSE),'csapat-ranglista'!$A:$CC,AI$272,FALSE)/4),0)</f>
        <v>20.392277079044444</v>
      </c>
      <c r="AJ33" s="226">
        <f>IFERROR(IF(RIGHT(VLOOKUP($A33,csapatok!$A:$BL,AJ$271,FALSE),5)="Csere",VLOOKUP(LEFT(VLOOKUP($A33,csapatok!$A:$BL,AJ$271,FALSE),LEN(VLOOKUP($A33,csapatok!$A:$BL,AJ$271,FALSE))-6),'csapat-ranglista'!$A:$CC,AJ$272,FALSE)/8,VLOOKUP(VLOOKUP($A33,csapatok!$A:$BL,AJ$271,FALSE),'csapat-ranglista'!$A:$CC,AJ$272,FALSE)/2),0)</f>
        <v>0</v>
      </c>
      <c r="AK33" s="226">
        <f>IFERROR(IF(RIGHT(VLOOKUP($A33,csapatok!$A:$CN,AK$271,FALSE),5)="Csere",VLOOKUP(LEFT(VLOOKUP($A33,csapatok!$A:$CN,AK$271,FALSE),LEN(VLOOKUP($A33,csapatok!$A:$CN,AK$271,FALSE))-6),'csapat-ranglista'!$A:$CC,AK$272,FALSE)/8,VLOOKUP(VLOOKUP($A33,csapatok!$A:$CN,AK$271,FALSE),'csapat-ranglista'!$A:$CC,AK$272,FALSE)/4),0)</f>
        <v>0</v>
      </c>
      <c r="AL33" s="226">
        <f>IFERROR(IF(RIGHT(VLOOKUP($A33,csapatok!$A:$CN,AL$271,FALSE),5)="Csere",VLOOKUP(LEFT(VLOOKUP($A33,csapatok!$A:$CN,AL$271,FALSE),LEN(VLOOKUP($A33,csapatok!$A:$CN,AL$271,FALSE))-6),'csapat-ranglista'!$A:$CC,AL$272,FALSE)/8,VLOOKUP(VLOOKUP($A33,csapatok!$A:$CN,AL$271,FALSE),'csapat-ranglista'!$A:$CC,AL$272,FALSE)/4),0)</f>
        <v>5.4267020473453762</v>
      </c>
      <c r="AM33" s="226">
        <f>IFERROR(IF(RIGHT(VLOOKUP($A33,csapatok!$A:$CN,AM$271,FALSE),5)="Csere",VLOOKUP(LEFT(VLOOKUP($A33,csapatok!$A:$CN,AM$271,FALSE),LEN(VLOOKUP($A33,csapatok!$A:$CN,AM$271,FALSE))-6),'csapat-ranglista'!$A:$CC,AM$272,FALSE)/8,VLOOKUP(VLOOKUP($A33,csapatok!$A:$CN,AM$271,FALSE),'csapat-ranglista'!$A:$CC,AM$272,FALSE)/4),0)</f>
        <v>0</v>
      </c>
      <c r="AN33" s="226">
        <f>IFERROR(IF(RIGHT(VLOOKUP($A33,csapatok!$A:$CN,AN$271,FALSE),5)="Csere",VLOOKUP(LEFT(VLOOKUP($A33,csapatok!$A:$CN,AN$271,FALSE),LEN(VLOOKUP($A33,csapatok!$A:$CN,AN$271,FALSE))-6),'csapat-ranglista'!$A:$CC,AN$272,FALSE)/8,VLOOKUP(VLOOKUP($A33,csapatok!$A:$CN,AN$271,FALSE),'csapat-ranglista'!$A:$CC,AN$272,FALSE)/4),0)</f>
        <v>0</v>
      </c>
      <c r="AO33" s="226">
        <f>IFERROR(IF(RIGHT(VLOOKUP($A33,csapatok!$A:$CN,AO$271,FALSE),5)="Csere",VLOOKUP(LEFT(VLOOKUP($A33,csapatok!$A:$CN,AO$271,FALSE),LEN(VLOOKUP($A33,csapatok!$A:$CN,AO$271,FALSE))-6),'csapat-ranglista'!$A:$CC,AO$272,FALSE)/8,VLOOKUP(VLOOKUP($A33,csapatok!$A:$CN,AO$271,FALSE),'csapat-ranglista'!$A:$CC,AO$272,FALSE)/4),0)</f>
        <v>0</v>
      </c>
      <c r="AP33" s="226">
        <f>IFERROR(IF(RIGHT(VLOOKUP($A33,csapatok!$A:$CN,AP$271,FALSE),5)="Csere",VLOOKUP(LEFT(VLOOKUP($A33,csapatok!$A:$CN,AP$271,FALSE),LEN(VLOOKUP($A33,csapatok!$A:$CN,AP$271,FALSE))-6),'csapat-ranglista'!$A:$CC,AP$272,FALSE)/8,VLOOKUP(VLOOKUP($A33,csapatok!$A:$CN,AP$271,FALSE),'csapat-ranglista'!$A:$CC,AP$272,FALSE)/4),0)</f>
        <v>0</v>
      </c>
      <c r="AQ33" s="226">
        <f>IFERROR(IF(RIGHT(VLOOKUP($A33,csapatok!$A:$CN,AQ$271,FALSE),5)="Csere",VLOOKUP(LEFT(VLOOKUP($A33,csapatok!$A:$CN,AQ$271,FALSE),LEN(VLOOKUP($A33,csapatok!$A:$CN,AQ$271,FALSE))-6),'csapat-ranglista'!$A:$CC,AQ$272,FALSE)/8,VLOOKUP(VLOOKUP($A33,csapatok!$A:$CN,AQ$271,FALSE),'csapat-ranglista'!$A:$CC,AQ$272,FALSE)/4),0)</f>
        <v>6.1835009181171268</v>
      </c>
      <c r="AR33" s="226">
        <f>IFERROR(IF(RIGHT(VLOOKUP($A33,csapatok!$A:$CN,AR$271,FALSE),5)="Csere",VLOOKUP(LEFT(VLOOKUP($A33,csapatok!$A:$CN,AR$271,FALSE),LEN(VLOOKUP($A33,csapatok!$A:$CN,AR$271,FALSE))-6),'csapat-ranglista'!$A:$CC,AR$272,FALSE)/8,VLOOKUP(VLOOKUP($A33,csapatok!$A:$CN,AR$271,FALSE),'csapat-ranglista'!$A:$CC,AR$272,FALSE)/4),0)</f>
        <v>0</v>
      </c>
      <c r="AS33" s="226">
        <f>IFERROR(IF(RIGHT(VLOOKUP($A33,csapatok!$A:$CN,AS$271,FALSE),5)="Csere",VLOOKUP(LEFT(VLOOKUP($A33,csapatok!$A:$CN,AS$271,FALSE),LEN(VLOOKUP($A33,csapatok!$A:$CN,AS$271,FALSE))-6),'csapat-ranglista'!$A:$CC,AS$272,FALSE)/8,VLOOKUP(VLOOKUP($A33,csapatok!$A:$CN,AS$271,FALSE),'csapat-ranglista'!$A:$CC,AS$272,FALSE)/4),0)</f>
        <v>0</v>
      </c>
      <c r="AT33" s="226">
        <f>IFERROR(IF(RIGHT(VLOOKUP($A33,csapatok!$A:$CN,AT$271,FALSE),5)="Csere",VLOOKUP(LEFT(VLOOKUP($A33,csapatok!$A:$CN,AT$271,FALSE),LEN(VLOOKUP($A33,csapatok!$A:$CN,AT$271,FALSE))-6),'csapat-ranglista'!$A:$CC,AT$272,FALSE)/8,VLOOKUP(VLOOKUP($A33,csapatok!$A:$CN,AT$271,FALSE),'csapat-ranglista'!$A:$CC,AT$272,FALSE)/4),0)</f>
        <v>14.24567616911262</v>
      </c>
      <c r="AU33" s="226">
        <f>IFERROR(IF(RIGHT(VLOOKUP($A33,csapatok!$A:$CN,AU$271,FALSE),5)="Csere",VLOOKUP(LEFT(VLOOKUP($A33,csapatok!$A:$CN,AU$271,FALSE),LEN(VLOOKUP($A33,csapatok!$A:$CN,AU$271,FALSE))-6),'csapat-ranglista'!$A:$CC,AU$272,FALSE)/8,VLOOKUP(VLOOKUP($A33,csapatok!$A:$CN,AU$271,FALSE),'csapat-ranglista'!$A:$CC,AU$272,FALSE)/4),0)</f>
        <v>0</v>
      </c>
      <c r="AV33" s="226">
        <f>IFERROR(IF(RIGHT(VLOOKUP($A33,csapatok!$A:$CN,AV$271,FALSE),5)="Csere",VLOOKUP(LEFT(VLOOKUP($A33,csapatok!$A:$CN,AV$271,FALSE),LEN(VLOOKUP($A33,csapatok!$A:$CN,AV$271,FALSE))-6),'csapat-ranglista'!$A:$CC,AV$272,FALSE)/8,VLOOKUP(VLOOKUP($A33,csapatok!$A:$CN,AV$271,FALSE),'csapat-ranglista'!$A:$CC,AV$272,FALSE)/4),0)</f>
        <v>0</v>
      </c>
      <c r="AW33" s="226">
        <f>IFERROR(IF(RIGHT(VLOOKUP($A33,csapatok!$A:$CN,AW$271,FALSE),5)="Csere",VLOOKUP(LEFT(VLOOKUP($A33,csapatok!$A:$CN,AW$271,FALSE),LEN(VLOOKUP($A33,csapatok!$A:$CN,AW$271,FALSE))-6),'csapat-ranglista'!$A:$CC,AW$272,FALSE)/8,VLOOKUP(VLOOKUP($A33,csapatok!$A:$CN,AW$271,FALSE),'csapat-ranglista'!$A:$CC,AW$272,FALSE)/4),0)</f>
        <v>0</v>
      </c>
      <c r="AX33" s="226">
        <f>IFERROR(IF(RIGHT(VLOOKUP($A33,csapatok!$A:$CN,AX$271,FALSE),5)="Csere",VLOOKUP(LEFT(VLOOKUP($A33,csapatok!$A:$CN,AX$271,FALSE),LEN(VLOOKUP($A33,csapatok!$A:$CN,AX$271,FALSE))-6),'csapat-ranglista'!$A:$CC,AX$272,FALSE)/8,VLOOKUP(VLOOKUP($A33,csapatok!$A:$CN,AX$271,FALSE),'csapat-ranglista'!$A:$CC,AX$272,FALSE)/4),0)</f>
        <v>0</v>
      </c>
      <c r="AY33" s="226">
        <f>IFERROR(IF(RIGHT(VLOOKUP($A33,csapatok!$A:$GR,AY$271,FALSE),5)="Csere",VLOOKUP(LEFT(VLOOKUP($A33,csapatok!$A:$GR,AY$271,FALSE),LEN(VLOOKUP($A33,csapatok!$A:$GR,AY$271,FALSE))-6),'csapat-ranglista'!$A:$CC,AY$272,FALSE)/8,VLOOKUP(VLOOKUP($A33,csapatok!$A:$GR,AY$271,FALSE),'csapat-ranglista'!$A:$CC,AY$272,FALSE)/4),0)</f>
        <v>0</v>
      </c>
      <c r="AZ33" s="226">
        <f>IFERROR(IF(RIGHT(VLOOKUP($A33,csapatok!$A:$GR,AZ$271,FALSE),5)="Csere",VLOOKUP(LEFT(VLOOKUP($A33,csapatok!$A:$GR,AZ$271,FALSE),LEN(VLOOKUP($A33,csapatok!$A:$GR,AZ$271,FALSE))-6),'csapat-ranglista'!$A:$CC,AZ$272,FALSE)/8,VLOOKUP(VLOOKUP($A33,csapatok!$A:$GR,AZ$271,FALSE),'csapat-ranglista'!$A:$CC,AZ$272,FALSE)/4),0)</f>
        <v>0</v>
      </c>
      <c r="BA33" s="226">
        <f>IFERROR(IF(RIGHT(VLOOKUP($A33,csapatok!$A:$GR,BA$271,FALSE),5)="Csere",VLOOKUP(LEFT(VLOOKUP($A33,csapatok!$A:$GR,BA$271,FALSE),LEN(VLOOKUP($A33,csapatok!$A:$GR,BA$271,FALSE))-6),'csapat-ranglista'!$A:$CC,BA$272,FALSE)/8,VLOOKUP(VLOOKUP($A33,csapatok!$A:$GR,BA$271,FALSE),'csapat-ranglista'!$A:$CC,BA$272,FALSE)/4),0)</f>
        <v>5.7629220862177926</v>
      </c>
      <c r="BB33" s="226">
        <f>IFERROR(IF(RIGHT(VLOOKUP($A33,csapatok!$A:$GR,BB$271,FALSE),5)="Csere",VLOOKUP(LEFT(VLOOKUP($A33,csapatok!$A:$GR,BB$271,FALSE),LEN(VLOOKUP($A33,csapatok!$A:$GR,BB$271,FALSE))-6),'csapat-ranglista'!$A:$CC,BB$272,FALSE)/8,VLOOKUP(VLOOKUP($A33,csapatok!$A:$GR,BB$271,FALSE),'csapat-ranglista'!$A:$CC,BB$272,FALSE)/4),0)</f>
        <v>0</v>
      </c>
      <c r="BC33" s="227">
        <f>versenyek!$ES$11*IFERROR(VLOOKUP(VLOOKUP($A33,versenyek!ER:ET,3,FALSE),szabalyok!$A$16:$B$23,2,FALSE)/4,0)</f>
        <v>0</v>
      </c>
      <c r="BD33" s="227">
        <f>versenyek!$EV$11*IFERROR(VLOOKUP(VLOOKUP($A33,versenyek!EU:EW,3,FALSE),szabalyok!$A$16:$B$23,2,FALSE)/4,0)</f>
        <v>0</v>
      </c>
      <c r="BE33" s="226">
        <f>IFERROR(IF(RIGHT(VLOOKUP($A33,csapatok!$A:$GR,BE$271,FALSE),5)="Csere",VLOOKUP(LEFT(VLOOKUP($A33,csapatok!$A:$GR,BE$271,FALSE),LEN(VLOOKUP($A33,csapatok!$A:$GR,BE$271,FALSE))-6),'csapat-ranglista'!$A:$CC,BE$272,FALSE)/8,VLOOKUP(VLOOKUP($A33,csapatok!$A:$GR,BE$271,FALSE),'csapat-ranglista'!$A:$CC,BE$272,FALSE)/4),0)</f>
        <v>3.8733429145685143</v>
      </c>
      <c r="BF33" s="226">
        <f>IFERROR(IF(RIGHT(VLOOKUP($A33,csapatok!$A:$GR,BF$271,FALSE),5)="Csere",VLOOKUP(LEFT(VLOOKUP($A33,csapatok!$A:$GR,BF$271,FALSE),LEN(VLOOKUP($A33,csapatok!$A:$GR,BF$271,FALSE))-6),'csapat-ranglista'!$A:$CC,BF$272,FALSE)/8,VLOOKUP(VLOOKUP($A33,csapatok!$A:$GR,BF$271,FALSE),'csapat-ranglista'!$A:$CC,BF$272,FALSE)/4),0)</f>
        <v>0</v>
      </c>
      <c r="BG33" s="226">
        <f>IFERROR(IF(RIGHT(VLOOKUP($A33,csapatok!$A:$GR,BG$271,FALSE),5)="Csere",VLOOKUP(LEFT(VLOOKUP($A33,csapatok!$A:$GR,BG$271,FALSE),LEN(VLOOKUP($A33,csapatok!$A:$GR,BG$271,FALSE))-6),'csapat-ranglista'!$A:$CC,BG$272,FALSE)/8,VLOOKUP(VLOOKUP($A33,csapatok!$A:$GR,BG$271,FALSE),'csapat-ranglista'!$A:$CC,BG$272,FALSE)/4),0)</f>
        <v>0</v>
      </c>
      <c r="BH33" s="226">
        <f>IFERROR(IF(RIGHT(VLOOKUP($A33,csapatok!$A:$GR,BH$271,FALSE),5)="Csere",VLOOKUP(LEFT(VLOOKUP($A33,csapatok!$A:$GR,BH$271,FALSE),LEN(VLOOKUP($A33,csapatok!$A:$GR,BH$271,FALSE))-6),'csapat-ranglista'!$A:$CC,BH$272,FALSE)/8,VLOOKUP(VLOOKUP($A33,csapatok!$A:$GR,BH$271,FALSE),'csapat-ranglista'!$A:$CC,BH$272,FALSE)/4),0)</f>
        <v>0</v>
      </c>
      <c r="BI33" s="226">
        <f>IFERROR(IF(RIGHT(VLOOKUP($A33,csapatok!$A:$GR,BI$271,FALSE),5)="Csere",VLOOKUP(LEFT(VLOOKUP($A33,csapatok!$A:$GR,BI$271,FALSE),LEN(VLOOKUP($A33,csapatok!$A:$GR,BI$271,FALSE))-6),'csapat-ranglista'!$A:$CC,BI$272,FALSE)/8,VLOOKUP(VLOOKUP($A33,csapatok!$A:$GR,BI$271,FALSE),'csapat-ranglista'!$A:$CC,BI$272,FALSE)/4),0)</f>
        <v>0</v>
      </c>
      <c r="BJ33" s="226">
        <f>IFERROR(IF(RIGHT(VLOOKUP($A33,csapatok!$A:$GR,BJ$271,FALSE),5)="Csere",VLOOKUP(LEFT(VLOOKUP($A33,csapatok!$A:$GR,BJ$271,FALSE),LEN(VLOOKUP($A33,csapatok!$A:$GR,BJ$271,FALSE))-6),'csapat-ranglista'!$A:$CC,BJ$272,FALSE)/8,VLOOKUP(VLOOKUP($A33,csapatok!$A:$GR,BJ$271,FALSE),'csapat-ranglista'!$A:$CC,BJ$272,FALSE)/4),0)</f>
        <v>0</v>
      </c>
      <c r="BK33" s="226">
        <f>IFERROR(IF(RIGHT(VLOOKUP($A33,csapatok!$A:$GR,BK$271,FALSE),5)="Csere",VLOOKUP(LEFT(VLOOKUP($A33,csapatok!$A:$GR,BK$271,FALSE),LEN(VLOOKUP($A33,csapatok!$A:$GR,BK$271,FALSE))-6),'csapat-ranglista'!$A:$CC,BK$272,FALSE)/8,VLOOKUP(VLOOKUP($A33,csapatok!$A:$GR,BK$271,FALSE),'csapat-ranglista'!$A:$CC,BK$272,FALSE)/4),0)</f>
        <v>0</v>
      </c>
      <c r="BL33" s="226">
        <f>IFERROR(IF(RIGHT(VLOOKUP($A33,csapatok!$A:$GR,BL$271,FALSE),5)="Csere",VLOOKUP(LEFT(VLOOKUP($A33,csapatok!$A:$GR,BL$271,FALSE),LEN(VLOOKUP($A33,csapatok!$A:$GR,BL$271,FALSE))-6),'csapat-ranglista'!$A:$CC,BL$272,FALSE)/8,VLOOKUP(VLOOKUP($A33,csapatok!$A:$GR,BL$271,FALSE),'csapat-ranglista'!$A:$CC,BL$272,FALSE)/4),0)</f>
        <v>0</v>
      </c>
      <c r="BM33" s="226">
        <f>IFERROR(IF(RIGHT(VLOOKUP($A33,csapatok!$A:$GR,BM$271,FALSE),5)="Csere",VLOOKUP(LEFT(VLOOKUP($A33,csapatok!$A:$GR,BM$271,FALSE),LEN(VLOOKUP($A33,csapatok!$A:$GR,BM$271,FALSE))-6),'csapat-ranglista'!$A:$CC,BM$272,FALSE)/8,VLOOKUP(VLOOKUP($A33,csapatok!$A:$GR,BM$271,FALSE),'csapat-ranglista'!$A:$CC,BM$272,FALSE)/4),0)</f>
        <v>13.128340971720883</v>
      </c>
      <c r="BN33" s="226">
        <f>IFERROR(IF(RIGHT(VLOOKUP($A33,csapatok!$A:$GR,BN$271,FALSE),5)="Csere",VLOOKUP(LEFT(VLOOKUP($A33,csapatok!$A:$GR,BN$271,FALSE),LEN(VLOOKUP($A33,csapatok!$A:$GR,BN$271,FALSE))-6),'csapat-ranglista'!$A:$CC,BN$272,FALSE)/8,VLOOKUP(VLOOKUP($A33,csapatok!$A:$GR,BN$271,FALSE),'csapat-ranglista'!$A:$CC,BN$272,FALSE)/4),0)</f>
        <v>0</v>
      </c>
      <c r="BO33" s="226">
        <f>IFERROR(IF(RIGHT(VLOOKUP($A33,csapatok!$A:$GR,BO$271,FALSE),5)="Csere",VLOOKUP(LEFT(VLOOKUP($A33,csapatok!$A:$GR,BO$271,FALSE),LEN(VLOOKUP($A33,csapatok!$A:$GR,BO$271,FALSE))-6),'csapat-ranglista'!$A:$CC,BO$272,FALSE)/8,VLOOKUP(VLOOKUP($A33,csapatok!$A:$GR,BO$271,FALSE),'csapat-ranglista'!$A:$CC,BO$272,FALSE)/4),0)</f>
        <v>0</v>
      </c>
      <c r="BP33" s="226">
        <f>IFERROR(IF(RIGHT(VLOOKUP($A33,csapatok!$A:$GR,BP$271,FALSE),5)="Csere",VLOOKUP(LEFT(VLOOKUP($A33,csapatok!$A:$GR,BP$271,FALSE),LEN(VLOOKUP($A33,csapatok!$A:$GR,BP$271,FALSE))-6),'csapat-ranglista'!$A:$CC,BP$272,FALSE)/8,VLOOKUP(VLOOKUP($A33,csapatok!$A:$GR,BP$271,FALSE),'csapat-ranglista'!$A:$CC,BP$272,FALSE)/4),0)</f>
        <v>0</v>
      </c>
      <c r="BQ33" s="226">
        <f>IFERROR(IF(RIGHT(VLOOKUP($A33,csapatok!$A:$GR,BQ$271,FALSE),5)="Csere",VLOOKUP(LEFT(VLOOKUP($A33,csapatok!$A:$GR,BQ$271,FALSE),LEN(VLOOKUP($A33,csapatok!$A:$GR,BQ$271,FALSE))-6),'csapat-ranglista'!$A:$CC,BQ$272,FALSE)/8,VLOOKUP(VLOOKUP($A33,csapatok!$A:$GR,BQ$271,FALSE),'csapat-ranglista'!$A:$CC,BQ$272,FALSE)/4),0)</f>
        <v>0</v>
      </c>
      <c r="BR33" s="226">
        <f>IFERROR(IF(RIGHT(VLOOKUP($A33,csapatok!$A:$GR,BR$271,FALSE),5)="Csere",VLOOKUP(LEFT(VLOOKUP($A33,csapatok!$A:$GR,BR$271,FALSE),LEN(VLOOKUP($A33,csapatok!$A:$GR,BR$271,FALSE))-6),'csapat-ranglista'!$A:$CC,BR$272,FALSE)/8,VLOOKUP(VLOOKUP($A33,csapatok!$A:$GR,BR$271,FALSE),'csapat-ranglista'!$A:$CC,BR$272,FALSE)/4),0)</f>
        <v>0</v>
      </c>
      <c r="BS33" s="226">
        <f>IFERROR(IF(RIGHT(VLOOKUP($A33,csapatok!$A:$GR,BS$271,FALSE),5)="Csere",VLOOKUP(LEFT(VLOOKUP($A33,csapatok!$A:$GR,BS$271,FALSE),LEN(VLOOKUP($A33,csapatok!$A:$GR,BS$271,FALSE))-6),'csapat-ranglista'!$A:$CC,BS$272,FALSE)/8,VLOOKUP(VLOOKUP($A33,csapatok!$A:$GR,BS$271,FALSE),'csapat-ranglista'!$A:$CC,BS$272,FALSE)/4),0)</f>
        <v>0</v>
      </c>
      <c r="BT33" s="226">
        <f>IFERROR(IF(RIGHT(VLOOKUP($A33,csapatok!$A:$GR,BT$271,FALSE),5)="Csere",VLOOKUP(LEFT(VLOOKUP($A33,csapatok!$A:$GR,BT$271,FALSE),LEN(VLOOKUP($A33,csapatok!$A:$GR,BT$271,FALSE))-6),'csapat-ranglista'!$A:$CC,BT$272,FALSE)/8,VLOOKUP(VLOOKUP($A33,csapatok!$A:$GR,BT$271,FALSE),'csapat-ranglista'!$A:$CC,BT$272,FALSE)/4),0)</f>
        <v>0</v>
      </c>
      <c r="BU33" s="226">
        <f>IFERROR(IF(RIGHT(VLOOKUP($A33,csapatok!$A:$GR,BU$271,FALSE),5)="Csere",VLOOKUP(LEFT(VLOOKUP($A33,csapatok!$A:$GR,BU$271,FALSE),LEN(VLOOKUP($A33,csapatok!$A:$GR,BU$271,FALSE))-6),'csapat-ranglista'!$A:$CC,BU$272,FALSE)/8,VLOOKUP(VLOOKUP($A33,csapatok!$A:$GR,BU$271,FALSE),'csapat-ranglista'!$A:$CC,BU$272,FALSE)/4),0)</f>
        <v>1.5331929175327206</v>
      </c>
      <c r="BV33" s="226">
        <f>IFERROR(IF(RIGHT(VLOOKUP($A33,csapatok!$A:$GR,BV$271,FALSE),5)="Csere",VLOOKUP(LEFT(VLOOKUP($A33,csapatok!$A:$GR,BV$271,FALSE),LEN(VLOOKUP($A33,csapatok!$A:$GR,BV$271,FALSE))-6),'csapat-ranglista'!$A:$CC,BV$272,FALSE)/8,VLOOKUP(VLOOKUP($A33,csapatok!$A:$GR,BV$271,FALSE),'csapat-ranglista'!$A:$CC,BV$272,FALSE)/4),0)</f>
        <v>0</v>
      </c>
      <c r="BW33" s="226">
        <f>IFERROR(IF(RIGHT(VLOOKUP($A33,csapatok!$A:$GR,BW$271,FALSE),5)="Csere",VLOOKUP(LEFT(VLOOKUP($A33,csapatok!$A:$GR,BW$271,FALSE),LEN(VLOOKUP($A33,csapatok!$A:$GR,BW$271,FALSE))-6),'csapat-ranglista'!$A:$CC,BW$272,FALSE)/8,VLOOKUP(VLOOKUP($A33,csapatok!$A:$GR,BW$271,FALSE),'csapat-ranglista'!$A:$CC,BW$272,FALSE)/4),0)</f>
        <v>0</v>
      </c>
      <c r="BX33" s="226">
        <f>IFERROR(IF(RIGHT(VLOOKUP($A33,csapatok!$A:$GR,BX$271,FALSE),5)="Csere",VLOOKUP(LEFT(VLOOKUP($A33,csapatok!$A:$GR,BX$271,FALSE),LEN(VLOOKUP($A33,csapatok!$A:$GR,BX$271,FALSE))-6),'csapat-ranglista'!$A:$CC,BX$272,FALSE)/8,VLOOKUP(VLOOKUP($A33,csapatok!$A:$GR,BX$271,FALSE),'csapat-ranglista'!$A:$CC,BX$272,FALSE)/4),0)</f>
        <v>0</v>
      </c>
      <c r="BY33" s="226">
        <f>IFERROR(IF(RIGHT(VLOOKUP($A33,csapatok!$A:$GR,BY$271,FALSE),5)="Csere",VLOOKUP(LEFT(VLOOKUP($A33,csapatok!$A:$GR,BY$271,FALSE),LEN(VLOOKUP($A33,csapatok!$A:$GR,BY$271,FALSE))-6),'csapat-ranglista'!$A:$CC,BY$272,FALSE)/8,VLOOKUP(VLOOKUP($A33,csapatok!$A:$GR,BY$271,FALSE),'csapat-ranglista'!$A:$CC,BY$272,FALSE)/4),0)</f>
        <v>15.855294845330606</v>
      </c>
      <c r="BZ33" s="226">
        <f>IFERROR(IF(RIGHT(VLOOKUP($A33,csapatok!$A:$GR,BZ$271,FALSE),5)="Csere",VLOOKUP(LEFT(VLOOKUP($A33,csapatok!$A:$GR,BZ$271,FALSE),LEN(VLOOKUP($A33,csapatok!$A:$GR,BZ$271,FALSE))-6),'csapat-ranglista'!$A:$CC,BZ$272,FALSE)/8,VLOOKUP(VLOOKUP($A33,csapatok!$A:$GR,BZ$271,FALSE),'csapat-ranglista'!$A:$CC,BZ$272,FALSE)/4),0)</f>
        <v>0</v>
      </c>
      <c r="CA33" s="226">
        <f>IFERROR(IF(RIGHT(VLOOKUP($A33,csapatok!$A:$GR,CA$271,FALSE),5)="Csere",VLOOKUP(LEFT(VLOOKUP($A33,csapatok!$A:$GR,CA$271,FALSE),LEN(VLOOKUP($A33,csapatok!$A:$GR,CA$271,FALSE))-6),'csapat-ranglista'!$A:$CC,CA$272,FALSE)/8,VLOOKUP(VLOOKUP($A33,csapatok!$A:$GR,CA$271,FALSE),'csapat-ranglista'!$A:$CC,CA$272,FALSE)/4),0)</f>
        <v>0</v>
      </c>
      <c r="CB33" s="226">
        <f>IFERROR(IF(RIGHT(VLOOKUP($A33,csapatok!$A:$GR,CB$271,FALSE),5)="Csere",VLOOKUP(LEFT(VLOOKUP($A33,csapatok!$A:$GR,CB$271,FALSE),LEN(VLOOKUP($A33,csapatok!$A:$GR,CB$271,FALSE))-6),'csapat-ranglista'!$A:$CC,CB$272,FALSE)/8,VLOOKUP(VLOOKUP($A33,csapatok!$A:$GR,CB$271,FALSE),'csapat-ranglista'!$A:$CC,CB$272,FALSE)/4),0)</f>
        <v>0</v>
      </c>
      <c r="CC33" s="226">
        <f>IFERROR(IF(RIGHT(VLOOKUP($A33,csapatok!$A:$GR,CC$271,FALSE),5)="Csere",VLOOKUP(LEFT(VLOOKUP($A33,csapatok!$A:$GR,CC$271,FALSE),LEN(VLOOKUP($A33,csapatok!$A:$GR,CC$271,FALSE))-6),'csapat-ranglista'!$A:$CC,CC$272,FALSE)/8,VLOOKUP(VLOOKUP($A33,csapatok!$A:$GR,CC$271,FALSE),'csapat-ranglista'!$A:$CC,CC$272,FALSE)/4),0)</f>
        <v>0</v>
      </c>
      <c r="CD33" s="226">
        <f>IFERROR(IF(RIGHT(VLOOKUP($A33,csapatok!$A:$GR,CD$271,FALSE),5)="Csere",VLOOKUP(LEFT(VLOOKUP($A33,csapatok!$A:$GR,CD$271,FALSE),LEN(VLOOKUP($A33,csapatok!$A:$GR,CD$271,FALSE))-6),'csapat-ranglista'!$A:$CC,CD$272,FALSE)/8,VLOOKUP(VLOOKUP($A33,csapatok!$A:$GR,CD$271,FALSE),'csapat-ranglista'!$A:$CC,CD$272,FALSE)/4),0)</f>
        <v>0</v>
      </c>
      <c r="CE33" s="226">
        <f>IFERROR(IF(RIGHT(VLOOKUP($A33,csapatok!$A:$GR,CE$271,FALSE),5)="Csere",VLOOKUP(LEFT(VLOOKUP($A33,csapatok!$A:$GR,CE$271,FALSE),LEN(VLOOKUP($A33,csapatok!$A:$GR,CE$271,FALSE))-6),'csapat-ranglista'!$A:$CC,CE$272,FALSE)/8,VLOOKUP(VLOOKUP($A33,csapatok!$A:$GR,CE$271,FALSE),'csapat-ranglista'!$A:$CC,CE$272,FALSE)/4),0)</f>
        <v>0</v>
      </c>
      <c r="CF33" s="226">
        <f>IFERROR(IF(RIGHT(VLOOKUP($A33,csapatok!$A:$GR,CF$271,FALSE),5)="Csere",VLOOKUP(LEFT(VLOOKUP($A33,csapatok!$A:$GR,CF$271,FALSE),LEN(VLOOKUP($A33,csapatok!$A:$GR,CF$271,FALSE))-6),'csapat-ranglista'!$A:$CC,CF$272,FALSE)/8,VLOOKUP(VLOOKUP($A33,csapatok!$A:$GR,CF$271,FALSE),'csapat-ranglista'!$A:$CC,CF$272,FALSE)/4),0)</f>
        <v>0</v>
      </c>
      <c r="CG33" s="226">
        <f>IFERROR(IF(RIGHT(VLOOKUP($A33,csapatok!$A:$GR,CG$271,FALSE),5)="Csere",VLOOKUP(LEFT(VLOOKUP($A33,csapatok!$A:$GR,CG$271,FALSE),LEN(VLOOKUP($A33,csapatok!$A:$GR,CG$271,FALSE))-6),'csapat-ranglista'!$A:$CC,CG$272,FALSE)/8,VLOOKUP(VLOOKUP($A33,csapatok!$A:$GR,CG$271,FALSE),'csapat-ranglista'!$A:$CC,CG$272,FALSE)/4),0)</f>
        <v>0</v>
      </c>
      <c r="CH33" s="226">
        <f>IFERROR(IF(RIGHT(VLOOKUP($A33,csapatok!$A:$GR,CH$271,FALSE),5)="Csere",VLOOKUP(LEFT(VLOOKUP($A33,csapatok!$A:$GR,CH$271,FALSE),LEN(VLOOKUP($A33,csapatok!$A:$GR,CH$271,FALSE))-6),'csapat-ranglista'!$A:$CC,CH$272,FALSE)/8,VLOOKUP(VLOOKUP($A33,csapatok!$A:$GR,CH$271,FALSE),'csapat-ranglista'!$A:$CC,CH$272,FALSE)/4),0)</f>
        <v>7.4888360474799773</v>
      </c>
      <c r="CI33" s="226">
        <f>IFERROR(IF(RIGHT(VLOOKUP($A33,csapatok!$A:$GR,CI$271,FALSE),5)="Csere",VLOOKUP(LEFT(VLOOKUP($A33,csapatok!$A:$GR,CI$271,FALSE),LEN(VLOOKUP($A33,csapatok!$A:$GR,CI$271,FALSE))-6),'csapat-ranglista'!$A:$CC,CI$272,FALSE)/8,VLOOKUP(VLOOKUP($A33,csapatok!$A:$GR,CI$271,FALSE),'csapat-ranglista'!$A:$CC,CI$272,FALSE)/4),0)</f>
        <v>0</v>
      </c>
      <c r="CJ33" s="227">
        <f>versenyek!$IQ$11*IFERROR(VLOOKUP(VLOOKUP($A33,versenyek!IP:IR,3,FALSE),szabalyok!$A$16:$B$23,2,FALSE)/4,0)</f>
        <v>0</v>
      </c>
      <c r="CK33" s="227">
        <f>versenyek!$IT$11*IFERROR(VLOOKUP(VLOOKUP($A33,versenyek!IS:IU,3,FALSE),szabalyok!$A$16:$B$23,2,FALSE)/4,0)</f>
        <v>0</v>
      </c>
      <c r="CL33" s="226"/>
      <c r="CM33" s="250">
        <f t="shared" si="1"/>
        <v>38.005664782064187</v>
      </c>
    </row>
    <row r="34" spans="1:91">
      <c r="A34" s="32" t="s">
        <v>192</v>
      </c>
      <c r="B34" s="2">
        <v>27919</v>
      </c>
      <c r="C34" s="133" t="str">
        <f t="shared" si="2"/>
        <v>felnőtt</v>
      </c>
      <c r="D34" s="32" t="s">
        <v>9</v>
      </c>
      <c r="E34" s="47">
        <v>72</v>
      </c>
      <c r="F34" s="32">
        <v>0</v>
      </c>
      <c r="G34" s="32">
        <v>6.7148078164635647</v>
      </c>
      <c r="H34" s="32">
        <v>3.1696393630270014</v>
      </c>
      <c r="I34" s="32">
        <v>3.3983939795270959</v>
      </c>
      <c r="J34" s="32">
        <v>7.4758539917251614</v>
      </c>
      <c r="K34" s="32">
        <v>0</v>
      </c>
      <c r="L34" s="32">
        <v>2.3995488553331357</v>
      </c>
      <c r="M34" s="32">
        <v>0</v>
      </c>
      <c r="N34" s="32">
        <v>31.01137426743886</v>
      </c>
      <c r="O34" s="32">
        <v>0</v>
      </c>
      <c r="P34" s="32">
        <v>0</v>
      </c>
      <c r="Q34" s="32">
        <v>0</v>
      </c>
      <c r="R34" s="32">
        <v>0</v>
      </c>
      <c r="S34" s="32">
        <v>12.4936553328288</v>
      </c>
      <c r="T34" s="32">
        <v>18.626517470140559</v>
      </c>
      <c r="U34" s="32">
        <v>0</v>
      </c>
      <c r="V34" s="32">
        <v>0</v>
      </c>
      <c r="W34" s="32">
        <v>8.200560189250389</v>
      </c>
      <c r="X34" s="32">
        <f>IFERROR(IF(RIGHT(VLOOKUP($A34,csapatok!$A:$BL,X$271,FALSE),5)="Csere",VLOOKUP(LEFT(VLOOKUP($A34,csapatok!$A:$BL,X$271,FALSE),LEN(VLOOKUP($A34,csapatok!$A:$BL,X$271,FALSE))-6),'csapat-ranglista'!$A:$CC,X$272,FALSE)/8,VLOOKUP(VLOOKUP($A34,csapatok!$A:$BL,X$271,FALSE),'csapat-ranglista'!$A:$CC,X$272,FALSE)/4),0)</f>
        <v>0</v>
      </c>
      <c r="Y34" s="32">
        <f>IFERROR(IF(RIGHT(VLOOKUP($A34,csapatok!$A:$BL,Y$271,FALSE),5)="Csere",VLOOKUP(LEFT(VLOOKUP($A34,csapatok!$A:$BL,Y$271,FALSE),LEN(VLOOKUP($A34,csapatok!$A:$BL,Y$271,FALSE))-6),'csapat-ranglista'!$A:$CC,Y$272,FALSE)/8,VLOOKUP(VLOOKUP($A34,csapatok!$A:$BL,Y$271,FALSE),'csapat-ranglista'!$A:$CC,Y$272,FALSE)/4),0)</f>
        <v>0</v>
      </c>
      <c r="Z34" s="32">
        <f>IFERROR(IF(RIGHT(VLOOKUP($A34,csapatok!$A:$BL,Z$271,FALSE),5)="Csere",VLOOKUP(LEFT(VLOOKUP($A34,csapatok!$A:$BL,Z$271,FALSE),LEN(VLOOKUP($A34,csapatok!$A:$BL,Z$271,FALSE))-6),'csapat-ranglista'!$A:$CC,Z$272,FALSE)/8,VLOOKUP(VLOOKUP($A34,csapatok!$A:$BL,Z$271,FALSE),'csapat-ranglista'!$A:$CC,Z$272,FALSE)/4),0)</f>
        <v>0</v>
      </c>
      <c r="AA34" s="32">
        <f>IFERROR(IF(RIGHT(VLOOKUP($A34,csapatok!$A:$BL,AA$271,FALSE),5)="Csere",VLOOKUP(LEFT(VLOOKUP($A34,csapatok!$A:$BL,AA$271,FALSE),LEN(VLOOKUP($A34,csapatok!$A:$BL,AA$271,FALSE))-6),'csapat-ranglista'!$A:$CC,AA$272,FALSE)/8,VLOOKUP(VLOOKUP($A34,csapatok!$A:$BL,AA$271,FALSE),'csapat-ranglista'!$A:$CC,AA$272,FALSE)/4),0)</f>
        <v>0</v>
      </c>
      <c r="AB34" s="226">
        <f>IFERROR(IF(RIGHT(VLOOKUP($A34,csapatok!$A:$BL,AB$271,FALSE),5)="Csere",VLOOKUP(LEFT(VLOOKUP($A34,csapatok!$A:$BL,AB$271,FALSE),LEN(VLOOKUP($A34,csapatok!$A:$BL,AB$271,FALSE))-6),'csapat-ranglista'!$A:$CC,AB$272,FALSE)/8,VLOOKUP(VLOOKUP($A34,csapatok!$A:$BL,AB$271,FALSE),'csapat-ranglista'!$A:$CC,AB$272,FALSE)/4),0)</f>
        <v>4.8448511293681342</v>
      </c>
      <c r="AC34" s="226">
        <f>IFERROR(IF(RIGHT(VLOOKUP($A34,csapatok!$A:$BL,AC$271,FALSE),5)="Csere",VLOOKUP(LEFT(VLOOKUP($A34,csapatok!$A:$BL,AC$271,FALSE),LEN(VLOOKUP($A34,csapatok!$A:$BL,AC$271,FALSE))-6),'csapat-ranglista'!$A:$CC,AC$272,FALSE)/8,VLOOKUP(VLOOKUP($A34,csapatok!$A:$BL,AC$271,FALSE),'csapat-ranglista'!$A:$CC,AC$272,FALSE)/4),0)</f>
        <v>0</v>
      </c>
      <c r="AD34" s="226">
        <f>IFERROR(IF(RIGHT(VLOOKUP($A34,csapatok!$A:$BL,AD$271,FALSE),5)="Csere",VLOOKUP(LEFT(VLOOKUP($A34,csapatok!$A:$BL,AD$271,FALSE),LEN(VLOOKUP($A34,csapatok!$A:$BL,AD$271,FALSE))-6),'csapat-ranglista'!$A:$CC,AD$272,FALSE)/8,VLOOKUP(VLOOKUP($A34,csapatok!$A:$BL,AD$271,FALSE),'csapat-ranglista'!$A:$CC,AD$272,FALSE)/4),0)</f>
        <v>0</v>
      </c>
      <c r="AE34" s="226">
        <f>IFERROR(IF(RIGHT(VLOOKUP($A34,csapatok!$A:$BL,AE$271,FALSE),5)="Csere",VLOOKUP(LEFT(VLOOKUP($A34,csapatok!$A:$BL,AE$271,FALSE),LEN(VLOOKUP($A34,csapatok!$A:$BL,AE$271,FALSE))-6),'csapat-ranglista'!$A:$CC,AE$272,FALSE)/8,VLOOKUP(VLOOKUP($A34,csapatok!$A:$BL,AE$271,FALSE),'csapat-ranglista'!$A:$CC,AE$272,FALSE)/4),0)</f>
        <v>0</v>
      </c>
      <c r="AF34" s="226">
        <f>IFERROR(IF(RIGHT(VLOOKUP($A34,csapatok!$A:$BL,AF$271,FALSE),5)="Csere",VLOOKUP(LEFT(VLOOKUP($A34,csapatok!$A:$BL,AF$271,FALSE),LEN(VLOOKUP($A34,csapatok!$A:$BL,AF$271,FALSE))-6),'csapat-ranglista'!$A:$CC,AF$272,FALSE)/8,VLOOKUP(VLOOKUP($A34,csapatok!$A:$BL,AF$271,FALSE),'csapat-ranglista'!$A:$CC,AF$272,FALSE)/4),0)</f>
        <v>0</v>
      </c>
      <c r="AG34" s="226">
        <f>IFERROR(IF(RIGHT(VLOOKUP($A34,csapatok!$A:$BL,AG$271,FALSE),5)="Csere",VLOOKUP(LEFT(VLOOKUP($A34,csapatok!$A:$BL,AG$271,FALSE),LEN(VLOOKUP($A34,csapatok!$A:$BL,AG$271,FALSE))-6),'csapat-ranglista'!$A:$CC,AG$272,FALSE)/8,VLOOKUP(VLOOKUP($A34,csapatok!$A:$BL,AG$271,FALSE),'csapat-ranglista'!$A:$CC,AG$272,FALSE)/4),0)</f>
        <v>4.2597347548257423</v>
      </c>
      <c r="AH34" s="226">
        <f>IFERROR(IF(RIGHT(VLOOKUP($A34,csapatok!$A:$BL,AH$271,FALSE),5)="Csere",VLOOKUP(LEFT(VLOOKUP($A34,csapatok!$A:$BL,AH$271,FALSE),LEN(VLOOKUP($A34,csapatok!$A:$BL,AH$271,FALSE))-6),'csapat-ranglista'!$A:$CC,AH$272,FALSE)/8,VLOOKUP(VLOOKUP($A34,csapatok!$A:$BL,AH$271,FALSE),'csapat-ranglista'!$A:$CC,AH$272,FALSE)/4),0)</f>
        <v>0</v>
      </c>
      <c r="AI34" s="226">
        <f>IFERROR(IF(RIGHT(VLOOKUP($A34,csapatok!$A:$BL,AI$271,FALSE),5)="Csere",VLOOKUP(LEFT(VLOOKUP($A34,csapatok!$A:$BL,AI$271,FALSE),LEN(VLOOKUP($A34,csapatok!$A:$BL,AI$271,FALSE))-6),'csapat-ranglista'!$A:$CC,AI$272,FALSE)/8,VLOOKUP(VLOOKUP($A34,csapatok!$A:$BL,AI$271,FALSE),'csapat-ranglista'!$A:$CC,AI$272,FALSE)/4),0)</f>
        <v>9.2692168541111108</v>
      </c>
      <c r="AJ34" s="226">
        <f>IFERROR(IF(RIGHT(VLOOKUP($A34,csapatok!$A:$BL,AJ$271,FALSE),5)="Csere",VLOOKUP(LEFT(VLOOKUP($A34,csapatok!$A:$BL,AJ$271,FALSE),LEN(VLOOKUP($A34,csapatok!$A:$BL,AJ$271,FALSE))-6),'csapat-ranglista'!$A:$CC,AJ$272,FALSE)/8,VLOOKUP(VLOOKUP($A34,csapatok!$A:$BL,AJ$271,FALSE),'csapat-ranglista'!$A:$CC,AJ$272,FALSE)/2),0)</f>
        <v>0</v>
      </c>
      <c r="AK34" s="226">
        <f>IFERROR(IF(RIGHT(VLOOKUP($A34,csapatok!$A:$CN,AK$271,FALSE),5)="Csere",VLOOKUP(LEFT(VLOOKUP($A34,csapatok!$A:$CN,AK$271,FALSE),LEN(VLOOKUP($A34,csapatok!$A:$CN,AK$271,FALSE))-6),'csapat-ranglista'!$A:$CC,AK$272,FALSE)/8,VLOOKUP(VLOOKUP($A34,csapatok!$A:$CN,AK$271,FALSE),'csapat-ranglista'!$A:$CC,AK$272,FALSE)/4),0)</f>
        <v>0</v>
      </c>
      <c r="AL34" s="226">
        <f>IFERROR(IF(RIGHT(VLOOKUP($A34,csapatok!$A:$CN,AL$271,FALSE),5)="Csere",VLOOKUP(LEFT(VLOOKUP($A34,csapatok!$A:$CN,AL$271,FALSE),LEN(VLOOKUP($A34,csapatok!$A:$CN,AL$271,FALSE))-6),'csapat-ranglista'!$A:$CC,AL$272,FALSE)/8,VLOOKUP(VLOOKUP($A34,csapatok!$A:$CN,AL$271,FALSE),'csapat-ranglista'!$A:$CC,AL$272,FALSE)/4),0)</f>
        <v>19.536127370443349</v>
      </c>
      <c r="AM34" s="226">
        <f>IFERROR(IF(RIGHT(VLOOKUP($A34,csapatok!$A:$CN,AM$271,FALSE),5)="Csere",VLOOKUP(LEFT(VLOOKUP($A34,csapatok!$A:$CN,AM$271,FALSE),LEN(VLOOKUP($A34,csapatok!$A:$CN,AM$271,FALSE))-6),'csapat-ranglista'!$A:$CC,AM$272,FALSE)/8,VLOOKUP(VLOOKUP($A34,csapatok!$A:$CN,AM$271,FALSE),'csapat-ranglista'!$A:$CC,AM$272,FALSE)/4),0)</f>
        <v>0</v>
      </c>
      <c r="AN34" s="226">
        <f>IFERROR(IF(RIGHT(VLOOKUP($A34,csapatok!$A:$CN,AN$271,FALSE),5)="Csere",VLOOKUP(LEFT(VLOOKUP($A34,csapatok!$A:$CN,AN$271,FALSE),LEN(VLOOKUP($A34,csapatok!$A:$CN,AN$271,FALSE))-6),'csapat-ranglista'!$A:$CC,AN$272,FALSE)/8,VLOOKUP(VLOOKUP($A34,csapatok!$A:$CN,AN$271,FALSE),'csapat-ranglista'!$A:$CC,AN$272,FALSE)/4),0)</f>
        <v>0</v>
      </c>
      <c r="AO34" s="226">
        <f>IFERROR(IF(RIGHT(VLOOKUP($A34,csapatok!$A:$CN,AO$271,FALSE),5)="Csere",VLOOKUP(LEFT(VLOOKUP($A34,csapatok!$A:$CN,AO$271,FALSE),LEN(VLOOKUP($A34,csapatok!$A:$CN,AO$271,FALSE))-6),'csapat-ranglista'!$A:$CC,AO$272,FALSE)/8,VLOOKUP(VLOOKUP($A34,csapatok!$A:$CN,AO$271,FALSE),'csapat-ranglista'!$A:$CC,AO$272,FALSE)/4),0)</f>
        <v>12.407846234860452</v>
      </c>
      <c r="AP34" s="226">
        <f>IFERROR(IF(RIGHT(VLOOKUP($A34,csapatok!$A:$CN,AP$271,FALSE),5)="Csere",VLOOKUP(LEFT(VLOOKUP($A34,csapatok!$A:$CN,AP$271,FALSE),LEN(VLOOKUP($A34,csapatok!$A:$CN,AP$271,FALSE))-6),'csapat-ranglista'!$A:$CC,AP$272,FALSE)/8,VLOOKUP(VLOOKUP($A34,csapatok!$A:$CN,AP$271,FALSE),'csapat-ranglista'!$A:$CC,AP$272,FALSE)/4),0)</f>
        <v>0</v>
      </c>
      <c r="AQ34" s="226">
        <f>IFERROR(IF(RIGHT(VLOOKUP($A34,csapatok!$A:$CN,AQ$271,FALSE),5)="Csere",VLOOKUP(LEFT(VLOOKUP($A34,csapatok!$A:$CN,AQ$271,FALSE),LEN(VLOOKUP($A34,csapatok!$A:$CN,AQ$271,FALSE))-6),'csapat-ranglista'!$A:$CC,AQ$272,FALSE)/8,VLOOKUP(VLOOKUP($A34,csapatok!$A:$CN,AQ$271,FALSE),'csapat-ranglista'!$A:$CC,AQ$272,FALSE)/4),0)</f>
        <v>0.82446678908228366</v>
      </c>
      <c r="AR34" s="226">
        <f>IFERROR(IF(RIGHT(VLOOKUP($A34,csapatok!$A:$CN,AR$271,FALSE),5)="Csere",VLOOKUP(LEFT(VLOOKUP($A34,csapatok!$A:$CN,AR$271,FALSE),LEN(VLOOKUP($A34,csapatok!$A:$CN,AR$271,FALSE))-6),'csapat-ranglista'!$A:$CC,AR$272,FALSE)/8,VLOOKUP(VLOOKUP($A34,csapatok!$A:$CN,AR$271,FALSE),'csapat-ranglista'!$A:$CC,AR$272,FALSE)/4),0)</f>
        <v>0</v>
      </c>
      <c r="AS34" s="226">
        <f>IFERROR(IF(RIGHT(VLOOKUP($A34,csapatok!$A:$CN,AS$271,FALSE),5)="Csere",VLOOKUP(LEFT(VLOOKUP($A34,csapatok!$A:$CN,AS$271,FALSE),LEN(VLOOKUP($A34,csapatok!$A:$CN,AS$271,FALSE))-6),'csapat-ranglista'!$A:$CC,AS$272,FALSE)/8,VLOOKUP(VLOOKUP($A34,csapatok!$A:$CN,AS$271,FALSE),'csapat-ranglista'!$A:$CC,AS$272,FALSE)/4),0)</f>
        <v>6.8028438332806331</v>
      </c>
      <c r="AT34" s="226">
        <f>IFERROR(IF(RIGHT(VLOOKUP($A34,csapatok!$A:$CN,AT$271,FALSE),5)="Csere",VLOOKUP(LEFT(VLOOKUP($A34,csapatok!$A:$CN,AT$271,FALSE),LEN(VLOOKUP($A34,csapatok!$A:$CN,AT$271,FALSE))-6),'csapat-ranglista'!$A:$CC,AT$272,FALSE)/8,VLOOKUP(VLOOKUP($A34,csapatok!$A:$CN,AT$271,FALSE),'csapat-ranglista'!$A:$CC,AT$272,FALSE)/4),0)</f>
        <v>0</v>
      </c>
      <c r="AU34" s="226">
        <f>IFERROR(IF(RIGHT(VLOOKUP($A34,csapatok!$A:$CN,AU$271,FALSE),5)="Csere",VLOOKUP(LEFT(VLOOKUP($A34,csapatok!$A:$CN,AU$271,FALSE),LEN(VLOOKUP($A34,csapatok!$A:$CN,AU$271,FALSE))-6),'csapat-ranglista'!$A:$CC,AU$272,FALSE)/8,VLOOKUP(VLOOKUP($A34,csapatok!$A:$CN,AU$271,FALSE),'csapat-ranglista'!$A:$CC,AU$272,FALSE)/4),0)</f>
        <v>0</v>
      </c>
      <c r="AV34" s="226">
        <f>IFERROR(IF(RIGHT(VLOOKUP($A34,csapatok!$A:$CN,AV$271,FALSE),5)="Csere",VLOOKUP(LEFT(VLOOKUP($A34,csapatok!$A:$CN,AV$271,FALSE),LEN(VLOOKUP($A34,csapatok!$A:$CN,AV$271,FALSE))-6),'csapat-ranglista'!$A:$CC,AV$272,FALSE)/8,VLOOKUP(VLOOKUP($A34,csapatok!$A:$CN,AV$271,FALSE),'csapat-ranglista'!$A:$CC,AV$272,FALSE)/4),0)</f>
        <v>0</v>
      </c>
      <c r="AW34" s="226">
        <f>IFERROR(IF(RIGHT(VLOOKUP($A34,csapatok!$A:$CN,AW$271,FALSE),5)="Csere",VLOOKUP(LEFT(VLOOKUP($A34,csapatok!$A:$CN,AW$271,FALSE),LEN(VLOOKUP($A34,csapatok!$A:$CN,AW$271,FALSE))-6),'csapat-ranglista'!$A:$CC,AW$272,FALSE)/8,VLOOKUP(VLOOKUP($A34,csapatok!$A:$CN,AW$271,FALSE),'csapat-ranglista'!$A:$CC,AW$272,FALSE)/4),0)</f>
        <v>0</v>
      </c>
      <c r="AX34" s="226">
        <f>IFERROR(IF(RIGHT(VLOOKUP($A34,csapatok!$A:$CN,AX$271,FALSE),5)="Csere",VLOOKUP(LEFT(VLOOKUP($A34,csapatok!$A:$CN,AX$271,FALSE),LEN(VLOOKUP($A34,csapatok!$A:$CN,AX$271,FALSE))-6),'csapat-ranglista'!$A:$CC,AX$272,FALSE)/8,VLOOKUP(VLOOKUP($A34,csapatok!$A:$CN,AX$271,FALSE),'csapat-ranglista'!$A:$CC,AX$272,FALSE)/4),0)</f>
        <v>0</v>
      </c>
      <c r="AY34" s="226">
        <f>IFERROR(IF(RIGHT(VLOOKUP($A34,csapatok!$A:$GR,AY$271,FALSE),5)="Csere",VLOOKUP(LEFT(VLOOKUP($A34,csapatok!$A:$GR,AY$271,FALSE),LEN(VLOOKUP($A34,csapatok!$A:$GR,AY$271,FALSE))-6),'csapat-ranglista'!$A:$CC,AY$272,FALSE)/8,VLOOKUP(VLOOKUP($A34,csapatok!$A:$GR,AY$271,FALSE),'csapat-ranglista'!$A:$CC,AY$272,FALSE)/4),0)</f>
        <v>0</v>
      </c>
      <c r="AZ34" s="226">
        <f>IFERROR(IF(RIGHT(VLOOKUP($A34,csapatok!$A:$GR,AZ$271,FALSE),5)="Csere",VLOOKUP(LEFT(VLOOKUP($A34,csapatok!$A:$GR,AZ$271,FALSE),LEN(VLOOKUP($A34,csapatok!$A:$GR,AZ$271,FALSE))-6),'csapat-ranglista'!$A:$CC,AZ$272,FALSE)/8,VLOOKUP(VLOOKUP($A34,csapatok!$A:$GR,AZ$271,FALSE),'csapat-ranglista'!$A:$CC,AZ$272,FALSE)/4),0)</f>
        <v>0</v>
      </c>
      <c r="BA34" s="226">
        <f>IFERROR(IF(RIGHT(VLOOKUP($A34,csapatok!$A:$GR,BA$271,FALSE),5)="Csere",VLOOKUP(LEFT(VLOOKUP($A34,csapatok!$A:$GR,BA$271,FALSE),LEN(VLOOKUP($A34,csapatok!$A:$GR,BA$271,FALSE))-6),'csapat-ranglista'!$A:$CC,BA$272,FALSE)/8,VLOOKUP(VLOOKUP($A34,csapatok!$A:$GR,BA$271,FALSE),'csapat-ranglista'!$A:$CC,BA$272,FALSE)/4),0)</f>
        <v>8.2327458374539884</v>
      </c>
      <c r="BB34" s="226">
        <f>IFERROR(IF(RIGHT(VLOOKUP($A34,csapatok!$A:$GR,BB$271,FALSE),5)="Csere",VLOOKUP(LEFT(VLOOKUP($A34,csapatok!$A:$GR,BB$271,FALSE),LEN(VLOOKUP($A34,csapatok!$A:$GR,BB$271,FALSE))-6),'csapat-ranglista'!$A:$CC,BB$272,FALSE)/8,VLOOKUP(VLOOKUP($A34,csapatok!$A:$GR,BB$271,FALSE),'csapat-ranglista'!$A:$CC,BB$272,FALSE)/4),0)</f>
        <v>0</v>
      </c>
      <c r="BC34" s="227">
        <f>versenyek!$ES$11*IFERROR(VLOOKUP(VLOOKUP($A34,versenyek!ER:ET,3,FALSE),szabalyok!$A$16:$B$23,2,FALSE)/4,0)</f>
        <v>0</v>
      </c>
      <c r="BD34" s="227">
        <f>versenyek!$EV$11*IFERROR(VLOOKUP(VLOOKUP($A34,versenyek!EU:EW,3,FALSE),szabalyok!$A$16:$B$23,2,FALSE)/4,0)</f>
        <v>0</v>
      </c>
      <c r="BE34" s="226">
        <f>IFERROR(IF(RIGHT(VLOOKUP($A34,csapatok!$A:$GR,BE$271,FALSE),5)="Csere",VLOOKUP(LEFT(VLOOKUP($A34,csapatok!$A:$GR,BE$271,FALSE),LEN(VLOOKUP($A34,csapatok!$A:$GR,BE$271,FALSE))-6),'csapat-ranglista'!$A:$CC,BE$272,FALSE)/8,VLOOKUP(VLOOKUP($A34,csapatok!$A:$GR,BE$271,FALSE),'csapat-ranglista'!$A:$CC,BE$272,FALSE)/4),0)</f>
        <v>5.4226800803959208</v>
      </c>
      <c r="BF34" s="226">
        <f>IFERROR(IF(RIGHT(VLOOKUP($A34,csapatok!$A:$GR,BF$271,FALSE),5)="Csere",VLOOKUP(LEFT(VLOOKUP($A34,csapatok!$A:$GR,BF$271,FALSE),LEN(VLOOKUP($A34,csapatok!$A:$GR,BF$271,FALSE))-6),'csapat-ranglista'!$A:$CC,BF$272,FALSE)/8,VLOOKUP(VLOOKUP($A34,csapatok!$A:$GR,BF$271,FALSE),'csapat-ranglista'!$A:$CC,BF$272,FALSE)/4),0)</f>
        <v>0</v>
      </c>
      <c r="BG34" s="226">
        <f>IFERROR(IF(RIGHT(VLOOKUP($A34,csapatok!$A:$GR,BG$271,FALSE),5)="Csere",VLOOKUP(LEFT(VLOOKUP($A34,csapatok!$A:$GR,BG$271,FALSE),LEN(VLOOKUP($A34,csapatok!$A:$GR,BG$271,FALSE))-6),'csapat-ranglista'!$A:$CC,BG$272,FALSE)/8,VLOOKUP(VLOOKUP($A34,csapatok!$A:$GR,BG$271,FALSE),'csapat-ranglista'!$A:$CC,BG$272,FALSE)/4),0)</f>
        <v>0</v>
      </c>
      <c r="BH34" s="226">
        <f>IFERROR(IF(RIGHT(VLOOKUP($A34,csapatok!$A:$GR,BH$271,FALSE),5)="Csere",VLOOKUP(LEFT(VLOOKUP($A34,csapatok!$A:$GR,BH$271,FALSE),LEN(VLOOKUP($A34,csapatok!$A:$GR,BH$271,FALSE))-6),'csapat-ranglista'!$A:$CC,BH$272,FALSE)/8,VLOOKUP(VLOOKUP($A34,csapatok!$A:$GR,BH$271,FALSE),'csapat-ranglista'!$A:$CC,BH$272,FALSE)/4),0)</f>
        <v>0</v>
      </c>
      <c r="BI34" s="226">
        <f>IFERROR(IF(RIGHT(VLOOKUP($A34,csapatok!$A:$GR,BI$271,FALSE),5)="Csere",VLOOKUP(LEFT(VLOOKUP($A34,csapatok!$A:$GR,BI$271,FALSE),LEN(VLOOKUP($A34,csapatok!$A:$GR,BI$271,FALSE))-6),'csapat-ranglista'!$A:$CC,BI$272,FALSE)/8,VLOOKUP(VLOOKUP($A34,csapatok!$A:$GR,BI$271,FALSE),'csapat-ranglista'!$A:$CC,BI$272,FALSE)/4),0)</f>
        <v>0</v>
      </c>
      <c r="BJ34" s="226">
        <f>IFERROR(IF(RIGHT(VLOOKUP($A34,csapatok!$A:$GR,BJ$271,FALSE),5)="Csere",VLOOKUP(LEFT(VLOOKUP($A34,csapatok!$A:$GR,BJ$271,FALSE),LEN(VLOOKUP($A34,csapatok!$A:$GR,BJ$271,FALSE))-6),'csapat-ranglista'!$A:$CC,BJ$272,FALSE)/8,VLOOKUP(VLOOKUP($A34,csapatok!$A:$GR,BJ$271,FALSE),'csapat-ranglista'!$A:$CC,BJ$272,FALSE)/4),0)</f>
        <v>0</v>
      </c>
      <c r="BK34" s="226">
        <f>IFERROR(IF(RIGHT(VLOOKUP($A34,csapatok!$A:$GR,BK$271,FALSE),5)="Csere",VLOOKUP(LEFT(VLOOKUP($A34,csapatok!$A:$GR,BK$271,FALSE),LEN(VLOOKUP($A34,csapatok!$A:$GR,BK$271,FALSE))-6),'csapat-ranglista'!$A:$CC,BK$272,FALSE)/8,VLOOKUP(VLOOKUP($A34,csapatok!$A:$GR,BK$271,FALSE),'csapat-ranglista'!$A:$CC,BK$272,FALSE)/4),0)</f>
        <v>0</v>
      </c>
      <c r="BL34" s="226">
        <f>IFERROR(IF(RIGHT(VLOOKUP($A34,csapatok!$A:$GR,BL$271,FALSE),5)="Csere",VLOOKUP(LEFT(VLOOKUP($A34,csapatok!$A:$GR,BL$271,FALSE),LEN(VLOOKUP($A34,csapatok!$A:$GR,BL$271,FALSE))-6),'csapat-ranglista'!$A:$CC,BL$272,FALSE)/8,VLOOKUP(VLOOKUP($A34,csapatok!$A:$GR,BL$271,FALSE),'csapat-ranglista'!$A:$CC,BL$272,FALSE)/4),0)</f>
        <v>1.5135084216350414</v>
      </c>
      <c r="BM34" s="226">
        <f>IFERROR(IF(RIGHT(VLOOKUP($A34,csapatok!$A:$GR,BM$271,FALSE),5)="Csere",VLOOKUP(LEFT(VLOOKUP($A34,csapatok!$A:$GR,BM$271,FALSE),LEN(VLOOKUP($A34,csapatok!$A:$GR,BM$271,FALSE))-6),'csapat-ranglista'!$A:$CC,BM$272,FALSE)/8,VLOOKUP(VLOOKUP($A34,csapatok!$A:$GR,BM$271,FALSE),'csapat-ranglista'!$A:$CC,BM$272,FALSE)/4),0)</f>
        <v>13.128340971720883</v>
      </c>
      <c r="BN34" s="226">
        <f>IFERROR(IF(RIGHT(VLOOKUP($A34,csapatok!$A:$GR,BN$271,FALSE),5)="Csere",VLOOKUP(LEFT(VLOOKUP($A34,csapatok!$A:$GR,BN$271,FALSE),LEN(VLOOKUP($A34,csapatok!$A:$GR,BN$271,FALSE))-6),'csapat-ranglista'!$A:$CC,BN$272,FALSE)/8,VLOOKUP(VLOOKUP($A34,csapatok!$A:$GR,BN$271,FALSE),'csapat-ranglista'!$A:$CC,BN$272,FALSE)/4),0)</f>
        <v>0</v>
      </c>
      <c r="BO34" s="226">
        <f>IFERROR(IF(RIGHT(VLOOKUP($A34,csapatok!$A:$GR,BO$271,FALSE),5)="Csere",VLOOKUP(LEFT(VLOOKUP($A34,csapatok!$A:$GR,BO$271,FALSE),LEN(VLOOKUP($A34,csapatok!$A:$GR,BO$271,FALSE))-6),'csapat-ranglista'!$A:$CC,BO$272,FALSE)/8,VLOOKUP(VLOOKUP($A34,csapatok!$A:$GR,BO$271,FALSE),'csapat-ranglista'!$A:$CC,BO$272,FALSE)/4),0)</f>
        <v>0</v>
      </c>
      <c r="BP34" s="226">
        <f>IFERROR(IF(RIGHT(VLOOKUP($A34,csapatok!$A:$GR,BP$271,FALSE),5)="Csere",VLOOKUP(LEFT(VLOOKUP($A34,csapatok!$A:$GR,BP$271,FALSE),LEN(VLOOKUP($A34,csapatok!$A:$GR,BP$271,FALSE))-6),'csapat-ranglista'!$A:$CC,BP$272,FALSE)/8,VLOOKUP(VLOOKUP($A34,csapatok!$A:$GR,BP$271,FALSE),'csapat-ranglista'!$A:$CC,BP$272,FALSE)/4),0)</f>
        <v>0</v>
      </c>
      <c r="BQ34" s="226">
        <f>IFERROR(IF(RIGHT(VLOOKUP($A34,csapatok!$A:$GR,BQ$271,FALSE),5)="Csere",VLOOKUP(LEFT(VLOOKUP($A34,csapatok!$A:$GR,BQ$271,FALSE),LEN(VLOOKUP($A34,csapatok!$A:$GR,BQ$271,FALSE))-6),'csapat-ranglista'!$A:$CC,BQ$272,FALSE)/8,VLOOKUP(VLOOKUP($A34,csapatok!$A:$GR,BQ$271,FALSE),'csapat-ranglista'!$A:$CC,BQ$272,FALSE)/4),0)</f>
        <v>0</v>
      </c>
      <c r="BR34" s="226">
        <f>IFERROR(IF(RIGHT(VLOOKUP($A34,csapatok!$A:$GR,BR$271,FALSE),5)="Csere",VLOOKUP(LEFT(VLOOKUP($A34,csapatok!$A:$GR,BR$271,FALSE),LEN(VLOOKUP($A34,csapatok!$A:$GR,BR$271,FALSE))-6),'csapat-ranglista'!$A:$CC,BR$272,FALSE)/8,VLOOKUP(VLOOKUP($A34,csapatok!$A:$GR,BR$271,FALSE),'csapat-ranglista'!$A:$CC,BR$272,FALSE)/4),0)</f>
        <v>0</v>
      </c>
      <c r="BS34" s="226">
        <f>IFERROR(IF(RIGHT(VLOOKUP($A34,csapatok!$A:$GR,BS$271,FALSE),5)="Csere",VLOOKUP(LEFT(VLOOKUP($A34,csapatok!$A:$GR,BS$271,FALSE),LEN(VLOOKUP($A34,csapatok!$A:$GR,BS$271,FALSE))-6),'csapat-ranglista'!$A:$CC,BS$272,FALSE)/8,VLOOKUP(VLOOKUP($A34,csapatok!$A:$GR,BS$271,FALSE),'csapat-ranglista'!$A:$CC,BS$272,FALSE)/4),0)</f>
        <v>0</v>
      </c>
      <c r="BT34" s="226">
        <f>IFERROR(IF(RIGHT(VLOOKUP($A34,csapatok!$A:$GR,BT$271,FALSE),5)="Csere",VLOOKUP(LEFT(VLOOKUP($A34,csapatok!$A:$GR,BT$271,FALSE),LEN(VLOOKUP($A34,csapatok!$A:$GR,BT$271,FALSE))-6),'csapat-ranglista'!$A:$CC,BT$272,FALSE)/8,VLOOKUP(VLOOKUP($A34,csapatok!$A:$GR,BT$271,FALSE),'csapat-ranglista'!$A:$CC,BT$272,FALSE)/4),0)</f>
        <v>0</v>
      </c>
      <c r="BU34" s="226">
        <f>IFERROR(IF(RIGHT(VLOOKUP($A34,csapatok!$A:$GR,BU$271,FALSE),5)="Csere",VLOOKUP(LEFT(VLOOKUP($A34,csapatok!$A:$GR,BU$271,FALSE),LEN(VLOOKUP($A34,csapatok!$A:$GR,BU$271,FALSE))-6),'csapat-ranglista'!$A:$CC,BU$272,FALSE)/8,VLOOKUP(VLOOKUP($A34,csapatok!$A:$GR,BU$271,FALSE),'csapat-ranglista'!$A:$CC,BU$272,FALSE)/4),0)</f>
        <v>1.5331929175327206</v>
      </c>
      <c r="BV34" s="226">
        <f>IFERROR(IF(RIGHT(VLOOKUP($A34,csapatok!$A:$GR,BV$271,FALSE),5)="Csere",VLOOKUP(LEFT(VLOOKUP($A34,csapatok!$A:$GR,BV$271,FALSE),LEN(VLOOKUP($A34,csapatok!$A:$GR,BV$271,FALSE))-6),'csapat-ranglista'!$A:$CC,BV$272,FALSE)/8,VLOOKUP(VLOOKUP($A34,csapatok!$A:$GR,BV$271,FALSE),'csapat-ranglista'!$A:$CC,BV$272,FALSE)/4),0)</f>
        <v>0</v>
      </c>
      <c r="BW34" s="226">
        <f>IFERROR(IF(RIGHT(VLOOKUP($A34,csapatok!$A:$GR,BW$271,FALSE),5)="Csere",VLOOKUP(LEFT(VLOOKUP($A34,csapatok!$A:$GR,BW$271,FALSE),LEN(VLOOKUP($A34,csapatok!$A:$GR,BW$271,FALSE))-6),'csapat-ranglista'!$A:$CC,BW$272,FALSE)/8,VLOOKUP(VLOOKUP($A34,csapatok!$A:$GR,BW$271,FALSE),'csapat-ranglista'!$A:$CC,BW$272,FALSE)/4),0)</f>
        <v>0</v>
      </c>
      <c r="BX34" s="226">
        <f>IFERROR(IF(RIGHT(VLOOKUP($A34,csapatok!$A:$GR,BX$271,FALSE),5)="Csere",VLOOKUP(LEFT(VLOOKUP($A34,csapatok!$A:$GR,BX$271,FALSE),LEN(VLOOKUP($A34,csapatok!$A:$GR,BX$271,FALSE))-6),'csapat-ranglista'!$A:$CC,BX$272,FALSE)/8,VLOOKUP(VLOOKUP($A34,csapatok!$A:$GR,BX$271,FALSE),'csapat-ranglista'!$A:$CC,BX$272,FALSE)/4),0)</f>
        <v>11.127364416333844</v>
      </c>
      <c r="BY34" s="226">
        <f>IFERROR(IF(RIGHT(VLOOKUP($A34,csapatok!$A:$GR,BY$271,FALSE),5)="Csere",VLOOKUP(LEFT(VLOOKUP($A34,csapatok!$A:$GR,BY$271,FALSE),LEN(VLOOKUP($A34,csapatok!$A:$GR,BY$271,FALSE))-6),'csapat-ranglista'!$A:$CC,BY$272,FALSE)/8,VLOOKUP(VLOOKUP($A34,csapatok!$A:$GR,BY$271,FALSE),'csapat-ranglista'!$A:$CC,BY$272,FALSE)/4),0)</f>
        <v>0</v>
      </c>
      <c r="BZ34" s="226">
        <f>IFERROR(IF(RIGHT(VLOOKUP($A34,csapatok!$A:$GR,BZ$271,FALSE),5)="Csere",VLOOKUP(LEFT(VLOOKUP($A34,csapatok!$A:$GR,BZ$271,FALSE),LEN(VLOOKUP($A34,csapatok!$A:$GR,BZ$271,FALSE))-6),'csapat-ranglista'!$A:$CC,BZ$272,FALSE)/8,VLOOKUP(VLOOKUP($A34,csapatok!$A:$GR,BZ$271,FALSE),'csapat-ranglista'!$A:$CC,BZ$272,FALSE)/4),0)</f>
        <v>0</v>
      </c>
      <c r="CA34" s="226">
        <f>IFERROR(IF(RIGHT(VLOOKUP($A34,csapatok!$A:$GR,CA$271,FALSE),5)="Csere",VLOOKUP(LEFT(VLOOKUP($A34,csapatok!$A:$GR,CA$271,FALSE),LEN(VLOOKUP($A34,csapatok!$A:$GR,CA$271,FALSE))-6),'csapat-ranglista'!$A:$CC,CA$272,FALSE)/8,VLOOKUP(VLOOKUP($A34,csapatok!$A:$GR,CA$271,FALSE),'csapat-ranglista'!$A:$CC,CA$272,FALSE)/4),0)</f>
        <v>0</v>
      </c>
      <c r="CB34" s="226">
        <f>IFERROR(IF(RIGHT(VLOOKUP($A34,csapatok!$A:$GR,CB$271,FALSE),5)="Csere",VLOOKUP(LEFT(VLOOKUP($A34,csapatok!$A:$GR,CB$271,FALSE),LEN(VLOOKUP($A34,csapatok!$A:$GR,CB$271,FALSE))-6),'csapat-ranglista'!$A:$CC,CB$272,FALSE)/8,VLOOKUP(VLOOKUP($A34,csapatok!$A:$GR,CB$271,FALSE),'csapat-ranglista'!$A:$CC,CB$272,FALSE)/4),0)</f>
        <v>0</v>
      </c>
      <c r="CC34" s="226">
        <f>IFERROR(IF(RIGHT(VLOOKUP($A34,csapatok!$A:$GR,CC$271,FALSE),5)="Csere",VLOOKUP(LEFT(VLOOKUP($A34,csapatok!$A:$GR,CC$271,FALSE),LEN(VLOOKUP($A34,csapatok!$A:$GR,CC$271,FALSE))-6),'csapat-ranglista'!$A:$CC,CC$272,FALSE)/8,VLOOKUP(VLOOKUP($A34,csapatok!$A:$GR,CC$271,FALSE),'csapat-ranglista'!$A:$CC,CC$272,FALSE)/4),0)</f>
        <v>0</v>
      </c>
      <c r="CD34" s="226">
        <f>IFERROR(IF(RIGHT(VLOOKUP($A34,csapatok!$A:$GR,CD$271,FALSE),5)="Csere",VLOOKUP(LEFT(VLOOKUP($A34,csapatok!$A:$GR,CD$271,FALSE),LEN(VLOOKUP($A34,csapatok!$A:$GR,CD$271,FALSE))-6),'csapat-ranglista'!$A:$CC,CD$272,FALSE)/8,VLOOKUP(VLOOKUP($A34,csapatok!$A:$GR,CD$271,FALSE),'csapat-ranglista'!$A:$CC,CD$272,FALSE)/4),0)</f>
        <v>0</v>
      </c>
      <c r="CE34" s="226">
        <f>IFERROR(IF(RIGHT(VLOOKUP($A34,csapatok!$A:$GR,CE$271,FALSE),5)="Csere",VLOOKUP(LEFT(VLOOKUP($A34,csapatok!$A:$GR,CE$271,FALSE),LEN(VLOOKUP($A34,csapatok!$A:$GR,CE$271,FALSE))-6),'csapat-ranglista'!$A:$CC,CE$272,FALSE)/8,VLOOKUP(VLOOKUP($A34,csapatok!$A:$GR,CE$271,FALSE),'csapat-ranglista'!$A:$CC,CE$272,FALSE)/4),0)</f>
        <v>0</v>
      </c>
      <c r="CF34" s="226">
        <f>IFERROR(IF(RIGHT(VLOOKUP($A34,csapatok!$A:$GR,CF$271,FALSE),5)="Csere",VLOOKUP(LEFT(VLOOKUP($A34,csapatok!$A:$GR,CF$271,FALSE),LEN(VLOOKUP($A34,csapatok!$A:$GR,CF$271,FALSE))-6),'csapat-ranglista'!$A:$CC,CF$272,FALSE)/8,VLOOKUP(VLOOKUP($A34,csapatok!$A:$GR,CF$271,FALSE),'csapat-ranglista'!$A:$CC,CF$272,FALSE)/4),0)</f>
        <v>0</v>
      </c>
      <c r="CG34" s="226">
        <f>IFERROR(IF(RIGHT(VLOOKUP($A34,csapatok!$A:$GR,CG$271,FALSE),5)="Csere",VLOOKUP(LEFT(VLOOKUP($A34,csapatok!$A:$GR,CG$271,FALSE),LEN(VLOOKUP($A34,csapatok!$A:$GR,CG$271,FALSE))-6),'csapat-ranglista'!$A:$CC,CG$272,FALSE)/8,VLOOKUP(VLOOKUP($A34,csapatok!$A:$GR,CG$271,FALSE),'csapat-ranglista'!$A:$CC,CG$272,FALSE)/4),0)</f>
        <v>0</v>
      </c>
      <c r="CH34" s="226">
        <f>IFERROR(IF(RIGHT(VLOOKUP($A34,csapatok!$A:$GR,CH$271,FALSE),5)="Csere",VLOOKUP(LEFT(VLOOKUP($A34,csapatok!$A:$GR,CH$271,FALSE),LEN(VLOOKUP($A34,csapatok!$A:$GR,CH$271,FALSE))-6),'csapat-ranglista'!$A:$CC,CH$272,FALSE)/8,VLOOKUP(VLOOKUP($A34,csapatok!$A:$GR,CH$271,FALSE),'csapat-ranglista'!$A:$CC,CH$272,FALSE)/4),0)</f>
        <v>10.698337210685681</v>
      </c>
      <c r="CI34" s="226">
        <f>IFERROR(IF(RIGHT(VLOOKUP($A34,csapatok!$A:$GR,CI$271,FALSE),5)="Csere",VLOOKUP(LEFT(VLOOKUP($A34,csapatok!$A:$GR,CI$271,FALSE),LEN(VLOOKUP($A34,csapatok!$A:$GR,CI$271,FALSE))-6),'csapat-ranglista'!$A:$CC,CI$272,FALSE)/8,VLOOKUP(VLOOKUP($A34,csapatok!$A:$GR,CI$271,FALSE),'csapat-ranglista'!$A:$CC,CI$272,FALSE)/4),0)</f>
        <v>0</v>
      </c>
      <c r="CJ34" s="227">
        <f>versenyek!$IQ$11*IFERROR(VLOOKUP(VLOOKUP($A34,versenyek!IP:IR,3,FALSE),szabalyok!$A$16:$B$23,2,FALSE)/4,0)</f>
        <v>0</v>
      </c>
      <c r="CK34" s="227">
        <f>versenyek!$IT$11*IFERROR(VLOOKUP(VLOOKUP($A34,versenyek!IS:IU,3,FALSE),szabalyok!$A$16:$B$23,2,FALSE)/4,0)</f>
        <v>0</v>
      </c>
      <c r="CL34" s="226"/>
      <c r="CM34" s="250">
        <f t="shared" si="1"/>
        <v>38.000743937908169</v>
      </c>
    </row>
    <row r="35" spans="1:91">
      <c r="A35" s="32" t="s">
        <v>27</v>
      </c>
      <c r="B35" s="2">
        <v>24459</v>
      </c>
      <c r="C35" s="133" t="str">
        <f t="shared" si="2"/>
        <v>felnőtt</v>
      </c>
      <c r="D35" s="32" t="s">
        <v>101</v>
      </c>
      <c r="E35" s="47">
        <v>37.5</v>
      </c>
      <c r="F35" s="32">
        <v>0</v>
      </c>
      <c r="G35" s="32">
        <v>0</v>
      </c>
      <c r="H35" s="32">
        <v>6.3392787260540029</v>
      </c>
      <c r="I35" s="32">
        <v>2.0390363877162572</v>
      </c>
      <c r="J35" s="32">
        <v>16.446878781795355</v>
      </c>
      <c r="K35" s="32">
        <v>0</v>
      </c>
      <c r="L35" s="32">
        <v>0</v>
      </c>
      <c r="M35" s="32">
        <v>0</v>
      </c>
      <c r="N35" s="32">
        <v>0</v>
      </c>
      <c r="O35" s="32">
        <v>16.935025887934827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f>IFERROR(IF(RIGHT(VLOOKUP($A35,csapatok!$A:$BL,X$271,FALSE),5)="Csere",VLOOKUP(LEFT(VLOOKUP($A35,csapatok!$A:$BL,X$271,FALSE),LEN(VLOOKUP($A35,csapatok!$A:$BL,X$271,FALSE))-6),'csapat-ranglista'!$A:$CC,X$272,FALSE)/8,VLOOKUP(VLOOKUP($A35,csapatok!$A:$BL,X$271,FALSE),'csapat-ranglista'!$A:$CC,X$272,FALSE)/4),0)</f>
        <v>0</v>
      </c>
      <c r="Y35" s="32">
        <f>IFERROR(IF(RIGHT(VLOOKUP($A35,csapatok!$A:$BL,Y$271,FALSE),5)="Csere",VLOOKUP(LEFT(VLOOKUP($A35,csapatok!$A:$BL,Y$271,FALSE),LEN(VLOOKUP($A35,csapatok!$A:$BL,Y$271,FALSE))-6),'csapat-ranglista'!$A:$CC,Y$272,FALSE)/8,VLOOKUP(VLOOKUP($A35,csapatok!$A:$BL,Y$271,FALSE),'csapat-ranglista'!$A:$CC,Y$272,FALSE)/4),0)</f>
        <v>0</v>
      </c>
      <c r="Z35" s="32">
        <f>IFERROR(IF(RIGHT(VLOOKUP($A35,csapatok!$A:$BL,Z$271,FALSE),5)="Csere",VLOOKUP(LEFT(VLOOKUP($A35,csapatok!$A:$BL,Z$271,FALSE),LEN(VLOOKUP($A35,csapatok!$A:$BL,Z$271,FALSE))-6),'csapat-ranglista'!$A:$CC,Z$272,FALSE)/8,VLOOKUP(VLOOKUP($A35,csapatok!$A:$BL,Z$271,FALSE),'csapat-ranglista'!$A:$CC,Z$272,FALSE)/4),0)</f>
        <v>0</v>
      </c>
      <c r="AA35" s="32">
        <f>IFERROR(IF(RIGHT(VLOOKUP($A35,csapatok!$A:$BL,AA$271,FALSE),5)="Csere",VLOOKUP(LEFT(VLOOKUP($A35,csapatok!$A:$BL,AA$271,FALSE),LEN(VLOOKUP($A35,csapatok!$A:$BL,AA$271,FALSE))-6),'csapat-ranglista'!$A:$CC,AA$272,FALSE)/8,VLOOKUP(VLOOKUP($A35,csapatok!$A:$BL,AA$271,FALSE),'csapat-ranglista'!$A:$CC,AA$272,FALSE)/4),0)</f>
        <v>0</v>
      </c>
      <c r="AB35" s="226">
        <f>IFERROR(IF(RIGHT(VLOOKUP($A35,csapatok!$A:$BL,AB$271,FALSE),5)="Csere",VLOOKUP(LEFT(VLOOKUP($A35,csapatok!$A:$BL,AB$271,FALSE),LEN(VLOOKUP($A35,csapatok!$A:$BL,AB$271,FALSE))-6),'csapat-ranglista'!$A:$CC,AB$272,FALSE)/8,VLOOKUP(VLOOKUP($A35,csapatok!$A:$BL,AB$271,FALSE),'csapat-ranglista'!$A:$CC,AB$272,FALSE)/4),0)</f>
        <v>0</v>
      </c>
      <c r="AC35" s="226">
        <f>IFERROR(IF(RIGHT(VLOOKUP($A35,csapatok!$A:$BL,AC$271,FALSE),5)="Csere",VLOOKUP(LEFT(VLOOKUP($A35,csapatok!$A:$BL,AC$271,FALSE),LEN(VLOOKUP($A35,csapatok!$A:$BL,AC$271,FALSE))-6),'csapat-ranglista'!$A:$CC,AC$272,FALSE)/8,VLOOKUP(VLOOKUP($A35,csapatok!$A:$BL,AC$271,FALSE),'csapat-ranglista'!$A:$CC,AC$272,FALSE)/4),0)</f>
        <v>0</v>
      </c>
      <c r="AD35" s="226">
        <f>IFERROR(IF(RIGHT(VLOOKUP($A35,csapatok!$A:$BL,AD$271,FALSE),5)="Csere",VLOOKUP(LEFT(VLOOKUP($A35,csapatok!$A:$BL,AD$271,FALSE),LEN(VLOOKUP($A35,csapatok!$A:$BL,AD$271,FALSE))-6),'csapat-ranglista'!$A:$CC,AD$272,FALSE)/8,VLOOKUP(VLOOKUP($A35,csapatok!$A:$BL,AD$271,FALSE),'csapat-ranglista'!$A:$CC,AD$272,FALSE)/4),0)</f>
        <v>0</v>
      </c>
      <c r="AE35" s="226">
        <f>IFERROR(IF(RIGHT(VLOOKUP($A35,csapatok!$A:$BL,AE$271,FALSE),5)="Csere",VLOOKUP(LEFT(VLOOKUP($A35,csapatok!$A:$BL,AE$271,FALSE),LEN(VLOOKUP($A35,csapatok!$A:$BL,AE$271,FALSE))-6),'csapat-ranglista'!$A:$CC,AE$272,FALSE)/8,VLOOKUP(VLOOKUP($A35,csapatok!$A:$BL,AE$271,FALSE),'csapat-ranglista'!$A:$CC,AE$272,FALSE)/4),0)</f>
        <v>0</v>
      </c>
      <c r="AF35" s="226">
        <f>IFERROR(IF(RIGHT(VLOOKUP($A35,csapatok!$A:$BL,AF$271,FALSE),5)="Csere",VLOOKUP(LEFT(VLOOKUP($A35,csapatok!$A:$BL,AF$271,FALSE),LEN(VLOOKUP($A35,csapatok!$A:$BL,AF$271,FALSE))-6),'csapat-ranglista'!$A:$CC,AF$272,FALSE)/8,VLOOKUP(VLOOKUP($A35,csapatok!$A:$BL,AF$271,FALSE),'csapat-ranglista'!$A:$CC,AF$272,FALSE)/4),0)</f>
        <v>0</v>
      </c>
      <c r="AG35" s="226">
        <f>IFERROR(IF(RIGHT(VLOOKUP($A35,csapatok!$A:$BL,AG$271,FALSE),5)="Csere",VLOOKUP(LEFT(VLOOKUP($A35,csapatok!$A:$BL,AG$271,FALSE),LEN(VLOOKUP($A35,csapatok!$A:$BL,AG$271,FALSE))-6),'csapat-ranglista'!$A:$CC,AG$272,FALSE)/8,VLOOKUP(VLOOKUP($A35,csapatok!$A:$BL,AG$271,FALSE),'csapat-ranglista'!$A:$CC,AG$272,FALSE)/4),0)</f>
        <v>0</v>
      </c>
      <c r="AH35" s="226">
        <f>IFERROR(IF(RIGHT(VLOOKUP($A35,csapatok!$A:$BL,AH$271,FALSE),5)="Csere",VLOOKUP(LEFT(VLOOKUP($A35,csapatok!$A:$BL,AH$271,FALSE),LEN(VLOOKUP($A35,csapatok!$A:$BL,AH$271,FALSE))-6),'csapat-ranglista'!$A:$CC,AH$272,FALSE)/8,VLOOKUP(VLOOKUP($A35,csapatok!$A:$BL,AH$271,FALSE),'csapat-ranglista'!$A:$CC,AH$272,FALSE)/4),0)</f>
        <v>0</v>
      </c>
      <c r="AI35" s="226">
        <f>IFERROR(IF(RIGHT(VLOOKUP($A35,csapatok!$A:$BL,AI$271,FALSE),5)="Csere",VLOOKUP(LEFT(VLOOKUP($A35,csapatok!$A:$BL,AI$271,FALSE),LEN(VLOOKUP($A35,csapatok!$A:$BL,AI$271,FALSE))-6),'csapat-ranglista'!$A:$CC,AI$272,FALSE)/8,VLOOKUP(VLOOKUP($A35,csapatok!$A:$BL,AI$271,FALSE),'csapat-ranglista'!$A:$CC,AI$272,FALSE)/4),0)</f>
        <v>0</v>
      </c>
      <c r="AJ35" s="226">
        <f>IFERROR(IF(RIGHT(VLOOKUP($A35,csapatok!$A:$BL,AJ$271,FALSE),5)="Csere",VLOOKUP(LEFT(VLOOKUP($A35,csapatok!$A:$BL,AJ$271,FALSE),LEN(VLOOKUP($A35,csapatok!$A:$BL,AJ$271,FALSE))-6),'csapat-ranglista'!$A:$CC,AJ$272,FALSE)/8,VLOOKUP(VLOOKUP($A35,csapatok!$A:$BL,AJ$271,FALSE),'csapat-ranglista'!$A:$CC,AJ$272,FALSE)/2),0)</f>
        <v>10.211651728419634</v>
      </c>
      <c r="AK35" s="226">
        <f>IFERROR(IF(RIGHT(VLOOKUP($A35,csapatok!$A:$CN,AK$271,FALSE),5)="Csere",VLOOKUP(LEFT(VLOOKUP($A35,csapatok!$A:$CN,AK$271,FALSE),LEN(VLOOKUP($A35,csapatok!$A:$CN,AK$271,FALSE))-6),'csapat-ranglista'!$A:$CC,AK$272,FALSE)/8,VLOOKUP(VLOOKUP($A35,csapatok!$A:$CN,AK$271,FALSE),'csapat-ranglista'!$A:$CC,AK$272,FALSE)/4),0)</f>
        <v>0</v>
      </c>
      <c r="AL35" s="226">
        <f>IFERROR(IF(RIGHT(VLOOKUP($A35,csapatok!$A:$CN,AL$271,FALSE),5)="Csere",VLOOKUP(LEFT(VLOOKUP($A35,csapatok!$A:$CN,AL$271,FALSE),LEN(VLOOKUP($A35,csapatok!$A:$CN,AL$271,FALSE))-6),'csapat-ranglista'!$A:$CC,AL$272,FALSE)/8,VLOOKUP(VLOOKUP($A35,csapatok!$A:$CN,AL$271,FALSE),'csapat-ranglista'!$A:$CC,AL$272,FALSE)/4),0)</f>
        <v>0</v>
      </c>
      <c r="AM35" s="226">
        <f>IFERROR(IF(RIGHT(VLOOKUP($A35,csapatok!$A:$CN,AM$271,FALSE),5)="Csere",VLOOKUP(LEFT(VLOOKUP($A35,csapatok!$A:$CN,AM$271,FALSE),LEN(VLOOKUP($A35,csapatok!$A:$CN,AM$271,FALSE))-6),'csapat-ranglista'!$A:$CC,AM$272,FALSE)/8,VLOOKUP(VLOOKUP($A35,csapatok!$A:$CN,AM$271,FALSE),'csapat-ranglista'!$A:$CC,AM$272,FALSE)/4),0)</f>
        <v>2.1842175242653901</v>
      </c>
      <c r="AN35" s="226">
        <f>IFERROR(IF(RIGHT(VLOOKUP($A35,csapatok!$A:$CN,AN$271,FALSE),5)="Csere",VLOOKUP(LEFT(VLOOKUP($A35,csapatok!$A:$CN,AN$271,FALSE),LEN(VLOOKUP($A35,csapatok!$A:$CN,AN$271,FALSE))-6),'csapat-ranglista'!$A:$CC,AN$272,FALSE)/8,VLOOKUP(VLOOKUP($A35,csapatok!$A:$CN,AN$271,FALSE),'csapat-ranglista'!$A:$CC,AN$272,FALSE)/4),0)</f>
        <v>0</v>
      </c>
      <c r="AO35" s="226">
        <f>IFERROR(IF(RIGHT(VLOOKUP($A35,csapatok!$A:$CN,AO$271,FALSE),5)="Csere",VLOOKUP(LEFT(VLOOKUP($A35,csapatok!$A:$CN,AO$271,FALSE),LEN(VLOOKUP($A35,csapatok!$A:$CN,AO$271,FALSE))-6),'csapat-ranglista'!$A:$CC,AO$272,FALSE)/8,VLOOKUP(VLOOKUP($A35,csapatok!$A:$CN,AO$271,FALSE),'csapat-ranglista'!$A:$CC,AO$272,FALSE)/4),0)</f>
        <v>0</v>
      </c>
      <c r="AP35" s="226">
        <f>IFERROR(IF(RIGHT(VLOOKUP($A35,csapatok!$A:$CN,AP$271,FALSE),5)="Csere",VLOOKUP(LEFT(VLOOKUP($A35,csapatok!$A:$CN,AP$271,FALSE),LEN(VLOOKUP($A35,csapatok!$A:$CN,AP$271,FALSE))-6),'csapat-ranglista'!$A:$CC,AP$272,FALSE)/8,VLOOKUP(VLOOKUP($A35,csapatok!$A:$CN,AP$271,FALSE),'csapat-ranglista'!$A:$CC,AP$272,FALSE)/4),0)</f>
        <v>2.4542922863541832</v>
      </c>
      <c r="AQ35" s="226">
        <f>IFERROR(IF(RIGHT(VLOOKUP($A35,csapatok!$A:$CN,AQ$271,FALSE),5)="Csere",VLOOKUP(LEFT(VLOOKUP($A35,csapatok!$A:$CN,AQ$271,FALSE),LEN(VLOOKUP($A35,csapatok!$A:$CN,AQ$271,FALSE))-6),'csapat-ranglista'!$A:$CC,AQ$272,FALSE)/8,VLOOKUP(VLOOKUP($A35,csapatok!$A:$CN,AQ$271,FALSE),'csapat-ranglista'!$A:$CC,AQ$272,FALSE)/4),0)</f>
        <v>2.0611669727057094</v>
      </c>
      <c r="AR35" s="226">
        <f>IFERROR(IF(RIGHT(VLOOKUP($A35,csapatok!$A:$CN,AR$271,FALSE),5)="Csere",VLOOKUP(LEFT(VLOOKUP($A35,csapatok!$A:$CN,AR$271,FALSE),LEN(VLOOKUP($A35,csapatok!$A:$CN,AR$271,FALSE))-6),'csapat-ranglista'!$A:$CC,AR$272,FALSE)/8,VLOOKUP(VLOOKUP($A35,csapatok!$A:$CN,AR$271,FALSE),'csapat-ranglista'!$A:$CC,AR$272,FALSE)/4),0)</f>
        <v>0</v>
      </c>
      <c r="AS35" s="226">
        <f>IFERROR(IF(RIGHT(VLOOKUP($A35,csapatok!$A:$CN,AS$271,FALSE),5)="Csere",VLOOKUP(LEFT(VLOOKUP($A35,csapatok!$A:$CN,AS$271,FALSE),LEN(VLOOKUP($A35,csapatok!$A:$CN,AS$271,FALSE))-6),'csapat-ranglista'!$A:$CC,AS$272,FALSE)/8,VLOOKUP(VLOOKUP($A35,csapatok!$A:$CN,AS$271,FALSE),'csapat-ranglista'!$A:$CC,AS$272,FALSE)/4),0)</f>
        <v>0</v>
      </c>
      <c r="AT35" s="226">
        <f>IFERROR(IF(RIGHT(VLOOKUP($A35,csapatok!$A:$CN,AT$271,FALSE),5)="Csere",VLOOKUP(LEFT(VLOOKUP($A35,csapatok!$A:$CN,AT$271,FALSE),LEN(VLOOKUP($A35,csapatok!$A:$CN,AT$271,FALSE))-6),'csapat-ranglista'!$A:$CC,AT$272,FALSE)/8,VLOOKUP(VLOOKUP($A35,csapatok!$A:$CN,AT$271,FALSE),'csapat-ranglista'!$A:$CC,AT$272,FALSE)/4),0)</f>
        <v>21.368514253668927</v>
      </c>
      <c r="AU35" s="226">
        <f>IFERROR(IF(RIGHT(VLOOKUP($A35,csapatok!$A:$CN,AU$271,FALSE),5)="Csere",VLOOKUP(LEFT(VLOOKUP($A35,csapatok!$A:$CN,AU$271,FALSE),LEN(VLOOKUP($A35,csapatok!$A:$CN,AU$271,FALSE))-6),'csapat-ranglista'!$A:$CC,AU$272,FALSE)/8,VLOOKUP(VLOOKUP($A35,csapatok!$A:$CN,AU$271,FALSE),'csapat-ranglista'!$A:$CC,AU$272,FALSE)/4),0)</f>
        <v>0</v>
      </c>
      <c r="AV35" s="226">
        <f>IFERROR(IF(RIGHT(VLOOKUP($A35,csapatok!$A:$CN,AV$271,FALSE),5)="Csere",VLOOKUP(LEFT(VLOOKUP($A35,csapatok!$A:$CN,AV$271,FALSE),LEN(VLOOKUP($A35,csapatok!$A:$CN,AV$271,FALSE))-6),'csapat-ranglista'!$A:$CC,AV$272,FALSE)/8,VLOOKUP(VLOOKUP($A35,csapatok!$A:$CN,AV$271,FALSE),'csapat-ranglista'!$A:$CC,AV$272,FALSE)/4),0)</f>
        <v>0</v>
      </c>
      <c r="AW35" s="226">
        <f>IFERROR(IF(RIGHT(VLOOKUP($A35,csapatok!$A:$CN,AW$271,FALSE),5)="Csere",VLOOKUP(LEFT(VLOOKUP($A35,csapatok!$A:$CN,AW$271,FALSE),LEN(VLOOKUP($A35,csapatok!$A:$CN,AW$271,FALSE))-6),'csapat-ranglista'!$A:$CC,AW$272,FALSE)/8,VLOOKUP(VLOOKUP($A35,csapatok!$A:$CN,AW$271,FALSE),'csapat-ranglista'!$A:$CC,AW$272,FALSE)/4),0)</f>
        <v>0</v>
      </c>
      <c r="AX35" s="226">
        <f>IFERROR(IF(RIGHT(VLOOKUP($A35,csapatok!$A:$CN,AX$271,FALSE),5)="Csere",VLOOKUP(LEFT(VLOOKUP($A35,csapatok!$A:$CN,AX$271,FALSE),LEN(VLOOKUP($A35,csapatok!$A:$CN,AX$271,FALSE))-6),'csapat-ranglista'!$A:$CC,AX$272,FALSE)/8,VLOOKUP(VLOOKUP($A35,csapatok!$A:$CN,AX$271,FALSE),'csapat-ranglista'!$A:$CC,AX$272,FALSE)/4),0)</f>
        <v>0</v>
      </c>
      <c r="AY35" s="226">
        <f>IFERROR(IF(RIGHT(VLOOKUP($A35,csapatok!$A:$GR,AY$271,FALSE),5)="Csere",VLOOKUP(LEFT(VLOOKUP($A35,csapatok!$A:$GR,AY$271,FALSE),LEN(VLOOKUP($A35,csapatok!$A:$GR,AY$271,FALSE))-6),'csapat-ranglista'!$A:$CC,AY$272,FALSE)/8,VLOOKUP(VLOOKUP($A35,csapatok!$A:$GR,AY$271,FALSE),'csapat-ranglista'!$A:$CC,AY$272,FALSE)/4),0)</f>
        <v>0</v>
      </c>
      <c r="AZ35" s="226">
        <f>IFERROR(IF(RIGHT(VLOOKUP($A35,csapatok!$A:$GR,AZ$271,FALSE),5)="Csere",VLOOKUP(LEFT(VLOOKUP($A35,csapatok!$A:$GR,AZ$271,FALSE),LEN(VLOOKUP($A35,csapatok!$A:$GR,AZ$271,FALSE))-6),'csapat-ranglista'!$A:$CC,AZ$272,FALSE)/8,VLOOKUP(VLOOKUP($A35,csapatok!$A:$GR,AZ$271,FALSE),'csapat-ranglista'!$A:$CC,AZ$272,FALSE)/4),0)</f>
        <v>0</v>
      </c>
      <c r="BA35" s="226">
        <f>IFERROR(IF(RIGHT(VLOOKUP($A35,csapatok!$A:$GR,BA$271,FALSE),5)="Csere",VLOOKUP(LEFT(VLOOKUP($A35,csapatok!$A:$GR,BA$271,FALSE),LEN(VLOOKUP($A35,csapatok!$A:$GR,BA$271,FALSE))-6),'csapat-ranglista'!$A:$CC,BA$272,FALSE)/8,VLOOKUP(VLOOKUP($A35,csapatok!$A:$GR,BA$271,FALSE),'csapat-ranglista'!$A:$CC,BA$272,FALSE)/4),0)</f>
        <v>12.349118756180983</v>
      </c>
      <c r="BB35" s="226">
        <f>IFERROR(IF(RIGHT(VLOOKUP($A35,csapatok!$A:$GR,BB$271,FALSE),5)="Csere",VLOOKUP(LEFT(VLOOKUP($A35,csapatok!$A:$GR,BB$271,FALSE),LEN(VLOOKUP($A35,csapatok!$A:$GR,BB$271,FALSE))-6),'csapat-ranglista'!$A:$CC,BB$272,FALSE)/8,VLOOKUP(VLOOKUP($A35,csapatok!$A:$GR,BB$271,FALSE),'csapat-ranglista'!$A:$CC,BB$272,FALSE)/4),0)</f>
        <v>0</v>
      </c>
      <c r="BC35" s="227">
        <f>versenyek!$ES$11*IFERROR(VLOOKUP(VLOOKUP($A35,versenyek!ER:ET,3,FALSE),szabalyok!$A$16:$B$23,2,FALSE)/4,0)</f>
        <v>0</v>
      </c>
      <c r="BD35" s="227">
        <f>versenyek!$EV$11*IFERROR(VLOOKUP(VLOOKUP($A35,versenyek!EU:EW,3,FALSE),szabalyok!$A$16:$B$23,2,FALSE)/4,0)</f>
        <v>0</v>
      </c>
      <c r="BE35" s="226">
        <f>IFERROR(IF(RIGHT(VLOOKUP($A35,csapatok!$A:$GR,BE$271,FALSE),5)="Csere",VLOOKUP(LEFT(VLOOKUP($A35,csapatok!$A:$GR,BE$271,FALSE),LEN(VLOOKUP($A35,csapatok!$A:$GR,BE$271,FALSE))-6),'csapat-ranglista'!$A:$CC,BE$272,FALSE)/8,VLOOKUP(VLOOKUP($A35,csapatok!$A:$GR,BE$271,FALSE),'csapat-ranglista'!$A:$CC,BE$272,FALSE)/4),0)</f>
        <v>0</v>
      </c>
      <c r="BF35" s="226">
        <f>IFERROR(IF(RIGHT(VLOOKUP($A35,csapatok!$A:$GR,BF$271,FALSE),5)="Csere",VLOOKUP(LEFT(VLOOKUP($A35,csapatok!$A:$GR,BF$271,FALSE),LEN(VLOOKUP($A35,csapatok!$A:$GR,BF$271,FALSE))-6),'csapat-ranglista'!$A:$CC,BF$272,FALSE)/8,VLOOKUP(VLOOKUP($A35,csapatok!$A:$GR,BF$271,FALSE),'csapat-ranglista'!$A:$CC,BF$272,FALSE)/4),0)</f>
        <v>0</v>
      </c>
      <c r="BG35" s="226">
        <f>IFERROR(IF(RIGHT(VLOOKUP($A35,csapatok!$A:$GR,BG$271,FALSE),5)="Csere",VLOOKUP(LEFT(VLOOKUP($A35,csapatok!$A:$GR,BG$271,FALSE),LEN(VLOOKUP($A35,csapatok!$A:$GR,BG$271,FALSE))-6),'csapat-ranglista'!$A:$CC,BG$272,FALSE)/8,VLOOKUP(VLOOKUP($A35,csapatok!$A:$GR,BG$271,FALSE),'csapat-ranglista'!$A:$CC,BG$272,FALSE)/4),0)</f>
        <v>0</v>
      </c>
      <c r="BH35" s="226">
        <f>IFERROR(IF(RIGHT(VLOOKUP($A35,csapatok!$A:$GR,BH$271,FALSE),5)="Csere",VLOOKUP(LEFT(VLOOKUP($A35,csapatok!$A:$GR,BH$271,FALSE),LEN(VLOOKUP($A35,csapatok!$A:$GR,BH$271,FALSE))-6),'csapat-ranglista'!$A:$CC,BH$272,FALSE)/8,VLOOKUP(VLOOKUP($A35,csapatok!$A:$GR,BH$271,FALSE),'csapat-ranglista'!$A:$CC,BH$272,FALSE)/4),0)</f>
        <v>0</v>
      </c>
      <c r="BI35" s="226">
        <f>IFERROR(IF(RIGHT(VLOOKUP($A35,csapatok!$A:$GR,BI$271,FALSE),5)="Csere",VLOOKUP(LEFT(VLOOKUP($A35,csapatok!$A:$GR,BI$271,FALSE),LEN(VLOOKUP($A35,csapatok!$A:$GR,BI$271,FALSE))-6),'csapat-ranglista'!$A:$CC,BI$272,FALSE)/8,VLOOKUP(VLOOKUP($A35,csapatok!$A:$GR,BI$271,FALSE),'csapat-ranglista'!$A:$CC,BI$272,FALSE)/4),0)</f>
        <v>0</v>
      </c>
      <c r="BJ35" s="226">
        <f>IFERROR(IF(RIGHT(VLOOKUP($A35,csapatok!$A:$GR,BJ$271,FALSE),5)="Csere",VLOOKUP(LEFT(VLOOKUP($A35,csapatok!$A:$GR,BJ$271,FALSE),LEN(VLOOKUP($A35,csapatok!$A:$GR,BJ$271,FALSE))-6),'csapat-ranglista'!$A:$CC,BJ$272,FALSE)/8,VLOOKUP(VLOOKUP($A35,csapatok!$A:$GR,BJ$271,FALSE),'csapat-ranglista'!$A:$CC,BJ$272,FALSE)/4),0)</f>
        <v>0</v>
      </c>
      <c r="BK35" s="226">
        <f>IFERROR(IF(RIGHT(VLOOKUP($A35,csapatok!$A:$GR,BK$271,FALSE),5)="Csere",VLOOKUP(LEFT(VLOOKUP($A35,csapatok!$A:$GR,BK$271,FALSE),LEN(VLOOKUP($A35,csapatok!$A:$GR,BK$271,FALSE))-6),'csapat-ranglista'!$A:$CC,BK$272,FALSE)/8,VLOOKUP(VLOOKUP($A35,csapatok!$A:$GR,BK$271,FALSE),'csapat-ranglista'!$A:$CC,BK$272,FALSE)/4),0)</f>
        <v>3.6766483654863245</v>
      </c>
      <c r="BL35" s="226">
        <f>IFERROR(IF(RIGHT(VLOOKUP($A35,csapatok!$A:$GR,BL$271,FALSE),5)="Csere",VLOOKUP(LEFT(VLOOKUP($A35,csapatok!$A:$GR,BL$271,FALSE),LEN(VLOOKUP($A35,csapatok!$A:$GR,BL$271,FALSE))-6),'csapat-ranglista'!$A:$CC,BL$272,FALSE)/8,VLOOKUP(VLOOKUP($A35,csapatok!$A:$GR,BL$271,FALSE),'csapat-ranglista'!$A:$CC,BL$272,FALSE)/4),0)</f>
        <v>0</v>
      </c>
      <c r="BM35" s="226">
        <f>IFERROR(IF(RIGHT(VLOOKUP($A35,csapatok!$A:$GR,BM$271,FALSE),5)="Csere",VLOOKUP(LEFT(VLOOKUP($A35,csapatok!$A:$GR,BM$271,FALSE),LEN(VLOOKUP($A35,csapatok!$A:$GR,BM$271,FALSE))-6),'csapat-ranglista'!$A:$CC,BM$272,FALSE)/8,VLOOKUP(VLOOKUP($A35,csapatok!$A:$GR,BM$271,FALSE),'csapat-ranglista'!$A:$CC,BM$272,FALSE)/4),0)</f>
        <v>0</v>
      </c>
      <c r="BN35" s="226">
        <f>IFERROR(IF(RIGHT(VLOOKUP($A35,csapatok!$A:$GR,BN$271,FALSE),5)="Csere",VLOOKUP(LEFT(VLOOKUP($A35,csapatok!$A:$GR,BN$271,FALSE),LEN(VLOOKUP($A35,csapatok!$A:$GR,BN$271,FALSE))-6),'csapat-ranglista'!$A:$CC,BN$272,FALSE)/8,VLOOKUP(VLOOKUP($A35,csapatok!$A:$GR,BN$271,FALSE),'csapat-ranglista'!$A:$CC,BN$272,FALSE)/4),0)</f>
        <v>0</v>
      </c>
      <c r="BO35" s="226">
        <f>IFERROR(IF(RIGHT(VLOOKUP($A35,csapatok!$A:$GR,BO$271,FALSE),5)="Csere",VLOOKUP(LEFT(VLOOKUP($A35,csapatok!$A:$GR,BO$271,FALSE),LEN(VLOOKUP($A35,csapatok!$A:$GR,BO$271,FALSE))-6),'csapat-ranglista'!$A:$CC,BO$272,FALSE)/8,VLOOKUP(VLOOKUP($A35,csapatok!$A:$GR,BO$271,FALSE),'csapat-ranglista'!$A:$CC,BO$272,FALSE)/4),0)</f>
        <v>0</v>
      </c>
      <c r="BP35" s="226">
        <f>IFERROR(IF(RIGHT(VLOOKUP($A35,csapatok!$A:$GR,BP$271,FALSE),5)="Csere",VLOOKUP(LEFT(VLOOKUP($A35,csapatok!$A:$GR,BP$271,FALSE),LEN(VLOOKUP($A35,csapatok!$A:$GR,BP$271,FALSE))-6),'csapat-ranglista'!$A:$CC,BP$272,FALSE)/8,VLOOKUP(VLOOKUP($A35,csapatok!$A:$GR,BP$271,FALSE),'csapat-ranglista'!$A:$CC,BP$272,FALSE)/4),0)</f>
        <v>0</v>
      </c>
      <c r="BQ35" s="226">
        <f>IFERROR(IF(RIGHT(VLOOKUP($A35,csapatok!$A:$GR,BQ$271,FALSE),5)="Csere",VLOOKUP(LEFT(VLOOKUP($A35,csapatok!$A:$GR,BQ$271,FALSE),LEN(VLOOKUP($A35,csapatok!$A:$GR,BQ$271,FALSE))-6),'csapat-ranglista'!$A:$CC,BQ$272,FALSE)/8,VLOOKUP(VLOOKUP($A35,csapatok!$A:$GR,BQ$271,FALSE),'csapat-ranglista'!$A:$CC,BQ$272,FALSE)/4),0)</f>
        <v>0</v>
      </c>
      <c r="BR35" s="226">
        <f>IFERROR(IF(RIGHT(VLOOKUP($A35,csapatok!$A:$GR,BR$271,FALSE),5)="Csere",VLOOKUP(LEFT(VLOOKUP($A35,csapatok!$A:$GR,BR$271,FALSE),LEN(VLOOKUP($A35,csapatok!$A:$GR,BR$271,FALSE))-6),'csapat-ranglista'!$A:$CC,BR$272,FALSE)/8,VLOOKUP(VLOOKUP($A35,csapatok!$A:$GR,BR$271,FALSE),'csapat-ranglista'!$A:$CC,BR$272,FALSE)/4),0)</f>
        <v>0</v>
      </c>
      <c r="BS35" s="226">
        <f>IFERROR(IF(RIGHT(VLOOKUP($A35,csapatok!$A:$GR,BS$271,FALSE),5)="Csere",VLOOKUP(LEFT(VLOOKUP($A35,csapatok!$A:$GR,BS$271,FALSE),LEN(VLOOKUP($A35,csapatok!$A:$GR,BS$271,FALSE))-6),'csapat-ranglista'!$A:$CC,BS$272,FALSE)/8,VLOOKUP(VLOOKUP($A35,csapatok!$A:$GR,BS$271,FALSE),'csapat-ranglista'!$A:$CC,BS$272,FALSE)/4),0)</f>
        <v>0</v>
      </c>
      <c r="BT35" s="226">
        <f>IFERROR(IF(RIGHT(VLOOKUP($A35,csapatok!$A:$GR,BT$271,FALSE),5)="Csere",VLOOKUP(LEFT(VLOOKUP($A35,csapatok!$A:$GR,BT$271,FALSE),LEN(VLOOKUP($A35,csapatok!$A:$GR,BT$271,FALSE))-6),'csapat-ranglista'!$A:$CC,BT$272,FALSE)/8,VLOOKUP(VLOOKUP($A35,csapatok!$A:$GR,BT$271,FALSE),'csapat-ranglista'!$A:$CC,BT$272,FALSE)/4),0)</f>
        <v>0</v>
      </c>
      <c r="BU35" s="226">
        <f>IFERROR(IF(RIGHT(VLOOKUP($A35,csapatok!$A:$GR,BU$271,FALSE),5)="Csere",VLOOKUP(LEFT(VLOOKUP($A35,csapatok!$A:$GR,BU$271,FALSE),LEN(VLOOKUP($A35,csapatok!$A:$GR,BU$271,FALSE))-6),'csapat-ranglista'!$A:$CC,BU$272,FALSE)/8,VLOOKUP(VLOOKUP($A35,csapatok!$A:$GR,BU$271,FALSE),'csapat-ranglista'!$A:$CC,BU$272,FALSE)/4),0)</f>
        <v>11.038989006235587</v>
      </c>
      <c r="BV35" s="226">
        <f>IFERROR(IF(RIGHT(VLOOKUP($A35,csapatok!$A:$GR,BV$271,FALSE),5)="Csere",VLOOKUP(LEFT(VLOOKUP($A35,csapatok!$A:$GR,BV$271,FALSE),LEN(VLOOKUP($A35,csapatok!$A:$GR,BV$271,FALSE))-6),'csapat-ranglista'!$A:$CC,BV$272,FALSE)/8,VLOOKUP(VLOOKUP($A35,csapatok!$A:$GR,BV$271,FALSE),'csapat-ranglista'!$A:$CC,BV$272,FALSE)/4),0)</f>
        <v>20.957055968544569</v>
      </c>
      <c r="BW35" s="226">
        <f>IFERROR(IF(RIGHT(VLOOKUP($A35,csapatok!$A:$GR,BW$271,FALSE),5)="Csere",VLOOKUP(LEFT(VLOOKUP($A35,csapatok!$A:$GR,BW$271,FALSE),LEN(VLOOKUP($A35,csapatok!$A:$GR,BW$271,FALSE))-6),'csapat-ranglista'!$A:$CC,BW$272,FALSE)/8,VLOOKUP(VLOOKUP($A35,csapatok!$A:$GR,BW$271,FALSE),'csapat-ranglista'!$A:$CC,BW$272,FALSE)/4),0)</f>
        <v>0</v>
      </c>
      <c r="BX35" s="226">
        <f>IFERROR(IF(RIGHT(VLOOKUP($A35,csapatok!$A:$GR,BX$271,FALSE),5)="Csere",VLOOKUP(LEFT(VLOOKUP($A35,csapatok!$A:$GR,BX$271,FALSE),LEN(VLOOKUP($A35,csapatok!$A:$GR,BX$271,FALSE))-6),'csapat-ranglista'!$A:$CC,BX$272,FALSE)/8,VLOOKUP(VLOOKUP($A35,csapatok!$A:$GR,BX$271,FALSE),'csapat-ranglista'!$A:$CC,BX$272,FALSE)/4),0)</f>
        <v>0</v>
      </c>
      <c r="BY35" s="226">
        <f>IFERROR(IF(RIGHT(VLOOKUP($A35,csapatok!$A:$GR,BY$271,FALSE),5)="Csere",VLOOKUP(LEFT(VLOOKUP($A35,csapatok!$A:$GR,BY$271,FALSE),LEN(VLOOKUP($A35,csapatok!$A:$GR,BY$271,FALSE))-6),'csapat-ranglista'!$A:$CC,BY$272,FALSE)/8,VLOOKUP(VLOOKUP($A35,csapatok!$A:$GR,BY$271,FALSE),'csapat-ranglista'!$A:$CC,BY$272,FALSE)/4),0)</f>
        <v>0</v>
      </c>
      <c r="BZ35" s="226">
        <f>IFERROR(IF(RIGHT(VLOOKUP($A35,csapatok!$A:$GR,BZ$271,FALSE),5)="Csere",VLOOKUP(LEFT(VLOOKUP($A35,csapatok!$A:$GR,BZ$271,FALSE),LEN(VLOOKUP($A35,csapatok!$A:$GR,BZ$271,FALSE))-6),'csapat-ranglista'!$A:$CC,BZ$272,FALSE)/8,VLOOKUP(VLOOKUP($A35,csapatok!$A:$GR,BZ$271,FALSE),'csapat-ranglista'!$A:$CC,BZ$272,FALSE)/4),0)</f>
        <v>0</v>
      </c>
      <c r="CA35" s="226">
        <f>IFERROR(IF(RIGHT(VLOOKUP($A35,csapatok!$A:$GR,CA$271,FALSE),5)="Csere",VLOOKUP(LEFT(VLOOKUP($A35,csapatok!$A:$GR,CA$271,FALSE),LEN(VLOOKUP($A35,csapatok!$A:$GR,CA$271,FALSE))-6),'csapat-ranglista'!$A:$CC,CA$272,FALSE)/8,VLOOKUP(VLOOKUP($A35,csapatok!$A:$GR,CA$271,FALSE),'csapat-ranglista'!$A:$CC,CA$272,FALSE)/4),0)</f>
        <v>0</v>
      </c>
      <c r="CB35" s="226">
        <f>IFERROR(IF(RIGHT(VLOOKUP($A35,csapatok!$A:$GR,CB$271,FALSE),5)="Csere",VLOOKUP(LEFT(VLOOKUP($A35,csapatok!$A:$GR,CB$271,FALSE),LEN(VLOOKUP($A35,csapatok!$A:$GR,CB$271,FALSE))-6),'csapat-ranglista'!$A:$CC,CB$272,FALSE)/8,VLOOKUP(VLOOKUP($A35,csapatok!$A:$GR,CB$271,FALSE),'csapat-ranglista'!$A:$CC,CB$272,FALSE)/4),0)</f>
        <v>0</v>
      </c>
      <c r="CC35" s="226">
        <f>IFERROR(IF(RIGHT(VLOOKUP($A35,csapatok!$A:$GR,CC$271,FALSE),5)="Csere",VLOOKUP(LEFT(VLOOKUP($A35,csapatok!$A:$GR,CC$271,FALSE),LEN(VLOOKUP($A35,csapatok!$A:$GR,CC$271,FALSE))-6),'csapat-ranglista'!$A:$CC,CC$272,FALSE)/8,VLOOKUP(VLOOKUP($A35,csapatok!$A:$GR,CC$271,FALSE),'csapat-ranglista'!$A:$CC,CC$272,FALSE)/4),0)</f>
        <v>0</v>
      </c>
      <c r="CD35" s="226">
        <f>IFERROR(IF(RIGHT(VLOOKUP($A35,csapatok!$A:$GR,CD$271,FALSE),5)="Csere",VLOOKUP(LEFT(VLOOKUP($A35,csapatok!$A:$GR,CD$271,FALSE),LEN(VLOOKUP($A35,csapatok!$A:$GR,CD$271,FALSE))-6),'csapat-ranglista'!$A:$CC,CD$272,FALSE)/8,VLOOKUP(VLOOKUP($A35,csapatok!$A:$GR,CD$271,FALSE),'csapat-ranglista'!$A:$CC,CD$272,FALSE)/4),0)</f>
        <v>0</v>
      </c>
      <c r="CE35" s="226">
        <f>IFERROR(IF(RIGHT(VLOOKUP($A35,csapatok!$A:$GR,CE$271,FALSE),5)="Csere",VLOOKUP(LEFT(VLOOKUP($A35,csapatok!$A:$GR,CE$271,FALSE),LEN(VLOOKUP($A35,csapatok!$A:$GR,CE$271,FALSE))-6),'csapat-ranglista'!$A:$CC,CE$272,FALSE)/8,VLOOKUP(VLOOKUP($A35,csapatok!$A:$GR,CE$271,FALSE),'csapat-ranglista'!$A:$CC,CE$272,FALSE)/4),0)</f>
        <v>0</v>
      </c>
      <c r="CF35" s="226">
        <f>IFERROR(IF(RIGHT(VLOOKUP($A35,csapatok!$A:$GR,CF$271,FALSE),5)="Csere",VLOOKUP(LEFT(VLOOKUP($A35,csapatok!$A:$GR,CF$271,FALSE),LEN(VLOOKUP($A35,csapatok!$A:$GR,CF$271,FALSE))-6),'csapat-ranglista'!$A:$CC,CF$272,FALSE)/8,VLOOKUP(VLOOKUP($A35,csapatok!$A:$GR,CF$271,FALSE),'csapat-ranglista'!$A:$CC,CF$272,FALSE)/4),0)</f>
        <v>0</v>
      </c>
      <c r="CG35" s="226">
        <f>IFERROR(IF(RIGHT(VLOOKUP($A35,csapatok!$A:$GR,CG$271,FALSE),5)="Csere",VLOOKUP(LEFT(VLOOKUP($A35,csapatok!$A:$GR,CG$271,FALSE),LEN(VLOOKUP($A35,csapatok!$A:$GR,CG$271,FALSE))-6),'csapat-ranglista'!$A:$CC,CG$272,FALSE)/8,VLOOKUP(VLOOKUP($A35,csapatok!$A:$GR,CG$271,FALSE),'csapat-ranglista'!$A:$CC,CG$272,FALSE)/4),0)</f>
        <v>0</v>
      </c>
      <c r="CH35" s="226">
        <f>IFERROR(IF(RIGHT(VLOOKUP($A35,csapatok!$A:$GR,CH$271,FALSE),5)="Csere",VLOOKUP(LEFT(VLOOKUP($A35,csapatok!$A:$GR,CH$271,FALSE),LEN(VLOOKUP($A35,csapatok!$A:$GR,CH$271,FALSE))-6),'csapat-ranglista'!$A:$CC,CH$272,FALSE)/8,VLOOKUP(VLOOKUP($A35,csapatok!$A:$GR,CH$271,FALSE),'csapat-ranglista'!$A:$CC,CH$272,FALSE)/4),0)</f>
        <v>0</v>
      </c>
      <c r="CI35" s="226">
        <f>IFERROR(IF(RIGHT(VLOOKUP($A35,csapatok!$A:$GR,CI$271,FALSE),5)="Csere",VLOOKUP(LEFT(VLOOKUP($A35,csapatok!$A:$GR,CI$271,FALSE),LEN(VLOOKUP($A35,csapatok!$A:$GR,CI$271,FALSE))-6),'csapat-ranglista'!$A:$CC,CI$272,FALSE)/8,VLOOKUP(VLOOKUP($A35,csapatok!$A:$GR,CI$271,FALSE),'csapat-ranglista'!$A:$CC,CI$272,FALSE)/4),0)</f>
        <v>0</v>
      </c>
      <c r="CJ35" s="227">
        <f>versenyek!$IQ$11*IFERROR(VLOOKUP(VLOOKUP($A35,versenyek!IP:IR,3,FALSE),szabalyok!$A$16:$B$23,2,FALSE)/4,0)</f>
        <v>0</v>
      </c>
      <c r="CK35" s="227">
        <f>versenyek!$IT$11*IFERROR(VLOOKUP(VLOOKUP($A35,versenyek!IS:IU,3,FALSE),szabalyok!$A$16:$B$23,2,FALSE)/4,0)</f>
        <v>0</v>
      </c>
      <c r="CL35" s="226"/>
      <c r="CM35" s="250">
        <f t="shared" si="1"/>
        <v>35.672693340266477</v>
      </c>
    </row>
    <row r="36" spans="1:91">
      <c r="A36" s="32" t="s">
        <v>12</v>
      </c>
      <c r="B36" s="2">
        <v>24670</v>
      </c>
      <c r="C36" s="133" t="str">
        <f t="shared" si="2"/>
        <v>felnőtt</v>
      </c>
      <c r="D36" s="32" t="s">
        <v>9</v>
      </c>
      <c r="E36" s="47">
        <v>14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2.0652240851793264</v>
      </c>
      <c r="L36" s="32">
        <v>0</v>
      </c>
      <c r="M36" s="32">
        <v>0</v>
      </c>
      <c r="N36" s="32">
        <v>6.0299894408908905</v>
      </c>
      <c r="O36" s="32">
        <v>0</v>
      </c>
      <c r="P36" s="32">
        <v>0</v>
      </c>
      <c r="Q36" s="32">
        <v>0</v>
      </c>
      <c r="R36" s="32">
        <v>0</v>
      </c>
      <c r="S36" s="32">
        <v>1.0411379444024</v>
      </c>
      <c r="T36" s="32">
        <v>0</v>
      </c>
      <c r="U36" s="32">
        <v>0</v>
      </c>
      <c r="V36" s="32">
        <v>0</v>
      </c>
      <c r="W36" s="32">
        <v>0</v>
      </c>
      <c r="X36" s="32">
        <f>IFERROR(IF(RIGHT(VLOOKUP($A36,csapatok!$A:$BL,X$271,FALSE),5)="Csere",VLOOKUP(LEFT(VLOOKUP($A36,csapatok!$A:$BL,X$271,FALSE),LEN(VLOOKUP($A36,csapatok!$A:$BL,X$271,FALSE))-6),'csapat-ranglista'!$A:$CC,X$272,FALSE)/8,VLOOKUP(VLOOKUP($A36,csapatok!$A:$BL,X$271,FALSE),'csapat-ranglista'!$A:$CC,X$272,FALSE)/4),0)</f>
        <v>0</v>
      </c>
      <c r="Y36" s="32">
        <f>IFERROR(IF(RIGHT(VLOOKUP($A36,csapatok!$A:$BL,Y$271,FALSE),5)="Csere",VLOOKUP(LEFT(VLOOKUP($A36,csapatok!$A:$BL,Y$271,FALSE),LEN(VLOOKUP($A36,csapatok!$A:$BL,Y$271,FALSE))-6),'csapat-ranglista'!$A:$CC,Y$272,FALSE)/8,VLOOKUP(VLOOKUP($A36,csapatok!$A:$BL,Y$271,FALSE),'csapat-ranglista'!$A:$CC,Y$272,FALSE)/4),0)</f>
        <v>0</v>
      </c>
      <c r="Z36" s="32">
        <f>IFERROR(IF(RIGHT(VLOOKUP($A36,csapatok!$A:$BL,Z$271,FALSE),5)="Csere",VLOOKUP(LEFT(VLOOKUP($A36,csapatok!$A:$BL,Z$271,FALSE),LEN(VLOOKUP($A36,csapatok!$A:$BL,Z$271,FALSE))-6),'csapat-ranglista'!$A:$CC,Z$272,FALSE)/8,VLOOKUP(VLOOKUP($A36,csapatok!$A:$BL,Z$271,FALSE),'csapat-ranglista'!$A:$CC,Z$272,FALSE)/4),0)</f>
        <v>0</v>
      </c>
      <c r="AA36" s="32">
        <f>IFERROR(IF(RIGHT(VLOOKUP($A36,csapatok!$A:$BL,AA$271,FALSE),5)="Csere",VLOOKUP(LEFT(VLOOKUP($A36,csapatok!$A:$BL,AA$271,FALSE),LEN(VLOOKUP($A36,csapatok!$A:$BL,AA$271,FALSE))-6),'csapat-ranglista'!$A:$CC,AA$272,FALSE)/8,VLOOKUP(VLOOKUP($A36,csapatok!$A:$BL,AA$271,FALSE),'csapat-ranglista'!$A:$CC,AA$272,FALSE)/4),0)</f>
        <v>0</v>
      </c>
      <c r="AB36" s="226">
        <f>IFERROR(IF(RIGHT(VLOOKUP($A36,csapatok!$A:$BL,AB$271,FALSE),5)="Csere",VLOOKUP(LEFT(VLOOKUP($A36,csapatok!$A:$BL,AB$271,FALSE),LEN(VLOOKUP($A36,csapatok!$A:$BL,AB$271,FALSE))-6),'csapat-ranglista'!$A:$CC,AB$272,FALSE)/8,VLOOKUP(VLOOKUP($A36,csapatok!$A:$BL,AB$271,FALSE),'csapat-ranglista'!$A:$CC,AB$272,FALSE)/4),0)</f>
        <v>0</v>
      </c>
      <c r="AC36" s="226">
        <f>IFERROR(IF(RIGHT(VLOOKUP($A36,csapatok!$A:$BL,AC$271,FALSE),5)="Csere",VLOOKUP(LEFT(VLOOKUP($A36,csapatok!$A:$BL,AC$271,FALSE),LEN(VLOOKUP($A36,csapatok!$A:$BL,AC$271,FALSE))-6),'csapat-ranglista'!$A:$CC,AC$272,FALSE)/8,VLOOKUP(VLOOKUP($A36,csapatok!$A:$BL,AC$271,FALSE),'csapat-ranglista'!$A:$CC,AC$272,FALSE)/4),0)</f>
        <v>0</v>
      </c>
      <c r="AD36" s="226">
        <f>IFERROR(IF(RIGHT(VLOOKUP($A36,csapatok!$A:$BL,AD$271,FALSE),5)="Csere",VLOOKUP(LEFT(VLOOKUP($A36,csapatok!$A:$BL,AD$271,FALSE),LEN(VLOOKUP($A36,csapatok!$A:$BL,AD$271,FALSE))-6),'csapat-ranglista'!$A:$CC,AD$272,FALSE)/8,VLOOKUP(VLOOKUP($A36,csapatok!$A:$BL,AD$271,FALSE),'csapat-ranglista'!$A:$CC,AD$272,FALSE)/4),0)</f>
        <v>0</v>
      </c>
      <c r="AE36" s="226">
        <f>IFERROR(IF(RIGHT(VLOOKUP($A36,csapatok!$A:$BL,AE$271,FALSE),5)="Csere",VLOOKUP(LEFT(VLOOKUP($A36,csapatok!$A:$BL,AE$271,FALSE),LEN(VLOOKUP($A36,csapatok!$A:$BL,AE$271,FALSE))-6),'csapat-ranglista'!$A:$CC,AE$272,FALSE)/8,VLOOKUP(VLOOKUP($A36,csapatok!$A:$BL,AE$271,FALSE),'csapat-ranglista'!$A:$CC,AE$272,FALSE)/4),0)</f>
        <v>0</v>
      </c>
      <c r="AF36" s="226">
        <f>IFERROR(IF(RIGHT(VLOOKUP($A36,csapatok!$A:$BL,AF$271,FALSE),5)="Csere",VLOOKUP(LEFT(VLOOKUP($A36,csapatok!$A:$BL,AF$271,FALSE),LEN(VLOOKUP($A36,csapatok!$A:$BL,AF$271,FALSE))-6),'csapat-ranglista'!$A:$CC,AF$272,FALSE)/8,VLOOKUP(VLOOKUP($A36,csapatok!$A:$BL,AF$271,FALSE),'csapat-ranglista'!$A:$CC,AF$272,FALSE)/4),0)</f>
        <v>0</v>
      </c>
      <c r="AG36" s="226">
        <f>IFERROR(IF(RIGHT(VLOOKUP($A36,csapatok!$A:$BL,AG$271,FALSE),5)="Csere",VLOOKUP(LEFT(VLOOKUP($A36,csapatok!$A:$BL,AG$271,FALSE),LEN(VLOOKUP($A36,csapatok!$A:$BL,AG$271,FALSE))-6),'csapat-ranglista'!$A:$CC,AG$272,FALSE)/8,VLOOKUP(VLOOKUP($A36,csapatok!$A:$BL,AG$271,FALSE),'csapat-ranglista'!$A:$CC,AG$272,FALSE)/4),0)</f>
        <v>0</v>
      </c>
      <c r="AH36" s="226">
        <f>IFERROR(IF(RIGHT(VLOOKUP($A36,csapatok!$A:$BL,AH$271,FALSE),5)="Csere",VLOOKUP(LEFT(VLOOKUP($A36,csapatok!$A:$BL,AH$271,FALSE),LEN(VLOOKUP($A36,csapatok!$A:$BL,AH$271,FALSE))-6),'csapat-ranglista'!$A:$CC,AH$272,FALSE)/8,VLOOKUP(VLOOKUP($A36,csapatok!$A:$BL,AH$271,FALSE),'csapat-ranglista'!$A:$CC,AH$272,FALSE)/4),0)</f>
        <v>0</v>
      </c>
      <c r="AI36" s="226">
        <f>IFERROR(IF(RIGHT(VLOOKUP($A36,csapatok!$A:$BL,AI$271,FALSE),5)="Csere",VLOOKUP(LEFT(VLOOKUP($A36,csapatok!$A:$BL,AI$271,FALSE),LEN(VLOOKUP($A36,csapatok!$A:$BL,AI$271,FALSE))-6),'csapat-ranglista'!$A:$CC,AI$272,FALSE)/8,VLOOKUP(VLOOKUP($A36,csapatok!$A:$BL,AI$271,FALSE),'csapat-ranglista'!$A:$CC,AI$272,FALSE)/4),0)</f>
        <v>0</v>
      </c>
      <c r="AJ36" s="226">
        <f>IFERROR(IF(RIGHT(VLOOKUP($A36,csapatok!$A:$BL,AJ$271,FALSE),5)="Csere",VLOOKUP(LEFT(VLOOKUP($A36,csapatok!$A:$BL,AJ$271,FALSE),LEN(VLOOKUP($A36,csapatok!$A:$BL,AJ$271,FALSE))-6),'csapat-ranglista'!$A:$CC,AJ$272,FALSE)/8,VLOOKUP(VLOOKUP($A36,csapatok!$A:$BL,AJ$271,FALSE),'csapat-ranglista'!$A:$CC,AJ$272,FALSE)/2),0)</f>
        <v>0</v>
      </c>
      <c r="AK36" s="226">
        <f>IFERROR(IF(RIGHT(VLOOKUP($A36,csapatok!$A:$CN,AK$271,FALSE),5)="Csere",VLOOKUP(LEFT(VLOOKUP($A36,csapatok!$A:$CN,AK$271,FALSE),LEN(VLOOKUP($A36,csapatok!$A:$CN,AK$271,FALSE))-6),'csapat-ranglista'!$A:$CC,AK$272,FALSE)/8,VLOOKUP(VLOOKUP($A36,csapatok!$A:$CN,AK$271,FALSE),'csapat-ranglista'!$A:$CC,AK$272,FALSE)/4),0)</f>
        <v>0</v>
      </c>
      <c r="AL36" s="226">
        <f>IFERROR(IF(RIGHT(VLOOKUP($A36,csapatok!$A:$CN,AL$271,FALSE),5)="Csere",VLOOKUP(LEFT(VLOOKUP($A36,csapatok!$A:$CN,AL$271,FALSE),LEN(VLOOKUP($A36,csapatok!$A:$CN,AL$271,FALSE))-6),'csapat-ranglista'!$A:$CC,AL$272,FALSE)/8,VLOOKUP(VLOOKUP($A36,csapatok!$A:$CN,AL$271,FALSE),'csapat-ranglista'!$A:$CC,AL$272,FALSE)/4),0)</f>
        <v>0</v>
      </c>
      <c r="AM36" s="226">
        <f>IFERROR(IF(RIGHT(VLOOKUP($A36,csapatok!$A:$CN,AM$271,FALSE),5)="Csere",VLOOKUP(LEFT(VLOOKUP($A36,csapatok!$A:$CN,AM$271,FALSE),LEN(VLOOKUP($A36,csapatok!$A:$CN,AM$271,FALSE))-6),'csapat-ranglista'!$A:$CC,AM$272,FALSE)/8,VLOOKUP(VLOOKUP($A36,csapatok!$A:$CN,AM$271,FALSE),'csapat-ranglista'!$A:$CC,AM$272,FALSE)/4),0)</f>
        <v>0</v>
      </c>
      <c r="AN36" s="226">
        <f>IFERROR(IF(RIGHT(VLOOKUP($A36,csapatok!$A:$CN,AN$271,FALSE),5)="Csere",VLOOKUP(LEFT(VLOOKUP($A36,csapatok!$A:$CN,AN$271,FALSE),LEN(VLOOKUP($A36,csapatok!$A:$CN,AN$271,FALSE))-6),'csapat-ranglista'!$A:$CC,AN$272,FALSE)/8,VLOOKUP(VLOOKUP($A36,csapatok!$A:$CN,AN$271,FALSE),'csapat-ranglista'!$A:$CC,AN$272,FALSE)/4),0)</f>
        <v>0</v>
      </c>
      <c r="AO36" s="226">
        <f>IFERROR(IF(RIGHT(VLOOKUP($A36,csapatok!$A:$CN,AO$271,FALSE),5)="Csere",VLOOKUP(LEFT(VLOOKUP($A36,csapatok!$A:$CN,AO$271,FALSE),LEN(VLOOKUP($A36,csapatok!$A:$CN,AO$271,FALSE))-6),'csapat-ranglista'!$A:$CC,AO$272,FALSE)/8,VLOOKUP(VLOOKUP($A36,csapatok!$A:$CN,AO$271,FALSE),'csapat-ranglista'!$A:$CC,AO$272,FALSE)/4),0)</f>
        <v>0</v>
      </c>
      <c r="AP36" s="226">
        <f>IFERROR(IF(RIGHT(VLOOKUP($A36,csapatok!$A:$CN,AP$271,FALSE),5)="Csere",VLOOKUP(LEFT(VLOOKUP($A36,csapatok!$A:$CN,AP$271,FALSE),LEN(VLOOKUP($A36,csapatok!$A:$CN,AP$271,FALSE))-6),'csapat-ranglista'!$A:$CC,AP$272,FALSE)/8,VLOOKUP(VLOOKUP($A36,csapatok!$A:$CN,AP$271,FALSE),'csapat-ranglista'!$A:$CC,AP$272,FALSE)/4),0)</f>
        <v>0</v>
      </c>
      <c r="AQ36" s="226">
        <f>IFERROR(IF(RIGHT(VLOOKUP($A36,csapatok!$A:$CN,AQ$271,FALSE),5)="Csere",VLOOKUP(LEFT(VLOOKUP($A36,csapatok!$A:$CN,AQ$271,FALSE),LEN(VLOOKUP($A36,csapatok!$A:$CN,AQ$271,FALSE))-6),'csapat-ranglista'!$A:$CC,AQ$272,FALSE)/8,VLOOKUP(VLOOKUP($A36,csapatok!$A:$CN,AQ$271,FALSE),'csapat-ranglista'!$A:$CC,AQ$272,FALSE)/4),0)</f>
        <v>0</v>
      </c>
      <c r="AR36" s="226">
        <f>IFERROR(IF(RIGHT(VLOOKUP($A36,csapatok!$A:$CN,AR$271,FALSE),5)="Csere",VLOOKUP(LEFT(VLOOKUP($A36,csapatok!$A:$CN,AR$271,FALSE),LEN(VLOOKUP($A36,csapatok!$A:$CN,AR$271,FALSE))-6),'csapat-ranglista'!$A:$CC,AR$272,FALSE)/8,VLOOKUP(VLOOKUP($A36,csapatok!$A:$CN,AR$271,FALSE),'csapat-ranglista'!$A:$CC,AR$272,FALSE)/4),0)</f>
        <v>0</v>
      </c>
      <c r="AS36" s="226">
        <f>IFERROR(IF(RIGHT(VLOOKUP($A36,csapatok!$A:$CN,AS$271,FALSE),5)="Csere",VLOOKUP(LEFT(VLOOKUP($A36,csapatok!$A:$CN,AS$271,FALSE),LEN(VLOOKUP($A36,csapatok!$A:$CN,AS$271,FALSE))-6),'csapat-ranglista'!$A:$CC,AS$272,FALSE)/8,VLOOKUP(VLOOKUP($A36,csapatok!$A:$CN,AS$271,FALSE),'csapat-ranglista'!$A:$CC,AS$272,FALSE)/4),0)</f>
        <v>3.4014219166403166</v>
      </c>
      <c r="AT36" s="226">
        <f>IFERROR(IF(RIGHT(VLOOKUP($A36,csapatok!$A:$CN,AT$271,FALSE),5)="Csere",VLOOKUP(LEFT(VLOOKUP($A36,csapatok!$A:$CN,AT$271,FALSE),LEN(VLOOKUP($A36,csapatok!$A:$CN,AT$271,FALSE))-6),'csapat-ranglista'!$A:$CC,AT$272,FALSE)/8,VLOOKUP(VLOOKUP($A36,csapatok!$A:$CN,AT$271,FALSE),'csapat-ranglista'!$A:$CC,AT$272,FALSE)/4),0)</f>
        <v>0</v>
      </c>
      <c r="AU36" s="226">
        <f>IFERROR(IF(RIGHT(VLOOKUP($A36,csapatok!$A:$CN,AU$271,FALSE),5)="Csere",VLOOKUP(LEFT(VLOOKUP($A36,csapatok!$A:$CN,AU$271,FALSE),LEN(VLOOKUP($A36,csapatok!$A:$CN,AU$271,FALSE))-6),'csapat-ranglista'!$A:$CC,AU$272,FALSE)/8,VLOOKUP(VLOOKUP($A36,csapatok!$A:$CN,AU$271,FALSE),'csapat-ranglista'!$A:$CC,AU$272,FALSE)/4),0)</f>
        <v>0</v>
      </c>
      <c r="AV36" s="226">
        <f>IFERROR(IF(RIGHT(VLOOKUP($A36,csapatok!$A:$CN,AV$271,FALSE),5)="Csere",VLOOKUP(LEFT(VLOOKUP($A36,csapatok!$A:$CN,AV$271,FALSE),LEN(VLOOKUP($A36,csapatok!$A:$CN,AV$271,FALSE))-6),'csapat-ranglista'!$A:$CC,AV$272,FALSE)/8,VLOOKUP(VLOOKUP($A36,csapatok!$A:$CN,AV$271,FALSE),'csapat-ranglista'!$A:$CC,AV$272,FALSE)/4),0)</f>
        <v>0</v>
      </c>
      <c r="AW36" s="226">
        <f>IFERROR(IF(RIGHT(VLOOKUP($A36,csapatok!$A:$CN,AW$271,FALSE),5)="Csere",VLOOKUP(LEFT(VLOOKUP($A36,csapatok!$A:$CN,AW$271,FALSE),LEN(VLOOKUP($A36,csapatok!$A:$CN,AW$271,FALSE))-6),'csapat-ranglista'!$A:$CC,AW$272,FALSE)/8,VLOOKUP(VLOOKUP($A36,csapatok!$A:$CN,AW$271,FALSE),'csapat-ranglista'!$A:$CC,AW$272,FALSE)/4),0)</f>
        <v>0</v>
      </c>
      <c r="AX36" s="226">
        <f>IFERROR(IF(RIGHT(VLOOKUP($A36,csapatok!$A:$CN,AX$271,FALSE),5)="Csere",VLOOKUP(LEFT(VLOOKUP($A36,csapatok!$A:$CN,AX$271,FALSE),LEN(VLOOKUP($A36,csapatok!$A:$CN,AX$271,FALSE))-6),'csapat-ranglista'!$A:$CC,AX$272,FALSE)/8,VLOOKUP(VLOOKUP($A36,csapatok!$A:$CN,AX$271,FALSE),'csapat-ranglista'!$A:$CC,AX$272,FALSE)/4),0)</f>
        <v>0</v>
      </c>
      <c r="AY36" s="226">
        <f>IFERROR(IF(RIGHT(VLOOKUP($A36,csapatok!$A:$GR,AY$271,FALSE),5)="Csere",VLOOKUP(LEFT(VLOOKUP($A36,csapatok!$A:$GR,AY$271,FALSE),LEN(VLOOKUP($A36,csapatok!$A:$GR,AY$271,FALSE))-6),'csapat-ranglista'!$A:$CC,AY$272,FALSE)/8,VLOOKUP(VLOOKUP($A36,csapatok!$A:$GR,AY$271,FALSE),'csapat-ranglista'!$A:$CC,AY$272,FALSE)/4),0)</f>
        <v>0</v>
      </c>
      <c r="AZ36" s="226">
        <f>IFERROR(IF(RIGHT(VLOOKUP($A36,csapatok!$A:$GR,AZ$271,FALSE),5)="Csere",VLOOKUP(LEFT(VLOOKUP($A36,csapatok!$A:$GR,AZ$271,FALSE),LEN(VLOOKUP($A36,csapatok!$A:$GR,AZ$271,FALSE))-6),'csapat-ranglista'!$A:$CC,AZ$272,FALSE)/8,VLOOKUP(VLOOKUP($A36,csapatok!$A:$GR,AZ$271,FALSE),'csapat-ranglista'!$A:$CC,AZ$272,FALSE)/4),0)</f>
        <v>0</v>
      </c>
      <c r="BA36" s="226">
        <f>IFERROR(IF(RIGHT(VLOOKUP($A36,csapatok!$A:$GR,BA$271,FALSE),5)="Csere",VLOOKUP(LEFT(VLOOKUP($A36,csapatok!$A:$GR,BA$271,FALSE),LEN(VLOOKUP($A36,csapatok!$A:$GR,BA$271,FALSE))-6),'csapat-ranglista'!$A:$CC,BA$272,FALSE)/8,VLOOKUP(VLOOKUP($A36,csapatok!$A:$GR,BA$271,FALSE),'csapat-ranglista'!$A:$CC,BA$272,FALSE)/4),0)</f>
        <v>12.349118756180983</v>
      </c>
      <c r="BB36" s="226">
        <f>IFERROR(IF(RIGHT(VLOOKUP($A36,csapatok!$A:$GR,BB$271,FALSE),5)="Csere",VLOOKUP(LEFT(VLOOKUP($A36,csapatok!$A:$GR,BB$271,FALSE),LEN(VLOOKUP($A36,csapatok!$A:$GR,BB$271,FALSE))-6),'csapat-ranglista'!$A:$CC,BB$272,FALSE)/8,VLOOKUP(VLOOKUP($A36,csapatok!$A:$GR,BB$271,FALSE),'csapat-ranglista'!$A:$CC,BB$272,FALSE)/4),0)</f>
        <v>0</v>
      </c>
      <c r="BC36" s="227">
        <f>versenyek!$ES$11*IFERROR(VLOOKUP(VLOOKUP($A36,versenyek!ER:ET,3,FALSE),szabalyok!$A$16:$B$23,2,FALSE)/4,0)</f>
        <v>0</v>
      </c>
      <c r="BD36" s="227">
        <f>versenyek!$EV$11*IFERROR(VLOOKUP(VLOOKUP($A36,versenyek!EU:EW,3,FALSE),szabalyok!$A$16:$B$23,2,FALSE)/4,0)</f>
        <v>0.86538444131195369</v>
      </c>
      <c r="BE36" s="226">
        <f>IFERROR(IF(RIGHT(VLOOKUP($A36,csapatok!$A:$GR,BE$271,FALSE),5)="Csere",VLOOKUP(LEFT(VLOOKUP($A36,csapatok!$A:$GR,BE$271,FALSE),LEN(VLOOKUP($A36,csapatok!$A:$GR,BE$271,FALSE))-6),'csapat-ranglista'!$A:$CC,BE$272,FALSE)/8,VLOOKUP(VLOOKUP($A36,csapatok!$A:$GR,BE$271,FALSE),'csapat-ranglista'!$A:$CC,BE$272,FALSE)/4),0)</f>
        <v>0</v>
      </c>
      <c r="BF36" s="226">
        <f>IFERROR(IF(RIGHT(VLOOKUP($A36,csapatok!$A:$GR,BF$271,FALSE),5)="Csere",VLOOKUP(LEFT(VLOOKUP($A36,csapatok!$A:$GR,BF$271,FALSE),LEN(VLOOKUP($A36,csapatok!$A:$GR,BF$271,FALSE))-6),'csapat-ranglista'!$A:$CC,BF$272,FALSE)/8,VLOOKUP(VLOOKUP($A36,csapatok!$A:$GR,BF$271,FALSE),'csapat-ranglista'!$A:$CC,BF$272,FALSE)/4),0)</f>
        <v>0</v>
      </c>
      <c r="BG36" s="226">
        <f>IFERROR(IF(RIGHT(VLOOKUP($A36,csapatok!$A:$GR,BG$271,FALSE),5)="Csere",VLOOKUP(LEFT(VLOOKUP($A36,csapatok!$A:$GR,BG$271,FALSE),LEN(VLOOKUP($A36,csapatok!$A:$GR,BG$271,FALSE))-6),'csapat-ranglista'!$A:$CC,BG$272,FALSE)/8,VLOOKUP(VLOOKUP($A36,csapatok!$A:$GR,BG$271,FALSE),'csapat-ranglista'!$A:$CC,BG$272,FALSE)/4),0)</f>
        <v>0</v>
      </c>
      <c r="BH36" s="226">
        <f>IFERROR(IF(RIGHT(VLOOKUP($A36,csapatok!$A:$GR,BH$271,FALSE),5)="Csere",VLOOKUP(LEFT(VLOOKUP($A36,csapatok!$A:$GR,BH$271,FALSE),LEN(VLOOKUP($A36,csapatok!$A:$GR,BH$271,FALSE))-6),'csapat-ranglista'!$A:$CC,BH$272,FALSE)/8,VLOOKUP(VLOOKUP($A36,csapatok!$A:$GR,BH$271,FALSE),'csapat-ranglista'!$A:$CC,BH$272,FALSE)/4),0)</f>
        <v>2.905383252447733</v>
      </c>
      <c r="BI36" s="226">
        <f>IFERROR(IF(RIGHT(VLOOKUP($A36,csapatok!$A:$GR,BI$271,FALSE),5)="Csere",VLOOKUP(LEFT(VLOOKUP($A36,csapatok!$A:$GR,BI$271,FALSE),LEN(VLOOKUP($A36,csapatok!$A:$GR,BI$271,FALSE))-6),'csapat-ranglista'!$A:$CC,BI$272,FALSE)/8,VLOOKUP(VLOOKUP($A36,csapatok!$A:$GR,BI$271,FALSE),'csapat-ranglista'!$A:$CC,BI$272,FALSE)/4),0)</f>
        <v>0</v>
      </c>
      <c r="BJ36" s="226">
        <f>IFERROR(IF(RIGHT(VLOOKUP($A36,csapatok!$A:$GR,BJ$271,FALSE),5)="Csere",VLOOKUP(LEFT(VLOOKUP($A36,csapatok!$A:$GR,BJ$271,FALSE),LEN(VLOOKUP($A36,csapatok!$A:$GR,BJ$271,FALSE))-6),'csapat-ranglista'!$A:$CC,BJ$272,FALSE)/8,VLOOKUP(VLOOKUP($A36,csapatok!$A:$GR,BJ$271,FALSE),'csapat-ranglista'!$A:$CC,BJ$272,FALSE)/4),0)</f>
        <v>0</v>
      </c>
      <c r="BK36" s="226">
        <f>IFERROR(IF(RIGHT(VLOOKUP($A36,csapatok!$A:$GR,BK$271,FALSE),5)="Csere",VLOOKUP(LEFT(VLOOKUP($A36,csapatok!$A:$GR,BK$271,FALSE),LEN(VLOOKUP($A36,csapatok!$A:$GR,BK$271,FALSE))-6),'csapat-ranglista'!$A:$CC,BK$272,FALSE)/8,VLOOKUP(VLOOKUP($A36,csapatok!$A:$GR,BK$271,FALSE),'csapat-ranglista'!$A:$CC,BK$272,FALSE)/4),0)</f>
        <v>0</v>
      </c>
      <c r="BL36" s="226">
        <f>IFERROR(IF(RIGHT(VLOOKUP($A36,csapatok!$A:$GR,BL$271,FALSE),5)="Csere",VLOOKUP(LEFT(VLOOKUP($A36,csapatok!$A:$GR,BL$271,FALSE),LEN(VLOOKUP($A36,csapatok!$A:$GR,BL$271,FALSE))-6),'csapat-ranglista'!$A:$CC,BL$272,FALSE)/8,VLOOKUP(VLOOKUP($A36,csapatok!$A:$GR,BL$271,FALSE),'csapat-ranglista'!$A:$CC,BL$272,FALSE)/4),0)</f>
        <v>2.2702626324525617</v>
      </c>
      <c r="BM36" s="226">
        <f>IFERROR(IF(RIGHT(VLOOKUP($A36,csapatok!$A:$GR,BM$271,FALSE),5)="Csere",VLOOKUP(LEFT(VLOOKUP($A36,csapatok!$A:$GR,BM$271,FALSE),LEN(VLOOKUP($A36,csapatok!$A:$GR,BM$271,FALSE))-6),'csapat-ranglista'!$A:$CC,BM$272,FALSE)/8,VLOOKUP(VLOOKUP($A36,csapatok!$A:$GR,BM$271,FALSE),'csapat-ranglista'!$A:$CC,BM$272,FALSE)/4),0)</f>
        <v>3.9385022915162646</v>
      </c>
      <c r="BN36" s="226">
        <f>IFERROR(IF(RIGHT(VLOOKUP($A36,csapatok!$A:$GR,BN$271,FALSE),5)="Csere",VLOOKUP(LEFT(VLOOKUP($A36,csapatok!$A:$GR,BN$271,FALSE),LEN(VLOOKUP($A36,csapatok!$A:$GR,BN$271,FALSE))-6),'csapat-ranglista'!$A:$CC,BN$272,FALSE)/8,VLOOKUP(VLOOKUP($A36,csapatok!$A:$GR,BN$271,FALSE),'csapat-ranglista'!$A:$CC,BN$272,FALSE)/4),0)</f>
        <v>0</v>
      </c>
      <c r="BO36" s="226">
        <f>IFERROR(IF(RIGHT(VLOOKUP($A36,csapatok!$A:$GR,BO$271,FALSE),5)="Csere",VLOOKUP(LEFT(VLOOKUP($A36,csapatok!$A:$GR,BO$271,FALSE),LEN(VLOOKUP($A36,csapatok!$A:$GR,BO$271,FALSE))-6),'csapat-ranglista'!$A:$CC,BO$272,FALSE)/8,VLOOKUP(VLOOKUP($A36,csapatok!$A:$GR,BO$271,FALSE),'csapat-ranglista'!$A:$CC,BO$272,FALSE)/4),0)</f>
        <v>1.5561680372674089</v>
      </c>
      <c r="BP36" s="226">
        <f>IFERROR(IF(RIGHT(VLOOKUP($A36,csapatok!$A:$GR,BP$271,FALSE),5)="Csere",VLOOKUP(LEFT(VLOOKUP($A36,csapatok!$A:$GR,BP$271,FALSE),LEN(VLOOKUP($A36,csapatok!$A:$GR,BP$271,FALSE))-6),'csapat-ranglista'!$A:$CC,BP$272,FALSE)/8,VLOOKUP(VLOOKUP($A36,csapatok!$A:$GR,BP$271,FALSE),'csapat-ranglista'!$A:$CC,BP$272,FALSE)/4),0)</f>
        <v>0</v>
      </c>
      <c r="BQ36" s="226">
        <f>IFERROR(IF(RIGHT(VLOOKUP($A36,csapatok!$A:$GR,BQ$271,FALSE),5)="Csere",VLOOKUP(LEFT(VLOOKUP($A36,csapatok!$A:$GR,BQ$271,FALSE),LEN(VLOOKUP($A36,csapatok!$A:$GR,BQ$271,FALSE))-6),'csapat-ranglista'!$A:$CC,BQ$272,FALSE)/8,VLOOKUP(VLOOKUP($A36,csapatok!$A:$GR,BQ$271,FALSE),'csapat-ranglista'!$A:$CC,BQ$272,FALSE)/4),0)</f>
        <v>0</v>
      </c>
      <c r="BR36" s="226">
        <f>IFERROR(IF(RIGHT(VLOOKUP($A36,csapatok!$A:$GR,BR$271,FALSE),5)="Csere",VLOOKUP(LEFT(VLOOKUP($A36,csapatok!$A:$GR,BR$271,FALSE),LEN(VLOOKUP($A36,csapatok!$A:$GR,BR$271,FALSE))-6),'csapat-ranglista'!$A:$CC,BR$272,FALSE)/8,VLOOKUP(VLOOKUP($A36,csapatok!$A:$GR,BR$271,FALSE),'csapat-ranglista'!$A:$CC,BR$272,FALSE)/4),0)</f>
        <v>0</v>
      </c>
      <c r="BS36" s="226">
        <f>IFERROR(IF(RIGHT(VLOOKUP($A36,csapatok!$A:$GR,BS$271,FALSE),5)="Csere",VLOOKUP(LEFT(VLOOKUP($A36,csapatok!$A:$GR,BS$271,FALSE),LEN(VLOOKUP($A36,csapatok!$A:$GR,BS$271,FALSE))-6),'csapat-ranglista'!$A:$CC,BS$272,FALSE)/8,VLOOKUP(VLOOKUP($A36,csapatok!$A:$GR,BS$271,FALSE),'csapat-ranglista'!$A:$CC,BS$272,FALSE)/4),0)</f>
        <v>0</v>
      </c>
      <c r="BT36" s="226">
        <f>IFERROR(IF(RIGHT(VLOOKUP($A36,csapatok!$A:$GR,BT$271,FALSE),5)="Csere",VLOOKUP(LEFT(VLOOKUP($A36,csapatok!$A:$GR,BT$271,FALSE),LEN(VLOOKUP($A36,csapatok!$A:$GR,BT$271,FALSE))-6),'csapat-ranglista'!$A:$CC,BT$272,FALSE)/8,VLOOKUP(VLOOKUP($A36,csapatok!$A:$GR,BT$271,FALSE),'csapat-ranglista'!$A:$CC,BT$272,FALSE)/4),0)</f>
        <v>0</v>
      </c>
      <c r="BU36" s="226">
        <f>IFERROR(IF(RIGHT(VLOOKUP($A36,csapatok!$A:$GR,BU$271,FALSE),5)="Csere",VLOOKUP(LEFT(VLOOKUP($A36,csapatok!$A:$GR,BU$271,FALSE),LEN(VLOOKUP($A36,csapatok!$A:$GR,BU$271,FALSE))-6),'csapat-ranglista'!$A:$CC,BU$272,FALSE)/8,VLOOKUP(VLOOKUP($A36,csapatok!$A:$GR,BU$271,FALSE),'csapat-ranglista'!$A:$CC,BU$272,FALSE)/4),0)</f>
        <v>3.0663858350654412</v>
      </c>
      <c r="BV36" s="226">
        <f>IFERROR(IF(RIGHT(VLOOKUP($A36,csapatok!$A:$GR,BV$271,FALSE),5)="Csere",VLOOKUP(LEFT(VLOOKUP($A36,csapatok!$A:$GR,BV$271,FALSE),LEN(VLOOKUP($A36,csapatok!$A:$GR,BV$271,FALSE))-6),'csapat-ranglista'!$A:$CC,BV$272,FALSE)/8,VLOOKUP(VLOOKUP($A36,csapatok!$A:$GR,BV$271,FALSE),'csapat-ranglista'!$A:$CC,BV$272,FALSE)/4),0)</f>
        <v>0</v>
      </c>
      <c r="BW36" s="226">
        <f>IFERROR(IF(RIGHT(VLOOKUP($A36,csapatok!$A:$GR,BW$271,FALSE),5)="Csere",VLOOKUP(LEFT(VLOOKUP($A36,csapatok!$A:$GR,BW$271,FALSE),LEN(VLOOKUP($A36,csapatok!$A:$GR,BW$271,FALSE))-6),'csapat-ranglista'!$A:$CC,BW$272,FALSE)/8,VLOOKUP(VLOOKUP($A36,csapatok!$A:$GR,BW$271,FALSE),'csapat-ranglista'!$A:$CC,BW$272,FALSE)/4),0)</f>
        <v>0</v>
      </c>
      <c r="BX36" s="226">
        <f>IFERROR(IF(RIGHT(VLOOKUP($A36,csapatok!$A:$GR,BX$271,FALSE),5)="Csere",VLOOKUP(LEFT(VLOOKUP($A36,csapatok!$A:$GR,BX$271,FALSE),LEN(VLOOKUP($A36,csapatok!$A:$GR,BX$271,FALSE))-6),'csapat-ranglista'!$A:$CC,BX$272,FALSE)/8,VLOOKUP(VLOOKUP($A36,csapatok!$A:$GR,BX$271,FALSE),'csapat-ranglista'!$A:$CC,BX$272,FALSE)/4),0)</f>
        <v>15.89623488047692</v>
      </c>
      <c r="BY36" s="226">
        <f>IFERROR(IF(RIGHT(VLOOKUP($A36,csapatok!$A:$GR,BY$271,FALSE),5)="Csere",VLOOKUP(LEFT(VLOOKUP($A36,csapatok!$A:$GR,BY$271,FALSE),LEN(VLOOKUP($A36,csapatok!$A:$GR,BY$271,FALSE))-6),'csapat-ranglista'!$A:$CC,BY$272,FALSE)/8,VLOOKUP(VLOOKUP($A36,csapatok!$A:$GR,BY$271,FALSE),'csapat-ranglista'!$A:$CC,BY$272,FALSE)/4),0)</f>
        <v>0</v>
      </c>
      <c r="BZ36" s="226">
        <f>IFERROR(IF(RIGHT(VLOOKUP($A36,csapatok!$A:$GR,BZ$271,FALSE),5)="Csere",VLOOKUP(LEFT(VLOOKUP($A36,csapatok!$A:$GR,BZ$271,FALSE),LEN(VLOOKUP($A36,csapatok!$A:$GR,BZ$271,FALSE))-6),'csapat-ranglista'!$A:$CC,BZ$272,FALSE)/8,VLOOKUP(VLOOKUP($A36,csapatok!$A:$GR,BZ$271,FALSE),'csapat-ranglista'!$A:$CC,BZ$272,FALSE)/4),0)</f>
        <v>0</v>
      </c>
      <c r="CA36" s="226">
        <f>IFERROR(IF(RIGHT(VLOOKUP($A36,csapatok!$A:$GR,CA$271,FALSE),5)="Csere",VLOOKUP(LEFT(VLOOKUP($A36,csapatok!$A:$GR,CA$271,FALSE),LEN(VLOOKUP($A36,csapatok!$A:$GR,CA$271,FALSE))-6),'csapat-ranglista'!$A:$CC,CA$272,FALSE)/8,VLOOKUP(VLOOKUP($A36,csapatok!$A:$GR,CA$271,FALSE),'csapat-ranglista'!$A:$CC,CA$272,FALSE)/4),0)</f>
        <v>0</v>
      </c>
      <c r="CB36" s="226">
        <f>IFERROR(IF(RIGHT(VLOOKUP($A36,csapatok!$A:$GR,CB$271,FALSE),5)="Csere",VLOOKUP(LEFT(VLOOKUP($A36,csapatok!$A:$GR,CB$271,FALSE),LEN(VLOOKUP($A36,csapatok!$A:$GR,CB$271,FALSE))-6),'csapat-ranglista'!$A:$CC,CB$272,FALSE)/8,VLOOKUP(VLOOKUP($A36,csapatok!$A:$GR,CB$271,FALSE),'csapat-ranglista'!$A:$CC,CB$272,FALSE)/4),0)</f>
        <v>0</v>
      </c>
      <c r="CC36" s="226">
        <f>IFERROR(IF(RIGHT(VLOOKUP($A36,csapatok!$A:$GR,CC$271,FALSE),5)="Csere",VLOOKUP(LEFT(VLOOKUP($A36,csapatok!$A:$GR,CC$271,FALSE),LEN(VLOOKUP($A36,csapatok!$A:$GR,CC$271,FALSE))-6),'csapat-ranglista'!$A:$CC,CC$272,FALSE)/8,VLOOKUP(VLOOKUP($A36,csapatok!$A:$GR,CC$271,FALSE),'csapat-ranglista'!$A:$CC,CC$272,FALSE)/4),0)</f>
        <v>5.1781509492474056</v>
      </c>
      <c r="CD36" s="226">
        <f>IFERROR(IF(RIGHT(VLOOKUP($A36,csapatok!$A:$GR,CD$271,FALSE),5)="Csere",VLOOKUP(LEFT(VLOOKUP($A36,csapatok!$A:$GR,CD$271,FALSE),LEN(VLOOKUP($A36,csapatok!$A:$GR,CD$271,FALSE))-6),'csapat-ranglista'!$A:$CC,CD$272,FALSE)/8,VLOOKUP(VLOOKUP($A36,csapatok!$A:$GR,CD$271,FALSE),'csapat-ranglista'!$A:$CC,CD$272,FALSE)/4),0)</f>
        <v>0</v>
      </c>
      <c r="CE36" s="226">
        <f>IFERROR(IF(RIGHT(VLOOKUP($A36,csapatok!$A:$GR,CE$271,FALSE),5)="Csere",VLOOKUP(LEFT(VLOOKUP($A36,csapatok!$A:$GR,CE$271,FALSE),LEN(VLOOKUP($A36,csapatok!$A:$GR,CE$271,FALSE))-6),'csapat-ranglista'!$A:$CC,CE$272,FALSE)/8,VLOOKUP(VLOOKUP($A36,csapatok!$A:$GR,CE$271,FALSE),'csapat-ranglista'!$A:$CC,CE$272,FALSE)/4),0)</f>
        <v>0</v>
      </c>
      <c r="CF36" s="226">
        <f>IFERROR(IF(RIGHT(VLOOKUP($A36,csapatok!$A:$GR,CF$271,FALSE),5)="Csere",VLOOKUP(LEFT(VLOOKUP($A36,csapatok!$A:$GR,CF$271,FALSE),LEN(VLOOKUP($A36,csapatok!$A:$GR,CF$271,FALSE))-6),'csapat-ranglista'!$A:$CC,CF$272,FALSE)/8,VLOOKUP(VLOOKUP($A36,csapatok!$A:$GR,CF$271,FALSE),'csapat-ranglista'!$A:$CC,CF$272,FALSE)/4),0)</f>
        <v>0</v>
      </c>
      <c r="CG36" s="226">
        <f>IFERROR(IF(RIGHT(VLOOKUP($A36,csapatok!$A:$GR,CG$271,FALSE),5)="Csere",VLOOKUP(LEFT(VLOOKUP($A36,csapatok!$A:$GR,CG$271,FALSE),LEN(VLOOKUP($A36,csapatok!$A:$GR,CG$271,FALSE))-6),'csapat-ranglista'!$A:$CC,CG$272,FALSE)/8,VLOOKUP(VLOOKUP($A36,csapatok!$A:$GR,CG$271,FALSE),'csapat-ranglista'!$A:$CC,CG$272,FALSE)/4),0)</f>
        <v>0</v>
      </c>
      <c r="CH36" s="226">
        <f>IFERROR(IF(RIGHT(VLOOKUP($A36,csapatok!$A:$GR,CH$271,FALSE),5)="Csere",VLOOKUP(LEFT(VLOOKUP($A36,csapatok!$A:$GR,CH$271,FALSE),LEN(VLOOKUP($A36,csapatok!$A:$GR,CH$271,FALSE))-6),'csapat-ranglista'!$A:$CC,CH$272,FALSE)/8,VLOOKUP(VLOOKUP($A36,csapatok!$A:$GR,CH$271,FALSE),'csapat-ranglista'!$A:$CC,CH$272,FALSE)/4),0)</f>
        <v>0</v>
      </c>
      <c r="CI36" s="226">
        <f>IFERROR(IF(RIGHT(VLOOKUP($A36,csapatok!$A:$GR,CI$271,FALSE),5)="Csere",VLOOKUP(LEFT(VLOOKUP($A36,csapatok!$A:$GR,CI$271,FALSE),LEN(VLOOKUP($A36,csapatok!$A:$GR,CI$271,FALSE))-6),'csapat-ranglista'!$A:$CC,CI$272,FALSE)/8,VLOOKUP(VLOOKUP($A36,csapatok!$A:$GR,CI$271,FALSE),'csapat-ranglista'!$A:$CC,CI$272,FALSE)/4),0)</f>
        <v>0</v>
      </c>
      <c r="CJ36" s="227">
        <f>versenyek!$IQ$11*IFERROR(VLOOKUP(VLOOKUP($A36,versenyek!IP:IR,3,FALSE),szabalyok!$A$16:$B$23,2,FALSE)/4,0)</f>
        <v>0</v>
      </c>
      <c r="CK36" s="227">
        <f>versenyek!$IT$11*IFERROR(VLOOKUP(VLOOKUP($A36,versenyek!IS:IU,3,FALSE),szabalyok!$A$16:$B$23,2,FALSE)/4,0)</f>
        <v>0</v>
      </c>
      <c r="CL36" s="226"/>
      <c r="CM36" s="250">
        <f t="shared" si="1"/>
        <v>34.811087878473735</v>
      </c>
    </row>
    <row r="37" spans="1:91">
      <c r="A37" s="32" t="s">
        <v>164</v>
      </c>
      <c r="B37" s="2">
        <v>26675</v>
      </c>
      <c r="C37" s="133" t="str">
        <f t="shared" si="2"/>
        <v>felnőtt</v>
      </c>
      <c r="D37" s="32" t="s">
        <v>9</v>
      </c>
      <c r="E37" s="47">
        <v>14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2.0652240851793264</v>
      </c>
      <c r="L37" s="32">
        <v>0</v>
      </c>
      <c r="M37" s="32">
        <v>0</v>
      </c>
      <c r="N37" s="32">
        <v>6.0299894408908905</v>
      </c>
      <c r="O37" s="32">
        <v>0</v>
      </c>
      <c r="P37" s="32">
        <v>0</v>
      </c>
      <c r="Q37" s="32">
        <v>0</v>
      </c>
      <c r="R37" s="32">
        <v>0</v>
      </c>
      <c r="S37" s="32">
        <v>1.0411379444024</v>
      </c>
      <c r="T37" s="32">
        <v>0</v>
      </c>
      <c r="U37" s="32">
        <v>0</v>
      </c>
      <c r="V37" s="32">
        <v>0</v>
      </c>
      <c r="W37" s="32">
        <v>0</v>
      </c>
      <c r="X37" s="32">
        <f>IFERROR(IF(RIGHT(VLOOKUP($A37,csapatok!$A:$BL,X$271,FALSE),5)="Csere",VLOOKUP(LEFT(VLOOKUP($A37,csapatok!$A:$BL,X$271,FALSE),LEN(VLOOKUP($A37,csapatok!$A:$BL,X$271,FALSE))-6),'csapat-ranglista'!$A:$CC,X$272,FALSE)/8,VLOOKUP(VLOOKUP($A37,csapatok!$A:$BL,X$271,FALSE),'csapat-ranglista'!$A:$CC,X$272,FALSE)/4),0)</f>
        <v>0</v>
      </c>
      <c r="Y37" s="32">
        <f>IFERROR(IF(RIGHT(VLOOKUP($A37,csapatok!$A:$BL,Y$271,FALSE),5)="Csere",VLOOKUP(LEFT(VLOOKUP($A37,csapatok!$A:$BL,Y$271,FALSE),LEN(VLOOKUP($A37,csapatok!$A:$BL,Y$271,FALSE))-6),'csapat-ranglista'!$A:$CC,Y$272,FALSE)/8,VLOOKUP(VLOOKUP($A37,csapatok!$A:$BL,Y$271,FALSE),'csapat-ranglista'!$A:$CC,Y$272,FALSE)/4),0)</f>
        <v>0</v>
      </c>
      <c r="Z37" s="32">
        <f>IFERROR(IF(RIGHT(VLOOKUP($A37,csapatok!$A:$BL,Z$271,FALSE),5)="Csere",VLOOKUP(LEFT(VLOOKUP($A37,csapatok!$A:$BL,Z$271,FALSE),LEN(VLOOKUP($A37,csapatok!$A:$BL,Z$271,FALSE))-6),'csapat-ranglista'!$A:$CC,Z$272,FALSE)/8,VLOOKUP(VLOOKUP($A37,csapatok!$A:$BL,Z$271,FALSE),'csapat-ranglista'!$A:$CC,Z$272,FALSE)/4),0)</f>
        <v>0</v>
      </c>
      <c r="AA37" s="32">
        <f>IFERROR(IF(RIGHT(VLOOKUP($A37,csapatok!$A:$BL,AA$271,FALSE),5)="Csere",VLOOKUP(LEFT(VLOOKUP($A37,csapatok!$A:$BL,AA$271,FALSE),LEN(VLOOKUP($A37,csapatok!$A:$BL,AA$271,FALSE))-6),'csapat-ranglista'!$A:$CC,AA$272,FALSE)/8,VLOOKUP(VLOOKUP($A37,csapatok!$A:$BL,AA$271,FALSE),'csapat-ranglista'!$A:$CC,AA$272,FALSE)/4),0)</f>
        <v>0</v>
      </c>
      <c r="AB37" s="226">
        <f>IFERROR(IF(RIGHT(VLOOKUP($A37,csapatok!$A:$BL,AB$271,FALSE),5)="Csere",VLOOKUP(LEFT(VLOOKUP($A37,csapatok!$A:$BL,AB$271,FALSE),LEN(VLOOKUP($A37,csapatok!$A:$BL,AB$271,FALSE))-6),'csapat-ranglista'!$A:$CC,AB$272,FALSE)/8,VLOOKUP(VLOOKUP($A37,csapatok!$A:$BL,AB$271,FALSE),'csapat-ranglista'!$A:$CC,AB$272,FALSE)/4),0)</f>
        <v>0</v>
      </c>
      <c r="AC37" s="226">
        <f>IFERROR(IF(RIGHT(VLOOKUP($A37,csapatok!$A:$BL,AC$271,FALSE),5)="Csere",VLOOKUP(LEFT(VLOOKUP($A37,csapatok!$A:$BL,AC$271,FALSE),LEN(VLOOKUP($A37,csapatok!$A:$BL,AC$271,FALSE))-6),'csapat-ranglista'!$A:$CC,AC$272,FALSE)/8,VLOOKUP(VLOOKUP($A37,csapatok!$A:$BL,AC$271,FALSE),'csapat-ranglista'!$A:$CC,AC$272,FALSE)/4),0)</f>
        <v>0</v>
      </c>
      <c r="AD37" s="226">
        <f>IFERROR(IF(RIGHT(VLOOKUP($A37,csapatok!$A:$BL,AD$271,FALSE),5)="Csere",VLOOKUP(LEFT(VLOOKUP($A37,csapatok!$A:$BL,AD$271,FALSE),LEN(VLOOKUP($A37,csapatok!$A:$BL,AD$271,FALSE))-6),'csapat-ranglista'!$A:$CC,AD$272,FALSE)/8,VLOOKUP(VLOOKUP($A37,csapatok!$A:$BL,AD$271,FALSE),'csapat-ranglista'!$A:$CC,AD$272,FALSE)/4),0)</f>
        <v>0</v>
      </c>
      <c r="AE37" s="226">
        <f>IFERROR(IF(RIGHT(VLOOKUP($A37,csapatok!$A:$BL,AE$271,FALSE),5)="Csere",VLOOKUP(LEFT(VLOOKUP($A37,csapatok!$A:$BL,AE$271,FALSE),LEN(VLOOKUP($A37,csapatok!$A:$BL,AE$271,FALSE))-6),'csapat-ranglista'!$A:$CC,AE$272,FALSE)/8,VLOOKUP(VLOOKUP($A37,csapatok!$A:$BL,AE$271,FALSE),'csapat-ranglista'!$A:$CC,AE$272,FALSE)/4),0)</f>
        <v>0</v>
      </c>
      <c r="AF37" s="226">
        <f>IFERROR(IF(RIGHT(VLOOKUP($A37,csapatok!$A:$BL,AF$271,FALSE),5)="Csere",VLOOKUP(LEFT(VLOOKUP($A37,csapatok!$A:$BL,AF$271,FALSE),LEN(VLOOKUP($A37,csapatok!$A:$BL,AF$271,FALSE))-6),'csapat-ranglista'!$A:$CC,AF$272,FALSE)/8,VLOOKUP(VLOOKUP($A37,csapatok!$A:$BL,AF$271,FALSE),'csapat-ranglista'!$A:$CC,AF$272,FALSE)/4),0)</f>
        <v>0</v>
      </c>
      <c r="AG37" s="226">
        <f>IFERROR(IF(RIGHT(VLOOKUP($A37,csapatok!$A:$BL,AG$271,FALSE),5)="Csere",VLOOKUP(LEFT(VLOOKUP($A37,csapatok!$A:$BL,AG$271,FALSE),LEN(VLOOKUP($A37,csapatok!$A:$BL,AG$271,FALSE))-6),'csapat-ranglista'!$A:$CC,AG$272,FALSE)/8,VLOOKUP(VLOOKUP($A37,csapatok!$A:$BL,AG$271,FALSE),'csapat-ranglista'!$A:$CC,AG$272,FALSE)/4),0)</f>
        <v>0</v>
      </c>
      <c r="AH37" s="226">
        <f>IFERROR(IF(RIGHT(VLOOKUP($A37,csapatok!$A:$BL,AH$271,FALSE),5)="Csere",VLOOKUP(LEFT(VLOOKUP($A37,csapatok!$A:$BL,AH$271,FALSE),LEN(VLOOKUP($A37,csapatok!$A:$BL,AH$271,FALSE))-6),'csapat-ranglista'!$A:$CC,AH$272,FALSE)/8,VLOOKUP(VLOOKUP($A37,csapatok!$A:$BL,AH$271,FALSE),'csapat-ranglista'!$A:$CC,AH$272,FALSE)/4),0)</f>
        <v>0</v>
      </c>
      <c r="AI37" s="226">
        <f>IFERROR(IF(RIGHT(VLOOKUP($A37,csapatok!$A:$BL,AI$271,FALSE),5)="Csere",VLOOKUP(LEFT(VLOOKUP($A37,csapatok!$A:$BL,AI$271,FALSE),LEN(VLOOKUP($A37,csapatok!$A:$BL,AI$271,FALSE))-6),'csapat-ranglista'!$A:$CC,AI$272,FALSE)/8,VLOOKUP(VLOOKUP($A37,csapatok!$A:$BL,AI$271,FALSE),'csapat-ranglista'!$A:$CC,AI$272,FALSE)/4),0)</f>
        <v>0</v>
      </c>
      <c r="AJ37" s="226">
        <f>IFERROR(IF(RIGHT(VLOOKUP($A37,csapatok!$A:$BL,AJ$271,FALSE),5)="Csere",VLOOKUP(LEFT(VLOOKUP($A37,csapatok!$A:$BL,AJ$271,FALSE),LEN(VLOOKUP($A37,csapatok!$A:$BL,AJ$271,FALSE))-6),'csapat-ranglista'!$A:$CC,AJ$272,FALSE)/8,VLOOKUP(VLOOKUP($A37,csapatok!$A:$BL,AJ$271,FALSE),'csapat-ranglista'!$A:$CC,AJ$272,FALSE)/2),0)</f>
        <v>0</v>
      </c>
      <c r="AK37" s="226">
        <f>IFERROR(IF(RIGHT(VLOOKUP($A37,csapatok!$A:$CN,AK$271,FALSE),5)="Csere",VLOOKUP(LEFT(VLOOKUP($A37,csapatok!$A:$CN,AK$271,FALSE),LEN(VLOOKUP($A37,csapatok!$A:$CN,AK$271,FALSE))-6),'csapat-ranglista'!$A:$CC,AK$272,FALSE)/8,VLOOKUP(VLOOKUP($A37,csapatok!$A:$CN,AK$271,FALSE),'csapat-ranglista'!$A:$CC,AK$272,FALSE)/4),0)</f>
        <v>0</v>
      </c>
      <c r="AL37" s="226">
        <f>IFERROR(IF(RIGHT(VLOOKUP($A37,csapatok!$A:$CN,AL$271,FALSE),5)="Csere",VLOOKUP(LEFT(VLOOKUP($A37,csapatok!$A:$CN,AL$271,FALSE),LEN(VLOOKUP($A37,csapatok!$A:$CN,AL$271,FALSE))-6),'csapat-ranglista'!$A:$CC,AL$272,FALSE)/8,VLOOKUP(VLOOKUP($A37,csapatok!$A:$CN,AL$271,FALSE),'csapat-ranglista'!$A:$CC,AL$272,FALSE)/4),0)</f>
        <v>1.8993457165708816</v>
      </c>
      <c r="AM37" s="226">
        <f>IFERROR(IF(RIGHT(VLOOKUP($A37,csapatok!$A:$CN,AM$271,FALSE),5)="Csere",VLOOKUP(LEFT(VLOOKUP($A37,csapatok!$A:$CN,AM$271,FALSE),LEN(VLOOKUP($A37,csapatok!$A:$CN,AM$271,FALSE))-6),'csapat-ranglista'!$A:$CC,AM$272,FALSE)/8,VLOOKUP(VLOOKUP($A37,csapatok!$A:$CN,AM$271,FALSE),'csapat-ranglista'!$A:$CC,AM$272,FALSE)/4),0)</f>
        <v>0</v>
      </c>
      <c r="AN37" s="226">
        <f>IFERROR(IF(RIGHT(VLOOKUP($A37,csapatok!$A:$CN,AN$271,FALSE),5)="Csere",VLOOKUP(LEFT(VLOOKUP($A37,csapatok!$A:$CN,AN$271,FALSE),LEN(VLOOKUP($A37,csapatok!$A:$CN,AN$271,FALSE))-6),'csapat-ranglista'!$A:$CC,AN$272,FALSE)/8,VLOOKUP(VLOOKUP($A37,csapatok!$A:$CN,AN$271,FALSE),'csapat-ranglista'!$A:$CC,AN$272,FALSE)/4),0)</f>
        <v>0</v>
      </c>
      <c r="AO37" s="226">
        <f>IFERROR(IF(RIGHT(VLOOKUP($A37,csapatok!$A:$CN,AO$271,FALSE),5)="Csere",VLOOKUP(LEFT(VLOOKUP($A37,csapatok!$A:$CN,AO$271,FALSE),LEN(VLOOKUP($A37,csapatok!$A:$CN,AO$271,FALSE))-6),'csapat-ranglista'!$A:$CC,AO$272,FALSE)/8,VLOOKUP(VLOOKUP($A37,csapatok!$A:$CN,AO$271,FALSE),'csapat-ranglista'!$A:$CC,AO$272,FALSE)/4),0)</f>
        <v>0</v>
      </c>
      <c r="AP37" s="226">
        <f>IFERROR(IF(RIGHT(VLOOKUP($A37,csapatok!$A:$CN,AP$271,FALSE),5)="Csere",VLOOKUP(LEFT(VLOOKUP($A37,csapatok!$A:$CN,AP$271,FALSE),LEN(VLOOKUP($A37,csapatok!$A:$CN,AP$271,FALSE))-6),'csapat-ranglista'!$A:$CC,AP$272,FALSE)/8,VLOOKUP(VLOOKUP($A37,csapatok!$A:$CN,AP$271,FALSE),'csapat-ranglista'!$A:$CC,AP$272,FALSE)/4),0)</f>
        <v>0</v>
      </c>
      <c r="AQ37" s="226">
        <f>IFERROR(IF(RIGHT(VLOOKUP($A37,csapatok!$A:$CN,AQ$271,FALSE),5)="Csere",VLOOKUP(LEFT(VLOOKUP($A37,csapatok!$A:$CN,AQ$271,FALSE),LEN(VLOOKUP($A37,csapatok!$A:$CN,AQ$271,FALSE))-6),'csapat-ranglista'!$A:$CC,AQ$272,FALSE)/8,VLOOKUP(VLOOKUP($A37,csapatok!$A:$CN,AQ$271,FALSE),'csapat-ranglista'!$A:$CC,AQ$272,FALSE)/4),0)</f>
        <v>0</v>
      </c>
      <c r="AR37" s="226">
        <f>IFERROR(IF(RIGHT(VLOOKUP($A37,csapatok!$A:$CN,AR$271,FALSE),5)="Csere",VLOOKUP(LEFT(VLOOKUP($A37,csapatok!$A:$CN,AR$271,FALSE),LEN(VLOOKUP($A37,csapatok!$A:$CN,AR$271,FALSE))-6),'csapat-ranglista'!$A:$CC,AR$272,FALSE)/8,VLOOKUP(VLOOKUP($A37,csapatok!$A:$CN,AR$271,FALSE),'csapat-ranglista'!$A:$CC,AR$272,FALSE)/4),0)</f>
        <v>0</v>
      </c>
      <c r="AS37" s="226">
        <f>IFERROR(IF(RIGHT(VLOOKUP($A37,csapatok!$A:$CN,AS$271,FALSE),5)="Csere",VLOOKUP(LEFT(VLOOKUP($A37,csapatok!$A:$CN,AS$271,FALSE),LEN(VLOOKUP($A37,csapatok!$A:$CN,AS$271,FALSE))-6),'csapat-ranglista'!$A:$CC,AS$272,FALSE)/8,VLOOKUP(VLOOKUP($A37,csapatok!$A:$CN,AS$271,FALSE),'csapat-ranglista'!$A:$CC,AS$272,FALSE)/4),0)</f>
        <v>3.4014219166403166</v>
      </c>
      <c r="AT37" s="226">
        <f>IFERROR(IF(RIGHT(VLOOKUP($A37,csapatok!$A:$CN,AT$271,FALSE),5)="Csere",VLOOKUP(LEFT(VLOOKUP($A37,csapatok!$A:$CN,AT$271,FALSE),LEN(VLOOKUP($A37,csapatok!$A:$CN,AT$271,FALSE))-6),'csapat-ranglista'!$A:$CC,AT$272,FALSE)/8,VLOOKUP(VLOOKUP($A37,csapatok!$A:$CN,AT$271,FALSE),'csapat-ranglista'!$A:$CC,AT$272,FALSE)/4),0)</f>
        <v>0</v>
      </c>
      <c r="AU37" s="226">
        <f>IFERROR(IF(RIGHT(VLOOKUP($A37,csapatok!$A:$CN,AU$271,FALSE),5)="Csere",VLOOKUP(LEFT(VLOOKUP($A37,csapatok!$A:$CN,AU$271,FALSE),LEN(VLOOKUP($A37,csapatok!$A:$CN,AU$271,FALSE))-6),'csapat-ranglista'!$A:$CC,AU$272,FALSE)/8,VLOOKUP(VLOOKUP($A37,csapatok!$A:$CN,AU$271,FALSE),'csapat-ranglista'!$A:$CC,AU$272,FALSE)/4),0)</f>
        <v>0</v>
      </c>
      <c r="AV37" s="226">
        <f>IFERROR(IF(RIGHT(VLOOKUP($A37,csapatok!$A:$CN,AV$271,FALSE),5)="Csere",VLOOKUP(LEFT(VLOOKUP($A37,csapatok!$A:$CN,AV$271,FALSE),LEN(VLOOKUP($A37,csapatok!$A:$CN,AV$271,FALSE))-6),'csapat-ranglista'!$A:$CC,AV$272,FALSE)/8,VLOOKUP(VLOOKUP($A37,csapatok!$A:$CN,AV$271,FALSE),'csapat-ranglista'!$A:$CC,AV$272,FALSE)/4),0)</f>
        <v>0</v>
      </c>
      <c r="AW37" s="226">
        <f>IFERROR(IF(RIGHT(VLOOKUP($A37,csapatok!$A:$CN,AW$271,FALSE),5)="Csere",VLOOKUP(LEFT(VLOOKUP($A37,csapatok!$A:$CN,AW$271,FALSE),LEN(VLOOKUP($A37,csapatok!$A:$CN,AW$271,FALSE))-6),'csapat-ranglista'!$A:$CC,AW$272,FALSE)/8,VLOOKUP(VLOOKUP($A37,csapatok!$A:$CN,AW$271,FALSE),'csapat-ranglista'!$A:$CC,AW$272,FALSE)/4),0)</f>
        <v>0</v>
      </c>
      <c r="AX37" s="226">
        <f>IFERROR(IF(RIGHT(VLOOKUP($A37,csapatok!$A:$CN,AX$271,FALSE),5)="Csere",VLOOKUP(LEFT(VLOOKUP($A37,csapatok!$A:$CN,AX$271,FALSE),LEN(VLOOKUP($A37,csapatok!$A:$CN,AX$271,FALSE))-6),'csapat-ranglista'!$A:$CC,AX$272,FALSE)/8,VLOOKUP(VLOOKUP($A37,csapatok!$A:$CN,AX$271,FALSE),'csapat-ranglista'!$A:$CC,AX$272,FALSE)/4),0)</f>
        <v>0</v>
      </c>
      <c r="AY37" s="226">
        <f>IFERROR(IF(RIGHT(VLOOKUP($A37,csapatok!$A:$GR,AY$271,FALSE),5)="Csere",VLOOKUP(LEFT(VLOOKUP($A37,csapatok!$A:$GR,AY$271,FALSE),LEN(VLOOKUP($A37,csapatok!$A:$GR,AY$271,FALSE))-6),'csapat-ranglista'!$A:$CC,AY$272,FALSE)/8,VLOOKUP(VLOOKUP($A37,csapatok!$A:$GR,AY$271,FALSE),'csapat-ranglista'!$A:$CC,AY$272,FALSE)/4),0)</f>
        <v>0</v>
      </c>
      <c r="AZ37" s="226">
        <f>IFERROR(IF(RIGHT(VLOOKUP($A37,csapatok!$A:$GR,AZ$271,FALSE),5)="Csere",VLOOKUP(LEFT(VLOOKUP($A37,csapatok!$A:$GR,AZ$271,FALSE),LEN(VLOOKUP($A37,csapatok!$A:$GR,AZ$271,FALSE))-6),'csapat-ranglista'!$A:$CC,AZ$272,FALSE)/8,VLOOKUP(VLOOKUP($A37,csapatok!$A:$GR,AZ$271,FALSE),'csapat-ranglista'!$A:$CC,AZ$272,FALSE)/4),0)</f>
        <v>0</v>
      </c>
      <c r="BA37" s="226">
        <f>IFERROR(IF(RIGHT(VLOOKUP($A37,csapatok!$A:$GR,BA$271,FALSE),5)="Csere",VLOOKUP(LEFT(VLOOKUP($A37,csapatok!$A:$GR,BA$271,FALSE),LEN(VLOOKUP($A37,csapatok!$A:$GR,BA$271,FALSE))-6),'csapat-ranglista'!$A:$CC,BA$272,FALSE)/8,VLOOKUP(VLOOKUP($A37,csapatok!$A:$GR,BA$271,FALSE),'csapat-ranglista'!$A:$CC,BA$272,FALSE)/4),0)</f>
        <v>0</v>
      </c>
      <c r="BB37" s="226">
        <f>IFERROR(IF(RIGHT(VLOOKUP($A37,csapatok!$A:$GR,BB$271,FALSE),5)="Csere",VLOOKUP(LEFT(VLOOKUP($A37,csapatok!$A:$GR,BB$271,FALSE),LEN(VLOOKUP($A37,csapatok!$A:$GR,BB$271,FALSE))-6),'csapat-ranglista'!$A:$CC,BB$272,FALSE)/8,VLOOKUP(VLOOKUP($A37,csapatok!$A:$GR,BB$271,FALSE),'csapat-ranglista'!$A:$CC,BB$272,FALSE)/4),0)</f>
        <v>0</v>
      </c>
      <c r="BC37" s="227">
        <f>versenyek!$ES$11*IFERROR(VLOOKUP(VLOOKUP($A37,versenyek!ER:ET,3,FALSE),szabalyok!$A$16:$B$23,2,FALSE)/4,0)</f>
        <v>0</v>
      </c>
      <c r="BD37" s="227">
        <f>versenyek!$EV$11*IFERROR(VLOOKUP(VLOOKUP($A37,versenyek!EU:EW,3,FALSE),szabalyok!$A$16:$B$23,2,FALSE)/4,0)</f>
        <v>0</v>
      </c>
      <c r="BE37" s="226">
        <f>IFERROR(IF(RIGHT(VLOOKUP($A37,csapatok!$A:$GR,BE$271,FALSE),5)="Csere",VLOOKUP(LEFT(VLOOKUP($A37,csapatok!$A:$GR,BE$271,FALSE),LEN(VLOOKUP($A37,csapatok!$A:$GR,BE$271,FALSE))-6),'csapat-ranglista'!$A:$CC,BE$272,FALSE)/8,VLOOKUP(VLOOKUP($A37,csapatok!$A:$GR,BE$271,FALSE),'csapat-ranglista'!$A:$CC,BE$272,FALSE)/4),0)</f>
        <v>0</v>
      </c>
      <c r="BF37" s="226">
        <f>IFERROR(IF(RIGHT(VLOOKUP($A37,csapatok!$A:$GR,BF$271,FALSE),5)="Csere",VLOOKUP(LEFT(VLOOKUP($A37,csapatok!$A:$GR,BF$271,FALSE),LEN(VLOOKUP($A37,csapatok!$A:$GR,BF$271,FALSE))-6),'csapat-ranglista'!$A:$CC,BF$272,FALSE)/8,VLOOKUP(VLOOKUP($A37,csapatok!$A:$GR,BF$271,FALSE),'csapat-ranglista'!$A:$CC,BF$272,FALSE)/4),0)</f>
        <v>0</v>
      </c>
      <c r="BG37" s="226">
        <f>IFERROR(IF(RIGHT(VLOOKUP($A37,csapatok!$A:$GR,BG$271,FALSE),5)="Csere",VLOOKUP(LEFT(VLOOKUP($A37,csapatok!$A:$GR,BG$271,FALSE),LEN(VLOOKUP($A37,csapatok!$A:$GR,BG$271,FALSE))-6),'csapat-ranglista'!$A:$CC,BG$272,FALSE)/8,VLOOKUP(VLOOKUP($A37,csapatok!$A:$GR,BG$271,FALSE),'csapat-ranglista'!$A:$CC,BG$272,FALSE)/4),0)</f>
        <v>0</v>
      </c>
      <c r="BH37" s="226">
        <f>IFERROR(IF(RIGHT(VLOOKUP($A37,csapatok!$A:$GR,BH$271,FALSE),5)="Csere",VLOOKUP(LEFT(VLOOKUP($A37,csapatok!$A:$GR,BH$271,FALSE),LEN(VLOOKUP($A37,csapatok!$A:$GR,BH$271,FALSE))-6),'csapat-ranglista'!$A:$CC,BH$272,FALSE)/8,VLOOKUP(VLOOKUP($A37,csapatok!$A:$GR,BH$271,FALSE),'csapat-ranglista'!$A:$CC,BH$272,FALSE)/4),0)</f>
        <v>2.905383252447733</v>
      </c>
      <c r="BI37" s="226">
        <f>IFERROR(IF(RIGHT(VLOOKUP($A37,csapatok!$A:$GR,BI$271,FALSE),5)="Csere",VLOOKUP(LEFT(VLOOKUP($A37,csapatok!$A:$GR,BI$271,FALSE),LEN(VLOOKUP($A37,csapatok!$A:$GR,BI$271,FALSE))-6),'csapat-ranglista'!$A:$CC,BI$272,FALSE)/8,VLOOKUP(VLOOKUP($A37,csapatok!$A:$GR,BI$271,FALSE),'csapat-ranglista'!$A:$CC,BI$272,FALSE)/4),0)</f>
        <v>0</v>
      </c>
      <c r="BJ37" s="226">
        <f>IFERROR(IF(RIGHT(VLOOKUP($A37,csapatok!$A:$GR,BJ$271,FALSE),5)="Csere",VLOOKUP(LEFT(VLOOKUP($A37,csapatok!$A:$GR,BJ$271,FALSE),LEN(VLOOKUP($A37,csapatok!$A:$GR,BJ$271,FALSE))-6),'csapat-ranglista'!$A:$CC,BJ$272,FALSE)/8,VLOOKUP(VLOOKUP($A37,csapatok!$A:$GR,BJ$271,FALSE),'csapat-ranglista'!$A:$CC,BJ$272,FALSE)/4),0)</f>
        <v>0</v>
      </c>
      <c r="BK37" s="226">
        <f>IFERROR(IF(RIGHT(VLOOKUP($A37,csapatok!$A:$GR,BK$271,FALSE),5)="Csere",VLOOKUP(LEFT(VLOOKUP($A37,csapatok!$A:$GR,BK$271,FALSE),LEN(VLOOKUP($A37,csapatok!$A:$GR,BK$271,FALSE))-6),'csapat-ranglista'!$A:$CC,BK$272,FALSE)/8,VLOOKUP(VLOOKUP($A37,csapatok!$A:$GR,BK$271,FALSE),'csapat-ranglista'!$A:$CC,BK$272,FALSE)/4),0)</f>
        <v>0</v>
      </c>
      <c r="BL37" s="226">
        <f>IFERROR(IF(RIGHT(VLOOKUP($A37,csapatok!$A:$GR,BL$271,FALSE),5)="Csere",VLOOKUP(LEFT(VLOOKUP($A37,csapatok!$A:$GR,BL$271,FALSE),LEN(VLOOKUP($A37,csapatok!$A:$GR,BL$271,FALSE))-6),'csapat-ranglista'!$A:$CC,BL$272,FALSE)/8,VLOOKUP(VLOOKUP($A37,csapatok!$A:$GR,BL$271,FALSE),'csapat-ranglista'!$A:$CC,BL$272,FALSE)/4),0)</f>
        <v>2.2702626324525617</v>
      </c>
      <c r="BM37" s="226">
        <f>IFERROR(IF(RIGHT(VLOOKUP($A37,csapatok!$A:$GR,BM$271,FALSE),5)="Csere",VLOOKUP(LEFT(VLOOKUP($A37,csapatok!$A:$GR,BM$271,FALSE),LEN(VLOOKUP($A37,csapatok!$A:$GR,BM$271,FALSE))-6),'csapat-ranglista'!$A:$CC,BM$272,FALSE)/8,VLOOKUP(VLOOKUP($A37,csapatok!$A:$GR,BM$271,FALSE),'csapat-ranglista'!$A:$CC,BM$272,FALSE)/4),0)</f>
        <v>0</v>
      </c>
      <c r="BN37" s="226">
        <f>IFERROR(IF(RIGHT(VLOOKUP($A37,csapatok!$A:$GR,BN$271,FALSE),5)="Csere",VLOOKUP(LEFT(VLOOKUP($A37,csapatok!$A:$GR,BN$271,FALSE),LEN(VLOOKUP($A37,csapatok!$A:$GR,BN$271,FALSE))-6),'csapat-ranglista'!$A:$CC,BN$272,FALSE)/8,VLOOKUP(VLOOKUP($A37,csapatok!$A:$GR,BN$271,FALSE),'csapat-ranglista'!$A:$CC,BN$272,FALSE)/4),0)</f>
        <v>0</v>
      </c>
      <c r="BO37" s="226">
        <f>IFERROR(IF(RIGHT(VLOOKUP($A37,csapatok!$A:$GR,BO$271,FALSE),5)="Csere",VLOOKUP(LEFT(VLOOKUP($A37,csapatok!$A:$GR,BO$271,FALSE),LEN(VLOOKUP($A37,csapatok!$A:$GR,BO$271,FALSE))-6),'csapat-ranglista'!$A:$CC,BO$272,FALSE)/8,VLOOKUP(VLOOKUP($A37,csapatok!$A:$GR,BO$271,FALSE),'csapat-ranglista'!$A:$CC,BO$272,FALSE)/4),0)</f>
        <v>1.5561680372674089</v>
      </c>
      <c r="BP37" s="226">
        <f>IFERROR(IF(RIGHT(VLOOKUP($A37,csapatok!$A:$GR,BP$271,FALSE),5)="Csere",VLOOKUP(LEFT(VLOOKUP($A37,csapatok!$A:$GR,BP$271,FALSE),LEN(VLOOKUP($A37,csapatok!$A:$GR,BP$271,FALSE))-6),'csapat-ranglista'!$A:$CC,BP$272,FALSE)/8,VLOOKUP(VLOOKUP($A37,csapatok!$A:$GR,BP$271,FALSE),'csapat-ranglista'!$A:$CC,BP$272,FALSE)/4),0)</f>
        <v>0</v>
      </c>
      <c r="BQ37" s="226">
        <f>IFERROR(IF(RIGHT(VLOOKUP($A37,csapatok!$A:$GR,BQ$271,FALSE),5)="Csere",VLOOKUP(LEFT(VLOOKUP($A37,csapatok!$A:$GR,BQ$271,FALSE),LEN(VLOOKUP($A37,csapatok!$A:$GR,BQ$271,FALSE))-6),'csapat-ranglista'!$A:$CC,BQ$272,FALSE)/8,VLOOKUP(VLOOKUP($A37,csapatok!$A:$GR,BQ$271,FALSE),'csapat-ranglista'!$A:$CC,BQ$272,FALSE)/4),0)</f>
        <v>0</v>
      </c>
      <c r="BR37" s="226">
        <f>IFERROR(IF(RIGHT(VLOOKUP($A37,csapatok!$A:$GR,BR$271,FALSE),5)="Csere",VLOOKUP(LEFT(VLOOKUP($A37,csapatok!$A:$GR,BR$271,FALSE),LEN(VLOOKUP($A37,csapatok!$A:$GR,BR$271,FALSE))-6),'csapat-ranglista'!$A:$CC,BR$272,FALSE)/8,VLOOKUP(VLOOKUP($A37,csapatok!$A:$GR,BR$271,FALSE),'csapat-ranglista'!$A:$CC,BR$272,FALSE)/4),0)</f>
        <v>0</v>
      </c>
      <c r="BS37" s="226">
        <f>IFERROR(IF(RIGHT(VLOOKUP($A37,csapatok!$A:$GR,BS$271,FALSE),5)="Csere",VLOOKUP(LEFT(VLOOKUP($A37,csapatok!$A:$GR,BS$271,FALSE),LEN(VLOOKUP($A37,csapatok!$A:$GR,BS$271,FALSE))-6),'csapat-ranglista'!$A:$CC,BS$272,FALSE)/8,VLOOKUP(VLOOKUP($A37,csapatok!$A:$GR,BS$271,FALSE),'csapat-ranglista'!$A:$CC,BS$272,FALSE)/4),0)</f>
        <v>0</v>
      </c>
      <c r="BT37" s="226">
        <f>IFERROR(IF(RIGHT(VLOOKUP($A37,csapatok!$A:$GR,BT$271,FALSE),5)="Csere",VLOOKUP(LEFT(VLOOKUP($A37,csapatok!$A:$GR,BT$271,FALSE),LEN(VLOOKUP($A37,csapatok!$A:$GR,BT$271,FALSE))-6),'csapat-ranglista'!$A:$CC,BT$272,FALSE)/8,VLOOKUP(VLOOKUP($A37,csapatok!$A:$GR,BT$271,FALSE),'csapat-ranglista'!$A:$CC,BT$272,FALSE)/4),0)</f>
        <v>0</v>
      </c>
      <c r="BU37" s="226">
        <f>IFERROR(IF(RIGHT(VLOOKUP($A37,csapatok!$A:$GR,BU$271,FALSE),5)="Csere",VLOOKUP(LEFT(VLOOKUP($A37,csapatok!$A:$GR,BU$271,FALSE),LEN(VLOOKUP($A37,csapatok!$A:$GR,BU$271,FALSE))-6),'csapat-ranglista'!$A:$CC,BU$272,FALSE)/8,VLOOKUP(VLOOKUP($A37,csapatok!$A:$GR,BU$271,FALSE),'csapat-ranglista'!$A:$CC,BU$272,FALSE)/4),0)</f>
        <v>1.5331929175327206</v>
      </c>
      <c r="BV37" s="226">
        <f>IFERROR(IF(RIGHT(VLOOKUP($A37,csapatok!$A:$GR,BV$271,FALSE),5)="Csere",VLOOKUP(LEFT(VLOOKUP($A37,csapatok!$A:$GR,BV$271,FALSE),LEN(VLOOKUP($A37,csapatok!$A:$GR,BV$271,FALSE))-6),'csapat-ranglista'!$A:$CC,BV$272,FALSE)/8,VLOOKUP(VLOOKUP($A37,csapatok!$A:$GR,BV$271,FALSE),'csapat-ranglista'!$A:$CC,BV$272,FALSE)/4),0)</f>
        <v>0</v>
      </c>
      <c r="BW37" s="226">
        <f>IFERROR(IF(RIGHT(VLOOKUP($A37,csapatok!$A:$GR,BW$271,FALSE),5)="Csere",VLOOKUP(LEFT(VLOOKUP($A37,csapatok!$A:$GR,BW$271,FALSE),LEN(VLOOKUP($A37,csapatok!$A:$GR,BW$271,FALSE))-6),'csapat-ranglista'!$A:$CC,BW$272,FALSE)/8,VLOOKUP(VLOOKUP($A37,csapatok!$A:$GR,BW$271,FALSE),'csapat-ranglista'!$A:$CC,BW$272,FALSE)/4),0)</f>
        <v>0</v>
      </c>
      <c r="BX37" s="226">
        <f>IFERROR(IF(RIGHT(VLOOKUP($A37,csapatok!$A:$GR,BX$271,FALSE),5)="Csere",VLOOKUP(LEFT(VLOOKUP($A37,csapatok!$A:$GR,BX$271,FALSE),LEN(VLOOKUP($A37,csapatok!$A:$GR,BX$271,FALSE))-6),'csapat-ranglista'!$A:$CC,BX$272,FALSE)/8,VLOOKUP(VLOOKUP($A37,csapatok!$A:$GR,BX$271,FALSE),'csapat-ranglista'!$A:$CC,BX$272,FALSE)/4),0)</f>
        <v>15.89623488047692</v>
      </c>
      <c r="BY37" s="226">
        <f>IFERROR(IF(RIGHT(VLOOKUP($A37,csapatok!$A:$GR,BY$271,FALSE),5)="Csere",VLOOKUP(LEFT(VLOOKUP($A37,csapatok!$A:$GR,BY$271,FALSE),LEN(VLOOKUP($A37,csapatok!$A:$GR,BY$271,FALSE))-6),'csapat-ranglista'!$A:$CC,BY$272,FALSE)/8,VLOOKUP(VLOOKUP($A37,csapatok!$A:$GR,BY$271,FALSE),'csapat-ranglista'!$A:$CC,BY$272,FALSE)/4),0)</f>
        <v>0</v>
      </c>
      <c r="BZ37" s="226">
        <f>IFERROR(IF(RIGHT(VLOOKUP($A37,csapatok!$A:$GR,BZ$271,FALSE),5)="Csere",VLOOKUP(LEFT(VLOOKUP($A37,csapatok!$A:$GR,BZ$271,FALSE),LEN(VLOOKUP($A37,csapatok!$A:$GR,BZ$271,FALSE))-6),'csapat-ranglista'!$A:$CC,BZ$272,FALSE)/8,VLOOKUP(VLOOKUP($A37,csapatok!$A:$GR,BZ$271,FALSE),'csapat-ranglista'!$A:$CC,BZ$272,FALSE)/4),0)</f>
        <v>0</v>
      </c>
      <c r="CA37" s="226">
        <f>IFERROR(IF(RIGHT(VLOOKUP($A37,csapatok!$A:$GR,CA$271,FALSE),5)="Csere",VLOOKUP(LEFT(VLOOKUP($A37,csapatok!$A:$GR,CA$271,FALSE),LEN(VLOOKUP($A37,csapatok!$A:$GR,CA$271,FALSE))-6),'csapat-ranglista'!$A:$CC,CA$272,FALSE)/8,VLOOKUP(VLOOKUP($A37,csapatok!$A:$GR,CA$271,FALSE),'csapat-ranglista'!$A:$CC,CA$272,FALSE)/4),0)</f>
        <v>0</v>
      </c>
      <c r="CB37" s="226">
        <f>IFERROR(IF(RIGHT(VLOOKUP($A37,csapatok!$A:$GR,CB$271,FALSE),5)="Csere",VLOOKUP(LEFT(VLOOKUP($A37,csapatok!$A:$GR,CB$271,FALSE),LEN(VLOOKUP($A37,csapatok!$A:$GR,CB$271,FALSE))-6),'csapat-ranglista'!$A:$CC,CB$272,FALSE)/8,VLOOKUP(VLOOKUP($A37,csapatok!$A:$GR,CB$271,FALSE),'csapat-ranglista'!$A:$CC,CB$272,FALSE)/4),0)</f>
        <v>0</v>
      </c>
      <c r="CC37" s="226">
        <f>IFERROR(IF(RIGHT(VLOOKUP($A37,csapatok!$A:$GR,CC$271,FALSE),5)="Csere",VLOOKUP(LEFT(VLOOKUP($A37,csapatok!$A:$GR,CC$271,FALSE),LEN(VLOOKUP($A37,csapatok!$A:$GR,CC$271,FALSE))-6),'csapat-ranglista'!$A:$CC,CC$272,FALSE)/8,VLOOKUP(VLOOKUP($A37,csapatok!$A:$GR,CC$271,FALSE),'csapat-ranglista'!$A:$CC,CC$272,FALSE)/4),0)</f>
        <v>5.1781509492474056</v>
      </c>
      <c r="CD37" s="226">
        <f>IFERROR(IF(RIGHT(VLOOKUP($A37,csapatok!$A:$GR,CD$271,FALSE),5)="Csere",VLOOKUP(LEFT(VLOOKUP($A37,csapatok!$A:$GR,CD$271,FALSE),LEN(VLOOKUP($A37,csapatok!$A:$GR,CD$271,FALSE))-6),'csapat-ranglista'!$A:$CC,CD$272,FALSE)/8,VLOOKUP(VLOOKUP($A37,csapatok!$A:$GR,CD$271,FALSE),'csapat-ranglista'!$A:$CC,CD$272,FALSE)/4),0)</f>
        <v>0</v>
      </c>
      <c r="CE37" s="226">
        <f>IFERROR(IF(RIGHT(VLOOKUP($A37,csapatok!$A:$GR,CE$271,FALSE),5)="Csere",VLOOKUP(LEFT(VLOOKUP($A37,csapatok!$A:$GR,CE$271,FALSE),LEN(VLOOKUP($A37,csapatok!$A:$GR,CE$271,FALSE))-6),'csapat-ranglista'!$A:$CC,CE$272,FALSE)/8,VLOOKUP(VLOOKUP($A37,csapatok!$A:$GR,CE$271,FALSE),'csapat-ranglista'!$A:$CC,CE$272,FALSE)/4),0)</f>
        <v>0</v>
      </c>
      <c r="CF37" s="226">
        <f>IFERROR(IF(RIGHT(VLOOKUP($A37,csapatok!$A:$GR,CF$271,FALSE),5)="Csere",VLOOKUP(LEFT(VLOOKUP($A37,csapatok!$A:$GR,CF$271,FALSE),LEN(VLOOKUP($A37,csapatok!$A:$GR,CF$271,FALSE))-6),'csapat-ranglista'!$A:$CC,CF$272,FALSE)/8,VLOOKUP(VLOOKUP($A37,csapatok!$A:$GR,CF$271,FALSE),'csapat-ranglista'!$A:$CC,CF$272,FALSE)/4),0)</f>
        <v>0</v>
      </c>
      <c r="CG37" s="226">
        <f>IFERROR(IF(RIGHT(VLOOKUP($A37,csapatok!$A:$GR,CG$271,FALSE),5)="Csere",VLOOKUP(LEFT(VLOOKUP($A37,csapatok!$A:$GR,CG$271,FALSE),LEN(VLOOKUP($A37,csapatok!$A:$GR,CG$271,FALSE))-6),'csapat-ranglista'!$A:$CC,CG$272,FALSE)/8,VLOOKUP(VLOOKUP($A37,csapatok!$A:$GR,CG$271,FALSE),'csapat-ranglista'!$A:$CC,CG$272,FALSE)/4),0)</f>
        <v>0</v>
      </c>
      <c r="CH37" s="226">
        <f>IFERROR(IF(RIGHT(VLOOKUP($A37,csapatok!$A:$GR,CH$271,FALSE),5)="Csere",VLOOKUP(LEFT(VLOOKUP($A37,csapatok!$A:$GR,CH$271,FALSE),LEN(VLOOKUP($A37,csapatok!$A:$GR,CH$271,FALSE))-6),'csapat-ranglista'!$A:$CC,CH$272,FALSE)/8,VLOOKUP(VLOOKUP($A37,csapatok!$A:$GR,CH$271,FALSE),'csapat-ranglista'!$A:$CC,CH$272,FALSE)/4),0)</f>
        <v>5.3491686053428404</v>
      </c>
      <c r="CI37" s="226">
        <f>IFERROR(IF(RIGHT(VLOOKUP($A37,csapatok!$A:$GR,CI$271,FALSE),5)="Csere",VLOOKUP(LEFT(VLOOKUP($A37,csapatok!$A:$GR,CI$271,FALSE),LEN(VLOOKUP($A37,csapatok!$A:$GR,CI$271,FALSE))-6),'csapat-ranglista'!$A:$CC,CI$272,FALSE)/8,VLOOKUP(VLOOKUP($A37,csapatok!$A:$GR,CI$271,FALSE),'csapat-ranglista'!$A:$CC,CI$272,FALSE)/4),0)</f>
        <v>0</v>
      </c>
      <c r="CJ37" s="227">
        <f>versenyek!$IQ$11*IFERROR(VLOOKUP(VLOOKUP($A37,versenyek!IP:IR,3,FALSE),szabalyok!$A$16:$B$23,2,FALSE)/4,0)</f>
        <v>0</v>
      </c>
      <c r="CK37" s="227">
        <f>versenyek!$IT$11*IFERROR(VLOOKUP(VLOOKUP($A37,versenyek!IS:IU,3,FALSE),szabalyok!$A$16:$B$23,2,FALSE)/4,0)</f>
        <v>0</v>
      </c>
      <c r="CL37" s="226"/>
      <c r="CM37" s="250">
        <f t="shared" si="1"/>
        <v>34.688561274767594</v>
      </c>
    </row>
    <row r="38" spans="1:91">
      <c r="A38" s="32" t="s">
        <v>151</v>
      </c>
      <c r="B38" s="133">
        <v>26538</v>
      </c>
      <c r="C38" s="133" t="str">
        <f t="shared" si="2"/>
        <v>felnőtt</v>
      </c>
      <c r="D38" s="32" t="s">
        <v>101</v>
      </c>
      <c r="E38" s="47">
        <v>25</v>
      </c>
      <c r="F38" s="32">
        <v>0</v>
      </c>
      <c r="G38" s="32">
        <v>0</v>
      </c>
      <c r="H38" s="32">
        <v>0</v>
      </c>
      <c r="I38" s="32">
        <v>0</v>
      </c>
      <c r="J38" s="32">
        <v>2.2427561975175481</v>
      </c>
      <c r="K38" s="32">
        <v>0</v>
      </c>
      <c r="L38" s="32">
        <v>1.679684198733195</v>
      </c>
      <c r="M38" s="32">
        <v>0</v>
      </c>
      <c r="N38" s="32">
        <v>0</v>
      </c>
      <c r="O38" s="32">
        <v>25.402538831902241</v>
      </c>
      <c r="P38" s="32">
        <v>0</v>
      </c>
      <c r="Q38" s="32">
        <v>0</v>
      </c>
      <c r="R38" s="32">
        <v>0</v>
      </c>
      <c r="S38" s="32">
        <v>2.429321870272267</v>
      </c>
      <c r="T38" s="32">
        <v>0</v>
      </c>
      <c r="U38" s="32">
        <v>0</v>
      </c>
      <c r="V38" s="32">
        <v>0</v>
      </c>
      <c r="W38" s="32">
        <v>0.74550547175003534</v>
      </c>
      <c r="X38" s="32">
        <f>IFERROR(IF(RIGHT(VLOOKUP($A38,csapatok!$A:$BL,X$271,FALSE),5)="Csere",VLOOKUP(LEFT(VLOOKUP($A38,csapatok!$A:$BL,X$271,FALSE),LEN(VLOOKUP($A38,csapatok!$A:$BL,X$271,FALSE))-6),'csapat-ranglista'!$A:$CC,X$272,FALSE)/8,VLOOKUP(VLOOKUP($A38,csapatok!$A:$BL,X$271,FALSE),'csapat-ranglista'!$A:$CC,X$272,FALSE)/4),0)</f>
        <v>0</v>
      </c>
      <c r="Y38" s="32">
        <f>IFERROR(IF(RIGHT(VLOOKUP($A38,csapatok!$A:$BL,Y$271,FALSE),5)="Csere",VLOOKUP(LEFT(VLOOKUP($A38,csapatok!$A:$BL,Y$271,FALSE),LEN(VLOOKUP($A38,csapatok!$A:$BL,Y$271,FALSE))-6),'csapat-ranglista'!$A:$CC,Y$272,FALSE)/8,VLOOKUP(VLOOKUP($A38,csapatok!$A:$BL,Y$271,FALSE),'csapat-ranglista'!$A:$CC,Y$272,FALSE)/4),0)</f>
        <v>0</v>
      </c>
      <c r="Z38" s="32">
        <f>IFERROR(IF(RIGHT(VLOOKUP($A38,csapatok!$A:$BL,Z$271,FALSE),5)="Csere",VLOOKUP(LEFT(VLOOKUP($A38,csapatok!$A:$BL,Z$271,FALSE),LEN(VLOOKUP($A38,csapatok!$A:$BL,Z$271,FALSE))-6),'csapat-ranglista'!$A:$CC,Z$272,FALSE)/8,VLOOKUP(VLOOKUP($A38,csapatok!$A:$BL,Z$271,FALSE),'csapat-ranglista'!$A:$CC,Z$272,FALSE)/4),0)</f>
        <v>0</v>
      </c>
      <c r="AA38" s="32">
        <f>IFERROR(IF(RIGHT(VLOOKUP($A38,csapatok!$A:$BL,AA$271,FALSE),5)="Csere",VLOOKUP(LEFT(VLOOKUP($A38,csapatok!$A:$BL,AA$271,FALSE),LEN(VLOOKUP($A38,csapatok!$A:$BL,AA$271,FALSE))-6),'csapat-ranglista'!$A:$CC,AA$272,FALSE)/8,VLOOKUP(VLOOKUP($A38,csapatok!$A:$BL,AA$271,FALSE),'csapat-ranglista'!$A:$CC,AA$272,FALSE)/4),0)</f>
        <v>0</v>
      </c>
      <c r="AB38" s="226">
        <f>IFERROR(IF(RIGHT(VLOOKUP($A38,csapatok!$A:$BL,AB$271,FALSE),5)="Csere",VLOOKUP(LEFT(VLOOKUP($A38,csapatok!$A:$BL,AB$271,FALSE),LEN(VLOOKUP($A38,csapatok!$A:$BL,AB$271,FALSE))-6),'csapat-ranglista'!$A:$CC,AB$272,FALSE)/8,VLOOKUP(VLOOKUP($A38,csapatok!$A:$BL,AB$271,FALSE),'csapat-ranglista'!$A:$CC,AB$272,FALSE)/4),0)</f>
        <v>0</v>
      </c>
      <c r="AC38" s="226">
        <f>IFERROR(IF(RIGHT(VLOOKUP($A38,csapatok!$A:$BL,AC$271,FALSE),5)="Csere",VLOOKUP(LEFT(VLOOKUP($A38,csapatok!$A:$BL,AC$271,FALSE),LEN(VLOOKUP($A38,csapatok!$A:$BL,AC$271,FALSE))-6),'csapat-ranglista'!$A:$CC,AC$272,FALSE)/8,VLOOKUP(VLOOKUP($A38,csapatok!$A:$BL,AC$271,FALSE),'csapat-ranglista'!$A:$CC,AC$272,FALSE)/4),0)</f>
        <v>0</v>
      </c>
      <c r="AD38" s="226">
        <f>IFERROR(IF(RIGHT(VLOOKUP($A38,csapatok!$A:$BL,AD$271,FALSE),5)="Csere",VLOOKUP(LEFT(VLOOKUP($A38,csapatok!$A:$BL,AD$271,FALSE),LEN(VLOOKUP($A38,csapatok!$A:$BL,AD$271,FALSE))-6),'csapat-ranglista'!$A:$CC,AD$272,FALSE)/8,VLOOKUP(VLOOKUP($A38,csapatok!$A:$BL,AD$271,FALSE),'csapat-ranglista'!$A:$CC,AD$272,FALSE)/4),0)</f>
        <v>3.2339601663927793</v>
      </c>
      <c r="AE38" s="226">
        <f>IFERROR(IF(RIGHT(VLOOKUP($A38,csapatok!$A:$BL,AE$271,FALSE),5)="Csere",VLOOKUP(LEFT(VLOOKUP($A38,csapatok!$A:$BL,AE$271,FALSE),LEN(VLOOKUP($A38,csapatok!$A:$BL,AE$271,FALSE))-6),'csapat-ranglista'!$A:$CC,AE$272,FALSE)/8,VLOOKUP(VLOOKUP($A38,csapatok!$A:$BL,AE$271,FALSE),'csapat-ranglista'!$A:$CC,AE$272,FALSE)/4),0)</f>
        <v>0</v>
      </c>
      <c r="AF38" s="226">
        <f>IFERROR(IF(RIGHT(VLOOKUP($A38,csapatok!$A:$BL,AF$271,FALSE),5)="Csere",VLOOKUP(LEFT(VLOOKUP($A38,csapatok!$A:$BL,AF$271,FALSE),LEN(VLOOKUP($A38,csapatok!$A:$BL,AF$271,FALSE))-6),'csapat-ranglista'!$A:$CC,AF$272,FALSE)/8,VLOOKUP(VLOOKUP($A38,csapatok!$A:$BL,AF$271,FALSE),'csapat-ranglista'!$A:$CC,AF$272,FALSE)/4),0)</f>
        <v>0</v>
      </c>
      <c r="AG38" s="226">
        <f>IFERROR(IF(RIGHT(VLOOKUP($A38,csapatok!$A:$BL,AG$271,FALSE),5)="Csere",VLOOKUP(LEFT(VLOOKUP($A38,csapatok!$A:$BL,AG$271,FALSE),LEN(VLOOKUP($A38,csapatok!$A:$BL,AG$271,FALSE))-6),'csapat-ranglista'!$A:$CC,AG$272,FALSE)/8,VLOOKUP(VLOOKUP($A38,csapatok!$A:$BL,AG$271,FALSE),'csapat-ranglista'!$A:$CC,AG$272,FALSE)/4),0)</f>
        <v>0</v>
      </c>
      <c r="AH38" s="226">
        <f>IFERROR(IF(RIGHT(VLOOKUP($A38,csapatok!$A:$BL,AH$271,FALSE),5)="Csere",VLOOKUP(LEFT(VLOOKUP($A38,csapatok!$A:$BL,AH$271,FALSE),LEN(VLOOKUP($A38,csapatok!$A:$BL,AH$271,FALSE))-6),'csapat-ranglista'!$A:$CC,AH$272,FALSE)/8,VLOOKUP(VLOOKUP($A38,csapatok!$A:$BL,AH$271,FALSE),'csapat-ranglista'!$A:$CC,AH$272,FALSE)/4),0)</f>
        <v>0</v>
      </c>
      <c r="AI38" s="226">
        <f>IFERROR(IF(RIGHT(VLOOKUP($A38,csapatok!$A:$BL,AI$271,FALSE),5)="Csere",VLOOKUP(LEFT(VLOOKUP($A38,csapatok!$A:$BL,AI$271,FALSE),LEN(VLOOKUP($A38,csapatok!$A:$BL,AI$271,FALSE))-6),'csapat-ranglista'!$A:$CC,AI$272,FALSE)/8,VLOOKUP(VLOOKUP($A38,csapatok!$A:$BL,AI$271,FALSE),'csapat-ranglista'!$A:$CC,AI$272,FALSE)/4),0)</f>
        <v>0</v>
      </c>
      <c r="AJ38" s="226">
        <f>IFERROR(IF(RIGHT(VLOOKUP($A38,csapatok!$A:$BL,AJ$271,FALSE),5)="Csere",VLOOKUP(LEFT(VLOOKUP($A38,csapatok!$A:$BL,AJ$271,FALSE),LEN(VLOOKUP($A38,csapatok!$A:$BL,AJ$271,FALSE))-6),'csapat-ranglista'!$A:$CC,AJ$272,FALSE)/8,VLOOKUP(VLOOKUP($A38,csapatok!$A:$BL,AJ$271,FALSE),'csapat-ranglista'!$A:$CC,AJ$272,FALSE)/2),0)</f>
        <v>0</v>
      </c>
      <c r="AK38" s="226">
        <f>IFERROR(IF(RIGHT(VLOOKUP($A38,csapatok!$A:$CN,AK$271,FALSE),5)="Csere",VLOOKUP(LEFT(VLOOKUP($A38,csapatok!$A:$CN,AK$271,FALSE),LEN(VLOOKUP($A38,csapatok!$A:$CN,AK$271,FALSE))-6),'csapat-ranglista'!$A:$CC,AK$272,FALSE)/8,VLOOKUP(VLOOKUP($A38,csapatok!$A:$CN,AK$271,FALSE),'csapat-ranglista'!$A:$CC,AK$272,FALSE)/4),0)</f>
        <v>0</v>
      </c>
      <c r="AL38" s="226">
        <f>IFERROR(IF(RIGHT(VLOOKUP($A38,csapatok!$A:$CN,AL$271,FALSE),5)="Csere",VLOOKUP(LEFT(VLOOKUP($A38,csapatok!$A:$CN,AL$271,FALSE),LEN(VLOOKUP($A38,csapatok!$A:$CN,AL$271,FALSE))-6),'csapat-ranglista'!$A:$CC,AL$272,FALSE)/8,VLOOKUP(VLOOKUP($A38,csapatok!$A:$CN,AL$271,FALSE),'csapat-ranglista'!$A:$CC,AL$272,FALSE)/4),0)</f>
        <v>0</v>
      </c>
      <c r="AM38" s="226">
        <f>IFERROR(IF(RIGHT(VLOOKUP($A38,csapatok!$A:$CN,AM$271,FALSE),5)="Csere",VLOOKUP(LEFT(VLOOKUP($A38,csapatok!$A:$CN,AM$271,FALSE),LEN(VLOOKUP($A38,csapatok!$A:$CN,AM$271,FALSE))-6),'csapat-ranglista'!$A:$CC,AM$272,FALSE)/8,VLOOKUP(VLOOKUP($A38,csapatok!$A:$CN,AM$271,FALSE),'csapat-ranglista'!$A:$CC,AM$272,FALSE)/4),0)</f>
        <v>0</v>
      </c>
      <c r="AN38" s="226">
        <f>IFERROR(IF(RIGHT(VLOOKUP($A38,csapatok!$A:$CN,AN$271,FALSE),5)="Csere",VLOOKUP(LEFT(VLOOKUP($A38,csapatok!$A:$CN,AN$271,FALSE),LEN(VLOOKUP($A38,csapatok!$A:$CN,AN$271,FALSE))-6),'csapat-ranglista'!$A:$CC,AN$272,FALSE)/8,VLOOKUP(VLOOKUP($A38,csapatok!$A:$CN,AN$271,FALSE),'csapat-ranglista'!$A:$CC,AN$272,FALSE)/4),0)</f>
        <v>0</v>
      </c>
      <c r="AO38" s="226">
        <f>IFERROR(IF(RIGHT(VLOOKUP($A38,csapatok!$A:$CN,AO$271,FALSE),5)="Csere",VLOOKUP(LEFT(VLOOKUP($A38,csapatok!$A:$CN,AO$271,FALSE),LEN(VLOOKUP($A38,csapatok!$A:$CN,AO$271,FALSE))-6),'csapat-ranglista'!$A:$CC,AO$272,FALSE)/8,VLOOKUP(VLOOKUP($A38,csapatok!$A:$CN,AO$271,FALSE),'csapat-ranglista'!$A:$CC,AO$272,FALSE)/4),0)</f>
        <v>0</v>
      </c>
      <c r="AP38" s="226">
        <f>IFERROR(IF(RIGHT(VLOOKUP($A38,csapatok!$A:$CN,AP$271,FALSE),5)="Csere",VLOOKUP(LEFT(VLOOKUP($A38,csapatok!$A:$CN,AP$271,FALSE),LEN(VLOOKUP($A38,csapatok!$A:$CN,AP$271,FALSE))-6),'csapat-ranglista'!$A:$CC,AP$272,FALSE)/8,VLOOKUP(VLOOKUP($A38,csapatok!$A:$CN,AP$271,FALSE),'csapat-ranglista'!$A:$CC,AP$272,FALSE)/4),0)</f>
        <v>0</v>
      </c>
      <c r="AQ38" s="226">
        <f>IFERROR(IF(RIGHT(VLOOKUP($A38,csapatok!$A:$CN,AQ$271,FALSE),5)="Csere",VLOOKUP(LEFT(VLOOKUP($A38,csapatok!$A:$CN,AQ$271,FALSE),LEN(VLOOKUP($A38,csapatok!$A:$CN,AQ$271,FALSE))-6),'csapat-ranglista'!$A:$CC,AQ$272,FALSE)/8,VLOOKUP(VLOOKUP($A38,csapatok!$A:$CN,AQ$271,FALSE),'csapat-ranglista'!$A:$CC,AQ$272,FALSE)/4),0)</f>
        <v>1.2367001836234255</v>
      </c>
      <c r="AR38" s="226">
        <f>IFERROR(IF(RIGHT(VLOOKUP($A38,csapatok!$A:$CN,AR$271,FALSE),5)="Csere",VLOOKUP(LEFT(VLOOKUP($A38,csapatok!$A:$CN,AR$271,FALSE),LEN(VLOOKUP($A38,csapatok!$A:$CN,AR$271,FALSE))-6),'csapat-ranglista'!$A:$CC,AR$272,FALSE)/8,VLOOKUP(VLOOKUP($A38,csapatok!$A:$CN,AR$271,FALSE),'csapat-ranglista'!$A:$CC,AR$272,FALSE)/4),0)</f>
        <v>0</v>
      </c>
      <c r="AS38" s="226">
        <f>IFERROR(IF(RIGHT(VLOOKUP($A38,csapatok!$A:$CN,AS$271,FALSE),5)="Csere",VLOOKUP(LEFT(VLOOKUP($A38,csapatok!$A:$CN,AS$271,FALSE),LEN(VLOOKUP($A38,csapatok!$A:$CN,AS$271,FALSE))-6),'csapat-ranglista'!$A:$CC,AS$272,FALSE)/8,VLOOKUP(VLOOKUP($A38,csapatok!$A:$CN,AS$271,FALSE),'csapat-ranglista'!$A:$CC,AS$272,FALSE)/4),0)</f>
        <v>0</v>
      </c>
      <c r="AT38" s="226">
        <f>IFERROR(IF(RIGHT(VLOOKUP($A38,csapatok!$A:$CN,AT$271,FALSE),5)="Csere",VLOOKUP(LEFT(VLOOKUP($A38,csapatok!$A:$CN,AT$271,FALSE),LEN(VLOOKUP($A38,csapatok!$A:$CN,AT$271,FALSE))-6),'csapat-ranglista'!$A:$CC,AT$272,FALSE)/8,VLOOKUP(VLOOKUP($A38,csapatok!$A:$CN,AT$271,FALSE),'csapat-ranglista'!$A:$CC,AT$272,FALSE)/4),0)</f>
        <v>9.9719733183788346</v>
      </c>
      <c r="AU38" s="226">
        <f>IFERROR(IF(RIGHT(VLOOKUP($A38,csapatok!$A:$CN,AU$271,FALSE),5)="Csere",VLOOKUP(LEFT(VLOOKUP($A38,csapatok!$A:$CN,AU$271,FALSE),LEN(VLOOKUP($A38,csapatok!$A:$CN,AU$271,FALSE))-6),'csapat-ranglista'!$A:$CC,AU$272,FALSE)/8,VLOOKUP(VLOOKUP($A38,csapatok!$A:$CN,AU$271,FALSE),'csapat-ranglista'!$A:$CC,AU$272,FALSE)/4),0)</f>
        <v>0</v>
      </c>
      <c r="AV38" s="226">
        <f>IFERROR(IF(RIGHT(VLOOKUP($A38,csapatok!$A:$CN,AV$271,FALSE),5)="Csere",VLOOKUP(LEFT(VLOOKUP($A38,csapatok!$A:$CN,AV$271,FALSE),LEN(VLOOKUP($A38,csapatok!$A:$CN,AV$271,FALSE))-6),'csapat-ranglista'!$A:$CC,AV$272,FALSE)/8,VLOOKUP(VLOOKUP($A38,csapatok!$A:$CN,AV$271,FALSE),'csapat-ranglista'!$A:$CC,AV$272,FALSE)/4),0)</f>
        <v>0</v>
      </c>
      <c r="AW38" s="226">
        <f>IFERROR(IF(RIGHT(VLOOKUP($A38,csapatok!$A:$CN,AW$271,FALSE),5)="Csere",VLOOKUP(LEFT(VLOOKUP($A38,csapatok!$A:$CN,AW$271,FALSE),LEN(VLOOKUP($A38,csapatok!$A:$CN,AW$271,FALSE))-6),'csapat-ranglista'!$A:$CC,AW$272,FALSE)/8,VLOOKUP(VLOOKUP($A38,csapatok!$A:$CN,AW$271,FALSE),'csapat-ranglista'!$A:$CC,AW$272,FALSE)/4),0)</f>
        <v>0</v>
      </c>
      <c r="AX38" s="226">
        <f>IFERROR(IF(RIGHT(VLOOKUP($A38,csapatok!$A:$CN,AX$271,FALSE),5)="Csere",VLOOKUP(LEFT(VLOOKUP($A38,csapatok!$A:$CN,AX$271,FALSE),LEN(VLOOKUP($A38,csapatok!$A:$CN,AX$271,FALSE))-6),'csapat-ranglista'!$A:$CC,AX$272,FALSE)/8,VLOOKUP(VLOOKUP($A38,csapatok!$A:$CN,AX$271,FALSE),'csapat-ranglista'!$A:$CC,AX$272,FALSE)/4),0)</f>
        <v>0</v>
      </c>
      <c r="AY38" s="226">
        <f>IFERROR(IF(RIGHT(VLOOKUP($A38,csapatok!$A:$GR,AY$271,FALSE),5)="Csere",VLOOKUP(LEFT(VLOOKUP($A38,csapatok!$A:$GR,AY$271,FALSE),LEN(VLOOKUP($A38,csapatok!$A:$GR,AY$271,FALSE))-6),'csapat-ranglista'!$A:$CC,AY$272,FALSE)/8,VLOOKUP(VLOOKUP($A38,csapatok!$A:$GR,AY$271,FALSE),'csapat-ranglista'!$A:$CC,AY$272,FALSE)/4),0)</f>
        <v>0</v>
      </c>
      <c r="AZ38" s="226">
        <f>IFERROR(IF(RIGHT(VLOOKUP($A38,csapatok!$A:$GR,AZ$271,FALSE),5)="Csere",VLOOKUP(LEFT(VLOOKUP($A38,csapatok!$A:$GR,AZ$271,FALSE),LEN(VLOOKUP($A38,csapatok!$A:$GR,AZ$271,FALSE))-6),'csapat-ranglista'!$A:$CC,AZ$272,FALSE)/8,VLOOKUP(VLOOKUP($A38,csapatok!$A:$GR,AZ$271,FALSE),'csapat-ranglista'!$A:$CC,AZ$272,FALSE)/4),0)</f>
        <v>0</v>
      </c>
      <c r="BA38" s="226">
        <f>IFERROR(IF(RIGHT(VLOOKUP($A38,csapatok!$A:$GR,BA$271,FALSE),5)="Csere",VLOOKUP(LEFT(VLOOKUP($A38,csapatok!$A:$GR,BA$271,FALSE),LEN(VLOOKUP($A38,csapatok!$A:$GR,BA$271,FALSE))-6),'csapat-ranglista'!$A:$CC,BA$272,FALSE)/8,VLOOKUP(VLOOKUP($A38,csapatok!$A:$GR,BA$271,FALSE),'csapat-ranglista'!$A:$CC,BA$272,FALSE)/4),0)</f>
        <v>0</v>
      </c>
      <c r="BB38" s="226">
        <f>IFERROR(IF(RIGHT(VLOOKUP($A38,csapatok!$A:$GR,BB$271,FALSE),5)="Csere",VLOOKUP(LEFT(VLOOKUP($A38,csapatok!$A:$GR,BB$271,FALSE),LEN(VLOOKUP($A38,csapatok!$A:$GR,BB$271,FALSE))-6),'csapat-ranglista'!$A:$CC,BB$272,FALSE)/8,VLOOKUP(VLOOKUP($A38,csapatok!$A:$GR,BB$271,FALSE),'csapat-ranglista'!$A:$CC,BB$272,FALSE)/4),0)</f>
        <v>0</v>
      </c>
      <c r="BC38" s="227">
        <f>versenyek!$ES$11*IFERROR(VLOOKUP(VLOOKUP($A38,versenyek!ER:ET,3,FALSE),szabalyok!$A$16:$B$23,2,FALSE)/4,0)</f>
        <v>0</v>
      </c>
      <c r="BD38" s="227">
        <f>versenyek!$EV$11*IFERROR(VLOOKUP(VLOOKUP($A38,versenyek!EU:EW,3,FALSE),szabalyok!$A$16:$B$23,2,FALSE)/4,0)</f>
        <v>0</v>
      </c>
      <c r="BE38" s="226">
        <f>IFERROR(IF(RIGHT(VLOOKUP($A38,csapatok!$A:$GR,BE$271,FALSE),5)="Csere",VLOOKUP(LEFT(VLOOKUP($A38,csapatok!$A:$GR,BE$271,FALSE),LEN(VLOOKUP($A38,csapatok!$A:$GR,BE$271,FALSE))-6),'csapat-ranglista'!$A:$CC,BE$272,FALSE)/8,VLOOKUP(VLOOKUP($A38,csapatok!$A:$GR,BE$271,FALSE),'csapat-ranglista'!$A:$CC,BE$272,FALSE)/4),0)</f>
        <v>0</v>
      </c>
      <c r="BF38" s="226">
        <f>IFERROR(IF(RIGHT(VLOOKUP($A38,csapatok!$A:$GR,BF$271,FALSE),5)="Csere",VLOOKUP(LEFT(VLOOKUP($A38,csapatok!$A:$GR,BF$271,FALSE),LEN(VLOOKUP($A38,csapatok!$A:$GR,BF$271,FALSE))-6),'csapat-ranglista'!$A:$CC,BF$272,FALSE)/8,VLOOKUP(VLOOKUP($A38,csapatok!$A:$GR,BF$271,FALSE),'csapat-ranglista'!$A:$CC,BF$272,FALSE)/4),0)</f>
        <v>0</v>
      </c>
      <c r="BG38" s="226">
        <f>IFERROR(IF(RIGHT(VLOOKUP($A38,csapatok!$A:$GR,BG$271,FALSE),5)="Csere",VLOOKUP(LEFT(VLOOKUP($A38,csapatok!$A:$GR,BG$271,FALSE),LEN(VLOOKUP($A38,csapatok!$A:$GR,BG$271,FALSE))-6),'csapat-ranglista'!$A:$CC,BG$272,FALSE)/8,VLOOKUP(VLOOKUP($A38,csapatok!$A:$GR,BG$271,FALSE),'csapat-ranglista'!$A:$CC,BG$272,FALSE)/4),0)</f>
        <v>0</v>
      </c>
      <c r="BH38" s="226">
        <f>IFERROR(IF(RIGHT(VLOOKUP($A38,csapatok!$A:$GR,BH$271,FALSE),5)="Csere",VLOOKUP(LEFT(VLOOKUP($A38,csapatok!$A:$GR,BH$271,FALSE),LEN(VLOOKUP($A38,csapatok!$A:$GR,BH$271,FALSE))-6),'csapat-ranglista'!$A:$CC,BH$272,FALSE)/8,VLOOKUP(VLOOKUP($A38,csapatok!$A:$GR,BH$271,FALSE),'csapat-ranglista'!$A:$CC,BH$272,FALSE)/4),0)</f>
        <v>0</v>
      </c>
      <c r="BI38" s="226">
        <f>IFERROR(IF(RIGHT(VLOOKUP($A38,csapatok!$A:$GR,BI$271,FALSE),5)="Csere",VLOOKUP(LEFT(VLOOKUP($A38,csapatok!$A:$GR,BI$271,FALSE),LEN(VLOOKUP($A38,csapatok!$A:$GR,BI$271,FALSE))-6),'csapat-ranglista'!$A:$CC,BI$272,FALSE)/8,VLOOKUP(VLOOKUP($A38,csapatok!$A:$GR,BI$271,FALSE),'csapat-ranglista'!$A:$CC,BI$272,FALSE)/4),0)</f>
        <v>0</v>
      </c>
      <c r="BJ38" s="226">
        <f>IFERROR(IF(RIGHT(VLOOKUP($A38,csapatok!$A:$GR,BJ$271,FALSE),5)="Csere",VLOOKUP(LEFT(VLOOKUP($A38,csapatok!$A:$GR,BJ$271,FALSE),LEN(VLOOKUP($A38,csapatok!$A:$GR,BJ$271,FALSE))-6),'csapat-ranglista'!$A:$CC,BJ$272,FALSE)/8,VLOOKUP(VLOOKUP($A38,csapatok!$A:$GR,BJ$271,FALSE),'csapat-ranglista'!$A:$CC,BJ$272,FALSE)/4),0)</f>
        <v>0</v>
      </c>
      <c r="BK38" s="226">
        <f>IFERROR(IF(RIGHT(VLOOKUP($A38,csapatok!$A:$GR,BK$271,FALSE),5)="Csere",VLOOKUP(LEFT(VLOOKUP($A38,csapatok!$A:$GR,BK$271,FALSE),LEN(VLOOKUP($A38,csapatok!$A:$GR,BK$271,FALSE))-6),'csapat-ranglista'!$A:$CC,BK$272,FALSE)/8,VLOOKUP(VLOOKUP($A38,csapatok!$A:$GR,BK$271,FALSE),'csapat-ranglista'!$A:$CC,BK$272,FALSE)/4),0)</f>
        <v>0</v>
      </c>
      <c r="BL38" s="226">
        <f>IFERROR(IF(RIGHT(VLOOKUP($A38,csapatok!$A:$GR,BL$271,FALSE),5)="Csere",VLOOKUP(LEFT(VLOOKUP($A38,csapatok!$A:$GR,BL$271,FALSE),LEN(VLOOKUP($A38,csapatok!$A:$GR,BL$271,FALSE))-6),'csapat-ranglista'!$A:$CC,BL$272,FALSE)/8,VLOOKUP(VLOOKUP($A38,csapatok!$A:$GR,BL$271,FALSE),'csapat-ranglista'!$A:$CC,BL$272,FALSE)/4),0)</f>
        <v>5.2972794757226449</v>
      </c>
      <c r="BM38" s="226">
        <f>IFERROR(IF(RIGHT(VLOOKUP($A38,csapatok!$A:$GR,BM$271,FALSE),5)="Csere",VLOOKUP(LEFT(VLOOKUP($A38,csapatok!$A:$GR,BM$271,FALSE),LEN(VLOOKUP($A38,csapatok!$A:$GR,BM$271,FALSE))-6),'csapat-ranglista'!$A:$CC,BM$272,FALSE)/8,VLOOKUP(VLOOKUP($A38,csapatok!$A:$GR,BM$271,FALSE),'csapat-ranglista'!$A:$CC,BM$272,FALSE)/4),0)</f>
        <v>0</v>
      </c>
      <c r="BN38" s="226">
        <f>IFERROR(IF(RIGHT(VLOOKUP($A38,csapatok!$A:$GR,BN$271,FALSE),5)="Csere",VLOOKUP(LEFT(VLOOKUP($A38,csapatok!$A:$GR,BN$271,FALSE),LEN(VLOOKUP($A38,csapatok!$A:$GR,BN$271,FALSE))-6),'csapat-ranglista'!$A:$CC,BN$272,FALSE)/8,VLOOKUP(VLOOKUP($A38,csapatok!$A:$GR,BN$271,FALSE),'csapat-ranglista'!$A:$CC,BN$272,FALSE)/4),0)</f>
        <v>0</v>
      </c>
      <c r="BO38" s="226">
        <f>IFERROR(IF(RIGHT(VLOOKUP($A38,csapatok!$A:$GR,BO$271,FALSE),5)="Csere",VLOOKUP(LEFT(VLOOKUP($A38,csapatok!$A:$GR,BO$271,FALSE),LEN(VLOOKUP($A38,csapatok!$A:$GR,BO$271,FALSE))-6),'csapat-ranglista'!$A:$CC,BO$272,FALSE)/8,VLOOKUP(VLOOKUP($A38,csapatok!$A:$GR,BO$271,FALSE),'csapat-ranglista'!$A:$CC,BO$272,FALSE)/4),0)</f>
        <v>11.671260279505567</v>
      </c>
      <c r="BP38" s="226">
        <f>IFERROR(IF(RIGHT(VLOOKUP($A38,csapatok!$A:$GR,BP$271,FALSE),5)="Csere",VLOOKUP(LEFT(VLOOKUP($A38,csapatok!$A:$GR,BP$271,FALSE),LEN(VLOOKUP($A38,csapatok!$A:$GR,BP$271,FALSE))-6),'csapat-ranglista'!$A:$CC,BP$272,FALSE)/8,VLOOKUP(VLOOKUP($A38,csapatok!$A:$GR,BP$271,FALSE),'csapat-ranglista'!$A:$CC,BP$272,FALSE)/4),0)</f>
        <v>0</v>
      </c>
      <c r="BQ38" s="226">
        <f>IFERROR(IF(RIGHT(VLOOKUP($A38,csapatok!$A:$GR,BQ$271,FALSE),5)="Csere",VLOOKUP(LEFT(VLOOKUP($A38,csapatok!$A:$GR,BQ$271,FALSE),LEN(VLOOKUP($A38,csapatok!$A:$GR,BQ$271,FALSE))-6),'csapat-ranglista'!$A:$CC,BQ$272,FALSE)/8,VLOOKUP(VLOOKUP($A38,csapatok!$A:$GR,BQ$271,FALSE),'csapat-ranglista'!$A:$CC,BQ$272,FALSE)/4),0)</f>
        <v>0</v>
      </c>
      <c r="BR38" s="226">
        <f>IFERROR(IF(RIGHT(VLOOKUP($A38,csapatok!$A:$GR,BR$271,FALSE),5)="Csere",VLOOKUP(LEFT(VLOOKUP($A38,csapatok!$A:$GR,BR$271,FALSE),LEN(VLOOKUP($A38,csapatok!$A:$GR,BR$271,FALSE))-6),'csapat-ranglista'!$A:$CC,BR$272,FALSE)/8,VLOOKUP(VLOOKUP($A38,csapatok!$A:$GR,BR$271,FALSE),'csapat-ranglista'!$A:$CC,BR$272,FALSE)/4),0)</f>
        <v>0</v>
      </c>
      <c r="BS38" s="226">
        <f>IFERROR(IF(RIGHT(VLOOKUP($A38,csapatok!$A:$GR,BS$271,FALSE),5)="Csere",VLOOKUP(LEFT(VLOOKUP($A38,csapatok!$A:$GR,BS$271,FALSE),LEN(VLOOKUP($A38,csapatok!$A:$GR,BS$271,FALSE))-6),'csapat-ranglista'!$A:$CC,BS$272,FALSE)/8,VLOOKUP(VLOOKUP($A38,csapatok!$A:$GR,BS$271,FALSE),'csapat-ranglista'!$A:$CC,BS$272,FALSE)/4),0)</f>
        <v>0.62483181533878074</v>
      </c>
      <c r="BT38" s="226">
        <f>IFERROR(IF(RIGHT(VLOOKUP($A38,csapatok!$A:$GR,BT$271,FALSE),5)="Csere",VLOOKUP(LEFT(VLOOKUP($A38,csapatok!$A:$GR,BT$271,FALSE),LEN(VLOOKUP($A38,csapatok!$A:$GR,BT$271,FALSE))-6),'csapat-ranglista'!$A:$CC,BT$272,FALSE)/8,VLOOKUP(VLOOKUP($A38,csapatok!$A:$GR,BT$271,FALSE),'csapat-ranglista'!$A:$CC,BT$272,FALSE)/4),0)</f>
        <v>0</v>
      </c>
      <c r="BU38" s="226">
        <f>IFERROR(IF(RIGHT(VLOOKUP($A38,csapatok!$A:$GR,BU$271,FALSE),5)="Csere",VLOOKUP(LEFT(VLOOKUP($A38,csapatok!$A:$GR,BU$271,FALSE),LEN(VLOOKUP($A38,csapatok!$A:$GR,BU$271,FALSE))-6),'csapat-ranglista'!$A:$CC,BU$272,FALSE)/8,VLOOKUP(VLOOKUP($A38,csapatok!$A:$GR,BU$271,FALSE),'csapat-ranglista'!$A:$CC,BU$272,FALSE)/4),0)</f>
        <v>0.61327716701308821</v>
      </c>
      <c r="BV38" s="226">
        <f>IFERROR(IF(RIGHT(VLOOKUP($A38,csapatok!$A:$GR,BV$271,FALSE),5)="Csere",VLOOKUP(LEFT(VLOOKUP($A38,csapatok!$A:$GR,BV$271,FALSE),LEN(VLOOKUP($A38,csapatok!$A:$GR,BV$271,FALSE))-6),'csapat-ranglista'!$A:$CC,BV$272,FALSE)/8,VLOOKUP(VLOOKUP($A38,csapatok!$A:$GR,BV$271,FALSE),'csapat-ranglista'!$A:$CC,BV$272,FALSE)/4),0)</f>
        <v>0</v>
      </c>
      <c r="BW38" s="226">
        <f>IFERROR(IF(RIGHT(VLOOKUP($A38,csapatok!$A:$GR,BW$271,FALSE),5)="Csere",VLOOKUP(LEFT(VLOOKUP($A38,csapatok!$A:$GR,BW$271,FALSE),LEN(VLOOKUP($A38,csapatok!$A:$GR,BW$271,FALSE))-6),'csapat-ranglista'!$A:$CC,BW$272,FALSE)/8,VLOOKUP(VLOOKUP($A38,csapatok!$A:$GR,BW$271,FALSE),'csapat-ranglista'!$A:$CC,BW$272,FALSE)/4),0)</f>
        <v>0</v>
      </c>
      <c r="BX38" s="226">
        <f>IFERROR(IF(RIGHT(VLOOKUP($A38,csapatok!$A:$GR,BX$271,FALSE),5)="Csere",VLOOKUP(LEFT(VLOOKUP($A38,csapatok!$A:$GR,BX$271,FALSE),LEN(VLOOKUP($A38,csapatok!$A:$GR,BX$271,FALSE))-6),'csapat-ranglista'!$A:$CC,BX$272,FALSE)/8,VLOOKUP(VLOOKUP($A38,csapatok!$A:$GR,BX$271,FALSE),'csapat-ranglista'!$A:$CC,BX$272,FALSE)/4),0)</f>
        <v>0</v>
      </c>
      <c r="BY38" s="226">
        <f>IFERROR(IF(RIGHT(VLOOKUP($A38,csapatok!$A:$GR,BY$271,FALSE),5)="Csere",VLOOKUP(LEFT(VLOOKUP($A38,csapatok!$A:$GR,BY$271,FALSE),LEN(VLOOKUP($A38,csapatok!$A:$GR,BY$271,FALSE))-6),'csapat-ranglista'!$A:$CC,BY$272,FALSE)/8,VLOOKUP(VLOOKUP($A38,csapatok!$A:$GR,BY$271,FALSE),'csapat-ranglista'!$A:$CC,BY$272,FALSE)/4),0)</f>
        <v>6.7951263622845453</v>
      </c>
      <c r="BZ38" s="226">
        <f>IFERROR(IF(RIGHT(VLOOKUP($A38,csapatok!$A:$GR,BZ$271,FALSE),5)="Csere",VLOOKUP(LEFT(VLOOKUP($A38,csapatok!$A:$GR,BZ$271,FALSE),LEN(VLOOKUP($A38,csapatok!$A:$GR,BZ$271,FALSE))-6),'csapat-ranglista'!$A:$CC,BZ$272,FALSE)/8,VLOOKUP(VLOOKUP($A38,csapatok!$A:$GR,BZ$271,FALSE),'csapat-ranglista'!$A:$CC,BZ$272,FALSE)/4),0)</f>
        <v>0</v>
      </c>
      <c r="CA38" s="226">
        <f>IFERROR(IF(RIGHT(VLOOKUP($A38,csapatok!$A:$GR,CA$271,FALSE),5)="Csere",VLOOKUP(LEFT(VLOOKUP($A38,csapatok!$A:$GR,CA$271,FALSE),LEN(VLOOKUP($A38,csapatok!$A:$GR,CA$271,FALSE))-6),'csapat-ranglista'!$A:$CC,CA$272,FALSE)/8,VLOOKUP(VLOOKUP($A38,csapatok!$A:$GR,CA$271,FALSE),'csapat-ranglista'!$A:$CC,CA$272,FALSE)/4),0)</f>
        <v>0</v>
      </c>
      <c r="CB38" s="226">
        <f>IFERROR(IF(RIGHT(VLOOKUP($A38,csapatok!$A:$GR,CB$271,FALSE),5)="Csere",VLOOKUP(LEFT(VLOOKUP($A38,csapatok!$A:$GR,CB$271,FALSE),LEN(VLOOKUP($A38,csapatok!$A:$GR,CB$271,FALSE))-6),'csapat-ranglista'!$A:$CC,CB$272,FALSE)/8,VLOOKUP(VLOOKUP($A38,csapatok!$A:$GR,CB$271,FALSE),'csapat-ranglista'!$A:$CC,CB$272,FALSE)/4),0)</f>
        <v>0</v>
      </c>
      <c r="CC38" s="226">
        <f>IFERROR(IF(RIGHT(VLOOKUP($A38,csapatok!$A:$GR,CC$271,FALSE),5)="Csere",VLOOKUP(LEFT(VLOOKUP($A38,csapatok!$A:$GR,CC$271,FALSE),LEN(VLOOKUP($A38,csapatok!$A:$GR,CC$271,FALSE))-6),'csapat-ranglista'!$A:$CC,CC$272,FALSE)/8,VLOOKUP(VLOOKUP($A38,csapatok!$A:$GR,CC$271,FALSE),'csapat-ranglista'!$A:$CC,CC$272,FALSE)/4),0)</f>
        <v>0</v>
      </c>
      <c r="CD38" s="226">
        <f>IFERROR(IF(RIGHT(VLOOKUP($A38,csapatok!$A:$GR,CD$271,FALSE),5)="Csere",VLOOKUP(LEFT(VLOOKUP($A38,csapatok!$A:$GR,CD$271,FALSE),LEN(VLOOKUP($A38,csapatok!$A:$GR,CD$271,FALSE))-6),'csapat-ranglista'!$A:$CC,CD$272,FALSE)/8,VLOOKUP(VLOOKUP($A38,csapatok!$A:$GR,CD$271,FALSE),'csapat-ranglista'!$A:$CC,CD$272,FALSE)/4),0)</f>
        <v>0</v>
      </c>
      <c r="CE38" s="226">
        <f>IFERROR(IF(RIGHT(VLOOKUP($A38,csapatok!$A:$GR,CE$271,FALSE),5)="Csere",VLOOKUP(LEFT(VLOOKUP($A38,csapatok!$A:$GR,CE$271,FALSE),LEN(VLOOKUP($A38,csapatok!$A:$GR,CE$271,FALSE))-6),'csapat-ranglista'!$A:$CC,CE$272,FALSE)/8,VLOOKUP(VLOOKUP($A38,csapatok!$A:$GR,CE$271,FALSE),'csapat-ranglista'!$A:$CC,CE$272,FALSE)/4),0)</f>
        <v>0</v>
      </c>
      <c r="CF38" s="226">
        <f>IFERROR(IF(RIGHT(VLOOKUP($A38,csapatok!$A:$GR,CF$271,FALSE),5)="Csere",VLOOKUP(LEFT(VLOOKUP($A38,csapatok!$A:$GR,CF$271,FALSE),LEN(VLOOKUP($A38,csapatok!$A:$GR,CF$271,FALSE))-6),'csapat-ranglista'!$A:$CC,CF$272,FALSE)/8,VLOOKUP(VLOOKUP($A38,csapatok!$A:$GR,CF$271,FALSE),'csapat-ranglista'!$A:$CC,CF$272,FALSE)/4),0)</f>
        <v>0</v>
      </c>
      <c r="CG38" s="226">
        <f>IFERROR(IF(RIGHT(VLOOKUP($A38,csapatok!$A:$GR,CG$271,FALSE),5)="Csere",VLOOKUP(LEFT(VLOOKUP($A38,csapatok!$A:$GR,CG$271,FALSE),LEN(VLOOKUP($A38,csapatok!$A:$GR,CG$271,FALSE))-6),'csapat-ranglista'!$A:$CC,CG$272,FALSE)/8,VLOOKUP(VLOOKUP($A38,csapatok!$A:$GR,CG$271,FALSE),'csapat-ranglista'!$A:$CC,CG$272,FALSE)/4),0)</f>
        <v>0</v>
      </c>
      <c r="CH38" s="226">
        <f>IFERROR(IF(RIGHT(VLOOKUP($A38,csapatok!$A:$GR,CH$271,FALSE),5)="Csere",VLOOKUP(LEFT(VLOOKUP($A38,csapatok!$A:$GR,CH$271,FALSE),LEN(VLOOKUP($A38,csapatok!$A:$GR,CH$271,FALSE))-6),'csapat-ranglista'!$A:$CC,CH$272,FALSE)/8,VLOOKUP(VLOOKUP($A38,csapatok!$A:$GR,CH$271,FALSE),'csapat-ranglista'!$A:$CC,CH$272,FALSE)/4),0)</f>
        <v>5.3491686053428404</v>
      </c>
      <c r="CI38" s="226">
        <f>IFERROR(IF(RIGHT(VLOOKUP($A38,csapatok!$A:$GR,CI$271,FALSE),5)="Csere",VLOOKUP(LEFT(VLOOKUP($A38,csapatok!$A:$GR,CI$271,FALSE),LEN(VLOOKUP($A38,csapatok!$A:$GR,CI$271,FALSE))-6),'csapat-ranglista'!$A:$CC,CI$272,FALSE)/8,VLOOKUP(VLOOKUP($A38,csapatok!$A:$GR,CI$271,FALSE),'csapat-ranglista'!$A:$CC,CI$272,FALSE)/4),0)</f>
        <v>0</v>
      </c>
      <c r="CJ38" s="227">
        <f>versenyek!$IQ$11*IFERROR(VLOOKUP(VLOOKUP($A38,versenyek!IP:IR,3,FALSE),szabalyok!$A$16:$B$23,2,FALSE)/4,0)</f>
        <v>0</v>
      </c>
      <c r="CK38" s="227">
        <f>versenyek!$IT$11*IFERROR(VLOOKUP(VLOOKUP($A38,versenyek!IS:IU,3,FALSE),szabalyok!$A$16:$B$23,2,FALSE)/4,0)</f>
        <v>0</v>
      </c>
      <c r="CL38" s="226"/>
      <c r="CM38" s="250">
        <f t="shared" si="1"/>
        <v>30.350943705207467</v>
      </c>
    </row>
    <row r="39" spans="1:91">
      <c r="A39" s="32" t="s">
        <v>191</v>
      </c>
      <c r="B39" s="292" t="s">
        <v>1390</v>
      </c>
      <c r="C39" s="133" t="s">
        <v>736</v>
      </c>
      <c r="D39" s="32" t="s">
        <v>9</v>
      </c>
      <c r="E39" s="47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f>IFERROR(IF(RIGHT(VLOOKUP($A39,csapatok!$A:$BL,X$271,FALSE),5)="Csere",VLOOKUP(LEFT(VLOOKUP($A39,csapatok!$A:$BL,X$271,FALSE),LEN(VLOOKUP($A39,csapatok!$A:$BL,X$271,FALSE))-6),'csapat-ranglista'!$A:$CC,X$272,FALSE)/8,VLOOKUP(VLOOKUP($A39,csapatok!$A:$BL,X$271,FALSE),'csapat-ranglista'!$A:$CC,X$272,FALSE)/4),0)</f>
        <v>0</v>
      </c>
      <c r="Y39" s="32">
        <f>IFERROR(IF(RIGHT(VLOOKUP($A39,csapatok!$A:$BL,Y$271,FALSE),5)="Csere",VLOOKUP(LEFT(VLOOKUP($A39,csapatok!$A:$BL,Y$271,FALSE),LEN(VLOOKUP($A39,csapatok!$A:$BL,Y$271,FALSE))-6),'csapat-ranglista'!$A:$CC,Y$272,FALSE)/8,VLOOKUP(VLOOKUP($A39,csapatok!$A:$BL,Y$271,FALSE),'csapat-ranglista'!$A:$CC,Y$272,FALSE)/4),0)</f>
        <v>0</v>
      </c>
      <c r="Z39" s="32">
        <f>IFERROR(IF(RIGHT(VLOOKUP($A39,csapatok!$A:$BL,Z$271,FALSE),5)="Csere",VLOOKUP(LEFT(VLOOKUP($A39,csapatok!$A:$BL,Z$271,FALSE),LEN(VLOOKUP($A39,csapatok!$A:$BL,Z$271,FALSE))-6),'csapat-ranglista'!$A:$CC,Z$272,FALSE)/8,VLOOKUP(VLOOKUP($A39,csapatok!$A:$BL,Z$271,FALSE),'csapat-ranglista'!$A:$CC,Z$272,FALSE)/4),0)</f>
        <v>0</v>
      </c>
      <c r="AA39" s="32">
        <f>IFERROR(IF(RIGHT(VLOOKUP($A39,csapatok!$A:$BL,AA$271,FALSE),5)="Csere",VLOOKUP(LEFT(VLOOKUP($A39,csapatok!$A:$BL,AA$271,FALSE),LEN(VLOOKUP($A39,csapatok!$A:$BL,AA$271,FALSE))-6),'csapat-ranglista'!$A:$CC,AA$272,FALSE)/8,VLOOKUP(VLOOKUP($A39,csapatok!$A:$BL,AA$271,FALSE),'csapat-ranglista'!$A:$CC,AA$272,FALSE)/4),0)</f>
        <v>0</v>
      </c>
      <c r="AB39" s="226">
        <f>IFERROR(IF(RIGHT(VLOOKUP($A39,csapatok!$A:$BL,AB$271,FALSE),5)="Csere",VLOOKUP(LEFT(VLOOKUP($A39,csapatok!$A:$BL,AB$271,FALSE),LEN(VLOOKUP($A39,csapatok!$A:$BL,AB$271,FALSE))-6),'csapat-ranglista'!$A:$CC,AB$272,FALSE)/8,VLOOKUP(VLOOKUP($A39,csapatok!$A:$BL,AB$271,FALSE),'csapat-ranglista'!$A:$CC,AB$272,FALSE)/4),0)</f>
        <v>0</v>
      </c>
      <c r="AC39" s="226">
        <f>IFERROR(IF(RIGHT(VLOOKUP($A39,csapatok!$A:$BL,AC$271,FALSE),5)="Csere",VLOOKUP(LEFT(VLOOKUP($A39,csapatok!$A:$BL,AC$271,FALSE),LEN(VLOOKUP($A39,csapatok!$A:$BL,AC$271,FALSE))-6),'csapat-ranglista'!$A:$CC,AC$272,FALSE)/8,VLOOKUP(VLOOKUP($A39,csapatok!$A:$BL,AC$271,FALSE),'csapat-ranglista'!$A:$CC,AC$272,FALSE)/4),0)</f>
        <v>0</v>
      </c>
      <c r="AD39" s="226">
        <f>IFERROR(IF(RIGHT(VLOOKUP($A39,csapatok!$A:$BL,AD$271,FALSE),5)="Csere",VLOOKUP(LEFT(VLOOKUP($A39,csapatok!$A:$BL,AD$271,FALSE),LEN(VLOOKUP($A39,csapatok!$A:$BL,AD$271,FALSE))-6),'csapat-ranglista'!$A:$CC,AD$272,FALSE)/8,VLOOKUP(VLOOKUP($A39,csapatok!$A:$BL,AD$271,FALSE),'csapat-ranglista'!$A:$CC,AD$272,FALSE)/4),0)</f>
        <v>0</v>
      </c>
      <c r="AE39" s="226">
        <f>IFERROR(IF(RIGHT(VLOOKUP($A39,csapatok!$A:$BL,AE$271,FALSE),5)="Csere",VLOOKUP(LEFT(VLOOKUP($A39,csapatok!$A:$BL,AE$271,FALSE),LEN(VLOOKUP($A39,csapatok!$A:$BL,AE$271,FALSE))-6),'csapat-ranglista'!$A:$CC,AE$272,FALSE)/8,VLOOKUP(VLOOKUP($A39,csapatok!$A:$BL,AE$271,FALSE),'csapat-ranglista'!$A:$CC,AE$272,FALSE)/4),0)</f>
        <v>0</v>
      </c>
      <c r="AF39" s="226">
        <f>IFERROR(IF(RIGHT(VLOOKUP($A39,csapatok!$A:$BL,AF$271,FALSE),5)="Csere",VLOOKUP(LEFT(VLOOKUP($A39,csapatok!$A:$BL,AF$271,FALSE),LEN(VLOOKUP($A39,csapatok!$A:$BL,AF$271,FALSE))-6),'csapat-ranglista'!$A:$CC,AF$272,FALSE)/8,VLOOKUP(VLOOKUP($A39,csapatok!$A:$BL,AF$271,FALSE),'csapat-ranglista'!$A:$CC,AF$272,FALSE)/4),0)</f>
        <v>0</v>
      </c>
      <c r="AG39" s="226">
        <f>IFERROR(IF(RIGHT(VLOOKUP($A39,csapatok!$A:$BL,AG$271,FALSE),5)="Csere",VLOOKUP(LEFT(VLOOKUP($A39,csapatok!$A:$BL,AG$271,FALSE),LEN(VLOOKUP($A39,csapatok!$A:$BL,AG$271,FALSE))-6),'csapat-ranglista'!$A:$CC,AG$272,FALSE)/8,VLOOKUP(VLOOKUP($A39,csapatok!$A:$BL,AG$271,FALSE),'csapat-ranglista'!$A:$CC,AG$272,FALSE)/4),0)</f>
        <v>0</v>
      </c>
      <c r="AH39" s="226">
        <f>IFERROR(IF(RIGHT(VLOOKUP($A39,csapatok!$A:$BL,AH$271,FALSE),5)="Csere",VLOOKUP(LEFT(VLOOKUP($A39,csapatok!$A:$BL,AH$271,FALSE),LEN(VLOOKUP($A39,csapatok!$A:$BL,AH$271,FALSE))-6),'csapat-ranglista'!$A:$CC,AH$272,FALSE)/8,VLOOKUP(VLOOKUP($A39,csapatok!$A:$BL,AH$271,FALSE),'csapat-ranglista'!$A:$CC,AH$272,FALSE)/4),0)</f>
        <v>0</v>
      </c>
      <c r="AI39" s="226">
        <f>IFERROR(IF(RIGHT(VLOOKUP($A39,csapatok!$A:$BL,AI$271,FALSE),5)="Csere",VLOOKUP(LEFT(VLOOKUP($A39,csapatok!$A:$BL,AI$271,FALSE),LEN(VLOOKUP($A39,csapatok!$A:$BL,AI$271,FALSE))-6),'csapat-ranglista'!$A:$CC,AI$272,FALSE)/8,VLOOKUP(VLOOKUP($A39,csapatok!$A:$BL,AI$271,FALSE),'csapat-ranglista'!$A:$CC,AI$272,FALSE)/4),0)</f>
        <v>0</v>
      </c>
      <c r="AJ39" s="226">
        <f>IFERROR(IF(RIGHT(VLOOKUP($A39,csapatok!$A:$BL,AJ$271,FALSE),5)="Csere",VLOOKUP(LEFT(VLOOKUP($A39,csapatok!$A:$BL,AJ$271,FALSE),LEN(VLOOKUP($A39,csapatok!$A:$BL,AJ$271,FALSE))-6),'csapat-ranglista'!$A:$CC,AJ$272,FALSE)/8,VLOOKUP(VLOOKUP($A39,csapatok!$A:$BL,AJ$271,FALSE),'csapat-ranglista'!$A:$CC,AJ$272,FALSE)/2),0)</f>
        <v>0</v>
      </c>
      <c r="AK39" s="226">
        <f>IFERROR(IF(RIGHT(VLOOKUP($A39,csapatok!$A:$CN,AK$271,FALSE),5)="Csere",VLOOKUP(LEFT(VLOOKUP($A39,csapatok!$A:$CN,AK$271,FALSE),LEN(VLOOKUP($A39,csapatok!$A:$CN,AK$271,FALSE))-6),'csapat-ranglista'!$A:$CC,AK$272,FALSE)/8,VLOOKUP(VLOOKUP($A39,csapatok!$A:$CN,AK$271,FALSE),'csapat-ranglista'!$A:$CC,AK$272,FALSE)/4),0)</f>
        <v>0</v>
      </c>
      <c r="AL39" s="226">
        <f>IFERROR(IF(RIGHT(VLOOKUP($A39,csapatok!$A:$CN,AL$271,FALSE),5)="Csere",VLOOKUP(LEFT(VLOOKUP($A39,csapatok!$A:$CN,AL$271,FALSE),LEN(VLOOKUP($A39,csapatok!$A:$CN,AL$271,FALSE))-6),'csapat-ranglista'!$A:$CC,AL$272,FALSE)/8,VLOOKUP(VLOOKUP($A39,csapatok!$A:$CN,AL$271,FALSE),'csapat-ranglista'!$A:$CC,AL$272,FALSE)/4),0)</f>
        <v>0</v>
      </c>
      <c r="AM39" s="226">
        <f>IFERROR(IF(RIGHT(VLOOKUP($A39,csapatok!$A:$CN,AM$271,FALSE),5)="Csere",VLOOKUP(LEFT(VLOOKUP($A39,csapatok!$A:$CN,AM$271,FALSE),LEN(VLOOKUP($A39,csapatok!$A:$CN,AM$271,FALSE))-6),'csapat-ranglista'!$A:$CC,AM$272,FALSE)/8,VLOOKUP(VLOOKUP($A39,csapatok!$A:$CN,AM$271,FALSE),'csapat-ranglista'!$A:$CC,AM$272,FALSE)/4),0)</f>
        <v>0</v>
      </c>
      <c r="AN39" s="226">
        <f>IFERROR(IF(RIGHT(VLOOKUP($A39,csapatok!$A:$CN,AN$271,FALSE),5)="Csere",VLOOKUP(LEFT(VLOOKUP($A39,csapatok!$A:$CN,AN$271,FALSE),LEN(VLOOKUP($A39,csapatok!$A:$CN,AN$271,FALSE))-6),'csapat-ranglista'!$A:$CC,AN$272,FALSE)/8,VLOOKUP(VLOOKUP($A39,csapatok!$A:$CN,AN$271,FALSE),'csapat-ranglista'!$A:$CC,AN$272,FALSE)/4),0)</f>
        <v>0</v>
      </c>
      <c r="AO39" s="226">
        <f>IFERROR(IF(RIGHT(VLOOKUP($A39,csapatok!$A:$CN,AO$271,FALSE),5)="Csere",VLOOKUP(LEFT(VLOOKUP($A39,csapatok!$A:$CN,AO$271,FALSE),LEN(VLOOKUP($A39,csapatok!$A:$CN,AO$271,FALSE))-6),'csapat-ranglista'!$A:$CC,AO$272,FALSE)/8,VLOOKUP(VLOOKUP($A39,csapatok!$A:$CN,AO$271,FALSE),'csapat-ranglista'!$A:$CC,AO$272,FALSE)/4),0)</f>
        <v>0</v>
      </c>
      <c r="AP39" s="226">
        <f>IFERROR(IF(RIGHT(VLOOKUP($A39,csapatok!$A:$CN,AP$271,FALSE),5)="Csere",VLOOKUP(LEFT(VLOOKUP($A39,csapatok!$A:$CN,AP$271,FALSE),LEN(VLOOKUP($A39,csapatok!$A:$CN,AP$271,FALSE))-6),'csapat-ranglista'!$A:$CC,AP$272,FALSE)/8,VLOOKUP(VLOOKUP($A39,csapatok!$A:$CN,AP$271,FALSE),'csapat-ranglista'!$A:$CC,AP$272,FALSE)/4),0)</f>
        <v>0</v>
      </c>
      <c r="AQ39" s="226">
        <f>IFERROR(IF(RIGHT(VLOOKUP($A39,csapatok!$A:$CN,AQ$271,FALSE),5)="Csere",VLOOKUP(LEFT(VLOOKUP($A39,csapatok!$A:$CN,AQ$271,FALSE),LEN(VLOOKUP($A39,csapatok!$A:$CN,AQ$271,FALSE))-6),'csapat-ranglista'!$A:$CC,AQ$272,FALSE)/8,VLOOKUP(VLOOKUP($A39,csapatok!$A:$CN,AQ$271,FALSE),'csapat-ranglista'!$A:$CC,AQ$272,FALSE)/4),0)</f>
        <v>0</v>
      </c>
      <c r="AR39" s="226">
        <f>IFERROR(IF(RIGHT(VLOOKUP($A39,csapatok!$A:$CN,AR$271,FALSE),5)="Csere",VLOOKUP(LEFT(VLOOKUP($A39,csapatok!$A:$CN,AR$271,FALSE),LEN(VLOOKUP($A39,csapatok!$A:$CN,AR$271,FALSE))-6),'csapat-ranglista'!$A:$CC,AR$272,FALSE)/8,VLOOKUP(VLOOKUP($A39,csapatok!$A:$CN,AR$271,FALSE),'csapat-ranglista'!$A:$CC,AR$272,FALSE)/4),0)</f>
        <v>0</v>
      </c>
      <c r="AS39" s="226">
        <f>IFERROR(IF(RIGHT(VLOOKUP($A39,csapatok!$A:$CN,AS$271,FALSE),5)="Csere",VLOOKUP(LEFT(VLOOKUP($A39,csapatok!$A:$CN,AS$271,FALSE),LEN(VLOOKUP($A39,csapatok!$A:$CN,AS$271,FALSE))-6),'csapat-ranglista'!$A:$CC,AS$272,FALSE)/8,VLOOKUP(VLOOKUP($A39,csapatok!$A:$CN,AS$271,FALSE),'csapat-ranglista'!$A:$CC,AS$272,FALSE)/4),0)</f>
        <v>1.7007109583201583</v>
      </c>
      <c r="AT39" s="226">
        <f>IFERROR(IF(RIGHT(VLOOKUP($A39,csapatok!$A:$CN,AT$271,FALSE),5)="Csere",VLOOKUP(LEFT(VLOOKUP($A39,csapatok!$A:$CN,AT$271,FALSE),LEN(VLOOKUP($A39,csapatok!$A:$CN,AT$271,FALSE))-6),'csapat-ranglista'!$A:$CC,AT$272,FALSE)/8,VLOOKUP(VLOOKUP($A39,csapatok!$A:$CN,AT$271,FALSE),'csapat-ranglista'!$A:$CC,AT$272,FALSE)/4),0)</f>
        <v>0</v>
      </c>
      <c r="AU39" s="226">
        <f>IFERROR(IF(RIGHT(VLOOKUP($A39,csapatok!$A:$CN,AU$271,FALSE),5)="Csere",VLOOKUP(LEFT(VLOOKUP($A39,csapatok!$A:$CN,AU$271,FALSE),LEN(VLOOKUP($A39,csapatok!$A:$CN,AU$271,FALSE))-6),'csapat-ranglista'!$A:$CC,AU$272,FALSE)/8,VLOOKUP(VLOOKUP($A39,csapatok!$A:$CN,AU$271,FALSE),'csapat-ranglista'!$A:$CC,AU$272,FALSE)/4),0)</f>
        <v>0</v>
      </c>
      <c r="AV39" s="226">
        <f>IFERROR(IF(RIGHT(VLOOKUP($A39,csapatok!$A:$CN,AV$271,FALSE),5)="Csere",VLOOKUP(LEFT(VLOOKUP($A39,csapatok!$A:$CN,AV$271,FALSE),LEN(VLOOKUP($A39,csapatok!$A:$CN,AV$271,FALSE))-6),'csapat-ranglista'!$A:$CC,AV$272,FALSE)/8,VLOOKUP(VLOOKUP($A39,csapatok!$A:$CN,AV$271,FALSE),'csapat-ranglista'!$A:$CC,AV$272,FALSE)/4),0)</f>
        <v>0</v>
      </c>
      <c r="AW39" s="226">
        <f>IFERROR(IF(RIGHT(VLOOKUP($A39,csapatok!$A:$CN,AW$271,FALSE),5)="Csere",VLOOKUP(LEFT(VLOOKUP($A39,csapatok!$A:$CN,AW$271,FALSE),LEN(VLOOKUP($A39,csapatok!$A:$CN,AW$271,FALSE))-6),'csapat-ranglista'!$A:$CC,AW$272,FALSE)/8,VLOOKUP(VLOOKUP($A39,csapatok!$A:$CN,AW$271,FALSE),'csapat-ranglista'!$A:$CC,AW$272,FALSE)/4),0)</f>
        <v>0</v>
      </c>
      <c r="AX39" s="226">
        <f>IFERROR(IF(RIGHT(VLOOKUP($A39,csapatok!$A:$CN,AX$271,FALSE),5)="Csere",VLOOKUP(LEFT(VLOOKUP($A39,csapatok!$A:$CN,AX$271,FALSE),LEN(VLOOKUP($A39,csapatok!$A:$CN,AX$271,FALSE))-6),'csapat-ranglista'!$A:$CC,AX$272,FALSE)/8,VLOOKUP(VLOOKUP($A39,csapatok!$A:$CN,AX$271,FALSE),'csapat-ranglista'!$A:$CC,AX$272,FALSE)/4),0)</f>
        <v>0</v>
      </c>
      <c r="AY39" s="226">
        <f>IFERROR(IF(RIGHT(VLOOKUP($A39,csapatok!$A:$GR,AY$271,FALSE),5)="Csere",VLOOKUP(LEFT(VLOOKUP($A39,csapatok!$A:$GR,AY$271,FALSE),LEN(VLOOKUP($A39,csapatok!$A:$GR,AY$271,FALSE))-6),'csapat-ranglista'!$A:$CC,AY$272,FALSE)/8,VLOOKUP(VLOOKUP($A39,csapatok!$A:$GR,AY$271,FALSE),'csapat-ranglista'!$A:$CC,AY$272,FALSE)/4),0)</f>
        <v>0</v>
      </c>
      <c r="AZ39" s="226">
        <f>IFERROR(IF(RIGHT(VLOOKUP($A39,csapatok!$A:$GR,AZ$271,FALSE),5)="Csere",VLOOKUP(LEFT(VLOOKUP($A39,csapatok!$A:$GR,AZ$271,FALSE),LEN(VLOOKUP($A39,csapatok!$A:$GR,AZ$271,FALSE))-6),'csapat-ranglista'!$A:$CC,AZ$272,FALSE)/8,VLOOKUP(VLOOKUP($A39,csapatok!$A:$GR,AZ$271,FALSE),'csapat-ranglista'!$A:$CC,AZ$272,FALSE)/4),0)</f>
        <v>0</v>
      </c>
      <c r="BA39" s="226">
        <f>IFERROR(IF(RIGHT(VLOOKUP($A39,csapatok!$A:$GR,BA$271,FALSE),5)="Csere",VLOOKUP(LEFT(VLOOKUP($A39,csapatok!$A:$GR,BA$271,FALSE),LEN(VLOOKUP($A39,csapatok!$A:$GR,BA$271,FALSE))-6),'csapat-ranglista'!$A:$CC,BA$272,FALSE)/8,VLOOKUP(VLOOKUP($A39,csapatok!$A:$GR,BA$271,FALSE),'csapat-ranglista'!$A:$CC,BA$272,FALSE)/4),0)</f>
        <v>0</v>
      </c>
      <c r="BB39" s="226">
        <f>IFERROR(IF(RIGHT(VLOOKUP($A39,csapatok!$A:$GR,BB$271,FALSE),5)="Csere",VLOOKUP(LEFT(VLOOKUP($A39,csapatok!$A:$GR,BB$271,FALSE),LEN(VLOOKUP($A39,csapatok!$A:$GR,BB$271,FALSE))-6),'csapat-ranglista'!$A:$CC,BB$272,FALSE)/8,VLOOKUP(VLOOKUP($A39,csapatok!$A:$GR,BB$271,FALSE),'csapat-ranglista'!$A:$CC,BB$272,FALSE)/4),0)</f>
        <v>0</v>
      </c>
      <c r="BC39" s="227">
        <f>versenyek!$ES$11*IFERROR(VLOOKUP(VLOOKUP($A39,versenyek!ER:ET,3,FALSE),szabalyok!$A$16:$B$23,2,FALSE)/4,0)</f>
        <v>0</v>
      </c>
      <c r="BD39" s="227">
        <f>versenyek!$EV$11*IFERROR(VLOOKUP(VLOOKUP($A39,versenyek!EU:EW,3,FALSE),szabalyok!$A$16:$B$23,2,FALSE)/4,0)</f>
        <v>0.34615377652478146</v>
      </c>
      <c r="BE39" s="226">
        <f>IFERROR(IF(RIGHT(VLOOKUP($A39,csapatok!$A:$GR,BE$271,FALSE),5)="Csere",VLOOKUP(LEFT(VLOOKUP($A39,csapatok!$A:$GR,BE$271,FALSE),LEN(VLOOKUP($A39,csapatok!$A:$GR,BE$271,FALSE))-6),'csapat-ranglista'!$A:$CC,BE$272,FALSE)/8,VLOOKUP(VLOOKUP($A39,csapatok!$A:$GR,BE$271,FALSE),'csapat-ranglista'!$A:$CC,BE$272,FALSE)/4),0)</f>
        <v>0</v>
      </c>
      <c r="BF39" s="226">
        <f>IFERROR(IF(RIGHT(VLOOKUP($A39,csapatok!$A:$GR,BF$271,FALSE),5)="Csere",VLOOKUP(LEFT(VLOOKUP($A39,csapatok!$A:$GR,BF$271,FALSE),LEN(VLOOKUP($A39,csapatok!$A:$GR,BF$271,FALSE))-6),'csapat-ranglista'!$A:$CC,BF$272,FALSE)/8,VLOOKUP(VLOOKUP($A39,csapatok!$A:$GR,BF$271,FALSE),'csapat-ranglista'!$A:$CC,BF$272,FALSE)/4),0)</f>
        <v>0</v>
      </c>
      <c r="BG39" s="226">
        <f>IFERROR(IF(RIGHT(VLOOKUP($A39,csapatok!$A:$GR,BG$271,FALSE),5)="Csere",VLOOKUP(LEFT(VLOOKUP($A39,csapatok!$A:$GR,BG$271,FALSE),LEN(VLOOKUP($A39,csapatok!$A:$GR,BG$271,FALSE))-6),'csapat-ranglista'!$A:$CC,BG$272,FALSE)/8,VLOOKUP(VLOOKUP($A39,csapatok!$A:$GR,BG$271,FALSE),'csapat-ranglista'!$A:$CC,BG$272,FALSE)/4),0)</f>
        <v>0</v>
      </c>
      <c r="BH39" s="226">
        <f>IFERROR(IF(RIGHT(VLOOKUP($A39,csapatok!$A:$GR,BH$271,FALSE),5)="Csere",VLOOKUP(LEFT(VLOOKUP($A39,csapatok!$A:$GR,BH$271,FALSE),LEN(VLOOKUP($A39,csapatok!$A:$GR,BH$271,FALSE))-6),'csapat-ranglista'!$A:$CC,BH$272,FALSE)/8,VLOOKUP(VLOOKUP($A39,csapatok!$A:$GR,BH$271,FALSE),'csapat-ranglista'!$A:$CC,BH$272,FALSE)/4),0)</f>
        <v>2.905383252447733</v>
      </c>
      <c r="BI39" s="226">
        <f>IFERROR(IF(RIGHT(VLOOKUP($A39,csapatok!$A:$GR,BI$271,FALSE),5)="Csere",VLOOKUP(LEFT(VLOOKUP($A39,csapatok!$A:$GR,BI$271,FALSE),LEN(VLOOKUP($A39,csapatok!$A:$GR,BI$271,FALSE))-6),'csapat-ranglista'!$A:$CC,BI$272,FALSE)/8,VLOOKUP(VLOOKUP($A39,csapatok!$A:$GR,BI$271,FALSE),'csapat-ranglista'!$A:$CC,BI$272,FALSE)/4),0)</f>
        <v>0</v>
      </c>
      <c r="BJ39" s="226">
        <f>IFERROR(IF(RIGHT(VLOOKUP($A39,csapatok!$A:$GR,BJ$271,FALSE),5)="Csere",VLOOKUP(LEFT(VLOOKUP($A39,csapatok!$A:$GR,BJ$271,FALSE),LEN(VLOOKUP($A39,csapatok!$A:$GR,BJ$271,FALSE))-6),'csapat-ranglista'!$A:$CC,BJ$272,FALSE)/8,VLOOKUP(VLOOKUP($A39,csapatok!$A:$GR,BJ$271,FALSE),'csapat-ranglista'!$A:$CC,BJ$272,FALSE)/4),0)</f>
        <v>0</v>
      </c>
      <c r="BK39" s="226">
        <f>IFERROR(IF(RIGHT(VLOOKUP($A39,csapatok!$A:$GR,BK$271,FALSE),5)="Csere",VLOOKUP(LEFT(VLOOKUP($A39,csapatok!$A:$GR,BK$271,FALSE),LEN(VLOOKUP($A39,csapatok!$A:$GR,BK$271,FALSE))-6),'csapat-ranglista'!$A:$CC,BK$272,FALSE)/8,VLOOKUP(VLOOKUP($A39,csapatok!$A:$GR,BK$271,FALSE),'csapat-ranglista'!$A:$CC,BK$272,FALSE)/4),0)</f>
        <v>0</v>
      </c>
      <c r="BL39" s="226">
        <f>IFERROR(IF(RIGHT(VLOOKUP($A39,csapatok!$A:$GR,BL$271,FALSE),5)="Csere",VLOOKUP(LEFT(VLOOKUP($A39,csapatok!$A:$GR,BL$271,FALSE),LEN(VLOOKUP($A39,csapatok!$A:$GR,BL$271,FALSE))-6),'csapat-ranglista'!$A:$CC,BL$272,FALSE)/8,VLOOKUP(VLOOKUP($A39,csapatok!$A:$GR,BL$271,FALSE),'csapat-ranglista'!$A:$CC,BL$272,FALSE)/4),0)</f>
        <v>2.2702626324525617</v>
      </c>
      <c r="BM39" s="226">
        <f>IFERROR(IF(RIGHT(VLOOKUP($A39,csapatok!$A:$GR,BM$271,FALSE),5)="Csere",VLOOKUP(LEFT(VLOOKUP($A39,csapatok!$A:$GR,BM$271,FALSE),LEN(VLOOKUP($A39,csapatok!$A:$GR,BM$271,FALSE))-6),'csapat-ranglista'!$A:$CC,BM$272,FALSE)/8,VLOOKUP(VLOOKUP($A39,csapatok!$A:$GR,BM$271,FALSE),'csapat-ranglista'!$A:$CC,BM$272,FALSE)/4),0)</f>
        <v>0</v>
      </c>
      <c r="BN39" s="226">
        <f>IFERROR(IF(RIGHT(VLOOKUP($A39,csapatok!$A:$GR,BN$271,FALSE),5)="Csere",VLOOKUP(LEFT(VLOOKUP($A39,csapatok!$A:$GR,BN$271,FALSE),LEN(VLOOKUP($A39,csapatok!$A:$GR,BN$271,FALSE))-6),'csapat-ranglista'!$A:$CC,BN$272,FALSE)/8,VLOOKUP(VLOOKUP($A39,csapatok!$A:$GR,BN$271,FALSE),'csapat-ranglista'!$A:$CC,BN$272,FALSE)/4),0)</f>
        <v>0</v>
      </c>
      <c r="BO39" s="226">
        <f>IFERROR(IF(RIGHT(VLOOKUP($A39,csapatok!$A:$GR,BO$271,FALSE),5)="Csere",VLOOKUP(LEFT(VLOOKUP($A39,csapatok!$A:$GR,BO$271,FALSE),LEN(VLOOKUP($A39,csapatok!$A:$GR,BO$271,FALSE))-6),'csapat-ranglista'!$A:$CC,BO$272,FALSE)/8,VLOOKUP(VLOOKUP($A39,csapatok!$A:$GR,BO$271,FALSE),'csapat-ranglista'!$A:$CC,BO$272,FALSE)/4),0)</f>
        <v>1.5561680372674089</v>
      </c>
      <c r="BP39" s="226">
        <f>IFERROR(IF(RIGHT(VLOOKUP($A39,csapatok!$A:$GR,BP$271,FALSE),5)="Csere",VLOOKUP(LEFT(VLOOKUP($A39,csapatok!$A:$GR,BP$271,FALSE),LEN(VLOOKUP($A39,csapatok!$A:$GR,BP$271,FALSE))-6),'csapat-ranglista'!$A:$CC,BP$272,FALSE)/8,VLOOKUP(VLOOKUP($A39,csapatok!$A:$GR,BP$271,FALSE),'csapat-ranglista'!$A:$CC,BP$272,FALSE)/4),0)</f>
        <v>0</v>
      </c>
      <c r="BQ39" s="226">
        <f>IFERROR(IF(RIGHT(VLOOKUP($A39,csapatok!$A:$GR,BQ$271,FALSE),5)="Csere",VLOOKUP(LEFT(VLOOKUP($A39,csapatok!$A:$GR,BQ$271,FALSE),LEN(VLOOKUP($A39,csapatok!$A:$GR,BQ$271,FALSE))-6),'csapat-ranglista'!$A:$CC,BQ$272,FALSE)/8,VLOOKUP(VLOOKUP($A39,csapatok!$A:$GR,BQ$271,FALSE),'csapat-ranglista'!$A:$CC,BQ$272,FALSE)/4),0)</f>
        <v>0</v>
      </c>
      <c r="BR39" s="226">
        <f>IFERROR(IF(RIGHT(VLOOKUP($A39,csapatok!$A:$GR,BR$271,FALSE),5)="Csere",VLOOKUP(LEFT(VLOOKUP($A39,csapatok!$A:$GR,BR$271,FALSE),LEN(VLOOKUP($A39,csapatok!$A:$GR,BR$271,FALSE))-6),'csapat-ranglista'!$A:$CC,BR$272,FALSE)/8,VLOOKUP(VLOOKUP($A39,csapatok!$A:$GR,BR$271,FALSE),'csapat-ranglista'!$A:$CC,BR$272,FALSE)/4),0)</f>
        <v>0</v>
      </c>
      <c r="BS39" s="226">
        <f>IFERROR(IF(RIGHT(VLOOKUP($A39,csapatok!$A:$GR,BS$271,FALSE),5)="Csere",VLOOKUP(LEFT(VLOOKUP($A39,csapatok!$A:$GR,BS$271,FALSE),LEN(VLOOKUP($A39,csapatok!$A:$GR,BS$271,FALSE))-6),'csapat-ranglista'!$A:$CC,BS$272,FALSE)/8,VLOOKUP(VLOOKUP($A39,csapatok!$A:$GR,BS$271,FALSE),'csapat-ranglista'!$A:$CC,BS$272,FALSE)/4),0)</f>
        <v>0</v>
      </c>
      <c r="BT39" s="226">
        <f>IFERROR(IF(RIGHT(VLOOKUP($A39,csapatok!$A:$GR,BT$271,FALSE),5)="Csere",VLOOKUP(LEFT(VLOOKUP($A39,csapatok!$A:$GR,BT$271,FALSE),LEN(VLOOKUP($A39,csapatok!$A:$GR,BT$271,FALSE))-6),'csapat-ranglista'!$A:$CC,BT$272,FALSE)/8,VLOOKUP(VLOOKUP($A39,csapatok!$A:$GR,BT$271,FALSE),'csapat-ranglista'!$A:$CC,BT$272,FALSE)/4),0)</f>
        <v>0</v>
      </c>
      <c r="BU39" s="226">
        <f>IFERROR(IF(RIGHT(VLOOKUP($A39,csapatok!$A:$GR,BU$271,FALSE),5)="Csere",VLOOKUP(LEFT(VLOOKUP($A39,csapatok!$A:$GR,BU$271,FALSE),LEN(VLOOKUP($A39,csapatok!$A:$GR,BU$271,FALSE))-6),'csapat-ranglista'!$A:$CC,BU$272,FALSE)/8,VLOOKUP(VLOOKUP($A39,csapatok!$A:$GR,BU$271,FALSE),'csapat-ranglista'!$A:$CC,BU$272,FALSE)/4),0)</f>
        <v>3.0663858350654412</v>
      </c>
      <c r="BV39" s="226">
        <f>IFERROR(IF(RIGHT(VLOOKUP($A39,csapatok!$A:$GR,BV$271,FALSE),5)="Csere",VLOOKUP(LEFT(VLOOKUP($A39,csapatok!$A:$GR,BV$271,FALSE),LEN(VLOOKUP($A39,csapatok!$A:$GR,BV$271,FALSE))-6),'csapat-ranglista'!$A:$CC,BV$272,FALSE)/8,VLOOKUP(VLOOKUP($A39,csapatok!$A:$GR,BV$271,FALSE),'csapat-ranglista'!$A:$CC,BV$272,FALSE)/4),0)</f>
        <v>0</v>
      </c>
      <c r="BW39" s="226">
        <f>IFERROR(IF(RIGHT(VLOOKUP($A39,csapatok!$A:$GR,BW$271,FALSE),5)="Csere",VLOOKUP(LEFT(VLOOKUP($A39,csapatok!$A:$GR,BW$271,FALSE),LEN(VLOOKUP($A39,csapatok!$A:$GR,BW$271,FALSE))-6),'csapat-ranglista'!$A:$CC,BW$272,FALSE)/8,VLOOKUP(VLOOKUP($A39,csapatok!$A:$GR,BW$271,FALSE),'csapat-ranglista'!$A:$CC,BW$272,FALSE)/4),0)</f>
        <v>0</v>
      </c>
      <c r="BX39" s="226">
        <f>IFERROR(IF(RIGHT(VLOOKUP($A39,csapatok!$A:$GR,BX$271,FALSE),5)="Csere",VLOOKUP(LEFT(VLOOKUP($A39,csapatok!$A:$GR,BX$271,FALSE),LEN(VLOOKUP($A39,csapatok!$A:$GR,BX$271,FALSE))-6),'csapat-ranglista'!$A:$CC,BX$272,FALSE)/8,VLOOKUP(VLOOKUP($A39,csapatok!$A:$GR,BX$271,FALSE),'csapat-ranglista'!$A:$CC,BX$272,FALSE)/4),0)</f>
        <v>15.89623488047692</v>
      </c>
      <c r="BY39" s="226">
        <f>IFERROR(IF(RIGHT(VLOOKUP($A39,csapatok!$A:$GR,BY$271,FALSE),5)="Csere",VLOOKUP(LEFT(VLOOKUP($A39,csapatok!$A:$GR,BY$271,FALSE),LEN(VLOOKUP($A39,csapatok!$A:$GR,BY$271,FALSE))-6),'csapat-ranglista'!$A:$CC,BY$272,FALSE)/8,VLOOKUP(VLOOKUP($A39,csapatok!$A:$GR,BY$271,FALSE),'csapat-ranglista'!$A:$CC,BY$272,FALSE)/4),0)</f>
        <v>0</v>
      </c>
      <c r="BZ39" s="226">
        <f>IFERROR(IF(RIGHT(VLOOKUP($A39,csapatok!$A:$GR,BZ$271,FALSE),5)="Csere",VLOOKUP(LEFT(VLOOKUP($A39,csapatok!$A:$GR,BZ$271,FALSE),LEN(VLOOKUP($A39,csapatok!$A:$GR,BZ$271,FALSE))-6),'csapat-ranglista'!$A:$CC,BZ$272,FALSE)/8,VLOOKUP(VLOOKUP($A39,csapatok!$A:$GR,BZ$271,FALSE),'csapat-ranglista'!$A:$CC,BZ$272,FALSE)/4),0)</f>
        <v>0</v>
      </c>
      <c r="CA39" s="226">
        <f>IFERROR(IF(RIGHT(VLOOKUP($A39,csapatok!$A:$GR,CA$271,FALSE),5)="Csere",VLOOKUP(LEFT(VLOOKUP($A39,csapatok!$A:$GR,CA$271,FALSE),LEN(VLOOKUP($A39,csapatok!$A:$GR,CA$271,FALSE))-6),'csapat-ranglista'!$A:$CC,CA$272,FALSE)/8,VLOOKUP(VLOOKUP($A39,csapatok!$A:$GR,CA$271,FALSE),'csapat-ranglista'!$A:$CC,CA$272,FALSE)/4),0)</f>
        <v>0</v>
      </c>
      <c r="CB39" s="226">
        <f>IFERROR(IF(RIGHT(VLOOKUP($A39,csapatok!$A:$GR,CB$271,FALSE),5)="Csere",VLOOKUP(LEFT(VLOOKUP($A39,csapatok!$A:$GR,CB$271,FALSE),LEN(VLOOKUP($A39,csapatok!$A:$GR,CB$271,FALSE))-6),'csapat-ranglista'!$A:$CC,CB$272,FALSE)/8,VLOOKUP(VLOOKUP($A39,csapatok!$A:$GR,CB$271,FALSE),'csapat-ranglista'!$A:$CC,CB$272,FALSE)/4),0)</f>
        <v>0</v>
      </c>
      <c r="CC39" s="226">
        <f>IFERROR(IF(RIGHT(VLOOKUP($A39,csapatok!$A:$GR,CC$271,FALSE),5)="Csere",VLOOKUP(LEFT(VLOOKUP($A39,csapatok!$A:$GR,CC$271,FALSE),LEN(VLOOKUP($A39,csapatok!$A:$GR,CC$271,FALSE))-6),'csapat-ranglista'!$A:$CC,CC$272,FALSE)/8,VLOOKUP(VLOOKUP($A39,csapatok!$A:$GR,CC$271,FALSE),'csapat-ranglista'!$A:$CC,CC$272,FALSE)/4),0)</f>
        <v>2.5890754746237028</v>
      </c>
      <c r="CD39" s="226">
        <f>IFERROR(IF(RIGHT(VLOOKUP($A39,csapatok!$A:$GR,CD$271,FALSE),5)="Csere",VLOOKUP(LEFT(VLOOKUP($A39,csapatok!$A:$GR,CD$271,FALSE),LEN(VLOOKUP($A39,csapatok!$A:$GR,CD$271,FALSE))-6),'csapat-ranglista'!$A:$CC,CD$272,FALSE)/8,VLOOKUP(VLOOKUP($A39,csapatok!$A:$GR,CD$271,FALSE),'csapat-ranglista'!$A:$CC,CD$272,FALSE)/4),0)</f>
        <v>0</v>
      </c>
      <c r="CE39" s="226">
        <f>IFERROR(IF(RIGHT(VLOOKUP($A39,csapatok!$A:$GR,CE$271,FALSE),5)="Csere",VLOOKUP(LEFT(VLOOKUP($A39,csapatok!$A:$GR,CE$271,FALSE),LEN(VLOOKUP($A39,csapatok!$A:$GR,CE$271,FALSE))-6),'csapat-ranglista'!$A:$CC,CE$272,FALSE)/8,VLOOKUP(VLOOKUP($A39,csapatok!$A:$GR,CE$271,FALSE),'csapat-ranglista'!$A:$CC,CE$272,FALSE)/4),0)</f>
        <v>0</v>
      </c>
      <c r="CF39" s="226">
        <f>IFERROR(IF(RIGHT(VLOOKUP($A39,csapatok!$A:$GR,CF$271,FALSE),5)="Csere",VLOOKUP(LEFT(VLOOKUP($A39,csapatok!$A:$GR,CF$271,FALSE),LEN(VLOOKUP($A39,csapatok!$A:$GR,CF$271,FALSE))-6),'csapat-ranglista'!$A:$CC,CF$272,FALSE)/8,VLOOKUP(VLOOKUP($A39,csapatok!$A:$GR,CF$271,FALSE),'csapat-ranglista'!$A:$CC,CF$272,FALSE)/4),0)</f>
        <v>0</v>
      </c>
      <c r="CG39" s="226">
        <f>IFERROR(IF(RIGHT(VLOOKUP($A39,csapatok!$A:$GR,CG$271,FALSE),5)="Csere",VLOOKUP(LEFT(VLOOKUP($A39,csapatok!$A:$GR,CG$271,FALSE),LEN(VLOOKUP($A39,csapatok!$A:$GR,CG$271,FALSE))-6),'csapat-ranglista'!$A:$CC,CG$272,FALSE)/8,VLOOKUP(VLOOKUP($A39,csapatok!$A:$GR,CG$271,FALSE),'csapat-ranglista'!$A:$CC,CG$272,FALSE)/4),0)</f>
        <v>0</v>
      </c>
      <c r="CH39" s="226">
        <f>IFERROR(IF(RIGHT(VLOOKUP($A39,csapatok!$A:$GR,CH$271,FALSE),5)="Csere",VLOOKUP(LEFT(VLOOKUP($A39,csapatok!$A:$GR,CH$271,FALSE),LEN(VLOOKUP($A39,csapatok!$A:$GR,CH$271,FALSE))-6),'csapat-ranglista'!$A:$CC,CH$272,FALSE)/8,VLOOKUP(VLOOKUP($A39,csapatok!$A:$GR,CH$271,FALSE),'csapat-ranglista'!$A:$CC,CH$272,FALSE)/4),0)</f>
        <v>0</v>
      </c>
      <c r="CI39" s="226">
        <f>IFERROR(IF(RIGHT(VLOOKUP($A39,csapatok!$A:$GR,CI$271,FALSE),5)="Csere",VLOOKUP(LEFT(VLOOKUP($A39,csapatok!$A:$GR,CI$271,FALSE),LEN(VLOOKUP($A39,csapatok!$A:$GR,CI$271,FALSE))-6),'csapat-ranglista'!$A:$CC,CI$272,FALSE)/8,VLOOKUP(VLOOKUP($A39,csapatok!$A:$GR,CI$271,FALSE),'csapat-ranglista'!$A:$CC,CI$272,FALSE)/4),0)</f>
        <v>0</v>
      </c>
      <c r="CJ39" s="227">
        <f>versenyek!$IQ$11*IFERROR(VLOOKUP(VLOOKUP($A39,versenyek!IP:IR,3,FALSE),szabalyok!$A$16:$B$23,2,FALSE)/4,0)</f>
        <v>0</v>
      </c>
      <c r="CK39" s="227">
        <f>versenyek!$IT$11*IFERROR(VLOOKUP(VLOOKUP($A39,versenyek!IS:IU,3,FALSE),szabalyok!$A$16:$B$23,2,FALSE)/4,0)</f>
        <v>0</v>
      </c>
      <c r="CL39" s="226"/>
      <c r="CM39" s="250">
        <f t="shared" si="1"/>
        <v>28.283510112333769</v>
      </c>
    </row>
    <row r="40" spans="1:91">
      <c r="A40" s="32" t="s">
        <v>163</v>
      </c>
      <c r="B40" s="2">
        <v>22419</v>
      </c>
      <c r="C40" s="133" t="str">
        <f>IF(B40=0,"",IF(B40&lt;$C$1,"felnőtt","ifi"))</f>
        <v>felnőtt</v>
      </c>
      <c r="D40" s="32" t="s">
        <v>9</v>
      </c>
      <c r="E40" s="47">
        <v>14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2.0652240851793264</v>
      </c>
      <c r="L40" s="32">
        <v>0</v>
      </c>
      <c r="M40" s="32">
        <v>0</v>
      </c>
      <c r="N40" s="32">
        <v>6.0299894408908905</v>
      </c>
      <c r="O40" s="32">
        <v>0</v>
      </c>
      <c r="P40" s="32">
        <v>0</v>
      </c>
      <c r="Q40" s="32">
        <v>0</v>
      </c>
      <c r="R40" s="32">
        <v>0</v>
      </c>
      <c r="S40" s="32">
        <v>1.0411379444024</v>
      </c>
      <c r="T40" s="32">
        <v>0</v>
      </c>
      <c r="U40" s="32">
        <v>0</v>
      </c>
      <c r="V40" s="32">
        <v>0</v>
      </c>
      <c r="W40" s="32">
        <v>0</v>
      </c>
      <c r="X40" s="32">
        <f>IFERROR(IF(RIGHT(VLOOKUP($A40,csapatok!$A:$BL,X$271,FALSE),5)="Csere",VLOOKUP(LEFT(VLOOKUP($A40,csapatok!$A:$BL,X$271,FALSE),LEN(VLOOKUP($A40,csapatok!$A:$BL,X$271,FALSE))-6),'csapat-ranglista'!$A:$CC,X$272,FALSE)/8,VLOOKUP(VLOOKUP($A40,csapatok!$A:$BL,X$271,FALSE),'csapat-ranglista'!$A:$CC,X$272,FALSE)/4),0)</f>
        <v>0</v>
      </c>
      <c r="Y40" s="32">
        <f>IFERROR(IF(RIGHT(VLOOKUP($A40,csapatok!$A:$BL,Y$271,FALSE),5)="Csere",VLOOKUP(LEFT(VLOOKUP($A40,csapatok!$A:$BL,Y$271,FALSE),LEN(VLOOKUP($A40,csapatok!$A:$BL,Y$271,FALSE))-6),'csapat-ranglista'!$A:$CC,Y$272,FALSE)/8,VLOOKUP(VLOOKUP($A40,csapatok!$A:$BL,Y$271,FALSE),'csapat-ranglista'!$A:$CC,Y$272,FALSE)/4),0)</f>
        <v>0</v>
      </c>
      <c r="Z40" s="32">
        <f>IFERROR(IF(RIGHT(VLOOKUP($A40,csapatok!$A:$BL,Z$271,FALSE),5)="Csere",VLOOKUP(LEFT(VLOOKUP($A40,csapatok!$A:$BL,Z$271,FALSE),LEN(VLOOKUP($A40,csapatok!$A:$BL,Z$271,FALSE))-6),'csapat-ranglista'!$A:$CC,Z$272,FALSE)/8,VLOOKUP(VLOOKUP($A40,csapatok!$A:$BL,Z$271,FALSE),'csapat-ranglista'!$A:$CC,Z$272,FALSE)/4),0)</f>
        <v>0</v>
      </c>
      <c r="AA40" s="32">
        <f>IFERROR(IF(RIGHT(VLOOKUP($A40,csapatok!$A:$BL,AA$271,FALSE),5)="Csere",VLOOKUP(LEFT(VLOOKUP($A40,csapatok!$A:$BL,AA$271,FALSE),LEN(VLOOKUP($A40,csapatok!$A:$BL,AA$271,FALSE))-6),'csapat-ranglista'!$A:$CC,AA$272,FALSE)/8,VLOOKUP(VLOOKUP($A40,csapatok!$A:$BL,AA$271,FALSE),'csapat-ranglista'!$A:$CC,AA$272,FALSE)/4),0)</f>
        <v>0</v>
      </c>
      <c r="AB40" s="226">
        <f>IFERROR(IF(RIGHT(VLOOKUP($A40,csapatok!$A:$BL,AB$271,FALSE),5)="Csere",VLOOKUP(LEFT(VLOOKUP($A40,csapatok!$A:$BL,AB$271,FALSE),LEN(VLOOKUP($A40,csapatok!$A:$BL,AB$271,FALSE))-6),'csapat-ranglista'!$A:$CC,AB$272,FALSE)/8,VLOOKUP(VLOOKUP($A40,csapatok!$A:$BL,AB$271,FALSE),'csapat-ranglista'!$A:$CC,AB$272,FALSE)/4),0)</f>
        <v>0</v>
      </c>
      <c r="AC40" s="226">
        <f>IFERROR(IF(RIGHT(VLOOKUP($A40,csapatok!$A:$BL,AC$271,FALSE),5)="Csere",VLOOKUP(LEFT(VLOOKUP($A40,csapatok!$A:$BL,AC$271,FALSE),LEN(VLOOKUP($A40,csapatok!$A:$BL,AC$271,FALSE))-6),'csapat-ranglista'!$A:$CC,AC$272,FALSE)/8,VLOOKUP(VLOOKUP($A40,csapatok!$A:$BL,AC$271,FALSE),'csapat-ranglista'!$A:$CC,AC$272,FALSE)/4),0)</f>
        <v>0</v>
      </c>
      <c r="AD40" s="226">
        <f>IFERROR(IF(RIGHT(VLOOKUP($A40,csapatok!$A:$BL,AD$271,FALSE),5)="Csere",VLOOKUP(LEFT(VLOOKUP($A40,csapatok!$A:$BL,AD$271,FALSE),LEN(VLOOKUP($A40,csapatok!$A:$BL,AD$271,FALSE))-6),'csapat-ranglista'!$A:$CC,AD$272,FALSE)/8,VLOOKUP(VLOOKUP($A40,csapatok!$A:$BL,AD$271,FALSE),'csapat-ranglista'!$A:$CC,AD$272,FALSE)/4),0)</f>
        <v>0</v>
      </c>
      <c r="AE40" s="226">
        <f>IFERROR(IF(RIGHT(VLOOKUP($A40,csapatok!$A:$BL,AE$271,FALSE),5)="Csere",VLOOKUP(LEFT(VLOOKUP($A40,csapatok!$A:$BL,AE$271,FALSE),LEN(VLOOKUP($A40,csapatok!$A:$BL,AE$271,FALSE))-6),'csapat-ranglista'!$A:$CC,AE$272,FALSE)/8,VLOOKUP(VLOOKUP($A40,csapatok!$A:$BL,AE$271,FALSE),'csapat-ranglista'!$A:$CC,AE$272,FALSE)/4),0)</f>
        <v>0</v>
      </c>
      <c r="AF40" s="226">
        <f>IFERROR(IF(RIGHT(VLOOKUP($A40,csapatok!$A:$BL,AF$271,FALSE),5)="Csere",VLOOKUP(LEFT(VLOOKUP($A40,csapatok!$A:$BL,AF$271,FALSE),LEN(VLOOKUP($A40,csapatok!$A:$BL,AF$271,FALSE))-6),'csapat-ranglista'!$A:$CC,AF$272,FALSE)/8,VLOOKUP(VLOOKUP($A40,csapatok!$A:$BL,AF$271,FALSE),'csapat-ranglista'!$A:$CC,AF$272,FALSE)/4),0)</f>
        <v>0</v>
      </c>
      <c r="AG40" s="226">
        <f>IFERROR(IF(RIGHT(VLOOKUP($A40,csapatok!$A:$BL,AG$271,FALSE),5)="Csere",VLOOKUP(LEFT(VLOOKUP($A40,csapatok!$A:$BL,AG$271,FALSE),LEN(VLOOKUP($A40,csapatok!$A:$BL,AG$271,FALSE))-6),'csapat-ranglista'!$A:$CC,AG$272,FALSE)/8,VLOOKUP(VLOOKUP($A40,csapatok!$A:$BL,AG$271,FALSE),'csapat-ranglista'!$A:$CC,AG$272,FALSE)/4),0)</f>
        <v>0</v>
      </c>
      <c r="AH40" s="226">
        <f>IFERROR(IF(RIGHT(VLOOKUP($A40,csapatok!$A:$BL,AH$271,FALSE),5)="Csere",VLOOKUP(LEFT(VLOOKUP($A40,csapatok!$A:$BL,AH$271,FALSE),LEN(VLOOKUP($A40,csapatok!$A:$BL,AH$271,FALSE))-6),'csapat-ranglista'!$A:$CC,AH$272,FALSE)/8,VLOOKUP(VLOOKUP($A40,csapatok!$A:$BL,AH$271,FALSE),'csapat-ranglista'!$A:$CC,AH$272,FALSE)/4),0)</f>
        <v>0</v>
      </c>
      <c r="AI40" s="226">
        <f>IFERROR(IF(RIGHT(VLOOKUP($A40,csapatok!$A:$BL,AI$271,FALSE),5)="Csere",VLOOKUP(LEFT(VLOOKUP($A40,csapatok!$A:$BL,AI$271,FALSE),LEN(VLOOKUP($A40,csapatok!$A:$BL,AI$271,FALSE))-6),'csapat-ranglista'!$A:$CC,AI$272,FALSE)/8,VLOOKUP(VLOOKUP($A40,csapatok!$A:$BL,AI$271,FALSE),'csapat-ranglista'!$A:$CC,AI$272,FALSE)/4),0)</f>
        <v>0</v>
      </c>
      <c r="AJ40" s="226">
        <f>IFERROR(IF(RIGHT(VLOOKUP($A40,csapatok!$A:$BL,AJ$271,FALSE),5)="Csere",VLOOKUP(LEFT(VLOOKUP($A40,csapatok!$A:$BL,AJ$271,FALSE),LEN(VLOOKUP($A40,csapatok!$A:$BL,AJ$271,FALSE))-6),'csapat-ranglista'!$A:$CC,AJ$272,FALSE)/8,VLOOKUP(VLOOKUP($A40,csapatok!$A:$BL,AJ$271,FALSE),'csapat-ranglista'!$A:$CC,AJ$272,FALSE)/2),0)</f>
        <v>0</v>
      </c>
      <c r="AK40" s="226">
        <f>IFERROR(IF(RIGHT(VLOOKUP($A40,csapatok!$A:$CN,AK$271,FALSE),5)="Csere",VLOOKUP(LEFT(VLOOKUP($A40,csapatok!$A:$CN,AK$271,FALSE),LEN(VLOOKUP($A40,csapatok!$A:$CN,AK$271,FALSE))-6),'csapat-ranglista'!$A:$CC,AK$272,FALSE)/8,VLOOKUP(VLOOKUP($A40,csapatok!$A:$CN,AK$271,FALSE),'csapat-ranglista'!$A:$CC,AK$272,FALSE)/4),0)</f>
        <v>0</v>
      </c>
      <c r="AL40" s="226">
        <f>IFERROR(IF(RIGHT(VLOOKUP($A40,csapatok!$A:$CN,AL$271,FALSE),5)="Csere",VLOOKUP(LEFT(VLOOKUP($A40,csapatok!$A:$CN,AL$271,FALSE),LEN(VLOOKUP($A40,csapatok!$A:$CN,AL$271,FALSE))-6),'csapat-ranglista'!$A:$CC,AL$272,FALSE)/8,VLOOKUP(VLOOKUP($A40,csapatok!$A:$CN,AL$271,FALSE),'csapat-ranglista'!$A:$CC,AL$272,FALSE)/4),0)</f>
        <v>0</v>
      </c>
      <c r="AM40" s="226">
        <f>IFERROR(IF(RIGHT(VLOOKUP($A40,csapatok!$A:$CN,AM$271,FALSE),5)="Csere",VLOOKUP(LEFT(VLOOKUP($A40,csapatok!$A:$CN,AM$271,FALSE),LEN(VLOOKUP($A40,csapatok!$A:$CN,AM$271,FALSE))-6),'csapat-ranglista'!$A:$CC,AM$272,FALSE)/8,VLOOKUP(VLOOKUP($A40,csapatok!$A:$CN,AM$271,FALSE),'csapat-ranglista'!$A:$CC,AM$272,FALSE)/4),0)</f>
        <v>0</v>
      </c>
      <c r="AN40" s="226">
        <f>IFERROR(IF(RIGHT(VLOOKUP($A40,csapatok!$A:$CN,AN$271,FALSE),5)="Csere",VLOOKUP(LEFT(VLOOKUP($A40,csapatok!$A:$CN,AN$271,FALSE),LEN(VLOOKUP($A40,csapatok!$A:$CN,AN$271,FALSE))-6),'csapat-ranglista'!$A:$CC,AN$272,FALSE)/8,VLOOKUP(VLOOKUP($A40,csapatok!$A:$CN,AN$271,FALSE),'csapat-ranglista'!$A:$CC,AN$272,FALSE)/4),0)</f>
        <v>0</v>
      </c>
      <c r="AO40" s="226">
        <f>IFERROR(IF(RIGHT(VLOOKUP($A40,csapatok!$A:$CN,AO$271,FALSE),5)="Csere",VLOOKUP(LEFT(VLOOKUP($A40,csapatok!$A:$CN,AO$271,FALSE),LEN(VLOOKUP($A40,csapatok!$A:$CN,AO$271,FALSE))-6),'csapat-ranglista'!$A:$CC,AO$272,FALSE)/8,VLOOKUP(VLOOKUP($A40,csapatok!$A:$CN,AO$271,FALSE),'csapat-ranglista'!$A:$CC,AO$272,FALSE)/4),0)</f>
        <v>0</v>
      </c>
      <c r="AP40" s="226">
        <f>IFERROR(IF(RIGHT(VLOOKUP($A40,csapatok!$A:$CN,AP$271,FALSE),5)="Csere",VLOOKUP(LEFT(VLOOKUP($A40,csapatok!$A:$CN,AP$271,FALSE),LEN(VLOOKUP($A40,csapatok!$A:$CN,AP$271,FALSE))-6),'csapat-ranglista'!$A:$CC,AP$272,FALSE)/8,VLOOKUP(VLOOKUP($A40,csapatok!$A:$CN,AP$271,FALSE),'csapat-ranglista'!$A:$CC,AP$272,FALSE)/4),0)</f>
        <v>0</v>
      </c>
      <c r="AQ40" s="226">
        <f>IFERROR(IF(RIGHT(VLOOKUP($A40,csapatok!$A:$CN,AQ$271,FALSE),5)="Csere",VLOOKUP(LEFT(VLOOKUP($A40,csapatok!$A:$CN,AQ$271,FALSE),LEN(VLOOKUP($A40,csapatok!$A:$CN,AQ$271,FALSE))-6),'csapat-ranglista'!$A:$CC,AQ$272,FALSE)/8,VLOOKUP(VLOOKUP($A40,csapatok!$A:$CN,AQ$271,FALSE),'csapat-ranglista'!$A:$CC,AQ$272,FALSE)/4),0)</f>
        <v>0</v>
      </c>
      <c r="AR40" s="226">
        <f>IFERROR(IF(RIGHT(VLOOKUP($A40,csapatok!$A:$CN,AR$271,FALSE),5)="Csere",VLOOKUP(LEFT(VLOOKUP($A40,csapatok!$A:$CN,AR$271,FALSE),LEN(VLOOKUP($A40,csapatok!$A:$CN,AR$271,FALSE))-6),'csapat-ranglista'!$A:$CC,AR$272,FALSE)/8,VLOOKUP(VLOOKUP($A40,csapatok!$A:$CN,AR$271,FALSE),'csapat-ranglista'!$A:$CC,AR$272,FALSE)/4),0)</f>
        <v>0</v>
      </c>
      <c r="AS40" s="226">
        <f>IFERROR(IF(RIGHT(VLOOKUP($A40,csapatok!$A:$CN,AS$271,FALSE),5)="Csere",VLOOKUP(LEFT(VLOOKUP($A40,csapatok!$A:$CN,AS$271,FALSE),LEN(VLOOKUP($A40,csapatok!$A:$CN,AS$271,FALSE))-6),'csapat-ranglista'!$A:$CC,AS$272,FALSE)/8,VLOOKUP(VLOOKUP($A40,csapatok!$A:$CN,AS$271,FALSE),'csapat-ranglista'!$A:$CC,AS$272,FALSE)/4),0)</f>
        <v>3.4014219166403166</v>
      </c>
      <c r="AT40" s="226">
        <f>IFERROR(IF(RIGHT(VLOOKUP($A40,csapatok!$A:$CN,AT$271,FALSE),5)="Csere",VLOOKUP(LEFT(VLOOKUP($A40,csapatok!$A:$CN,AT$271,FALSE),LEN(VLOOKUP($A40,csapatok!$A:$CN,AT$271,FALSE))-6),'csapat-ranglista'!$A:$CC,AT$272,FALSE)/8,VLOOKUP(VLOOKUP($A40,csapatok!$A:$CN,AT$271,FALSE),'csapat-ranglista'!$A:$CC,AT$272,FALSE)/4),0)</f>
        <v>0</v>
      </c>
      <c r="AU40" s="226">
        <f>IFERROR(IF(RIGHT(VLOOKUP($A40,csapatok!$A:$CN,AU$271,FALSE),5)="Csere",VLOOKUP(LEFT(VLOOKUP($A40,csapatok!$A:$CN,AU$271,FALSE),LEN(VLOOKUP($A40,csapatok!$A:$CN,AU$271,FALSE))-6),'csapat-ranglista'!$A:$CC,AU$272,FALSE)/8,VLOOKUP(VLOOKUP($A40,csapatok!$A:$CN,AU$271,FALSE),'csapat-ranglista'!$A:$CC,AU$272,FALSE)/4),0)</f>
        <v>0</v>
      </c>
      <c r="AV40" s="226">
        <f>IFERROR(IF(RIGHT(VLOOKUP($A40,csapatok!$A:$CN,AV$271,FALSE),5)="Csere",VLOOKUP(LEFT(VLOOKUP($A40,csapatok!$A:$CN,AV$271,FALSE),LEN(VLOOKUP($A40,csapatok!$A:$CN,AV$271,FALSE))-6),'csapat-ranglista'!$A:$CC,AV$272,FALSE)/8,VLOOKUP(VLOOKUP($A40,csapatok!$A:$CN,AV$271,FALSE),'csapat-ranglista'!$A:$CC,AV$272,FALSE)/4),0)</f>
        <v>0</v>
      </c>
      <c r="AW40" s="226">
        <f>IFERROR(IF(RIGHT(VLOOKUP($A40,csapatok!$A:$CN,AW$271,FALSE),5)="Csere",VLOOKUP(LEFT(VLOOKUP($A40,csapatok!$A:$CN,AW$271,FALSE),LEN(VLOOKUP($A40,csapatok!$A:$CN,AW$271,FALSE))-6),'csapat-ranglista'!$A:$CC,AW$272,FALSE)/8,VLOOKUP(VLOOKUP($A40,csapatok!$A:$CN,AW$271,FALSE),'csapat-ranglista'!$A:$CC,AW$272,FALSE)/4),0)</f>
        <v>0</v>
      </c>
      <c r="AX40" s="226">
        <f>IFERROR(IF(RIGHT(VLOOKUP($A40,csapatok!$A:$CN,AX$271,FALSE),5)="Csere",VLOOKUP(LEFT(VLOOKUP($A40,csapatok!$A:$CN,AX$271,FALSE),LEN(VLOOKUP($A40,csapatok!$A:$CN,AX$271,FALSE))-6),'csapat-ranglista'!$A:$CC,AX$272,FALSE)/8,VLOOKUP(VLOOKUP($A40,csapatok!$A:$CN,AX$271,FALSE),'csapat-ranglista'!$A:$CC,AX$272,FALSE)/4),0)</f>
        <v>0</v>
      </c>
      <c r="AY40" s="226">
        <f>IFERROR(IF(RIGHT(VLOOKUP($A40,csapatok!$A:$GR,AY$271,FALSE),5)="Csere",VLOOKUP(LEFT(VLOOKUP($A40,csapatok!$A:$GR,AY$271,FALSE),LEN(VLOOKUP($A40,csapatok!$A:$GR,AY$271,FALSE))-6),'csapat-ranglista'!$A:$CC,AY$272,FALSE)/8,VLOOKUP(VLOOKUP($A40,csapatok!$A:$GR,AY$271,FALSE),'csapat-ranglista'!$A:$CC,AY$272,FALSE)/4),0)</f>
        <v>0</v>
      </c>
      <c r="AZ40" s="226">
        <f>IFERROR(IF(RIGHT(VLOOKUP($A40,csapatok!$A:$GR,AZ$271,FALSE),5)="Csere",VLOOKUP(LEFT(VLOOKUP($A40,csapatok!$A:$GR,AZ$271,FALSE),LEN(VLOOKUP($A40,csapatok!$A:$GR,AZ$271,FALSE))-6),'csapat-ranglista'!$A:$CC,AZ$272,FALSE)/8,VLOOKUP(VLOOKUP($A40,csapatok!$A:$GR,AZ$271,FALSE),'csapat-ranglista'!$A:$CC,AZ$272,FALSE)/4),0)</f>
        <v>0</v>
      </c>
      <c r="BA40" s="226">
        <f>IFERROR(IF(RIGHT(VLOOKUP($A40,csapatok!$A:$GR,BA$271,FALSE),5)="Csere",VLOOKUP(LEFT(VLOOKUP($A40,csapatok!$A:$GR,BA$271,FALSE),LEN(VLOOKUP($A40,csapatok!$A:$GR,BA$271,FALSE))-6),'csapat-ranglista'!$A:$CC,BA$272,FALSE)/8,VLOOKUP(VLOOKUP($A40,csapatok!$A:$GR,BA$271,FALSE),'csapat-ranglista'!$A:$CC,BA$272,FALSE)/4),0)</f>
        <v>0</v>
      </c>
      <c r="BB40" s="226">
        <f>IFERROR(IF(RIGHT(VLOOKUP($A40,csapatok!$A:$GR,BB$271,FALSE),5)="Csere",VLOOKUP(LEFT(VLOOKUP($A40,csapatok!$A:$GR,BB$271,FALSE),LEN(VLOOKUP($A40,csapatok!$A:$GR,BB$271,FALSE))-6),'csapat-ranglista'!$A:$CC,BB$272,FALSE)/8,VLOOKUP(VLOOKUP($A40,csapatok!$A:$GR,BB$271,FALSE),'csapat-ranglista'!$A:$CC,BB$272,FALSE)/4),0)</f>
        <v>0</v>
      </c>
      <c r="BC40" s="227">
        <f>versenyek!$ES$11*IFERROR(VLOOKUP(VLOOKUP($A40,versenyek!ER:ET,3,FALSE),szabalyok!$A$16:$B$23,2,FALSE)/4,0)</f>
        <v>0</v>
      </c>
      <c r="BD40" s="227">
        <f>versenyek!$EV$11*IFERROR(VLOOKUP(VLOOKUP($A40,versenyek!EU:EW,3,FALSE),szabalyok!$A$16:$B$23,2,FALSE)/4,0)</f>
        <v>0</v>
      </c>
      <c r="BE40" s="226">
        <f>IFERROR(IF(RIGHT(VLOOKUP($A40,csapatok!$A:$GR,BE$271,FALSE),5)="Csere",VLOOKUP(LEFT(VLOOKUP($A40,csapatok!$A:$GR,BE$271,FALSE),LEN(VLOOKUP($A40,csapatok!$A:$GR,BE$271,FALSE))-6),'csapat-ranglista'!$A:$CC,BE$272,FALSE)/8,VLOOKUP(VLOOKUP($A40,csapatok!$A:$GR,BE$271,FALSE),'csapat-ranglista'!$A:$CC,BE$272,FALSE)/4),0)</f>
        <v>0</v>
      </c>
      <c r="BF40" s="226">
        <f>IFERROR(IF(RIGHT(VLOOKUP($A40,csapatok!$A:$GR,BF$271,FALSE),5)="Csere",VLOOKUP(LEFT(VLOOKUP($A40,csapatok!$A:$GR,BF$271,FALSE),LEN(VLOOKUP($A40,csapatok!$A:$GR,BF$271,FALSE))-6),'csapat-ranglista'!$A:$CC,BF$272,FALSE)/8,VLOOKUP(VLOOKUP($A40,csapatok!$A:$GR,BF$271,FALSE),'csapat-ranglista'!$A:$CC,BF$272,FALSE)/4),0)</f>
        <v>0</v>
      </c>
      <c r="BG40" s="226">
        <f>IFERROR(IF(RIGHT(VLOOKUP($A40,csapatok!$A:$GR,BG$271,FALSE),5)="Csere",VLOOKUP(LEFT(VLOOKUP($A40,csapatok!$A:$GR,BG$271,FALSE),LEN(VLOOKUP($A40,csapatok!$A:$GR,BG$271,FALSE))-6),'csapat-ranglista'!$A:$CC,BG$272,FALSE)/8,VLOOKUP(VLOOKUP($A40,csapatok!$A:$GR,BG$271,FALSE),'csapat-ranglista'!$A:$CC,BG$272,FALSE)/4),0)</f>
        <v>0</v>
      </c>
      <c r="BH40" s="226">
        <f>IFERROR(IF(RIGHT(VLOOKUP($A40,csapatok!$A:$GR,BH$271,FALSE),5)="Csere",VLOOKUP(LEFT(VLOOKUP($A40,csapatok!$A:$GR,BH$271,FALSE),LEN(VLOOKUP($A40,csapatok!$A:$GR,BH$271,FALSE))-6),'csapat-ranglista'!$A:$CC,BH$272,FALSE)/8,VLOOKUP(VLOOKUP($A40,csapatok!$A:$GR,BH$271,FALSE),'csapat-ranglista'!$A:$CC,BH$272,FALSE)/4),0)</f>
        <v>2.905383252447733</v>
      </c>
      <c r="BI40" s="226">
        <f>IFERROR(IF(RIGHT(VLOOKUP($A40,csapatok!$A:$GR,BI$271,FALSE),5)="Csere",VLOOKUP(LEFT(VLOOKUP($A40,csapatok!$A:$GR,BI$271,FALSE),LEN(VLOOKUP($A40,csapatok!$A:$GR,BI$271,FALSE))-6),'csapat-ranglista'!$A:$CC,BI$272,FALSE)/8,VLOOKUP(VLOOKUP($A40,csapatok!$A:$GR,BI$271,FALSE),'csapat-ranglista'!$A:$CC,BI$272,FALSE)/4),0)</f>
        <v>0</v>
      </c>
      <c r="BJ40" s="226">
        <f>IFERROR(IF(RIGHT(VLOOKUP($A40,csapatok!$A:$GR,BJ$271,FALSE),5)="Csere",VLOOKUP(LEFT(VLOOKUP($A40,csapatok!$A:$GR,BJ$271,FALSE),LEN(VLOOKUP($A40,csapatok!$A:$GR,BJ$271,FALSE))-6),'csapat-ranglista'!$A:$CC,BJ$272,FALSE)/8,VLOOKUP(VLOOKUP($A40,csapatok!$A:$GR,BJ$271,FALSE),'csapat-ranglista'!$A:$CC,BJ$272,FALSE)/4),0)</f>
        <v>0</v>
      </c>
      <c r="BK40" s="226">
        <f>IFERROR(IF(RIGHT(VLOOKUP($A40,csapatok!$A:$GR,BK$271,FALSE),5)="Csere",VLOOKUP(LEFT(VLOOKUP($A40,csapatok!$A:$GR,BK$271,FALSE),LEN(VLOOKUP($A40,csapatok!$A:$GR,BK$271,FALSE))-6),'csapat-ranglista'!$A:$CC,BK$272,FALSE)/8,VLOOKUP(VLOOKUP($A40,csapatok!$A:$GR,BK$271,FALSE),'csapat-ranglista'!$A:$CC,BK$272,FALSE)/4),0)</f>
        <v>0</v>
      </c>
      <c r="BL40" s="226">
        <f>IFERROR(IF(RIGHT(VLOOKUP($A40,csapatok!$A:$GR,BL$271,FALSE),5)="Csere",VLOOKUP(LEFT(VLOOKUP($A40,csapatok!$A:$GR,BL$271,FALSE),LEN(VLOOKUP($A40,csapatok!$A:$GR,BL$271,FALSE))-6),'csapat-ranglista'!$A:$CC,BL$272,FALSE)/8,VLOOKUP(VLOOKUP($A40,csapatok!$A:$GR,BL$271,FALSE),'csapat-ranglista'!$A:$CC,BL$272,FALSE)/4),0)</f>
        <v>2.2702626324525617</v>
      </c>
      <c r="BM40" s="226">
        <f>IFERROR(IF(RIGHT(VLOOKUP($A40,csapatok!$A:$GR,BM$271,FALSE),5)="Csere",VLOOKUP(LEFT(VLOOKUP($A40,csapatok!$A:$GR,BM$271,FALSE),LEN(VLOOKUP($A40,csapatok!$A:$GR,BM$271,FALSE))-6),'csapat-ranglista'!$A:$CC,BM$272,FALSE)/8,VLOOKUP(VLOOKUP($A40,csapatok!$A:$GR,BM$271,FALSE),'csapat-ranglista'!$A:$CC,BM$272,FALSE)/4),0)</f>
        <v>0</v>
      </c>
      <c r="BN40" s="226">
        <f>IFERROR(IF(RIGHT(VLOOKUP($A40,csapatok!$A:$GR,BN$271,FALSE),5)="Csere",VLOOKUP(LEFT(VLOOKUP($A40,csapatok!$A:$GR,BN$271,FALSE),LEN(VLOOKUP($A40,csapatok!$A:$GR,BN$271,FALSE))-6),'csapat-ranglista'!$A:$CC,BN$272,FALSE)/8,VLOOKUP(VLOOKUP($A40,csapatok!$A:$GR,BN$271,FALSE),'csapat-ranglista'!$A:$CC,BN$272,FALSE)/4),0)</f>
        <v>0</v>
      </c>
      <c r="BO40" s="226">
        <f>IFERROR(IF(RIGHT(VLOOKUP($A40,csapatok!$A:$GR,BO$271,FALSE),5)="Csere",VLOOKUP(LEFT(VLOOKUP($A40,csapatok!$A:$GR,BO$271,FALSE),LEN(VLOOKUP($A40,csapatok!$A:$GR,BO$271,FALSE))-6),'csapat-ranglista'!$A:$CC,BO$272,FALSE)/8,VLOOKUP(VLOOKUP($A40,csapatok!$A:$GR,BO$271,FALSE),'csapat-ranglista'!$A:$CC,BO$272,FALSE)/4),0)</f>
        <v>1.5561680372674089</v>
      </c>
      <c r="BP40" s="226">
        <f>IFERROR(IF(RIGHT(VLOOKUP($A40,csapatok!$A:$GR,BP$271,FALSE),5)="Csere",VLOOKUP(LEFT(VLOOKUP($A40,csapatok!$A:$GR,BP$271,FALSE),LEN(VLOOKUP($A40,csapatok!$A:$GR,BP$271,FALSE))-6),'csapat-ranglista'!$A:$CC,BP$272,FALSE)/8,VLOOKUP(VLOOKUP($A40,csapatok!$A:$GR,BP$271,FALSE),'csapat-ranglista'!$A:$CC,BP$272,FALSE)/4),0)</f>
        <v>0</v>
      </c>
      <c r="BQ40" s="226">
        <f>IFERROR(IF(RIGHT(VLOOKUP($A40,csapatok!$A:$GR,BQ$271,FALSE),5)="Csere",VLOOKUP(LEFT(VLOOKUP($A40,csapatok!$A:$GR,BQ$271,FALSE),LEN(VLOOKUP($A40,csapatok!$A:$GR,BQ$271,FALSE))-6),'csapat-ranglista'!$A:$CC,BQ$272,FALSE)/8,VLOOKUP(VLOOKUP($A40,csapatok!$A:$GR,BQ$271,FALSE),'csapat-ranglista'!$A:$CC,BQ$272,FALSE)/4),0)</f>
        <v>0</v>
      </c>
      <c r="BR40" s="226">
        <f>IFERROR(IF(RIGHT(VLOOKUP($A40,csapatok!$A:$GR,BR$271,FALSE),5)="Csere",VLOOKUP(LEFT(VLOOKUP($A40,csapatok!$A:$GR,BR$271,FALSE),LEN(VLOOKUP($A40,csapatok!$A:$GR,BR$271,FALSE))-6),'csapat-ranglista'!$A:$CC,BR$272,FALSE)/8,VLOOKUP(VLOOKUP($A40,csapatok!$A:$GR,BR$271,FALSE),'csapat-ranglista'!$A:$CC,BR$272,FALSE)/4),0)</f>
        <v>0</v>
      </c>
      <c r="BS40" s="226">
        <f>IFERROR(IF(RIGHT(VLOOKUP($A40,csapatok!$A:$GR,BS$271,FALSE),5)="Csere",VLOOKUP(LEFT(VLOOKUP($A40,csapatok!$A:$GR,BS$271,FALSE),LEN(VLOOKUP($A40,csapatok!$A:$GR,BS$271,FALSE))-6),'csapat-ranglista'!$A:$CC,BS$272,FALSE)/8,VLOOKUP(VLOOKUP($A40,csapatok!$A:$GR,BS$271,FALSE),'csapat-ranglista'!$A:$CC,BS$272,FALSE)/4),0)</f>
        <v>0</v>
      </c>
      <c r="BT40" s="226">
        <f>IFERROR(IF(RIGHT(VLOOKUP($A40,csapatok!$A:$GR,BT$271,FALSE),5)="Csere",VLOOKUP(LEFT(VLOOKUP($A40,csapatok!$A:$GR,BT$271,FALSE),LEN(VLOOKUP($A40,csapatok!$A:$GR,BT$271,FALSE))-6),'csapat-ranglista'!$A:$CC,BT$272,FALSE)/8,VLOOKUP(VLOOKUP($A40,csapatok!$A:$GR,BT$271,FALSE),'csapat-ranglista'!$A:$CC,BT$272,FALSE)/4),0)</f>
        <v>0</v>
      </c>
      <c r="BU40" s="226">
        <f>IFERROR(IF(RIGHT(VLOOKUP($A40,csapatok!$A:$GR,BU$271,FALSE),5)="Csere",VLOOKUP(LEFT(VLOOKUP($A40,csapatok!$A:$GR,BU$271,FALSE),LEN(VLOOKUP($A40,csapatok!$A:$GR,BU$271,FALSE))-6),'csapat-ranglista'!$A:$CC,BU$272,FALSE)/8,VLOOKUP(VLOOKUP($A40,csapatok!$A:$GR,BU$271,FALSE),'csapat-ranglista'!$A:$CC,BU$272,FALSE)/4),0)</f>
        <v>3.0663858350654412</v>
      </c>
      <c r="BV40" s="226">
        <f>IFERROR(IF(RIGHT(VLOOKUP($A40,csapatok!$A:$GR,BV$271,FALSE),5)="Csere",VLOOKUP(LEFT(VLOOKUP($A40,csapatok!$A:$GR,BV$271,FALSE),LEN(VLOOKUP($A40,csapatok!$A:$GR,BV$271,FALSE))-6),'csapat-ranglista'!$A:$CC,BV$272,FALSE)/8,VLOOKUP(VLOOKUP($A40,csapatok!$A:$GR,BV$271,FALSE),'csapat-ranglista'!$A:$CC,BV$272,FALSE)/4),0)</f>
        <v>0</v>
      </c>
      <c r="BW40" s="226">
        <f>IFERROR(IF(RIGHT(VLOOKUP($A40,csapatok!$A:$GR,BW$271,FALSE),5)="Csere",VLOOKUP(LEFT(VLOOKUP($A40,csapatok!$A:$GR,BW$271,FALSE),LEN(VLOOKUP($A40,csapatok!$A:$GR,BW$271,FALSE))-6),'csapat-ranglista'!$A:$CC,BW$272,FALSE)/8,VLOOKUP(VLOOKUP($A40,csapatok!$A:$GR,BW$271,FALSE),'csapat-ranglista'!$A:$CC,BW$272,FALSE)/4),0)</f>
        <v>0</v>
      </c>
      <c r="BX40" s="226">
        <f>IFERROR(IF(RIGHT(VLOOKUP($A40,csapatok!$A:$GR,BX$271,FALSE),5)="Csere",VLOOKUP(LEFT(VLOOKUP($A40,csapatok!$A:$GR,BX$271,FALSE),LEN(VLOOKUP($A40,csapatok!$A:$GR,BX$271,FALSE))-6),'csapat-ranglista'!$A:$CC,BX$272,FALSE)/8,VLOOKUP(VLOOKUP($A40,csapatok!$A:$GR,BX$271,FALSE),'csapat-ranglista'!$A:$CC,BX$272,FALSE)/4),0)</f>
        <v>7.9481174402384598</v>
      </c>
      <c r="BY40" s="226">
        <f>IFERROR(IF(RIGHT(VLOOKUP($A40,csapatok!$A:$GR,BY$271,FALSE),5)="Csere",VLOOKUP(LEFT(VLOOKUP($A40,csapatok!$A:$GR,BY$271,FALSE),LEN(VLOOKUP($A40,csapatok!$A:$GR,BY$271,FALSE))-6),'csapat-ranglista'!$A:$CC,BY$272,FALSE)/8,VLOOKUP(VLOOKUP($A40,csapatok!$A:$GR,BY$271,FALSE),'csapat-ranglista'!$A:$CC,BY$272,FALSE)/4),0)</f>
        <v>0</v>
      </c>
      <c r="BZ40" s="226">
        <f>IFERROR(IF(RIGHT(VLOOKUP($A40,csapatok!$A:$GR,BZ$271,FALSE),5)="Csere",VLOOKUP(LEFT(VLOOKUP($A40,csapatok!$A:$GR,BZ$271,FALSE),LEN(VLOOKUP($A40,csapatok!$A:$GR,BZ$271,FALSE))-6),'csapat-ranglista'!$A:$CC,BZ$272,FALSE)/8,VLOOKUP(VLOOKUP($A40,csapatok!$A:$GR,BZ$271,FALSE),'csapat-ranglista'!$A:$CC,BZ$272,FALSE)/4),0)</f>
        <v>0</v>
      </c>
      <c r="CA40" s="226">
        <f>IFERROR(IF(RIGHT(VLOOKUP($A40,csapatok!$A:$GR,CA$271,FALSE),5)="Csere",VLOOKUP(LEFT(VLOOKUP($A40,csapatok!$A:$GR,CA$271,FALSE),LEN(VLOOKUP($A40,csapatok!$A:$GR,CA$271,FALSE))-6),'csapat-ranglista'!$A:$CC,CA$272,FALSE)/8,VLOOKUP(VLOOKUP($A40,csapatok!$A:$GR,CA$271,FALSE),'csapat-ranglista'!$A:$CC,CA$272,FALSE)/4),0)</f>
        <v>0</v>
      </c>
      <c r="CB40" s="226">
        <f>IFERROR(IF(RIGHT(VLOOKUP($A40,csapatok!$A:$GR,CB$271,FALSE),5)="Csere",VLOOKUP(LEFT(VLOOKUP($A40,csapatok!$A:$GR,CB$271,FALSE),LEN(VLOOKUP($A40,csapatok!$A:$GR,CB$271,FALSE))-6),'csapat-ranglista'!$A:$CC,CB$272,FALSE)/8,VLOOKUP(VLOOKUP($A40,csapatok!$A:$GR,CB$271,FALSE),'csapat-ranglista'!$A:$CC,CB$272,FALSE)/4),0)</f>
        <v>0</v>
      </c>
      <c r="CC40" s="226">
        <f>IFERROR(IF(RIGHT(VLOOKUP($A40,csapatok!$A:$GR,CC$271,FALSE),5)="Csere",VLOOKUP(LEFT(VLOOKUP($A40,csapatok!$A:$GR,CC$271,FALSE),LEN(VLOOKUP($A40,csapatok!$A:$GR,CC$271,FALSE))-6),'csapat-ranglista'!$A:$CC,CC$272,FALSE)/8,VLOOKUP(VLOOKUP($A40,csapatok!$A:$GR,CC$271,FALSE),'csapat-ranglista'!$A:$CC,CC$272,FALSE)/4),0)</f>
        <v>5.1781509492474056</v>
      </c>
      <c r="CD40" s="226">
        <f>IFERROR(IF(RIGHT(VLOOKUP($A40,csapatok!$A:$GR,CD$271,FALSE),5)="Csere",VLOOKUP(LEFT(VLOOKUP($A40,csapatok!$A:$GR,CD$271,FALSE),LEN(VLOOKUP($A40,csapatok!$A:$GR,CD$271,FALSE))-6),'csapat-ranglista'!$A:$CC,CD$272,FALSE)/8,VLOOKUP(VLOOKUP($A40,csapatok!$A:$GR,CD$271,FALSE),'csapat-ranglista'!$A:$CC,CD$272,FALSE)/4),0)</f>
        <v>0</v>
      </c>
      <c r="CE40" s="226">
        <f>IFERROR(IF(RIGHT(VLOOKUP($A40,csapatok!$A:$GR,CE$271,FALSE),5)="Csere",VLOOKUP(LEFT(VLOOKUP($A40,csapatok!$A:$GR,CE$271,FALSE),LEN(VLOOKUP($A40,csapatok!$A:$GR,CE$271,FALSE))-6),'csapat-ranglista'!$A:$CC,CE$272,FALSE)/8,VLOOKUP(VLOOKUP($A40,csapatok!$A:$GR,CE$271,FALSE),'csapat-ranglista'!$A:$CC,CE$272,FALSE)/4),0)</f>
        <v>0</v>
      </c>
      <c r="CF40" s="226">
        <f>IFERROR(IF(RIGHT(VLOOKUP($A40,csapatok!$A:$GR,CF$271,FALSE),5)="Csere",VLOOKUP(LEFT(VLOOKUP($A40,csapatok!$A:$GR,CF$271,FALSE),LEN(VLOOKUP($A40,csapatok!$A:$GR,CF$271,FALSE))-6),'csapat-ranglista'!$A:$CC,CF$272,FALSE)/8,VLOOKUP(VLOOKUP($A40,csapatok!$A:$GR,CF$271,FALSE),'csapat-ranglista'!$A:$CC,CF$272,FALSE)/4),0)</f>
        <v>0</v>
      </c>
      <c r="CG40" s="226">
        <f>IFERROR(IF(RIGHT(VLOOKUP($A40,csapatok!$A:$GR,CG$271,FALSE),5)="Csere",VLOOKUP(LEFT(VLOOKUP($A40,csapatok!$A:$GR,CG$271,FALSE),LEN(VLOOKUP($A40,csapatok!$A:$GR,CG$271,FALSE))-6),'csapat-ranglista'!$A:$CC,CG$272,FALSE)/8,VLOOKUP(VLOOKUP($A40,csapatok!$A:$GR,CG$271,FALSE),'csapat-ranglista'!$A:$CC,CG$272,FALSE)/4),0)</f>
        <v>0</v>
      </c>
      <c r="CH40" s="226">
        <f>IFERROR(IF(RIGHT(VLOOKUP($A40,csapatok!$A:$GR,CH$271,FALSE),5)="Csere",VLOOKUP(LEFT(VLOOKUP($A40,csapatok!$A:$GR,CH$271,FALSE),LEN(VLOOKUP($A40,csapatok!$A:$GR,CH$271,FALSE))-6),'csapat-ranglista'!$A:$CC,CH$272,FALSE)/8,VLOOKUP(VLOOKUP($A40,csapatok!$A:$GR,CH$271,FALSE),'csapat-ranglista'!$A:$CC,CH$272,FALSE)/4),0)</f>
        <v>5.3491686053428404</v>
      </c>
      <c r="CI40" s="226">
        <f>IFERROR(IF(RIGHT(VLOOKUP($A40,csapatok!$A:$GR,CI$271,FALSE),5)="Csere",VLOOKUP(LEFT(VLOOKUP($A40,csapatok!$A:$GR,CI$271,FALSE),LEN(VLOOKUP($A40,csapatok!$A:$GR,CI$271,FALSE))-6),'csapat-ranglista'!$A:$CC,CI$272,FALSE)/8,VLOOKUP(VLOOKUP($A40,csapatok!$A:$GR,CI$271,FALSE),'csapat-ranglista'!$A:$CC,CI$272,FALSE)/4),0)</f>
        <v>0</v>
      </c>
      <c r="CJ40" s="227">
        <f>versenyek!$IQ$11*IFERROR(VLOOKUP(VLOOKUP($A40,versenyek!IP:IR,3,FALSE),szabalyok!$A$16:$B$23,2,FALSE)/4,0)</f>
        <v>0</v>
      </c>
      <c r="CK40" s="227">
        <f>versenyek!$IT$11*IFERROR(VLOOKUP(VLOOKUP($A40,versenyek!IS:IU,3,FALSE),szabalyok!$A$16:$B$23,2,FALSE)/4,0)</f>
        <v>0</v>
      </c>
      <c r="CL40" s="226"/>
      <c r="CM40" s="250">
        <f t="shared" si="1"/>
        <v>28.273636752061851</v>
      </c>
    </row>
    <row r="41" spans="1:91">
      <c r="A41" s="32" t="s">
        <v>165</v>
      </c>
      <c r="B41" s="2">
        <v>25587</v>
      </c>
      <c r="C41" s="133" t="str">
        <f>IF(B41=0,"",IF(B41&lt;$C$1,"felnőtt","ifi"))</f>
        <v>felnőtt</v>
      </c>
      <c r="D41" s="32" t="s">
        <v>9</v>
      </c>
      <c r="E41" s="47">
        <v>14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6.0299894408908905</v>
      </c>
      <c r="O41" s="32">
        <v>0</v>
      </c>
      <c r="P41" s="32">
        <v>0</v>
      </c>
      <c r="Q41" s="32">
        <v>0</v>
      </c>
      <c r="R41" s="32">
        <v>0</v>
      </c>
      <c r="S41" s="32">
        <v>1.0411379444024</v>
      </c>
      <c r="T41" s="32">
        <v>0</v>
      </c>
      <c r="U41" s="32">
        <v>0</v>
      </c>
      <c r="V41" s="32">
        <v>0</v>
      </c>
      <c r="W41" s="32">
        <v>0</v>
      </c>
      <c r="X41" s="32">
        <f>IFERROR(IF(RIGHT(VLOOKUP($A41,csapatok!$A:$BL,X$271,FALSE),5)="Csere",VLOOKUP(LEFT(VLOOKUP($A41,csapatok!$A:$BL,X$271,FALSE),LEN(VLOOKUP($A41,csapatok!$A:$BL,X$271,FALSE))-6),'csapat-ranglista'!$A:$CC,X$272,FALSE)/8,VLOOKUP(VLOOKUP($A41,csapatok!$A:$BL,X$271,FALSE),'csapat-ranglista'!$A:$CC,X$272,FALSE)/4),0)</f>
        <v>0</v>
      </c>
      <c r="Y41" s="32">
        <f>IFERROR(IF(RIGHT(VLOOKUP($A41,csapatok!$A:$BL,Y$271,FALSE),5)="Csere",VLOOKUP(LEFT(VLOOKUP($A41,csapatok!$A:$BL,Y$271,FALSE),LEN(VLOOKUP($A41,csapatok!$A:$BL,Y$271,FALSE))-6),'csapat-ranglista'!$A:$CC,Y$272,FALSE)/8,VLOOKUP(VLOOKUP($A41,csapatok!$A:$BL,Y$271,FALSE),'csapat-ranglista'!$A:$CC,Y$272,FALSE)/4),0)</f>
        <v>0</v>
      </c>
      <c r="Z41" s="32">
        <f>IFERROR(IF(RIGHT(VLOOKUP($A41,csapatok!$A:$BL,Z$271,FALSE),5)="Csere",VLOOKUP(LEFT(VLOOKUP($A41,csapatok!$A:$BL,Z$271,FALSE),LEN(VLOOKUP($A41,csapatok!$A:$BL,Z$271,FALSE))-6),'csapat-ranglista'!$A:$CC,Z$272,FALSE)/8,VLOOKUP(VLOOKUP($A41,csapatok!$A:$BL,Z$271,FALSE),'csapat-ranglista'!$A:$CC,Z$272,FALSE)/4),0)</f>
        <v>0</v>
      </c>
      <c r="AA41" s="32">
        <f>IFERROR(IF(RIGHT(VLOOKUP($A41,csapatok!$A:$BL,AA$271,FALSE),5)="Csere",VLOOKUP(LEFT(VLOOKUP($A41,csapatok!$A:$BL,AA$271,FALSE),LEN(VLOOKUP($A41,csapatok!$A:$BL,AA$271,FALSE))-6),'csapat-ranglista'!$A:$CC,AA$272,FALSE)/8,VLOOKUP(VLOOKUP($A41,csapatok!$A:$BL,AA$271,FALSE),'csapat-ranglista'!$A:$CC,AA$272,FALSE)/4),0)</f>
        <v>0</v>
      </c>
      <c r="AB41" s="226">
        <f>IFERROR(IF(RIGHT(VLOOKUP($A41,csapatok!$A:$BL,AB$271,FALSE),5)="Csere",VLOOKUP(LEFT(VLOOKUP($A41,csapatok!$A:$BL,AB$271,FALSE),LEN(VLOOKUP($A41,csapatok!$A:$BL,AB$271,FALSE))-6),'csapat-ranglista'!$A:$CC,AB$272,FALSE)/8,VLOOKUP(VLOOKUP($A41,csapatok!$A:$BL,AB$271,FALSE),'csapat-ranglista'!$A:$CC,AB$272,FALSE)/4),0)</f>
        <v>0</v>
      </c>
      <c r="AC41" s="226">
        <f>IFERROR(IF(RIGHT(VLOOKUP($A41,csapatok!$A:$BL,AC$271,FALSE),5)="Csere",VLOOKUP(LEFT(VLOOKUP($A41,csapatok!$A:$BL,AC$271,FALSE),LEN(VLOOKUP($A41,csapatok!$A:$BL,AC$271,FALSE))-6),'csapat-ranglista'!$A:$CC,AC$272,FALSE)/8,VLOOKUP(VLOOKUP($A41,csapatok!$A:$BL,AC$271,FALSE),'csapat-ranglista'!$A:$CC,AC$272,FALSE)/4),0)</f>
        <v>0</v>
      </c>
      <c r="AD41" s="226">
        <f>IFERROR(IF(RIGHT(VLOOKUP($A41,csapatok!$A:$BL,AD$271,FALSE),5)="Csere",VLOOKUP(LEFT(VLOOKUP($A41,csapatok!$A:$BL,AD$271,FALSE),LEN(VLOOKUP($A41,csapatok!$A:$BL,AD$271,FALSE))-6),'csapat-ranglista'!$A:$CC,AD$272,FALSE)/8,VLOOKUP(VLOOKUP($A41,csapatok!$A:$BL,AD$271,FALSE),'csapat-ranglista'!$A:$CC,AD$272,FALSE)/4),0)</f>
        <v>0</v>
      </c>
      <c r="AE41" s="226">
        <f>IFERROR(IF(RIGHT(VLOOKUP($A41,csapatok!$A:$BL,AE$271,FALSE),5)="Csere",VLOOKUP(LEFT(VLOOKUP($A41,csapatok!$A:$BL,AE$271,FALSE),LEN(VLOOKUP($A41,csapatok!$A:$BL,AE$271,FALSE))-6),'csapat-ranglista'!$A:$CC,AE$272,FALSE)/8,VLOOKUP(VLOOKUP($A41,csapatok!$A:$BL,AE$271,FALSE),'csapat-ranglista'!$A:$CC,AE$272,FALSE)/4),0)</f>
        <v>0</v>
      </c>
      <c r="AF41" s="226">
        <f>IFERROR(IF(RIGHT(VLOOKUP($A41,csapatok!$A:$BL,AF$271,FALSE),5)="Csere",VLOOKUP(LEFT(VLOOKUP($A41,csapatok!$A:$BL,AF$271,FALSE),LEN(VLOOKUP($A41,csapatok!$A:$BL,AF$271,FALSE))-6),'csapat-ranglista'!$A:$CC,AF$272,FALSE)/8,VLOOKUP(VLOOKUP($A41,csapatok!$A:$BL,AF$271,FALSE),'csapat-ranglista'!$A:$CC,AF$272,FALSE)/4),0)</f>
        <v>0</v>
      </c>
      <c r="AG41" s="226">
        <f>IFERROR(IF(RIGHT(VLOOKUP($A41,csapatok!$A:$BL,AG$271,FALSE),5)="Csere",VLOOKUP(LEFT(VLOOKUP($A41,csapatok!$A:$BL,AG$271,FALSE),LEN(VLOOKUP($A41,csapatok!$A:$BL,AG$271,FALSE))-6),'csapat-ranglista'!$A:$CC,AG$272,FALSE)/8,VLOOKUP(VLOOKUP($A41,csapatok!$A:$BL,AG$271,FALSE),'csapat-ranglista'!$A:$CC,AG$272,FALSE)/4),0)</f>
        <v>0</v>
      </c>
      <c r="AH41" s="226">
        <f>IFERROR(IF(RIGHT(VLOOKUP($A41,csapatok!$A:$BL,AH$271,FALSE),5)="Csere",VLOOKUP(LEFT(VLOOKUP($A41,csapatok!$A:$BL,AH$271,FALSE),LEN(VLOOKUP($A41,csapatok!$A:$BL,AH$271,FALSE))-6),'csapat-ranglista'!$A:$CC,AH$272,FALSE)/8,VLOOKUP(VLOOKUP($A41,csapatok!$A:$BL,AH$271,FALSE),'csapat-ranglista'!$A:$CC,AH$272,FALSE)/4),0)</f>
        <v>0</v>
      </c>
      <c r="AI41" s="226">
        <f>IFERROR(IF(RIGHT(VLOOKUP($A41,csapatok!$A:$BL,AI$271,FALSE),5)="Csere",VLOOKUP(LEFT(VLOOKUP($A41,csapatok!$A:$BL,AI$271,FALSE),LEN(VLOOKUP($A41,csapatok!$A:$BL,AI$271,FALSE))-6),'csapat-ranglista'!$A:$CC,AI$272,FALSE)/8,VLOOKUP(VLOOKUP($A41,csapatok!$A:$BL,AI$271,FALSE),'csapat-ranglista'!$A:$CC,AI$272,FALSE)/4),0)</f>
        <v>0</v>
      </c>
      <c r="AJ41" s="226">
        <f>IFERROR(IF(RIGHT(VLOOKUP($A41,csapatok!$A:$BL,AJ$271,FALSE),5)="Csere",VLOOKUP(LEFT(VLOOKUP($A41,csapatok!$A:$BL,AJ$271,FALSE),LEN(VLOOKUP($A41,csapatok!$A:$BL,AJ$271,FALSE))-6),'csapat-ranglista'!$A:$CC,AJ$272,FALSE)/8,VLOOKUP(VLOOKUP($A41,csapatok!$A:$BL,AJ$271,FALSE),'csapat-ranglista'!$A:$CC,AJ$272,FALSE)/2),0)</f>
        <v>0</v>
      </c>
      <c r="AK41" s="226">
        <f>IFERROR(IF(RIGHT(VLOOKUP($A41,csapatok!$A:$CN,AK$271,FALSE),5)="Csere",VLOOKUP(LEFT(VLOOKUP($A41,csapatok!$A:$CN,AK$271,FALSE),LEN(VLOOKUP($A41,csapatok!$A:$CN,AK$271,FALSE))-6),'csapat-ranglista'!$A:$CC,AK$272,FALSE)/8,VLOOKUP(VLOOKUP($A41,csapatok!$A:$CN,AK$271,FALSE),'csapat-ranglista'!$A:$CC,AK$272,FALSE)/4),0)</f>
        <v>0</v>
      </c>
      <c r="AL41" s="226">
        <f>IFERROR(IF(RIGHT(VLOOKUP($A41,csapatok!$A:$CN,AL$271,FALSE),5)="Csere",VLOOKUP(LEFT(VLOOKUP($A41,csapatok!$A:$CN,AL$271,FALSE),LEN(VLOOKUP($A41,csapatok!$A:$CN,AL$271,FALSE))-6),'csapat-ranglista'!$A:$CC,AL$272,FALSE)/8,VLOOKUP(VLOOKUP($A41,csapatok!$A:$CN,AL$271,FALSE),'csapat-ranglista'!$A:$CC,AL$272,FALSE)/4),0)</f>
        <v>0</v>
      </c>
      <c r="AM41" s="226">
        <f>IFERROR(IF(RIGHT(VLOOKUP($A41,csapatok!$A:$CN,AM$271,FALSE),5)="Csere",VLOOKUP(LEFT(VLOOKUP($A41,csapatok!$A:$CN,AM$271,FALSE),LEN(VLOOKUP($A41,csapatok!$A:$CN,AM$271,FALSE))-6),'csapat-ranglista'!$A:$CC,AM$272,FALSE)/8,VLOOKUP(VLOOKUP($A41,csapatok!$A:$CN,AM$271,FALSE),'csapat-ranglista'!$A:$CC,AM$272,FALSE)/4),0)</f>
        <v>0</v>
      </c>
      <c r="AN41" s="226">
        <f>IFERROR(IF(RIGHT(VLOOKUP($A41,csapatok!$A:$CN,AN$271,FALSE),5)="Csere",VLOOKUP(LEFT(VLOOKUP($A41,csapatok!$A:$CN,AN$271,FALSE),LEN(VLOOKUP($A41,csapatok!$A:$CN,AN$271,FALSE))-6),'csapat-ranglista'!$A:$CC,AN$272,FALSE)/8,VLOOKUP(VLOOKUP($A41,csapatok!$A:$CN,AN$271,FALSE),'csapat-ranglista'!$A:$CC,AN$272,FALSE)/4),0)</f>
        <v>0</v>
      </c>
      <c r="AO41" s="226">
        <f>IFERROR(IF(RIGHT(VLOOKUP($A41,csapatok!$A:$CN,AO$271,FALSE),5)="Csere",VLOOKUP(LEFT(VLOOKUP($A41,csapatok!$A:$CN,AO$271,FALSE),LEN(VLOOKUP($A41,csapatok!$A:$CN,AO$271,FALSE))-6),'csapat-ranglista'!$A:$CC,AO$272,FALSE)/8,VLOOKUP(VLOOKUP($A41,csapatok!$A:$CN,AO$271,FALSE),'csapat-ranglista'!$A:$CC,AO$272,FALSE)/4),0)</f>
        <v>0</v>
      </c>
      <c r="AP41" s="226">
        <f>IFERROR(IF(RIGHT(VLOOKUP($A41,csapatok!$A:$CN,AP$271,FALSE),5)="Csere",VLOOKUP(LEFT(VLOOKUP($A41,csapatok!$A:$CN,AP$271,FALSE),LEN(VLOOKUP($A41,csapatok!$A:$CN,AP$271,FALSE))-6),'csapat-ranglista'!$A:$CC,AP$272,FALSE)/8,VLOOKUP(VLOOKUP($A41,csapatok!$A:$CN,AP$271,FALSE),'csapat-ranglista'!$A:$CC,AP$272,FALSE)/4),0)</f>
        <v>0</v>
      </c>
      <c r="AQ41" s="226">
        <f>IFERROR(IF(RIGHT(VLOOKUP($A41,csapatok!$A:$CN,AQ$271,FALSE),5)="Csere",VLOOKUP(LEFT(VLOOKUP($A41,csapatok!$A:$CN,AQ$271,FALSE),LEN(VLOOKUP($A41,csapatok!$A:$CN,AQ$271,FALSE))-6),'csapat-ranglista'!$A:$CC,AQ$272,FALSE)/8,VLOOKUP(VLOOKUP($A41,csapatok!$A:$CN,AQ$271,FALSE),'csapat-ranglista'!$A:$CC,AQ$272,FALSE)/4),0)</f>
        <v>0</v>
      </c>
      <c r="AR41" s="226">
        <f>IFERROR(IF(RIGHT(VLOOKUP($A41,csapatok!$A:$CN,AR$271,FALSE),5)="Csere",VLOOKUP(LEFT(VLOOKUP($A41,csapatok!$A:$CN,AR$271,FALSE),LEN(VLOOKUP($A41,csapatok!$A:$CN,AR$271,FALSE))-6),'csapat-ranglista'!$A:$CC,AR$272,FALSE)/8,VLOOKUP(VLOOKUP($A41,csapatok!$A:$CN,AR$271,FALSE),'csapat-ranglista'!$A:$CC,AR$272,FALSE)/4),0)</f>
        <v>0</v>
      </c>
      <c r="AS41" s="226">
        <f>IFERROR(IF(RIGHT(VLOOKUP($A41,csapatok!$A:$CN,AS$271,FALSE),5)="Csere",VLOOKUP(LEFT(VLOOKUP($A41,csapatok!$A:$CN,AS$271,FALSE),LEN(VLOOKUP($A41,csapatok!$A:$CN,AS$271,FALSE))-6),'csapat-ranglista'!$A:$CC,AS$272,FALSE)/8,VLOOKUP(VLOOKUP($A41,csapatok!$A:$CN,AS$271,FALSE),'csapat-ranglista'!$A:$CC,AS$272,FALSE)/4),0)</f>
        <v>3.4014219166403166</v>
      </c>
      <c r="AT41" s="226">
        <f>IFERROR(IF(RIGHT(VLOOKUP($A41,csapatok!$A:$CN,AT$271,FALSE),5)="Csere",VLOOKUP(LEFT(VLOOKUP($A41,csapatok!$A:$CN,AT$271,FALSE),LEN(VLOOKUP($A41,csapatok!$A:$CN,AT$271,FALSE))-6),'csapat-ranglista'!$A:$CC,AT$272,FALSE)/8,VLOOKUP(VLOOKUP($A41,csapatok!$A:$CN,AT$271,FALSE),'csapat-ranglista'!$A:$CC,AT$272,FALSE)/4),0)</f>
        <v>0</v>
      </c>
      <c r="AU41" s="226">
        <f>IFERROR(IF(RIGHT(VLOOKUP($A41,csapatok!$A:$CN,AU$271,FALSE),5)="Csere",VLOOKUP(LEFT(VLOOKUP($A41,csapatok!$A:$CN,AU$271,FALSE),LEN(VLOOKUP($A41,csapatok!$A:$CN,AU$271,FALSE))-6),'csapat-ranglista'!$A:$CC,AU$272,FALSE)/8,VLOOKUP(VLOOKUP($A41,csapatok!$A:$CN,AU$271,FALSE),'csapat-ranglista'!$A:$CC,AU$272,FALSE)/4),0)</f>
        <v>0</v>
      </c>
      <c r="AV41" s="226">
        <f>IFERROR(IF(RIGHT(VLOOKUP($A41,csapatok!$A:$CN,AV$271,FALSE),5)="Csere",VLOOKUP(LEFT(VLOOKUP($A41,csapatok!$A:$CN,AV$271,FALSE),LEN(VLOOKUP($A41,csapatok!$A:$CN,AV$271,FALSE))-6),'csapat-ranglista'!$A:$CC,AV$272,FALSE)/8,VLOOKUP(VLOOKUP($A41,csapatok!$A:$CN,AV$271,FALSE),'csapat-ranglista'!$A:$CC,AV$272,FALSE)/4),0)</f>
        <v>0</v>
      </c>
      <c r="AW41" s="226">
        <f>IFERROR(IF(RIGHT(VLOOKUP($A41,csapatok!$A:$CN,AW$271,FALSE),5)="Csere",VLOOKUP(LEFT(VLOOKUP($A41,csapatok!$A:$CN,AW$271,FALSE),LEN(VLOOKUP($A41,csapatok!$A:$CN,AW$271,FALSE))-6),'csapat-ranglista'!$A:$CC,AW$272,FALSE)/8,VLOOKUP(VLOOKUP($A41,csapatok!$A:$CN,AW$271,FALSE),'csapat-ranglista'!$A:$CC,AW$272,FALSE)/4),0)</f>
        <v>0</v>
      </c>
      <c r="AX41" s="226">
        <f>IFERROR(IF(RIGHT(VLOOKUP($A41,csapatok!$A:$CN,AX$271,FALSE),5)="Csere",VLOOKUP(LEFT(VLOOKUP($A41,csapatok!$A:$CN,AX$271,FALSE),LEN(VLOOKUP($A41,csapatok!$A:$CN,AX$271,FALSE))-6),'csapat-ranglista'!$A:$CC,AX$272,FALSE)/8,VLOOKUP(VLOOKUP($A41,csapatok!$A:$CN,AX$271,FALSE),'csapat-ranglista'!$A:$CC,AX$272,FALSE)/4),0)</f>
        <v>0</v>
      </c>
      <c r="AY41" s="226">
        <f>IFERROR(IF(RIGHT(VLOOKUP($A41,csapatok!$A:$GR,AY$271,FALSE),5)="Csere",VLOOKUP(LEFT(VLOOKUP($A41,csapatok!$A:$GR,AY$271,FALSE),LEN(VLOOKUP($A41,csapatok!$A:$GR,AY$271,FALSE))-6),'csapat-ranglista'!$A:$CC,AY$272,FALSE)/8,VLOOKUP(VLOOKUP($A41,csapatok!$A:$GR,AY$271,FALSE),'csapat-ranglista'!$A:$CC,AY$272,FALSE)/4),0)</f>
        <v>0</v>
      </c>
      <c r="AZ41" s="226">
        <f>IFERROR(IF(RIGHT(VLOOKUP($A41,csapatok!$A:$GR,AZ$271,FALSE),5)="Csere",VLOOKUP(LEFT(VLOOKUP($A41,csapatok!$A:$GR,AZ$271,FALSE),LEN(VLOOKUP($A41,csapatok!$A:$GR,AZ$271,FALSE))-6),'csapat-ranglista'!$A:$CC,AZ$272,FALSE)/8,VLOOKUP(VLOOKUP($A41,csapatok!$A:$GR,AZ$271,FALSE),'csapat-ranglista'!$A:$CC,AZ$272,FALSE)/4),0)</f>
        <v>0</v>
      </c>
      <c r="BA41" s="226">
        <f>IFERROR(IF(RIGHT(VLOOKUP($A41,csapatok!$A:$GR,BA$271,FALSE),5)="Csere",VLOOKUP(LEFT(VLOOKUP($A41,csapatok!$A:$GR,BA$271,FALSE),LEN(VLOOKUP($A41,csapatok!$A:$GR,BA$271,FALSE))-6),'csapat-ranglista'!$A:$CC,BA$272,FALSE)/8,VLOOKUP(VLOOKUP($A41,csapatok!$A:$GR,BA$271,FALSE),'csapat-ranglista'!$A:$CC,BA$272,FALSE)/4),0)</f>
        <v>0</v>
      </c>
      <c r="BB41" s="226">
        <f>IFERROR(IF(RIGHT(VLOOKUP($A41,csapatok!$A:$GR,BB$271,FALSE),5)="Csere",VLOOKUP(LEFT(VLOOKUP($A41,csapatok!$A:$GR,BB$271,FALSE),LEN(VLOOKUP($A41,csapatok!$A:$GR,BB$271,FALSE))-6),'csapat-ranglista'!$A:$CC,BB$272,FALSE)/8,VLOOKUP(VLOOKUP($A41,csapatok!$A:$GR,BB$271,FALSE),'csapat-ranglista'!$A:$CC,BB$272,FALSE)/4),0)</f>
        <v>0</v>
      </c>
      <c r="BC41" s="227">
        <f>versenyek!$ES$11*IFERROR(VLOOKUP(VLOOKUP($A41,versenyek!ER:ET,3,FALSE),szabalyok!$A$16:$B$23,2,FALSE)/4,0)</f>
        <v>0</v>
      </c>
      <c r="BD41" s="227">
        <f>versenyek!$EV$11*IFERROR(VLOOKUP(VLOOKUP($A41,versenyek!EU:EW,3,FALSE),szabalyok!$A$16:$B$23,2,FALSE)/4,0)</f>
        <v>0</v>
      </c>
      <c r="BE41" s="226">
        <f>IFERROR(IF(RIGHT(VLOOKUP($A41,csapatok!$A:$GR,BE$271,FALSE),5)="Csere",VLOOKUP(LEFT(VLOOKUP($A41,csapatok!$A:$GR,BE$271,FALSE),LEN(VLOOKUP($A41,csapatok!$A:$GR,BE$271,FALSE))-6),'csapat-ranglista'!$A:$CC,BE$272,FALSE)/8,VLOOKUP(VLOOKUP($A41,csapatok!$A:$GR,BE$271,FALSE),'csapat-ranglista'!$A:$CC,BE$272,FALSE)/4),0)</f>
        <v>0</v>
      </c>
      <c r="BF41" s="226">
        <f>IFERROR(IF(RIGHT(VLOOKUP($A41,csapatok!$A:$GR,BF$271,FALSE),5)="Csere",VLOOKUP(LEFT(VLOOKUP($A41,csapatok!$A:$GR,BF$271,FALSE),LEN(VLOOKUP($A41,csapatok!$A:$GR,BF$271,FALSE))-6),'csapat-ranglista'!$A:$CC,BF$272,FALSE)/8,VLOOKUP(VLOOKUP($A41,csapatok!$A:$GR,BF$271,FALSE),'csapat-ranglista'!$A:$CC,BF$272,FALSE)/4),0)</f>
        <v>0</v>
      </c>
      <c r="BG41" s="226">
        <f>IFERROR(IF(RIGHT(VLOOKUP($A41,csapatok!$A:$GR,BG$271,FALSE),5)="Csere",VLOOKUP(LEFT(VLOOKUP($A41,csapatok!$A:$GR,BG$271,FALSE),LEN(VLOOKUP($A41,csapatok!$A:$GR,BG$271,FALSE))-6),'csapat-ranglista'!$A:$CC,BG$272,FALSE)/8,VLOOKUP(VLOOKUP($A41,csapatok!$A:$GR,BG$271,FALSE),'csapat-ranglista'!$A:$CC,BG$272,FALSE)/4),0)</f>
        <v>0</v>
      </c>
      <c r="BH41" s="226">
        <f>IFERROR(IF(RIGHT(VLOOKUP($A41,csapatok!$A:$GR,BH$271,FALSE),5)="Csere",VLOOKUP(LEFT(VLOOKUP($A41,csapatok!$A:$GR,BH$271,FALSE),LEN(VLOOKUP($A41,csapatok!$A:$GR,BH$271,FALSE))-6),'csapat-ranglista'!$A:$CC,BH$272,FALSE)/8,VLOOKUP(VLOOKUP($A41,csapatok!$A:$GR,BH$271,FALSE),'csapat-ranglista'!$A:$CC,BH$272,FALSE)/4),0)</f>
        <v>1.4526916262238665</v>
      </c>
      <c r="BI41" s="226">
        <f>IFERROR(IF(RIGHT(VLOOKUP($A41,csapatok!$A:$GR,BI$271,FALSE),5)="Csere",VLOOKUP(LEFT(VLOOKUP($A41,csapatok!$A:$GR,BI$271,FALSE),LEN(VLOOKUP($A41,csapatok!$A:$GR,BI$271,FALSE))-6),'csapat-ranglista'!$A:$CC,BI$272,FALSE)/8,VLOOKUP(VLOOKUP($A41,csapatok!$A:$GR,BI$271,FALSE),'csapat-ranglista'!$A:$CC,BI$272,FALSE)/4),0)</f>
        <v>0</v>
      </c>
      <c r="BJ41" s="226">
        <f>IFERROR(IF(RIGHT(VLOOKUP($A41,csapatok!$A:$GR,BJ$271,FALSE),5)="Csere",VLOOKUP(LEFT(VLOOKUP($A41,csapatok!$A:$GR,BJ$271,FALSE),LEN(VLOOKUP($A41,csapatok!$A:$GR,BJ$271,FALSE))-6),'csapat-ranglista'!$A:$CC,BJ$272,FALSE)/8,VLOOKUP(VLOOKUP($A41,csapatok!$A:$GR,BJ$271,FALSE),'csapat-ranglista'!$A:$CC,BJ$272,FALSE)/4),0)</f>
        <v>0</v>
      </c>
      <c r="BK41" s="226">
        <f>IFERROR(IF(RIGHT(VLOOKUP($A41,csapatok!$A:$GR,BK$271,FALSE),5)="Csere",VLOOKUP(LEFT(VLOOKUP($A41,csapatok!$A:$GR,BK$271,FALSE),LEN(VLOOKUP($A41,csapatok!$A:$GR,BK$271,FALSE))-6),'csapat-ranglista'!$A:$CC,BK$272,FALSE)/8,VLOOKUP(VLOOKUP($A41,csapatok!$A:$GR,BK$271,FALSE),'csapat-ranglista'!$A:$CC,BK$272,FALSE)/4),0)</f>
        <v>0</v>
      </c>
      <c r="BL41" s="226">
        <f>IFERROR(IF(RIGHT(VLOOKUP($A41,csapatok!$A:$GR,BL$271,FALSE),5)="Csere",VLOOKUP(LEFT(VLOOKUP($A41,csapatok!$A:$GR,BL$271,FALSE),LEN(VLOOKUP($A41,csapatok!$A:$GR,BL$271,FALSE))-6),'csapat-ranglista'!$A:$CC,BL$272,FALSE)/8,VLOOKUP(VLOOKUP($A41,csapatok!$A:$GR,BL$271,FALSE),'csapat-ranglista'!$A:$CC,BL$272,FALSE)/4),0)</f>
        <v>1.1351313162262808</v>
      </c>
      <c r="BM41" s="226">
        <f>IFERROR(IF(RIGHT(VLOOKUP($A41,csapatok!$A:$GR,BM$271,FALSE),5)="Csere",VLOOKUP(LEFT(VLOOKUP($A41,csapatok!$A:$GR,BM$271,FALSE),LEN(VLOOKUP($A41,csapatok!$A:$GR,BM$271,FALSE))-6),'csapat-ranglista'!$A:$CC,BM$272,FALSE)/8,VLOOKUP(VLOOKUP($A41,csapatok!$A:$GR,BM$271,FALSE),'csapat-ranglista'!$A:$CC,BM$272,FALSE)/4),0)</f>
        <v>0</v>
      </c>
      <c r="BN41" s="226">
        <f>IFERROR(IF(RIGHT(VLOOKUP($A41,csapatok!$A:$GR,BN$271,FALSE),5)="Csere",VLOOKUP(LEFT(VLOOKUP($A41,csapatok!$A:$GR,BN$271,FALSE),LEN(VLOOKUP($A41,csapatok!$A:$GR,BN$271,FALSE))-6),'csapat-ranglista'!$A:$CC,BN$272,FALSE)/8,VLOOKUP(VLOOKUP($A41,csapatok!$A:$GR,BN$271,FALSE),'csapat-ranglista'!$A:$CC,BN$272,FALSE)/4),0)</f>
        <v>0</v>
      </c>
      <c r="BO41" s="226">
        <f>IFERROR(IF(RIGHT(VLOOKUP($A41,csapatok!$A:$GR,BO$271,FALSE),5)="Csere",VLOOKUP(LEFT(VLOOKUP($A41,csapatok!$A:$GR,BO$271,FALSE),LEN(VLOOKUP($A41,csapatok!$A:$GR,BO$271,FALSE))-6),'csapat-ranglista'!$A:$CC,BO$272,FALSE)/8,VLOOKUP(VLOOKUP($A41,csapatok!$A:$GR,BO$271,FALSE),'csapat-ranglista'!$A:$CC,BO$272,FALSE)/4),0)</f>
        <v>0.77808401863370447</v>
      </c>
      <c r="BP41" s="226">
        <f>IFERROR(IF(RIGHT(VLOOKUP($A41,csapatok!$A:$GR,BP$271,FALSE),5)="Csere",VLOOKUP(LEFT(VLOOKUP($A41,csapatok!$A:$GR,BP$271,FALSE),LEN(VLOOKUP($A41,csapatok!$A:$GR,BP$271,FALSE))-6),'csapat-ranglista'!$A:$CC,BP$272,FALSE)/8,VLOOKUP(VLOOKUP($A41,csapatok!$A:$GR,BP$271,FALSE),'csapat-ranglista'!$A:$CC,BP$272,FALSE)/4),0)</f>
        <v>0</v>
      </c>
      <c r="BQ41" s="226">
        <f>IFERROR(IF(RIGHT(VLOOKUP($A41,csapatok!$A:$GR,BQ$271,FALSE),5)="Csere",VLOOKUP(LEFT(VLOOKUP($A41,csapatok!$A:$GR,BQ$271,FALSE),LEN(VLOOKUP($A41,csapatok!$A:$GR,BQ$271,FALSE))-6),'csapat-ranglista'!$A:$CC,BQ$272,FALSE)/8,VLOOKUP(VLOOKUP($A41,csapatok!$A:$GR,BQ$271,FALSE),'csapat-ranglista'!$A:$CC,BQ$272,FALSE)/4),0)</f>
        <v>0</v>
      </c>
      <c r="BR41" s="226">
        <f>IFERROR(IF(RIGHT(VLOOKUP($A41,csapatok!$A:$GR,BR$271,FALSE),5)="Csere",VLOOKUP(LEFT(VLOOKUP($A41,csapatok!$A:$GR,BR$271,FALSE),LEN(VLOOKUP($A41,csapatok!$A:$GR,BR$271,FALSE))-6),'csapat-ranglista'!$A:$CC,BR$272,FALSE)/8,VLOOKUP(VLOOKUP($A41,csapatok!$A:$GR,BR$271,FALSE),'csapat-ranglista'!$A:$CC,BR$272,FALSE)/4),0)</f>
        <v>0</v>
      </c>
      <c r="BS41" s="226">
        <f>IFERROR(IF(RIGHT(VLOOKUP($A41,csapatok!$A:$GR,BS$271,FALSE),5)="Csere",VLOOKUP(LEFT(VLOOKUP($A41,csapatok!$A:$GR,BS$271,FALSE),LEN(VLOOKUP($A41,csapatok!$A:$GR,BS$271,FALSE))-6),'csapat-ranglista'!$A:$CC,BS$272,FALSE)/8,VLOOKUP(VLOOKUP($A41,csapatok!$A:$GR,BS$271,FALSE),'csapat-ranglista'!$A:$CC,BS$272,FALSE)/4),0)</f>
        <v>0</v>
      </c>
      <c r="BT41" s="226">
        <f>IFERROR(IF(RIGHT(VLOOKUP($A41,csapatok!$A:$GR,BT$271,FALSE),5)="Csere",VLOOKUP(LEFT(VLOOKUP($A41,csapatok!$A:$GR,BT$271,FALSE),LEN(VLOOKUP($A41,csapatok!$A:$GR,BT$271,FALSE))-6),'csapat-ranglista'!$A:$CC,BT$272,FALSE)/8,VLOOKUP(VLOOKUP($A41,csapatok!$A:$GR,BT$271,FALSE),'csapat-ranglista'!$A:$CC,BT$272,FALSE)/4),0)</f>
        <v>0</v>
      </c>
      <c r="BU41" s="226">
        <f>IFERROR(IF(RIGHT(VLOOKUP($A41,csapatok!$A:$GR,BU$271,FALSE),5)="Csere",VLOOKUP(LEFT(VLOOKUP($A41,csapatok!$A:$GR,BU$271,FALSE),LEN(VLOOKUP($A41,csapatok!$A:$GR,BU$271,FALSE))-6),'csapat-ranglista'!$A:$CC,BU$272,FALSE)/8,VLOOKUP(VLOOKUP($A41,csapatok!$A:$GR,BU$271,FALSE),'csapat-ranglista'!$A:$CC,BU$272,FALSE)/4),0)</f>
        <v>3.0663858350654412</v>
      </c>
      <c r="BV41" s="226">
        <f>IFERROR(IF(RIGHT(VLOOKUP($A41,csapatok!$A:$GR,BV$271,FALSE),5)="Csere",VLOOKUP(LEFT(VLOOKUP($A41,csapatok!$A:$GR,BV$271,FALSE),LEN(VLOOKUP($A41,csapatok!$A:$GR,BV$271,FALSE))-6),'csapat-ranglista'!$A:$CC,BV$272,FALSE)/8,VLOOKUP(VLOOKUP($A41,csapatok!$A:$GR,BV$271,FALSE),'csapat-ranglista'!$A:$CC,BV$272,FALSE)/4),0)</f>
        <v>0</v>
      </c>
      <c r="BW41" s="226">
        <f>IFERROR(IF(RIGHT(VLOOKUP($A41,csapatok!$A:$GR,BW$271,FALSE),5)="Csere",VLOOKUP(LEFT(VLOOKUP($A41,csapatok!$A:$GR,BW$271,FALSE),LEN(VLOOKUP($A41,csapatok!$A:$GR,BW$271,FALSE))-6),'csapat-ranglista'!$A:$CC,BW$272,FALSE)/8,VLOOKUP(VLOOKUP($A41,csapatok!$A:$GR,BW$271,FALSE),'csapat-ranglista'!$A:$CC,BW$272,FALSE)/4),0)</f>
        <v>0</v>
      </c>
      <c r="BX41" s="226">
        <f>IFERROR(IF(RIGHT(VLOOKUP($A41,csapatok!$A:$GR,BX$271,FALSE),5)="Csere",VLOOKUP(LEFT(VLOOKUP($A41,csapatok!$A:$GR,BX$271,FALSE),LEN(VLOOKUP($A41,csapatok!$A:$GR,BX$271,FALSE))-6),'csapat-ranglista'!$A:$CC,BX$272,FALSE)/8,VLOOKUP(VLOOKUP($A41,csapatok!$A:$GR,BX$271,FALSE),'csapat-ranglista'!$A:$CC,BX$272,FALSE)/4),0)</f>
        <v>15.89623488047692</v>
      </c>
      <c r="BY41" s="226">
        <f>IFERROR(IF(RIGHT(VLOOKUP($A41,csapatok!$A:$GR,BY$271,FALSE),5)="Csere",VLOOKUP(LEFT(VLOOKUP($A41,csapatok!$A:$GR,BY$271,FALSE),LEN(VLOOKUP($A41,csapatok!$A:$GR,BY$271,FALSE))-6),'csapat-ranglista'!$A:$CC,BY$272,FALSE)/8,VLOOKUP(VLOOKUP($A41,csapatok!$A:$GR,BY$271,FALSE),'csapat-ranglista'!$A:$CC,BY$272,FALSE)/4),0)</f>
        <v>0</v>
      </c>
      <c r="BZ41" s="226">
        <f>IFERROR(IF(RIGHT(VLOOKUP($A41,csapatok!$A:$GR,BZ$271,FALSE),5)="Csere",VLOOKUP(LEFT(VLOOKUP($A41,csapatok!$A:$GR,BZ$271,FALSE),LEN(VLOOKUP($A41,csapatok!$A:$GR,BZ$271,FALSE))-6),'csapat-ranglista'!$A:$CC,BZ$272,FALSE)/8,VLOOKUP(VLOOKUP($A41,csapatok!$A:$GR,BZ$271,FALSE),'csapat-ranglista'!$A:$CC,BZ$272,FALSE)/4),0)</f>
        <v>0</v>
      </c>
      <c r="CA41" s="226">
        <f>IFERROR(IF(RIGHT(VLOOKUP($A41,csapatok!$A:$GR,CA$271,FALSE),5)="Csere",VLOOKUP(LEFT(VLOOKUP($A41,csapatok!$A:$GR,CA$271,FALSE),LEN(VLOOKUP($A41,csapatok!$A:$GR,CA$271,FALSE))-6),'csapat-ranglista'!$A:$CC,CA$272,FALSE)/8,VLOOKUP(VLOOKUP($A41,csapatok!$A:$GR,CA$271,FALSE),'csapat-ranglista'!$A:$CC,CA$272,FALSE)/4),0)</f>
        <v>0</v>
      </c>
      <c r="CB41" s="226">
        <f>IFERROR(IF(RIGHT(VLOOKUP($A41,csapatok!$A:$GR,CB$271,FALSE),5)="Csere",VLOOKUP(LEFT(VLOOKUP($A41,csapatok!$A:$GR,CB$271,FALSE),LEN(VLOOKUP($A41,csapatok!$A:$GR,CB$271,FALSE))-6),'csapat-ranglista'!$A:$CC,CB$272,FALSE)/8,VLOOKUP(VLOOKUP($A41,csapatok!$A:$GR,CB$271,FALSE),'csapat-ranglista'!$A:$CC,CB$272,FALSE)/4),0)</f>
        <v>0</v>
      </c>
      <c r="CC41" s="226">
        <f>IFERROR(IF(RIGHT(VLOOKUP($A41,csapatok!$A:$GR,CC$271,FALSE),5)="Csere",VLOOKUP(LEFT(VLOOKUP($A41,csapatok!$A:$GR,CC$271,FALSE),LEN(VLOOKUP($A41,csapatok!$A:$GR,CC$271,FALSE))-6),'csapat-ranglista'!$A:$CC,CC$272,FALSE)/8,VLOOKUP(VLOOKUP($A41,csapatok!$A:$GR,CC$271,FALSE),'csapat-ranglista'!$A:$CC,CC$272,FALSE)/4),0)</f>
        <v>5.1781509492474056</v>
      </c>
      <c r="CD41" s="226">
        <f>IFERROR(IF(RIGHT(VLOOKUP($A41,csapatok!$A:$GR,CD$271,FALSE),5)="Csere",VLOOKUP(LEFT(VLOOKUP($A41,csapatok!$A:$GR,CD$271,FALSE),LEN(VLOOKUP($A41,csapatok!$A:$GR,CD$271,FALSE))-6),'csapat-ranglista'!$A:$CC,CD$272,FALSE)/8,VLOOKUP(VLOOKUP($A41,csapatok!$A:$GR,CD$271,FALSE),'csapat-ranglista'!$A:$CC,CD$272,FALSE)/4),0)</f>
        <v>0</v>
      </c>
      <c r="CE41" s="226">
        <f>IFERROR(IF(RIGHT(VLOOKUP($A41,csapatok!$A:$GR,CE$271,FALSE),5)="Csere",VLOOKUP(LEFT(VLOOKUP($A41,csapatok!$A:$GR,CE$271,FALSE),LEN(VLOOKUP($A41,csapatok!$A:$GR,CE$271,FALSE))-6),'csapat-ranglista'!$A:$CC,CE$272,FALSE)/8,VLOOKUP(VLOOKUP($A41,csapatok!$A:$GR,CE$271,FALSE),'csapat-ranglista'!$A:$CC,CE$272,FALSE)/4),0)</f>
        <v>0</v>
      </c>
      <c r="CF41" s="226">
        <f>IFERROR(IF(RIGHT(VLOOKUP($A41,csapatok!$A:$GR,CF$271,FALSE),5)="Csere",VLOOKUP(LEFT(VLOOKUP($A41,csapatok!$A:$GR,CF$271,FALSE),LEN(VLOOKUP($A41,csapatok!$A:$GR,CF$271,FALSE))-6),'csapat-ranglista'!$A:$CC,CF$272,FALSE)/8,VLOOKUP(VLOOKUP($A41,csapatok!$A:$GR,CF$271,FALSE),'csapat-ranglista'!$A:$CC,CF$272,FALSE)/4),0)</f>
        <v>0</v>
      </c>
      <c r="CG41" s="226">
        <f>IFERROR(IF(RIGHT(VLOOKUP($A41,csapatok!$A:$GR,CG$271,FALSE),5)="Csere",VLOOKUP(LEFT(VLOOKUP($A41,csapatok!$A:$GR,CG$271,FALSE),LEN(VLOOKUP($A41,csapatok!$A:$GR,CG$271,FALSE))-6),'csapat-ranglista'!$A:$CC,CG$272,FALSE)/8,VLOOKUP(VLOOKUP($A41,csapatok!$A:$GR,CG$271,FALSE),'csapat-ranglista'!$A:$CC,CG$272,FALSE)/4),0)</f>
        <v>0</v>
      </c>
      <c r="CH41" s="226">
        <f>IFERROR(IF(RIGHT(VLOOKUP($A41,csapatok!$A:$GR,CH$271,FALSE),5)="Csere",VLOOKUP(LEFT(VLOOKUP($A41,csapatok!$A:$GR,CH$271,FALSE),LEN(VLOOKUP($A41,csapatok!$A:$GR,CH$271,FALSE))-6),'csapat-ranglista'!$A:$CC,CH$272,FALSE)/8,VLOOKUP(VLOOKUP($A41,csapatok!$A:$GR,CH$271,FALSE),'csapat-ranglista'!$A:$CC,CH$272,FALSE)/4),0)</f>
        <v>0</v>
      </c>
      <c r="CI41" s="226">
        <f>IFERROR(IF(RIGHT(VLOOKUP($A41,csapatok!$A:$GR,CI$271,FALSE),5)="Csere",VLOOKUP(LEFT(VLOOKUP($A41,csapatok!$A:$GR,CI$271,FALSE),LEN(VLOOKUP($A41,csapatok!$A:$GR,CI$271,FALSE))-6),'csapat-ranglista'!$A:$CC,CI$272,FALSE)/8,VLOOKUP(VLOOKUP($A41,csapatok!$A:$GR,CI$271,FALSE),'csapat-ranglista'!$A:$CC,CI$272,FALSE)/4),0)</f>
        <v>0</v>
      </c>
      <c r="CJ41" s="227">
        <f>versenyek!$IQ$11*IFERROR(VLOOKUP(VLOOKUP($A41,versenyek!IP:IR,3,FALSE),szabalyok!$A$16:$B$23,2,FALSE)/4,0)</f>
        <v>0</v>
      </c>
      <c r="CK41" s="227">
        <f>versenyek!$IT$11*IFERROR(VLOOKUP(VLOOKUP($A41,versenyek!IS:IU,3,FALSE),szabalyok!$A$16:$B$23,2,FALSE)/4,0)</f>
        <v>0</v>
      </c>
      <c r="CL41" s="226"/>
      <c r="CM41" s="250">
        <f t="shared" si="1"/>
        <v>27.506678625873619</v>
      </c>
    </row>
    <row r="42" spans="1:91">
      <c r="A42" s="32" t="s">
        <v>166</v>
      </c>
      <c r="B42" s="2">
        <v>23573</v>
      </c>
      <c r="C42" s="133" t="str">
        <f>IF(B42=0,"",IF(B42&lt;$C$1,"felnőtt","ifi"))</f>
        <v>felnőtt</v>
      </c>
      <c r="D42" s="32" t="s">
        <v>101</v>
      </c>
      <c r="E42" s="47">
        <v>5.6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2.0652240851793264</v>
      </c>
      <c r="L42" s="32">
        <v>0</v>
      </c>
      <c r="M42" s="32">
        <v>2.0458468332043647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1.0411379444024</v>
      </c>
      <c r="T42" s="32">
        <v>0</v>
      </c>
      <c r="U42" s="32">
        <v>0</v>
      </c>
      <c r="V42" s="32">
        <v>0</v>
      </c>
      <c r="W42" s="32">
        <v>0</v>
      </c>
      <c r="X42" s="32">
        <f>IFERROR(IF(RIGHT(VLOOKUP($A42,csapatok!$A:$BL,X$271,FALSE),5)="Csere",VLOOKUP(LEFT(VLOOKUP($A42,csapatok!$A:$BL,X$271,FALSE),LEN(VLOOKUP($A42,csapatok!$A:$BL,X$271,FALSE))-6),'csapat-ranglista'!$A:$CC,X$272,FALSE)/8,VLOOKUP(VLOOKUP($A42,csapatok!$A:$BL,X$271,FALSE),'csapat-ranglista'!$A:$CC,X$272,FALSE)/4),0)</f>
        <v>0</v>
      </c>
      <c r="Y42" s="32">
        <f>IFERROR(IF(RIGHT(VLOOKUP($A42,csapatok!$A:$BL,Y$271,FALSE),5)="Csere",VLOOKUP(LEFT(VLOOKUP($A42,csapatok!$A:$BL,Y$271,FALSE),LEN(VLOOKUP($A42,csapatok!$A:$BL,Y$271,FALSE))-6),'csapat-ranglista'!$A:$CC,Y$272,FALSE)/8,VLOOKUP(VLOOKUP($A42,csapatok!$A:$BL,Y$271,FALSE),'csapat-ranglista'!$A:$CC,Y$272,FALSE)/4),0)</f>
        <v>0</v>
      </c>
      <c r="Z42" s="32">
        <f>IFERROR(IF(RIGHT(VLOOKUP($A42,csapatok!$A:$BL,Z$271,FALSE),5)="Csere",VLOOKUP(LEFT(VLOOKUP($A42,csapatok!$A:$BL,Z$271,FALSE),LEN(VLOOKUP($A42,csapatok!$A:$BL,Z$271,FALSE))-6),'csapat-ranglista'!$A:$CC,Z$272,FALSE)/8,VLOOKUP(VLOOKUP($A42,csapatok!$A:$BL,Z$271,FALSE),'csapat-ranglista'!$A:$CC,Z$272,FALSE)/4),0)</f>
        <v>0</v>
      </c>
      <c r="AA42" s="32">
        <f>IFERROR(IF(RIGHT(VLOOKUP($A42,csapatok!$A:$BL,AA$271,FALSE),5)="Csere",VLOOKUP(LEFT(VLOOKUP($A42,csapatok!$A:$BL,AA$271,FALSE),LEN(VLOOKUP($A42,csapatok!$A:$BL,AA$271,FALSE))-6),'csapat-ranglista'!$A:$CC,AA$272,FALSE)/8,VLOOKUP(VLOOKUP($A42,csapatok!$A:$BL,AA$271,FALSE),'csapat-ranglista'!$A:$CC,AA$272,FALSE)/4),0)</f>
        <v>0</v>
      </c>
      <c r="AB42" s="226">
        <f>IFERROR(IF(RIGHT(VLOOKUP($A42,csapatok!$A:$BL,AB$271,FALSE),5)="Csere",VLOOKUP(LEFT(VLOOKUP($A42,csapatok!$A:$BL,AB$271,FALSE),LEN(VLOOKUP($A42,csapatok!$A:$BL,AB$271,FALSE))-6),'csapat-ranglista'!$A:$CC,AB$272,FALSE)/8,VLOOKUP(VLOOKUP($A42,csapatok!$A:$BL,AB$271,FALSE),'csapat-ranglista'!$A:$CC,AB$272,FALSE)/4),0)</f>
        <v>0</v>
      </c>
      <c r="AC42" s="226">
        <f>IFERROR(IF(RIGHT(VLOOKUP($A42,csapatok!$A:$BL,AC$271,FALSE),5)="Csere",VLOOKUP(LEFT(VLOOKUP($A42,csapatok!$A:$BL,AC$271,FALSE),LEN(VLOOKUP($A42,csapatok!$A:$BL,AC$271,FALSE))-6),'csapat-ranglista'!$A:$CC,AC$272,FALSE)/8,VLOOKUP(VLOOKUP($A42,csapatok!$A:$BL,AC$271,FALSE),'csapat-ranglista'!$A:$CC,AC$272,FALSE)/4),0)</f>
        <v>0</v>
      </c>
      <c r="AD42" s="226">
        <f>IFERROR(IF(RIGHT(VLOOKUP($A42,csapatok!$A:$BL,AD$271,FALSE),5)="Csere",VLOOKUP(LEFT(VLOOKUP($A42,csapatok!$A:$BL,AD$271,FALSE),LEN(VLOOKUP($A42,csapatok!$A:$BL,AD$271,FALSE))-6),'csapat-ranglista'!$A:$CC,AD$272,FALSE)/8,VLOOKUP(VLOOKUP($A42,csapatok!$A:$BL,AD$271,FALSE),'csapat-ranglista'!$A:$CC,AD$272,FALSE)/4),0)</f>
        <v>0</v>
      </c>
      <c r="AE42" s="226">
        <f>IFERROR(IF(RIGHT(VLOOKUP($A42,csapatok!$A:$BL,AE$271,FALSE),5)="Csere",VLOOKUP(LEFT(VLOOKUP($A42,csapatok!$A:$BL,AE$271,FALSE),LEN(VLOOKUP($A42,csapatok!$A:$BL,AE$271,FALSE))-6),'csapat-ranglista'!$A:$CC,AE$272,FALSE)/8,VLOOKUP(VLOOKUP($A42,csapatok!$A:$BL,AE$271,FALSE),'csapat-ranglista'!$A:$CC,AE$272,FALSE)/4),0)</f>
        <v>0</v>
      </c>
      <c r="AF42" s="226">
        <f>IFERROR(IF(RIGHT(VLOOKUP($A42,csapatok!$A:$BL,AF$271,FALSE),5)="Csere",VLOOKUP(LEFT(VLOOKUP($A42,csapatok!$A:$BL,AF$271,FALSE),LEN(VLOOKUP($A42,csapatok!$A:$BL,AF$271,FALSE))-6),'csapat-ranglista'!$A:$CC,AF$272,FALSE)/8,VLOOKUP(VLOOKUP($A42,csapatok!$A:$BL,AF$271,FALSE),'csapat-ranglista'!$A:$CC,AF$272,FALSE)/4),0)</f>
        <v>0</v>
      </c>
      <c r="AG42" s="226">
        <f>IFERROR(IF(RIGHT(VLOOKUP($A42,csapatok!$A:$BL,AG$271,FALSE),5)="Csere",VLOOKUP(LEFT(VLOOKUP($A42,csapatok!$A:$BL,AG$271,FALSE),LEN(VLOOKUP($A42,csapatok!$A:$BL,AG$271,FALSE))-6),'csapat-ranglista'!$A:$CC,AG$272,FALSE)/8,VLOOKUP(VLOOKUP($A42,csapatok!$A:$BL,AG$271,FALSE),'csapat-ranglista'!$A:$CC,AG$272,FALSE)/4),0)</f>
        <v>0</v>
      </c>
      <c r="AH42" s="226">
        <f>IFERROR(IF(RIGHT(VLOOKUP($A42,csapatok!$A:$BL,AH$271,FALSE),5)="Csere",VLOOKUP(LEFT(VLOOKUP($A42,csapatok!$A:$BL,AH$271,FALSE),LEN(VLOOKUP($A42,csapatok!$A:$BL,AH$271,FALSE))-6),'csapat-ranglista'!$A:$CC,AH$272,FALSE)/8,VLOOKUP(VLOOKUP($A42,csapatok!$A:$BL,AH$271,FALSE),'csapat-ranglista'!$A:$CC,AH$272,FALSE)/4),0)</f>
        <v>0</v>
      </c>
      <c r="AI42" s="226">
        <f>IFERROR(IF(RIGHT(VLOOKUP($A42,csapatok!$A:$BL,AI$271,FALSE),5)="Csere",VLOOKUP(LEFT(VLOOKUP($A42,csapatok!$A:$BL,AI$271,FALSE),LEN(VLOOKUP($A42,csapatok!$A:$BL,AI$271,FALSE))-6),'csapat-ranglista'!$A:$CC,AI$272,FALSE)/8,VLOOKUP(VLOOKUP($A42,csapatok!$A:$BL,AI$271,FALSE),'csapat-ranglista'!$A:$CC,AI$272,FALSE)/4),0)</f>
        <v>0</v>
      </c>
      <c r="AJ42" s="226">
        <f>IFERROR(IF(RIGHT(VLOOKUP($A42,csapatok!$A:$BL,AJ$271,FALSE),5)="Csere",VLOOKUP(LEFT(VLOOKUP($A42,csapatok!$A:$BL,AJ$271,FALSE),LEN(VLOOKUP($A42,csapatok!$A:$BL,AJ$271,FALSE))-6),'csapat-ranglista'!$A:$CC,AJ$272,FALSE)/8,VLOOKUP(VLOOKUP($A42,csapatok!$A:$BL,AJ$271,FALSE),'csapat-ranglista'!$A:$CC,AJ$272,FALSE)/2),0)</f>
        <v>0</v>
      </c>
      <c r="AK42" s="226">
        <f>IFERROR(IF(RIGHT(VLOOKUP($A42,csapatok!$A:$CN,AK$271,FALSE),5)="Csere",VLOOKUP(LEFT(VLOOKUP($A42,csapatok!$A:$CN,AK$271,FALSE),LEN(VLOOKUP($A42,csapatok!$A:$CN,AK$271,FALSE))-6),'csapat-ranglista'!$A:$CC,AK$272,FALSE)/8,VLOOKUP(VLOOKUP($A42,csapatok!$A:$CN,AK$271,FALSE),'csapat-ranglista'!$A:$CC,AK$272,FALSE)/4),0)</f>
        <v>0</v>
      </c>
      <c r="AL42" s="226">
        <f>IFERROR(IF(RIGHT(VLOOKUP($A42,csapatok!$A:$CN,AL$271,FALSE),5)="Csere",VLOOKUP(LEFT(VLOOKUP($A42,csapatok!$A:$CN,AL$271,FALSE),LEN(VLOOKUP($A42,csapatok!$A:$CN,AL$271,FALSE))-6),'csapat-ranglista'!$A:$CC,AL$272,FALSE)/8,VLOOKUP(VLOOKUP($A42,csapatok!$A:$CN,AL$271,FALSE),'csapat-ranglista'!$A:$CC,AL$272,FALSE)/4),0)</f>
        <v>0</v>
      </c>
      <c r="AM42" s="226">
        <f>IFERROR(IF(RIGHT(VLOOKUP($A42,csapatok!$A:$CN,AM$271,FALSE),5)="Csere",VLOOKUP(LEFT(VLOOKUP($A42,csapatok!$A:$CN,AM$271,FALSE),LEN(VLOOKUP($A42,csapatok!$A:$CN,AM$271,FALSE))-6),'csapat-ranglista'!$A:$CC,AM$272,FALSE)/8,VLOOKUP(VLOOKUP($A42,csapatok!$A:$CN,AM$271,FALSE),'csapat-ranglista'!$A:$CC,AM$272,FALSE)/4),0)</f>
        <v>0</v>
      </c>
      <c r="AN42" s="226">
        <f>IFERROR(IF(RIGHT(VLOOKUP($A42,csapatok!$A:$CN,AN$271,FALSE),5)="Csere",VLOOKUP(LEFT(VLOOKUP($A42,csapatok!$A:$CN,AN$271,FALSE),LEN(VLOOKUP($A42,csapatok!$A:$CN,AN$271,FALSE))-6),'csapat-ranglista'!$A:$CC,AN$272,FALSE)/8,VLOOKUP(VLOOKUP($A42,csapatok!$A:$CN,AN$271,FALSE),'csapat-ranglista'!$A:$CC,AN$272,FALSE)/4),0)</f>
        <v>0</v>
      </c>
      <c r="AO42" s="226">
        <f>IFERROR(IF(RIGHT(VLOOKUP($A42,csapatok!$A:$CN,AO$271,FALSE),5)="Csere",VLOOKUP(LEFT(VLOOKUP($A42,csapatok!$A:$CN,AO$271,FALSE),LEN(VLOOKUP($A42,csapatok!$A:$CN,AO$271,FALSE))-6),'csapat-ranglista'!$A:$CC,AO$272,FALSE)/8,VLOOKUP(VLOOKUP($A42,csapatok!$A:$CN,AO$271,FALSE),'csapat-ranglista'!$A:$CC,AO$272,FALSE)/4),0)</f>
        <v>0</v>
      </c>
      <c r="AP42" s="226">
        <f>IFERROR(IF(RIGHT(VLOOKUP($A42,csapatok!$A:$CN,AP$271,FALSE),5)="Csere",VLOOKUP(LEFT(VLOOKUP($A42,csapatok!$A:$CN,AP$271,FALSE),LEN(VLOOKUP($A42,csapatok!$A:$CN,AP$271,FALSE))-6),'csapat-ranglista'!$A:$CC,AP$272,FALSE)/8,VLOOKUP(VLOOKUP($A42,csapatok!$A:$CN,AP$271,FALSE),'csapat-ranglista'!$A:$CC,AP$272,FALSE)/4),0)</f>
        <v>0</v>
      </c>
      <c r="AQ42" s="226">
        <f>IFERROR(IF(RIGHT(VLOOKUP($A42,csapatok!$A:$CN,AQ$271,FALSE),5)="Csere",VLOOKUP(LEFT(VLOOKUP($A42,csapatok!$A:$CN,AQ$271,FALSE),LEN(VLOOKUP($A42,csapatok!$A:$CN,AQ$271,FALSE))-6),'csapat-ranglista'!$A:$CC,AQ$272,FALSE)/8,VLOOKUP(VLOOKUP($A42,csapatok!$A:$CN,AQ$271,FALSE),'csapat-ranglista'!$A:$CC,AQ$272,FALSE)/4),0)</f>
        <v>4.1223339454114187</v>
      </c>
      <c r="AR42" s="226">
        <f>IFERROR(IF(RIGHT(VLOOKUP($A42,csapatok!$A:$CN,AR$271,FALSE),5)="Csere",VLOOKUP(LEFT(VLOOKUP($A42,csapatok!$A:$CN,AR$271,FALSE),LEN(VLOOKUP($A42,csapatok!$A:$CN,AR$271,FALSE))-6),'csapat-ranglista'!$A:$CC,AR$272,FALSE)/8,VLOOKUP(VLOOKUP($A42,csapatok!$A:$CN,AR$271,FALSE),'csapat-ranglista'!$A:$CC,AR$272,FALSE)/4),0)</f>
        <v>0</v>
      </c>
      <c r="AS42" s="226">
        <f>IFERROR(IF(RIGHT(VLOOKUP($A42,csapatok!$A:$CN,AS$271,FALSE),5)="Csere",VLOOKUP(LEFT(VLOOKUP($A42,csapatok!$A:$CN,AS$271,FALSE),LEN(VLOOKUP($A42,csapatok!$A:$CN,AS$271,FALSE))-6),'csapat-ranglista'!$A:$CC,AS$272,FALSE)/8,VLOOKUP(VLOOKUP($A42,csapatok!$A:$CN,AS$271,FALSE),'csapat-ranglista'!$A:$CC,AS$272,FALSE)/4),0)</f>
        <v>0</v>
      </c>
      <c r="AT42" s="226">
        <f>IFERROR(IF(RIGHT(VLOOKUP($A42,csapatok!$A:$CN,AT$271,FALSE),5)="Csere",VLOOKUP(LEFT(VLOOKUP($A42,csapatok!$A:$CN,AT$271,FALSE),LEN(VLOOKUP($A42,csapatok!$A:$CN,AT$271,FALSE))-6),'csapat-ranglista'!$A:$CC,AT$272,FALSE)/8,VLOOKUP(VLOOKUP($A42,csapatok!$A:$CN,AT$271,FALSE),'csapat-ranglista'!$A:$CC,AT$272,FALSE)/4),0)</f>
        <v>0</v>
      </c>
      <c r="AU42" s="226">
        <f>IFERROR(IF(RIGHT(VLOOKUP($A42,csapatok!$A:$CN,AU$271,FALSE),5)="Csere",VLOOKUP(LEFT(VLOOKUP($A42,csapatok!$A:$CN,AU$271,FALSE),LEN(VLOOKUP($A42,csapatok!$A:$CN,AU$271,FALSE))-6),'csapat-ranglista'!$A:$CC,AU$272,FALSE)/8,VLOOKUP(VLOOKUP($A42,csapatok!$A:$CN,AU$271,FALSE),'csapat-ranglista'!$A:$CC,AU$272,FALSE)/4),0)</f>
        <v>0.74965566231840486</v>
      </c>
      <c r="AV42" s="226">
        <f>IFERROR(IF(RIGHT(VLOOKUP($A42,csapatok!$A:$CN,AV$271,FALSE),5)="Csere",VLOOKUP(LEFT(VLOOKUP($A42,csapatok!$A:$CN,AV$271,FALSE),LEN(VLOOKUP($A42,csapatok!$A:$CN,AV$271,FALSE))-6),'csapat-ranglista'!$A:$CC,AV$272,FALSE)/8,VLOOKUP(VLOOKUP($A42,csapatok!$A:$CN,AV$271,FALSE),'csapat-ranglista'!$A:$CC,AV$272,FALSE)/4),0)</f>
        <v>0</v>
      </c>
      <c r="AW42" s="226">
        <f>IFERROR(IF(RIGHT(VLOOKUP($A42,csapatok!$A:$CN,AW$271,FALSE),5)="Csere",VLOOKUP(LEFT(VLOOKUP($A42,csapatok!$A:$CN,AW$271,FALSE),LEN(VLOOKUP($A42,csapatok!$A:$CN,AW$271,FALSE))-6),'csapat-ranglista'!$A:$CC,AW$272,FALSE)/8,VLOOKUP(VLOOKUP($A42,csapatok!$A:$CN,AW$271,FALSE),'csapat-ranglista'!$A:$CC,AW$272,FALSE)/4),0)</f>
        <v>0</v>
      </c>
      <c r="AX42" s="226">
        <f>IFERROR(IF(RIGHT(VLOOKUP($A42,csapatok!$A:$CN,AX$271,FALSE),5)="Csere",VLOOKUP(LEFT(VLOOKUP($A42,csapatok!$A:$CN,AX$271,FALSE),LEN(VLOOKUP($A42,csapatok!$A:$CN,AX$271,FALSE))-6),'csapat-ranglista'!$A:$CC,AX$272,FALSE)/8,VLOOKUP(VLOOKUP($A42,csapatok!$A:$CN,AX$271,FALSE),'csapat-ranglista'!$A:$CC,AX$272,FALSE)/4),0)</f>
        <v>0</v>
      </c>
      <c r="AY42" s="226">
        <f>IFERROR(IF(RIGHT(VLOOKUP($A42,csapatok!$A:$GR,AY$271,FALSE),5)="Csere",VLOOKUP(LEFT(VLOOKUP($A42,csapatok!$A:$GR,AY$271,FALSE),LEN(VLOOKUP($A42,csapatok!$A:$GR,AY$271,FALSE))-6),'csapat-ranglista'!$A:$CC,AY$272,FALSE)/8,VLOOKUP(VLOOKUP($A42,csapatok!$A:$GR,AY$271,FALSE),'csapat-ranglista'!$A:$CC,AY$272,FALSE)/4),0)</f>
        <v>0</v>
      </c>
      <c r="AZ42" s="226">
        <f>IFERROR(IF(RIGHT(VLOOKUP($A42,csapatok!$A:$GR,AZ$271,FALSE),5)="Csere",VLOOKUP(LEFT(VLOOKUP($A42,csapatok!$A:$GR,AZ$271,FALSE),LEN(VLOOKUP($A42,csapatok!$A:$GR,AZ$271,FALSE))-6),'csapat-ranglista'!$A:$CC,AZ$272,FALSE)/8,VLOOKUP(VLOOKUP($A42,csapatok!$A:$GR,AZ$271,FALSE),'csapat-ranglista'!$A:$CC,AZ$272,FALSE)/4),0)</f>
        <v>0</v>
      </c>
      <c r="BA42" s="226">
        <f>IFERROR(IF(RIGHT(VLOOKUP($A42,csapatok!$A:$GR,BA$271,FALSE),5)="Csere",VLOOKUP(LEFT(VLOOKUP($A42,csapatok!$A:$GR,BA$271,FALSE),LEN(VLOOKUP($A42,csapatok!$A:$GR,BA$271,FALSE))-6),'csapat-ranglista'!$A:$CC,BA$272,FALSE)/8,VLOOKUP(VLOOKUP($A42,csapatok!$A:$GR,BA$271,FALSE),'csapat-ranglista'!$A:$CC,BA$272,FALSE)/4),0)</f>
        <v>0</v>
      </c>
      <c r="BB42" s="226">
        <f>IFERROR(IF(RIGHT(VLOOKUP($A42,csapatok!$A:$GR,BB$271,FALSE),5)="Csere",VLOOKUP(LEFT(VLOOKUP($A42,csapatok!$A:$GR,BB$271,FALSE),LEN(VLOOKUP($A42,csapatok!$A:$GR,BB$271,FALSE))-6),'csapat-ranglista'!$A:$CC,BB$272,FALSE)/8,VLOOKUP(VLOOKUP($A42,csapatok!$A:$GR,BB$271,FALSE),'csapat-ranglista'!$A:$CC,BB$272,FALSE)/4),0)</f>
        <v>0</v>
      </c>
      <c r="BC42" s="227">
        <f>versenyek!$ES$11*IFERROR(VLOOKUP(VLOOKUP($A42,versenyek!ER:ET,3,FALSE),szabalyok!$A$16:$B$23,2,FALSE)/4,0)</f>
        <v>0.30280819036004303</v>
      </c>
      <c r="BD42" s="227">
        <f>versenyek!$EV$11*IFERROR(VLOOKUP(VLOOKUP($A42,versenyek!EU:EW,3,FALSE),szabalyok!$A$16:$B$23,2,FALSE)/4,0)</f>
        <v>0</v>
      </c>
      <c r="BE42" s="226">
        <f>IFERROR(IF(RIGHT(VLOOKUP($A42,csapatok!$A:$GR,BE$271,FALSE),5)="Csere",VLOOKUP(LEFT(VLOOKUP($A42,csapatok!$A:$GR,BE$271,FALSE),LEN(VLOOKUP($A42,csapatok!$A:$GR,BE$271,FALSE))-6),'csapat-ranglista'!$A:$CC,BE$272,FALSE)/8,VLOOKUP(VLOOKUP($A42,csapatok!$A:$GR,BE$271,FALSE),'csapat-ranglista'!$A:$CC,BE$272,FALSE)/4),0)</f>
        <v>0</v>
      </c>
      <c r="BF42" s="226">
        <f>IFERROR(IF(RIGHT(VLOOKUP($A42,csapatok!$A:$GR,BF$271,FALSE),5)="Csere",VLOOKUP(LEFT(VLOOKUP($A42,csapatok!$A:$GR,BF$271,FALSE),LEN(VLOOKUP($A42,csapatok!$A:$GR,BF$271,FALSE))-6),'csapat-ranglista'!$A:$CC,BF$272,FALSE)/8,VLOOKUP(VLOOKUP($A42,csapatok!$A:$GR,BF$271,FALSE),'csapat-ranglista'!$A:$CC,BF$272,FALSE)/4),0)</f>
        <v>0</v>
      </c>
      <c r="BG42" s="226">
        <f>IFERROR(IF(RIGHT(VLOOKUP($A42,csapatok!$A:$GR,BG$271,FALSE),5)="Csere",VLOOKUP(LEFT(VLOOKUP($A42,csapatok!$A:$GR,BG$271,FALSE),LEN(VLOOKUP($A42,csapatok!$A:$GR,BG$271,FALSE))-6),'csapat-ranglista'!$A:$CC,BG$272,FALSE)/8,VLOOKUP(VLOOKUP($A42,csapatok!$A:$GR,BG$271,FALSE),'csapat-ranglista'!$A:$CC,BG$272,FALSE)/4),0)</f>
        <v>0</v>
      </c>
      <c r="BH42" s="226">
        <f>IFERROR(IF(RIGHT(VLOOKUP($A42,csapatok!$A:$GR,BH$271,FALSE),5)="Csere",VLOOKUP(LEFT(VLOOKUP($A42,csapatok!$A:$GR,BH$271,FALSE),LEN(VLOOKUP($A42,csapatok!$A:$GR,BH$271,FALSE))-6),'csapat-ranglista'!$A:$CC,BH$272,FALSE)/8,VLOOKUP(VLOOKUP($A42,csapatok!$A:$GR,BH$271,FALSE),'csapat-ranglista'!$A:$CC,BH$272,FALSE)/4),0)</f>
        <v>0</v>
      </c>
      <c r="BI42" s="226">
        <f>IFERROR(IF(RIGHT(VLOOKUP($A42,csapatok!$A:$GR,BI$271,FALSE),5)="Csere",VLOOKUP(LEFT(VLOOKUP($A42,csapatok!$A:$GR,BI$271,FALSE),LEN(VLOOKUP($A42,csapatok!$A:$GR,BI$271,FALSE))-6),'csapat-ranglista'!$A:$CC,BI$272,FALSE)/8,VLOOKUP(VLOOKUP($A42,csapatok!$A:$GR,BI$271,FALSE),'csapat-ranglista'!$A:$CC,BI$272,FALSE)/4),0)</f>
        <v>0</v>
      </c>
      <c r="BJ42" s="226">
        <f>IFERROR(IF(RIGHT(VLOOKUP($A42,csapatok!$A:$GR,BJ$271,FALSE),5)="Csere",VLOOKUP(LEFT(VLOOKUP($A42,csapatok!$A:$GR,BJ$271,FALSE),LEN(VLOOKUP($A42,csapatok!$A:$GR,BJ$271,FALSE))-6),'csapat-ranglista'!$A:$CC,BJ$272,FALSE)/8,VLOOKUP(VLOOKUP($A42,csapatok!$A:$GR,BJ$271,FALSE),'csapat-ranglista'!$A:$CC,BJ$272,FALSE)/4),0)</f>
        <v>0</v>
      </c>
      <c r="BK42" s="226">
        <f>IFERROR(IF(RIGHT(VLOOKUP($A42,csapatok!$A:$GR,BK$271,FALSE),5)="Csere",VLOOKUP(LEFT(VLOOKUP($A42,csapatok!$A:$GR,BK$271,FALSE),LEN(VLOOKUP($A42,csapatok!$A:$GR,BK$271,FALSE))-6),'csapat-ranglista'!$A:$CC,BK$272,FALSE)/8,VLOOKUP(VLOOKUP($A42,csapatok!$A:$GR,BK$271,FALSE),'csapat-ranglista'!$A:$CC,BK$272,FALSE)/4),0)</f>
        <v>0</v>
      </c>
      <c r="BL42" s="226">
        <f>IFERROR(IF(RIGHT(VLOOKUP($A42,csapatok!$A:$GR,BL$271,FALSE),5)="Csere",VLOOKUP(LEFT(VLOOKUP($A42,csapatok!$A:$GR,BL$271,FALSE),LEN(VLOOKUP($A42,csapatok!$A:$GR,BL$271,FALSE))-6),'csapat-ranglista'!$A:$CC,BL$272,FALSE)/8,VLOOKUP(VLOOKUP($A42,csapatok!$A:$GR,BL$271,FALSE),'csapat-ranglista'!$A:$CC,BL$272,FALSE)/4),0)</f>
        <v>0</v>
      </c>
      <c r="BM42" s="226">
        <f>IFERROR(IF(RIGHT(VLOOKUP($A42,csapatok!$A:$GR,BM$271,FALSE),5)="Csere",VLOOKUP(LEFT(VLOOKUP($A42,csapatok!$A:$GR,BM$271,FALSE),LEN(VLOOKUP($A42,csapatok!$A:$GR,BM$271,FALSE))-6),'csapat-ranglista'!$A:$CC,BM$272,FALSE)/8,VLOOKUP(VLOOKUP($A42,csapatok!$A:$GR,BM$271,FALSE),'csapat-ranglista'!$A:$CC,BM$272,FALSE)/4),0)</f>
        <v>0</v>
      </c>
      <c r="BN42" s="226">
        <f>IFERROR(IF(RIGHT(VLOOKUP($A42,csapatok!$A:$GR,BN$271,FALSE),5)="Csere",VLOOKUP(LEFT(VLOOKUP($A42,csapatok!$A:$GR,BN$271,FALSE),LEN(VLOOKUP($A42,csapatok!$A:$GR,BN$271,FALSE))-6),'csapat-ranglista'!$A:$CC,BN$272,FALSE)/8,VLOOKUP(VLOOKUP($A42,csapatok!$A:$GR,BN$271,FALSE),'csapat-ranglista'!$A:$CC,BN$272,FALSE)/4),0)</f>
        <v>0</v>
      </c>
      <c r="BO42" s="226">
        <f>IFERROR(IF(RIGHT(VLOOKUP($A42,csapatok!$A:$GR,BO$271,FALSE),5)="Csere",VLOOKUP(LEFT(VLOOKUP($A42,csapatok!$A:$GR,BO$271,FALSE),LEN(VLOOKUP($A42,csapatok!$A:$GR,BO$271,FALSE))-6),'csapat-ranglista'!$A:$CC,BO$272,FALSE)/8,VLOOKUP(VLOOKUP($A42,csapatok!$A:$GR,BO$271,FALSE),'csapat-ranglista'!$A:$CC,BO$272,FALSE)/4),0)</f>
        <v>2.3342520559011133</v>
      </c>
      <c r="BP42" s="226">
        <f>IFERROR(IF(RIGHT(VLOOKUP($A42,csapatok!$A:$GR,BP$271,FALSE),5)="Csere",VLOOKUP(LEFT(VLOOKUP($A42,csapatok!$A:$GR,BP$271,FALSE),LEN(VLOOKUP($A42,csapatok!$A:$GR,BP$271,FALSE))-6),'csapat-ranglista'!$A:$CC,BP$272,FALSE)/8,VLOOKUP(VLOOKUP($A42,csapatok!$A:$GR,BP$271,FALSE),'csapat-ranglista'!$A:$CC,BP$272,FALSE)/4),0)</f>
        <v>0</v>
      </c>
      <c r="BQ42" s="226">
        <f>IFERROR(IF(RIGHT(VLOOKUP($A42,csapatok!$A:$GR,BQ$271,FALSE),5)="Csere",VLOOKUP(LEFT(VLOOKUP($A42,csapatok!$A:$GR,BQ$271,FALSE),LEN(VLOOKUP($A42,csapatok!$A:$GR,BQ$271,FALSE))-6),'csapat-ranglista'!$A:$CC,BQ$272,FALSE)/8,VLOOKUP(VLOOKUP($A42,csapatok!$A:$GR,BQ$271,FALSE),'csapat-ranglista'!$A:$CC,BQ$272,FALSE)/4),0)</f>
        <v>0</v>
      </c>
      <c r="BR42" s="226">
        <f>IFERROR(IF(RIGHT(VLOOKUP($A42,csapatok!$A:$GR,BR$271,FALSE),5)="Csere",VLOOKUP(LEFT(VLOOKUP($A42,csapatok!$A:$GR,BR$271,FALSE),LEN(VLOOKUP($A42,csapatok!$A:$GR,BR$271,FALSE))-6),'csapat-ranglista'!$A:$CC,BR$272,FALSE)/8,VLOOKUP(VLOOKUP($A42,csapatok!$A:$GR,BR$271,FALSE),'csapat-ranglista'!$A:$CC,BR$272,FALSE)/4),0)</f>
        <v>0</v>
      </c>
      <c r="BS42" s="226">
        <f>IFERROR(IF(RIGHT(VLOOKUP($A42,csapatok!$A:$GR,BS$271,FALSE),5)="Csere",VLOOKUP(LEFT(VLOOKUP($A42,csapatok!$A:$GR,BS$271,FALSE),LEN(VLOOKUP($A42,csapatok!$A:$GR,BS$271,FALSE))-6),'csapat-ranglista'!$A:$CC,BS$272,FALSE)/8,VLOOKUP(VLOOKUP($A42,csapatok!$A:$GR,BS$271,FALSE),'csapat-ranglista'!$A:$CC,BS$272,FALSE)/4),0)</f>
        <v>6.8731499687265876</v>
      </c>
      <c r="BT42" s="226">
        <f>IFERROR(IF(RIGHT(VLOOKUP($A42,csapatok!$A:$GR,BT$271,FALSE),5)="Csere",VLOOKUP(LEFT(VLOOKUP($A42,csapatok!$A:$GR,BT$271,FALSE),LEN(VLOOKUP($A42,csapatok!$A:$GR,BT$271,FALSE))-6),'csapat-ranglista'!$A:$CC,BT$272,FALSE)/8,VLOOKUP(VLOOKUP($A42,csapatok!$A:$GR,BT$271,FALSE),'csapat-ranglista'!$A:$CC,BT$272,FALSE)/4),0)</f>
        <v>0</v>
      </c>
      <c r="BU42" s="226">
        <f>IFERROR(IF(RIGHT(VLOOKUP($A42,csapatok!$A:$GR,BU$271,FALSE),5)="Csere",VLOOKUP(LEFT(VLOOKUP($A42,csapatok!$A:$GR,BU$271,FALSE),LEN(VLOOKUP($A42,csapatok!$A:$GR,BU$271,FALSE))-6),'csapat-ranglista'!$A:$CC,BU$272,FALSE)/8,VLOOKUP(VLOOKUP($A42,csapatok!$A:$GR,BU$271,FALSE),'csapat-ranglista'!$A:$CC,BU$272,FALSE)/4),0)</f>
        <v>4.5995787525981617</v>
      </c>
      <c r="BV42" s="226">
        <f>IFERROR(IF(RIGHT(VLOOKUP($A42,csapatok!$A:$GR,BV$271,FALSE),5)="Csere",VLOOKUP(LEFT(VLOOKUP($A42,csapatok!$A:$GR,BV$271,FALSE),LEN(VLOOKUP($A42,csapatok!$A:$GR,BV$271,FALSE))-6),'csapat-ranglista'!$A:$CC,BV$272,FALSE)/8,VLOOKUP(VLOOKUP($A42,csapatok!$A:$GR,BV$271,FALSE),'csapat-ranglista'!$A:$CC,BV$272,FALSE)/4),0)</f>
        <v>0</v>
      </c>
      <c r="BW42" s="226">
        <f>IFERROR(IF(RIGHT(VLOOKUP($A42,csapatok!$A:$GR,BW$271,FALSE),5)="Csere",VLOOKUP(LEFT(VLOOKUP($A42,csapatok!$A:$GR,BW$271,FALSE),LEN(VLOOKUP($A42,csapatok!$A:$GR,BW$271,FALSE))-6),'csapat-ranglista'!$A:$CC,BW$272,FALSE)/8,VLOOKUP(VLOOKUP($A42,csapatok!$A:$GR,BW$271,FALSE),'csapat-ranglista'!$A:$CC,BW$272,FALSE)/4),0)</f>
        <v>0</v>
      </c>
      <c r="BX42" s="226">
        <f>IFERROR(IF(RIGHT(VLOOKUP($A42,csapatok!$A:$GR,BX$271,FALSE),5)="Csere",VLOOKUP(LEFT(VLOOKUP($A42,csapatok!$A:$GR,BX$271,FALSE),LEN(VLOOKUP($A42,csapatok!$A:$GR,BX$271,FALSE))-6),'csapat-ranglista'!$A:$CC,BX$272,FALSE)/8,VLOOKUP(VLOOKUP($A42,csapatok!$A:$GR,BX$271,FALSE),'csapat-ranglista'!$A:$CC,BX$272,FALSE)/4),0)</f>
        <v>0</v>
      </c>
      <c r="BY42" s="226">
        <f>IFERROR(IF(RIGHT(VLOOKUP($A42,csapatok!$A:$GR,BY$271,FALSE),5)="Csere",VLOOKUP(LEFT(VLOOKUP($A42,csapatok!$A:$GR,BY$271,FALSE),LEN(VLOOKUP($A42,csapatok!$A:$GR,BY$271,FALSE))-6),'csapat-ranglista'!$A:$CC,BY$272,FALSE)/8,VLOOKUP(VLOOKUP($A42,csapatok!$A:$GR,BY$271,FALSE),'csapat-ranglista'!$A:$CC,BY$272,FALSE)/4),0)</f>
        <v>11.325210603807577</v>
      </c>
      <c r="BZ42" s="226">
        <f>IFERROR(IF(RIGHT(VLOOKUP($A42,csapatok!$A:$GR,BZ$271,FALSE),5)="Csere",VLOOKUP(LEFT(VLOOKUP($A42,csapatok!$A:$GR,BZ$271,FALSE),LEN(VLOOKUP($A42,csapatok!$A:$GR,BZ$271,FALSE))-6),'csapat-ranglista'!$A:$CC,BZ$272,FALSE)/8,VLOOKUP(VLOOKUP($A42,csapatok!$A:$GR,BZ$271,FALSE),'csapat-ranglista'!$A:$CC,BZ$272,FALSE)/4),0)</f>
        <v>0</v>
      </c>
      <c r="CA42" s="226">
        <f>IFERROR(IF(RIGHT(VLOOKUP($A42,csapatok!$A:$GR,CA$271,FALSE),5)="Csere",VLOOKUP(LEFT(VLOOKUP($A42,csapatok!$A:$GR,CA$271,FALSE),LEN(VLOOKUP($A42,csapatok!$A:$GR,CA$271,FALSE))-6),'csapat-ranglista'!$A:$CC,CA$272,FALSE)/8,VLOOKUP(VLOOKUP($A42,csapatok!$A:$GR,CA$271,FALSE),'csapat-ranglista'!$A:$CC,CA$272,FALSE)/4),0)</f>
        <v>0</v>
      </c>
      <c r="CB42" s="226">
        <f>IFERROR(IF(RIGHT(VLOOKUP($A42,csapatok!$A:$GR,CB$271,FALSE),5)="Csere",VLOOKUP(LEFT(VLOOKUP($A42,csapatok!$A:$GR,CB$271,FALSE),LEN(VLOOKUP($A42,csapatok!$A:$GR,CB$271,FALSE))-6),'csapat-ranglista'!$A:$CC,CB$272,FALSE)/8,VLOOKUP(VLOOKUP($A42,csapatok!$A:$GR,CB$271,FALSE),'csapat-ranglista'!$A:$CC,CB$272,FALSE)/4),0)</f>
        <v>0</v>
      </c>
      <c r="CC42" s="226">
        <f>IFERROR(IF(RIGHT(VLOOKUP($A42,csapatok!$A:$GR,CC$271,FALSE),5)="Csere",VLOOKUP(LEFT(VLOOKUP($A42,csapatok!$A:$GR,CC$271,FALSE),LEN(VLOOKUP($A42,csapatok!$A:$GR,CC$271,FALSE))-6),'csapat-ranglista'!$A:$CC,CC$272,FALSE)/8,VLOOKUP(VLOOKUP($A42,csapatok!$A:$GR,CC$271,FALSE),'csapat-ranglista'!$A:$CC,CC$272,FALSE)/4),0)</f>
        <v>0</v>
      </c>
      <c r="CD42" s="226">
        <f>IFERROR(IF(RIGHT(VLOOKUP($A42,csapatok!$A:$GR,CD$271,FALSE),5)="Csere",VLOOKUP(LEFT(VLOOKUP($A42,csapatok!$A:$GR,CD$271,FALSE),LEN(VLOOKUP($A42,csapatok!$A:$GR,CD$271,FALSE))-6),'csapat-ranglista'!$A:$CC,CD$272,FALSE)/8,VLOOKUP(VLOOKUP($A42,csapatok!$A:$GR,CD$271,FALSE),'csapat-ranglista'!$A:$CC,CD$272,FALSE)/4),0)</f>
        <v>0</v>
      </c>
      <c r="CE42" s="226">
        <f>IFERROR(IF(RIGHT(VLOOKUP($A42,csapatok!$A:$GR,CE$271,FALSE),5)="Csere",VLOOKUP(LEFT(VLOOKUP($A42,csapatok!$A:$GR,CE$271,FALSE),LEN(VLOOKUP($A42,csapatok!$A:$GR,CE$271,FALSE))-6),'csapat-ranglista'!$A:$CC,CE$272,FALSE)/8,VLOOKUP(VLOOKUP($A42,csapatok!$A:$GR,CE$271,FALSE),'csapat-ranglista'!$A:$CC,CE$272,FALSE)/4),0)</f>
        <v>0</v>
      </c>
      <c r="CF42" s="226">
        <f>IFERROR(IF(RIGHT(VLOOKUP($A42,csapatok!$A:$GR,CF$271,FALSE),5)="Csere",VLOOKUP(LEFT(VLOOKUP($A42,csapatok!$A:$GR,CF$271,FALSE),LEN(VLOOKUP($A42,csapatok!$A:$GR,CF$271,FALSE))-6),'csapat-ranglista'!$A:$CC,CF$272,FALSE)/8,VLOOKUP(VLOOKUP($A42,csapatok!$A:$GR,CF$271,FALSE),'csapat-ranglista'!$A:$CC,CF$272,FALSE)/4),0)</f>
        <v>0</v>
      </c>
      <c r="CG42" s="226">
        <f>IFERROR(IF(RIGHT(VLOOKUP($A42,csapatok!$A:$GR,CG$271,FALSE),5)="Csere",VLOOKUP(LEFT(VLOOKUP($A42,csapatok!$A:$GR,CG$271,FALSE),LEN(VLOOKUP($A42,csapatok!$A:$GR,CG$271,FALSE))-6),'csapat-ranglista'!$A:$CC,CG$272,FALSE)/8,VLOOKUP(VLOOKUP($A42,csapatok!$A:$GR,CG$271,FALSE),'csapat-ranglista'!$A:$CC,CG$272,FALSE)/4),0)</f>
        <v>0</v>
      </c>
      <c r="CH42" s="226">
        <f>IFERROR(IF(RIGHT(VLOOKUP($A42,csapatok!$A:$GR,CH$271,FALSE),5)="Csere",VLOOKUP(LEFT(VLOOKUP($A42,csapatok!$A:$GR,CH$271,FALSE),LEN(VLOOKUP($A42,csapatok!$A:$GR,CH$271,FALSE))-6),'csapat-ranglista'!$A:$CC,CH$272,FALSE)/8,VLOOKUP(VLOOKUP($A42,csapatok!$A:$GR,CH$271,FALSE),'csapat-ranglista'!$A:$CC,CH$272,FALSE)/4),0)</f>
        <v>0</v>
      </c>
      <c r="CI42" s="226">
        <f>IFERROR(IF(RIGHT(VLOOKUP($A42,csapatok!$A:$GR,CI$271,FALSE),5)="Csere",VLOOKUP(LEFT(VLOOKUP($A42,csapatok!$A:$GR,CI$271,FALSE),LEN(VLOOKUP($A42,csapatok!$A:$GR,CI$271,FALSE))-6),'csapat-ranglista'!$A:$CC,CI$272,FALSE)/8,VLOOKUP(VLOOKUP($A42,csapatok!$A:$GR,CI$271,FALSE),'csapat-ranglista'!$A:$CC,CI$272,FALSE)/4),0)</f>
        <v>0</v>
      </c>
      <c r="CJ42" s="227">
        <f>versenyek!$IQ$11*IFERROR(VLOOKUP(VLOOKUP($A42,versenyek!IP:IR,3,FALSE),szabalyok!$A$16:$B$23,2,FALSE)/4,0)</f>
        <v>0</v>
      </c>
      <c r="CK42" s="227">
        <f>versenyek!$IT$11*IFERROR(VLOOKUP(VLOOKUP($A42,versenyek!IS:IU,3,FALSE),szabalyok!$A$16:$B$23,2,FALSE)/4,0)</f>
        <v>0</v>
      </c>
      <c r="CL42" s="226"/>
      <c r="CM42" s="250">
        <f t="shared" si="1"/>
        <v>25.13219138103344</v>
      </c>
    </row>
    <row r="43" spans="1:91">
      <c r="A43" s="32" t="s">
        <v>126</v>
      </c>
      <c r="B43" s="292" t="s">
        <v>1391</v>
      </c>
      <c r="C43" s="133" t="s">
        <v>736</v>
      </c>
      <c r="D43" s="32" t="s">
        <v>101</v>
      </c>
      <c r="E43" s="47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2.0458468332043647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1.0411379444024</v>
      </c>
      <c r="T43" s="32">
        <v>0</v>
      </c>
      <c r="U43" s="32">
        <v>0</v>
      </c>
      <c r="V43" s="32">
        <v>0</v>
      </c>
      <c r="W43" s="32">
        <v>0</v>
      </c>
      <c r="X43" s="32">
        <f>IFERROR(IF(RIGHT(VLOOKUP($A43,csapatok!$A:$BL,X$271,FALSE),5)="Csere",VLOOKUP(LEFT(VLOOKUP($A43,csapatok!$A:$BL,X$271,FALSE),LEN(VLOOKUP($A43,csapatok!$A:$BL,X$271,FALSE))-6),'csapat-ranglista'!$A:$CC,X$272,FALSE)/8,VLOOKUP(VLOOKUP($A43,csapatok!$A:$BL,X$271,FALSE),'csapat-ranglista'!$A:$CC,X$272,FALSE)/4),0)</f>
        <v>0</v>
      </c>
      <c r="Y43" s="32">
        <f>IFERROR(IF(RIGHT(VLOOKUP($A43,csapatok!$A:$BL,Y$271,FALSE),5)="Csere",VLOOKUP(LEFT(VLOOKUP($A43,csapatok!$A:$BL,Y$271,FALSE),LEN(VLOOKUP($A43,csapatok!$A:$BL,Y$271,FALSE))-6),'csapat-ranglista'!$A:$CC,Y$272,FALSE)/8,VLOOKUP(VLOOKUP($A43,csapatok!$A:$BL,Y$271,FALSE),'csapat-ranglista'!$A:$CC,Y$272,FALSE)/4),0)</f>
        <v>0</v>
      </c>
      <c r="Z43" s="32">
        <f>IFERROR(IF(RIGHT(VLOOKUP($A43,csapatok!$A:$BL,Z$271,FALSE),5)="Csere",VLOOKUP(LEFT(VLOOKUP($A43,csapatok!$A:$BL,Z$271,FALSE),LEN(VLOOKUP($A43,csapatok!$A:$BL,Z$271,FALSE))-6),'csapat-ranglista'!$A:$CC,Z$272,FALSE)/8,VLOOKUP(VLOOKUP($A43,csapatok!$A:$BL,Z$271,FALSE),'csapat-ranglista'!$A:$CC,Z$272,FALSE)/4),0)</f>
        <v>0</v>
      </c>
      <c r="AA43" s="32">
        <f>IFERROR(IF(RIGHT(VLOOKUP($A43,csapatok!$A:$BL,AA$271,FALSE),5)="Csere",VLOOKUP(LEFT(VLOOKUP($A43,csapatok!$A:$BL,AA$271,FALSE),LEN(VLOOKUP($A43,csapatok!$A:$BL,AA$271,FALSE))-6),'csapat-ranglista'!$A:$CC,AA$272,FALSE)/8,VLOOKUP(VLOOKUP($A43,csapatok!$A:$BL,AA$271,FALSE),'csapat-ranglista'!$A:$CC,AA$272,FALSE)/4),0)</f>
        <v>0</v>
      </c>
      <c r="AB43" s="226">
        <f>IFERROR(IF(RIGHT(VLOOKUP($A43,csapatok!$A:$BL,AB$271,FALSE),5)="Csere",VLOOKUP(LEFT(VLOOKUP($A43,csapatok!$A:$BL,AB$271,FALSE),LEN(VLOOKUP($A43,csapatok!$A:$BL,AB$271,FALSE))-6),'csapat-ranglista'!$A:$CC,AB$272,FALSE)/8,VLOOKUP(VLOOKUP($A43,csapatok!$A:$BL,AB$271,FALSE),'csapat-ranglista'!$A:$CC,AB$272,FALSE)/4),0)</f>
        <v>0</v>
      </c>
      <c r="AC43" s="226">
        <f>IFERROR(IF(RIGHT(VLOOKUP($A43,csapatok!$A:$BL,AC$271,FALSE),5)="Csere",VLOOKUP(LEFT(VLOOKUP($A43,csapatok!$A:$BL,AC$271,FALSE),LEN(VLOOKUP($A43,csapatok!$A:$BL,AC$271,FALSE))-6),'csapat-ranglista'!$A:$CC,AC$272,FALSE)/8,VLOOKUP(VLOOKUP($A43,csapatok!$A:$BL,AC$271,FALSE),'csapat-ranglista'!$A:$CC,AC$272,FALSE)/4),0)</f>
        <v>0</v>
      </c>
      <c r="AD43" s="226">
        <f>IFERROR(IF(RIGHT(VLOOKUP($A43,csapatok!$A:$BL,AD$271,FALSE),5)="Csere",VLOOKUP(LEFT(VLOOKUP($A43,csapatok!$A:$BL,AD$271,FALSE),LEN(VLOOKUP($A43,csapatok!$A:$BL,AD$271,FALSE))-6),'csapat-ranglista'!$A:$CC,AD$272,FALSE)/8,VLOOKUP(VLOOKUP($A43,csapatok!$A:$BL,AD$271,FALSE),'csapat-ranglista'!$A:$CC,AD$272,FALSE)/4),0)</f>
        <v>0</v>
      </c>
      <c r="AE43" s="226">
        <f>IFERROR(IF(RIGHT(VLOOKUP($A43,csapatok!$A:$BL,AE$271,FALSE),5)="Csere",VLOOKUP(LEFT(VLOOKUP($A43,csapatok!$A:$BL,AE$271,FALSE),LEN(VLOOKUP($A43,csapatok!$A:$BL,AE$271,FALSE))-6),'csapat-ranglista'!$A:$CC,AE$272,FALSE)/8,VLOOKUP(VLOOKUP($A43,csapatok!$A:$BL,AE$271,FALSE),'csapat-ranglista'!$A:$CC,AE$272,FALSE)/4),0)</f>
        <v>0</v>
      </c>
      <c r="AF43" s="226">
        <f>IFERROR(IF(RIGHT(VLOOKUP($A43,csapatok!$A:$BL,AF$271,FALSE),5)="Csere",VLOOKUP(LEFT(VLOOKUP($A43,csapatok!$A:$BL,AF$271,FALSE),LEN(VLOOKUP($A43,csapatok!$A:$BL,AF$271,FALSE))-6),'csapat-ranglista'!$A:$CC,AF$272,FALSE)/8,VLOOKUP(VLOOKUP($A43,csapatok!$A:$BL,AF$271,FALSE),'csapat-ranglista'!$A:$CC,AF$272,FALSE)/4),0)</f>
        <v>0</v>
      </c>
      <c r="AG43" s="226">
        <f>IFERROR(IF(RIGHT(VLOOKUP($A43,csapatok!$A:$BL,AG$271,FALSE),5)="Csere",VLOOKUP(LEFT(VLOOKUP($A43,csapatok!$A:$BL,AG$271,FALSE),LEN(VLOOKUP($A43,csapatok!$A:$BL,AG$271,FALSE))-6),'csapat-ranglista'!$A:$CC,AG$272,FALSE)/8,VLOOKUP(VLOOKUP($A43,csapatok!$A:$BL,AG$271,FALSE),'csapat-ranglista'!$A:$CC,AG$272,FALSE)/4),0)</f>
        <v>0</v>
      </c>
      <c r="AH43" s="226">
        <f>IFERROR(IF(RIGHT(VLOOKUP($A43,csapatok!$A:$BL,AH$271,FALSE),5)="Csere",VLOOKUP(LEFT(VLOOKUP($A43,csapatok!$A:$BL,AH$271,FALSE),LEN(VLOOKUP($A43,csapatok!$A:$BL,AH$271,FALSE))-6),'csapat-ranglista'!$A:$CC,AH$272,FALSE)/8,VLOOKUP(VLOOKUP($A43,csapatok!$A:$BL,AH$271,FALSE),'csapat-ranglista'!$A:$CC,AH$272,FALSE)/4),0)</f>
        <v>0</v>
      </c>
      <c r="AI43" s="226">
        <f>IFERROR(IF(RIGHT(VLOOKUP($A43,csapatok!$A:$BL,AI$271,FALSE),5)="Csere",VLOOKUP(LEFT(VLOOKUP($A43,csapatok!$A:$BL,AI$271,FALSE),LEN(VLOOKUP($A43,csapatok!$A:$BL,AI$271,FALSE))-6),'csapat-ranglista'!$A:$CC,AI$272,FALSE)/8,VLOOKUP(VLOOKUP($A43,csapatok!$A:$BL,AI$271,FALSE),'csapat-ranglista'!$A:$CC,AI$272,FALSE)/4),0)</f>
        <v>0</v>
      </c>
      <c r="AJ43" s="226">
        <f>IFERROR(IF(RIGHT(VLOOKUP($A43,csapatok!$A:$BL,AJ$271,FALSE),5)="Csere",VLOOKUP(LEFT(VLOOKUP($A43,csapatok!$A:$BL,AJ$271,FALSE),LEN(VLOOKUP($A43,csapatok!$A:$BL,AJ$271,FALSE))-6),'csapat-ranglista'!$A:$CC,AJ$272,FALSE)/8,VLOOKUP(VLOOKUP($A43,csapatok!$A:$BL,AJ$271,FALSE),'csapat-ranglista'!$A:$CC,AJ$272,FALSE)/2),0)</f>
        <v>0</v>
      </c>
      <c r="AK43" s="226">
        <f>IFERROR(IF(RIGHT(VLOOKUP($A43,csapatok!$A:$CN,AK$271,FALSE),5)="Csere",VLOOKUP(LEFT(VLOOKUP($A43,csapatok!$A:$CN,AK$271,FALSE),LEN(VLOOKUP($A43,csapatok!$A:$CN,AK$271,FALSE))-6),'csapat-ranglista'!$A:$CC,AK$272,FALSE)/8,VLOOKUP(VLOOKUP($A43,csapatok!$A:$CN,AK$271,FALSE),'csapat-ranglista'!$A:$CC,AK$272,FALSE)/4),0)</f>
        <v>0</v>
      </c>
      <c r="AL43" s="226">
        <f>IFERROR(IF(RIGHT(VLOOKUP($A43,csapatok!$A:$CN,AL$271,FALSE),5)="Csere",VLOOKUP(LEFT(VLOOKUP($A43,csapatok!$A:$CN,AL$271,FALSE),LEN(VLOOKUP($A43,csapatok!$A:$CN,AL$271,FALSE))-6),'csapat-ranglista'!$A:$CC,AL$272,FALSE)/8,VLOOKUP(VLOOKUP($A43,csapatok!$A:$CN,AL$271,FALSE),'csapat-ranglista'!$A:$CC,AL$272,FALSE)/4),0)</f>
        <v>0</v>
      </c>
      <c r="AM43" s="226">
        <f>IFERROR(IF(RIGHT(VLOOKUP($A43,csapatok!$A:$CN,AM$271,FALSE),5)="Csere",VLOOKUP(LEFT(VLOOKUP($A43,csapatok!$A:$CN,AM$271,FALSE),LEN(VLOOKUP($A43,csapatok!$A:$CN,AM$271,FALSE))-6),'csapat-ranglista'!$A:$CC,AM$272,FALSE)/8,VLOOKUP(VLOOKUP($A43,csapatok!$A:$CN,AM$271,FALSE),'csapat-ranglista'!$A:$CC,AM$272,FALSE)/4),0)</f>
        <v>0</v>
      </c>
      <c r="AN43" s="226">
        <f>IFERROR(IF(RIGHT(VLOOKUP($A43,csapatok!$A:$CN,AN$271,FALSE),5)="Csere",VLOOKUP(LEFT(VLOOKUP($A43,csapatok!$A:$CN,AN$271,FALSE),LEN(VLOOKUP($A43,csapatok!$A:$CN,AN$271,FALSE))-6),'csapat-ranglista'!$A:$CC,AN$272,FALSE)/8,VLOOKUP(VLOOKUP($A43,csapatok!$A:$CN,AN$271,FALSE),'csapat-ranglista'!$A:$CC,AN$272,FALSE)/4),0)</f>
        <v>0</v>
      </c>
      <c r="AO43" s="226">
        <f>IFERROR(IF(RIGHT(VLOOKUP($A43,csapatok!$A:$CN,AO$271,FALSE),5)="Csere",VLOOKUP(LEFT(VLOOKUP($A43,csapatok!$A:$CN,AO$271,FALSE),LEN(VLOOKUP($A43,csapatok!$A:$CN,AO$271,FALSE))-6),'csapat-ranglista'!$A:$CC,AO$272,FALSE)/8,VLOOKUP(VLOOKUP($A43,csapatok!$A:$CN,AO$271,FALSE),'csapat-ranglista'!$A:$CC,AO$272,FALSE)/4),0)</f>
        <v>0</v>
      </c>
      <c r="AP43" s="226">
        <f>IFERROR(IF(RIGHT(VLOOKUP($A43,csapatok!$A:$CN,AP$271,FALSE),5)="Csere",VLOOKUP(LEFT(VLOOKUP($A43,csapatok!$A:$CN,AP$271,FALSE),LEN(VLOOKUP($A43,csapatok!$A:$CN,AP$271,FALSE))-6),'csapat-ranglista'!$A:$CC,AP$272,FALSE)/8,VLOOKUP(VLOOKUP($A43,csapatok!$A:$CN,AP$271,FALSE),'csapat-ranglista'!$A:$CC,AP$272,FALSE)/4),0)</f>
        <v>0</v>
      </c>
      <c r="AQ43" s="226">
        <f>IFERROR(IF(RIGHT(VLOOKUP($A43,csapatok!$A:$CN,AQ$271,FALSE),5)="Csere",VLOOKUP(LEFT(VLOOKUP($A43,csapatok!$A:$CN,AQ$271,FALSE),LEN(VLOOKUP($A43,csapatok!$A:$CN,AQ$271,FALSE))-6),'csapat-ranglista'!$A:$CC,AQ$272,FALSE)/8,VLOOKUP(VLOOKUP($A43,csapatok!$A:$CN,AQ$271,FALSE),'csapat-ranglista'!$A:$CC,AQ$272,FALSE)/4),0)</f>
        <v>4.1223339454114187</v>
      </c>
      <c r="AR43" s="226">
        <f>IFERROR(IF(RIGHT(VLOOKUP($A43,csapatok!$A:$CN,AR$271,FALSE),5)="Csere",VLOOKUP(LEFT(VLOOKUP($A43,csapatok!$A:$CN,AR$271,FALSE),LEN(VLOOKUP($A43,csapatok!$A:$CN,AR$271,FALSE))-6),'csapat-ranglista'!$A:$CC,AR$272,FALSE)/8,VLOOKUP(VLOOKUP($A43,csapatok!$A:$CN,AR$271,FALSE),'csapat-ranglista'!$A:$CC,AR$272,FALSE)/4),0)</f>
        <v>0</v>
      </c>
      <c r="AS43" s="226">
        <f>IFERROR(IF(RIGHT(VLOOKUP($A43,csapatok!$A:$CN,AS$271,FALSE),5)="Csere",VLOOKUP(LEFT(VLOOKUP($A43,csapatok!$A:$CN,AS$271,FALSE),LEN(VLOOKUP($A43,csapatok!$A:$CN,AS$271,FALSE))-6),'csapat-ranglista'!$A:$CC,AS$272,FALSE)/8,VLOOKUP(VLOOKUP($A43,csapatok!$A:$CN,AS$271,FALSE),'csapat-ranglista'!$A:$CC,AS$272,FALSE)/4),0)</f>
        <v>0</v>
      </c>
      <c r="AT43" s="226">
        <f>IFERROR(IF(RIGHT(VLOOKUP($A43,csapatok!$A:$CN,AT$271,FALSE),5)="Csere",VLOOKUP(LEFT(VLOOKUP($A43,csapatok!$A:$CN,AT$271,FALSE),LEN(VLOOKUP($A43,csapatok!$A:$CN,AT$271,FALSE))-6),'csapat-ranglista'!$A:$CC,AT$272,FALSE)/8,VLOOKUP(VLOOKUP($A43,csapatok!$A:$CN,AT$271,FALSE),'csapat-ranglista'!$A:$CC,AT$272,FALSE)/4),0)</f>
        <v>0</v>
      </c>
      <c r="AU43" s="226">
        <f>IFERROR(IF(RIGHT(VLOOKUP($A43,csapatok!$A:$CN,AU$271,FALSE),5)="Csere",VLOOKUP(LEFT(VLOOKUP($A43,csapatok!$A:$CN,AU$271,FALSE),LEN(VLOOKUP($A43,csapatok!$A:$CN,AU$271,FALSE))-6),'csapat-ranglista'!$A:$CC,AU$272,FALSE)/8,VLOOKUP(VLOOKUP($A43,csapatok!$A:$CN,AU$271,FALSE),'csapat-ranglista'!$A:$CC,AU$272,FALSE)/4),0)</f>
        <v>0.74965566231840486</v>
      </c>
      <c r="AV43" s="226">
        <f>IFERROR(IF(RIGHT(VLOOKUP($A43,csapatok!$A:$CN,AV$271,FALSE),5)="Csere",VLOOKUP(LEFT(VLOOKUP($A43,csapatok!$A:$CN,AV$271,FALSE),LEN(VLOOKUP($A43,csapatok!$A:$CN,AV$271,FALSE))-6),'csapat-ranglista'!$A:$CC,AV$272,FALSE)/8,VLOOKUP(VLOOKUP($A43,csapatok!$A:$CN,AV$271,FALSE),'csapat-ranglista'!$A:$CC,AV$272,FALSE)/4),0)</f>
        <v>0</v>
      </c>
      <c r="AW43" s="226">
        <f>IFERROR(IF(RIGHT(VLOOKUP($A43,csapatok!$A:$CN,AW$271,FALSE),5)="Csere",VLOOKUP(LEFT(VLOOKUP($A43,csapatok!$A:$CN,AW$271,FALSE),LEN(VLOOKUP($A43,csapatok!$A:$CN,AW$271,FALSE))-6),'csapat-ranglista'!$A:$CC,AW$272,FALSE)/8,VLOOKUP(VLOOKUP($A43,csapatok!$A:$CN,AW$271,FALSE),'csapat-ranglista'!$A:$CC,AW$272,FALSE)/4),0)</f>
        <v>0</v>
      </c>
      <c r="AX43" s="226">
        <f>IFERROR(IF(RIGHT(VLOOKUP($A43,csapatok!$A:$CN,AX$271,FALSE),5)="Csere",VLOOKUP(LEFT(VLOOKUP($A43,csapatok!$A:$CN,AX$271,FALSE),LEN(VLOOKUP($A43,csapatok!$A:$CN,AX$271,FALSE))-6),'csapat-ranglista'!$A:$CC,AX$272,FALSE)/8,VLOOKUP(VLOOKUP($A43,csapatok!$A:$CN,AX$271,FALSE),'csapat-ranglista'!$A:$CC,AX$272,FALSE)/4),0)</f>
        <v>0</v>
      </c>
      <c r="AY43" s="226">
        <f>IFERROR(IF(RIGHT(VLOOKUP($A43,csapatok!$A:$GR,AY$271,FALSE),5)="Csere",VLOOKUP(LEFT(VLOOKUP($A43,csapatok!$A:$GR,AY$271,FALSE),LEN(VLOOKUP($A43,csapatok!$A:$GR,AY$271,FALSE))-6),'csapat-ranglista'!$A:$CC,AY$272,FALSE)/8,VLOOKUP(VLOOKUP($A43,csapatok!$A:$GR,AY$271,FALSE),'csapat-ranglista'!$A:$CC,AY$272,FALSE)/4),0)</f>
        <v>0</v>
      </c>
      <c r="AZ43" s="226">
        <f>IFERROR(IF(RIGHT(VLOOKUP($A43,csapatok!$A:$GR,AZ$271,FALSE),5)="Csere",VLOOKUP(LEFT(VLOOKUP($A43,csapatok!$A:$GR,AZ$271,FALSE),LEN(VLOOKUP($A43,csapatok!$A:$GR,AZ$271,FALSE))-6),'csapat-ranglista'!$A:$CC,AZ$272,FALSE)/8,VLOOKUP(VLOOKUP($A43,csapatok!$A:$GR,AZ$271,FALSE),'csapat-ranglista'!$A:$CC,AZ$272,FALSE)/4),0)</f>
        <v>0</v>
      </c>
      <c r="BA43" s="226">
        <f>IFERROR(IF(RIGHT(VLOOKUP($A43,csapatok!$A:$GR,BA$271,FALSE),5)="Csere",VLOOKUP(LEFT(VLOOKUP($A43,csapatok!$A:$GR,BA$271,FALSE),LEN(VLOOKUP($A43,csapatok!$A:$GR,BA$271,FALSE))-6),'csapat-ranglista'!$A:$CC,BA$272,FALSE)/8,VLOOKUP(VLOOKUP($A43,csapatok!$A:$GR,BA$271,FALSE),'csapat-ranglista'!$A:$CC,BA$272,FALSE)/4),0)</f>
        <v>0</v>
      </c>
      <c r="BB43" s="226">
        <f>IFERROR(IF(RIGHT(VLOOKUP($A43,csapatok!$A:$GR,BB$271,FALSE),5)="Csere",VLOOKUP(LEFT(VLOOKUP($A43,csapatok!$A:$GR,BB$271,FALSE),LEN(VLOOKUP($A43,csapatok!$A:$GR,BB$271,FALSE))-6),'csapat-ranglista'!$A:$CC,BB$272,FALSE)/8,VLOOKUP(VLOOKUP($A43,csapatok!$A:$GR,BB$271,FALSE),'csapat-ranglista'!$A:$CC,BB$272,FALSE)/4),0)</f>
        <v>0</v>
      </c>
      <c r="BC43" s="227">
        <f>versenyek!$ES$11*IFERROR(VLOOKUP(VLOOKUP($A43,versenyek!ER:ET,3,FALSE),szabalyok!$A$16:$B$23,2,FALSE)/4,0)</f>
        <v>0</v>
      </c>
      <c r="BD43" s="227">
        <f>versenyek!$EV$11*IFERROR(VLOOKUP(VLOOKUP($A43,versenyek!EU:EW,3,FALSE),szabalyok!$A$16:$B$23,2,FALSE)/4,0)</f>
        <v>0</v>
      </c>
      <c r="BE43" s="226">
        <f>IFERROR(IF(RIGHT(VLOOKUP($A43,csapatok!$A:$GR,BE$271,FALSE),5)="Csere",VLOOKUP(LEFT(VLOOKUP($A43,csapatok!$A:$GR,BE$271,FALSE),LEN(VLOOKUP($A43,csapatok!$A:$GR,BE$271,FALSE))-6),'csapat-ranglista'!$A:$CC,BE$272,FALSE)/8,VLOOKUP(VLOOKUP($A43,csapatok!$A:$GR,BE$271,FALSE),'csapat-ranglista'!$A:$CC,BE$272,FALSE)/4),0)</f>
        <v>0</v>
      </c>
      <c r="BF43" s="226">
        <f>IFERROR(IF(RIGHT(VLOOKUP($A43,csapatok!$A:$GR,BF$271,FALSE),5)="Csere",VLOOKUP(LEFT(VLOOKUP($A43,csapatok!$A:$GR,BF$271,FALSE),LEN(VLOOKUP($A43,csapatok!$A:$GR,BF$271,FALSE))-6),'csapat-ranglista'!$A:$CC,BF$272,FALSE)/8,VLOOKUP(VLOOKUP($A43,csapatok!$A:$GR,BF$271,FALSE),'csapat-ranglista'!$A:$CC,BF$272,FALSE)/4),0)</f>
        <v>0</v>
      </c>
      <c r="BG43" s="226">
        <f>IFERROR(IF(RIGHT(VLOOKUP($A43,csapatok!$A:$GR,BG$271,FALSE),5)="Csere",VLOOKUP(LEFT(VLOOKUP($A43,csapatok!$A:$GR,BG$271,FALSE),LEN(VLOOKUP($A43,csapatok!$A:$GR,BG$271,FALSE))-6),'csapat-ranglista'!$A:$CC,BG$272,FALSE)/8,VLOOKUP(VLOOKUP($A43,csapatok!$A:$GR,BG$271,FALSE),'csapat-ranglista'!$A:$CC,BG$272,FALSE)/4),0)</f>
        <v>0</v>
      </c>
      <c r="BH43" s="226">
        <f>IFERROR(IF(RIGHT(VLOOKUP($A43,csapatok!$A:$GR,BH$271,FALSE),5)="Csere",VLOOKUP(LEFT(VLOOKUP($A43,csapatok!$A:$GR,BH$271,FALSE),LEN(VLOOKUP($A43,csapatok!$A:$GR,BH$271,FALSE))-6),'csapat-ranglista'!$A:$CC,BH$272,FALSE)/8,VLOOKUP(VLOOKUP($A43,csapatok!$A:$GR,BH$271,FALSE),'csapat-ranglista'!$A:$CC,BH$272,FALSE)/4),0)</f>
        <v>0</v>
      </c>
      <c r="BI43" s="226">
        <f>IFERROR(IF(RIGHT(VLOOKUP($A43,csapatok!$A:$GR,BI$271,FALSE),5)="Csere",VLOOKUP(LEFT(VLOOKUP($A43,csapatok!$A:$GR,BI$271,FALSE),LEN(VLOOKUP($A43,csapatok!$A:$GR,BI$271,FALSE))-6),'csapat-ranglista'!$A:$CC,BI$272,FALSE)/8,VLOOKUP(VLOOKUP($A43,csapatok!$A:$GR,BI$271,FALSE),'csapat-ranglista'!$A:$CC,BI$272,FALSE)/4),0)</f>
        <v>0</v>
      </c>
      <c r="BJ43" s="226">
        <f>IFERROR(IF(RIGHT(VLOOKUP($A43,csapatok!$A:$GR,BJ$271,FALSE),5)="Csere",VLOOKUP(LEFT(VLOOKUP($A43,csapatok!$A:$GR,BJ$271,FALSE),LEN(VLOOKUP($A43,csapatok!$A:$GR,BJ$271,FALSE))-6),'csapat-ranglista'!$A:$CC,BJ$272,FALSE)/8,VLOOKUP(VLOOKUP($A43,csapatok!$A:$GR,BJ$271,FALSE),'csapat-ranglista'!$A:$CC,BJ$272,FALSE)/4),0)</f>
        <v>0</v>
      </c>
      <c r="BK43" s="226">
        <f>IFERROR(IF(RIGHT(VLOOKUP($A43,csapatok!$A:$GR,BK$271,FALSE),5)="Csere",VLOOKUP(LEFT(VLOOKUP($A43,csapatok!$A:$GR,BK$271,FALSE),LEN(VLOOKUP($A43,csapatok!$A:$GR,BK$271,FALSE))-6),'csapat-ranglista'!$A:$CC,BK$272,FALSE)/8,VLOOKUP(VLOOKUP($A43,csapatok!$A:$GR,BK$271,FALSE),'csapat-ranglista'!$A:$CC,BK$272,FALSE)/4),0)</f>
        <v>0</v>
      </c>
      <c r="BL43" s="226">
        <f>IFERROR(IF(RIGHT(VLOOKUP($A43,csapatok!$A:$GR,BL$271,FALSE),5)="Csere",VLOOKUP(LEFT(VLOOKUP($A43,csapatok!$A:$GR,BL$271,FALSE),LEN(VLOOKUP($A43,csapatok!$A:$GR,BL$271,FALSE))-6),'csapat-ranglista'!$A:$CC,BL$272,FALSE)/8,VLOOKUP(VLOOKUP($A43,csapatok!$A:$GR,BL$271,FALSE),'csapat-ranglista'!$A:$CC,BL$272,FALSE)/4),0)</f>
        <v>0</v>
      </c>
      <c r="BM43" s="226">
        <f>IFERROR(IF(RIGHT(VLOOKUP($A43,csapatok!$A:$GR,BM$271,FALSE),5)="Csere",VLOOKUP(LEFT(VLOOKUP($A43,csapatok!$A:$GR,BM$271,FALSE),LEN(VLOOKUP($A43,csapatok!$A:$GR,BM$271,FALSE))-6),'csapat-ranglista'!$A:$CC,BM$272,FALSE)/8,VLOOKUP(VLOOKUP($A43,csapatok!$A:$GR,BM$271,FALSE),'csapat-ranglista'!$A:$CC,BM$272,FALSE)/4),0)</f>
        <v>0</v>
      </c>
      <c r="BN43" s="226">
        <f>IFERROR(IF(RIGHT(VLOOKUP($A43,csapatok!$A:$GR,BN$271,FALSE),5)="Csere",VLOOKUP(LEFT(VLOOKUP($A43,csapatok!$A:$GR,BN$271,FALSE),LEN(VLOOKUP($A43,csapatok!$A:$GR,BN$271,FALSE))-6),'csapat-ranglista'!$A:$CC,BN$272,FALSE)/8,VLOOKUP(VLOOKUP($A43,csapatok!$A:$GR,BN$271,FALSE),'csapat-ranglista'!$A:$CC,BN$272,FALSE)/4),0)</f>
        <v>0</v>
      </c>
      <c r="BO43" s="226">
        <f>IFERROR(IF(RIGHT(VLOOKUP($A43,csapatok!$A:$GR,BO$271,FALSE),5)="Csere",VLOOKUP(LEFT(VLOOKUP($A43,csapatok!$A:$GR,BO$271,FALSE),LEN(VLOOKUP($A43,csapatok!$A:$GR,BO$271,FALSE))-6),'csapat-ranglista'!$A:$CC,BO$272,FALSE)/8,VLOOKUP(VLOOKUP($A43,csapatok!$A:$GR,BO$271,FALSE),'csapat-ranglista'!$A:$CC,BO$272,FALSE)/4),0)</f>
        <v>2.3342520559011133</v>
      </c>
      <c r="BP43" s="226">
        <f>IFERROR(IF(RIGHT(VLOOKUP($A43,csapatok!$A:$GR,BP$271,FALSE),5)="Csere",VLOOKUP(LEFT(VLOOKUP($A43,csapatok!$A:$GR,BP$271,FALSE),LEN(VLOOKUP($A43,csapatok!$A:$GR,BP$271,FALSE))-6),'csapat-ranglista'!$A:$CC,BP$272,FALSE)/8,VLOOKUP(VLOOKUP($A43,csapatok!$A:$GR,BP$271,FALSE),'csapat-ranglista'!$A:$CC,BP$272,FALSE)/4),0)</f>
        <v>0</v>
      </c>
      <c r="BQ43" s="226">
        <f>IFERROR(IF(RIGHT(VLOOKUP($A43,csapatok!$A:$GR,BQ$271,FALSE),5)="Csere",VLOOKUP(LEFT(VLOOKUP($A43,csapatok!$A:$GR,BQ$271,FALSE),LEN(VLOOKUP($A43,csapatok!$A:$GR,BQ$271,FALSE))-6),'csapat-ranglista'!$A:$CC,BQ$272,FALSE)/8,VLOOKUP(VLOOKUP($A43,csapatok!$A:$GR,BQ$271,FALSE),'csapat-ranglista'!$A:$CC,BQ$272,FALSE)/4),0)</f>
        <v>0</v>
      </c>
      <c r="BR43" s="226">
        <f>IFERROR(IF(RIGHT(VLOOKUP($A43,csapatok!$A:$GR,BR$271,FALSE),5)="Csere",VLOOKUP(LEFT(VLOOKUP($A43,csapatok!$A:$GR,BR$271,FALSE),LEN(VLOOKUP($A43,csapatok!$A:$GR,BR$271,FALSE))-6),'csapat-ranglista'!$A:$CC,BR$272,FALSE)/8,VLOOKUP(VLOOKUP($A43,csapatok!$A:$GR,BR$271,FALSE),'csapat-ranglista'!$A:$CC,BR$272,FALSE)/4),0)</f>
        <v>0</v>
      </c>
      <c r="BS43" s="226">
        <f>IFERROR(IF(RIGHT(VLOOKUP($A43,csapatok!$A:$GR,BS$271,FALSE),5)="Csere",VLOOKUP(LEFT(VLOOKUP($A43,csapatok!$A:$GR,BS$271,FALSE),LEN(VLOOKUP($A43,csapatok!$A:$GR,BS$271,FALSE))-6),'csapat-ranglista'!$A:$CC,BS$272,FALSE)/8,VLOOKUP(VLOOKUP($A43,csapatok!$A:$GR,BS$271,FALSE),'csapat-ranglista'!$A:$CC,BS$272,FALSE)/4),0)</f>
        <v>6.8731499687265876</v>
      </c>
      <c r="BT43" s="226">
        <f>IFERROR(IF(RIGHT(VLOOKUP($A43,csapatok!$A:$GR,BT$271,FALSE),5)="Csere",VLOOKUP(LEFT(VLOOKUP($A43,csapatok!$A:$GR,BT$271,FALSE),LEN(VLOOKUP($A43,csapatok!$A:$GR,BT$271,FALSE))-6),'csapat-ranglista'!$A:$CC,BT$272,FALSE)/8,VLOOKUP(VLOOKUP($A43,csapatok!$A:$GR,BT$271,FALSE),'csapat-ranglista'!$A:$CC,BT$272,FALSE)/4),0)</f>
        <v>0</v>
      </c>
      <c r="BU43" s="226">
        <f>IFERROR(IF(RIGHT(VLOOKUP($A43,csapatok!$A:$GR,BU$271,FALSE),5)="Csere",VLOOKUP(LEFT(VLOOKUP($A43,csapatok!$A:$GR,BU$271,FALSE),LEN(VLOOKUP($A43,csapatok!$A:$GR,BU$271,FALSE))-6),'csapat-ranglista'!$A:$CC,BU$272,FALSE)/8,VLOOKUP(VLOOKUP($A43,csapatok!$A:$GR,BU$271,FALSE),'csapat-ranglista'!$A:$CC,BU$272,FALSE)/4),0)</f>
        <v>4.5995787525981617</v>
      </c>
      <c r="BV43" s="226">
        <f>IFERROR(IF(RIGHT(VLOOKUP($A43,csapatok!$A:$GR,BV$271,FALSE),5)="Csere",VLOOKUP(LEFT(VLOOKUP($A43,csapatok!$A:$GR,BV$271,FALSE),LEN(VLOOKUP($A43,csapatok!$A:$GR,BV$271,FALSE))-6),'csapat-ranglista'!$A:$CC,BV$272,FALSE)/8,VLOOKUP(VLOOKUP($A43,csapatok!$A:$GR,BV$271,FALSE),'csapat-ranglista'!$A:$CC,BV$272,FALSE)/4),0)</f>
        <v>0</v>
      </c>
      <c r="BW43" s="226">
        <f>IFERROR(IF(RIGHT(VLOOKUP($A43,csapatok!$A:$GR,BW$271,FALSE),5)="Csere",VLOOKUP(LEFT(VLOOKUP($A43,csapatok!$A:$GR,BW$271,FALSE),LEN(VLOOKUP($A43,csapatok!$A:$GR,BW$271,FALSE))-6),'csapat-ranglista'!$A:$CC,BW$272,FALSE)/8,VLOOKUP(VLOOKUP($A43,csapatok!$A:$GR,BW$271,FALSE),'csapat-ranglista'!$A:$CC,BW$272,FALSE)/4),0)</f>
        <v>0</v>
      </c>
      <c r="BX43" s="226">
        <f>IFERROR(IF(RIGHT(VLOOKUP($A43,csapatok!$A:$GR,BX$271,FALSE),5)="Csere",VLOOKUP(LEFT(VLOOKUP($A43,csapatok!$A:$GR,BX$271,FALSE),LEN(VLOOKUP($A43,csapatok!$A:$GR,BX$271,FALSE))-6),'csapat-ranglista'!$A:$CC,BX$272,FALSE)/8,VLOOKUP(VLOOKUP($A43,csapatok!$A:$GR,BX$271,FALSE),'csapat-ranglista'!$A:$CC,BX$272,FALSE)/4),0)</f>
        <v>0</v>
      </c>
      <c r="BY43" s="226">
        <f>IFERROR(IF(RIGHT(VLOOKUP($A43,csapatok!$A:$GR,BY$271,FALSE),5)="Csere",VLOOKUP(LEFT(VLOOKUP($A43,csapatok!$A:$GR,BY$271,FALSE),LEN(VLOOKUP($A43,csapatok!$A:$GR,BY$271,FALSE))-6),'csapat-ranglista'!$A:$CC,BY$272,FALSE)/8,VLOOKUP(VLOOKUP($A43,csapatok!$A:$GR,BY$271,FALSE),'csapat-ranglista'!$A:$CC,BY$272,FALSE)/4),0)</f>
        <v>11.325210603807577</v>
      </c>
      <c r="BZ43" s="226">
        <f>IFERROR(IF(RIGHT(VLOOKUP($A43,csapatok!$A:$GR,BZ$271,FALSE),5)="Csere",VLOOKUP(LEFT(VLOOKUP($A43,csapatok!$A:$GR,BZ$271,FALSE),LEN(VLOOKUP($A43,csapatok!$A:$GR,BZ$271,FALSE))-6),'csapat-ranglista'!$A:$CC,BZ$272,FALSE)/8,VLOOKUP(VLOOKUP($A43,csapatok!$A:$GR,BZ$271,FALSE),'csapat-ranglista'!$A:$CC,BZ$272,FALSE)/4),0)</f>
        <v>0</v>
      </c>
      <c r="CA43" s="226">
        <f>IFERROR(IF(RIGHT(VLOOKUP($A43,csapatok!$A:$GR,CA$271,FALSE),5)="Csere",VLOOKUP(LEFT(VLOOKUP($A43,csapatok!$A:$GR,CA$271,FALSE),LEN(VLOOKUP($A43,csapatok!$A:$GR,CA$271,FALSE))-6),'csapat-ranglista'!$A:$CC,CA$272,FALSE)/8,VLOOKUP(VLOOKUP($A43,csapatok!$A:$GR,CA$271,FALSE),'csapat-ranglista'!$A:$CC,CA$272,FALSE)/4),0)</f>
        <v>0</v>
      </c>
      <c r="CB43" s="226">
        <f>IFERROR(IF(RIGHT(VLOOKUP($A43,csapatok!$A:$GR,CB$271,FALSE),5)="Csere",VLOOKUP(LEFT(VLOOKUP($A43,csapatok!$A:$GR,CB$271,FALSE),LEN(VLOOKUP($A43,csapatok!$A:$GR,CB$271,FALSE))-6),'csapat-ranglista'!$A:$CC,CB$272,FALSE)/8,VLOOKUP(VLOOKUP($A43,csapatok!$A:$GR,CB$271,FALSE),'csapat-ranglista'!$A:$CC,CB$272,FALSE)/4),0)</f>
        <v>0</v>
      </c>
      <c r="CC43" s="226">
        <f>IFERROR(IF(RIGHT(VLOOKUP($A43,csapatok!$A:$GR,CC$271,FALSE),5)="Csere",VLOOKUP(LEFT(VLOOKUP($A43,csapatok!$A:$GR,CC$271,FALSE),LEN(VLOOKUP($A43,csapatok!$A:$GR,CC$271,FALSE))-6),'csapat-ranglista'!$A:$CC,CC$272,FALSE)/8,VLOOKUP(VLOOKUP($A43,csapatok!$A:$GR,CC$271,FALSE),'csapat-ranglista'!$A:$CC,CC$272,FALSE)/4),0)</f>
        <v>0</v>
      </c>
      <c r="CD43" s="226">
        <f>IFERROR(IF(RIGHT(VLOOKUP($A43,csapatok!$A:$GR,CD$271,FALSE),5)="Csere",VLOOKUP(LEFT(VLOOKUP($A43,csapatok!$A:$GR,CD$271,FALSE),LEN(VLOOKUP($A43,csapatok!$A:$GR,CD$271,FALSE))-6),'csapat-ranglista'!$A:$CC,CD$272,FALSE)/8,VLOOKUP(VLOOKUP($A43,csapatok!$A:$GR,CD$271,FALSE),'csapat-ranglista'!$A:$CC,CD$272,FALSE)/4),0)</f>
        <v>0</v>
      </c>
      <c r="CE43" s="226">
        <f>IFERROR(IF(RIGHT(VLOOKUP($A43,csapatok!$A:$GR,CE$271,FALSE),5)="Csere",VLOOKUP(LEFT(VLOOKUP($A43,csapatok!$A:$GR,CE$271,FALSE),LEN(VLOOKUP($A43,csapatok!$A:$GR,CE$271,FALSE))-6),'csapat-ranglista'!$A:$CC,CE$272,FALSE)/8,VLOOKUP(VLOOKUP($A43,csapatok!$A:$GR,CE$271,FALSE),'csapat-ranglista'!$A:$CC,CE$272,FALSE)/4),0)</f>
        <v>0</v>
      </c>
      <c r="CF43" s="226">
        <f>IFERROR(IF(RIGHT(VLOOKUP($A43,csapatok!$A:$GR,CF$271,FALSE),5)="Csere",VLOOKUP(LEFT(VLOOKUP($A43,csapatok!$A:$GR,CF$271,FALSE),LEN(VLOOKUP($A43,csapatok!$A:$GR,CF$271,FALSE))-6),'csapat-ranglista'!$A:$CC,CF$272,FALSE)/8,VLOOKUP(VLOOKUP($A43,csapatok!$A:$GR,CF$271,FALSE),'csapat-ranglista'!$A:$CC,CF$272,FALSE)/4),0)</f>
        <v>0</v>
      </c>
      <c r="CG43" s="226">
        <f>IFERROR(IF(RIGHT(VLOOKUP($A43,csapatok!$A:$GR,CG$271,FALSE),5)="Csere",VLOOKUP(LEFT(VLOOKUP($A43,csapatok!$A:$GR,CG$271,FALSE),LEN(VLOOKUP($A43,csapatok!$A:$GR,CG$271,FALSE))-6),'csapat-ranglista'!$A:$CC,CG$272,FALSE)/8,VLOOKUP(VLOOKUP($A43,csapatok!$A:$GR,CG$271,FALSE),'csapat-ranglista'!$A:$CC,CG$272,FALSE)/4),0)</f>
        <v>0</v>
      </c>
      <c r="CH43" s="226">
        <f>IFERROR(IF(RIGHT(VLOOKUP($A43,csapatok!$A:$GR,CH$271,FALSE),5)="Csere",VLOOKUP(LEFT(VLOOKUP($A43,csapatok!$A:$GR,CH$271,FALSE),LEN(VLOOKUP($A43,csapatok!$A:$GR,CH$271,FALSE))-6),'csapat-ranglista'!$A:$CC,CH$272,FALSE)/8,VLOOKUP(VLOOKUP($A43,csapatok!$A:$GR,CH$271,FALSE),'csapat-ranglista'!$A:$CC,CH$272,FALSE)/4),0)</f>
        <v>0</v>
      </c>
      <c r="CI43" s="226">
        <f>IFERROR(IF(RIGHT(VLOOKUP($A43,csapatok!$A:$GR,CI$271,FALSE),5)="Csere",VLOOKUP(LEFT(VLOOKUP($A43,csapatok!$A:$GR,CI$271,FALSE),LEN(VLOOKUP($A43,csapatok!$A:$GR,CI$271,FALSE))-6),'csapat-ranglista'!$A:$CC,CI$272,FALSE)/8,VLOOKUP(VLOOKUP($A43,csapatok!$A:$GR,CI$271,FALSE),'csapat-ranglista'!$A:$CC,CI$272,FALSE)/4),0)</f>
        <v>0</v>
      </c>
      <c r="CJ43" s="227">
        <f>versenyek!$IQ$11*IFERROR(VLOOKUP(VLOOKUP($A43,versenyek!IP:IR,3,FALSE),szabalyok!$A$16:$B$23,2,FALSE)/4,0)</f>
        <v>0</v>
      </c>
      <c r="CK43" s="227">
        <f>versenyek!$IT$11*IFERROR(VLOOKUP(VLOOKUP($A43,versenyek!IS:IU,3,FALSE),szabalyok!$A$16:$B$23,2,FALSE)/4,0)</f>
        <v>0</v>
      </c>
      <c r="CL43" s="226"/>
      <c r="CM43" s="250">
        <f t="shared" si="1"/>
        <v>25.13219138103344</v>
      </c>
    </row>
    <row r="44" spans="1:91">
      <c r="A44" s="32" t="s">
        <v>169</v>
      </c>
      <c r="B44" s="2">
        <v>20741</v>
      </c>
      <c r="C44" s="133" t="str">
        <f>IF(B44=0,"",IF(B44&lt;$C$1,"felnőtt","ifi"))</f>
        <v>felnőtt</v>
      </c>
      <c r="D44" s="32" t="s">
        <v>101</v>
      </c>
      <c r="E44" s="47">
        <v>5.6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2.0652240851793264</v>
      </c>
      <c r="L44" s="32">
        <v>0</v>
      </c>
      <c r="M44" s="32">
        <v>2.0458468332043647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f>IFERROR(IF(RIGHT(VLOOKUP($A44,csapatok!$A:$BL,X$271,FALSE),5)="Csere",VLOOKUP(LEFT(VLOOKUP($A44,csapatok!$A:$BL,X$271,FALSE),LEN(VLOOKUP($A44,csapatok!$A:$BL,X$271,FALSE))-6),'csapat-ranglista'!$A:$CC,X$272,FALSE)/8,VLOOKUP(VLOOKUP($A44,csapatok!$A:$BL,X$271,FALSE),'csapat-ranglista'!$A:$CC,X$272,FALSE)/4),0)</f>
        <v>0</v>
      </c>
      <c r="Y44" s="32">
        <f>IFERROR(IF(RIGHT(VLOOKUP($A44,csapatok!$A:$BL,Y$271,FALSE),5)="Csere",VLOOKUP(LEFT(VLOOKUP($A44,csapatok!$A:$BL,Y$271,FALSE),LEN(VLOOKUP($A44,csapatok!$A:$BL,Y$271,FALSE))-6),'csapat-ranglista'!$A:$CC,Y$272,FALSE)/8,VLOOKUP(VLOOKUP($A44,csapatok!$A:$BL,Y$271,FALSE),'csapat-ranglista'!$A:$CC,Y$272,FALSE)/4),0)</f>
        <v>0</v>
      </c>
      <c r="Z44" s="32">
        <f>IFERROR(IF(RIGHT(VLOOKUP($A44,csapatok!$A:$BL,Z$271,FALSE),5)="Csere",VLOOKUP(LEFT(VLOOKUP($A44,csapatok!$A:$BL,Z$271,FALSE),LEN(VLOOKUP($A44,csapatok!$A:$BL,Z$271,FALSE))-6),'csapat-ranglista'!$A:$CC,Z$272,FALSE)/8,VLOOKUP(VLOOKUP($A44,csapatok!$A:$BL,Z$271,FALSE),'csapat-ranglista'!$A:$CC,Z$272,FALSE)/4),0)</f>
        <v>0</v>
      </c>
      <c r="AA44" s="32">
        <f>IFERROR(IF(RIGHT(VLOOKUP($A44,csapatok!$A:$BL,AA$271,FALSE),5)="Csere",VLOOKUP(LEFT(VLOOKUP($A44,csapatok!$A:$BL,AA$271,FALSE),LEN(VLOOKUP($A44,csapatok!$A:$BL,AA$271,FALSE))-6),'csapat-ranglista'!$A:$CC,AA$272,FALSE)/8,VLOOKUP(VLOOKUP($A44,csapatok!$A:$BL,AA$271,FALSE),'csapat-ranglista'!$A:$CC,AA$272,FALSE)/4),0)</f>
        <v>0</v>
      </c>
      <c r="AB44" s="226">
        <f>IFERROR(IF(RIGHT(VLOOKUP($A44,csapatok!$A:$BL,AB$271,FALSE),5)="Csere",VLOOKUP(LEFT(VLOOKUP($A44,csapatok!$A:$BL,AB$271,FALSE),LEN(VLOOKUP($A44,csapatok!$A:$BL,AB$271,FALSE))-6),'csapat-ranglista'!$A:$CC,AB$272,FALSE)/8,VLOOKUP(VLOOKUP($A44,csapatok!$A:$BL,AB$271,FALSE),'csapat-ranglista'!$A:$CC,AB$272,FALSE)/4),0)</f>
        <v>0</v>
      </c>
      <c r="AC44" s="226">
        <f>IFERROR(IF(RIGHT(VLOOKUP($A44,csapatok!$A:$BL,AC$271,FALSE),5)="Csere",VLOOKUP(LEFT(VLOOKUP($A44,csapatok!$A:$BL,AC$271,FALSE),LEN(VLOOKUP($A44,csapatok!$A:$BL,AC$271,FALSE))-6),'csapat-ranglista'!$A:$CC,AC$272,FALSE)/8,VLOOKUP(VLOOKUP($A44,csapatok!$A:$BL,AC$271,FALSE),'csapat-ranglista'!$A:$CC,AC$272,FALSE)/4),0)</f>
        <v>0</v>
      </c>
      <c r="AD44" s="226">
        <f>IFERROR(IF(RIGHT(VLOOKUP($A44,csapatok!$A:$BL,AD$271,FALSE),5)="Csere",VLOOKUP(LEFT(VLOOKUP($A44,csapatok!$A:$BL,AD$271,FALSE),LEN(VLOOKUP($A44,csapatok!$A:$BL,AD$271,FALSE))-6),'csapat-ranglista'!$A:$CC,AD$272,FALSE)/8,VLOOKUP(VLOOKUP($A44,csapatok!$A:$BL,AD$271,FALSE),'csapat-ranglista'!$A:$CC,AD$272,FALSE)/4),0)</f>
        <v>0</v>
      </c>
      <c r="AE44" s="226">
        <f>IFERROR(IF(RIGHT(VLOOKUP($A44,csapatok!$A:$BL,AE$271,FALSE),5)="Csere",VLOOKUP(LEFT(VLOOKUP($A44,csapatok!$A:$BL,AE$271,FALSE),LEN(VLOOKUP($A44,csapatok!$A:$BL,AE$271,FALSE))-6),'csapat-ranglista'!$A:$CC,AE$272,FALSE)/8,VLOOKUP(VLOOKUP($A44,csapatok!$A:$BL,AE$271,FALSE),'csapat-ranglista'!$A:$CC,AE$272,FALSE)/4),0)</f>
        <v>0</v>
      </c>
      <c r="AF44" s="226">
        <f>IFERROR(IF(RIGHT(VLOOKUP($A44,csapatok!$A:$BL,AF$271,FALSE),5)="Csere",VLOOKUP(LEFT(VLOOKUP($A44,csapatok!$A:$BL,AF$271,FALSE),LEN(VLOOKUP($A44,csapatok!$A:$BL,AF$271,FALSE))-6),'csapat-ranglista'!$A:$CC,AF$272,FALSE)/8,VLOOKUP(VLOOKUP($A44,csapatok!$A:$BL,AF$271,FALSE),'csapat-ranglista'!$A:$CC,AF$272,FALSE)/4),0)</f>
        <v>0</v>
      </c>
      <c r="AG44" s="226">
        <f>IFERROR(IF(RIGHT(VLOOKUP($A44,csapatok!$A:$BL,AG$271,FALSE),5)="Csere",VLOOKUP(LEFT(VLOOKUP($A44,csapatok!$A:$BL,AG$271,FALSE),LEN(VLOOKUP($A44,csapatok!$A:$BL,AG$271,FALSE))-6),'csapat-ranglista'!$A:$CC,AG$272,FALSE)/8,VLOOKUP(VLOOKUP($A44,csapatok!$A:$BL,AG$271,FALSE),'csapat-ranglista'!$A:$CC,AG$272,FALSE)/4),0)</f>
        <v>0</v>
      </c>
      <c r="AH44" s="226">
        <f>IFERROR(IF(RIGHT(VLOOKUP($A44,csapatok!$A:$BL,AH$271,FALSE),5)="Csere",VLOOKUP(LEFT(VLOOKUP($A44,csapatok!$A:$BL,AH$271,FALSE),LEN(VLOOKUP($A44,csapatok!$A:$BL,AH$271,FALSE))-6),'csapat-ranglista'!$A:$CC,AH$272,FALSE)/8,VLOOKUP(VLOOKUP($A44,csapatok!$A:$BL,AH$271,FALSE),'csapat-ranglista'!$A:$CC,AH$272,FALSE)/4),0)</f>
        <v>0</v>
      </c>
      <c r="AI44" s="226">
        <f>IFERROR(IF(RIGHT(VLOOKUP($A44,csapatok!$A:$BL,AI$271,FALSE),5)="Csere",VLOOKUP(LEFT(VLOOKUP($A44,csapatok!$A:$BL,AI$271,FALSE),LEN(VLOOKUP($A44,csapatok!$A:$BL,AI$271,FALSE))-6),'csapat-ranglista'!$A:$CC,AI$272,FALSE)/8,VLOOKUP(VLOOKUP($A44,csapatok!$A:$BL,AI$271,FALSE),'csapat-ranglista'!$A:$CC,AI$272,FALSE)/4),0)</f>
        <v>0</v>
      </c>
      <c r="AJ44" s="226">
        <f>IFERROR(IF(RIGHT(VLOOKUP($A44,csapatok!$A:$BL,AJ$271,FALSE),5)="Csere",VLOOKUP(LEFT(VLOOKUP($A44,csapatok!$A:$BL,AJ$271,FALSE),LEN(VLOOKUP($A44,csapatok!$A:$BL,AJ$271,FALSE))-6),'csapat-ranglista'!$A:$CC,AJ$272,FALSE)/8,VLOOKUP(VLOOKUP($A44,csapatok!$A:$BL,AJ$271,FALSE),'csapat-ranglista'!$A:$CC,AJ$272,FALSE)/2),0)</f>
        <v>0</v>
      </c>
      <c r="AK44" s="226">
        <f>IFERROR(IF(RIGHT(VLOOKUP($A44,csapatok!$A:$CN,AK$271,FALSE),5)="Csere",VLOOKUP(LEFT(VLOOKUP($A44,csapatok!$A:$CN,AK$271,FALSE),LEN(VLOOKUP($A44,csapatok!$A:$CN,AK$271,FALSE))-6),'csapat-ranglista'!$A:$CC,AK$272,FALSE)/8,VLOOKUP(VLOOKUP($A44,csapatok!$A:$CN,AK$271,FALSE),'csapat-ranglista'!$A:$CC,AK$272,FALSE)/4),0)</f>
        <v>0</v>
      </c>
      <c r="AL44" s="226">
        <f>IFERROR(IF(RIGHT(VLOOKUP($A44,csapatok!$A:$CN,AL$271,FALSE),5)="Csere",VLOOKUP(LEFT(VLOOKUP($A44,csapatok!$A:$CN,AL$271,FALSE),LEN(VLOOKUP($A44,csapatok!$A:$CN,AL$271,FALSE))-6),'csapat-ranglista'!$A:$CC,AL$272,FALSE)/8,VLOOKUP(VLOOKUP($A44,csapatok!$A:$CN,AL$271,FALSE),'csapat-ranglista'!$A:$CC,AL$272,FALSE)/4),0)</f>
        <v>0</v>
      </c>
      <c r="AM44" s="226">
        <f>IFERROR(IF(RIGHT(VLOOKUP($A44,csapatok!$A:$CN,AM$271,FALSE),5)="Csere",VLOOKUP(LEFT(VLOOKUP($A44,csapatok!$A:$CN,AM$271,FALSE),LEN(VLOOKUP($A44,csapatok!$A:$CN,AM$271,FALSE))-6),'csapat-ranglista'!$A:$CC,AM$272,FALSE)/8,VLOOKUP(VLOOKUP($A44,csapatok!$A:$CN,AM$271,FALSE),'csapat-ranglista'!$A:$CC,AM$272,FALSE)/4),0)</f>
        <v>0</v>
      </c>
      <c r="AN44" s="226">
        <f>IFERROR(IF(RIGHT(VLOOKUP($A44,csapatok!$A:$CN,AN$271,FALSE),5)="Csere",VLOOKUP(LEFT(VLOOKUP($A44,csapatok!$A:$CN,AN$271,FALSE),LEN(VLOOKUP($A44,csapatok!$A:$CN,AN$271,FALSE))-6),'csapat-ranglista'!$A:$CC,AN$272,FALSE)/8,VLOOKUP(VLOOKUP($A44,csapatok!$A:$CN,AN$271,FALSE),'csapat-ranglista'!$A:$CC,AN$272,FALSE)/4),0)</f>
        <v>0</v>
      </c>
      <c r="AO44" s="226">
        <f>IFERROR(IF(RIGHT(VLOOKUP($A44,csapatok!$A:$CN,AO$271,FALSE),5)="Csere",VLOOKUP(LEFT(VLOOKUP($A44,csapatok!$A:$CN,AO$271,FALSE),LEN(VLOOKUP($A44,csapatok!$A:$CN,AO$271,FALSE))-6),'csapat-ranglista'!$A:$CC,AO$272,FALSE)/8,VLOOKUP(VLOOKUP($A44,csapatok!$A:$CN,AO$271,FALSE),'csapat-ranglista'!$A:$CC,AO$272,FALSE)/4),0)</f>
        <v>0</v>
      </c>
      <c r="AP44" s="226">
        <f>IFERROR(IF(RIGHT(VLOOKUP($A44,csapatok!$A:$CN,AP$271,FALSE),5)="Csere",VLOOKUP(LEFT(VLOOKUP($A44,csapatok!$A:$CN,AP$271,FALSE),LEN(VLOOKUP($A44,csapatok!$A:$CN,AP$271,FALSE))-6),'csapat-ranglista'!$A:$CC,AP$272,FALSE)/8,VLOOKUP(VLOOKUP($A44,csapatok!$A:$CN,AP$271,FALSE),'csapat-ranglista'!$A:$CC,AP$272,FALSE)/4),0)</f>
        <v>0</v>
      </c>
      <c r="AQ44" s="226">
        <f>IFERROR(IF(RIGHT(VLOOKUP($A44,csapatok!$A:$CN,AQ$271,FALSE),5)="Csere",VLOOKUP(LEFT(VLOOKUP($A44,csapatok!$A:$CN,AQ$271,FALSE),LEN(VLOOKUP($A44,csapatok!$A:$CN,AQ$271,FALSE))-6),'csapat-ranglista'!$A:$CC,AQ$272,FALSE)/8,VLOOKUP(VLOOKUP($A44,csapatok!$A:$CN,AQ$271,FALSE),'csapat-ranglista'!$A:$CC,AQ$272,FALSE)/4),0)</f>
        <v>4.1223339454114187</v>
      </c>
      <c r="AR44" s="226">
        <f>IFERROR(IF(RIGHT(VLOOKUP($A44,csapatok!$A:$CN,AR$271,FALSE),5)="Csere",VLOOKUP(LEFT(VLOOKUP($A44,csapatok!$A:$CN,AR$271,FALSE),LEN(VLOOKUP($A44,csapatok!$A:$CN,AR$271,FALSE))-6),'csapat-ranglista'!$A:$CC,AR$272,FALSE)/8,VLOOKUP(VLOOKUP($A44,csapatok!$A:$CN,AR$271,FALSE),'csapat-ranglista'!$A:$CC,AR$272,FALSE)/4),0)</f>
        <v>0</v>
      </c>
      <c r="AS44" s="226">
        <f>IFERROR(IF(RIGHT(VLOOKUP($A44,csapatok!$A:$CN,AS$271,FALSE),5)="Csere",VLOOKUP(LEFT(VLOOKUP($A44,csapatok!$A:$CN,AS$271,FALSE),LEN(VLOOKUP($A44,csapatok!$A:$CN,AS$271,FALSE))-6),'csapat-ranglista'!$A:$CC,AS$272,FALSE)/8,VLOOKUP(VLOOKUP($A44,csapatok!$A:$CN,AS$271,FALSE),'csapat-ranglista'!$A:$CC,AS$272,FALSE)/4),0)</f>
        <v>0</v>
      </c>
      <c r="AT44" s="226">
        <f>IFERROR(IF(RIGHT(VLOOKUP($A44,csapatok!$A:$CN,AT$271,FALSE),5)="Csere",VLOOKUP(LEFT(VLOOKUP($A44,csapatok!$A:$CN,AT$271,FALSE),LEN(VLOOKUP($A44,csapatok!$A:$CN,AT$271,FALSE))-6),'csapat-ranglista'!$A:$CC,AT$272,FALSE)/8,VLOOKUP(VLOOKUP($A44,csapatok!$A:$CN,AT$271,FALSE),'csapat-ranglista'!$A:$CC,AT$272,FALSE)/4),0)</f>
        <v>0</v>
      </c>
      <c r="AU44" s="226">
        <f>IFERROR(IF(RIGHT(VLOOKUP($A44,csapatok!$A:$CN,AU$271,FALSE),5)="Csere",VLOOKUP(LEFT(VLOOKUP($A44,csapatok!$A:$CN,AU$271,FALSE),LEN(VLOOKUP($A44,csapatok!$A:$CN,AU$271,FALSE))-6),'csapat-ranglista'!$A:$CC,AU$272,FALSE)/8,VLOOKUP(VLOOKUP($A44,csapatok!$A:$CN,AU$271,FALSE),'csapat-ranglista'!$A:$CC,AU$272,FALSE)/4),0)</f>
        <v>0.74965566231840486</v>
      </c>
      <c r="AV44" s="226">
        <f>IFERROR(IF(RIGHT(VLOOKUP($A44,csapatok!$A:$CN,AV$271,FALSE),5)="Csere",VLOOKUP(LEFT(VLOOKUP($A44,csapatok!$A:$CN,AV$271,FALSE),LEN(VLOOKUP($A44,csapatok!$A:$CN,AV$271,FALSE))-6),'csapat-ranglista'!$A:$CC,AV$272,FALSE)/8,VLOOKUP(VLOOKUP($A44,csapatok!$A:$CN,AV$271,FALSE),'csapat-ranglista'!$A:$CC,AV$272,FALSE)/4),0)</f>
        <v>0</v>
      </c>
      <c r="AW44" s="226">
        <f>IFERROR(IF(RIGHT(VLOOKUP($A44,csapatok!$A:$CN,AW$271,FALSE),5)="Csere",VLOOKUP(LEFT(VLOOKUP($A44,csapatok!$A:$CN,AW$271,FALSE),LEN(VLOOKUP($A44,csapatok!$A:$CN,AW$271,FALSE))-6),'csapat-ranglista'!$A:$CC,AW$272,FALSE)/8,VLOOKUP(VLOOKUP($A44,csapatok!$A:$CN,AW$271,FALSE),'csapat-ranglista'!$A:$CC,AW$272,FALSE)/4),0)</f>
        <v>0</v>
      </c>
      <c r="AX44" s="226">
        <f>IFERROR(IF(RIGHT(VLOOKUP($A44,csapatok!$A:$CN,AX$271,FALSE),5)="Csere",VLOOKUP(LEFT(VLOOKUP($A44,csapatok!$A:$CN,AX$271,FALSE),LEN(VLOOKUP($A44,csapatok!$A:$CN,AX$271,FALSE))-6),'csapat-ranglista'!$A:$CC,AX$272,FALSE)/8,VLOOKUP(VLOOKUP($A44,csapatok!$A:$CN,AX$271,FALSE),'csapat-ranglista'!$A:$CC,AX$272,FALSE)/4),0)</f>
        <v>0</v>
      </c>
      <c r="AY44" s="226">
        <f>IFERROR(IF(RIGHT(VLOOKUP($A44,csapatok!$A:$GR,AY$271,FALSE),5)="Csere",VLOOKUP(LEFT(VLOOKUP($A44,csapatok!$A:$GR,AY$271,FALSE),LEN(VLOOKUP($A44,csapatok!$A:$GR,AY$271,FALSE))-6),'csapat-ranglista'!$A:$CC,AY$272,FALSE)/8,VLOOKUP(VLOOKUP($A44,csapatok!$A:$GR,AY$271,FALSE),'csapat-ranglista'!$A:$CC,AY$272,FALSE)/4),0)</f>
        <v>0</v>
      </c>
      <c r="AZ44" s="226">
        <f>IFERROR(IF(RIGHT(VLOOKUP($A44,csapatok!$A:$GR,AZ$271,FALSE),5)="Csere",VLOOKUP(LEFT(VLOOKUP($A44,csapatok!$A:$GR,AZ$271,FALSE),LEN(VLOOKUP($A44,csapatok!$A:$GR,AZ$271,FALSE))-6),'csapat-ranglista'!$A:$CC,AZ$272,FALSE)/8,VLOOKUP(VLOOKUP($A44,csapatok!$A:$GR,AZ$271,FALSE),'csapat-ranglista'!$A:$CC,AZ$272,FALSE)/4),0)</f>
        <v>0</v>
      </c>
      <c r="BA44" s="226">
        <f>IFERROR(IF(RIGHT(VLOOKUP($A44,csapatok!$A:$GR,BA$271,FALSE),5)="Csere",VLOOKUP(LEFT(VLOOKUP($A44,csapatok!$A:$GR,BA$271,FALSE),LEN(VLOOKUP($A44,csapatok!$A:$GR,BA$271,FALSE))-6),'csapat-ranglista'!$A:$CC,BA$272,FALSE)/8,VLOOKUP(VLOOKUP($A44,csapatok!$A:$GR,BA$271,FALSE),'csapat-ranglista'!$A:$CC,BA$272,FALSE)/4),0)</f>
        <v>0</v>
      </c>
      <c r="BB44" s="226">
        <f>IFERROR(IF(RIGHT(VLOOKUP($A44,csapatok!$A:$GR,BB$271,FALSE),5)="Csere",VLOOKUP(LEFT(VLOOKUP($A44,csapatok!$A:$GR,BB$271,FALSE),LEN(VLOOKUP($A44,csapatok!$A:$GR,BB$271,FALSE))-6),'csapat-ranglista'!$A:$CC,BB$272,FALSE)/8,VLOOKUP(VLOOKUP($A44,csapatok!$A:$GR,BB$271,FALSE),'csapat-ranglista'!$A:$CC,BB$272,FALSE)/4),0)</f>
        <v>0</v>
      </c>
      <c r="BC44" s="227">
        <f>versenyek!$ES$11*IFERROR(VLOOKUP(VLOOKUP($A44,versenyek!ER:ET,3,FALSE),szabalyok!$A$16:$B$23,2,FALSE)/4,0)</f>
        <v>0</v>
      </c>
      <c r="BD44" s="227">
        <f>versenyek!$EV$11*IFERROR(VLOOKUP(VLOOKUP($A44,versenyek!EU:EW,3,FALSE),szabalyok!$A$16:$B$23,2,FALSE)/4,0)</f>
        <v>0</v>
      </c>
      <c r="BE44" s="226">
        <f>IFERROR(IF(RIGHT(VLOOKUP($A44,csapatok!$A:$GR,BE$271,FALSE),5)="Csere",VLOOKUP(LEFT(VLOOKUP($A44,csapatok!$A:$GR,BE$271,FALSE),LEN(VLOOKUP($A44,csapatok!$A:$GR,BE$271,FALSE))-6),'csapat-ranglista'!$A:$CC,BE$272,FALSE)/8,VLOOKUP(VLOOKUP($A44,csapatok!$A:$GR,BE$271,FALSE),'csapat-ranglista'!$A:$CC,BE$272,FALSE)/4),0)</f>
        <v>0</v>
      </c>
      <c r="BF44" s="226">
        <f>IFERROR(IF(RIGHT(VLOOKUP($A44,csapatok!$A:$GR,BF$271,FALSE),5)="Csere",VLOOKUP(LEFT(VLOOKUP($A44,csapatok!$A:$GR,BF$271,FALSE),LEN(VLOOKUP($A44,csapatok!$A:$GR,BF$271,FALSE))-6),'csapat-ranglista'!$A:$CC,BF$272,FALSE)/8,VLOOKUP(VLOOKUP($A44,csapatok!$A:$GR,BF$271,FALSE),'csapat-ranglista'!$A:$CC,BF$272,FALSE)/4),0)</f>
        <v>0</v>
      </c>
      <c r="BG44" s="226">
        <f>IFERROR(IF(RIGHT(VLOOKUP($A44,csapatok!$A:$GR,BG$271,FALSE),5)="Csere",VLOOKUP(LEFT(VLOOKUP($A44,csapatok!$A:$GR,BG$271,FALSE),LEN(VLOOKUP($A44,csapatok!$A:$GR,BG$271,FALSE))-6),'csapat-ranglista'!$A:$CC,BG$272,FALSE)/8,VLOOKUP(VLOOKUP($A44,csapatok!$A:$GR,BG$271,FALSE),'csapat-ranglista'!$A:$CC,BG$272,FALSE)/4),0)</f>
        <v>0</v>
      </c>
      <c r="BH44" s="226">
        <f>IFERROR(IF(RIGHT(VLOOKUP($A44,csapatok!$A:$GR,BH$271,FALSE),5)="Csere",VLOOKUP(LEFT(VLOOKUP($A44,csapatok!$A:$GR,BH$271,FALSE),LEN(VLOOKUP($A44,csapatok!$A:$GR,BH$271,FALSE))-6),'csapat-ranglista'!$A:$CC,BH$272,FALSE)/8,VLOOKUP(VLOOKUP($A44,csapatok!$A:$GR,BH$271,FALSE),'csapat-ranglista'!$A:$CC,BH$272,FALSE)/4),0)</f>
        <v>0</v>
      </c>
      <c r="BI44" s="226">
        <f>IFERROR(IF(RIGHT(VLOOKUP($A44,csapatok!$A:$GR,BI$271,FALSE),5)="Csere",VLOOKUP(LEFT(VLOOKUP($A44,csapatok!$A:$GR,BI$271,FALSE),LEN(VLOOKUP($A44,csapatok!$A:$GR,BI$271,FALSE))-6),'csapat-ranglista'!$A:$CC,BI$272,FALSE)/8,VLOOKUP(VLOOKUP($A44,csapatok!$A:$GR,BI$271,FALSE),'csapat-ranglista'!$A:$CC,BI$272,FALSE)/4),0)</f>
        <v>0</v>
      </c>
      <c r="BJ44" s="226">
        <f>IFERROR(IF(RIGHT(VLOOKUP($A44,csapatok!$A:$GR,BJ$271,FALSE),5)="Csere",VLOOKUP(LEFT(VLOOKUP($A44,csapatok!$A:$GR,BJ$271,FALSE),LEN(VLOOKUP($A44,csapatok!$A:$GR,BJ$271,FALSE))-6),'csapat-ranglista'!$A:$CC,BJ$272,FALSE)/8,VLOOKUP(VLOOKUP($A44,csapatok!$A:$GR,BJ$271,FALSE),'csapat-ranglista'!$A:$CC,BJ$272,FALSE)/4),0)</f>
        <v>0</v>
      </c>
      <c r="BK44" s="226">
        <f>IFERROR(IF(RIGHT(VLOOKUP($A44,csapatok!$A:$GR,BK$271,FALSE),5)="Csere",VLOOKUP(LEFT(VLOOKUP($A44,csapatok!$A:$GR,BK$271,FALSE),LEN(VLOOKUP($A44,csapatok!$A:$GR,BK$271,FALSE))-6),'csapat-ranglista'!$A:$CC,BK$272,FALSE)/8,VLOOKUP(VLOOKUP($A44,csapatok!$A:$GR,BK$271,FALSE),'csapat-ranglista'!$A:$CC,BK$272,FALSE)/4),0)</f>
        <v>0</v>
      </c>
      <c r="BL44" s="226">
        <f>IFERROR(IF(RIGHT(VLOOKUP($A44,csapatok!$A:$GR,BL$271,FALSE),5)="Csere",VLOOKUP(LEFT(VLOOKUP($A44,csapatok!$A:$GR,BL$271,FALSE),LEN(VLOOKUP($A44,csapatok!$A:$GR,BL$271,FALSE))-6),'csapat-ranglista'!$A:$CC,BL$272,FALSE)/8,VLOOKUP(VLOOKUP($A44,csapatok!$A:$GR,BL$271,FALSE),'csapat-ranglista'!$A:$CC,BL$272,FALSE)/4),0)</f>
        <v>0</v>
      </c>
      <c r="BM44" s="226">
        <f>IFERROR(IF(RIGHT(VLOOKUP($A44,csapatok!$A:$GR,BM$271,FALSE),5)="Csere",VLOOKUP(LEFT(VLOOKUP($A44,csapatok!$A:$GR,BM$271,FALSE),LEN(VLOOKUP($A44,csapatok!$A:$GR,BM$271,FALSE))-6),'csapat-ranglista'!$A:$CC,BM$272,FALSE)/8,VLOOKUP(VLOOKUP($A44,csapatok!$A:$GR,BM$271,FALSE),'csapat-ranglista'!$A:$CC,BM$272,FALSE)/4),0)</f>
        <v>0</v>
      </c>
      <c r="BN44" s="226">
        <f>IFERROR(IF(RIGHT(VLOOKUP($A44,csapatok!$A:$GR,BN$271,FALSE),5)="Csere",VLOOKUP(LEFT(VLOOKUP($A44,csapatok!$A:$GR,BN$271,FALSE),LEN(VLOOKUP($A44,csapatok!$A:$GR,BN$271,FALSE))-6),'csapat-ranglista'!$A:$CC,BN$272,FALSE)/8,VLOOKUP(VLOOKUP($A44,csapatok!$A:$GR,BN$271,FALSE),'csapat-ranglista'!$A:$CC,BN$272,FALSE)/4),0)</f>
        <v>0</v>
      </c>
      <c r="BO44" s="226">
        <f>IFERROR(IF(RIGHT(VLOOKUP($A44,csapatok!$A:$GR,BO$271,FALSE),5)="Csere",VLOOKUP(LEFT(VLOOKUP($A44,csapatok!$A:$GR,BO$271,FALSE),LEN(VLOOKUP($A44,csapatok!$A:$GR,BO$271,FALSE))-6),'csapat-ranglista'!$A:$CC,BO$272,FALSE)/8,VLOOKUP(VLOOKUP($A44,csapatok!$A:$GR,BO$271,FALSE),'csapat-ranglista'!$A:$CC,BO$272,FALSE)/4),0)</f>
        <v>2.3342520559011133</v>
      </c>
      <c r="BP44" s="226">
        <f>IFERROR(IF(RIGHT(VLOOKUP($A44,csapatok!$A:$GR,BP$271,FALSE),5)="Csere",VLOOKUP(LEFT(VLOOKUP($A44,csapatok!$A:$GR,BP$271,FALSE),LEN(VLOOKUP($A44,csapatok!$A:$GR,BP$271,FALSE))-6),'csapat-ranglista'!$A:$CC,BP$272,FALSE)/8,VLOOKUP(VLOOKUP($A44,csapatok!$A:$GR,BP$271,FALSE),'csapat-ranglista'!$A:$CC,BP$272,FALSE)/4),0)</f>
        <v>0</v>
      </c>
      <c r="BQ44" s="226">
        <f>IFERROR(IF(RIGHT(VLOOKUP($A44,csapatok!$A:$GR,BQ$271,FALSE),5)="Csere",VLOOKUP(LEFT(VLOOKUP($A44,csapatok!$A:$GR,BQ$271,FALSE),LEN(VLOOKUP($A44,csapatok!$A:$GR,BQ$271,FALSE))-6),'csapat-ranglista'!$A:$CC,BQ$272,FALSE)/8,VLOOKUP(VLOOKUP($A44,csapatok!$A:$GR,BQ$271,FALSE),'csapat-ranglista'!$A:$CC,BQ$272,FALSE)/4),0)</f>
        <v>0</v>
      </c>
      <c r="BR44" s="226">
        <f>IFERROR(IF(RIGHT(VLOOKUP($A44,csapatok!$A:$GR,BR$271,FALSE),5)="Csere",VLOOKUP(LEFT(VLOOKUP($A44,csapatok!$A:$GR,BR$271,FALSE),LEN(VLOOKUP($A44,csapatok!$A:$GR,BR$271,FALSE))-6),'csapat-ranglista'!$A:$CC,BR$272,FALSE)/8,VLOOKUP(VLOOKUP($A44,csapatok!$A:$GR,BR$271,FALSE),'csapat-ranglista'!$A:$CC,BR$272,FALSE)/4),0)</f>
        <v>0</v>
      </c>
      <c r="BS44" s="226">
        <f>IFERROR(IF(RIGHT(VLOOKUP($A44,csapatok!$A:$GR,BS$271,FALSE),5)="Csere",VLOOKUP(LEFT(VLOOKUP($A44,csapatok!$A:$GR,BS$271,FALSE),LEN(VLOOKUP($A44,csapatok!$A:$GR,BS$271,FALSE))-6),'csapat-ranglista'!$A:$CC,BS$272,FALSE)/8,VLOOKUP(VLOOKUP($A44,csapatok!$A:$GR,BS$271,FALSE),'csapat-ranglista'!$A:$CC,BS$272,FALSE)/4),0)</f>
        <v>6.8731499687265876</v>
      </c>
      <c r="BT44" s="226">
        <f>IFERROR(IF(RIGHT(VLOOKUP($A44,csapatok!$A:$GR,BT$271,FALSE),5)="Csere",VLOOKUP(LEFT(VLOOKUP($A44,csapatok!$A:$GR,BT$271,FALSE),LEN(VLOOKUP($A44,csapatok!$A:$GR,BT$271,FALSE))-6),'csapat-ranglista'!$A:$CC,BT$272,FALSE)/8,VLOOKUP(VLOOKUP($A44,csapatok!$A:$GR,BT$271,FALSE),'csapat-ranglista'!$A:$CC,BT$272,FALSE)/4),0)</f>
        <v>0</v>
      </c>
      <c r="BU44" s="226">
        <f>IFERROR(IF(RIGHT(VLOOKUP($A44,csapatok!$A:$GR,BU$271,FALSE),5)="Csere",VLOOKUP(LEFT(VLOOKUP($A44,csapatok!$A:$GR,BU$271,FALSE),LEN(VLOOKUP($A44,csapatok!$A:$GR,BU$271,FALSE))-6),'csapat-ranglista'!$A:$CC,BU$272,FALSE)/8,VLOOKUP(VLOOKUP($A44,csapatok!$A:$GR,BU$271,FALSE),'csapat-ranglista'!$A:$CC,BU$272,FALSE)/4),0)</f>
        <v>4.5995787525981617</v>
      </c>
      <c r="BV44" s="226">
        <f>IFERROR(IF(RIGHT(VLOOKUP($A44,csapatok!$A:$GR,BV$271,FALSE),5)="Csere",VLOOKUP(LEFT(VLOOKUP($A44,csapatok!$A:$GR,BV$271,FALSE),LEN(VLOOKUP($A44,csapatok!$A:$GR,BV$271,FALSE))-6),'csapat-ranglista'!$A:$CC,BV$272,FALSE)/8,VLOOKUP(VLOOKUP($A44,csapatok!$A:$GR,BV$271,FALSE),'csapat-ranglista'!$A:$CC,BV$272,FALSE)/4),0)</f>
        <v>0</v>
      </c>
      <c r="BW44" s="226">
        <f>IFERROR(IF(RIGHT(VLOOKUP($A44,csapatok!$A:$GR,BW$271,FALSE),5)="Csere",VLOOKUP(LEFT(VLOOKUP($A44,csapatok!$A:$GR,BW$271,FALSE),LEN(VLOOKUP($A44,csapatok!$A:$GR,BW$271,FALSE))-6),'csapat-ranglista'!$A:$CC,BW$272,FALSE)/8,VLOOKUP(VLOOKUP($A44,csapatok!$A:$GR,BW$271,FALSE),'csapat-ranglista'!$A:$CC,BW$272,FALSE)/4),0)</f>
        <v>0</v>
      </c>
      <c r="BX44" s="226">
        <f>IFERROR(IF(RIGHT(VLOOKUP($A44,csapatok!$A:$GR,BX$271,FALSE),5)="Csere",VLOOKUP(LEFT(VLOOKUP($A44,csapatok!$A:$GR,BX$271,FALSE),LEN(VLOOKUP($A44,csapatok!$A:$GR,BX$271,FALSE))-6),'csapat-ranglista'!$A:$CC,BX$272,FALSE)/8,VLOOKUP(VLOOKUP($A44,csapatok!$A:$GR,BX$271,FALSE),'csapat-ranglista'!$A:$CC,BX$272,FALSE)/4),0)</f>
        <v>0</v>
      </c>
      <c r="BY44" s="226">
        <f>IFERROR(IF(RIGHT(VLOOKUP($A44,csapatok!$A:$GR,BY$271,FALSE),5)="Csere",VLOOKUP(LEFT(VLOOKUP($A44,csapatok!$A:$GR,BY$271,FALSE),LEN(VLOOKUP($A44,csapatok!$A:$GR,BY$271,FALSE))-6),'csapat-ranglista'!$A:$CC,BY$272,FALSE)/8,VLOOKUP(VLOOKUP($A44,csapatok!$A:$GR,BY$271,FALSE),'csapat-ranglista'!$A:$CC,BY$272,FALSE)/4),0)</f>
        <v>11.325210603807577</v>
      </c>
      <c r="BZ44" s="226">
        <f>IFERROR(IF(RIGHT(VLOOKUP($A44,csapatok!$A:$GR,BZ$271,FALSE),5)="Csere",VLOOKUP(LEFT(VLOOKUP($A44,csapatok!$A:$GR,BZ$271,FALSE),LEN(VLOOKUP($A44,csapatok!$A:$GR,BZ$271,FALSE))-6),'csapat-ranglista'!$A:$CC,BZ$272,FALSE)/8,VLOOKUP(VLOOKUP($A44,csapatok!$A:$GR,BZ$271,FALSE),'csapat-ranglista'!$A:$CC,BZ$272,FALSE)/4),0)</f>
        <v>0</v>
      </c>
      <c r="CA44" s="226">
        <f>IFERROR(IF(RIGHT(VLOOKUP($A44,csapatok!$A:$GR,CA$271,FALSE),5)="Csere",VLOOKUP(LEFT(VLOOKUP($A44,csapatok!$A:$GR,CA$271,FALSE),LEN(VLOOKUP($A44,csapatok!$A:$GR,CA$271,FALSE))-6),'csapat-ranglista'!$A:$CC,CA$272,FALSE)/8,VLOOKUP(VLOOKUP($A44,csapatok!$A:$GR,CA$271,FALSE),'csapat-ranglista'!$A:$CC,CA$272,FALSE)/4),0)</f>
        <v>0</v>
      </c>
      <c r="CB44" s="226">
        <f>IFERROR(IF(RIGHT(VLOOKUP($A44,csapatok!$A:$GR,CB$271,FALSE),5)="Csere",VLOOKUP(LEFT(VLOOKUP($A44,csapatok!$A:$GR,CB$271,FALSE),LEN(VLOOKUP($A44,csapatok!$A:$GR,CB$271,FALSE))-6),'csapat-ranglista'!$A:$CC,CB$272,FALSE)/8,VLOOKUP(VLOOKUP($A44,csapatok!$A:$GR,CB$271,FALSE),'csapat-ranglista'!$A:$CC,CB$272,FALSE)/4),0)</f>
        <v>0</v>
      </c>
      <c r="CC44" s="226">
        <f>IFERROR(IF(RIGHT(VLOOKUP($A44,csapatok!$A:$GR,CC$271,FALSE),5)="Csere",VLOOKUP(LEFT(VLOOKUP($A44,csapatok!$A:$GR,CC$271,FALSE),LEN(VLOOKUP($A44,csapatok!$A:$GR,CC$271,FALSE))-6),'csapat-ranglista'!$A:$CC,CC$272,FALSE)/8,VLOOKUP(VLOOKUP($A44,csapatok!$A:$GR,CC$271,FALSE),'csapat-ranglista'!$A:$CC,CC$272,FALSE)/4),0)</f>
        <v>0</v>
      </c>
      <c r="CD44" s="226">
        <f>IFERROR(IF(RIGHT(VLOOKUP($A44,csapatok!$A:$GR,CD$271,FALSE),5)="Csere",VLOOKUP(LEFT(VLOOKUP($A44,csapatok!$A:$GR,CD$271,FALSE),LEN(VLOOKUP($A44,csapatok!$A:$GR,CD$271,FALSE))-6),'csapat-ranglista'!$A:$CC,CD$272,FALSE)/8,VLOOKUP(VLOOKUP($A44,csapatok!$A:$GR,CD$271,FALSE),'csapat-ranglista'!$A:$CC,CD$272,FALSE)/4),0)</f>
        <v>0</v>
      </c>
      <c r="CE44" s="226">
        <f>IFERROR(IF(RIGHT(VLOOKUP($A44,csapatok!$A:$GR,CE$271,FALSE),5)="Csere",VLOOKUP(LEFT(VLOOKUP($A44,csapatok!$A:$GR,CE$271,FALSE),LEN(VLOOKUP($A44,csapatok!$A:$GR,CE$271,FALSE))-6),'csapat-ranglista'!$A:$CC,CE$272,FALSE)/8,VLOOKUP(VLOOKUP($A44,csapatok!$A:$GR,CE$271,FALSE),'csapat-ranglista'!$A:$CC,CE$272,FALSE)/4),0)</f>
        <v>0</v>
      </c>
      <c r="CF44" s="226">
        <f>IFERROR(IF(RIGHT(VLOOKUP($A44,csapatok!$A:$GR,CF$271,FALSE),5)="Csere",VLOOKUP(LEFT(VLOOKUP($A44,csapatok!$A:$GR,CF$271,FALSE),LEN(VLOOKUP($A44,csapatok!$A:$GR,CF$271,FALSE))-6),'csapat-ranglista'!$A:$CC,CF$272,FALSE)/8,VLOOKUP(VLOOKUP($A44,csapatok!$A:$GR,CF$271,FALSE),'csapat-ranglista'!$A:$CC,CF$272,FALSE)/4),0)</f>
        <v>0</v>
      </c>
      <c r="CG44" s="226">
        <f>IFERROR(IF(RIGHT(VLOOKUP($A44,csapatok!$A:$GR,CG$271,FALSE),5)="Csere",VLOOKUP(LEFT(VLOOKUP($A44,csapatok!$A:$GR,CG$271,FALSE),LEN(VLOOKUP($A44,csapatok!$A:$GR,CG$271,FALSE))-6),'csapat-ranglista'!$A:$CC,CG$272,FALSE)/8,VLOOKUP(VLOOKUP($A44,csapatok!$A:$GR,CG$271,FALSE),'csapat-ranglista'!$A:$CC,CG$272,FALSE)/4),0)</f>
        <v>0</v>
      </c>
      <c r="CH44" s="226">
        <f>IFERROR(IF(RIGHT(VLOOKUP($A44,csapatok!$A:$GR,CH$271,FALSE),5)="Csere",VLOOKUP(LEFT(VLOOKUP($A44,csapatok!$A:$GR,CH$271,FALSE),LEN(VLOOKUP($A44,csapatok!$A:$GR,CH$271,FALSE))-6),'csapat-ranglista'!$A:$CC,CH$272,FALSE)/8,VLOOKUP(VLOOKUP($A44,csapatok!$A:$GR,CH$271,FALSE),'csapat-ranglista'!$A:$CC,CH$272,FALSE)/4),0)</f>
        <v>0</v>
      </c>
      <c r="CI44" s="226">
        <f>IFERROR(IF(RIGHT(VLOOKUP($A44,csapatok!$A:$GR,CI$271,FALSE),5)="Csere",VLOOKUP(LEFT(VLOOKUP($A44,csapatok!$A:$GR,CI$271,FALSE),LEN(VLOOKUP($A44,csapatok!$A:$GR,CI$271,FALSE))-6),'csapat-ranglista'!$A:$CC,CI$272,FALSE)/8,VLOOKUP(VLOOKUP($A44,csapatok!$A:$GR,CI$271,FALSE),'csapat-ranglista'!$A:$CC,CI$272,FALSE)/4),0)</f>
        <v>0</v>
      </c>
      <c r="CJ44" s="227">
        <f>versenyek!$IQ$11*IFERROR(VLOOKUP(VLOOKUP($A44,versenyek!IP:IR,3,FALSE),szabalyok!$A$16:$B$23,2,FALSE)/4,0)</f>
        <v>0</v>
      </c>
      <c r="CK44" s="227">
        <f>versenyek!$IT$11*IFERROR(VLOOKUP(VLOOKUP($A44,versenyek!IS:IU,3,FALSE),szabalyok!$A$16:$B$23,2,FALSE)/4,0)</f>
        <v>0</v>
      </c>
      <c r="CL44" s="226"/>
      <c r="CM44" s="250">
        <f t="shared" si="1"/>
        <v>25.13219138103344</v>
      </c>
    </row>
    <row r="45" spans="1:91">
      <c r="A45" s="32" t="s">
        <v>168</v>
      </c>
      <c r="B45" s="2">
        <v>26544</v>
      </c>
      <c r="C45" s="133" t="str">
        <f>IF(B45=0,"",IF(B45&lt;$C$1,"felnőtt","ifi"))</f>
        <v>felnőtt</v>
      </c>
      <c r="D45" s="32" t="s">
        <v>101</v>
      </c>
      <c r="E45" s="47">
        <v>5.6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2.0652240851793264</v>
      </c>
      <c r="L45" s="32">
        <v>0</v>
      </c>
      <c r="M45" s="32">
        <v>2.0458468332043647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1.0411379444024</v>
      </c>
      <c r="T45" s="32">
        <v>0</v>
      </c>
      <c r="U45" s="32">
        <v>0</v>
      </c>
      <c r="V45" s="32">
        <v>0</v>
      </c>
      <c r="W45" s="32">
        <v>0</v>
      </c>
      <c r="X45" s="32">
        <f>IFERROR(IF(RIGHT(VLOOKUP($A45,csapatok!$A:$BL,X$271,FALSE),5)="Csere",VLOOKUP(LEFT(VLOOKUP($A45,csapatok!$A:$BL,X$271,FALSE),LEN(VLOOKUP($A45,csapatok!$A:$BL,X$271,FALSE))-6),'csapat-ranglista'!$A:$CC,X$272,FALSE)/8,VLOOKUP(VLOOKUP($A45,csapatok!$A:$BL,X$271,FALSE),'csapat-ranglista'!$A:$CC,X$272,FALSE)/4),0)</f>
        <v>0</v>
      </c>
      <c r="Y45" s="32">
        <f>IFERROR(IF(RIGHT(VLOOKUP($A45,csapatok!$A:$BL,Y$271,FALSE),5)="Csere",VLOOKUP(LEFT(VLOOKUP($A45,csapatok!$A:$BL,Y$271,FALSE),LEN(VLOOKUP($A45,csapatok!$A:$BL,Y$271,FALSE))-6),'csapat-ranglista'!$A:$CC,Y$272,FALSE)/8,VLOOKUP(VLOOKUP($A45,csapatok!$A:$BL,Y$271,FALSE),'csapat-ranglista'!$A:$CC,Y$272,FALSE)/4),0)</f>
        <v>0</v>
      </c>
      <c r="Z45" s="32">
        <f>IFERROR(IF(RIGHT(VLOOKUP($A45,csapatok!$A:$BL,Z$271,FALSE),5)="Csere",VLOOKUP(LEFT(VLOOKUP($A45,csapatok!$A:$BL,Z$271,FALSE),LEN(VLOOKUP($A45,csapatok!$A:$BL,Z$271,FALSE))-6),'csapat-ranglista'!$A:$CC,Z$272,FALSE)/8,VLOOKUP(VLOOKUP($A45,csapatok!$A:$BL,Z$271,FALSE),'csapat-ranglista'!$A:$CC,Z$272,FALSE)/4),0)</f>
        <v>0</v>
      </c>
      <c r="AA45" s="32">
        <f>IFERROR(IF(RIGHT(VLOOKUP($A45,csapatok!$A:$BL,AA$271,FALSE),5)="Csere",VLOOKUP(LEFT(VLOOKUP($A45,csapatok!$A:$BL,AA$271,FALSE),LEN(VLOOKUP($A45,csapatok!$A:$BL,AA$271,FALSE))-6),'csapat-ranglista'!$A:$CC,AA$272,FALSE)/8,VLOOKUP(VLOOKUP($A45,csapatok!$A:$BL,AA$271,FALSE),'csapat-ranglista'!$A:$CC,AA$272,FALSE)/4),0)</f>
        <v>0</v>
      </c>
      <c r="AB45" s="226">
        <f>IFERROR(IF(RIGHT(VLOOKUP($A45,csapatok!$A:$BL,AB$271,FALSE),5)="Csere",VLOOKUP(LEFT(VLOOKUP($A45,csapatok!$A:$BL,AB$271,FALSE),LEN(VLOOKUP($A45,csapatok!$A:$BL,AB$271,FALSE))-6),'csapat-ranglista'!$A:$CC,AB$272,FALSE)/8,VLOOKUP(VLOOKUP($A45,csapatok!$A:$BL,AB$271,FALSE),'csapat-ranglista'!$A:$CC,AB$272,FALSE)/4),0)</f>
        <v>0</v>
      </c>
      <c r="AC45" s="226">
        <f>IFERROR(IF(RIGHT(VLOOKUP($A45,csapatok!$A:$BL,AC$271,FALSE),5)="Csere",VLOOKUP(LEFT(VLOOKUP($A45,csapatok!$A:$BL,AC$271,FALSE),LEN(VLOOKUP($A45,csapatok!$A:$BL,AC$271,FALSE))-6),'csapat-ranglista'!$A:$CC,AC$272,FALSE)/8,VLOOKUP(VLOOKUP($A45,csapatok!$A:$BL,AC$271,FALSE),'csapat-ranglista'!$A:$CC,AC$272,FALSE)/4),0)</f>
        <v>0</v>
      </c>
      <c r="AD45" s="226">
        <f>IFERROR(IF(RIGHT(VLOOKUP($A45,csapatok!$A:$BL,AD$271,FALSE),5)="Csere",VLOOKUP(LEFT(VLOOKUP($A45,csapatok!$A:$BL,AD$271,FALSE),LEN(VLOOKUP($A45,csapatok!$A:$BL,AD$271,FALSE))-6),'csapat-ranglista'!$A:$CC,AD$272,FALSE)/8,VLOOKUP(VLOOKUP($A45,csapatok!$A:$BL,AD$271,FALSE),'csapat-ranglista'!$A:$CC,AD$272,FALSE)/4),0)</f>
        <v>0</v>
      </c>
      <c r="AE45" s="226">
        <f>IFERROR(IF(RIGHT(VLOOKUP($A45,csapatok!$A:$BL,AE$271,FALSE),5)="Csere",VLOOKUP(LEFT(VLOOKUP($A45,csapatok!$A:$BL,AE$271,FALSE),LEN(VLOOKUP($A45,csapatok!$A:$BL,AE$271,FALSE))-6),'csapat-ranglista'!$A:$CC,AE$272,FALSE)/8,VLOOKUP(VLOOKUP($A45,csapatok!$A:$BL,AE$271,FALSE),'csapat-ranglista'!$A:$CC,AE$272,FALSE)/4),0)</f>
        <v>0</v>
      </c>
      <c r="AF45" s="226">
        <f>IFERROR(IF(RIGHT(VLOOKUP($A45,csapatok!$A:$BL,AF$271,FALSE),5)="Csere",VLOOKUP(LEFT(VLOOKUP($A45,csapatok!$A:$BL,AF$271,FALSE),LEN(VLOOKUP($A45,csapatok!$A:$BL,AF$271,FALSE))-6),'csapat-ranglista'!$A:$CC,AF$272,FALSE)/8,VLOOKUP(VLOOKUP($A45,csapatok!$A:$BL,AF$271,FALSE),'csapat-ranglista'!$A:$CC,AF$272,FALSE)/4),0)</f>
        <v>0</v>
      </c>
      <c r="AG45" s="226">
        <f>IFERROR(IF(RIGHT(VLOOKUP($A45,csapatok!$A:$BL,AG$271,FALSE),5)="Csere",VLOOKUP(LEFT(VLOOKUP($A45,csapatok!$A:$BL,AG$271,FALSE),LEN(VLOOKUP($A45,csapatok!$A:$BL,AG$271,FALSE))-6),'csapat-ranglista'!$A:$CC,AG$272,FALSE)/8,VLOOKUP(VLOOKUP($A45,csapatok!$A:$BL,AG$271,FALSE),'csapat-ranglista'!$A:$CC,AG$272,FALSE)/4),0)</f>
        <v>0</v>
      </c>
      <c r="AH45" s="226">
        <f>IFERROR(IF(RIGHT(VLOOKUP($A45,csapatok!$A:$BL,AH$271,FALSE),5)="Csere",VLOOKUP(LEFT(VLOOKUP($A45,csapatok!$A:$BL,AH$271,FALSE),LEN(VLOOKUP($A45,csapatok!$A:$BL,AH$271,FALSE))-6),'csapat-ranglista'!$A:$CC,AH$272,FALSE)/8,VLOOKUP(VLOOKUP($A45,csapatok!$A:$BL,AH$271,FALSE),'csapat-ranglista'!$A:$CC,AH$272,FALSE)/4),0)</f>
        <v>0</v>
      </c>
      <c r="AI45" s="226">
        <f>IFERROR(IF(RIGHT(VLOOKUP($A45,csapatok!$A:$BL,AI$271,FALSE),5)="Csere",VLOOKUP(LEFT(VLOOKUP($A45,csapatok!$A:$BL,AI$271,FALSE),LEN(VLOOKUP($A45,csapatok!$A:$BL,AI$271,FALSE))-6),'csapat-ranglista'!$A:$CC,AI$272,FALSE)/8,VLOOKUP(VLOOKUP($A45,csapatok!$A:$BL,AI$271,FALSE),'csapat-ranglista'!$A:$CC,AI$272,FALSE)/4),0)</f>
        <v>0</v>
      </c>
      <c r="AJ45" s="226">
        <f>IFERROR(IF(RIGHT(VLOOKUP($A45,csapatok!$A:$BL,AJ$271,FALSE),5)="Csere",VLOOKUP(LEFT(VLOOKUP($A45,csapatok!$A:$BL,AJ$271,FALSE),LEN(VLOOKUP($A45,csapatok!$A:$BL,AJ$271,FALSE))-6),'csapat-ranglista'!$A:$CC,AJ$272,FALSE)/8,VLOOKUP(VLOOKUP($A45,csapatok!$A:$BL,AJ$271,FALSE),'csapat-ranglista'!$A:$CC,AJ$272,FALSE)/2),0)</f>
        <v>0</v>
      </c>
      <c r="AK45" s="226">
        <f>IFERROR(IF(RIGHT(VLOOKUP($A45,csapatok!$A:$CN,AK$271,FALSE),5)="Csere",VLOOKUP(LEFT(VLOOKUP($A45,csapatok!$A:$CN,AK$271,FALSE),LEN(VLOOKUP($A45,csapatok!$A:$CN,AK$271,FALSE))-6),'csapat-ranglista'!$A:$CC,AK$272,FALSE)/8,VLOOKUP(VLOOKUP($A45,csapatok!$A:$CN,AK$271,FALSE),'csapat-ranglista'!$A:$CC,AK$272,FALSE)/4),0)</f>
        <v>0</v>
      </c>
      <c r="AL45" s="226">
        <f>IFERROR(IF(RIGHT(VLOOKUP($A45,csapatok!$A:$CN,AL$271,FALSE),5)="Csere",VLOOKUP(LEFT(VLOOKUP($A45,csapatok!$A:$CN,AL$271,FALSE),LEN(VLOOKUP($A45,csapatok!$A:$CN,AL$271,FALSE))-6),'csapat-ranglista'!$A:$CC,AL$272,FALSE)/8,VLOOKUP(VLOOKUP($A45,csapatok!$A:$CN,AL$271,FALSE),'csapat-ranglista'!$A:$CC,AL$272,FALSE)/4),0)</f>
        <v>0</v>
      </c>
      <c r="AM45" s="226">
        <f>IFERROR(IF(RIGHT(VLOOKUP($A45,csapatok!$A:$CN,AM$271,FALSE),5)="Csere",VLOOKUP(LEFT(VLOOKUP($A45,csapatok!$A:$CN,AM$271,FALSE),LEN(VLOOKUP($A45,csapatok!$A:$CN,AM$271,FALSE))-6),'csapat-ranglista'!$A:$CC,AM$272,FALSE)/8,VLOOKUP(VLOOKUP($A45,csapatok!$A:$CN,AM$271,FALSE),'csapat-ranglista'!$A:$CC,AM$272,FALSE)/4),0)</f>
        <v>0</v>
      </c>
      <c r="AN45" s="226">
        <f>IFERROR(IF(RIGHT(VLOOKUP($A45,csapatok!$A:$CN,AN$271,FALSE),5)="Csere",VLOOKUP(LEFT(VLOOKUP($A45,csapatok!$A:$CN,AN$271,FALSE),LEN(VLOOKUP($A45,csapatok!$A:$CN,AN$271,FALSE))-6),'csapat-ranglista'!$A:$CC,AN$272,FALSE)/8,VLOOKUP(VLOOKUP($A45,csapatok!$A:$CN,AN$271,FALSE),'csapat-ranglista'!$A:$CC,AN$272,FALSE)/4),0)</f>
        <v>0</v>
      </c>
      <c r="AO45" s="226">
        <f>IFERROR(IF(RIGHT(VLOOKUP($A45,csapatok!$A:$CN,AO$271,FALSE),5)="Csere",VLOOKUP(LEFT(VLOOKUP($A45,csapatok!$A:$CN,AO$271,FALSE),LEN(VLOOKUP($A45,csapatok!$A:$CN,AO$271,FALSE))-6),'csapat-ranglista'!$A:$CC,AO$272,FALSE)/8,VLOOKUP(VLOOKUP($A45,csapatok!$A:$CN,AO$271,FALSE),'csapat-ranglista'!$A:$CC,AO$272,FALSE)/4),0)</f>
        <v>0</v>
      </c>
      <c r="AP45" s="226">
        <f>IFERROR(IF(RIGHT(VLOOKUP($A45,csapatok!$A:$CN,AP$271,FALSE),5)="Csere",VLOOKUP(LEFT(VLOOKUP($A45,csapatok!$A:$CN,AP$271,FALSE),LEN(VLOOKUP($A45,csapatok!$A:$CN,AP$271,FALSE))-6),'csapat-ranglista'!$A:$CC,AP$272,FALSE)/8,VLOOKUP(VLOOKUP($A45,csapatok!$A:$CN,AP$271,FALSE),'csapat-ranglista'!$A:$CC,AP$272,FALSE)/4),0)</f>
        <v>0</v>
      </c>
      <c r="AQ45" s="226">
        <f>IFERROR(IF(RIGHT(VLOOKUP($A45,csapatok!$A:$CN,AQ$271,FALSE),5)="Csere",VLOOKUP(LEFT(VLOOKUP($A45,csapatok!$A:$CN,AQ$271,FALSE),LEN(VLOOKUP($A45,csapatok!$A:$CN,AQ$271,FALSE))-6),'csapat-ranglista'!$A:$CC,AQ$272,FALSE)/8,VLOOKUP(VLOOKUP($A45,csapatok!$A:$CN,AQ$271,FALSE),'csapat-ranglista'!$A:$CC,AQ$272,FALSE)/4),0)</f>
        <v>2.0611669727057094</v>
      </c>
      <c r="AR45" s="226">
        <f>IFERROR(IF(RIGHT(VLOOKUP($A45,csapatok!$A:$CN,AR$271,FALSE),5)="Csere",VLOOKUP(LEFT(VLOOKUP($A45,csapatok!$A:$CN,AR$271,FALSE),LEN(VLOOKUP($A45,csapatok!$A:$CN,AR$271,FALSE))-6),'csapat-ranglista'!$A:$CC,AR$272,FALSE)/8,VLOOKUP(VLOOKUP($A45,csapatok!$A:$CN,AR$271,FALSE),'csapat-ranglista'!$A:$CC,AR$272,FALSE)/4),0)</f>
        <v>0</v>
      </c>
      <c r="AS45" s="226">
        <f>IFERROR(IF(RIGHT(VLOOKUP($A45,csapatok!$A:$CN,AS$271,FALSE),5)="Csere",VLOOKUP(LEFT(VLOOKUP($A45,csapatok!$A:$CN,AS$271,FALSE),LEN(VLOOKUP($A45,csapatok!$A:$CN,AS$271,FALSE))-6),'csapat-ranglista'!$A:$CC,AS$272,FALSE)/8,VLOOKUP(VLOOKUP($A45,csapatok!$A:$CN,AS$271,FALSE),'csapat-ranglista'!$A:$CC,AS$272,FALSE)/4),0)</f>
        <v>0</v>
      </c>
      <c r="AT45" s="226">
        <f>IFERROR(IF(RIGHT(VLOOKUP($A45,csapatok!$A:$CN,AT$271,FALSE),5)="Csere",VLOOKUP(LEFT(VLOOKUP($A45,csapatok!$A:$CN,AT$271,FALSE),LEN(VLOOKUP($A45,csapatok!$A:$CN,AT$271,FALSE))-6),'csapat-ranglista'!$A:$CC,AT$272,FALSE)/8,VLOOKUP(VLOOKUP($A45,csapatok!$A:$CN,AT$271,FALSE),'csapat-ranglista'!$A:$CC,AT$272,FALSE)/4),0)</f>
        <v>0</v>
      </c>
      <c r="AU45" s="226">
        <f>IFERROR(IF(RIGHT(VLOOKUP($A45,csapatok!$A:$CN,AU$271,FALSE),5)="Csere",VLOOKUP(LEFT(VLOOKUP($A45,csapatok!$A:$CN,AU$271,FALSE),LEN(VLOOKUP($A45,csapatok!$A:$CN,AU$271,FALSE))-6),'csapat-ranglista'!$A:$CC,AU$272,FALSE)/8,VLOOKUP(VLOOKUP($A45,csapatok!$A:$CN,AU$271,FALSE),'csapat-ranglista'!$A:$CC,AU$272,FALSE)/4),0)</f>
        <v>0.37482783115920243</v>
      </c>
      <c r="AV45" s="226">
        <f>IFERROR(IF(RIGHT(VLOOKUP($A45,csapatok!$A:$CN,AV$271,FALSE),5)="Csere",VLOOKUP(LEFT(VLOOKUP($A45,csapatok!$A:$CN,AV$271,FALSE),LEN(VLOOKUP($A45,csapatok!$A:$CN,AV$271,FALSE))-6),'csapat-ranglista'!$A:$CC,AV$272,FALSE)/8,VLOOKUP(VLOOKUP($A45,csapatok!$A:$CN,AV$271,FALSE),'csapat-ranglista'!$A:$CC,AV$272,FALSE)/4),0)</f>
        <v>0</v>
      </c>
      <c r="AW45" s="226">
        <f>IFERROR(IF(RIGHT(VLOOKUP($A45,csapatok!$A:$CN,AW$271,FALSE),5)="Csere",VLOOKUP(LEFT(VLOOKUP($A45,csapatok!$A:$CN,AW$271,FALSE),LEN(VLOOKUP($A45,csapatok!$A:$CN,AW$271,FALSE))-6),'csapat-ranglista'!$A:$CC,AW$272,FALSE)/8,VLOOKUP(VLOOKUP($A45,csapatok!$A:$CN,AW$271,FALSE),'csapat-ranglista'!$A:$CC,AW$272,FALSE)/4),0)</f>
        <v>0</v>
      </c>
      <c r="AX45" s="226">
        <f>IFERROR(IF(RIGHT(VLOOKUP($A45,csapatok!$A:$CN,AX$271,FALSE),5)="Csere",VLOOKUP(LEFT(VLOOKUP($A45,csapatok!$A:$CN,AX$271,FALSE),LEN(VLOOKUP($A45,csapatok!$A:$CN,AX$271,FALSE))-6),'csapat-ranglista'!$A:$CC,AX$272,FALSE)/8,VLOOKUP(VLOOKUP($A45,csapatok!$A:$CN,AX$271,FALSE),'csapat-ranglista'!$A:$CC,AX$272,FALSE)/4),0)</f>
        <v>0</v>
      </c>
      <c r="AY45" s="226">
        <f>IFERROR(IF(RIGHT(VLOOKUP($A45,csapatok!$A:$GR,AY$271,FALSE),5)="Csere",VLOOKUP(LEFT(VLOOKUP($A45,csapatok!$A:$GR,AY$271,FALSE),LEN(VLOOKUP($A45,csapatok!$A:$GR,AY$271,FALSE))-6),'csapat-ranglista'!$A:$CC,AY$272,FALSE)/8,VLOOKUP(VLOOKUP($A45,csapatok!$A:$GR,AY$271,FALSE),'csapat-ranglista'!$A:$CC,AY$272,FALSE)/4),0)</f>
        <v>0</v>
      </c>
      <c r="AZ45" s="226">
        <f>IFERROR(IF(RIGHT(VLOOKUP($A45,csapatok!$A:$GR,AZ$271,FALSE),5)="Csere",VLOOKUP(LEFT(VLOOKUP($A45,csapatok!$A:$GR,AZ$271,FALSE),LEN(VLOOKUP($A45,csapatok!$A:$GR,AZ$271,FALSE))-6),'csapat-ranglista'!$A:$CC,AZ$272,FALSE)/8,VLOOKUP(VLOOKUP($A45,csapatok!$A:$GR,AZ$271,FALSE),'csapat-ranglista'!$A:$CC,AZ$272,FALSE)/4),0)</f>
        <v>0</v>
      </c>
      <c r="BA45" s="226">
        <f>IFERROR(IF(RIGHT(VLOOKUP($A45,csapatok!$A:$GR,BA$271,FALSE),5)="Csere",VLOOKUP(LEFT(VLOOKUP($A45,csapatok!$A:$GR,BA$271,FALSE),LEN(VLOOKUP($A45,csapatok!$A:$GR,BA$271,FALSE))-6),'csapat-ranglista'!$A:$CC,BA$272,FALSE)/8,VLOOKUP(VLOOKUP($A45,csapatok!$A:$GR,BA$271,FALSE),'csapat-ranglista'!$A:$CC,BA$272,FALSE)/4),0)</f>
        <v>0</v>
      </c>
      <c r="BB45" s="226">
        <f>IFERROR(IF(RIGHT(VLOOKUP($A45,csapatok!$A:$GR,BB$271,FALSE),5)="Csere",VLOOKUP(LEFT(VLOOKUP($A45,csapatok!$A:$GR,BB$271,FALSE),LEN(VLOOKUP($A45,csapatok!$A:$GR,BB$271,FALSE))-6),'csapat-ranglista'!$A:$CC,BB$272,FALSE)/8,VLOOKUP(VLOOKUP($A45,csapatok!$A:$GR,BB$271,FALSE),'csapat-ranglista'!$A:$CC,BB$272,FALSE)/4),0)</f>
        <v>0</v>
      </c>
      <c r="BC45" s="227">
        <f>versenyek!$ES$11*IFERROR(VLOOKUP(VLOOKUP($A45,versenyek!ER:ET,3,FALSE),szabalyok!$A$16:$B$23,2,FALSE)/4,0)</f>
        <v>0</v>
      </c>
      <c r="BD45" s="227">
        <f>versenyek!$EV$11*IFERROR(VLOOKUP(VLOOKUP($A45,versenyek!EU:EW,3,FALSE),szabalyok!$A$16:$B$23,2,FALSE)/4,0)</f>
        <v>0</v>
      </c>
      <c r="BE45" s="226">
        <f>IFERROR(IF(RIGHT(VLOOKUP($A45,csapatok!$A:$GR,BE$271,FALSE),5)="Csere",VLOOKUP(LEFT(VLOOKUP($A45,csapatok!$A:$GR,BE$271,FALSE),LEN(VLOOKUP($A45,csapatok!$A:$GR,BE$271,FALSE))-6),'csapat-ranglista'!$A:$CC,BE$272,FALSE)/8,VLOOKUP(VLOOKUP($A45,csapatok!$A:$GR,BE$271,FALSE),'csapat-ranglista'!$A:$CC,BE$272,FALSE)/4),0)</f>
        <v>0</v>
      </c>
      <c r="BF45" s="226">
        <f>IFERROR(IF(RIGHT(VLOOKUP($A45,csapatok!$A:$GR,BF$271,FALSE),5)="Csere",VLOOKUP(LEFT(VLOOKUP($A45,csapatok!$A:$GR,BF$271,FALSE),LEN(VLOOKUP($A45,csapatok!$A:$GR,BF$271,FALSE))-6),'csapat-ranglista'!$A:$CC,BF$272,FALSE)/8,VLOOKUP(VLOOKUP($A45,csapatok!$A:$GR,BF$271,FALSE),'csapat-ranglista'!$A:$CC,BF$272,FALSE)/4),0)</f>
        <v>0</v>
      </c>
      <c r="BG45" s="226">
        <f>IFERROR(IF(RIGHT(VLOOKUP($A45,csapatok!$A:$GR,BG$271,FALSE),5)="Csere",VLOOKUP(LEFT(VLOOKUP($A45,csapatok!$A:$GR,BG$271,FALSE),LEN(VLOOKUP($A45,csapatok!$A:$GR,BG$271,FALSE))-6),'csapat-ranglista'!$A:$CC,BG$272,FALSE)/8,VLOOKUP(VLOOKUP($A45,csapatok!$A:$GR,BG$271,FALSE),'csapat-ranglista'!$A:$CC,BG$272,FALSE)/4),0)</f>
        <v>0</v>
      </c>
      <c r="BH45" s="226">
        <f>IFERROR(IF(RIGHT(VLOOKUP($A45,csapatok!$A:$GR,BH$271,FALSE),5)="Csere",VLOOKUP(LEFT(VLOOKUP($A45,csapatok!$A:$GR,BH$271,FALSE),LEN(VLOOKUP($A45,csapatok!$A:$GR,BH$271,FALSE))-6),'csapat-ranglista'!$A:$CC,BH$272,FALSE)/8,VLOOKUP(VLOOKUP($A45,csapatok!$A:$GR,BH$271,FALSE),'csapat-ranglista'!$A:$CC,BH$272,FALSE)/4),0)</f>
        <v>0</v>
      </c>
      <c r="BI45" s="226">
        <f>IFERROR(IF(RIGHT(VLOOKUP($A45,csapatok!$A:$GR,BI$271,FALSE),5)="Csere",VLOOKUP(LEFT(VLOOKUP($A45,csapatok!$A:$GR,BI$271,FALSE),LEN(VLOOKUP($A45,csapatok!$A:$GR,BI$271,FALSE))-6),'csapat-ranglista'!$A:$CC,BI$272,FALSE)/8,VLOOKUP(VLOOKUP($A45,csapatok!$A:$GR,BI$271,FALSE),'csapat-ranglista'!$A:$CC,BI$272,FALSE)/4),0)</f>
        <v>0</v>
      </c>
      <c r="BJ45" s="226">
        <f>IFERROR(IF(RIGHT(VLOOKUP($A45,csapatok!$A:$GR,BJ$271,FALSE),5)="Csere",VLOOKUP(LEFT(VLOOKUP($A45,csapatok!$A:$GR,BJ$271,FALSE),LEN(VLOOKUP($A45,csapatok!$A:$GR,BJ$271,FALSE))-6),'csapat-ranglista'!$A:$CC,BJ$272,FALSE)/8,VLOOKUP(VLOOKUP($A45,csapatok!$A:$GR,BJ$271,FALSE),'csapat-ranglista'!$A:$CC,BJ$272,FALSE)/4),0)</f>
        <v>0</v>
      </c>
      <c r="BK45" s="226">
        <f>IFERROR(IF(RIGHT(VLOOKUP($A45,csapatok!$A:$GR,BK$271,FALSE),5)="Csere",VLOOKUP(LEFT(VLOOKUP($A45,csapatok!$A:$GR,BK$271,FALSE),LEN(VLOOKUP($A45,csapatok!$A:$GR,BK$271,FALSE))-6),'csapat-ranglista'!$A:$CC,BK$272,FALSE)/8,VLOOKUP(VLOOKUP($A45,csapatok!$A:$GR,BK$271,FALSE),'csapat-ranglista'!$A:$CC,BK$272,FALSE)/4),0)</f>
        <v>0</v>
      </c>
      <c r="BL45" s="226">
        <f>IFERROR(IF(RIGHT(VLOOKUP($A45,csapatok!$A:$GR,BL$271,FALSE),5)="Csere",VLOOKUP(LEFT(VLOOKUP($A45,csapatok!$A:$GR,BL$271,FALSE),LEN(VLOOKUP($A45,csapatok!$A:$GR,BL$271,FALSE))-6),'csapat-ranglista'!$A:$CC,BL$272,FALSE)/8,VLOOKUP(VLOOKUP($A45,csapatok!$A:$GR,BL$271,FALSE),'csapat-ranglista'!$A:$CC,BL$272,FALSE)/4),0)</f>
        <v>0</v>
      </c>
      <c r="BM45" s="226">
        <f>IFERROR(IF(RIGHT(VLOOKUP($A45,csapatok!$A:$GR,BM$271,FALSE),5)="Csere",VLOOKUP(LEFT(VLOOKUP($A45,csapatok!$A:$GR,BM$271,FALSE),LEN(VLOOKUP($A45,csapatok!$A:$GR,BM$271,FALSE))-6),'csapat-ranglista'!$A:$CC,BM$272,FALSE)/8,VLOOKUP(VLOOKUP($A45,csapatok!$A:$GR,BM$271,FALSE),'csapat-ranglista'!$A:$CC,BM$272,FALSE)/4),0)</f>
        <v>0</v>
      </c>
      <c r="BN45" s="226">
        <f>IFERROR(IF(RIGHT(VLOOKUP($A45,csapatok!$A:$GR,BN$271,FALSE),5)="Csere",VLOOKUP(LEFT(VLOOKUP($A45,csapatok!$A:$GR,BN$271,FALSE),LEN(VLOOKUP($A45,csapatok!$A:$GR,BN$271,FALSE))-6),'csapat-ranglista'!$A:$CC,BN$272,FALSE)/8,VLOOKUP(VLOOKUP($A45,csapatok!$A:$GR,BN$271,FALSE),'csapat-ranglista'!$A:$CC,BN$272,FALSE)/4),0)</f>
        <v>0</v>
      </c>
      <c r="BO45" s="226">
        <f>IFERROR(IF(RIGHT(VLOOKUP($A45,csapatok!$A:$GR,BO$271,FALSE),5)="Csere",VLOOKUP(LEFT(VLOOKUP($A45,csapatok!$A:$GR,BO$271,FALSE),LEN(VLOOKUP($A45,csapatok!$A:$GR,BO$271,FALSE))-6),'csapat-ranglista'!$A:$CC,BO$272,FALSE)/8,VLOOKUP(VLOOKUP($A45,csapatok!$A:$GR,BO$271,FALSE),'csapat-ranglista'!$A:$CC,BO$272,FALSE)/4),0)</f>
        <v>2.3342520559011133</v>
      </c>
      <c r="BP45" s="226">
        <f>IFERROR(IF(RIGHT(VLOOKUP($A45,csapatok!$A:$GR,BP$271,FALSE),5)="Csere",VLOOKUP(LEFT(VLOOKUP($A45,csapatok!$A:$GR,BP$271,FALSE),LEN(VLOOKUP($A45,csapatok!$A:$GR,BP$271,FALSE))-6),'csapat-ranglista'!$A:$CC,BP$272,FALSE)/8,VLOOKUP(VLOOKUP($A45,csapatok!$A:$GR,BP$271,FALSE),'csapat-ranglista'!$A:$CC,BP$272,FALSE)/4),0)</f>
        <v>0</v>
      </c>
      <c r="BQ45" s="226">
        <f>IFERROR(IF(RIGHT(VLOOKUP($A45,csapatok!$A:$GR,BQ$271,FALSE),5)="Csere",VLOOKUP(LEFT(VLOOKUP($A45,csapatok!$A:$GR,BQ$271,FALSE),LEN(VLOOKUP($A45,csapatok!$A:$GR,BQ$271,FALSE))-6),'csapat-ranglista'!$A:$CC,BQ$272,FALSE)/8,VLOOKUP(VLOOKUP($A45,csapatok!$A:$GR,BQ$271,FALSE),'csapat-ranglista'!$A:$CC,BQ$272,FALSE)/4),0)</f>
        <v>0</v>
      </c>
      <c r="BR45" s="226">
        <f>IFERROR(IF(RIGHT(VLOOKUP($A45,csapatok!$A:$GR,BR$271,FALSE),5)="Csere",VLOOKUP(LEFT(VLOOKUP($A45,csapatok!$A:$GR,BR$271,FALSE),LEN(VLOOKUP($A45,csapatok!$A:$GR,BR$271,FALSE))-6),'csapat-ranglista'!$A:$CC,BR$272,FALSE)/8,VLOOKUP(VLOOKUP($A45,csapatok!$A:$GR,BR$271,FALSE),'csapat-ranglista'!$A:$CC,BR$272,FALSE)/4),0)</f>
        <v>0</v>
      </c>
      <c r="BS45" s="226">
        <f>IFERROR(IF(RIGHT(VLOOKUP($A45,csapatok!$A:$GR,BS$271,FALSE),5)="Csere",VLOOKUP(LEFT(VLOOKUP($A45,csapatok!$A:$GR,BS$271,FALSE),LEN(VLOOKUP($A45,csapatok!$A:$GR,BS$271,FALSE))-6),'csapat-ranglista'!$A:$CC,BS$272,FALSE)/8,VLOOKUP(VLOOKUP($A45,csapatok!$A:$GR,BS$271,FALSE),'csapat-ranglista'!$A:$CC,BS$272,FALSE)/4),0)</f>
        <v>6.8731499687265876</v>
      </c>
      <c r="BT45" s="226">
        <f>IFERROR(IF(RIGHT(VLOOKUP($A45,csapatok!$A:$GR,BT$271,FALSE),5)="Csere",VLOOKUP(LEFT(VLOOKUP($A45,csapatok!$A:$GR,BT$271,FALSE),LEN(VLOOKUP($A45,csapatok!$A:$GR,BT$271,FALSE))-6),'csapat-ranglista'!$A:$CC,BT$272,FALSE)/8,VLOOKUP(VLOOKUP($A45,csapatok!$A:$GR,BT$271,FALSE),'csapat-ranglista'!$A:$CC,BT$272,FALSE)/4),0)</f>
        <v>0</v>
      </c>
      <c r="BU45" s="226">
        <f>IFERROR(IF(RIGHT(VLOOKUP($A45,csapatok!$A:$GR,BU$271,FALSE),5)="Csere",VLOOKUP(LEFT(VLOOKUP($A45,csapatok!$A:$GR,BU$271,FALSE),LEN(VLOOKUP($A45,csapatok!$A:$GR,BU$271,FALSE))-6),'csapat-ranglista'!$A:$CC,BU$272,FALSE)/8,VLOOKUP(VLOOKUP($A45,csapatok!$A:$GR,BU$271,FALSE),'csapat-ranglista'!$A:$CC,BU$272,FALSE)/4),0)</f>
        <v>4.5995787525981617</v>
      </c>
      <c r="BV45" s="226">
        <f>IFERROR(IF(RIGHT(VLOOKUP($A45,csapatok!$A:$GR,BV$271,FALSE),5)="Csere",VLOOKUP(LEFT(VLOOKUP($A45,csapatok!$A:$GR,BV$271,FALSE),LEN(VLOOKUP($A45,csapatok!$A:$GR,BV$271,FALSE))-6),'csapat-ranglista'!$A:$CC,BV$272,FALSE)/8,VLOOKUP(VLOOKUP($A45,csapatok!$A:$GR,BV$271,FALSE),'csapat-ranglista'!$A:$CC,BV$272,FALSE)/4),0)</f>
        <v>0</v>
      </c>
      <c r="BW45" s="226">
        <f>IFERROR(IF(RIGHT(VLOOKUP($A45,csapatok!$A:$GR,BW$271,FALSE),5)="Csere",VLOOKUP(LEFT(VLOOKUP($A45,csapatok!$A:$GR,BW$271,FALSE),LEN(VLOOKUP($A45,csapatok!$A:$GR,BW$271,FALSE))-6),'csapat-ranglista'!$A:$CC,BW$272,FALSE)/8,VLOOKUP(VLOOKUP($A45,csapatok!$A:$GR,BW$271,FALSE),'csapat-ranglista'!$A:$CC,BW$272,FALSE)/4),0)</f>
        <v>0</v>
      </c>
      <c r="BX45" s="226">
        <f>IFERROR(IF(RIGHT(VLOOKUP($A45,csapatok!$A:$GR,BX$271,FALSE),5)="Csere",VLOOKUP(LEFT(VLOOKUP($A45,csapatok!$A:$GR,BX$271,FALSE),LEN(VLOOKUP($A45,csapatok!$A:$GR,BX$271,FALSE))-6),'csapat-ranglista'!$A:$CC,BX$272,FALSE)/8,VLOOKUP(VLOOKUP($A45,csapatok!$A:$GR,BX$271,FALSE),'csapat-ranglista'!$A:$CC,BX$272,FALSE)/4),0)</f>
        <v>0</v>
      </c>
      <c r="BY45" s="226">
        <f>IFERROR(IF(RIGHT(VLOOKUP($A45,csapatok!$A:$GR,BY$271,FALSE),5)="Csere",VLOOKUP(LEFT(VLOOKUP($A45,csapatok!$A:$GR,BY$271,FALSE),LEN(VLOOKUP($A45,csapatok!$A:$GR,BY$271,FALSE))-6),'csapat-ranglista'!$A:$CC,BY$272,FALSE)/8,VLOOKUP(VLOOKUP($A45,csapatok!$A:$GR,BY$271,FALSE),'csapat-ranglista'!$A:$CC,BY$272,FALSE)/4),0)</f>
        <v>11.325210603807577</v>
      </c>
      <c r="BZ45" s="226">
        <f>IFERROR(IF(RIGHT(VLOOKUP($A45,csapatok!$A:$GR,BZ$271,FALSE),5)="Csere",VLOOKUP(LEFT(VLOOKUP($A45,csapatok!$A:$GR,BZ$271,FALSE),LEN(VLOOKUP($A45,csapatok!$A:$GR,BZ$271,FALSE))-6),'csapat-ranglista'!$A:$CC,BZ$272,FALSE)/8,VLOOKUP(VLOOKUP($A45,csapatok!$A:$GR,BZ$271,FALSE),'csapat-ranglista'!$A:$CC,BZ$272,FALSE)/4),0)</f>
        <v>0</v>
      </c>
      <c r="CA45" s="226">
        <f>IFERROR(IF(RIGHT(VLOOKUP($A45,csapatok!$A:$GR,CA$271,FALSE),5)="Csere",VLOOKUP(LEFT(VLOOKUP($A45,csapatok!$A:$GR,CA$271,FALSE),LEN(VLOOKUP($A45,csapatok!$A:$GR,CA$271,FALSE))-6),'csapat-ranglista'!$A:$CC,CA$272,FALSE)/8,VLOOKUP(VLOOKUP($A45,csapatok!$A:$GR,CA$271,FALSE),'csapat-ranglista'!$A:$CC,CA$272,FALSE)/4),0)</f>
        <v>0</v>
      </c>
      <c r="CB45" s="226">
        <f>IFERROR(IF(RIGHT(VLOOKUP($A45,csapatok!$A:$GR,CB$271,FALSE),5)="Csere",VLOOKUP(LEFT(VLOOKUP($A45,csapatok!$A:$GR,CB$271,FALSE),LEN(VLOOKUP($A45,csapatok!$A:$GR,CB$271,FALSE))-6),'csapat-ranglista'!$A:$CC,CB$272,FALSE)/8,VLOOKUP(VLOOKUP($A45,csapatok!$A:$GR,CB$271,FALSE),'csapat-ranglista'!$A:$CC,CB$272,FALSE)/4),0)</f>
        <v>0</v>
      </c>
      <c r="CC45" s="226">
        <f>IFERROR(IF(RIGHT(VLOOKUP($A45,csapatok!$A:$GR,CC$271,FALSE),5)="Csere",VLOOKUP(LEFT(VLOOKUP($A45,csapatok!$A:$GR,CC$271,FALSE),LEN(VLOOKUP($A45,csapatok!$A:$GR,CC$271,FALSE))-6),'csapat-ranglista'!$A:$CC,CC$272,FALSE)/8,VLOOKUP(VLOOKUP($A45,csapatok!$A:$GR,CC$271,FALSE),'csapat-ranglista'!$A:$CC,CC$272,FALSE)/4),0)</f>
        <v>0</v>
      </c>
      <c r="CD45" s="226">
        <f>IFERROR(IF(RIGHT(VLOOKUP($A45,csapatok!$A:$GR,CD$271,FALSE),5)="Csere",VLOOKUP(LEFT(VLOOKUP($A45,csapatok!$A:$GR,CD$271,FALSE),LEN(VLOOKUP($A45,csapatok!$A:$GR,CD$271,FALSE))-6),'csapat-ranglista'!$A:$CC,CD$272,FALSE)/8,VLOOKUP(VLOOKUP($A45,csapatok!$A:$GR,CD$271,FALSE),'csapat-ranglista'!$A:$CC,CD$272,FALSE)/4),0)</f>
        <v>0</v>
      </c>
      <c r="CE45" s="226">
        <f>IFERROR(IF(RIGHT(VLOOKUP($A45,csapatok!$A:$GR,CE$271,FALSE),5)="Csere",VLOOKUP(LEFT(VLOOKUP($A45,csapatok!$A:$GR,CE$271,FALSE),LEN(VLOOKUP($A45,csapatok!$A:$GR,CE$271,FALSE))-6),'csapat-ranglista'!$A:$CC,CE$272,FALSE)/8,VLOOKUP(VLOOKUP($A45,csapatok!$A:$GR,CE$271,FALSE),'csapat-ranglista'!$A:$CC,CE$272,FALSE)/4),0)</f>
        <v>0</v>
      </c>
      <c r="CF45" s="226">
        <f>IFERROR(IF(RIGHT(VLOOKUP($A45,csapatok!$A:$GR,CF$271,FALSE),5)="Csere",VLOOKUP(LEFT(VLOOKUP($A45,csapatok!$A:$GR,CF$271,FALSE),LEN(VLOOKUP($A45,csapatok!$A:$GR,CF$271,FALSE))-6),'csapat-ranglista'!$A:$CC,CF$272,FALSE)/8,VLOOKUP(VLOOKUP($A45,csapatok!$A:$GR,CF$271,FALSE),'csapat-ranglista'!$A:$CC,CF$272,FALSE)/4),0)</f>
        <v>0</v>
      </c>
      <c r="CG45" s="226">
        <f>IFERROR(IF(RIGHT(VLOOKUP($A45,csapatok!$A:$GR,CG$271,FALSE),5)="Csere",VLOOKUP(LEFT(VLOOKUP($A45,csapatok!$A:$GR,CG$271,FALSE),LEN(VLOOKUP($A45,csapatok!$A:$GR,CG$271,FALSE))-6),'csapat-ranglista'!$A:$CC,CG$272,FALSE)/8,VLOOKUP(VLOOKUP($A45,csapatok!$A:$GR,CG$271,FALSE),'csapat-ranglista'!$A:$CC,CG$272,FALSE)/4),0)</f>
        <v>0</v>
      </c>
      <c r="CH45" s="226">
        <f>IFERROR(IF(RIGHT(VLOOKUP($A45,csapatok!$A:$GR,CH$271,FALSE),5)="Csere",VLOOKUP(LEFT(VLOOKUP($A45,csapatok!$A:$GR,CH$271,FALSE),LEN(VLOOKUP($A45,csapatok!$A:$GR,CH$271,FALSE))-6),'csapat-ranglista'!$A:$CC,CH$272,FALSE)/8,VLOOKUP(VLOOKUP($A45,csapatok!$A:$GR,CH$271,FALSE),'csapat-ranglista'!$A:$CC,CH$272,FALSE)/4),0)</f>
        <v>0</v>
      </c>
      <c r="CI45" s="226">
        <f>IFERROR(IF(RIGHT(VLOOKUP($A45,csapatok!$A:$GR,CI$271,FALSE),5)="Csere",VLOOKUP(LEFT(VLOOKUP($A45,csapatok!$A:$GR,CI$271,FALSE),LEN(VLOOKUP($A45,csapatok!$A:$GR,CI$271,FALSE))-6),'csapat-ranglista'!$A:$CC,CI$272,FALSE)/8,VLOOKUP(VLOOKUP($A45,csapatok!$A:$GR,CI$271,FALSE),'csapat-ranglista'!$A:$CC,CI$272,FALSE)/4),0)</f>
        <v>0</v>
      </c>
      <c r="CJ45" s="227">
        <f>versenyek!$IQ$11*IFERROR(VLOOKUP(VLOOKUP($A45,versenyek!IP:IR,3,FALSE),szabalyok!$A$16:$B$23,2,FALSE)/4,0)</f>
        <v>0</v>
      </c>
      <c r="CK45" s="227">
        <f>versenyek!$IT$11*IFERROR(VLOOKUP(VLOOKUP($A45,versenyek!IS:IU,3,FALSE),szabalyok!$A$16:$B$23,2,FALSE)/4,0)</f>
        <v>0</v>
      </c>
      <c r="CL45" s="226"/>
      <c r="CM45" s="250">
        <f t="shared" si="1"/>
        <v>25.13219138103344</v>
      </c>
    </row>
    <row r="46" spans="1:91">
      <c r="A46" s="32" t="s">
        <v>1277</v>
      </c>
      <c r="B46" s="293">
        <v>32410</v>
      </c>
      <c r="C46" s="133" t="s">
        <v>736</v>
      </c>
      <c r="D46" s="32" t="s">
        <v>9</v>
      </c>
      <c r="E46" s="47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226"/>
      <c r="AC46" s="226"/>
      <c r="AD46" s="226"/>
      <c r="AE46" s="226"/>
      <c r="AF46" s="226"/>
      <c r="AG46" s="226"/>
      <c r="AH46" s="226"/>
      <c r="AI46" s="226"/>
      <c r="AJ46" s="226">
        <f>IFERROR(IF(RIGHT(VLOOKUP($A46,csapatok!$A:$BL,AJ$271,FALSE),5)="Csere",VLOOKUP(LEFT(VLOOKUP($A46,csapatok!$A:$BL,AJ$271,FALSE),LEN(VLOOKUP($A46,csapatok!$A:$BL,AJ$271,FALSE))-6),'csapat-ranglista'!$A:$CC,AJ$272,FALSE)/8,VLOOKUP(VLOOKUP($A46,csapatok!$A:$BL,AJ$271,FALSE),'csapat-ranglista'!$A:$CC,AJ$272,FALSE)/2),0)</f>
        <v>0</v>
      </c>
      <c r="AK46" s="226"/>
      <c r="AL46" s="226"/>
      <c r="AM46" s="226"/>
      <c r="AN46" s="226"/>
      <c r="AO46" s="226"/>
      <c r="AP46" s="226"/>
      <c r="AQ46" s="226"/>
      <c r="AR46" s="226"/>
      <c r="AS46" s="226"/>
      <c r="AT46" s="226"/>
      <c r="AU46" s="226"/>
      <c r="AV46" s="226"/>
      <c r="AW46" s="226"/>
      <c r="AX46" s="226"/>
      <c r="AY46" s="226"/>
      <c r="AZ46" s="226"/>
      <c r="BA46" s="226"/>
      <c r="BB46" s="226"/>
      <c r="BC46" s="227">
        <f>versenyek!$ES$11*IFERROR(VLOOKUP(VLOOKUP($A46,versenyek!ER:ET,3,FALSE),szabalyok!$A$16:$B$23,2,FALSE)/4,0)</f>
        <v>0</v>
      </c>
      <c r="BD46" s="227">
        <f>versenyek!$EV$11*IFERROR(VLOOKUP(VLOOKUP($A46,versenyek!EU:EW,3,FALSE),szabalyok!$A$16:$B$23,2,FALSE)/4,0)</f>
        <v>0</v>
      </c>
      <c r="BE46" s="226">
        <f>IFERROR(IF(RIGHT(VLOOKUP($A46,csapatok!$A:$GR,BE$271,FALSE),5)="Csere",VLOOKUP(LEFT(VLOOKUP($A46,csapatok!$A:$GR,BE$271,FALSE),LEN(VLOOKUP($A46,csapatok!$A:$GR,BE$271,FALSE))-6),'csapat-ranglista'!$A:$CC,BE$272,FALSE)/8,VLOOKUP(VLOOKUP($A46,csapatok!$A:$GR,BE$271,FALSE),'csapat-ranglista'!$A:$CC,BE$272,FALSE)/4),0)</f>
        <v>0</v>
      </c>
      <c r="BF46" s="226">
        <f>IFERROR(IF(RIGHT(VLOOKUP($A46,csapatok!$A:$GR,BF$271,FALSE),5)="Csere",VLOOKUP(LEFT(VLOOKUP($A46,csapatok!$A:$GR,BF$271,FALSE),LEN(VLOOKUP($A46,csapatok!$A:$GR,BF$271,FALSE))-6),'csapat-ranglista'!$A:$CC,BF$272,FALSE)/8,VLOOKUP(VLOOKUP($A46,csapatok!$A:$GR,BF$271,FALSE),'csapat-ranglista'!$A:$CC,BF$272,FALSE)/4),0)</f>
        <v>0</v>
      </c>
      <c r="BG46" s="226">
        <f>IFERROR(IF(RIGHT(VLOOKUP($A46,csapatok!$A:$GR,BG$271,FALSE),5)="Csere",VLOOKUP(LEFT(VLOOKUP($A46,csapatok!$A:$GR,BG$271,FALSE),LEN(VLOOKUP($A46,csapatok!$A:$GR,BG$271,FALSE))-6),'csapat-ranglista'!$A:$CC,BG$272,FALSE)/8,VLOOKUP(VLOOKUP($A46,csapatok!$A:$GR,BG$271,FALSE),'csapat-ranglista'!$A:$CC,BG$272,FALSE)/4),0)</f>
        <v>0</v>
      </c>
      <c r="BH46" s="226">
        <f>IFERROR(IF(RIGHT(VLOOKUP($A46,csapatok!$A:$GR,BH$271,FALSE),5)="Csere",VLOOKUP(LEFT(VLOOKUP($A46,csapatok!$A:$GR,BH$271,FALSE),LEN(VLOOKUP($A46,csapatok!$A:$GR,BH$271,FALSE))-6),'csapat-ranglista'!$A:$CC,BH$272,FALSE)/8,VLOOKUP(VLOOKUP($A46,csapatok!$A:$GR,BH$271,FALSE),'csapat-ranglista'!$A:$CC,BH$272,FALSE)/4),0)</f>
        <v>0</v>
      </c>
      <c r="BI46" s="226">
        <f>IFERROR(IF(RIGHT(VLOOKUP($A46,csapatok!$A:$GR,BI$271,FALSE),5)="Csere",VLOOKUP(LEFT(VLOOKUP($A46,csapatok!$A:$GR,BI$271,FALSE),LEN(VLOOKUP($A46,csapatok!$A:$GR,BI$271,FALSE))-6),'csapat-ranglista'!$A:$CC,BI$272,FALSE)/8,VLOOKUP(VLOOKUP($A46,csapatok!$A:$GR,BI$271,FALSE),'csapat-ranglista'!$A:$CC,BI$272,FALSE)/4),0)</f>
        <v>0</v>
      </c>
      <c r="BJ46" s="226">
        <f>IFERROR(IF(RIGHT(VLOOKUP($A46,csapatok!$A:$GR,BJ$271,FALSE),5)="Csere",VLOOKUP(LEFT(VLOOKUP($A46,csapatok!$A:$GR,BJ$271,FALSE),LEN(VLOOKUP($A46,csapatok!$A:$GR,BJ$271,FALSE))-6),'csapat-ranglista'!$A:$CC,BJ$272,FALSE)/8,VLOOKUP(VLOOKUP($A46,csapatok!$A:$GR,BJ$271,FALSE),'csapat-ranglista'!$A:$CC,BJ$272,FALSE)/4),0)</f>
        <v>0</v>
      </c>
      <c r="BK46" s="226">
        <f>IFERROR(IF(RIGHT(VLOOKUP($A46,csapatok!$A:$GR,BK$271,FALSE),5)="Csere",VLOOKUP(LEFT(VLOOKUP($A46,csapatok!$A:$GR,BK$271,FALSE),LEN(VLOOKUP($A46,csapatok!$A:$GR,BK$271,FALSE))-6),'csapat-ranglista'!$A:$CC,BK$272,FALSE)/8,VLOOKUP(VLOOKUP($A46,csapatok!$A:$GR,BK$271,FALSE),'csapat-ranglista'!$A:$CC,BK$272,FALSE)/4),0)</f>
        <v>0</v>
      </c>
      <c r="BL46" s="226">
        <f>IFERROR(IF(RIGHT(VLOOKUP($A46,csapatok!$A:$GR,BL$271,FALSE),5)="Csere",VLOOKUP(LEFT(VLOOKUP($A46,csapatok!$A:$GR,BL$271,FALSE),LEN(VLOOKUP($A46,csapatok!$A:$GR,BL$271,FALSE))-6),'csapat-ranglista'!$A:$CC,BL$272,FALSE)/8,VLOOKUP(VLOOKUP($A46,csapatok!$A:$GR,BL$271,FALSE),'csapat-ranglista'!$A:$CC,BL$272,FALSE)/4),0)</f>
        <v>0</v>
      </c>
      <c r="BM46" s="226">
        <f>IFERROR(IF(RIGHT(VLOOKUP($A46,csapatok!$A:$GR,BM$271,FALSE),5)="Csere",VLOOKUP(LEFT(VLOOKUP($A46,csapatok!$A:$GR,BM$271,FALSE),LEN(VLOOKUP($A46,csapatok!$A:$GR,BM$271,FALSE))-6),'csapat-ranglista'!$A:$CC,BM$272,FALSE)/8,VLOOKUP(VLOOKUP($A46,csapatok!$A:$GR,BM$271,FALSE),'csapat-ranglista'!$A:$CC,BM$272,FALSE)/4),0)</f>
        <v>0</v>
      </c>
      <c r="BN46" s="226">
        <f>IFERROR(IF(RIGHT(VLOOKUP($A46,csapatok!$A:$GR,BN$271,FALSE),5)="Csere",VLOOKUP(LEFT(VLOOKUP($A46,csapatok!$A:$GR,BN$271,FALSE),LEN(VLOOKUP($A46,csapatok!$A:$GR,BN$271,FALSE))-6),'csapat-ranglista'!$A:$CC,BN$272,FALSE)/8,VLOOKUP(VLOOKUP($A46,csapatok!$A:$GR,BN$271,FALSE),'csapat-ranglista'!$A:$CC,BN$272,FALSE)/4),0)</f>
        <v>0</v>
      </c>
      <c r="BO46" s="226">
        <f>IFERROR(IF(RIGHT(VLOOKUP($A46,csapatok!$A:$GR,BO$271,FALSE),5)="Csere",VLOOKUP(LEFT(VLOOKUP($A46,csapatok!$A:$GR,BO$271,FALSE),LEN(VLOOKUP($A46,csapatok!$A:$GR,BO$271,FALSE))-6),'csapat-ranglista'!$A:$CC,BO$272,FALSE)/8,VLOOKUP(VLOOKUP($A46,csapatok!$A:$GR,BO$271,FALSE),'csapat-ranglista'!$A:$CC,BO$272,FALSE)/4),0)</f>
        <v>0</v>
      </c>
      <c r="BP46" s="226">
        <f>IFERROR(IF(RIGHT(VLOOKUP($A46,csapatok!$A:$GR,BP$271,FALSE),5)="Csere",VLOOKUP(LEFT(VLOOKUP($A46,csapatok!$A:$GR,BP$271,FALSE),LEN(VLOOKUP($A46,csapatok!$A:$GR,BP$271,FALSE))-6),'csapat-ranglista'!$A:$CC,BP$272,FALSE)/8,VLOOKUP(VLOOKUP($A46,csapatok!$A:$GR,BP$271,FALSE),'csapat-ranglista'!$A:$CC,BP$272,FALSE)/4),0)</f>
        <v>0</v>
      </c>
      <c r="BQ46" s="226">
        <f>IFERROR(IF(RIGHT(VLOOKUP($A46,csapatok!$A:$GR,BQ$271,FALSE),5)="Csere",VLOOKUP(LEFT(VLOOKUP($A46,csapatok!$A:$GR,BQ$271,FALSE),LEN(VLOOKUP($A46,csapatok!$A:$GR,BQ$271,FALSE))-6),'csapat-ranglista'!$A:$CC,BQ$272,FALSE)/8,VLOOKUP(VLOOKUP($A46,csapatok!$A:$GR,BQ$271,FALSE),'csapat-ranglista'!$A:$CC,BQ$272,FALSE)/4),0)</f>
        <v>0</v>
      </c>
      <c r="BR46" s="226">
        <f>IFERROR(IF(RIGHT(VLOOKUP($A46,csapatok!$A:$GR,BR$271,FALSE),5)="Csere",VLOOKUP(LEFT(VLOOKUP($A46,csapatok!$A:$GR,BR$271,FALSE),LEN(VLOOKUP($A46,csapatok!$A:$GR,BR$271,FALSE))-6),'csapat-ranglista'!$A:$CC,BR$272,FALSE)/8,VLOOKUP(VLOOKUP($A46,csapatok!$A:$GR,BR$271,FALSE),'csapat-ranglista'!$A:$CC,BR$272,FALSE)/4),0)</f>
        <v>0</v>
      </c>
      <c r="BS46" s="226">
        <f>IFERROR(IF(RIGHT(VLOOKUP($A46,csapatok!$A:$GR,BS$271,FALSE),5)="Csere",VLOOKUP(LEFT(VLOOKUP($A46,csapatok!$A:$GR,BS$271,FALSE),LEN(VLOOKUP($A46,csapatok!$A:$GR,BS$271,FALSE))-6),'csapat-ranglista'!$A:$CC,BS$272,FALSE)/8,VLOOKUP(VLOOKUP($A46,csapatok!$A:$GR,BS$271,FALSE),'csapat-ranglista'!$A:$CC,BS$272,FALSE)/4),0)</f>
        <v>0</v>
      </c>
      <c r="BT46" s="226">
        <f>IFERROR(IF(RIGHT(VLOOKUP($A46,csapatok!$A:$GR,BT$271,FALSE),5)="Csere",VLOOKUP(LEFT(VLOOKUP($A46,csapatok!$A:$GR,BT$271,FALSE),LEN(VLOOKUP($A46,csapatok!$A:$GR,BT$271,FALSE))-6),'csapat-ranglista'!$A:$CC,BT$272,FALSE)/8,VLOOKUP(VLOOKUP($A46,csapatok!$A:$GR,BT$271,FALSE),'csapat-ranglista'!$A:$CC,BT$272,FALSE)/4),0)</f>
        <v>0</v>
      </c>
      <c r="BU46" s="226">
        <f>IFERROR(IF(RIGHT(VLOOKUP($A46,csapatok!$A:$GR,BU$271,FALSE),5)="Csere",VLOOKUP(LEFT(VLOOKUP($A46,csapatok!$A:$GR,BU$271,FALSE),LEN(VLOOKUP($A46,csapatok!$A:$GR,BU$271,FALSE))-6),'csapat-ranglista'!$A:$CC,BU$272,FALSE)/8,VLOOKUP(VLOOKUP($A46,csapatok!$A:$GR,BU$271,FALSE),'csapat-ranglista'!$A:$CC,BU$272,FALSE)/4),0)</f>
        <v>0</v>
      </c>
      <c r="BV46" s="226">
        <f>IFERROR(IF(RIGHT(VLOOKUP($A46,csapatok!$A:$GR,BV$271,FALSE),5)="Csere",VLOOKUP(LEFT(VLOOKUP($A46,csapatok!$A:$GR,BV$271,FALSE),LEN(VLOOKUP($A46,csapatok!$A:$GR,BV$271,FALSE))-6),'csapat-ranglista'!$A:$CC,BV$272,FALSE)/8,VLOOKUP(VLOOKUP($A46,csapatok!$A:$GR,BV$271,FALSE),'csapat-ranglista'!$A:$CC,BV$272,FALSE)/4),0)</f>
        <v>0</v>
      </c>
      <c r="BW46" s="226">
        <f>IFERROR(IF(RIGHT(VLOOKUP($A46,csapatok!$A:$GR,BW$271,FALSE),5)="Csere",VLOOKUP(LEFT(VLOOKUP($A46,csapatok!$A:$GR,BW$271,FALSE),LEN(VLOOKUP($A46,csapatok!$A:$GR,BW$271,FALSE))-6),'csapat-ranglista'!$A:$CC,BW$272,FALSE)/8,VLOOKUP(VLOOKUP($A46,csapatok!$A:$GR,BW$271,FALSE),'csapat-ranglista'!$A:$CC,BW$272,FALSE)/4),0)</f>
        <v>0</v>
      </c>
      <c r="BX46" s="226">
        <f>IFERROR(IF(RIGHT(VLOOKUP($A46,csapatok!$A:$GR,BX$271,FALSE),5)="Csere",VLOOKUP(LEFT(VLOOKUP($A46,csapatok!$A:$GR,BX$271,FALSE),LEN(VLOOKUP($A46,csapatok!$A:$GR,BX$271,FALSE))-6),'csapat-ranglista'!$A:$CC,BX$272,FALSE)/8,VLOOKUP(VLOOKUP($A46,csapatok!$A:$GR,BX$271,FALSE),'csapat-ranglista'!$A:$CC,BX$272,FALSE)/4),0)</f>
        <v>17.48585836852461</v>
      </c>
      <c r="BY46" s="226">
        <f>IFERROR(IF(RIGHT(VLOOKUP($A46,csapatok!$A:$GR,BY$271,FALSE),5)="Csere",VLOOKUP(LEFT(VLOOKUP($A46,csapatok!$A:$GR,BY$271,FALSE),LEN(VLOOKUP($A46,csapatok!$A:$GR,BY$271,FALSE))-6),'csapat-ranglista'!$A:$CC,BY$272,FALSE)/8,VLOOKUP(VLOOKUP($A46,csapatok!$A:$GR,BY$271,FALSE),'csapat-ranglista'!$A:$CC,BY$272,FALSE)/4),0)</f>
        <v>0</v>
      </c>
      <c r="BZ46" s="226">
        <f>IFERROR(IF(RIGHT(VLOOKUP($A46,csapatok!$A:$GR,BZ$271,FALSE),5)="Csere",VLOOKUP(LEFT(VLOOKUP($A46,csapatok!$A:$GR,BZ$271,FALSE),LEN(VLOOKUP($A46,csapatok!$A:$GR,BZ$271,FALSE))-6),'csapat-ranglista'!$A:$CC,BZ$272,FALSE)/8,VLOOKUP(VLOOKUP($A46,csapatok!$A:$GR,BZ$271,FALSE),'csapat-ranglista'!$A:$CC,BZ$272,FALSE)/4),0)</f>
        <v>0</v>
      </c>
      <c r="CA46" s="226">
        <f>IFERROR(IF(RIGHT(VLOOKUP($A46,csapatok!$A:$GR,CA$271,FALSE),5)="Csere",VLOOKUP(LEFT(VLOOKUP($A46,csapatok!$A:$GR,CA$271,FALSE),LEN(VLOOKUP($A46,csapatok!$A:$GR,CA$271,FALSE))-6),'csapat-ranglista'!$A:$CC,CA$272,FALSE)/8,VLOOKUP(VLOOKUP($A46,csapatok!$A:$GR,CA$271,FALSE),'csapat-ranglista'!$A:$CC,CA$272,FALSE)/4),0)</f>
        <v>0</v>
      </c>
      <c r="CB46" s="226">
        <f>IFERROR(IF(RIGHT(VLOOKUP($A46,csapatok!$A:$GR,CB$271,FALSE),5)="Csere",VLOOKUP(LEFT(VLOOKUP($A46,csapatok!$A:$GR,CB$271,FALSE),LEN(VLOOKUP($A46,csapatok!$A:$GR,CB$271,FALSE))-6),'csapat-ranglista'!$A:$CC,CB$272,FALSE)/8,VLOOKUP(VLOOKUP($A46,csapatok!$A:$GR,CB$271,FALSE),'csapat-ranglista'!$A:$CC,CB$272,FALSE)/4),0)</f>
        <v>0</v>
      </c>
      <c r="CC46" s="226">
        <f>IFERROR(IF(RIGHT(VLOOKUP($A46,csapatok!$A:$GR,CC$271,FALSE),5)="Csere",VLOOKUP(LEFT(VLOOKUP($A46,csapatok!$A:$GR,CC$271,FALSE),LEN(VLOOKUP($A46,csapatok!$A:$GR,CC$271,FALSE))-6),'csapat-ranglista'!$A:$CC,CC$272,FALSE)/8,VLOOKUP(VLOOKUP($A46,csapatok!$A:$GR,CC$271,FALSE),'csapat-ranglista'!$A:$CC,CC$272,FALSE)/4),0)</f>
        <v>0</v>
      </c>
      <c r="CD46" s="226">
        <f>IFERROR(IF(RIGHT(VLOOKUP($A46,csapatok!$A:$GR,CD$271,FALSE),5)="Csere",VLOOKUP(LEFT(VLOOKUP($A46,csapatok!$A:$GR,CD$271,FALSE),LEN(VLOOKUP($A46,csapatok!$A:$GR,CD$271,FALSE))-6),'csapat-ranglista'!$A:$CC,CD$272,FALSE)/8,VLOOKUP(VLOOKUP($A46,csapatok!$A:$GR,CD$271,FALSE),'csapat-ranglista'!$A:$CC,CD$272,FALSE)/4),0)</f>
        <v>0</v>
      </c>
      <c r="CE46" s="226">
        <f>IFERROR(IF(RIGHT(VLOOKUP($A46,csapatok!$A:$GR,CE$271,FALSE),5)="Csere",VLOOKUP(LEFT(VLOOKUP($A46,csapatok!$A:$GR,CE$271,FALSE),LEN(VLOOKUP($A46,csapatok!$A:$GR,CE$271,FALSE))-6),'csapat-ranglista'!$A:$CC,CE$272,FALSE)/8,VLOOKUP(VLOOKUP($A46,csapatok!$A:$GR,CE$271,FALSE),'csapat-ranglista'!$A:$CC,CE$272,FALSE)/4),0)</f>
        <v>0</v>
      </c>
      <c r="CF46" s="226">
        <f>IFERROR(IF(RIGHT(VLOOKUP($A46,csapatok!$A:$GR,CF$271,FALSE),5)="Csere",VLOOKUP(LEFT(VLOOKUP($A46,csapatok!$A:$GR,CF$271,FALSE),LEN(VLOOKUP($A46,csapatok!$A:$GR,CF$271,FALSE))-6),'csapat-ranglista'!$A:$CC,CF$272,FALSE)/8,VLOOKUP(VLOOKUP($A46,csapatok!$A:$GR,CF$271,FALSE),'csapat-ranglista'!$A:$CC,CF$272,FALSE)/4),0)</f>
        <v>0</v>
      </c>
      <c r="CG46" s="226">
        <f>IFERROR(IF(RIGHT(VLOOKUP($A46,csapatok!$A:$GR,CG$271,FALSE),5)="Csere",VLOOKUP(LEFT(VLOOKUP($A46,csapatok!$A:$GR,CG$271,FALSE),LEN(VLOOKUP($A46,csapatok!$A:$GR,CG$271,FALSE))-6),'csapat-ranglista'!$A:$CC,CG$272,FALSE)/8,VLOOKUP(VLOOKUP($A46,csapatok!$A:$GR,CG$271,FALSE),'csapat-ranglista'!$A:$CC,CG$272,FALSE)/4),0)</f>
        <v>0</v>
      </c>
      <c r="CH46" s="226">
        <f>IFERROR(IF(RIGHT(VLOOKUP($A46,csapatok!$A:$GR,CH$271,FALSE),5)="Csere",VLOOKUP(LEFT(VLOOKUP($A46,csapatok!$A:$GR,CH$271,FALSE),LEN(VLOOKUP($A46,csapatok!$A:$GR,CH$271,FALSE))-6),'csapat-ranglista'!$A:$CC,CH$272,FALSE)/8,VLOOKUP(VLOOKUP($A46,csapatok!$A:$GR,CH$271,FALSE),'csapat-ranglista'!$A:$CC,CH$272,FALSE)/4),0)</f>
        <v>7.4888360474799773</v>
      </c>
      <c r="CI46" s="226">
        <f>IFERROR(IF(RIGHT(VLOOKUP($A46,csapatok!$A:$GR,CI$271,FALSE),5)="Csere",VLOOKUP(LEFT(VLOOKUP($A46,csapatok!$A:$GR,CI$271,FALSE),LEN(VLOOKUP($A46,csapatok!$A:$GR,CI$271,FALSE))-6),'csapat-ranglista'!$A:$CC,CI$272,FALSE)/8,VLOOKUP(VLOOKUP($A46,csapatok!$A:$GR,CI$271,FALSE),'csapat-ranglista'!$A:$CC,CI$272,FALSE)/4),0)</f>
        <v>0</v>
      </c>
      <c r="CJ46" s="227">
        <f>versenyek!$IQ$11*IFERROR(VLOOKUP(VLOOKUP($A46,versenyek!IP:IR,3,FALSE),szabalyok!$A$16:$B$23,2,FALSE)/4,0)</f>
        <v>0</v>
      </c>
      <c r="CK46" s="227">
        <f>versenyek!$IT$11*IFERROR(VLOOKUP(VLOOKUP($A46,versenyek!IS:IU,3,FALSE),szabalyok!$A$16:$B$23,2,FALSE)/4,0)</f>
        <v>0</v>
      </c>
      <c r="CL46" s="226"/>
      <c r="CM46" s="250">
        <f t="shared" si="1"/>
        <v>24.974694416004589</v>
      </c>
    </row>
    <row r="47" spans="1:91">
      <c r="A47" s="32" t="s">
        <v>327</v>
      </c>
      <c r="B47" s="133">
        <v>27637</v>
      </c>
      <c r="C47" s="133" t="s">
        <v>736</v>
      </c>
      <c r="D47" s="32" t="s">
        <v>101</v>
      </c>
      <c r="E47" s="47"/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f>IFERROR(IF(RIGHT(VLOOKUP($A47,csapatok!$A:$BL,X$271,FALSE),5)="Csere",VLOOKUP(LEFT(VLOOKUP($A47,csapatok!$A:$BL,X$271,FALSE),LEN(VLOOKUP($A47,csapatok!$A:$BL,X$271,FALSE))-6),'csapat-ranglista'!$A:$CC,X$272,FALSE)/8,VLOOKUP(VLOOKUP($A47,csapatok!$A:$BL,X$271,FALSE),'csapat-ranglista'!$A:$CC,X$272,FALSE)/4),0)</f>
        <v>0</v>
      </c>
      <c r="Y47" s="32">
        <f>IFERROR(IF(RIGHT(VLOOKUP($A47,csapatok!$A:$BL,Y$271,FALSE),5)="Csere",VLOOKUP(LEFT(VLOOKUP($A47,csapatok!$A:$BL,Y$271,FALSE),LEN(VLOOKUP($A47,csapatok!$A:$BL,Y$271,FALSE))-6),'csapat-ranglista'!$A:$CC,Y$272,FALSE)/8,VLOOKUP(VLOOKUP($A47,csapatok!$A:$BL,Y$271,FALSE),'csapat-ranglista'!$A:$CC,Y$272,FALSE)/4),0)</f>
        <v>0</v>
      </c>
      <c r="Z47" s="32">
        <f>IFERROR(IF(RIGHT(VLOOKUP($A47,csapatok!$A:$BL,Z$271,FALSE),5)="Csere",VLOOKUP(LEFT(VLOOKUP($A47,csapatok!$A:$BL,Z$271,FALSE),LEN(VLOOKUP($A47,csapatok!$A:$BL,Z$271,FALSE))-6),'csapat-ranglista'!$A:$CC,Z$272,FALSE)/8,VLOOKUP(VLOOKUP($A47,csapatok!$A:$BL,Z$271,FALSE),'csapat-ranglista'!$A:$CC,Z$272,FALSE)/4),0)</f>
        <v>0</v>
      </c>
      <c r="AA47" s="32">
        <f>IFERROR(IF(RIGHT(VLOOKUP($A47,csapatok!$A:$BL,AA$271,FALSE),5)="Csere",VLOOKUP(LEFT(VLOOKUP($A47,csapatok!$A:$BL,AA$271,FALSE),LEN(VLOOKUP($A47,csapatok!$A:$BL,AA$271,FALSE))-6),'csapat-ranglista'!$A:$CC,AA$272,FALSE)/8,VLOOKUP(VLOOKUP($A47,csapatok!$A:$BL,AA$271,FALSE),'csapat-ranglista'!$A:$CC,AA$272,FALSE)/4),0)</f>
        <v>0</v>
      </c>
      <c r="AB47" s="226">
        <f>IFERROR(IF(RIGHT(VLOOKUP($A47,csapatok!$A:$BL,AB$271,FALSE),5)="Csere",VLOOKUP(LEFT(VLOOKUP($A47,csapatok!$A:$BL,AB$271,FALSE),LEN(VLOOKUP($A47,csapatok!$A:$BL,AB$271,FALSE))-6),'csapat-ranglista'!$A:$CC,AB$272,FALSE)/8,VLOOKUP(VLOOKUP($A47,csapatok!$A:$BL,AB$271,FALSE),'csapat-ranglista'!$A:$CC,AB$272,FALSE)/4),0)</f>
        <v>0</v>
      </c>
      <c r="AC47" s="226">
        <f>IFERROR(IF(RIGHT(VLOOKUP($A47,csapatok!$A:$BL,AC$271,FALSE),5)="Csere",VLOOKUP(LEFT(VLOOKUP($A47,csapatok!$A:$BL,AC$271,FALSE),LEN(VLOOKUP($A47,csapatok!$A:$BL,AC$271,FALSE))-6),'csapat-ranglista'!$A:$CC,AC$272,FALSE)/8,VLOOKUP(VLOOKUP($A47,csapatok!$A:$BL,AC$271,FALSE),'csapat-ranglista'!$A:$CC,AC$272,FALSE)/4),0)</f>
        <v>0</v>
      </c>
      <c r="AD47" s="226">
        <f>IFERROR(IF(RIGHT(VLOOKUP($A47,csapatok!$A:$BL,AD$271,FALSE),5)="Csere",VLOOKUP(LEFT(VLOOKUP($A47,csapatok!$A:$BL,AD$271,FALSE),LEN(VLOOKUP($A47,csapatok!$A:$BL,AD$271,FALSE))-6),'csapat-ranglista'!$A:$CC,AD$272,FALSE)/8,VLOOKUP(VLOOKUP($A47,csapatok!$A:$BL,AD$271,FALSE),'csapat-ranglista'!$A:$CC,AD$272,FALSE)/4),0)</f>
        <v>0</v>
      </c>
      <c r="AE47" s="226">
        <f>IFERROR(IF(RIGHT(VLOOKUP($A47,csapatok!$A:$BL,AE$271,FALSE),5)="Csere",VLOOKUP(LEFT(VLOOKUP($A47,csapatok!$A:$BL,AE$271,FALSE),LEN(VLOOKUP($A47,csapatok!$A:$BL,AE$271,FALSE))-6),'csapat-ranglista'!$A:$CC,AE$272,FALSE)/8,VLOOKUP(VLOOKUP($A47,csapatok!$A:$BL,AE$271,FALSE),'csapat-ranglista'!$A:$CC,AE$272,FALSE)/4),0)</f>
        <v>0</v>
      </c>
      <c r="AF47" s="226">
        <f>IFERROR(IF(RIGHT(VLOOKUP($A47,csapatok!$A:$BL,AF$271,FALSE),5)="Csere",VLOOKUP(LEFT(VLOOKUP($A47,csapatok!$A:$BL,AF$271,FALSE),LEN(VLOOKUP($A47,csapatok!$A:$BL,AF$271,FALSE))-6),'csapat-ranglista'!$A:$CC,AF$272,FALSE)/8,VLOOKUP(VLOOKUP($A47,csapatok!$A:$BL,AF$271,FALSE),'csapat-ranglista'!$A:$CC,AF$272,FALSE)/4),0)</f>
        <v>0</v>
      </c>
      <c r="AG47" s="226">
        <f>IFERROR(IF(RIGHT(VLOOKUP($A47,csapatok!$A:$BL,AG$271,FALSE),5)="Csere",VLOOKUP(LEFT(VLOOKUP($A47,csapatok!$A:$BL,AG$271,FALSE),LEN(VLOOKUP($A47,csapatok!$A:$BL,AG$271,FALSE))-6),'csapat-ranglista'!$A:$CC,AG$272,FALSE)/8,VLOOKUP(VLOOKUP($A47,csapatok!$A:$BL,AG$271,FALSE),'csapat-ranglista'!$A:$CC,AG$272,FALSE)/4),0)</f>
        <v>0</v>
      </c>
      <c r="AH47" s="226">
        <f>IFERROR(IF(RIGHT(VLOOKUP($A47,csapatok!$A:$BL,AH$271,FALSE),5)="Csere",VLOOKUP(LEFT(VLOOKUP($A47,csapatok!$A:$BL,AH$271,FALSE),LEN(VLOOKUP($A47,csapatok!$A:$BL,AH$271,FALSE))-6),'csapat-ranglista'!$A:$CC,AH$272,FALSE)/8,VLOOKUP(VLOOKUP($A47,csapatok!$A:$BL,AH$271,FALSE),'csapat-ranglista'!$A:$CC,AH$272,FALSE)/4),0)</f>
        <v>0</v>
      </c>
      <c r="AI47" s="226">
        <f>IFERROR(IF(RIGHT(VLOOKUP($A47,csapatok!$A:$BL,AI$271,FALSE),5)="Csere",VLOOKUP(LEFT(VLOOKUP($A47,csapatok!$A:$BL,AI$271,FALSE),LEN(VLOOKUP($A47,csapatok!$A:$BL,AI$271,FALSE))-6),'csapat-ranglista'!$A:$CC,AI$272,FALSE)/8,VLOOKUP(VLOOKUP($A47,csapatok!$A:$BL,AI$271,FALSE),'csapat-ranglista'!$A:$CC,AI$272,FALSE)/4),0)</f>
        <v>0</v>
      </c>
      <c r="AJ47" s="226">
        <f>IFERROR(IF(RIGHT(VLOOKUP($A47,csapatok!$A:$BL,AJ$271,FALSE),5)="Csere",VLOOKUP(LEFT(VLOOKUP($A47,csapatok!$A:$BL,AJ$271,FALSE),LEN(VLOOKUP($A47,csapatok!$A:$BL,AJ$271,FALSE))-6),'csapat-ranglista'!$A:$CC,AJ$272,FALSE)/8,VLOOKUP(VLOOKUP($A47,csapatok!$A:$BL,AJ$271,FALSE),'csapat-ranglista'!$A:$CC,AJ$272,FALSE)/2),0)</f>
        <v>0</v>
      </c>
      <c r="AK47" s="226">
        <f>IFERROR(IF(RIGHT(VLOOKUP($A47,csapatok!$A:$CN,AK$271,FALSE),5)="Csere",VLOOKUP(LEFT(VLOOKUP($A47,csapatok!$A:$CN,AK$271,FALSE),LEN(VLOOKUP($A47,csapatok!$A:$CN,AK$271,FALSE))-6),'csapat-ranglista'!$A:$CC,AK$272,FALSE)/8,VLOOKUP(VLOOKUP($A47,csapatok!$A:$CN,AK$271,FALSE),'csapat-ranglista'!$A:$CC,AK$272,FALSE)/4),0)</f>
        <v>0</v>
      </c>
      <c r="AL47" s="226">
        <f>IFERROR(IF(RIGHT(VLOOKUP($A47,csapatok!$A:$CN,AL$271,FALSE),5)="Csere",VLOOKUP(LEFT(VLOOKUP($A47,csapatok!$A:$CN,AL$271,FALSE),LEN(VLOOKUP($A47,csapatok!$A:$CN,AL$271,FALSE))-6),'csapat-ranglista'!$A:$CC,AL$272,FALSE)/8,VLOOKUP(VLOOKUP($A47,csapatok!$A:$CN,AL$271,FALSE),'csapat-ranglista'!$A:$CC,AL$272,FALSE)/4),0)</f>
        <v>0</v>
      </c>
      <c r="AM47" s="226">
        <f>IFERROR(IF(RIGHT(VLOOKUP($A47,csapatok!$A:$CN,AM$271,FALSE),5)="Csere",VLOOKUP(LEFT(VLOOKUP($A47,csapatok!$A:$CN,AM$271,FALSE),LEN(VLOOKUP($A47,csapatok!$A:$CN,AM$271,FALSE))-6),'csapat-ranglista'!$A:$CC,AM$272,FALSE)/8,VLOOKUP(VLOOKUP($A47,csapatok!$A:$CN,AM$271,FALSE),'csapat-ranglista'!$A:$CC,AM$272,FALSE)/4),0)</f>
        <v>0</v>
      </c>
      <c r="AN47" s="226">
        <f>IFERROR(IF(RIGHT(VLOOKUP($A47,csapatok!$A:$CN,AN$271,FALSE),5)="Csere",VLOOKUP(LEFT(VLOOKUP($A47,csapatok!$A:$CN,AN$271,FALSE),LEN(VLOOKUP($A47,csapatok!$A:$CN,AN$271,FALSE))-6),'csapat-ranglista'!$A:$CC,AN$272,FALSE)/8,VLOOKUP(VLOOKUP($A47,csapatok!$A:$CN,AN$271,FALSE),'csapat-ranglista'!$A:$CC,AN$272,FALSE)/4),0)</f>
        <v>31.324052132701421</v>
      </c>
      <c r="AO47" s="226">
        <f>IFERROR(IF(RIGHT(VLOOKUP($A47,csapatok!$A:$CN,AO$271,FALSE),5)="Csere",VLOOKUP(LEFT(VLOOKUP($A47,csapatok!$A:$CN,AO$271,FALSE),LEN(VLOOKUP($A47,csapatok!$A:$CN,AO$271,FALSE))-6),'csapat-ranglista'!$A:$CC,AO$272,FALSE)/8,VLOOKUP(VLOOKUP($A47,csapatok!$A:$CN,AO$271,FALSE),'csapat-ranglista'!$A:$CC,AO$272,FALSE)/4),0)</f>
        <v>0</v>
      </c>
      <c r="AP47" s="226">
        <f>IFERROR(IF(RIGHT(VLOOKUP($A47,csapatok!$A:$CN,AP$271,FALSE),5)="Csere",VLOOKUP(LEFT(VLOOKUP($A47,csapatok!$A:$CN,AP$271,FALSE),LEN(VLOOKUP($A47,csapatok!$A:$CN,AP$271,FALSE))-6),'csapat-ranglista'!$A:$CC,AP$272,FALSE)/8,VLOOKUP(VLOOKUP($A47,csapatok!$A:$CN,AP$271,FALSE),'csapat-ranglista'!$A:$CC,AP$272,FALSE)/4),0)</f>
        <v>0</v>
      </c>
      <c r="AQ47" s="226">
        <f>IFERROR(IF(RIGHT(VLOOKUP($A47,csapatok!$A:$CN,AQ$271,FALSE),5)="Csere",VLOOKUP(LEFT(VLOOKUP($A47,csapatok!$A:$CN,AQ$271,FALSE),LEN(VLOOKUP($A47,csapatok!$A:$CN,AQ$271,FALSE))-6),'csapat-ranglista'!$A:$CC,AQ$272,FALSE)/8,VLOOKUP(VLOOKUP($A47,csapatok!$A:$CN,AQ$271,FALSE),'csapat-ranglista'!$A:$CC,AQ$272,FALSE)/4),0)</f>
        <v>7.4202011017405525</v>
      </c>
      <c r="AR47" s="226">
        <f>IFERROR(IF(RIGHT(VLOOKUP($A47,csapatok!$A:$CN,AR$271,FALSE),5)="Csere",VLOOKUP(LEFT(VLOOKUP($A47,csapatok!$A:$CN,AR$271,FALSE),LEN(VLOOKUP($A47,csapatok!$A:$CN,AR$271,FALSE))-6),'csapat-ranglista'!$A:$CC,AR$272,FALSE)/8,VLOOKUP(VLOOKUP($A47,csapatok!$A:$CN,AR$271,FALSE),'csapat-ranglista'!$A:$CC,AR$272,FALSE)/4),0)</f>
        <v>0</v>
      </c>
      <c r="AS47" s="226">
        <f>IFERROR(IF(RIGHT(VLOOKUP($A47,csapatok!$A:$CN,AS$271,FALSE),5)="Csere",VLOOKUP(LEFT(VLOOKUP($A47,csapatok!$A:$CN,AS$271,FALSE),LEN(VLOOKUP($A47,csapatok!$A:$CN,AS$271,FALSE))-6),'csapat-ranglista'!$A:$CC,AS$272,FALSE)/8,VLOOKUP(VLOOKUP($A47,csapatok!$A:$CN,AS$271,FALSE),'csapat-ranglista'!$A:$CC,AS$272,FALSE)/4),0)</f>
        <v>0</v>
      </c>
      <c r="AT47" s="226">
        <f>IFERROR(IF(RIGHT(VLOOKUP($A47,csapatok!$A:$CN,AT$271,FALSE),5)="Csere",VLOOKUP(LEFT(VLOOKUP($A47,csapatok!$A:$CN,AT$271,FALSE),LEN(VLOOKUP($A47,csapatok!$A:$CN,AT$271,FALSE))-6),'csapat-ranglista'!$A:$CC,AT$272,FALSE)/8,VLOOKUP(VLOOKUP($A47,csapatok!$A:$CN,AT$271,FALSE),'csapat-ranglista'!$A:$CC,AT$272,FALSE)/4),0)</f>
        <v>25.642217104402715</v>
      </c>
      <c r="AU47" s="226">
        <f>IFERROR(IF(RIGHT(VLOOKUP($A47,csapatok!$A:$CN,AU$271,FALSE),5)="Csere",VLOOKUP(LEFT(VLOOKUP($A47,csapatok!$A:$CN,AU$271,FALSE),LEN(VLOOKUP($A47,csapatok!$A:$CN,AU$271,FALSE))-6),'csapat-ranglista'!$A:$CC,AU$272,FALSE)/8,VLOOKUP(VLOOKUP($A47,csapatok!$A:$CN,AU$271,FALSE),'csapat-ranglista'!$A:$CC,AU$272,FALSE)/4),0)</f>
        <v>0</v>
      </c>
      <c r="AV47" s="226">
        <f>IFERROR(IF(RIGHT(VLOOKUP($A47,csapatok!$A:$CN,AV$271,FALSE),5)="Csere",VLOOKUP(LEFT(VLOOKUP($A47,csapatok!$A:$CN,AV$271,FALSE),LEN(VLOOKUP($A47,csapatok!$A:$CN,AV$271,FALSE))-6),'csapat-ranglista'!$A:$CC,AV$272,FALSE)/8,VLOOKUP(VLOOKUP($A47,csapatok!$A:$CN,AV$271,FALSE),'csapat-ranglista'!$A:$CC,AV$272,FALSE)/4),0)</f>
        <v>0</v>
      </c>
      <c r="AW47" s="226">
        <f>IFERROR(IF(RIGHT(VLOOKUP($A47,csapatok!$A:$CN,AW$271,FALSE),5)="Csere",VLOOKUP(LEFT(VLOOKUP($A47,csapatok!$A:$CN,AW$271,FALSE),LEN(VLOOKUP($A47,csapatok!$A:$CN,AW$271,FALSE))-6),'csapat-ranglista'!$A:$CC,AW$272,FALSE)/8,VLOOKUP(VLOOKUP($A47,csapatok!$A:$CN,AW$271,FALSE),'csapat-ranglista'!$A:$CC,AW$272,FALSE)/4),0)</f>
        <v>0</v>
      </c>
      <c r="AX47" s="226">
        <f>IFERROR(IF(RIGHT(VLOOKUP($A47,csapatok!$A:$CN,AX$271,FALSE),5)="Csere",VLOOKUP(LEFT(VLOOKUP($A47,csapatok!$A:$CN,AX$271,FALSE),LEN(VLOOKUP($A47,csapatok!$A:$CN,AX$271,FALSE))-6),'csapat-ranglista'!$A:$CC,AX$272,FALSE)/8,VLOOKUP(VLOOKUP($A47,csapatok!$A:$CN,AX$271,FALSE),'csapat-ranglista'!$A:$CC,AX$272,FALSE)/4),0)</f>
        <v>0</v>
      </c>
      <c r="AY47" s="226">
        <f>IFERROR(IF(RIGHT(VLOOKUP($A47,csapatok!$A:$GR,AY$271,FALSE),5)="Csere",VLOOKUP(LEFT(VLOOKUP($A47,csapatok!$A:$GR,AY$271,FALSE),LEN(VLOOKUP($A47,csapatok!$A:$GR,AY$271,FALSE))-6),'csapat-ranglista'!$A:$CC,AY$272,FALSE)/8,VLOOKUP(VLOOKUP($A47,csapatok!$A:$GR,AY$271,FALSE),'csapat-ranglista'!$A:$CC,AY$272,FALSE)/4),0)</f>
        <v>0</v>
      </c>
      <c r="AZ47" s="226">
        <f>IFERROR(IF(RIGHT(VLOOKUP($A47,csapatok!$A:$GR,AZ$271,FALSE),5)="Csere",VLOOKUP(LEFT(VLOOKUP($A47,csapatok!$A:$GR,AZ$271,FALSE),LEN(VLOOKUP($A47,csapatok!$A:$GR,AZ$271,FALSE))-6),'csapat-ranglista'!$A:$CC,AZ$272,FALSE)/8,VLOOKUP(VLOOKUP($A47,csapatok!$A:$GR,AZ$271,FALSE),'csapat-ranglista'!$A:$CC,AZ$272,FALSE)/4),0)</f>
        <v>0</v>
      </c>
      <c r="BA47" s="226">
        <f>IFERROR(IF(RIGHT(VLOOKUP($A47,csapatok!$A:$GR,BA$271,FALSE),5)="Csere",VLOOKUP(LEFT(VLOOKUP($A47,csapatok!$A:$GR,BA$271,FALSE),LEN(VLOOKUP($A47,csapatok!$A:$GR,BA$271,FALSE))-6),'csapat-ranglista'!$A:$CC,BA$272,FALSE)/8,VLOOKUP(VLOOKUP($A47,csapatok!$A:$GR,BA$271,FALSE),'csapat-ranglista'!$A:$CC,BA$272,FALSE)/4),0)</f>
        <v>0</v>
      </c>
      <c r="BB47" s="226">
        <f>IFERROR(IF(RIGHT(VLOOKUP($A47,csapatok!$A:$GR,BB$271,FALSE),5)="Csere",VLOOKUP(LEFT(VLOOKUP($A47,csapatok!$A:$GR,BB$271,FALSE),LEN(VLOOKUP($A47,csapatok!$A:$GR,BB$271,FALSE))-6),'csapat-ranglista'!$A:$CC,BB$272,FALSE)/8,VLOOKUP(VLOOKUP($A47,csapatok!$A:$GR,BB$271,FALSE),'csapat-ranglista'!$A:$CC,BB$272,FALSE)/4),0)</f>
        <v>0</v>
      </c>
      <c r="BC47" s="227">
        <f>versenyek!$ES$11*IFERROR(VLOOKUP(VLOOKUP($A47,versenyek!ER:ET,3,FALSE),szabalyok!$A$16:$B$23,2,FALSE)/4,0)</f>
        <v>0</v>
      </c>
      <c r="BD47" s="227">
        <f>versenyek!$EV$11*IFERROR(VLOOKUP(VLOOKUP($A47,versenyek!EU:EW,3,FALSE),szabalyok!$A$16:$B$23,2,FALSE)/4,0)</f>
        <v>0</v>
      </c>
      <c r="BE47" s="226">
        <f>IFERROR(IF(RIGHT(VLOOKUP($A47,csapatok!$A:$GR,BE$271,FALSE),5)="Csere",VLOOKUP(LEFT(VLOOKUP($A47,csapatok!$A:$GR,BE$271,FALSE),LEN(VLOOKUP($A47,csapatok!$A:$GR,BE$271,FALSE))-6),'csapat-ranglista'!$A:$CC,BE$272,FALSE)/8,VLOOKUP(VLOOKUP($A47,csapatok!$A:$GR,BE$271,FALSE),'csapat-ranglista'!$A:$CC,BE$272,FALSE)/4),0)</f>
        <v>0</v>
      </c>
      <c r="BF47" s="226">
        <f>IFERROR(IF(RIGHT(VLOOKUP($A47,csapatok!$A:$GR,BF$271,FALSE),5)="Csere",VLOOKUP(LEFT(VLOOKUP($A47,csapatok!$A:$GR,BF$271,FALSE),LEN(VLOOKUP($A47,csapatok!$A:$GR,BF$271,FALSE))-6),'csapat-ranglista'!$A:$CC,BF$272,FALSE)/8,VLOOKUP(VLOOKUP($A47,csapatok!$A:$GR,BF$271,FALSE),'csapat-ranglista'!$A:$CC,BF$272,FALSE)/4),0)</f>
        <v>0</v>
      </c>
      <c r="BG47" s="226">
        <f>IFERROR(IF(RIGHT(VLOOKUP($A47,csapatok!$A:$GR,BG$271,FALSE),5)="Csere",VLOOKUP(LEFT(VLOOKUP($A47,csapatok!$A:$GR,BG$271,FALSE),LEN(VLOOKUP($A47,csapatok!$A:$GR,BG$271,FALSE))-6),'csapat-ranglista'!$A:$CC,BG$272,FALSE)/8,VLOOKUP(VLOOKUP($A47,csapatok!$A:$GR,BG$271,FALSE),'csapat-ranglista'!$A:$CC,BG$272,FALSE)/4),0)</f>
        <v>0</v>
      </c>
      <c r="BH47" s="226">
        <f>IFERROR(IF(RIGHT(VLOOKUP($A47,csapatok!$A:$GR,BH$271,FALSE),5)="Csere",VLOOKUP(LEFT(VLOOKUP($A47,csapatok!$A:$GR,BH$271,FALSE),LEN(VLOOKUP($A47,csapatok!$A:$GR,BH$271,FALSE))-6),'csapat-ranglista'!$A:$CC,BH$272,FALSE)/8,VLOOKUP(VLOOKUP($A47,csapatok!$A:$GR,BH$271,FALSE),'csapat-ranglista'!$A:$CC,BH$272,FALSE)/4),0)</f>
        <v>0</v>
      </c>
      <c r="BI47" s="226">
        <f>IFERROR(IF(RIGHT(VLOOKUP($A47,csapatok!$A:$GR,BI$271,FALSE),5)="Csere",VLOOKUP(LEFT(VLOOKUP($A47,csapatok!$A:$GR,BI$271,FALSE),LEN(VLOOKUP($A47,csapatok!$A:$GR,BI$271,FALSE))-6),'csapat-ranglista'!$A:$CC,BI$272,FALSE)/8,VLOOKUP(VLOOKUP($A47,csapatok!$A:$GR,BI$271,FALSE),'csapat-ranglista'!$A:$CC,BI$272,FALSE)/4),0)</f>
        <v>0</v>
      </c>
      <c r="BJ47" s="226">
        <f>IFERROR(IF(RIGHT(VLOOKUP($A47,csapatok!$A:$GR,BJ$271,FALSE),5)="Csere",VLOOKUP(LEFT(VLOOKUP($A47,csapatok!$A:$GR,BJ$271,FALSE),LEN(VLOOKUP($A47,csapatok!$A:$GR,BJ$271,FALSE))-6),'csapat-ranglista'!$A:$CC,BJ$272,FALSE)/8,VLOOKUP(VLOOKUP($A47,csapatok!$A:$GR,BJ$271,FALSE),'csapat-ranglista'!$A:$CC,BJ$272,FALSE)/4),0)</f>
        <v>0</v>
      </c>
      <c r="BK47" s="226">
        <f>IFERROR(IF(RIGHT(VLOOKUP($A47,csapatok!$A:$GR,BK$271,FALSE),5)="Csere",VLOOKUP(LEFT(VLOOKUP($A47,csapatok!$A:$GR,BK$271,FALSE),LEN(VLOOKUP($A47,csapatok!$A:$GR,BK$271,FALSE))-6),'csapat-ranglista'!$A:$CC,BK$272,FALSE)/8,VLOOKUP(VLOOKUP($A47,csapatok!$A:$GR,BK$271,FALSE),'csapat-ranglista'!$A:$CC,BK$272,FALSE)/4),0)</f>
        <v>0</v>
      </c>
      <c r="BL47" s="226">
        <f>IFERROR(IF(RIGHT(VLOOKUP($A47,csapatok!$A:$GR,BL$271,FALSE),5)="Csere",VLOOKUP(LEFT(VLOOKUP($A47,csapatok!$A:$GR,BL$271,FALSE),LEN(VLOOKUP($A47,csapatok!$A:$GR,BL$271,FALSE))-6),'csapat-ranglista'!$A:$CC,BL$272,FALSE)/8,VLOOKUP(VLOOKUP($A47,csapatok!$A:$GR,BL$271,FALSE),'csapat-ranglista'!$A:$CC,BL$272,FALSE)/4),0)</f>
        <v>0</v>
      </c>
      <c r="BM47" s="226">
        <f>IFERROR(IF(RIGHT(VLOOKUP($A47,csapatok!$A:$GR,BM$271,FALSE),5)="Csere",VLOOKUP(LEFT(VLOOKUP($A47,csapatok!$A:$GR,BM$271,FALSE),LEN(VLOOKUP($A47,csapatok!$A:$GR,BM$271,FALSE))-6),'csapat-ranglista'!$A:$CC,BM$272,FALSE)/8,VLOOKUP(VLOOKUP($A47,csapatok!$A:$GR,BM$271,FALSE),'csapat-ranglista'!$A:$CC,BM$272,FALSE)/4),0)</f>
        <v>0</v>
      </c>
      <c r="BN47" s="226">
        <f>IFERROR(IF(RIGHT(VLOOKUP($A47,csapatok!$A:$GR,BN$271,FALSE),5)="Csere",VLOOKUP(LEFT(VLOOKUP($A47,csapatok!$A:$GR,BN$271,FALSE),LEN(VLOOKUP($A47,csapatok!$A:$GR,BN$271,FALSE))-6),'csapat-ranglista'!$A:$CC,BN$272,FALSE)/8,VLOOKUP(VLOOKUP($A47,csapatok!$A:$GR,BN$271,FALSE),'csapat-ranglista'!$A:$CC,BN$272,FALSE)/4),0)</f>
        <v>0</v>
      </c>
      <c r="BO47" s="226">
        <f>IFERROR(IF(RIGHT(VLOOKUP($A47,csapatok!$A:$GR,BO$271,FALSE),5)="Csere",VLOOKUP(LEFT(VLOOKUP($A47,csapatok!$A:$GR,BO$271,FALSE),LEN(VLOOKUP($A47,csapatok!$A:$GR,BO$271,FALSE))-6),'csapat-ranglista'!$A:$CC,BO$272,FALSE)/8,VLOOKUP(VLOOKUP($A47,csapatok!$A:$GR,BO$271,FALSE),'csapat-ranglista'!$A:$CC,BO$272,FALSE)/4),0)</f>
        <v>0</v>
      </c>
      <c r="BP47" s="226">
        <f>IFERROR(IF(RIGHT(VLOOKUP($A47,csapatok!$A:$GR,BP$271,FALSE),5)="Csere",VLOOKUP(LEFT(VLOOKUP($A47,csapatok!$A:$GR,BP$271,FALSE),LEN(VLOOKUP($A47,csapatok!$A:$GR,BP$271,FALSE))-6),'csapat-ranglista'!$A:$CC,BP$272,FALSE)/8,VLOOKUP(VLOOKUP($A47,csapatok!$A:$GR,BP$271,FALSE),'csapat-ranglista'!$A:$CC,BP$272,FALSE)/4),0)</f>
        <v>0</v>
      </c>
      <c r="BQ47" s="226">
        <f>IFERROR(IF(RIGHT(VLOOKUP($A47,csapatok!$A:$GR,BQ$271,FALSE),5)="Csere",VLOOKUP(LEFT(VLOOKUP($A47,csapatok!$A:$GR,BQ$271,FALSE),LEN(VLOOKUP($A47,csapatok!$A:$GR,BQ$271,FALSE))-6),'csapat-ranglista'!$A:$CC,BQ$272,FALSE)/8,VLOOKUP(VLOOKUP($A47,csapatok!$A:$GR,BQ$271,FALSE),'csapat-ranglista'!$A:$CC,BQ$272,FALSE)/4),0)</f>
        <v>0</v>
      </c>
      <c r="BR47" s="226">
        <f>IFERROR(IF(RIGHT(VLOOKUP($A47,csapatok!$A:$GR,BR$271,FALSE),5)="Csere",VLOOKUP(LEFT(VLOOKUP($A47,csapatok!$A:$GR,BR$271,FALSE),LEN(VLOOKUP($A47,csapatok!$A:$GR,BR$271,FALSE))-6),'csapat-ranglista'!$A:$CC,BR$272,FALSE)/8,VLOOKUP(VLOOKUP($A47,csapatok!$A:$GR,BR$271,FALSE),'csapat-ranglista'!$A:$CC,BR$272,FALSE)/4),0)</f>
        <v>0</v>
      </c>
      <c r="BS47" s="226">
        <f>IFERROR(IF(RIGHT(VLOOKUP($A47,csapatok!$A:$GR,BS$271,FALSE),5)="Csere",VLOOKUP(LEFT(VLOOKUP($A47,csapatok!$A:$GR,BS$271,FALSE),LEN(VLOOKUP($A47,csapatok!$A:$GR,BS$271,FALSE))-6),'csapat-ranglista'!$A:$CC,BS$272,FALSE)/8,VLOOKUP(VLOOKUP($A47,csapatok!$A:$GR,BS$271,FALSE),'csapat-ranglista'!$A:$CC,BS$272,FALSE)/4),0)</f>
        <v>0</v>
      </c>
      <c r="BT47" s="226">
        <f>IFERROR(IF(RIGHT(VLOOKUP($A47,csapatok!$A:$GR,BT$271,FALSE),5)="Csere",VLOOKUP(LEFT(VLOOKUP($A47,csapatok!$A:$GR,BT$271,FALSE),LEN(VLOOKUP($A47,csapatok!$A:$GR,BT$271,FALSE))-6),'csapat-ranglista'!$A:$CC,BT$272,FALSE)/8,VLOOKUP(VLOOKUP($A47,csapatok!$A:$GR,BT$271,FALSE),'csapat-ranglista'!$A:$CC,BT$272,FALSE)/4),0)</f>
        <v>0</v>
      </c>
      <c r="BU47" s="226">
        <f>IFERROR(IF(RIGHT(VLOOKUP($A47,csapatok!$A:$GR,BU$271,FALSE),5)="Csere",VLOOKUP(LEFT(VLOOKUP($A47,csapatok!$A:$GR,BU$271,FALSE),LEN(VLOOKUP($A47,csapatok!$A:$GR,BU$271,FALSE))-6),'csapat-ranglista'!$A:$CC,BU$272,FALSE)/8,VLOOKUP(VLOOKUP($A47,csapatok!$A:$GR,BU$271,FALSE),'csapat-ranglista'!$A:$CC,BU$272,FALSE)/4),0)</f>
        <v>0</v>
      </c>
      <c r="BV47" s="226">
        <f>IFERROR(IF(RIGHT(VLOOKUP($A47,csapatok!$A:$GR,BV$271,FALSE),5)="Csere",VLOOKUP(LEFT(VLOOKUP($A47,csapatok!$A:$GR,BV$271,FALSE),LEN(VLOOKUP($A47,csapatok!$A:$GR,BV$271,FALSE))-6),'csapat-ranglista'!$A:$CC,BV$272,FALSE)/8,VLOOKUP(VLOOKUP($A47,csapatok!$A:$GR,BV$271,FALSE),'csapat-ranglista'!$A:$CC,BV$272,FALSE)/4),0)</f>
        <v>0</v>
      </c>
      <c r="BW47" s="226">
        <f>IFERROR(IF(RIGHT(VLOOKUP($A47,csapatok!$A:$GR,BW$271,FALSE),5)="Csere",VLOOKUP(LEFT(VLOOKUP($A47,csapatok!$A:$GR,BW$271,FALSE),LEN(VLOOKUP($A47,csapatok!$A:$GR,BW$271,FALSE))-6),'csapat-ranglista'!$A:$CC,BW$272,FALSE)/8,VLOOKUP(VLOOKUP($A47,csapatok!$A:$GR,BW$271,FALSE),'csapat-ranglista'!$A:$CC,BW$272,FALSE)/4),0)</f>
        <v>0</v>
      </c>
      <c r="BX47" s="226">
        <f>IFERROR(IF(RIGHT(VLOOKUP($A47,csapatok!$A:$GR,BX$271,FALSE),5)="Csere",VLOOKUP(LEFT(VLOOKUP($A47,csapatok!$A:$GR,BX$271,FALSE),LEN(VLOOKUP($A47,csapatok!$A:$GR,BX$271,FALSE))-6),'csapat-ranglista'!$A:$CC,BX$272,FALSE)/8,VLOOKUP(VLOOKUP($A47,csapatok!$A:$GR,BX$271,FALSE),'csapat-ranglista'!$A:$CC,BX$272,FALSE)/4),0)</f>
        <v>0</v>
      </c>
      <c r="BY47" s="226">
        <f>IFERROR(IF(RIGHT(VLOOKUP($A47,csapatok!$A:$GR,BY$271,FALSE),5)="Csere",VLOOKUP(LEFT(VLOOKUP($A47,csapatok!$A:$GR,BY$271,FALSE),LEN(VLOOKUP($A47,csapatok!$A:$GR,BY$271,FALSE))-6),'csapat-ranglista'!$A:$CC,BY$272,FALSE)/8,VLOOKUP(VLOOKUP($A47,csapatok!$A:$GR,BY$271,FALSE),'csapat-ranglista'!$A:$CC,BY$272,FALSE)/4),0)</f>
        <v>24.915463328376667</v>
      </c>
      <c r="BZ47" s="226">
        <f>IFERROR(IF(RIGHT(VLOOKUP($A47,csapatok!$A:$GR,BZ$271,FALSE),5)="Csere",VLOOKUP(LEFT(VLOOKUP($A47,csapatok!$A:$GR,BZ$271,FALSE),LEN(VLOOKUP($A47,csapatok!$A:$GR,BZ$271,FALSE))-6),'csapat-ranglista'!$A:$CC,BZ$272,FALSE)/8,VLOOKUP(VLOOKUP($A47,csapatok!$A:$GR,BZ$271,FALSE),'csapat-ranglista'!$A:$CC,BZ$272,FALSE)/4),0)</f>
        <v>0</v>
      </c>
      <c r="CA47" s="226">
        <f>IFERROR(IF(RIGHT(VLOOKUP($A47,csapatok!$A:$GR,CA$271,FALSE),5)="Csere",VLOOKUP(LEFT(VLOOKUP($A47,csapatok!$A:$GR,CA$271,FALSE),LEN(VLOOKUP($A47,csapatok!$A:$GR,CA$271,FALSE))-6),'csapat-ranglista'!$A:$CC,CA$272,FALSE)/8,VLOOKUP(VLOOKUP($A47,csapatok!$A:$GR,CA$271,FALSE),'csapat-ranglista'!$A:$CC,CA$272,FALSE)/4),0)</f>
        <v>0</v>
      </c>
      <c r="CB47" s="226">
        <f>IFERROR(IF(RIGHT(VLOOKUP($A47,csapatok!$A:$GR,CB$271,FALSE),5)="Csere",VLOOKUP(LEFT(VLOOKUP($A47,csapatok!$A:$GR,CB$271,FALSE),LEN(VLOOKUP($A47,csapatok!$A:$GR,CB$271,FALSE))-6),'csapat-ranglista'!$A:$CC,CB$272,FALSE)/8,VLOOKUP(VLOOKUP($A47,csapatok!$A:$GR,CB$271,FALSE),'csapat-ranglista'!$A:$CC,CB$272,FALSE)/4),0)</f>
        <v>0</v>
      </c>
      <c r="CC47" s="226">
        <f>IFERROR(IF(RIGHT(VLOOKUP($A47,csapatok!$A:$GR,CC$271,FALSE),5)="Csere",VLOOKUP(LEFT(VLOOKUP($A47,csapatok!$A:$GR,CC$271,FALSE),LEN(VLOOKUP($A47,csapatok!$A:$GR,CC$271,FALSE))-6),'csapat-ranglista'!$A:$CC,CC$272,FALSE)/8,VLOOKUP(VLOOKUP($A47,csapatok!$A:$GR,CC$271,FALSE),'csapat-ranglista'!$A:$CC,CC$272,FALSE)/4),0)</f>
        <v>0</v>
      </c>
      <c r="CD47" s="226">
        <f>IFERROR(IF(RIGHT(VLOOKUP($A47,csapatok!$A:$GR,CD$271,FALSE),5)="Csere",VLOOKUP(LEFT(VLOOKUP($A47,csapatok!$A:$GR,CD$271,FALSE),LEN(VLOOKUP($A47,csapatok!$A:$GR,CD$271,FALSE))-6),'csapat-ranglista'!$A:$CC,CD$272,FALSE)/8,VLOOKUP(VLOOKUP($A47,csapatok!$A:$GR,CD$271,FALSE),'csapat-ranglista'!$A:$CC,CD$272,FALSE)/4),0)</f>
        <v>0</v>
      </c>
      <c r="CE47" s="226">
        <f>IFERROR(IF(RIGHT(VLOOKUP($A47,csapatok!$A:$GR,CE$271,FALSE),5)="Csere",VLOOKUP(LEFT(VLOOKUP($A47,csapatok!$A:$GR,CE$271,FALSE),LEN(VLOOKUP($A47,csapatok!$A:$GR,CE$271,FALSE))-6),'csapat-ranglista'!$A:$CC,CE$272,FALSE)/8,VLOOKUP(VLOOKUP($A47,csapatok!$A:$GR,CE$271,FALSE),'csapat-ranglista'!$A:$CC,CE$272,FALSE)/4),0)</f>
        <v>0</v>
      </c>
      <c r="CF47" s="226">
        <f>IFERROR(IF(RIGHT(VLOOKUP($A47,csapatok!$A:$GR,CF$271,FALSE),5)="Csere",VLOOKUP(LEFT(VLOOKUP($A47,csapatok!$A:$GR,CF$271,FALSE),LEN(VLOOKUP($A47,csapatok!$A:$GR,CF$271,FALSE))-6),'csapat-ranglista'!$A:$CC,CF$272,FALSE)/8,VLOOKUP(VLOOKUP($A47,csapatok!$A:$GR,CF$271,FALSE),'csapat-ranglista'!$A:$CC,CF$272,FALSE)/4),0)</f>
        <v>0</v>
      </c>
      <c r="CG47" s="226">
        <f>IFERROR(IF(RIGHT(VLOOKUP($A47,csapatok!$A:$GR,CG$271,FALSE),5)="Csere",VLOOKUP(LEFT(VLOOKUP($A47,csapatok!$A:$GR,CG$271,FALSE),LEN(VLOOKUP($A47,csapatok!$A:$GR,CG$271,FALSE))-6),'csapat-ranglista'!$A:$CC,CG$272,FALSE)/8,VLOOKUP(VLOOKUP($A47,csapatok!$A:$GR,CG$271,FALSE),'csapat-ranglista'!$A:$CC,CG$272,FALSE)/4),0)</f>
        <v>0</v>
      </c>
      <c r="CH47" s="226">
        <f>IFERROR(IF(RIGHT(VLOOKUP($A47,csapatok!$A:$GR,CH$271,FALSE),5)="Csere",VLOOKUP(LEFT(VLOOKUP($A47,csapatok!$A:$GR,CH$271,FALSE),LEN(VLOOKUP($A47,csapatok!$A:$GR,CH$271,FALSE))-6),'csapat-ranglista'!$A:$CC,CH$272,FALSE)/8,VLOOKUP(VLOOKUP($A47,csapatok!$A:$GR,CH$271,FALSE),'csapat-ranglista'!$A:$CC,CH$272,FALSE)/4),0)</f>
        <v>0</v>
      </c>
      <c r="CI47" s="226">
        <f>IFERROR(IF(RIGHT(VLOOKUP($A47,csapatok!$A:$GR,CI$271,FALSE),5)="Csere",VLOOKUP(LEFT(VLOOKUP($A47,csapatok!$A:$GR,CI$271,FALSE),LEN(VLOOKUP($A47,csapatok!$A:$GR,CI$271,FALSE))-6),'csapat-ranglista'!$A:$CC,CI$272,FALSE)/8,VLOOKUP(VLOOKUP($A47,csapatok!$A:$GR,CI$271,FALSE),'csapat-ranglista'!$A:$CC,CI$272,FALSE)/4),0)</f>
        <v>0</v>
      </c>
      <c r="CJ47" s="227">
        <f>versenyek!$IQ$11*IFERROR(VLOOKUP(VLOOKUP($A47,versenyek!IP:IR,3,FALSE),szabalyok!$A$16:$B$23,2,FALSE)/4,0)</f>
        <v>0</v>
      </c>
      <c r="CK47" s="227">
        <f>versenyek!$IT$11*IFERROR(VLOOKUP(VLOOKUP($A47,versenyek!IS:IU,3,FALSE),szabalyok!$A$16:$B$23,2,FALSE)/4,0)</f>
        <v>0</v>
      </c>
      <c r="CL47" s="226"/>
      <c r="CM47" s="250">
        <f t="shared" si="1"/>
        <v>24.915463328376667</v>
      </c>
    </row>
    <row r="48" spans="1:91">
      <c r="A48" s="32" t="s">
        <v>153</v>
      </c>
      <c r="B48" s="2">
        <v>30694</v>
      </c>
      <c r="C48" s="133" t="str">
        <f t="shared" ref="C48:C66" si="3">IF(B48=0,"",IF(B48&lt;$C$1,"felnőtt","ifi"))</f>
        <v>felnőtt</v>
      </c>
      <c r="D48" s="32" t="s">
        <v>9</v>
      </c>
      <c r="E48" s="47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8.6142706298441283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6.2088391567135206</v>
      </c>
      <c r="U48" s="32">
        <v>0</v>
      </c>
      <c r="V48" s="32">
        <v>0</v>
      </c>
      <c r="W48" s="32">
        <v>0.74550547175003534</v>
      </c>
      <c r="X48" s="32">
        <f>IFERROR(IF(RIGHT(VLOOKUP($A48,csapatok!$A:$BL,X$271,FALSE),5)="Csere",VLOOKUP(LEFT(VLOOKUP($A48,csapatok!$A:$BL,X$271,FALSE),LEN(VLOOKUP($A48,csapatok!$A:$BL,X$271,FALSE))-6),'csapat-ranglista'!$A:$CC,X$272,FALSE)/8,VLOOKUP(VLOOKUP($A48,csapatok!$A:$BL,X$271,FALSE),'csapat-ranglista'!$A:$CC,X$272,FALSE)/4),0)</f>
        <v>0</v>
      </c>
      <c r="Y48" s="32">
        <f>IFERROR(IF(RIGHT(VLOOKUP($A48,csapatok!$A:$BL,Y$271,FALSE),5)="Csere",VLOOKUP(LEFT(VLOOKUP($A48,csapatok!$A:$BL,Y$271,FALSE),LEN(VLOOKUP($A48,csapatok!$A:$BL,Y$271,FALSE))-6),'csapat-ranglista'!$A:$CC,Y$272,FALSE)/8,VLOOKUP(VLOOKUP($A48,csapatok!$A:$BL,Y$271,FALSE),'csapat-ranglista'!$A:$CC,Y$272,FALSE)/4),0)</f>
        <v>0</v>
      </c>
      <c r="Z48" s="32">
        <f>IFERROR(IF(RIGHT(VLOOKUP($A48,csapatok!$A:$BL,Z$271,FALSE),5)="Csere",VLOOKUP(LEFT(VLOOKUP($A48,csapatok!$A:$BL,Z$271,FALSE),LEN(VLOOKUP($A48,csapatok!$A:$BL,Z$271,FALSE))-6),'csapat-ranglista'!$A:$CC,Z$272,FALSE)/8,VLOOKUP(VLOOKUP($A48,csapatok!$A:$BL,Z$271,FALSE),'csapat-ranglista'!$A:$CC,Z$272,FALSE)/4),0)</f>
        <v>3.2130690094420524</v>
      </c>
      <c r="AA48" s="32">
        <f>IFERROR(IF(RIGHT(VLOOKUP($A48,csapatok!$A:$BL,AA$271,FALSE),5)="Csere",VLOOKUP(LEFT(VLOOKUP($A48,csapatok!$A:$BL,AA$271,FALSE),LEN(VLOOKUP($A48,csapatok!$A:$BL,AA$271,FALSE))-6),'csapat-ranglista'!$A:$CC,AA$272,FALSE)/8,VLOOKUP(VLOOKUP($A48,csapatok!$A:$BL,AA$271,FALSE),'csapat-ranglista'!$A:$CC,AA$272,FALSE)/4),0)</f>
        <v>0</v>
      </c>
      <c r="AB48" s="226">
        <f>IFERROR(IF(RIGHT(VLOOKUP($A48,csapatok!$A:$BL,AB$271,FALSE),5)="Csere",VLOOKUP(LEFT(VLOOKUP($A48,csapatok!$A:$BL,AB$271,FALSE),LEN(VLOOKUP($A48,csapatok!$A:$BL,AB$271,FALSE))-6),'csapat-ranglista'!$A:$CC,AB$272,FALSE)/8,VLOOKUP(VLOOKUP($A48,csapatok!$A:$BL,AB$271,FALSE),'csapat-ranglista'!$A:$CC,AB$272,FALSE)/4),0)</f>
        <v>0</v>
      </c>
      <c r="AC48" s="226">
        <f>IFERROR(IF(RIGHT(VLOOKUP($A48,csapatok!$A:$BL,AC$271,FALSE),5)="Csere",VLOOKUP(LEFT(VLOOKUP($A48,csapatok!$A:$BL,AC$271,FALSE),LEN(VLOOKUP($A48,csapatok!$A:$BL,AC$271,FALSE))-6),'csapat-ranglista'!$A:$CC,AC$272,FALSE)/8,VLOOKUP(VLOOKUP($A48,csapatok!$A:$BL,AC$271,FALSE),'csapat-ranglista'!$A:$CC,AC$272,FALSE)/4),0)</f>
        <v>0</v>
      </c>
      <c r="AD48" s="226">
        <f>IFERROR(IF(RIGHT(VLOOKUP($A48,csapatok!$A:$BL,AD$271,FALSE),5)="Csere",VLOOKUP(LEFT(VLOOKUP($A48,csapatok!$A:$BL,AD$271,FALSE),LEN(VLOOKUP($A48,csapatok!$A:$BL,AD$271,FALSE))-6),'csapat-ranglista'!$A:$CC,AD$272,FALSE)/8,VLOOKUP(VLOOKUP($A48,csapatok!$A:$BL,AD$271,FALSE),'csapat-ranglista'!$A:$CC,AD$272,FALSE)/4),0)</f>
        <v>0</v>
      </c>
      <c r="AE48" s="226">
        <f>IFERROR(IF(RIGHT(VLOOKUP($A48,csapatok!$A:$BL,AE$271,FALSE),5)="Csere",VLOOKUP(LEFT(VLOOKUP($A48,csapatok!$A:$BL,AE$271,FALSE),LEN(VLOOKUP($A48,csapatok!$A:$BL,AE$271,FALSE))-6),'csapat-ranglista'!$A:$CC,AE$272,FALSE)/8,VLOOKUP(VLOOKUP($A48,csapatok!$A:$BL,AE$271,FALSE),'csapat-ranglista'!$A:$CC,AE$272,FALSE)/4),0)</f>
        <v>0</v>
      </c>
      <c r="AF48" s="226">
        <f>IFERROR(IF(RIGHT(VLOOKUP($A48,csapatok!$A:$BL,AF$271,FALSE),5)="Csere",VLOOKUP(LEFT(VLOOKUP($A48,csapatok!$A:$BL,AF$271,FALSE),LEN(VLOOKUP($A48,csapatok!$A:$BL,AF$271,FALSE))-6),'csapat-ranglista'!$A:$CC,AF$272,FALSE)/8,VLOOKUP(VLOOKUP($A48,csapatok!$A:$BL,AF$271,FALSE),'csapat-ranglista'!$A:$CC,AF$272,FALSE)/4),0)</f>
        <v>0</v>
      </c>
      <c r="AG48" s="226">
        <f>IFERROR(IF(RIGHT(VLOOKUP($A48,csapatok!$A:$BL,AG$271,FALSE),5)="Csere",VLOOKUP(LEFT(VLOOKUP($A48,csapatok!$A:$BL,AG$271,FALSE),LEN(VLOOKUP($A48,csapatok!$A:$BL,AG$271,FALSE))-6),'csapat-ranglista'!$A:$CC,AG$272,FALSE)/8,VLOOKUP(VLOOKUP($A48,csapatok!$A:$BL,AG$271,FALSE),'csapat-ranglista'!$A:$CC,AG$272,FALSE)/4),0)</f>
        <v>4.5640015230275797</v>
      </c>
      <c r="AH48" s="226">
        <f>IFERROR(IF(RIGHT(VLOOKUP($A48,csapatok!$A:$BL,AH$271,FALSE),5)="Csere",VLOOKUP(LEFT(VLOOKUP($A48,csapatok!$A:$BL,AH$271,FALSE),LEN(VLOOKUP($A48,csapatok!$A:$BL,AH$271,FALSE))-6),'csapat-ranglista'!$A:$CC,AH$272,FALSE)/8,VLOOKUP(VLOOKUP($A48,csapatok!$A:$BL,AH$271,FALSE),'csapat-ranglista'!$A:$CC,AH$272,FALSE)/4),0)</f>
        <v>0</v>
      </c>
      <c r="AI48" s="226">
        <f>IFERROR(IF(RIGHT(VLOOKUP($A48,csapatok!$A:$BL,AI$271,FALSE),5)="Csere",VLOOKUP(LEFT(VLOOKUP($A48,csapatok!$A:$BL,AI$271,FALSE),LEN(VLOOKUP($A48,csapatok!$A:$BL,AI$271,FALSE))-6),'csapat-ranglista'!$A:$CC,AI$272,FALSE)/8,VLOOKUP(VLOOKUP($A48,csapatok!$A:$BL,AI$271,FALSE),'csapat-ranglista'!$A:$CC,AI$272,FALSE)/4),0)</f>
        <v>0</v>
      </c>
      <c r="AJ48" s="226">
        <f>IFERROR(IF(RIGHT(VLOOKUP($A48,csapatok!$A:$BL,AJ$271,FALSE),5)="Csere",VLOOKUP(LEFT(VLOOKUP($A48,csapatok!$A:$BL,AJ$271,FALSE),LEN(VLOOKUP($A48,csapatok!$A:$BL,AJ$271,FALSE))-6),'csapat-ranglista'!$A:$CC,AJ$272,FALSE)/8,VLOOKUP(VLOOKUP($A48,csapatok!$A:$BL,AJ$271,FALSE),'csapat-ranglista'!$A:$CC,AJ$272,FALSE)/2),0)</f>
        <v>0</v>
      </c>
      <c r="AK48" s="226">
        <f>IFERROR(IF(RIGHT(VLOOKUP($A48,csapatok!$A:$CN,AK$271,FALSE),5)="Csere",VLOOKUP(LEFT(VLOOKUP($A48,csapatok!$A:$CN,AK$271,FALSE),LEN(VLOOKUP($A48,csapatok!$A:$CN,AK$271,FALSE))-6),'csapat-ranglista'!$A:$CC,AK$272,FALSE)/8,VLOOKUP(VLOOKUP($A48,csapatok!$A:$CN,AK$271,FALSE),'csapat-ranglista'!$A:$CC,AK$272,FALSE)/4),0)</f>
        <v>0</v>
      </c>
      <c r="AL48" s="226">
        <f>IFERROR(IF(RIGHT(VLOOKUP($A48,csapatok!$A:$CN,AL$271,FALSE),5)="Csere",VLOOKUP(LEFT(VLOOKUP($A48,csapatok!$A:$CN,AL$271,FALSE),LEN(VLOOKUP($A48,csapatok!$A:$CN,AL$271,FALSE))-6),'csapat-ranglista'!$A:$CC,AL$272,FALSE)/8,VLOOKUP(VLOOKUP($A48,csapatok!$A:$CN,AL$271,FALSE),'csapat-ranglista'!$A:$CC,AL$272,FALSE)/4),0)</f>
        <v>2.7133510236726881</v>
      </c>
      <c r="AM48" s="226">
        <f>IFERROR(IF(RIGHT(VLOOKUP($A48,csapatok!$A:$CN,AM$271,FALSE),5)="Csere",VLOOKUP(LEFT(VLOOKUP($A48,csapatok!$A:$CN,AM$271,FALSE),LEN(VLOOKUP($A48,csapatok!$A:$CN,AM$271,FALSE))-6),'csapat-ranglista'!$A:$CC,AM$272,FALSE)/8,VLOOKUP(VLOOKUP($A48,csapatok!$A:$CN,AM$271,FALSE),'csapat-ranglista'!$A:$CC,AM$272,FALSE)/4),0)</f>
        <v>0</v>
      </c>
      <c r="AN48" s="226">
        <f>IFERROR(IF(RIGHT(VLOOKUP($A48,csapatok!$A:$CN,AN$271,FALSE),5)="Csere",VLOOKUP(LEFT(VLOOKUP($A48,csapatok!$A:$CN,AN$271,FALSE),LEN(VLOOKUP($A48,csapatok!$A:$CN,AN$271,FALSE))-6),'csapat-ranglista'!$A:$CC,AN$272,FALSE)/8,VLOOKUP(VLOOKUP($A48,csapatok!$A:$CN,AN$271,FALSE),'csapat-ranglista'!$A:$CC,AN$272,FALSE)/4),0)</f>
        <v>0</v>
      </c>
      <c r="AO48" s="226">
        <f>IFERROR(IF(RIGHT(VLOOKUP($A48,csapatok!$A:$CN,AO$271,FALSE),5)="Csere",VLOOKUP(LEFT(VLOOKUP($A48,csapatok!$A:$CN,AO$271,FALSE),LEN(VLOOKUP($A48,csapatok!$A:$CN,AO$271,FALSE))-6),'csapat-ranglista'!$A:$CC,AO$272,FALSE)/8,VLOOKUP(VLOOKUP($A48,csapatok!$A:$CN,AO$271,FALSE),'csapat-ranglista'!$A:$CC,AO$272,FALSE)/4),0)</f>
        <v>0</v>
      </c>
      <c r="AP48" s="226">
        <f>IFERROR(IF(RIGHT(VLOOKUP($A48,csapatok!$A:$CN,AP$271,FALSE),5)="Csere",VLOOKUP(LEFT(VLOOKUP($A48,csapatok!$A:$CN,AP$271,FALSE),LEN(VLOOKUP($A48,csapatok!$A:$CN,AP$271,FALSE))-6),'csapat-ranglista'!$A:$CC,AP$272,FALSE)/8,VLOOKUP(VLOOKUP($A48,csapatok!$A:$CN,AP$271,FALSE),'csapat-ranglista'!$A:$CC,AP$272,FALSE)/4),0)</f>
        <v>0</v>
      </c>
      <c r="AQ48" s="226">
        <f>IFERROR(IF(RIGHT(VLOOKUP($A48,csapatok!$A:$CN,AQ$271,FALSE),5)="Csere",VLOOKUP(LEFT(VLOOKUP($A48,csapatok!$A:$CN,AQ$271,FALSE),LEN(VLOOKUP($A48,csapatok!$A:$CN,AQ$271,FALSE))-6),'csapat-ranglista'!$A:$CC,AQ$272,FALSE)/8,VLOOKUP(VLOOKUP($A48,csapatok!$A:$CN,AQ$271,FALSE),'csapat-ranglista'!$A:$CC,AQ$272,FALSE)/4),0)</f>
        <v>0.82446678908228366</v>
      </c>
      <c r="AR48" s="226">
        <f>IFERROR(IF(RIGHT(VLOOKUP($A48,csapatok!$A:$CN,AR$271,FALSE),5)="Csere",VLOOKUP(LEFT(VLOOKUP($A48,csapatok!$A:$CN,AR$271,FALSE),LEN(VLOOKUP($A48,csapatok!$A:$CN,AR$271,FALSE))-6),'csapat-ranglista'!$A:$CC,AR$272,FALSE)/8,VLOOKUP(VLOOKUP($A48,csapatok!$A:$CN,AR$271,FALSE),'csapat-ranglista'!$A:$CC,AR$272,FALSE)/4),0)</f>
        <v>0</v>
      </c>
      <c r="AS48" s="226">
        <f>IFERROR(IF(RIGHT(VLOOKUP($A48,csapatok!$A:$CN,AS$271,FALSE),5)="Csere",VLOOKUP(LEFT(VLOOKUP($A48,csapatok!$A:$CN,AS$271,FALSE),LEN(VLOOKUP($A48,csapatok!$A:$CN,AS$271,FALSE))-6),'csapat-ranglista'!$A:$CC,AS$272,FALSE)/8,VLOOKUP(VLOOKUP($A48,csapatok!$A:$CN,AS$271,FALSE),'csapat-ranglista'!$A:$CC,AS$272,FALSE)/4),0)</f>
        <v>6.8028438332806331</v>
      </c>
      <c r="AT48" s="226">
        <f>IFERROR(IF(RIGHT(VLOOKUP($A48,csapatok!$A:$CN,AT$271,FALSE),5)="Csere",VLOOKUP(LEFT(VLOOKUP($A48,csapatok!$A:$CN,AT$271,FALSE),LEN(VLOOKUP($A48,csapatok!$A:$CN,AT$271,FALSE))-6),'csapat-ranglista'!$A:$CC,AT$272,FALSE)/8,VLOOKUP(VLOOKUP($A48,csapatok!$A:$CN,AT$271,FALSE),'csapat-ranglista'!$A:$CC,AT$272,FALSE)/4),0)</f>
        <v>0</v>
      </c>
      <c r="AU48" s="226">
        <f>IFERROR(IF(RIGHT(VLOOKUP($A48,csapatok!$A:$CN,AU$271,FALSE),5)="Csere",VLOOKUP(LEFT(VLOOKUP($A48,csapatok!$A:$CN,AU$271,FALSE),LEN(VLOOKUP($A48,csapatok!$A:$CN,AU$271,FALSE))-6),'csapat-ranglista'!$A:$CC,AU$272,FALSE)/8,VLOOKUP(VLOOKUP($A48,csapatok!$A:$CN,AU$271,FALSE),'csapat-ranglista'!$A:$CC,AU$272,FALSE)/4),0)</f>
        <v>0</v>
      </c>
      <c r="AV48" s="226">
        <f>IFERROR(IF(RIGHT(VLOOKUP($A48,csapatok!$A:$CN,AV$271,FALSE),5)="Csere",VLOOKUP(LEFT(VLOOKUP($A48,csapatok!$A:$CN,AV$271,FALSE),LEN(VLOOKUP($A48,csapatok!$A:$CN,AV$271,FALSE))-6),'csapat-ranglista'!$A:$CC,AV$272,FALSE)/8,VLOOKUP(VLOOKUP($A48,csapatok!$A:$CN,AV$271,FALSE),'csapat-ranglista'!$A:$CC,AV$272,FALSE)/4),0)</f>
        <v>0</v>
      </c>
      <c r="AW48" s="226">
        <f>IFERROR(IF(RIGHT(VLOOKUP($A48,csapatok!$A:$CN,AW$271,FALSE),5)="Csere",VLOOKUP(LEFT(VLOOKUP($A48,csapatok!$A:$CN,AW$271,FALSE),LEN(VLOOKUP($A48,csapatok!$A:$CN,AW$271,FALSE))-6),'csapat-ranglista'!$A:$CC,AW$272,FALSE)/8,VLOOKUP(VLOOKUP($A48,csapatok!$A:$CN,AW$271,FALSE),'csapat-ranglista'!$A:$CC,AW$272,FALSE)/4),0)</f>
        <v>0</v>
      </c>
      <c r="AX48" s="226">
        <f>IFERROR(IF(RIGHT(VLOOKUP($A48,csapatok!$A:$CN,AX$271,FALSE),5)="Csere",VLOOKUP(LEFT(VLOOKUP($A48,csapatok!$A:$CN,AX$271,FALSE),LEN(VLOOKUP($A48,csapatok!$A:$CN,AX$271,FALSE))-6),'csapat-ranglista'!$A:$CC,AX$272,FALSE)/8,VLOOKUP(VLOOKUP($A48,csapatok!$A:$CN,AX$271,FALSE),'csapat-ranglista'!$A:$CC,AX$272,FALSE)/4),0)</f>
        <v>0</v>
      </c>
      <c r="AY48" s="226">
        <f>IFERROR(IF(RIGHT(VLOOKUP($A48,csapatok!$A:$GR,AY$271,FALSE),5)="Csere",VLOOKUP(LEFT(VLOOKUP($A48,csapatok!$A:$GR,AY$271,FALSE),LEN(VLOOKUP($A48,csapatok!$A:$GR,AY$271,FALSE))-6),'csapat-ranglista'!$A:$CC,AY$272,FALSE)/8,VLOOKUP(VLOOKUP($A48,csapatok!$A:$GR,AY$271,FALSE),'csapat-ranglista'!$A:$CC,AY$272,FALSE)/4),0)</f>
        <v>0</v>
      </c>
      <c r="AZ48" s="226">
        <f>IFERROR(IF(RIGHT(VLOOKUP($A48,csapatok!$A:$GR,AZ$271,FALSE),5)="Csere",VLOOKUP(LEFT(VLOOKUP($A48,csapatok!$A:$GR,AZ$271,FALSE),LEN(VLOOKUP($A48,csapatok!$A:$GR,AZ$271,FALSE))-6),'csapat-ranglista'!$A:$CC,AZ$272,FALSE)/8,VLOOKUP(VLOOKUP($A48,csapatok!$A:$GR,AZ$271,FALSE),'csapat-ranglista'!$A:$CC,AZ$272,FALSE)/4),0)</f>
        <v>0</v>
      </c>
      <c r="BA48" s="226">
        <f>IFERROR(IF(RIGHT(VLOOKUP($A48,csapatok!$A:$GR,BA$271,FALSE),5)="Csere",VLOOKUP(LEFT(VLOOKUP($A48,csapatok!$A:$GR,BA$271,FALSE),LEN(VLOOKUP($A48,csapatok!$A:$GR,BA$271,FALSE))-6),'csapat-ranglista'!$A:$CC,BA$272,FALSE)/8,VLOOKUP(VLOOKUP($A48,csapatok!$A:$GR,BA$271,FALSE),'csapat-ranglista'!$A:$CC,BA$272,FALSE)/4),0)</f>
        <v>0</v>
      </c>
      <c r="BB48" s="226">
        <f>IFERROR(IF(RIGHT(VLOOKUP($A48,csapatok!$A:$GR,BB$271,FALSE),5)="Csere",VLOOKUP(LEFT(VLOOKUP($A48,csapatok!$A:$GR,BB$271,FALSE),LEN(VLOOKUP($A48,csapatok!$A:$GR,BB$271,FALSE))-6),'csapat-ranglista'!$A:$CC,BB$272,FALSE)/8,VLOOKUP(VLOOKUP($A48,csapatok!$A:$GR,BB$271,FALSE),'csapat-ranglista'!$A:$CC,BB$272,FALSE)/4),0)</f>
        <v>0</v>
      </c>
      <c r="BC48" s="227">
        <f>versenyek!$ES$11*IFERROR(VLOOKUP(VLOOKUP($A48,versenyek!ER:ET,3,FALSE),szabalyok!$A$16:$B$23,2,FALSE)/4,0)</f>
        <v>0</v>
      </c>
      <c r="BD48" s="227">
        <f>versenyek!$EV$11*IFERROR(VLOOKUP(VLOOKUP($A48,versenyek!EU:EW,3,FALSE),szabalyok!$A$16:$B$23,2,FALSE)/4,0)</f>
        <v>0</v>
      </c>
      <c r="BE48" s="226">
        <f>IFERROR(IF(RIGHT(VLOOKUP($A48,csapatok!$A:$GR,BE$271,FALSE),5)="Csere",VLOOKUP(LEFT(VLOOKUP($A48,csapatok!$A:$GR,BE$271,FALSE),LEN(VLOOKUP($A48,csapatok!$A:$GR,BE$271,FALSE))-6),'csapat-ranglista'!$A:$CC,BE$272,FALSE)/8,VLOOKUP(VLOOKUP($A48,csapatok!$A:$GR,BE$271,FALSE),'csapat-ranglista'!$A:$CC,BE$272,FALSE)/4),0)</f>
        <v>5.4226800803959208</v>
      </c>
      <c r="BF48" s="226">
        <f>IFERROR(IF(RIGHT(VLOOKUP($A48,csapatok!$A:$GR,BF$271,FALSE),5)="Csere",VLOOKUP(LEFT(VLOOKUP($A48,csapatok!$A:$GR,BF$271,FALSE),LEN(VLOOKUP($A48,csapatok!$A:$GR,BF$271,FALSE))-6),'csapat-ranglista'!$A:$CC,BF$272,FALSE)/8,VLOOKUP(VLOOKUP($A48,csapatok!$A:$GR,BF$271,FALSE),'csapat-ranglista'!$A:$CC,BF$272,FALSE)/4),0)</f>
        <v>0</v>
      </c>
      <c r="BG48" s="226">
        <f>IFERROR(IF(RIGHT(VLOOKUP($A48,csapatok!$A:$GR,BG$271,FALSE),5)="Csere",VLOOKUP(LEFT(VLOOKUP($A48,csapatok!$A:$GR,BG$271,FALSE),LEN(VLOOKUP($A48,csapatok!$A:$GR,BG$271,FALSE))-6),'csapat-ranglista'!$A:$CC,BG$272,FALSE)/8,VLOOKUP(VLOOKUP($A48,csapatok!$A:$GR,BG$271,FALSE),'csapat-ranglista'!$A:$CC,BG$272,FALSE)/4),0)</f>
        <v>0</v>
      </c>
      <c r="BH48" s="226">
        <f>IFERROR(IF(RIGHT(VLOOKUP($A48,csapatok!$A:$GR,BH$271,FALSE),5)="Csere",VLOOKUP(LEFT(VLOOKUP($A48,csapatok!$A:$GR,BH$271,FALSE),LEN(VLOOKUP($A48,csapatok!$A:$GR,BH$271,FALSE))-6),'csapat-ranglista'!$A:$CC,BH$272,FALSE)/8,VLOOKUP(VLOOKUP($A48,csapatok!$A:$GR,BH$271,FALSE),'csapat-ranglista'!$A:$CC,BH$272,FALSE)/4),0)</f>
        <v>0</v>
      </c>
      <c r="BI48" s="226">
        <f>IFERROR(IF(RIGHT(VLOOKUP($A48,csapatok!$A:$GR,BI$271,FALSE),5)="Csere",VLOOKUP(LEFT(VLOOKUP($A48,csapatok!$A:$GR,BI$271,FALSE),LEN(VLOOKUP($A48,csapatok!$A:$GR,BI$271,FALSE))-6),'csapat-ranglista'!$A:$CC,BI$272,FALSE)/8,VLOOKUP(VLOOKUP($A48,csapatok!$A:$GR,BI$271,FALSE),'csapat-ranglista'!$A:$CC,BI$272,FALSE)/4),0)</f>
        <v>0</v>
      </c>
      <c r="BJ48" s="226">
        <f>IFERROR(IF(RIGHT(VLOOKUP($A48,csapatok!$A:$GR,BJ$271,FALSE),5)="Csere",VLOOKUP(LEFT(VLOOKUP($A48,csapatok!$A:$GR,BJ$271,FALSE),LEN(VLOOKUP($A48,csapatok!$A:$GR,BJ$271,FALSE))-6),'csapat-ranglista'!$A:$CC,BJ$272,FALSE)/8,VLOOKUP(VLOOKUP($A48,csapatok!$A:$GR,BJ$271,FALSE),'csapat-ranglista'!$A:$CC,BJ$272,FALSE)/4),0)</f>
        <v>0</v>
      </c>
      <c r="BK48" s="226">
        <f>IFERROR(IF(RIGHT(VLOOKUP($A48,csapatok!$A:$GR,BK$271,FALSE),5)="Csere",VLOOKUP(LEFT(VLOOKUP($A48,csapatok!$A:$GR,BK$271,FALSE),LEN(VLOOKUP($A48,csapatok!$A:$GR,BK$271,FALSE))-6),'csapat-ranglista'!$A:$CC,BK$272,FALSE)/8,VLOOKUP(VLOOKUP($A48,csapatok!$A:$GR,BK$271,FALSE),'csapat-ranglista'!$A:$CC,BK$272,FALSE)/4),0)</f>
        <v>0</v>
      </c>
      <c r="BL48" s="226">
        <f>IFERROR(IF(RIGHT(VLOOKUP($A48,csapatok!$A:$GR,BL$271,FALSE),5)="Csere",VLOOKUP(LEFT(VLOOKUP($A48,csapatok!$A:$GR,BL$271,FALSE),LEN(VLOOKUP($A48,csapatok!$A:$GR,BL$271,FALSE))-6),'csapat-ranglista'!$A:$CC,BL$272,FALSE)/8,VLOOKUP(VLOOKUP($A48,csapatok!$A:$GR,BL$271,FALSE),'csapat-ranglista'!$A:$CC,BL$272,FALSE)/4),0)</f>
        <v>1.5135084216350414</v>
      </c>
      <c r="BM48" s="226">
        <f>IFERROR(IF(RIGHT(VLOOKUP($A48,csapatok!$A:$GR,BM$271,FALSE),5)="Csere",VLOOKUP(LEFT(VLOOKUP($A48,csapatok!$A:$GR,BM$271,FALSE),LEN(VLOOKUP($A48,csapatok!$A:$GR,BM$271,FALSE))-6),'csapat-ranglista'!$A:$CC,BM$272,FALSE)/8,VLOOKUP(VLOOKUP($A48,csapatok!$A:$GR,BM$271,FALSE),'csapat-ranglista'!$A:$CC,BM$272,FALSE)/4),0)</f>
        <v>0</v>
      </c>
      <c r="BN48" s="226">
        <f>IFERROR(IF(RIGHT(VLOOKUP($A48,csapatok!$A:$GR,BN$271,FALSE),5)="Csere",VLOOKUP(LEFT(VLOOKUP($A48,csapatok!$A:$GR,BN$271,FALSE),LEN(VLOOKUP($A48,csapatok!$A:$GR,BN$271,FALSE))-6),'csapat-ranglista'!$A:$CC,BN$272,FALSE)/8,VLOOKUP(VLOOKUP($A48,csapatok!$A:$GR,BN$271,FALSE),'csapat-ranglista'!$A:$CC,BN$272,FALSE)/4),0)</f>
        <v>0</v>
      </c>
      <c r="BO48" s="226">
        <f>IFERROR(IF(RIGHT(VLOOKUP($A48,csapatok!$A:$GR,BO$271,FALSE),5)="Csere",VLOOKUP(LEFT(VLOOKUP($A48,csapatok!$A:$GR,BO$271,FALSE),LEN(VLOOKUP($A48,csapatok!$A:$GR,BO$271,FALSE))-6),'csapat-ranglista'!$A:$CC,BO$272,FALSE)/8,VLOOKUP(VLOOKUP($A48,csapatok!$A:$GR,BO$271,FALSE),'csapat-ranglista'!$A:$CC,BO$272,FALSE)/4),0)</f>
        <v>0</v>
      </c>
      <c r="BP48" s="226">
        <f>IFERROR(IF(RIGHT(VLOOKUP($A48,csapatok!$A:$GR,BP$271,FALSE),5)="Csere",VLOOKUP(LEFT(VLOOKUP($A48,csapatok!$A:$GR,BP$271,FALSE),LEN(VLOOKUP($A48,csapatok!$A:$GR,BP$271,FALSE))-6),'csapat-ranglista'!$A:$CC,BP$272,FALSE)/8,VLOOKUP(VLOOKUP($A48,csapatok!$A:$GR,BP$271,FALSE),'csapat-ranglista'!$A:$CC,BP$272,FALSE)/4),0)</f>
        <v>0</v>
      </c>
      <c r="BQ48" s="226">
        <f>IFERROR(IF(RIGHT(VLOOKUP($A48,csapatok!$A:$GR,BQ$271,FALSE),5)="Csere",VLOOKUP(LEFT(VLOOKUP($A48,csapatok!$A:$GR,BQ$271,FALSE),LEN(VLOOKUP($A48,csapatok!$A:$GR,BQ$271,FALSE))-6),'csapat-ranglista'!$A:$CC,BQ$272,FALSE)/8,VLOOKUP(VLOOKUP($A48,csapatok!$A:$GR,BQ$271,FALSE),'csapat-ranglista'!$A:$CC,BQ$272,FALSE)/4),0)</f>
        <v>0</v>
      </c>
      <c r="BR48" s="226">
        <f>IFERROR(IF(RIGHT(VLOOKUP($A48,csapatok!$A:$GR,BR$271,FALSE),5)="Csere",VLOOKUP(LEFT(VLOOKUP($A48,csapatok!$A:$GR,BR$271,FALSE),LEN(VLOOKUP($A48,csapatok!$A:$GR,BR$271,FALSE))-6),'csapat-ranglista'!$A:$CC,BR$272,FALSE)/8,VLOOKUP(VLOOKUP($A48,csapatok!$A:$GR,BR$271,FALSE),'csapat-ranglista'!$A:$CC,BR$272,FALSE)/4),0)</f>
        <v>0</v>
      </c>
      <c r="BS48" s="226">
        <f>IFERROR(IF(RIGHT(VLOOKUP($A48,csapatok!$A:$GR,BS$271,FALSE),5)="Csere",VLOOKUP(LEFT(VLOOKUP($A48,csapatok!$A:$GR,BS$271,FALSE),LEN(VLOOKUP($A48,csapatok!$A:$GR,BS$271,FALSE))-6),'csapat-ranglista'!$A:$CC,BS$272,FALSE)/8,VLOOKUP(VLOOKUP($A48,csapatok!$A:$GR,BS$271,FALSE),'csapat-ranglista'!$A:$CC,BS$272,FALSE)/4),0)</f>
        <v>1.5620795383469517</v>
      </c>
      <c r="BT48" s="226">
        <f>IFERROR(IF(RIGHT(VLOOKUP($A48,csapatok!$A:$GR,BT$271,FALSE),5)="Csere",VLOOKUP(LEFT(VLOOKUP($A48,csapatok!$A:$GR,BT$271,FALSE),LEN(VLOOKUP($A48,csapatok!$A:$GR,BT$271,FALSE))-6),'csapat-ranglista'!$A:$CC,BT$272,FALSE)/8,VLOOKUP(VLOOKUP($A48,csapatok!$A:$GR,BT$271,FALSE),'csapat-ranglista'!$A:$CC,BT$272,FALSE)/4),0)</f>
        <v>0</v>
      </c>
      <c r="BU48" s="226">
        <f>IFERROR(IF(RIGHT(VLOOKUP($A48,csapatok!$A:$GR,BU$271,FALSE),5)="Csere",VLOOKUP(LEFT(VLOOKUP($A48,csapatok!$A:$GR,BU$271,FALSE),LEN(VLOOKUP($A48,csapatok!$A:$GR,BU$271,FALSE))-6),'csapat-ranglista'!$A:$CC,BU$272,FALSE)/8,VLOOKUP(VLOOKUP($A48,csapatok!$A:$GR,BU$271,FALSE),'csapat-ranglista'!$A:$CC,BU$272,FALSE)/4),0)</f>
        <v>0</v>
      </c>
      <c r="BV48" s="226">
        <f>IFERROR(IF(RIGHT(VLOOKUP($A48,csapatok!$A:$GR,BV$271,FALSE),5)="Csere",VLOOKUP(LEFT(VLOOKUP($A48,csapatok!$A:$GR,BV$271,FALSE),LEN(VLOOKUP($A48,csapatok!$A:$GR,BV$271,FALSE))-6),'csapat-ranglista'!$A:$CC,BV$272,FALSE)/8,VLOOKUP(VLOOKUP($A48,csapatok!$A:$GR,BV$271,FALSE),'csapat-ranglista'!$A:$CC,BV$272,FALSE)/4),0)</f>
        <v>0</v>
      </c>
      <c r="BW48" s="226">
        <f>IFERROR(IF(RIGHT(VLOOKUP($A48,csapatok!$A:$GR,BW$271,FALSE),5)="Csere",VLOOKUP(LEFT(VLOOKUP($A48,csapatok!$A:$GR,BW$271,FALSE),LEN(VLOOKUP($A48,csapatok!$A:$GR,BW$271,FALSE))-6),'csapat-ranglista'!$A:$CC,BW$272,FALSE)/8,VLOOKUP(VLOOKUP($A48,csapatok!$A:$GR,BW$271,FALSE),'csapat-ranglista'!$A:$CC,BW$272,FALSE)/4),0)</f>
        <v>0</v>
      </c>
      <c r="BX48" s="226">
        <f>IFERROR(IF(RIGHT(VLOOKUP($A48,csapatok!$A:$GR,BX$271,FALSE),5)="Csere",VLOOKUP(LEFT(VLOOKUP($A48,csapatok!$A:$GR,BX$271,FALSE),LEN(VLOOKUP($A48,csapatok!$A:$GR,BX$271,FALSE))-6),'csapat-ranglista'!$A:$CC,BX$272,FALSE)/8,VLOOKUP(VLOOKUP($A48,csapatok!$A:$GR,BX$271,FALSE),'csapat-ranglista'!$A:$CC,BX$272,FALSE)/4),0)</f>
        <v>11.127364416333844</v>
      </c>
      <c r="BY48" s="226">
        <f>IFERROR(IF(RIGHT(VLOOKUP($A48,csapatok!$A:$GR,BY$271,FALSE),5)="Csere",VLOOKUP(LEFT(VLOOKUP($A48,csapatok!$A:$GR,BY$271,FALSE),LEN(VLOOKUP($A48,csapatok!$A:$GR,BY$271,FALSE))-6),'csapat-ranglista'!$A:$CC,BY$272,FALSE)/8,VLOOKUP(VLOOKUP($A48,csapatok!$A:$GR,BY$271,FALSE),'csapat-ranglista'!$A:$CC,BY$272,FALSE)/4),0)</f>
        <v>0</v>
      </c>
      <c r="BZ48" s="226">
        <f>IFERROR(IF(RIGHT(VLOOKUP($A48,csapatok!$A:$GR,BZ$271,FALSE),5)="Csere",VLOOKUP(LEFT(VLOOKUP($A48,csapatok!$A:$GR,BZ$271,FALSE),LEN(VLOOKUP($A48,csapatok!$A:$GR,BZ$271,FALSE))-6),'csapat-ranglista'!$A:$CC,BZ$272,FALSE)/8,VLOOKUP(VLOOKUP($A48,csapatok!$A:$GR,BZ$271,FALSE),'csapat-ranglista'!$A:$CC,BZ$272,FALSE)/4),0)</f>
        <v>0</v>
      </c>
      <c r="CA48" s="226">
        <f>IFERROR(IF(RIGHT(VLOOKUP($A48,csapatok!$A:$GR,CA$271,FALSE),5)="Csere",VLOOKUP(LEFT(VLOOKUP($A48,csapatok!$A:$GR,CA$271,FALSE),LEN(VLOOKUP($A48,csapatok!$A:$GR,CA$271,FALSE))-6),'csapat-ranglista'!$A:$CC,CA$272,FALSE)/8,VLOOKUP(VLOOKUP($A48,csapatok!$A:$GR,CA$271,FALSE),'csapat-ranglista'!$A:$CC,CA$272,FALSE)/4),0)</f>
        <v>0</v>
      </c>
      <c r="CB48" s="226">
        <f>IFERROR(IF(RIGHT(VLOOKUP($A48,csapatok!$A:$GR,CB$271,FALSE),5)="Csere",VLOOKUP(LEFT(VLOOKUP($A48,csapatok!$A:$GR,CB$271,FALSE),LEN(VLOOKUP($A48,csapatok!$A:$GR,CB$271,FALSE))-6),'csapat-ranglista'!$A:$CC,CB$272,FALSE)/8,VLOOKUP(VLOOKUP($A48,csapatok!$A:$GR,CB$271,FALSE),'csapat-ranglista'!$A:$CC,CB$272,FALSE)/4),0)</f>
        <v>0</v>
      </c>
      <c r="CC48" s="226">
        <f>IFERROR(IF(RIGHT(VLOOKUP($A48,csapatok!$A:$GR,CC$271,FALSE),5)="Csere",VLOOKUP(LEFT(VLOOKUP($A48,csapatok!$A:$GR,CC$271,FALSE),LEN(VLOOKUP($A48,csapatok!$A:$GR,CC$271,FALSE))-6),'csapat-ranglista'!$A:$CC,CC$272,FALSE)/8,VLOOKUP(VLOOKUP($A48,csapatok!$A:$GR,CC$271,FALSE),'csapat-ranglista'!$A:$CC,CC$272,FALSE)/4),0)</f>
        <v>0</v>
      </c>
      <c r="CD48" s="226">
        <f>IFERROR(IF(RIGHT(VLOOKUP($A48,csapatok!$A:$GR,CD$271,FALSE),5)="Csere",VLOOKUP(LEFT(VLOOKUP($A48,csapatok!$A:$GR,CD$271,FALSE),LEN(VLOOKUP($A48,csapatok!$A:$GR,CD$271,FALSE))-6),'csapat-ranglista'!$A:$CC,CD$272,FALSE)/8,VLOOKUP(VLOOKUP($A48,csapatok!$A:$GR,CD$271,FALSE),'csapat-ranglista'!$A:$CC,CD$272,FALSE)/4),0)</f>
        <v>0</v>
      </c>
      <c r="CE48" s="226">
        <f>IFERROR(IF(RIGHT(VLOOKUP($A48,csapatok!$A:$GR,CE$271,FALSE),5)="Csere",VLOOKUP(LEFT(VLOOKUP($A48,csapatok!$A:$GR,CE$271,FALSE),LEN(VLOOKUP($A48,csapatok!$A:$GR,CE$271,FALSE))-6),'csapat-ranglista'!$A:$CC,CE$272,FALSE)/8,VLOOKUP(VLOOKUP($A48,csapatok!$A:$GR,CE$271,FALSE),'csapat-ranglista'!$A:$CC,CE$272,FALSE)/4),0)</f>
        <v>0</v>
      </c>
      <c r="CF48" s="226">
        <f>IFERROR(IF(RIGHT(VLOOKUP($A48,csapatok!$A:$GR,CF$271,FALSE),5)="Csere",VLOOKUP(LEFT(VLOOKUP($A48,csapatok!$A:$GR,CF$271,FALSE),LEN(VLOOKUP($A48,csapatok!$A:$GR,CF$271,FALSE))-6),'csapat-ranglista'!$A:$CC,CF$272,FALSE)/8,VLOOKUP(VLOOKUP($A48,csapatok!$A:$GR,CF$271,FALSE),'csapat-ranglista'!$A:$CC,CF$272,FALSE)/4),0)</f>
        <v>0</v>
      </c>
      <c r="CG48" s="226">
        <f>IFERROR(IF(RIGHT(VLOOKUP($A48,csapatok!$A:$GR,CG$271,FALSE),5)="Csere",VLOOKUP(LEFT(VLOOKUP($A48,csapatok!$A:$GR,CG$271,FALSE),LEN(VLOOKUP($A48,csapatok!$A:$GR,CG$271,FALSE))-6),'csapat-ranglista'!$A:$CC,CG$272,FALSE)/8,VLOOKUP(VLOOKUP($A48,csapatok!$A:$GR,CG$271,FALSE),'csapat-ranglista'!$A:$CC,CG$272,FALSE)/4),0)</f>
        <v>0</v>
      </c>
      <c r="CH48" s="226">
        <f>IFERROR(IF(RIGHT(VLOOKUP($A48,csapatok!$A:$GR,CH$271,FALSE),5)="Csere",VLOOKUP(LEFT(VLOOKUP($A48,csapatok!$A:$GR,CH$271,FALSE),LEN(VLOOKUP($A48,csapatok!$A:$GR,CH$271,FALSE))-6),'csapat-ranglista'!$A:$CC,CH$272,FALSE)/8,VLOOKUP(VLOOKUP($A48,csapatok!$A:$GR,CH$271,FALSE),'csapat-ranglista'!$A:$CC,CH$272,FALSE)/4),0)</f>
        <v>10.698337210685681</v>
      </c>
      <c r="CI48" s="226">
        <f>IFERROR(IF(RIGHT(VLOOKUP($A48,csapatok!$A:$GR,CI$271,FALSE),5)="Csere",VLOOKUP(LEFT(VLOOKUP($A48,csapatok!$A:$GR,CI$271,FALSE),LEN(VLOOKUP($A48,csapatok!$A:$GR,CI$271,FALSE))-6),'csapat-ranglista'!$A:$CC,CI$272,FALSE)/8,VLOOKUP(VLOOKUP($A48,csapatok!$A:$GR,CI$271,FALSE),'csapat-ranglista'!$A:$CC,CI$272,FALSE)/4),0)</f>
        <v>0</v>
      </c>
      <c r="CJ48" s="227">
        <f>versenyek!$IQ$11*IFERROR(VLOOKUP(VLOOKUP($A48,versenyek!IP:IR,3,FALSE),szabalyok!$A$16:$B$23,2,FALSE)/4,0)</f>
        <v>0</v>
      </c>
      <c r="CK48" s="227">
        <f>versenyek!$IT$11*IFERROR(VLOOKUP(VLOOKUP($A48,versenyek!IS:IU,3,FALSE),szabalyok!$A$16:$B$23,2,FALSE)/4,0)</f>
        <v>0</v>
      </c>
      <c r="CL48" s="226"/>
      <c r="CM48" s="250">
        <f t="shared" si="1"/>
        <v>24.901289587001518</v>
      </c>
    </row>
    <row r="49" spans="1:91">
      <c r="A49" s="32" t="s">
        <v>41</v>
      </c>
      <c r="B49" s="2">
        <v>24998</v>
      </c>
      <c r="C49" s="133" t="str">
        <f t="shared" si="3"/>
        <v>felnőtt</v>
      </c>
      <c r="D49" s="32" t="s">
        <v>101</v>
      </c>
      <c r="E49" s="47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f>IFERROR(IF(RIGHT(VLOOKUP($A49,csapatok!$A:$BL,X$271,FALSE),5)="Csere",VLOOKUP(LEFT(VLOOKUP($A49,csapatok!$A:$BL,X$271,FALSE),LEN(VLOOKUP($A49,csapatok!$A:$BL,X$271,FALSE))-6),'csapat-ranglista'!$A:$CC,X$272,FALSE)/8,VLOOKUP(VLOOKUP($A49,csapatok!$A:$BL,X$271,FALSE),'csapat-ranglista'!$A:$CC,X$272,FALSE)/4),0)</f>
        <v>0</v>
      </c>
      <c r="Y49" s="32">
        <f>IFERROR(IF(RIGHT(VLOOKUP($A49,csapatok!$A:$BL,Y$271,FALSE),5)="Csere",VLOOKUP(LEFT(VLOOKUP($A49,csapatok!$A:$BL,Y$271,FALSE),LEN(VLOOKUP($A49,csapatok!$A:$BL,Y$271,FALSE))-6),'csapat-ranglista'!$A:$CC,Y$272,FALSE)/8,VLOOKUP(VLOOKUP($A49,csapatok!$A:$BL,Y$271,FALSE),'csapat-ranglista'!$A:$CC,Y$272,FALSE)/4),0)</f>
        <v>0</v>
      </c>
      <c r="Z49" s="32">
        <f>IFERROR(IF(RIGHT(VLOOKUP($A49,csapatok!$A:$BL,Z$271,FALSE),5)="Csere",VLOOKUP(LEFT(VLOOKUP($A49,csapatok!$A:$BL,Z$271,FALSE),LEN(VLOOKUP($A49,csapatok!$A:$BL,Z$271,FALSE))-6),'csapat-ranglista'!$A:$CC,Z$272,FALSE)/8,VLOOKUP(VLOOKUP($A49,csapatok!$A:$BL,Z$271,FALSE),'csapat-ranglista'!$A:$CC,Z$272,FALSE)/4),0)</f>
        <v>0</v>
      </c>
      <c r="AA49" s="32">
        <f>IFERROR(IF(RIGHT(VLOOKUP($A49,csapatok!$A:$BL,AA$271,FALSE),5)="Csere",VLOOKUP(LEFT(VLOOKUP($A49,csapatok!$A:$BL,AA$271,FALSE),LEN(VLOOKUP($A49,csapatok!$A:$BL,AA$271,FALSE))-6),'csapat-ranglista'!$A:$CC,AA$272,FALSE)/8,VLOOKUP(VLOOKUP($A49,csapatok!$A:$BL,AA$271,FALSE),'csapat-ranglista'!$A:$CC,AA$272,FALSE)/4),0)</f>
        <v>0</v>
      </c>
      <c r="AB49" s="226">
        <f>IFERROR(IF(RIGHT(VLOOKUP($A49,csapatok!$A:$BL,AB$271,FALSE),5)="Csere",VLOOKUP(LEFT(VLOOKUP($A49,csapatok!$A:$BL,AB$271,FALSE),LEN(VLOOKUP($A49,csapatok!$A:$BL,AB$271,FALSE))-6),'csapat-ranglista'!$A:$CC,AB$272,FALSE)/8,VLOOKUP(VLOOKUP($A49,csapatok!$A:$BL,AB$271,FALSE),'csapat-ranglista'!$A:$CC,AB$272,FALSE)/4),0)</f>
        <v>0</v>
      </c>
      <c r="AC49" s="226">
        <f>IFERROR(IF(RIGHT(VLOOKUP($A49,csapatok!$A:$BL,AC$271,FALSE),5)="Csere",VLOOKUP(LEFT(VLOOKUP($A49,csapatok!$A:$BL,AC$271,FALSE),LEN(VLOOKUP($A49,csapatok!$A:$BL,AC$271,FALSE))-6),'csapat-ranglista'!$A:$CC,AC$272,FALSE)/8,VLOOKUP(VLOOKUP($A49,csapatok!$A:$BL,AC$271,FALSE),'csapat-ranglista'!$A:$CC,AC$272,FALSE)/4),0)</f>
        <v>0</v>
      </c>
      <c r="AD49" s="226">
        <f>IFERROR(IF(RIGHT(VLOOKUP($A49,csapatok!$A:$BL,AD$271,FALSE),5)="Csere",VLOOKUP(LEFT(VLOOKUP($A49,csapatok!$A:$BL,AD$271,FALSE),LEN(VLOOKUP($A49,csapatok!$A:$BL,AD$271,FALSE))-6),'csapat-ranglista'!$A:$CC,AD$272,FALSE)/8,VLOOKUP(VLOOKUP($A49,csapatok!$A:$BL,AD$271,FALSE),'csapat-ranglista'!$A:$CC,AD$272,FALSE)/4),0)</f>
        <v>0</v>
      </c>
      <c r="AE49" s="226">
        <f>IFERROR(IF(RIGHT(VLOOKUP($A49,csapatok!$A:$BL,AE$271,FALSE),5)="Csere",VLOOKUP(LEFT(VLOOKUP($A49,csapatok!$A:$BL,AE$271,FALSE),LEN(VLOOKUP($A49,csapatok!$A:$BL,AE$271,FALSE))-6),'csapat-ranglista'!$A:$CC,AE$272,FALSE)/8,VLOOKUP(VLOOKUP($A49,csapatok!$A:$BL,AE$271,FALSE),'csapat-ranglista'!$A:$CC,AE$272,FALSE)/4),0)</f>
        <v>0</v>
      </c>
      <c r="AF49" s="226">
        <f>IFERROR(IF(RIGHT(VLOOKUP($A49,csapatok!$A:$BL,AF$271,FALSE),5)="Csere",VLOOKUP(LEFT(VLOOKUP($A49,csapatok!$A:$BL,AF$271,FALSE),LEN(VLOOKUP($A49,csapatok!$A:$BL,AF$271,FALSE))-6),'csapat-ranglista'!$A:$CC,AF$272,FALSE)/8,VLOOKUP(VLOOKUP($A49,csapatok!$A:$BL,AF$271,FALSE),'csapat-ranglista'!$A:$CC,AF$272,FALSE)/4),0)</f>
        <v>0</v>
      </c>
      <c r="AG49" s="226">
        <f>IFERROR(IF(RIGHT(VLOOKUP($A49,csapatok!$A:$BL,AG$271,FALSE),5)="Csere",VLOOKUP(LEFT(VLOOKUP($A49,csapatok!$A:$BL,AG$271,FALSE),LEN(VLOOKUP($A49,csapatok!$A:$BL,AG$271,FALSE))-6),'csapat-ranglista'!$A:$CC,AG$272,FALSE)/8,VLOOKUP(VLOOKUP($A49,csapatok!$A:$BL,AG$271,FALSE),'csapat-ranglista'!$A:$CC,AG$272,FALSE)/4),0)</f>
        <v>0</v>
      </c>
      <c r="AH49" s="226">
        <f>IFERROR(IF(RIGHT(VLOOKUP($A49,csapatok!$A:$BL,AH$271,FALSE),5)="Csere",VLOOKUP(LEFT(VLOOKUP($A49,csapatok!$A:$BL,AH$271,FALSE),LEN(VLOOKUP($A49,csapatok!$A:$BL,AH$271,FALSE))-6),'csapat-ranglista'!$A:$CC,AH$272,FALSE)/8,VLOOKUP(VLOOKUP($A49,csapatok!$A:$BL,AH$271,FALSE),'csapat-ranglista'!$A:$CC,AH$272,FALSE)/4),0)</f>
        <v>0</v>
      </c>
      <c r="AI49" s="226">
        <f>IFERROR(IF(RIGHT(VLOOKUP($A49,csapatok!$A:$BL,AI$271,FALSE),5)="Csere",VLOOKUP(LEFT(VLOOKUP($A49,csapatok!$A:$BL,AI$271,FALSE),LEN(VLOOKUP($A49,csapatok!$A:$BL,AI$271,FALSE))-6),'csapat-ranglista'!$A:$CC,AI$272,FALSE)/8,VLOOKUP(VLOOKUP($A49,csapatok!$A:$BL,AI$271,FALSE),'csapat-ranglista'!$A:$CC,AI$272,FALSE)/4),0)</f>
        <v>0</v>
      </c>
      <c r="AJ49" s="226">
        <f>IFERROR(IF(RIGHT(VLOOKUP($A49,csapatok!$A:$BL,AJ$271,FALSE),5)="Csere",VLOOKUP(LEFT(VLOOKUP($A49,csapatok!$A:$BL,AJ$271,FALSE),LEN(VLOOKUP($A49,csapatok!$A:$BL,AJ$271,FALSE))-6),'csapat-ranglista'!$A:$CC,AJ$272,FALSE)/8,VLOOKUP(VLOOKUP($A49,csapatok!$A:$BL,AJ$271,FALSE),'csapat-ranglista'!$A:$CC,AJ$272,FALSE)/2),0)</f>
        <v>0</v>
      </c>
      <c r="AK49" s="226">
        <f>IFERROR(IF(RIGHT(VLOOKUP($A49,csapatok!$A:$CN,AK$271,FALSE),5)="Csere",VLOOKUP(LEFT(VLOOKUP($A49,csapatok!$A:$CN,AK$271,FALSE),LEN(VLOOKUP($A49,csapatok!$A:$CN,AK$271,FALSE))-6),'csapat-ranglista'!$A:$CC,AK$272,FALSE)/8,VLOOKUP(VLOOKUP($A49,csapatok!$A:$CN,AK$271,FALSE),'csapat-ranglista'!$A:$CC,AK$272,FALSE)/4),0)</f>
        <v>0</v>
      </c>
      <c r="AL49" s="226">
        <f>IFERROR(IF(RIGHT(VLOOKUP($A49,csapatok!$A:$CN,AL$271,FALSE),5)="Csere",VLOOKUP(LEFT(VLOOKUP($A49,csapatok!$A:$CN,AL$271,FALSE),LEN(VLOOKUP($A49,csapatok!$A:$CN,AL$271,FALSE))-6),'csapat-ranglista'!$A:$CC,AL$272,FALSE)/8,VLOOKUP(VLOOKUP($A49,csapatok!$A:$CN,AL$271,FALSE),'csapat-ranglista'!$A:$CC,AL$272,FALSE)/4),0)</f>
        <v>0</v>
      </c>
      <c r="AM49" s="226">
        <f>IFERROR(IF(RIGHT(VLOOKUP($A49,csapatok!$A:$CN,AM$271,FALSE),5)="Csere",VLOOKUP(LEFT(VLOOKUP($A49,csapatok!$A:$CN,AM$271,FALSE),LEN(VLOOKUP($A49,csapatok!$A:$CN,AM$271,FALSE))-6),'csapat-ranglista'!$A:$CC,AM$272,FALSE)/8,VLOOKUP(VLOOKUP($A49,csapatok!$A:$CN,AM$271,FALSE),'csapat-ranglista'!$A:$CC,AM$272,FALSE)/4),0)</f>
        <v>0</v>
      </c>
      <c r="AN49" s="226">
        <f>IFERROR(IF(RIGHT(VLOOKUP($A49,csapatok!$A:$CN,AN$271,FALSE),5)="Csere",VLOOKUP(LEFT(VLOOKUP($A49,csapatok!$A:$CN,AN$271,FALSE),LEN(VLOOKUP($A49,csapatok!$A:$CN,AN$271,FALSE))-6),'csapat-ranglista'!$A:$CC,AN$272,FALSE)/8,VLOOKUP(VLOOKUP($A49,csapatok!$A:$CN,AN$271,FALSE),'csapat-ranglista'!$A:$CC,AN$272,FALSE)/4),0)</f>
        <v>0</v>
      </c>
      <c r="AO49" s="226">
        <f>IFERROR(IF(RIGHT(VLOOKUP($A49,csapatok!$A:$CN,AO$271,FALSE),5)="Csere",VLOOKUP(LEFT(VLOOKUP($A49,csapatok!$A:$CN,AO$271,FALSE),LEN(VLOOKUP($A49,csapatok!$A:$CN,AO$271,FALSE))-6),'csapat-ranglista'!$A:$CC,AO$272,FALSE)/8,VLOOKUP(VLOOKUP($A49,csapatok!$A:$CN,AO$271,FALSE),'csapat-ranglista'!$A:$CC,AO$272,FALSE)/4),0)</f>
        <v>0</v>
      </c>
      <c r="AP49" s="226">
        <f>IFERROR(IF(RIGHT(VLOOKUP($A49,csapatok!$A:$CN,AP$271,FALSE),5)="Csere",VLOOKUP(LEFT(VLOOKUP($A49,csapatok!$A:$CN,AP$271,FALSE),LEN(VLOOKUP($A49,csapatok!$A:$CN,AP$271,FALSE))-6),'csapat-ranglista'!$A:$CC,AP$272,FALSE)/8,VLOOKUP(VLOOKUP($A49,csapatok!$A:$CN,AP$271,FALSE),'csapat-ranglista'!$A:$CC,AP$272,FALSE)/4),0)</f>
        <v>1.7530659188244166</v>
      </c>
      <c r="AQ49" s="226">
        <f>IFERROR(IF(RIGHT(VLOOKUP($A49,csapatok!$A:$CN,AQ$271,FALSE),5)="Csere",VLOOKUP(LEFT(VLOOKUP($A49,csapatok!$A:$CN,AQ$271,FALSE),LEN(VLOOKUP($A49,csapatok!$A:$CN,AQ$271,FALSE))-6),'csapat-ranglista'!$A:$CC,AQ$272,FALSE)/8,VLOOKUP(VLOOKUP($A49,csapatok!$A:$CN,AQ$271,FALSE),'csapat-ranglista'!$A:$CC,AQ$272,FALSE)/4),0)</f>
        <v>1.2367001836234255</v>
      </c>
      <c r="AR49" s="226">
        <f>IFERROR(IF(RIGHT(VLOOKUP($A49,csapatok!$A:$CN,AR$271,FALSE),5)="Csere",VLOOKUP(LEFT(VLOOKUP($A49,csapatok!$A:$CN,AR$271,FALSE),LEN(VLOOKUP($A49,csapatok!$A:$CN,AR$271,FALSE))-6),'csapat-ranglista'!$A:$CC,AR$272,FALSE)/8,VLOOKUP(VLOOKUP($A49,csapatok!$A:$CN,AR$271,FALSE),'csapat-ranglista'!$A:$CC,AR$272,FALSE)/4),0)</f>
        <v>0</v>
      </c>
      <c r="AS49" s="226">
        <f>IFERROR(IF(RIGHT(VLOOKUP($A49,csapatok!$A:$CN,AS$271,FALSE),5)="Csere",VLOOKUP(LEFT(VLOOKUP($A49,csapatok!$A:$CN,AS$271,FALSE),LEN(VLOOKUP($A49,csapatok!$A:$CN,AS$271,FALSE))-6),'csapat-ranglista'!$A:$CC,AS$272,FALSE)/8,VLOOKUP(VLOOKUP($A49,csapatok!$A:$CN,AS$271,FALSE),'csapat-ranglista'!$A:$CC,AS$272,FALSE)/4),0)</f>
        <v>0</v>
      </c>
      <c r="AT49" s="226">
        <f>IFERROR(IF(RIGHT(VLOOKUP($A49,csapatok!$A:$CN,AT$271,FALSE),5)="Csere",VLOOKUP(LEFT(VLOOKUP($A49,csapatok!$A:$CN,AT$271,FALSE),LEN(VLOOKUP($A49,csapatok!$A:$CN,AT$271,FALSE))-6),'csapat-ranglista'!$A:$CC,AT$272,FALSE)/8,VLOOKUP(VLOOKUP($A49,csapatok!$A:$CN,AT$271,FALSE),'csapat-ranglista'!$A:$CC,AT$272,FALSE)/4),0)</f>
        <v>9.9719733183788346</v>
      </c>
      <c r="AU49" s="226">
        <f>IFERROR(IF(RIGHT(VLOOKUP($A49,csapatok!$A:$CN,AU$271,FALSE),5)="Csere",VLOOKUP(LEFT(VLOOKUP($A49,csapatok!$A:$CN,AU$271,FALSE),LEN(VLOOKUP($A49,csapatok!$A:$CN,AU$271,FALSE))-6),'csapat-ranglista'!$A:$CC,AU$272,FALSE)/8,VLOOKUP(VLOOKUP($A49,csapatok!$A:$CN,AU$271,FALSE),'csapat-ranglista'!$A:$CC,AU$272,FALSE)/4),0)</f>
        <v>0</v>
      </c>
      <c r="AV49" s="226">
        <f>IFERROR(IF(RIGHT(VLOOKUP($A49,csapatok!$A:$CN,AV$271,FALSE),5)="Csere",VLOOKUP(LEFT(VLOOKUP($A49,csapatok!$A:$CN,AV$271,FALSE),LEN(VLOOKUP($A49,csapatok!$A:$CN,AV$271,FALSE))-6),'csapat-ranglista'!$A:$CC,AV$272,FALSE)/8,VLOOKUP(VLOOKUP($A49,csapatok!$A:$CN,AV$271,FALSE),'csapat-ranglista'!$A:$CC,AV$272,FALSE)/4),0)</f>
        <v>0</v>
      </c>
      <c r="AW49" s="226">
        <f>IFERROR(IF(RIGHT(VLOOKUP($A49,csapatok!$A:$CN,AW$271,FALSE),5)="Csere",VLOOKUP(LEFT(VLOOKUP($A49,csapatok!$A:$CN,AW$271,FALSE),LEN(VLOOKUP($A49,csapatok!$A:$CN,AW$271,FALSE))-6),'csapat-ranglista'!$A:$CC,AW$272,FALSE)/8,VLOOKUP(VLOOKUP($A49,csapatok!$A:$CN,AW$271,FALSE),'csapat-ranglista'!$A:$CC,AW$272,FALSE)/4),0)</f>
        <v>0</v>
      </c>
      <c r="AX49" s="226">
        <f>IFERROR(IF(RIGHT(VLOOKUP($A49,csapatok!$A:$CN,AX$271,FALSE),5)="Csere",VLOOKUP(LEFT(VLOOKUP($A49,csapatok!$A:$CN,AX$271,FALSE),LEN(VLOOKUP($A49,csapatok!$A:$CN,AX$271,FALSE))-6),'csapat-ranglista'!$A:$CC,AX$272,FALSE)/8,VLOOKUP(VLOOKUP($A49,csapatok!$A:$CN,AX$271,FALSE),'csapat-ranglista'!$A:$CC,AX$272,FALSE)/4),0)</f>
        <v>0</v>
      </c>
      <c r="AY49" s="226">
        <f>IFERROR(IF(RIGHT(VLOOKUP($A49,csapatok!$A:$GR,AY$271,FALSE),5)="Csere",VLOOKUP(LEFT(VLOOKUP($A49,csapatok!$A:$GR,AY$271,FALSE),LEN(VLOOKUP($A49,csapatok!$A:$GR,AY$271,FALSE))-6),'csapat-ranglista'!$A:$CC,AY$272,FALSE)/8,VLOOKUP(VLOOKUP($A49,csapatok!$A:$GR,AY$271,FALSE),'csapat-ranglista'!$A:$CC,AY$272,FALSE)/4),0)</f>
        <v>0</v>
      </c>
      <c r="AZ49" s="226">
        <f>IFERROR(IF(RIGHT(VLOOKUP($A49,csapatok!$A:$GR,AZ$271,FALSE),5)="Csere",VLOOKUP(LEFT(VLOOKUP($A49,csapatok!$A:$GR,AZ$271,FALSE),LEN(VLOOKUP($A49,csapatok!$A:$GR,AZ$271,FALSE))-6),'csapat-ranglista'!$A:$CC,AZ$272,FALSE)/8,VLOOKUP(VLOOKUP($A49,csapatok!$A:$GR,AZ$271,FALSE),'csapat-ranglista'!$A:$CC,AZ$272,FALSE)/4),0)</f>
        <v>0</v>
      </c>
      <c r="BA49" s="226">
        <f>IFERROR(IF(RIGHT(VLOOKUP($A49,csapatok!$A:$GR,BA$271,FALSE),5)="Csere",VLOOKUP(LEFT(VLOOKUP($A49,csapatok!$A:$GR,BA$271,FALSE),LEN(VLOOKUP($A49,csapatok!$A:$GR,BA$271,FALSE))-6),'csapat-ranglista'!$A:$CC,BA$272,FALSE)/8,VLOOKUP(VLOOKUP($A49,csapatok!$A:$GR,BA$271,FALSE),'csapat-ranglista'!$A:$CC,BA$272,FALSE)/4),0)</f>
        <v>0</v>
      </c>
      <c r="BB49" s="226">
        <f>IFERROR(IF(RIGHT(VLOOKUP($A49,csapatok!$A:$GR,BB$271,FALSE),5)="Csere",VLOOKUP(LEFT(VLOOKUP($A49,csapatok!$A:$GR,BB$271,FALSE),LEN(VLOOKUP($A49,csapatok!$A:$GR,BB$271,FALSE))-6),'csapat-ranglista'!$A:$CC,BB$272,FALSE)/8,VLOOKUP(VLOOKUP($A49,csapatok!$A:$GR,BB$271,FALSE),'csapat-ranglista'!$A:$CC,BB$272,FALSE)/4),0)</f>
        <v>0</v>
      </c>
      <c r="BC49" s="227">
        <f>versenyek!$ES$11*IFERROR(VLOOKUP(VLOOKUP($A49,versenyek!ER:ET,3,FALSE),szabalyok!$A$16:$B$23,2,FALSE)/4,0)</f>
        <v>0.75702047590010757</v>
      </c>
      <c r="BD49" s="227">
        <f>versenyek!$EV$11*IFERROR(VLOOKUP(VLOOKUP($A49,versenyek!EU:EW,3,FALSE),szabalyok!$A$16:$B$23,2,FALSE)/4,0)</f>
        <v>0</v>
      </c>
      <c r="BE49" s="226">
        <f>IFERROR(IF(RIGHT(VLOOKUP($A49,csapatok!$A:$GR,BE$271,FALSE),5)="Csere",VLOOKUP(LEFT(VLOOKUP($A49,csapatok!$A:$GR,BE$271,FALSE),LEN(VLOOKUP($A49,csapatok!$A:$GR,BE$271,FALSE))-6),'csapat-ranglista'!$A:$CC,BE$272,FALSE)/8,VLOOKUP(VLOOKUP($A49,csapatok!$A:$GR,BE$271,FALSE),'csapat-ranglista'!$A:$CC,BE$272,FALSE)/4),0)</f>
        <v>0</v>
      </c>
      <c r="BF49" s="226">
        <f>IFERROR(IF(RIGHT(VLOOKUP($A49,csapatok!$A:$GR,BF$271,FALSE),5)="Csere",VLOOKUP(LEFT(VLOOKUP($A49,csapatok!$A:$GR,BF$271,FALSE),LEN(VLOOKUP($A49,csapatok!$A:$GR,BF$271,FALSE))-6),'csapat-ranglista'!$A:$CC,BF$272,FALSE)/8,VLOOKUP(VLOOKUP($A49,csapatok!$A:$GR,BF$271,FALSE),'csapat-ranglista'!$A:$CC,BF$272,FALSE)/4),0)</f>
        <v>0</v>
      </c>
      <c r="BG49" s="226">
        <f>IFERROR(IF(RIGHT(VLOOKUP($A49,csapatok!$A:$GR,BG$271,FALSE),5)="Csere",VLOOKUP(LEFT(VLOOKUP($A49,csapatok!$A:$GR,BG$271,FALSE),LEN(VLOOKUP($A49,csapatok!$A:$GR,BG$271,FALSE))-6),'csapat-ranglista'!$A:$CC,BG$272,FALSE)/8,VLOOKUP(VLOOKUP($A49,csapatok!$A:$GR,BG$271,FALSE),'csapat-ranglista'!$A:$CC,BG$272,FALSE)/4),0)</f>
        <v>0</v>
      </c>
      <c r="BH49" s="226">
        <f>IFERROR(IF(RIGHT(VLOOKUP($A49,csapatok!$A:$GR,BH$271,FALSE),5)="Csere",VLOOKUP(LEFT(VLOOKUP($A49,csapatok!$A:$GR,BH$271,FALSE),LEN(VLOOKUP($A49,csapatok!$A:$GR,BH$271,FALSE))-6),'csapat-ranglista'!$A:$CC,BH$272,FALSE)/8,VLOOKUP(VLOOKUP($A49,csapatok!$A:$GR,BH$271,FALSE),'csapat-ranglista'!$A:$CC,BH$272,FALSE)/4),0)</f>
        <v>0</v>
      </c>
      <c r="BI49" s="226">
        <f>IFERROR(IF(RIGHT(VLOOKUP($A49,csapatok!$A:$GR,BI$271,FALSE),5)="Csere",VLOOKUP(LEFT(VLOOKUP($A49,csapatok!$A:$GR,BI$271,FALSE),LEN(VLOOKUP($A49,csapatok!$A:$GR,BI$271,FALSE))-6),'csapat-ranglista'!$A:$CC,BI$272,FALSE)/8,VLOOKUP(VLOOKUP($A49,csapatok!$A:$GR,BI$271,FALSE),'csapat-ranglista'!$A:$CC,BI$272,FALSE)/4),0)</f>
        <v>0</v>
      </c>
      <c r="BJ49" s="226">
        <f>IFERROR(IF(RIGHT(VLOOKUP($A49,csapatok!$A:$GR,BJ$271,FALSE),5)="Csere",VLOOKUP(LEFT(VLOOKUP($A49,csapatok!$A:$GR,BJ$271,FALSE),LEN(VLOOKUP($A49,csapatok!$A:$GR,BJ$271,FALSE))-6),'csapat-ranglista'!$A:$CC,BJ$272,FALSE)/8,VLOOKUP(VLOOKUP($A49,csapatok!$A:$GR,BJ$271,FALSE),'csapat-ranglista'!$A:$CC,BJ$272,FALSE)/4),0)</f>
        <v>0</v>
      </c>
      <c r="BK49" s="226">
        <f>IFERROR(IF(RIGHT(VLOOKUP($A49,csapatok!$A:$GR,BK$271,FALSE),5)="Csere",VLOOKUP(LEFT(VLOOKUP($A49,csapatok!$A:$GR,BK$271,FALSE),LEN(VLOOKUP($A49,csapatok!$A:$GR,BK$271,FALSE))-6),'csapat-ranglista'!$A:$CC,BK$272,FALSE)/8,VLOOKUP(VLOOKUP($A49,csapatok!$A:$GR,BK$271,FALSE),'csapat-ranglista'!$A:$CC,BK$272,FALSE)/4),0)</f>
        <v>0</v>
      </c>
      <c r="BL49" s="226">
        <f>IFERROR(IF(RIGHT(VLOOKUP($A49,csapatok!$A:$GR,BL$271,FALSE),5)="Csere",VLOOKUP(LEFT(VLOOKUP($A49,csapatok!$A:$GR,BL$271,FALSE),LEN(VLOOKUP($A49,csapatok!$A:$GR,BL$271,FALSE))-6),'csapat-ranglista'!$A:$CC,BL$272,FALSE)/8,VLOOKUP(VLOOKUP($A49,csapatok!$A:$GR,BL$271,FALSE),'csapat-ranglista'!$A:$CC,BL$272,FALSE)/4),0)</f>
        <v>5.2972794757226449</v>
      </c>
      <c r="BM49" s="226">
        <f>IFERROR(IF(RIGHT(VLOOKUP($A49,csapatok!$A:$GR,BM$271,FALSE),5)="Csere",VLOOKUP(LEFT(VLOOKUP($A49,csapatok!$A:$GR,BM$271,FALSE),LEN(VLOOKUP($A49,csapatok!$A:$GR,BM$271,FALSE))-6),'csapat-ranglista'!$A:$CC,BM$272,FALSE)/8,VLOOKUP(VLOOKUP($A49,csapatok!$A:$GR,BM$271,FALSE),'csapat-ranglista'!$A:$CC,BM$272,FALSE)/4),0)</f>
        <v>0</v>
      </c>
      <c r="BN49" s="226">
        <f>IFERROR(IF(RIGHT(VLOOKUP($A49,csapatok!$A:$GR,BN$271,FALSE),5)="Csere",VLOOKUP(LEFT(VLOOKUP($A49,csapatok!$A:$GR,BN$271,FALSE),LEN(VLOOKUP($A49,csapatok!$A:$GR,BN$271,FALSE))-6),'csapat-ranglista'!$A:$CC,BN$272,FALSE)/8,VLOOKUP(VLOOKUP($A49,csapatok!$A:$GR,BN$271,FALSE),'csapat-ranglista'!$A:$CC,BN$272,FALSE)/4),0)</f>
        <v>0</v>
      </c>
      <c r="BO49" s="226">
        <f>IFERROR(IF(RIGHT(VLOOKUP($A49,csapatok!$A:$GR,BO$271,FALSE),5)="Csere",VLOOKUP(LEFT(VLOOKUP($A49,csapatok!$A:$GR,BO$271,FALSE),LEN(VLOOKUP($A49,csapatok!$A:$GR,BO$271,FALSE))-6),'csapat-ranglista'!$A:$CC,BO$272,FALSE)/8,VLOOKUP(VLOOKUP($A49,csapatok!$A:$GR,BO$271,FALSE),'csapat-ranglista'!$A:$CC,BO$272,FALSE)/4),0)</f>
        <v>11.671260279505567</v>
      </c>
      <c r="BP49" s="226">
        <f>IFERROR(IF(RIGHT(VLOOKUP($A49,csapatok!$A:$GR,BP$271,FALSE),5)="Csere",VLOOKUP(LEFT(VLOOKUP($A49,csapatok!$A:$GR,BP$271,FALSE),LEN(VLOOKUP($A49,csapatok!$A:$GR,BP$271,FALSE))-6),'csapat-ranglista'!$A:$CC,BP$272,FALSE)/8,VLOOKUP(VLOOKUP($A49,csapatok!$A:$GR,BP$271,FALSE),'csapat-ranglista'!$A:$CC,BP$272,FALSE)/4),0)</f>
        <v>0</v>
      </c>
      <c r="BQ49" s="226">
        <f>IFERROR(IF(RIGHT(VLOOKUP($A49,csapatok!$A:$GR,BQ$271,FALSE),5)="Csere",VLOOKUP(LEFT(VLOOKUP($A49,csapatok!$A:$GR,BQ$271,FALSE),LEN(VLOOKUP($A49,csapatok!$A:$GR,BQ$271,FALSE))-6),'csapat-ranglista'!$A:$CC,BQ$272,FALSE)/8,VLOOKUP(VLOOKUP($A49,csapatok!$A:$GR,BQ$271,FALSE),'csapat-ranglista'!$A:$CC,BQ$272,FALSE)/4),0)</f>
        <v>0</v>
      </c>
      <c r="BR49" s="226">
        <f>IFERROR(IF(RIGHT(VLOOKUP($A49,csapatok!$A:$GR,BR$271,FALSE),5)="Csere",VLOOKUP(LEFT(VLOOKUP($A49,csapatok!$A:$GR,BR$271,FALSE),LEN(VLOOKUP($A49,csapatok!$A:$GR,BR$271,FALSE))-6),'csapat-ranglista'!$A:$CC,BR$272,FALSE)/8,VLOOKUP(VLOOKUP($A49,csapatok!$A:$GR,BR$271,FALSE),'csapat-ranglista'!$A:$CC,BR$272,FALSE)/4),0)</f>
        <v>0</v>
      </c>
      <c r="BS49" s="226">
        <f>IFERROR(IF(RIGHT(VLOOKUP($A49,csapatok!$A:$GR,BS$271,FALSE),5)="Csere",VLOOKUP(LEFT(VLOOKUP($A49,csapatok!$A:$GR,BS$271,FALSE),LEN(VLOOKUP($A49,csapatok!$A:$GR,BS$271,FALSE))-6),'csapat-ranglista'!$A:$CC,BS$272,FALSE)/8,VLOOKUP(VLOOKUP($A49,csapatok!$A:$GR,BS$271,FALSE),'csapat-ranglista'!$A:$CC,BS$272,FALSE)/4),0)</f>
        <v>0</v>
      </c>
      <c r="BT49" s="226">
        <f>IFERROR(IF(RIGHT(VLOOKUP($A49,csapatok!$A:$GR,BT$271,FALSE),5)="Csere",VLOOKUP(LEFT(VLOOKUP($A49,csapatok!$A:$GR,BT$271,FALSE),LEN(VLOOKUP($A49,csapatok!$A:$GR,BT$271,FALSE))-6),'csapat-ranglista'!$A:$CC,BT$272,FALSE)/8,VLOOKUP(VLOOKUP($A49,csapatok!$A:$GR,BT$271,FALSE),'csapat-ranglista'!$A:$CC,BT$272,FALSE)/4),0)</f>
        <v>0</v>
      </c>
      <c r="BU49" s="226">
        <f>IFERROR(IF(RIGHT(VLOOKUP($A49,csapatok!$A:$GR,BU$271,FALSE),5)="Csere",VLOOKUP(LEFT(VLOOKUP($A49,csapatok!$A:$GR,BU$271,FALSE),LEN(VLOOKUP($A49,csapatok!$A:$GR,BU$271,FALSE))-6),'csapat-ranglista'!$A:$CC,BU$272,FALSE)/8,VLOOKUP(VLOOKUP($A49,csapatok!$A:$GR,BU$271,FALSE),'csapat-ranglista'!$A:$CC,BU$272,FALSE)/4),0)</f>
        <v>0.61327716701308821</v>
      </c>
      <c r="BV49" s="226">
        <f>IFERROR(IF(RIGHT(VLOOKUP($A49,csapatok!$A:$GR,BV$271,FALSE),5)="Csere",VLOOKUP(LEFT(VLOOKUP($A49,csapatok!$A:$GR,BV$271,FALSE),LEN(VLOOKUP($A49,csapatok!$A:$GR,BV$271,FALSE))-6),'csapat-ranglista'!$A:$CC,BV$272,FALSE)/8,VLOOKUP(VLOOKUP($A49,csapatok!$A:$GR,BV$271,FALSE),'csapat-ranglista'!$A:$CC,BV$272,FALSE)/4),0)</f>
        <v>0</v>
      </c>
      <c r="BW49" s="226">
        <f>IFERROR(IF(RIGHT(VLOOKUP($A49,csapatok!$A:$GR,BW$271,FALSE),5)="Csere",VLOOKUP(LEFT(VLOOKUP($A49,csapatok!$A:$GR,BW$271,FALSE),LEN(VLOOKUP($A49,csapatok!$A:$GR,BW$271,FALSE))-6),'csapat-ranglista'!$A:$CC,BW$272,FALSE)/8,VLOOKUP(VLOOKUP($A49,csapatok!$A:$GR,BW$271,FALSE),'csapat-ranglista'!$A:$CC,BW$272,FALSE)/4),0)</f>
        <v>0</v>
      </c>
      <c r="BX49" s="226">
        <f>IFERROR(IF(RIGHT(VLOOKUP($A49,csapatok!$A:$GR,BX$271,FALSE),5)="Csere",VLOOKUP(LEFT(VLOOKUP($A49,csapatok!$A:$GR,BX$271,FALSE),LEN(VLOOKUP($A49,csapatok!$A:$GR,BX$271,FALSE))-6),'csapat-ranglista'!$A:$CC,BX$272,FALSE)/8,VLOOKUP(VLOOKUP($A49,csapatok!$A:$GR,BX$271,FALSE),'csapat-ranglista'!$A:$CC,BX$272,FALSE)/4),0)</f>
        <v>0</v>
      </c>
      <c r="BY49" s="226">
        <f>IFERROR(IF(RIGHT(VLOOKUP($A49,csapatok!$A:$GR,BY$271,FALSE),5)="Csere",VLOOKUP(LEFT(VLOOKUP($A49,csapatok!$A:$GR,BY$271,FALSE),LEN(VLOOKUP($A49,csapatok!$A:$GR,BY$271,FALSE))-6),'csapat-ranglista'!$A:$CC,BY$272,FALSE)/8,VLOOKUP(VLOOKUP($A49,csapatok!$A:$GR,BY$271,FALSE),'csapat-ranglista'!$A:$CC,BY$272,FALSE)/4),0)</f>
        <v>6.7951263622845453</v>
      </c>
      <c r="BZ49" s="226">
        <f>IFERROR(IF(RIGHT(VLOOKUP($A49,csapatok!$A:$GR,BZ$271,FALSE),5)="Csere",VLOOKUP(LEFT(VLOOKUP($A49,csapatok!$A:$GR,BZ$271,FALSE),LEN(VLOOKUP($A49,csapatok!$A:$GR,BZ$271,FALSE))-6),'csapat-ranglista'!$A:$CC,BZ$272,FALSE)/8,VLOOKUP(VLOOKUP($A49,csapatok!$A:$GR,BZ$271,FALSE),'csapat-ranglista'!$A:$CC,BZ$272,FALSE)/4),0)</f>
        <v>0</v>
      </c>
      <c r="CA49" s="226">
        <f>IFERROR(IF(RIGHT(VLOOKUP($A49,csapatok!$A:$GR,CA$271,FALSE),5)="Csere",VLOOKUP(LEFT(VLOOKUP($A49,csapatok!$A:$GR,CA$271,FALSE),LEN(VLOOKUP($A49,csapatok!$A:$GR,CA$271,FALSE))-6),'csapat-ranglista'!$A:$CC,CA$272,FALSE)/8,VLOOKUP(VLOOKUP($A49,csapatok!$A:$GR,CA$271,FALSE),'csapat-ranglista'!$A:$CC,CA$272,FALSE)/4),0)</f>
        <v>0</v>
      </c>
      <c r="CB49" s="226">
        <f>IFERROR(IF(RIGHT(VLOOKUP($A49,csapatok!$A:$GR,CB$271,FALSE),5)="Csere",VLOOKUP(LEFT(VLOOKUP($A49,csapatok!$A:$GR,CB$271,FALSE),LEN(VLOOKUP($A49,csapatok!$A:$GR,CB$271,FALSE))-6),'csapat-ranglista'!$A:$CC,CB$272,FALSE)/8,VLOOKUP(VLOOKUP($A49,csapatok!$A:$GR,CB$271,FALSE),'csapat-ranglista'!$A:$CC,CB$272,FALSE)/4),0)</f>
        <v>0</v>
      </c>
      <c r="CC49" s="226">
        <f>IFERROR(IF(RIGHT(VLOOKUP($A49,csapatok!$A:$GR,CC$271,FALSE),5)="Csere",VLOOKUP(LEFT(VLOOKUP($A49,csapatok!$A:$GR,CC$271,FALSE),LEN(VLOOKUP($A49,csapatok!$A:$GR,CC$271,FALSE))-6),'csapat-ranglista'!$A:$CC,CC$272,FALSE)/8,VLOOKUP(VLOOKUP($A49,csapatok!$A:$GR,CC$271,FALSE),'csapat-ranglista'!$A:$CC,CC$272,FALSE)/4),0)</f>
        <v>0</v>
      </c>
      <c r="CD49" s="226">
        <f>IFERROR(IF(RIGHT(VLOOKUP($A49,csapatok!$A:$GR,CD$271,FALSE),5)="Csere",VLOOKUP(LEFT(VLOOKUP($A49,csapatok!$A:$GR,CD$271,FALSE),LEN(VLOOKUP($A49,csapatok!$A:$GR,CD$271,FALSE))-6),'csapat-ranglista'!$A:$CC,CD$272,FALSE)/8,VLOOKUP(VLOOKUP($A49,csapatok!$A:$GR,CD$271,FALSE),'csapat-ranglista'!$A:$CC,CD$272,FALSE)/4),0)</f>
        <v>0</v>
      </c>
      <c r="CE49" s="226">
        <f>IFERROR(IF(RIGHT(VLOOKUP($A49,csapatok!$A:$GR,CE$271,FALSE),5)="Csere",VLOOKUP(LEFT(VLOOKUP($A49,csapatok!$A:$GR,CE$271,FALSE),LEN(VLOOKUP($A49,csapatok!$A:$GR,CE$271,FALSE))-6),'csapat-ranglista'!$A:$CC,CE$272,FALSE)/8,VLOOKUP(VLOOKUP($A49,csapatok!$A:$GR,CE$271,FALSE),'csapat-ranglista'!$A:$CC,CE$272,FALSE)/4),0)</f>
        <v>0</v>
      </c>
      <c r="CF49" s="226">
        <f>IFERROR(IF(RIGHT(VLOOKUP($A49,csapatok!$A:$GR,CF$271,FALSE),5)="Csere",VLOOKUP(LEFT(VLOOKUP($A49,csapatok!$A:$GR,CF$271,FALSE),LEN(VLOOKUP($A49,csapatok!$A:$GR,CF$271,FALSE))-6),'csapat-ranglista'!$A:$CC,CF$272,FALSE)/8,VLOOKUP(VLOOKUP($A49,csapatok!$A:$GR,CF$271,FALSE),'csapat-ranglista'!$A:$CC,CF$272,FALSE)/4),0)</f>
        <v>0</v>
      </c>
      <c r="CG49" s="226">
        <f>IFERROR(IF(RIGHT(VLOOKUP($A49,csapatok!$A:$GR,CG$271,FALSE),5)="Csere",VLOOKUP(LEFT(VLOOKUP($A49,csapatok!$A:$GR,CG$271,FALSE),LEN(VLOOKUP($A49,csapatok!$A:$GR,CG$271,FALSE))-6),'csapat-ranglista'!$A:$CC,CG$272,FALSE)/8,VLOOKUP(VLOOKUP($A49,csapatok!$A:$GR,CG$271,FALSE),'csapat-ranglista'!$A:$CC,CG$272,FALSE)/4),0)</f>
        <v>0</v>
      </c>
      <c r="CH49" s="226">
        <f>IFERROR(IF(RIGHT(VLOOKUP($A49,csapatok!$A:$GR,CH$271,FALSE),5)="Csere",VLOOKUP(LEFT(VLOOKUP($A49,csapatok!$A:$GR,CH$271,FALSE),LEN(VLOOKUP($A49,csapatok!$A:$GR,CH$271,FALSE))-6),'csapat-ranglista'!$A:$CC,CH$272,FALSE)/8,VLOOKUP(VLOOKUP($A49,csapatok!$A:$GR,CH$271,FALSE),'csapat-ranglista'!$A:$CC,CH$272,FALSE)/4),0)</f>
        <v>0</v>
      </c>
      <c r="CI49" s="226">
        <f>IFERROR(IF(RIGHT(VLOOKUP($A49,csapatok!$A:$GR,CI$271,FALSE),5)="Csere",VLOOKUP(LEFT(VLOOKUP($A49,csapatok!$A:$GR,CI$271,FALSE),LEN(VLOOKUP($A49,csapatok!$A:$GR,CI$271,FALSE))-6),'csapat-ranglista'!$A:$CC,CI$272,FALSE)/8,VLOOKUP(VLOOKUP($A49,csapatok!$A:$GR,CI$271,FALSE),'csapat-ranglista'!$A:$CC,CI$272,FALSE)/4),0)</f>
        <v>0</v>
      </c>
      <c r="CJ49" s="227">
        <f>versenyek!$IQ$11*IFERROR(VLOOKUP(VLOOKUP($A49,versenyek!IP:IR,3,FALSE),szabalyok!$A$16:$B$23,2,FALSE)/4,0)</f>
        <v>0</v>
      </c>
      <c r="CK49" s="227">
        <f>versenyek!$IT$11*IFERROR(VLOOKUP(VLOOKUP($A49,versenyek!IS:IU,3,FALSE),szabalyok!$A$16:$B$23,2,FALSE)/4,0)</f>
        <v>0</v>
      </c>
      <c r="CL49" s="226"/>
      <c r="CM49" s="250">
        <f t="shared" si="1"/>
        <v>24.376943284525847</v>
      </c>
    </row>
    <row r="50" spans="1:91">
      <c r="A50" s="32" t="s">
        <v>55</v>
      </c>
      <c r="B50" s="2">
        <v>26580</v>
      </c>
      <c r="C50" s="133" t="str">
        <f t="shared" si="3"/>
        <v>felnőtt</v>
      </c>
      <c r="D50" s="32" t="s">
        <v>101</v>
      </c>
      <c r="E50" s="47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3.5993232829997033</v>
      </c>
      <c r="M50" s="32">
        <v>6.1375404996130927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1.7352299073373336</v>
      </c>
      <c r="T50" s="32">
        <v>0</v>
      </c>
      <c r="U50" s="32">
        <v>0</v>
      </c>
      <c r="V50" s="32">
        <v>0</v>
      </c>
      <c r="W50" s="32">
        <v>1.8637636793750882</v>
      </c>
      <c r="X50" s="32">
        <f>IFERROR(IF(RIGHT(VLOOKUP($A50,csapatok!$A:$BL,X$271,FALSE),5)="Csere",VLOOKUP(LEFT(VLOOKUP($A50,csapatok!$A:$BL,X$271,FALSE),LEN(VLOOKUP($A50,csapatok!$A:$BL,X$271,FALSE))-6),'csapat-ranglista'!$A:$CC,X$272,FALSE)/8,VLOOKUP(VLOOKUP($A50,csapatok!$A:$BL,X$271,FALSE),'csapat-ranglista'!$A:$CC,X$272,FALSE)/4),0)</f>
        <v>0</v>
      </c>
      <c r="Y50" s="32">
        <f>IFERROR(IF(RIGHT(VLOOKUP($A50,csapatok!$A:$BL,Y$271,FALSE),5)="Csere",VLOOKUP(LEFT(VLOOKUP($A50,csapatok!$A:$BL,Y$271,FALSE),LEN(VLOOKUP($A50,csapatok!$A:$BL,Y$271,FALSE))-6),'csapat-ranglista'!$A:$CC,Y$272,FALSE)/8,VLOOKUP(VLOOKUP($A50,csapatok!$A:$BL,Y$271,FALSE),'csapat-ranglista'!$A:$CC,Y$272,FALSE)/4),0)</f>
        <v>0</v>
      </c>
      <c r="Z50" s="32">
        <f>IFERROR(IF(RIGHT(VLOOKUP($A50,csapatok!$A:$BL,Z$271,FALSE),5)="Csere",VLOOKUP(LEFT(VLOOKUP($A50,csapatok!$A:$BL,Z$271,FALSE),LEN(VLOOKUP($A50,csapatok!$A:$BL,Z$271,FALSE))-6),'csapat-ranglista'!$A:$CC,Z$272,FALSE)/8,VLOOKUP(VLOOKUP($A50,csapatok!$A:$BL,Z$271,FALSE),'csapat-ranglista'!$A:$CC,Z$272,FALSE)/4),0)</f>
        <v>0</v>
      </c>
      <c r="AA50" s="32">
        <f>IFERROR(IF(RIGHT(VLOOKUP($A50,csapatok!$A:$BL,AA$271,FALSE),5)="Csere",VLOOKUP(LEFT(VLOOKUP($A50,csapatok!$A:$BL,AA$271,FALSE),LEN(VLOOKUP($A50,csapatok!$A:$BL,AA$271,FALSE))-6),'csapat-ranglista'!$A:$CC,AA$272,FALSE)/8,VLOOKUP(VLOOKUP($A50,csapatok!$A:$BL,AA$271,FALSE),'csapat-ranglista'!$A:$CC,AA$272,FALSE)/4),0)</f>
        <v>0</v>
      </c>
      <c r="AB50" s="226">
        <f>IFERROR(IF(RIGHT(VLOOKUP($A50,csapatok!$A:$BL,AB$271,FALSE),5)="Csere",VLOOKUP(LEFT(VLOOKUP($A50,csapatok!$A:$BL,AB$271,FALSE),LEN(VLOOKUP($A50,csapatok!$A:$BL,AB$271,FALSE))-6),'csapat-ranglista'!$A:$CC,AB$272,FALSE)/8,VLOOKUP(VLOOKUP($A50,csapatok!$A:$BL,AB$271,FALSE),'csapat-ranglista'!$A:$CC,AB$272,FALSE)/4),0)</f>
        <v>4.8448511293681342</v>
      </c>
      <c r="AC50" s="226">
        <f>IFERROR(IF(RIGHT(VLOOKUP($A50,csapatok!$A:$BL,AC$271,FALSE),5)="Csere",VLOOKUP(LEFT(VLOOKUP($A50,csapatok!$A:$BL,AC$271,FALSE),LEN(VLOOKUP($A50,csapatok!$A:$BL,AC$271,FALSE))-6),'csapat-ranglista'!$A:$CC,AC$272,FALSE)/8,VLOOKUP(VLOOKUP($A50,csapatok!$A:$BL,AC$271,FALSE),'csapat-ranglista'!$A:$CC,AC$272,FALSE)/4),0)</f>
        <v>0</v>
      </c>
      <c r="AD50" s="226">
        <f>IFERROR(IF(RIGHT(VLOOKUP($A50,csapatok!$A:$BL,AD$271,FALSE),5)="Csere",VLOOKUP(LEFT(VLOOKUP($A50,csapatok!$A:$BL,AD$271,FALSE),LEN(VLOOKUP($A50,csapatok!$A:$BL,AD$271,FALSE))-6),'csapat-ranglista'!$A:$CC,AD$272,FALSE)/8,VLOOKUP(VLOOKUP($A50,csapatok!$A:$BL,AD$271,FALSE),'csapat-ranglista'!$A:$CC,AD$272,FALSE)/4),0)</f>
        <v>0</v>
      </c>
      <c r="AE50" s="226">
        <f>IFERROR(IF(RIGHT(VLOOKUP($A50,csapatok!$A:$BL,AE$271,FALSE),5)="Csere",VLOOKUP(LEFT(VLOOKUP($A50,csapatok!$A:$BL,AE$271,FALSE),LEN(VLOOKUP($A50,csapatok!$A:$BL,AE$271,FALSE))-6),'csapat-ranglista'!$A:$CC,AE$272,FALSE)/8,VLOOKUP(VLOOKUP($A50,csapatok!$A:$BL,AE$271,FALSE),'csapat-ranglista'!$A:$CC,AE$272,FALSE)/4),0)</f>
        <v>0</v>
      </c>
      <c r="AF50" s="226">
        <f>IFERROR(IF(RIGHT(VLOOKUP($A50,csapatok!$A:$BL,AF$271,FALSE),5)="Csere",VLOOKUP(LEFT(VLOOKUP($A50,csapatok!$A:$BL,AF$271,FALSE),LEN(VLOOKUP($A50,csapatok!$A:$BL,AF$271,FALSE))-6),'csapat-ranglista'!$A:$CC,AF$272,FALSE)/8,VLOOKUP(VLOOKUP($A50,csapatok!$A:$BL,AF$271,FALSE),'csapat-ranglista'!$A:$CC,AF$272,FALSE)/4),0)</f>
        <v>0</v>
      </c>
      <c r="AG50" s="226">
        <f>IFERROR(IF(RIGHT(VLOOKUP($A50,csapatok!$A:$BL,AG$271,FALSE),5)="Csere",VLOOKUP(LEFT(VLOOKUP($A50,csapatok!$A:$BL,AG$271,FALSE),LEN(VLOOKUP($A50,csapatok!$A:$BL,AG$271,FALSE))-6),'csapat-ranglista'!$A:$CC,AG$272,FALSE)/8,VLOOKUP(VLOOKUP($A50,csapatok!$A:$BL,AG$271,FALSE),'csapat-ranglista'!$A:$CC,AG$272,FALSE)/4),0)</f>
        <v>3.0426676820183869</v>
      </c>
      <c r="AH50" s="226">
        <f>IFERROR(IF(RIGHT(VLOOKUP($A50,csapatok!$A:$BL,AH$271,FALSE),5)="Csere",VLOOKUP(LEFT(VLOOKUP($A50,csapatok!$A:$BL,AH$271,FALSE),LEN(VLOOKUP($A50,csapatok!$A:$BL,AH$271,FALSE))-6),'csapat-ranglista'!$A:$CC,AH$272,FALSE)/8,VLOOKUP(VLOOKUP($A50,csapatok!$A:$BL,AH$271,FALSE),'csapat-ranglista'!$A:$CC,AH$272,FALSE)/4),0)</f>
        <v>0</v>
      </c>
      <c r="AI50" s="226">
        <f>IFERROR(IF(RIGHT(VLOOKUP($A50,csapatok!$A:$BL,AI$271,FALSE),5)="Csere",VLOOKUP(LEFT(VLOOKUP($A50,csapatok!$A:$BL,AI$271,FALSE),LEN(VLOOKUP($A50,csapatok!$A:$BL,AI$271,FALSE))-6),'csapat-ranglista'!$A:$CC,AI$272,FALSE)/8,VLOOKUP(VLOOKUP($A50,csapatok!$A:$BL,AI$271,FALSE),'csapat-ranglista'!$A:$CC,AI$272,FALSE)/4),0)</f>
        <v>2.7807650562333328</v>
      </c>
      <c r="AJ50" s="226">
        <f>IFERROR(IF(RIGHT(VLOOKUP($A50,csapatok!$A:$BL,AJ$271,FALSE),5)="Csere",VLOOKUP(LEFT(VLOOKUP($A50,csapatok!$A:$BL,AJ$271,FALSE),LEN(VLOOKUP($A50,csapatok!$A:$BL,AJ$271,FALSE))-6),'csapat-ranglista'!$A:$CC,AJ$272,FALSE)/8,VLOOKUP(VLOOKUP($A50,csapatok!$A:$BL,AJ$271,FALSE),'csapat-ranglista'!$A:$CC,AJ$272,FALSE)/2),0)</f>
        <v>0</v>
      </c>
      <c r="AK50" s="226">
        <f>IFERROR(IF(RIGHT(VLOOKUP($A50,csapatok!$A:$CN,AK$271,FALSE),5)="Csere",VLOOKUP(LEFT(VLOOKUP($A50,csapatok!$A:$CN,AK$271,FALSE),LEN(VLOOKUP($A50,csapatok!$A:$CN,AK$271,FALSE))-6),'csapat-ranglista'!$A:$CC,AK$272,FALSE)/8,VLOOKUP(VLOOKUP($A50,csapatok!$A:$CN,AK$271,FALSE),'csapat-ranglista'!$A:$CC,AK$272,FALSE)/4),0)</f>
        <v>0</v>
      </c>
      <c r="AL50" s="226">
        <f>IFERROR(IF(RIGHT(VLOOKUP($A50,csapatok!$A:$CN,AL$271,FALSE),5)="Csere",VLOOKUP(LEFT(VLOOKUP($A50,csapatok!$A:$CN,AL$271,FALSE),LEN(VLOOKUP($A50,csapatok!$A:$CN,AL$271,FALSE))-6),'csapat-ranglista'!$A:$CC,AL$272,FALSE)/8,VLOOKUP(VLOOKUP($A50,csapatok!$A:$CN,AL$271,FALSE),'csapat-ranglista'!$A:$CC,AL$272,FALSE)/4),0)</f>
        <v>3.7986914331417632</v>
      </c>
      <c r="AM50" s="226">
        <f>IFERROR(IF(RIGHT(VLOOKUP($A50,csapatok!$A:$CN,AM$271,FALSE),5)="Csere",VLOOKUP(LEFT(VLOOKUP($A50,csapatok!$A:$CN,AM$271,FALSE),LEN(VLOOKUP($A50,csapatok!$A:$CN,AM$271,FALSE))-6),'csapat-ranglista'!$A:$CC,AM$272,FALSE)/8,VLOOKUP(VLOOKUP($A50,csapatok!$A:$CN,AM$271,FALSE),'csapat-ranglista'!$A:$CC,AM$272,FALSE)/4),0)</f>
        <v>0</v>
      </c>
      <c r="AN50" s="226">
        <f>IFERROR(IF(RIGHT(VLOOKUP($A50,csapatok!$A:$CN,AN$271,FALSE),5)="Csere",VLOOKUP(LEFT(VLOOKUP($A50,csapatok!$A:$CN,AN$271,FALSE),LEN(VLOOKUP($A50,csapatok!$A:$CN,AN$271,FALSE))-6),'csapat-ranglista'!$A:$CC,AN$272,FALSE)/8,VLOOKUP(VLOOKUP($A50,csapatok!$A:$CN,AN$271,FALSE),'csapat-ranglista'!$A:$CC,AN$272,FALSE)/4),0)</f>
        <v>0</v>
      </c>
      <c r="AO50" s="226">
        <f>IFERROR(IF(RIGHT(VLOOKUP($A50,csapatok!$A:$CN,AO$271,FALSE),5)="Csere",VLOOKUP(LEFT(VLOOKUP($A50,csapatok!$A:$CN,AO$271,FALSE),LEN(VLOOKUP($A50,csapatok!$A:$CN,AO$271,FALSE))-6),'csapat-ranglista'!$A:$CC,AO$272,FALSE)/8,VLOOKUP(VLOOKUP($A50,csapatok!$A:$CN,AO$271,FALSE),'csapat-ranglista'!$A:$CC,AO$272,FALSE)/4),0)</f>
        <v>0</v>
      </c>
      <c r="AP50" s="226">
        <f>IFERROR(IF(RIGHT(VLOOKUP($A50,csapatok!$A:$CN,AP$271,FALSE),5)="Csere",VLOOKUP(LEFT(VLOOKUP($A50,csapatok!$A:$CN,AP$271,FALSE),LEN(VLOOKUP($A50,csapatok!$A:$CN,AP$271,FALSE))-6),'csapat-ranglista'!$A:$CC,AP$272,FALSE)/8,VLOOKUP(VLOOKUP($A50,csapatok!$A:$CN,AP$271,FALSE),'csapat-ranglista'!$A:$CC,AP$272,FALSE)/4),0)</f>
        <v>1.7530659188244166</v>
      </c>
      <c r="AQ50" s="226">
        <f>IFERROR(IF(RIGHT(VLOOKUP($A50,csapatok!$A:$CN,AQ$271,FALSE),5)="Csere",VLOOKUP(LEFT(VLOOKUP($A50,csapatok!$A:$CN,AQ$271,FALSE),LEN(VLOOKUP($A50,csapatok!$A:$CN,AQ$271,FALSE))-6),'csapat-ranglista'!$A:$CC,AQ$272,FALSE)/8,VLOOKUP(VLOOKUP($A50,csapatok!$A:$CN,AQ$271,FALSE),'csapat-ranglista'!$A:$CC,AQ$272,FALSE)/4),0)</f>
        <v>9.0691346799051207</v>
      </c>
      <c r="AR50" s="226">
        <f>IFERROR(IF(RIGHT(VLOOKUP($A50,csapatok!$A:$CN,AR$271,FALSE),5)="Csere",VLOOKUP(LEFT(VLOOKUP($A50,csapatok!$A:$CN,AR$271,FALSE),LEN(VLOOKUP($A50,csapatok!$A:$CN,AR$271,FALSE))-6),'csapat-ranglista'!$A:$CC,AR$272,FALSE)/8,VLOOKUP(VLOOKUP($A50,csapatok!$A:$CN,AR$271,FALSE),'csapat-ranglista'!$A:$CC,AR$272,FALSE)/4),0)</f>
        <v>0</v>
      </c>
      <c r="AS50" s="226">
        <f>IFERROR(IF(RIGHT(VLOOKUP($A50,csapatok!$A:$CN,AS$271,FALSE),5)="Csere",VLOOKUP(LEFT(VLOOKUP($A50,csapatok!$A:$CN,AS$271,FALSE),LEN(VLOOKUP($A50,csapatok!$A:$CN,AS$271,FALSE))-6),'csapat-ranglista'!$A:$CC,AS$272,FALSE)/8,VLOOKUP(VLOOKUP($A50,csapatok!$A:$CN,AS$271,FALSE),'csapat-ranglista'!$A:$CC,AS$272,FALSE)/4),0)</f>
        <v>0</v>
      </c>
      <c r="AT50" s="226">
        <f>IFERROR(IF(RIGHT(VLOOKUP($A50,csapatok!$A:$CN,AT$271,FALSE),5)="Csere",VLOOKUP(LEFT(VLOOKUP($A50,csapatok!$A:$CN,AT$271,FALSE),LEN(VLOOKUP($A50,csapatok!$A:$CN,AT$271,FALSE))-6),'csapat-ranglista'!$A:$CC,AT$272,FALSE)/8,VLOOKUP(VLOOKUP($A50,csapatok!$A:$CN,AT$271,FALSE),'csapat-ranglista'!$A:$CC,AT$272,FALSE)/4),0)</f>
        <v>7.1228380845563102</v>
      </c>
      <c r="AU50" s="226">
        <f>IFERROR(IF(RIGHT(VLOOKUP($A50,csapatok!$A:$CN,AU$271,FALSE),5)="Csere",VLOOKUP(LEFT(VLOOKUP($A50,csapatok!$A:$CN,AU$271,FALSE),LEN(VLOOKUP($A50,csapatok!$A:$CN,AU$271,FALSE))-6),'csapat-ranglista'!$A:$CC,AU$272,FALSE)/8,VLOOKUP(VLOOKUP($A50,csapatok!$A:$CN,AU$271,FALSE),'csapat-ranglista'!$A:$CC,AU$272,FALSE)/4),0)</f>
        <v>0</v>
      </c>
      <c r="AV50" s="226">
        <f>IFERROR(IF(RIGHT(VLOOKUP($A50,csapatok!$A:$CN,AV$271,FALSE),5)="Csere",VLOOKUP(LEFT(VLOOKUP($A50,csapatok!$A:$CN,AV$271,FALSE),LEN(VLOOKUP($A50,csapatok!$A:$CN,AV$271,FALSE))-6),'csapat-ranglista'!$A:$CC,AV$272,FALSE)/8,VLOOKUP(VLOOKUP($A50,csapatok!$A:$CN,AV$271,FALSE),'csapat-ranglista'!$A:$CC,AV$272,FALSE)/4),0)</f>
        <v>0</v>
      </c>
      <c r="AW50" s="226">
        <f>IFERROR(IF(RIGHT(VLOOKUP($A50,csapatok!$A:$CN,AW$271,FALSE),5)="Csere",VLOOKUP(LEFT(VLOOKUP($A50,csapatok!$A:$CN,AW$271,FALSE),LEN(VLOOKUP($A50,csapatok!$A:$CN,AW$271,FALSE))-6),'csapat-ranglista'!$A:$CC,AW$272,FALSE)/8,VLOOKUP(VLOOKUP($A50,csapatok!$A:$CN,AW$271,FALSE),'csapat-ranglista'!$A:$CC,AW$272,FALSE)/4),0)</f>
        <v>0</v>
      </c>
      <c r="AX50" s="226">
        <f>IFERROR(IF(RIGHT(VLOOKUP($A50,csapatok!$A:$CN,AX$271,FALSE),5)="Csere",VLOOKUP(LEFT(VLOOKUP($A50,csapatok!$A:$CN,AX$271,FALSE),LEN(VLOOKUP($A50,csapatok!$A:$CN,AX$271,FALSE))-6),'csapat-ranglista'!$A:$CC,AX$272,FALSE)/8,VLOOKUP(VLOOKUP($A50,csapatok!$A:$CN,AX$271,FALSE),'csapat-ranglista'!$A:$CC,AX$272,FALSE)/4),0)</f>
        <v>0</v>
      </c>
      <c r="AY50" s="226">
        <f>IFERROR(IF(RIGHT(VLOOKUP($A50,csapatok!$A:$GR,AY$271,FALSE),5)="Csere",VLOOKUP(LEFT(VLOOKUP($A50,csapatok!$A:$GR,AY$271,FALSE),LEN(VLOOKUP($A50,csapatok!$A:$GR,AY$271,FALSE))-6),'csapat-ranglista'!$A:$CC,AY$272,FALSE)/8,VLOOKUP(VLOOKUP($A50,csapatok!$A:$GR,AY$271,FALSE),'csapat-ranglista'!$A:$CC,AY$272,FALSE)/4),0)</f>
        <v>0</v>
      </c>
      <c r="AZ50" s="226">
        <f>IFERROR(IF(RIGHT(VLOOKUP($A50,csapatok!$A:$GR,AZ$271,FALSE),5)="Csere",VLOOKUP(LEFT(VLOOKUP($A50,csapatok!$A:$GR,AZ$271,FALSE),LEN(VLOOKUP($A50,csapatok!$A:$GR,AZ$271,FALSE))-6),'csapat-ranglista'!$A:$CC,AZ$272,FALSE)/8,VLOOKUP(VLOOKUP($A50,csapatok!$A:$GR,AZ$271,FALSE),'csapat-ranglista'!$A:$CC,AZ$272,FALSE)/4),0)</f>
        <v>0</v>
      </c>
      <c r="BA50" s="226">
        <f>IFERROR(IF(RIGHT(VLOOKUP($A50,csapatok!$A:$GR,BA$271,FALSE),5)="Csere",VLOOKUP(LEFT(VLOOKUP($A50,csapatok!$A:$GR,BA$271,FALSE),LEN(VLOOKUP($A50,csapatok!$A:$GR,BA$271,FALSE))-6),'csapat-ranglista'!$A:$CC,BA$272,FALSE)/8,VLOOKUP(VLOOKUP($A50,csapatok!$A:$GR,BA$271,FALSE),'csapat-ranglista'!$A:$CC,BA$272,FALSE)/4),0)</f>
        <v>0</v>
      </c>
      <c r="BB50" s="226">
        <f>IFERROR(IF(RIGHT(VLOOKUP($A50,csapatok!$A:$GR,BB$271,FALSE),5)="Csere",VLOOKUP(LEFT(VLOOKUP($A50,csapatok!$A:$GR,BB$271,FALSE),LEN(VLOOKUP($A50,csapatok!$A:$GR,BB$271,FALSE))-6),'csapat-ranglista'!$A:$CC,BB$272,FALSE)/8,VLOOKUP(VLOOKUP($A50,csapatok!$A:$GR,BB$271,FALSE),'csapat-ranglista'!$A:$CC,BB$272,FALSE)/4),0)</f>
        <v>0</v>
      </c>
      <c r="BC50" s="227">
        <f>versenyek!$ES$11*IFERROR(VLOOKUP(VLOOKUP($A50,versenyek!ER:ET,3,FALSE),szabalyok!$A$16:$B$23,2,FALSE)/4,0)</f>
        <v>0</v>
      </c>
      <c r="BD50" s="227">
        <f>versenyek!$EV$11*IFERROR(VLOOKUP(VLOOKUP($A50,versenyek!EU:EW,3,FALSE),szabalyok!$A$16:$B$23,2,FALSE)/4,0)</f>
        <v>0</v>
      </c>
      <c r="BE50" s="226">
        <f>IFERROR(IF(RIGHT(VLOOKUP($A50,csapatok!$A:$GR,BE$271,FALSE),5)="Csere",VLOOKUP(LEFT(VLOOKUP($A50,csapatok!$A:$GR,BE$271,FALSE),LEN(VLOOKUP($A50,csapatok!$A:$GR,BE$271,FALSE))-6),'csapat-ranglista'!$A:$CC,BE$272,FALSE)/8,VLOOKUP(VLOOKUP($A50,csapatok!$A:$GR,BE$271,FALSE),'csapat-ranglista'!$A:$CC,BE$272,FALSE)/4),0)</f>
        <v>0</v>
      </c>
      <c r="BF50" s="226">
        <f>IFERROR(IF(RIGHT(VLOOKUP($A50,csapatok!$A:$GR,BF$271,FALSE),5)="Csere",VLOOKUP(LEFT(VLOOKUP($A50,csapatok!$A:$GR,BF$271,FALSE),LEN(VLOOKUP($A50,csapatok!$A:$GR,BF$271,FALSE))-6),'csapat-ranglista'!$A:$CC,BF$272,FALSE)/8,VLOOKUP(VLOOKUP($A50,csapatok!$A:$GR,BF$271,FALSE),'csapat-ranglista'!$A:$CC,BF$272,FALSE)/4),0)</f>
        <v>0</v>
      </c>
      <c r="BG50" s="226">
        <f>IFERROR(IF(RIGHT(VLOOKUP($A50,csapatok!$A:$GR,BG$271,FALSE),5)="Csere",VLOOKUP(LEFT(VLOOKUP($A50,csapatok!$A:$GR,BG$271,FALSE),LEN(VLOOKUP($A50,csapatok!$A:$GR,BG$271,FALSE))-6),'csapat-ranglista'!$A:$CC,BG$272,FALSE)/8,VLOOKUP(VLOOKUP($A50,csapatok!$A:$GR,BG$271,FALSE),'csapat-ranglista'!$A:$CC,BG$272,FALSE)/4),0)</f>
        <v>0</v>
      </c>
      <c r="BH50" s="226">
        <f>IFERROR(IF(RIGHT(VLOOKUP($A50,csapatok!$A:$GR,BH$271,FALSE),5)="Csere",VLOOKUP(LEFT(VLOOKUP($A50,csapatok!$A:$GR,BH$271,FALSE),LEN(VLOOKUP($A50,csapatok!$A:$GR,BH$271,FALSE))-6),'csapat-ranglista'!$A:$CC,BH$272,FALSE)/8,VLOOKUP(VLOOKUP($A50,csapatok!$A:$GR,BH$271,FALSE),'csapat-ranglista'!$A:$CC,BH$272,FALSE)/4),0)</f>
        <v>0</v>
      </c>
      <c r="BI50" s="226">
        <f>IFERROR(IF(RIGHT(VLOOKUP($A50,csapatok!$A:$GR,BI$271,FALSE),5)="Csere",VLOOKUP(LEFT(VLOOKUP($A50,csapatok!$A:$GR,BI$271,FALSE),LEN(VLOOKUP($A50,csapatok!$A:$GR,BI$271,FALSE))-6),'csapat-ranglista'!$A:$CC,BI$272,FALSE)/8,VLOOKUP(VLOOKUP($A50,csapatok!$A:$GR,BI$271,FALSE),'csapat-ranglista'!$A:$CC,BI$272,FALSE)/4),0)</f>
        <v>0</v>
      </c>
      <c r="BJ50" s="226">
        <f>IFERROR(IF(RIGHT(VLOOKUP($A50,csapatok!$A:$GR,BJ$271,FALSE),5)="Csere",VLOOKUP(LEFT(VLOOKUP($A50,csapatok!$A:$GR,BJ$271,FALSE),LEN(VLOOKUP($A50,csapatok!$A:$GR,BJ$271,FALSE))-6),'csapat-ranglista'!$A:$CC,BJ$272,FALSE)/8,VLOOKUP(VLOOKUP($A50,csapatok!$A:$GR,BJ$271,FALSE),'csapat-ranglista'!$A:$CC,BJ$272,FALSE)/4),0)</f>
        <v>0</v>
      </c>
      <c r="BK50" s="226">
        <f>IFERROR(IF(RIGHT(VLOOKUP($A50,csapatok!$A:$GR,BK$271,FALSE),5)="Csere",VLOOKUP(LEFT(VLOOKUP($A50,csapatok!$A:$GR,BK$271,FALSE),LEN(VLOOKUP($A50,csapatok!$A:$GR,BK$271,FALSE))-6),'csapat-ranglista'!$A:$CC,BK$272,FALSE)/8,VLOOKUP(VLOOKUP($A50,csapatok!$A:$GR,BK$271,FALSE),'csapat-ranglista'!$A:$CC,BK$272,FALSE)/4),0)</f>
        <v>0</v>
      </c>
      <c r="BL50" s="226">
        <f>IFERROR(IF(RIGHT(VLOOKUP($A50,csapatok!$A:$GR,BL$271,FALSE),5)="Csere",VLOOKUP(LEFT(VLOOKUP($A50,csapatok!$A:$GR,BL$271,FALSE),LEN(VLOOKUP($A50,csapatok!$A:$GR,BL$271,FALSE))-6),'csapat-ranglista'!$A:$CC,BL$272,FALSE)/8,VLOOKUP(VLOOKUP($A50,csapatok!$A:$GR,BL$271,FALSE),'csapat-ranglista'!$A:$CC,BL$272,FALSE)/4),0)</f>
        <v>5.2972794757226449</v>
      </c>
      <c r="BM50" s="226">
        <f>IFERROR(IF(RIGHT(VLOOKUP($A50,csapatok!$A:$GR,BM$271,FALSE),5)="Csere",VLOOKUP(LEFT(VLOOKUP($A50,csapatok!$A:$GR,BM$271,FALSE),LEN(VLOOKUP($A50,csapatok!$A:$GR,BM$271,FALSE))-6),'csapat-ranglista'!$A:$CC,BM$272,FALSE)/8,VLOOKUP(VLOOKUP($A50,csapatok!$A:$GR,BM$271,FALSE),'csapat-ranglista'!$A:$CC,BM$272,FALSE)/4),0)</f>
        <v>0</v>
      </c>
      <c r="BN50" s="226">
        <f>IFERROR(IF(RIGHT(VLOOKUP($A50,csapatok!$A:$GR,BN$271,FALSE),5)="Csere",VLOOKUP(LEFT(VLOOKUP($A50,csapatok!$A:$GR,BN$271,FALSE),LEN(VLOOKUP($A50,csapatok!$A:$GR,BN$271,FALSE))-6),'csapat-ranglista'!$A:$CC,BN$272,FALSE)/8,VLOOKUP(VLOOKUP($A50,csapatok!$A:$GR,BN$271,FALSE),'csapat-ranglista'!$A:$CC,BN$272,FALSE)/4),0)</f>
        <v>0</v>
      </c>
      <c r="BO50" s="226">
        <f>IFERROR(IF(RIGHT(VLOOKUP($A50,csapatok!$A:$GR,BO$271,FALSE),5)="Csere",VLOOKUP(LEFT(VLOOKUP($A50,csapatok!$A:$GR,BO$271,FALSE),LEN(VLOOKUP($A50,csapatok!$A:$GR,BO$271,FALSE))-6),'csapat-ranglista'!$A:$CC,BO$272,FALSE)/8,VLOOKUP(VLOOKUP($A50,csapatok!$A:$GR,BO$271,FALSE),'csapat-ranglista'!$A:$CC,BO$272,FALSE)/4),0)</f>
        <v>11.671260279505567</v>
      </c>
      <c r="BP50" s="226">
        <f>IFERROR(IF(RIGHT(VLOOKUP($A50,csapatok!$A:$GR,BP$271,FALSE),5)="Csere",VLOOKUP(LEFT(VLOOKUP($A50,csapatok!$A:$GR,BP$271,FALSE),LEN(VLOOKUP($A50,csapatok!$A:$GR,BP$271,FALSE))-6),'csapat-ranglista'!$A:$CC,BP$272,FALSE)/8,VLOOKUP(VLOOKUP($A50,csapatok!$A:$GR,BP$271,FALSE),'csapat-ranglista'!$A:$CC,BP$272,FALSE)/4),0)</f>
        <v>0</v>
      </c>
      <c r="BQ50" s="226">
        <f>IFERROR(IF(RIGHT(VLOOKUP($A50,csapatok!$A:$GR,BQ$271,FALSE),5)="Csere",VLOOKUP(LEFT(VLOOKUP($A50,csapatok!$A:$GR,BQ$271,FALSE),LEN(VLOOKUP($A50,csapatok!$A:$GR,BQ$271,FALSE))-6),'csapat-ranglista'!$A:$CC,BQ$272,FALSE)/8,VLOOKUP(VLOOKUP($A50,csapatok!$A:$GR,BQ$271,FALSE),'csapat-ranglista'!$A:$CC,BQ$272,FALSE)/4),0)</f>
        <v>0</v>
      </c>
      <c r="BR50" s="226">
        <f>IFERROR(IF(RIGHT(VLOOKUP($A50,csapatok!$A:$GR,BR$271,FALSE),5)="Csere",VLOOKUP(LEFT(VLOOKUP($A50,csapatok!$A:$GR,BR$271,FALSE),LEN(VLOOKUP($A50,csapatok!$A:$GR,BR$271,FALSE))-6),'csapat-ranglista'!$A:$CC,BR$272,FALSE)/8,VLOOKUP(VLOOKUP($A50,csapatok!$A:$GR,BR$271,FALSE),'csapat-ranglista'!$A:$CC,BR$272,FALSE)/4),0)</f>
        <v>0</v>
      </c>
      <c r="BS50" s="226">
        <f>IFERROR(IF(RIGHT(VLOOKUP($A50,csapatok!$A:$GR,BS$271,FALSE),5)="Csere",VLOOKUP(LEFT(VLOOKUP($A50,csapatok!$A:$GR,BS$271,FALSE),LEN(VLOOKUP($A50,csapatok!$A:$GR,BS$271,FALSE))-6),'csapat-ranglista'!$A:$CC,BS$272,FALSE)/8,VLOOKUP(VLOOKUP($A50,csapatok!$A:$GR,BS$271,FALSE),'csapat-ranglista'!$A:$CC,BS$272,FALSE)/4),0)</f>
        <v>0</v>
      </c>
      <c r="BT50" s="226">
        <f>IFERROR(IF(RIGHT(VLOOKUP($A50,csapatok!$A:$GR,BT$271,FALSE),5)="Csere",VLOOKUP(LEFT(VLOOKUP($A50,csapatok!$A:$GR,BT$271,FALSE),LEN(VLOOKUP($A50,csapatok!$A:$GR,BT$271,FALSE))-6),'csapat-ranglista'!$A:$CC,BT$272,FALSE)/8,VLOOKUP(VLOOKUP($A50,csapatok!$A:$GR,BT$271,FALSE),'csapat-ranglista'!$A:$CC,BT$272,FALSE)/4),0)</f>
        <v>0</v>
      </c>
      <c r="BU50" s="226">
        <f>IFERROR(IF(RIGHT(VLOOKUP($A50,csapatok!$A:$GR,BU$271,FALSE),5)="Csere",VLOOKUP(LEFT(VLOOKUP($A50,csapatok!$A:$GR,BU$271,FALSE),LEN(VLOOKUP($A50,csapatok!$A:$GR,BU$271,FALSE))-6),'csapat-ranglista'!$A:$CC,BU$272,FALSE)/8,VLOOKUP(VLOOKUP($A50,csapatok!$A:$GR,BU$271,FALSE),'csapat-ranglista'!$A:$CC,BU$272,FALSE)/4),0)</f>
        <v>0.61327716701308821</v>
      </c>
      <c r="BV50" s="226">
        <f>IFERROR(IF(RIGHT(VLOOKUP($A50,csapatok!$A:$GR,BV$271,FALSE),5)="Csere",VLOOKUP(LEFT(VLOOKUP($A50,csapatok!$A:$GR,BV$271,FALSE),LEN(VLOOKUP($A50,csapatok!$A:$GR,BV$271,FALSE))-6),'csapat-ranglista'!$A:$CC,BV$272,FALSE)/8,VLOOKUP(VLOOKUP($A50,csapatok!$A:$GR,BV$271,FALSE),'csapat-ranglista'!$A:$CC,BV$272,FALSE)/4),0)</f>
        <v>0</v>
      </c>
      <c r="BW50" s="226">
        <f>IFERROR(IF(RIGHT(VLOOKUP($A50,csapatok!$A:$GR,BW$271,FALSE),5)="Csere",VLOOKUP(LEFT(VLOOKUP($A50,csapatok!$A:$GR,BW$271,FALSE),LEN(VLOOKUP($A50,csapatok!$A:$GR,BW$271,FALSE))-6),'csapat-ranglista'!$A:$CC,BW$272,FALSE)/8,VLOOKUP(VLOOKUP($A50,csapatok!$A:$GR,BW$271,FALSE),'csapat-ranglista'!$A:$CC,BW$272,FALSE)/4),0)</f>
        <v>0</v>
      </c>
      <c r="BX50" s="226">
        <f>IFERROR(IF(RIGHT(VLOOKUP($A50,csapatok!$A:$GR,BX$271,FALSE),5)="Csere",VLOOKUP(LEFT(VLOOKUP($A50,csapatok!$A:$GR,BX$271,FALSE),LEN(VLOOKUP($A50,csapatok!$A:$GR,BX$271,FALSE))-6),'csapat-ranglista'!$A:$CC,BX$272,FALSE)/8,VLOOKUP(VLOOKUP($A50,csapatok!$A:$GR,BX$271,FALSE),'csapat-ranglista'!$A:$CC,BX$272,FALSE)/4),0)</f>
        <v>0</v>
      </c>
      <c r="BY50" s="226">
        <f>IFERROR(IF(RIGHT(VLOOKUP($A50,csapatok!$A:$GR,BY$271,FALSE),5)="Csere",VLOOKUP(LEFT(VLOOKUP($A50,csapatok!$A:$GR,BY$271,FALSE),LEN(VLOOKUP($A50,csapatok!$A:$GR,BY$271,FALSE))-6),'csapat-ranglista'!$A:$CC,BY$272,FALSE)/8,VLOOKUP(VLOOKUP($A50,csapatok!$A:$GR,BY$271,FALSE),'csapat-ranglista'!$A:$CC,BY$272,FALSE)/4),0)</f>
        <v>6.7951263622845453</v>
      </c>
      <c r="BZ50" s="226">
        <f>IFERROR(IF(RIGHT(VLOOKUP($A50,csapatok!$A:$GR,BZ$271,FALSE),5)="Csere",VLOOKUP(LEFT(VLOOKUP($A50,csapatok!$A:$GR,BZ$271,FALSE),LEN(VLOOKUP($A50,csapatok!$A:$GR,BZ$271,FALSE))-6),'csapat-ranglista'!$A:$CC,BZ$272,FALSE)/8,VLOOKUP(VLOOKUP($A50,csapatok!$A:$GR,BZ$271,FALSE),'csapat-ranglista'!$A:$CC,BZ$272,FALSE)/4),0)</f>
        <v>0</v>
      </c>
      <c r="CA50" s="226">
        <f>IFERROR(IF(RIGHT(VLOOKUP($A50,csapatok!$A:$GR,CA$271,FALSE),5)="Csere",VLOOKUP(LEFT(VLOOKUP($A50,csapatok!$A:$GR,CA$271,FALSE),LEN(VLOOKUP($A50,csapatok!$A:$GR,CA$271,FALSE))-6),'csapat-ranglista'!$A:$CC,CA$272,FALSE)/8,VLOOKUP(VLOOKUP($A50,csapatok!$A:$GR,CA$271,FALSE),'csapat-ranglista'!$A:$CC,CA$272,FALSE)/4),0)</f>
        <v>0</v>
      </c>
      <c r="CB50" s="226">
        <f>IFERROR(IF(RIGHT(VLOOKUP($A50,csapatok!$A:$GR,CB$271,FALSE),5)="Csere",VLOOKUP(LEFT(VLOOKUP($A50,csapatok!$A:$GR,CB$271,FALSE),LEN(VLOOKUP($A50,csapatok!$A:$GR,CB$271,FALSE))-6),'csapat-ranglista'!$A:$CC,CB$272,FALSE)/8,VLOOKUP(VLOOKUP($A50,csapatok!$A:$GR,CB$271,FALSE),'csapat-ranglista'!$A:$CC,CB$272,FALSE)/4),0)</f>
        <v>0</v>
      </c>
      <c r="CC50" s="226">
        <f>IFERROR(IF(RIGHT(VLOOKUP($A50,csapatok!$A:$GR,CC$271,FALSE),5)="Csere",VLOOKUP(LEFT(VLOOKUP($A50,csapatok!$A:$GR,CC$271,FALSE),LEN(VLOOKUP($A50,csapatok!$A:$GR,CC$271,FALSE))-6),'csapat-ranglista'!$A:$CC,CC$272,FALSE)/8,VLOOKUP(VLOOKUP($A50,csapatok!$A:$GR,CC$271,FALSE),'csapat-ranglista'!$A:$CC,CC$272,FALSE)/4),0)</f>
        <v>0</v>
      </c>
      <c r="CD50" s="226">
        <f>IFERROR(IF(RIGHT(VLOOKUP($A50,csapatok!$A:$GR,CD$271,FALSE),5)="Csere",VLOOKUP(LEFT(VLOOKUP($A50,csapatok!$A:$GR,CD$271,FALSE),LEN(VLOOKUP($A50,csapatok!$A:$GR,CD$271,FALSE))-6),'csapat-ranglista'!$A:$CC,CD$272,FALSE)/8,VLOOKUP(VLOOKUP($A50,csapatok!$A:$GR,CD$271,FALSE),'csapat-ranglista'!$A:$CC,CD$272,FALSE)/4),0)</f>
        <v>0</v>
      </c>
      <c r="CE50" s="226">
        <f>IFERROR(IF(RIGHT(VLOOKUP($A50,csapatok!$A:$GR,CE$271,FALSE),5)="Csere",VLOOKUP(LEFT(VLOOKUP($A50,csapatok!$A:$GR,CE$271,FALSE),LEN(VLOOKUP($A50,csapatok!$A:$GR,CE$271,FALSE))-6),'csapat-ranglista'!$A:$CC,CE$272,FALSE)/8,VLOOKUP(VLOOKUP($A50,csapatok!$A:$GR,CE$271,FALSE),'csapat-ranglista'!$A:$CC,CE$272,FALSE)/4),0)</f>
        <v>0</v>
      </c>
      <c r="CF50" s="226">
        <f>IFERROR(IF(RIGHT(VLOOKUP($A50,csapatok!$A:$GR,CF$271,FALSE),5)="Csere",VLOOKUP(LEFT(VLOOKUP($A50,csapatok!$A:$GR,CF$271,FALSE),LEN(VLOOKUP($A50,csapatok!$A:$GR,CF$271,FALSE))-6),'csapat-ranglista'!$A:$CC,CF$272,FALSE)/8,VLOOKUP(VLOOKUP($A50,csapatok!$A:$GR,CF$271,FALSE),'csapat-ranglista'!$A:$CC,CF$272,FALSE)/4),0)</f>
        <v>0</v>
      </c>
      <c r="CG50" s="226">
        <f>IFERROR(IF(RIGHT(VLOOKUP($A50,csapatok!$A:$GR,CG$271,FALSE),5)="Csere",VLOOKUP(LEFT(VLOOKUP($A50,csapatok!$A:$GR,CG$271,FALSE),LEN(VLOOKUP($A50,csapatok!$A:$GR,CG$271,FALSE))-6),'csapat-ranglista'!$A:$CC,CG$272,FALSE)/8,VLOOKUP(VLOOKUP($A50,csapatok!$A:$GR,CG$271,FALSE),'csapat-ranglista'!$A:$CC,CG$272,FALSE)/4),0)</f>
        <v>0</v>
      </c>
      <c r="CH50" s="226">
        <f>IFERROR(IF(RIGHT(VLOOKUP($A50,csapatok!$A:$GR,CH$271,FALSE),5)="Csere",VLOOKUP(LEFT(VLOOKUP($A50,csapatok!$A:$GR,CH$271,FALSE),LEN(VLOOKUP($A50,csapatok!$A:$GR,CH$271,FALSE))-6),'csapat-ranglista'!$A:$CC,CH$272,FALSE)/8,VLOOKUP(VLOOKUP($A50,csapatok!$A:$GR,CH$271,FALSE),'csapat-ranglista'!$A:$CC,CH$272,FALSE)/4),0)</f>
        <v>0</v>
      </c>
      <c r="CI50" s="226">
        <f>IFERROR(IF(RIGHT(VLOOKUP($A50,csapatok!$A:$GR,CI$271,FALSE),5)="Csere",VLOOKUP(LEFT(VLOOKUP($A50,csapatok!$A:$GR,CI$271,FALSE),LEN(VLOOKUP($A50,csapatok!$A:$GR,CI$271,FALSE))-6),'csapat-ranglista'!$A:$CC,CI$272,FALSE)/8,VLOOKUP(VLOOKUP($A50,csapatok!$A:$GR,CI$271,FALSE),'csapat-ranglista'!$A:$CC,CI$272,FALSE)/4),0)</f>
        <v>0</v>
      </c>
      <c r="CJ50" s="227">
        <f>versenyek!$IQ$11*IFERROR(VLOOKUP(VLOOKUP($A50,versenyek!IP:IR,3,FALSE),szabalyok!$A$16:$B$23,2,FALSE)/4,0)</f>
        <v>0</v>
      </c>
      <c r="CK50" s="227">
        <f>versenyek!$IT$11*IFERROR(VLOOKUP(VLOOKUP($A50,versenyek!IS:IU,3,FALSE),szabalyok!$A$16:$B$23,2,FALSE)/4,0)</f>
        <v>0</v>
      </c>
      <c r="CL50" s="226"/>
      <c r="CM50" s="250">
        <f t="shared" si="1"/>
        <v>24.376943284525847</v>
      </c>
    </row>
    <row r="51" spans="1:91">
      <c r="A51" s="32" t="s">
        <v>111</v>
      </c>
      <c r="B51" s="2">
        <v>22992</v>
      </c>
      <c r="C51" s="133" t="str">
        <f t="shared" si="3"/>
        <v>felnőtt</v>
      </c>
      <c r="D51" s="32" t="s">
        <v>101</v>
      </c>
      <c r="E51" s="47">
        <v>8.3000000000000007</v>
      </c>
      <c r="F51" s="32">
        <v>0</v>
      </c>
      <c r="G51" s="32">
        <v>0</v>
      </c>
      <c r="H51" s="32">
        <v>0</v>
      </c>
      <c r="I51" s="32">
        <v>0</v>
      </c>
      <c r="J51" s="32">
        <v>1.4951707983450322</v>
      </c>
      <c r="K51" s="32">
        <v>0.9387382205360576</v>
      </c>
      <c r="L51" s="32">
        <v>0</v>
      </c>
      <c r="M51" s="32">
        <v>9.001726066099204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2.429321870272267</v>
      </c>
      <c r="T51" s="32">
        <v>0</v>
      </c>
      <c r="U51" s="32">
        <v>0</v>
      </c>
      <c r="V51" s="32">
        <v>0</v>
      </c>
      <c r="W51" s="32">
        <v>0.74550547175003534</v>
      </c>
      <c r="X51" s="32">
        <f>IFERROR(IF(RIGHT(VLOOKUP($A51,csapatok!$A:$BL,X$271,FALSE),5)="Csere",VLOOKUP(LEFT(VLOOKUP($A51,csapatok!$A:$BL,X$271,FALSE),LEN(VLOOKUP($A51,csapatok!$A:$BL,X$271,FALSE))-6),'csapat-ranglista'!$A:$CC,X$272,FALSE)/8,VLOOKUP(VLOOKUP($A51,csapatok!$A:$BL,X$271,FALSE),'csapat-ranglista'!$A:$CC,X$272,FALSE)/4),0)</f>
        <v>0</v>
      </c>
      <c r="Y51" s="32">
        <f>IFERROR(IF(RIGHT(VLOOKUP($A51,csapatok!$A:$BL,Y$271,FALSE),5)="Csere",VLOOKUP(LEFT(VLOOKUP($A51,csapatok!$A:$BL,Y$271,FALSE),LEN(VLOOKUP($A51,csapatok!$A:$BL,Y$271,FALSE))-6),'csapat-ranglista'!$A:$CC,Y$272,FALSE)/8,VLOOKUP(VLOOKUP($A51,csapatok!$A:$BL,Y$271,FALSE),'csapat-ranglista'!$A:$CC,Y$272,FALSE)/4),0)</f>
        <v>0</v>
      </c>
      <c r="Z51" s="32">
        <f>IFERROR(IF(RIGHT(VLOOKUP($A51,csapatok!$A:$BL,Z$271,FALSE),5)="Csere",VLOOKUP(LEFT(VLOOKUP($A51,csapatok!$A:$BL,Z$271,FALSE),LEN(VLOOKUP($A51,csapatok!$A:$BL,Z$271,FALSE))-6),'csapat-ranglista'!$A:$CC,Z$272,FALSE)/8,VLOOKUP(VLOOKUP($A51,csapatok!$A:$BL,Z$271,FALSE),'csapat-ranglista'!$A:$CC,Z$272,FALSE)/4),0)</f>
        <v>0</v>
      </c>
      <c r="AA51" s="32">
        <f>IFERROR(IF(RIGHT(VLOOKUP($A51,csapatok!$A:$BL,AA$271,FALSE),5)="Csere",VLOOKUP(LEFT(VLOOKUP($A51,csapatok!$A:$BL,AA$271,FALSE),LEN(VLOOKUP($A51,csapatok!$A:$BL,AA$271,FALSE))-6),'csapat-ranglista'!$A:$CC,AA$272,FALSE)/8,VLOOKUP(VLOOKUP($A51,csapatok!$A:$BL,AA$271,FALSE),'csapat-ranglista'!$A:$CC,AA$272,FALSE)/4),0)</f>
        <v>0</v>
      </c>
      <c r="AB51" s="226">
        <f>IFERROR(IF(RIGHT(VLOOKUP($A51,csapatok!$A:$BL,AB$271,FALSE),5)="Csere",VLOOKUP(LEFT(VLOOKUP($A51,csapatok!$A:$BL,AB$271,FALSE),LEN(VLOOKUP($A51,csapatok!$A:$BL,AB$271,FALSE))-6),'csapat-ranglista'!$A:$CC,AB$272,FALSE)/8,VLOOKUP(VLOOKUP($A51,csapatok!$A:$BL,AB$271,FALSE),'csapat-ranglista'!$A:$CC,AB$272,FALSE)/4),0)</f>
        <v>0</v>
      </c>
      <c r="AC51" s="226">
        <f>IFERROR(IF(RIGHT(VLOOKUP($A51,csapatok!$A:$BL,AC$271,FALSE),5)="Csere",VLOOKUP(LEFT(VLOOKUP($A51,csapatok!$A:$BL,AC$271,FALSE),LEN(VLOOKUP($A51,csapatok!$A:$BL,AC$271,FALSE))-6),'csapat-ranglista'!$A:$CC,AC$272,FALSE)/8,VLOOKUP(VLOOKUP($A51,csapatok!$A:$BL,AC$271,FALSE),'csapat-ranglista'!$A:$CC,AC$272,FALSE)/4),0)</f>
        <v>0</v>
      </c>
      <c r="AD51" s="226">
        <f>IFERROR(IF(RIGHT(VLOOKUP($A51,csapatok!$A:$BL,AD$271,FALSE),5)="Csere",VLOOKUP(LEFT(VLOOKUP($A51,csapatok!$A:$BL,AD$271,FALSE),LEN(VLOOKUP($A51,csapatok!$A:$BL,AD$271,FALSE))-6),'csapat-ranglista'!$A:$CC,AD$272,FALSE)/8,VLOOKUP(VLOOKUP($A51,csapatok!$A:$BL,AD$271,FALSE),'csapat-ranglista'!$A:$CC,AD$272,FALSE)/4),0)</f>
        <v>0</v>
      </c>
      <c r="AE51" s="226">
        <f>IFERROR(IF(RIGHT(VLOOKUP($A51,csapatok!$A:$BL,AE$271,FALSE),5)="Csere",VLOOKUP(LEFT(VLOOKUP($A51,csapatok!$A:$BL,AE$271,FALSE),LEN(VLOOKUP($A51,csapatok!$A:$BL,AE$271,FALSE))-6),'csapat-ranglista'!$A:$CC,AE$272,FALSE)/8,VLOOKUP(VLOOKUP($A51,csapatok!$A:$BL,AE$271,FALSE),'csapat-ranglista'!$A:$CC,AE$272,FALSE)/4),0)</f>
        <v>0</v>
      </c>
      <c r="AF51" s="226">
        <f>IFERROR(IF(RIGHT(VLOOKUP($A51,csapatok!$A:$BL,AF$271,FALSE),5)="Csere",VLOOKUP(LEFT(VLOOKUP($A51,csapatok!$A:$BL,AF$271,FALSE),LEN(VLOOKUP($A51,csapatok!$A:$BL,AF$271,FALSE))-6),'csapat-ranglista'!$A:$CC,AF$272,FALSE)/8,VLOOKUP(VLOOKUP($A51,csapatok!$A:$BL,AF$271,FALSE),'csapat-ranglista'!$A:$CC,AF$272,FALSE)/4),0)</f>
        <v>0</v>
      </c>
      <c r="AG51" s="226">
        <f>IFERROR(IF(RIGHT(VLOOKUP($A51,csapatok!$A:$BL,AG$271,FALSE),5)="Csere",VLOOKUP(LEFT(VLOOKUP($A51,csapatok!$A:$BL,AG$271,FALSE),LEN(VLOOKUP($A51,csapatok!$A:$BL,AG$271,FALSE))-6),'csapat-ranglista'!$A:$CC,AG$272,FALSE)/8,VLOOKUP(VLOOKUP($A51,csapatok!$A:$BL,AG$271,FALSE),'csapat-ranglista'!$A:$CC,AG$272,FALSE)/4),0)</f>
        <v>3.0426676820183869</v>
      </c>
      <c r="AH51" s="226">
        <f>IFERROR(IF(RIGHT(VLOOKUP($A51,csapatok!$A:$BL,AH$271,FALSE),5)="Csere",VLOOKUP(LEFT(VLOOKUP($A51,csapatok!$A:$BL,AH$271,FALSE),LEN(VLOOKUP($A51,csapatok!$A:$BL,AH$271,FALSE))-6),'csapat-ranglista'!$A:$CC,AH$272,FALSE)/8,VLOOKUP(VLOOKUP($A51,csapatok!$A:$BL,AH$271,FALSE),'csapat-ranglista'!$A:$CC,AH$272,FALSE)/4),0)</f>
        <v>0</v>
      </c>
      <c r="AI51" s="226">
        <f>IFERROR(IF(RIGHT(VLOOKUP($A51,csapatok!$A:$BL,AI$271,FALSE),5)="Csere",VLOOKUP(LEFT(VLOOKUP($A51,csapatok!$A:$BL,AI$271,FALSE),LEN(VLOOKUP($A51,csapatok!$A:$BL,AI$271,FALSE))-6),'csapat-ranglista'!$A:$CC,AI$272,FALSE)/8,VLOOKUP(VLOOKUP($A51,csapatok!$A:$BL,AI$271,FALSE),'csapat-ranglista'!$A:$CC,AI$272,FALSE)/4),0)</f>
        <v>2.7807650562333328</v>
      </c>
      <c r="AJ51" s="226">
        <f>IFERROR(IF(RIGHT(VLOOKUP($A51,csapatok!$A:$BL,AJ$271,FALSE),5)="Csere",VLOOKUP(LEFT(VLOOKUP($A51,csapatok!$A:$BL,AJ$271,FALSE),LEN(VLOOKUP($A51,csapatok!$A:$BL,AJ$271,FALSE))-6),'csapat-ranglista'!$A:$CC,AJ$272,FALSE)/8,VLOOKUP(VLOOKUP($A51,csapatok!$A:$BL,AJ$271,FALSE),'csapat-ranglista'!$A:$CC,AJ$272,FALSE)/2),0)</f>
        <v>0</v>
      </c>
      <c r="AK51" s="226">
        <f>IFERROR(IF(RIGHT(VLOOKUP($A51,csapatok!$A:$CN,AK$271,FALSE),5)="Csere",VLOOKUP(LEFT(VLOOKUP($A51,csapatok!$A:$CN,AK$271,FALSE),LEN(VLOOKUP($A51,csapatok!$A:$CN,AK$271,FALSE))-6),'csapat-ranglista'!$A:$CC,AK$272,FALSE)/8,VLOOKUP(VLOOKUP($A51,csapatok!$A:$CN,AK$271,FALSE),'csapat-ranglista'!$A:$CC,AK$272,FALSE)/4),0)</f>
        <v>0</v>
      </c>
      <c r="AL51" s="226">
        <f>IFERROR(IF(RIGHT(VLOOKUP($A51,csapatok!$A:$CN,AL$271,FALSE),5)="Csere",VLOOKUP(LEFT(VLOOKUP($A51,csapatok!$A:$CN,AL$271,FALSE),LEN(VLOOKUP($A51,csapatok!$A:$CN,AL$271,FALSE))-6),'csapat-ranglista'!$A:$CC,AL$272,FALSE)/8,VLOOKUP(VLOOKUP($A51,csapatok!$A:$CN,AL$271,FALSE),'csapat-ranglista'!$A:$CC,AL$272,FALSE)/4),0)</f>
        <v>3.7986914331417632</v>
      </c>
      <c r="AM51" s="226">
        <f>IFERROR(IF(RIGHT(VLOOKUP($A51,csapatok!$A:$CN,AM$271,FALSE),5)="Csere",VLOOKUP(LEFT(VLOOKUP($A51,csapatok!$A:$CN,AM$271,FALSE),LEN(VLOOKUP($A51,csapatok!$A:$CN,AM$271,FALSE))-6),'csapat-ranglista'!$A:$CC,AM$272,FALSE)/8,VLOOKUP(VLOOKUP($A51,csapatok!$A:$CN,AM$271,FALSE),'csapat-ranglista'!$A:$CC,AM$272,FALSE)/4),0)</f>
        <v>0</v>
      </c>
      <c r="AN51" s="226">
        <f>IFERROR(IF(RIGHT(VLOOKUP($A51,csapatok!$A:$CN,AN$271,FALSE),5)="Csere",VLOOKUP(LEFT(VLOOKUP($A51,csapatok!$A:$CN,AN$271,FALSE),LEN(VLOOKUP($A51,csapatok!$A:$CN,AN$271,FALSE))-6),'csapat-ranglista'!$A:$CC,AN$272,FALSE)/8,VLOOKUP(VLOOKUP($A51,csapatok!$A:$CN,AN$271,FALSE),'csapat-ranglista'!$A:$CC,AN$272,FALSE)/4),0)</f>
        <v>0</v>
      </c>
      <c r="AO51" s="226">
        <f>IFERROR(IF(RIGHT(VLOOKUP($A51,csapatok!$A:$CN,AO$271,FALSE),5)="Csere",VLOOKUP(LEFT(VLOOKUP($A51,csapatok!$A:$CN,AO$271,FALSE),LEN(VLOOKUP($A51,csapatok!$A:$CN,AO$271,FALSE))-6),'csapat-ranglista'!$A:$CC,AO$272,FALSE)/8,VLOOKUP(VLOOKUP($A51,csapatok!$A:$CN,AO$271,FALSE),'csapat-ranglista'!$A:$CC,AO$272,FALSE)/4),0)</f>
        <v>0</v>
      </c>
      <c r="AP51" s="226">
        <f>IFERROR(IF(RIGHT(VLOOKUP($A51,csapatok!$A:$CN,AP$271,FALSE),5)="Csere",VLOOKUP(LEFT(VLOOKUP($A51,csapatok!$A:$CN,AP$271,FALSE),LEN(VLOOKUP($A51,csapatok!$A:$CN,AP$271,FALSE))-6),'csapat-ranglista'!$A:$CC,AP$272,FALSE)/8,VLOOKUP(VLOOKUP($A51,csapatok!$A:$CN,AP$271,FALSE),'csapat-ranglista'!$A:$CC,AP$272,FALSE)/4),0)</f>
        <v>0</v>
      </c>
      <c r="AQ51" s="226">
        <f>IFERROR(IF(RIGHT(VLOOKUP($A51,csapatok!$A:$CN,AQ$271,FALSE),5)="Csere",VLOOKUP(LEFT(VLOOKUP($A51,csapatok!$A:$CN,AQ$271,FALSE),LEN(VLOOKUP($A51,csapatok!$A:$CN,AQ$271,FALSE))-6),'csapat-ranglista'!$A:$CC,AQ$272,FALSE)/8,VLOOKUP(VLOOKUP($A51,csapatok!$A:$CN,AQ$271,FALSE),'csapat-ranglista'!$A:$CC,AQ$272,FALSE)/4),0)</f>
        <v>9.0691346799051207</v>
      </c>
      <c r="AR51" s="226">
        <f>IFERROR(IF(RIGHT(VLOOKUP($A51,csapatok!$A:$CN,AR$271,FALSE),5)="Csere",VLOOKUP(LEFT(VLOOKUP($A51,csapatok!$A:$CN,AR$271,FALSE),LEN(VLOOKUP($A51,csapatok!$A:$CN,AR$271,FALSE))-6),'csapat-ranglista'!$A:$CC,AR$272,FALSE)/8,VLOOKUP(VLOOKUP($A51,csapatok!$A:$CN,AR$271,FALSE),'csapat-ranglista'!$A:$CC,AR$272,FALSE)/4),0)</f>
        <v>0</v>
      </c>
      <c r="AS51" s="226">
        <f>IFERROR(IF(RIGHT(VLOOKUP($A51,csapatok!$A:$CN,AS$271,FALSE),5)="Csere",VLOOKUP(LEFT(VLOOKUP($A51,csapatok!$A:$CN,AS$271,FALSE),LEN(VLOOKUP($A51,csapatok!$A:$CN,AS$271,FALSE))-6),'csapat-ranglista'!$A:$CC,AS$272,FALSE)/8,VLOOKUP(VLOOKUP($A51,csapatok!$A:$CN,AS$271,FALSE),'csapat-ranglista'!$A:$CC,AS$272,FALSE)/4),0)</f>
        <v>0</v>
      </c>
      <c r="AT51" s="226">
        <f>IFERROR(IF(RIGHT(VLOOKUP($A51,csapatok!$A:$CN,AT$271,FALSE),5)="Csere",VLOOKUP(LEFT(VLOOKUP($A51,csapatok!$A:$CN,AT$271,FALSE),LEN(VLOOKUP($A51,csapatok!$A:$CN,AT$271,FALSE))-6),'csapat-ranglista'!$A:$CC,AT$272,FALSE)/8,VLOOKUP(VLOOKUP($A51,csapatok!$A:$CN,AT$271,FALSE),'csapat-ranglista'!$A:$CC,AT$272,FALSE)/4),0)</f>
        <v>7.1228380845563102</v>
      </c>
      <c r="AU51" s="226">
        <f>IFERROR(IF(RIGHT(VLOOKUP($A51,csapatok!$A:$CN,AU$271,FALSE),5)="Csere",VLOOKUP(LEFT(VLOOKUP($A51,csapatok!$A:$CN,AU$271,FALSE),LEN(VLOOKUP($A51,csapatok!$A:$CN,AU$271,FALSE))-6),'csapat-ranglista'!$A:$CC,AU$272,FALSE)/8,VLOOKUP(VLOOKUP($A51,csapatok!$A:$CN,AU$271,FALSE),'csapat-ranglista'!$A:$CC,AU$272,FALSE)/4),0)</f>
        <v>0</v>
      </c>
      <c r="AV51" s="226">
        <f>IFERROR(IF(RIGHT(VLOOKUP($A51,csapatok!$A:$CN,AV$271,FALSE),5)="Csere",VLOOKUP(LEFT(VLOOKUP($A51,csapatok!$A:$CN,AV$271,FALSE),LEN(VLOOKUP($A51,csapatok!$A:$CN,AV$271,FALSE))-6),'csapat-ranglista'!$A:$CC,AV$272,FALSE)/8,VLOOKUP(VLOOKUP($A51,csapatok!$A:$CN,AV$271,FALSE),'csapat-ranglista'!$A:$CC,AV$272,FALSE)/4),0)</f>
        <v>0</v>
      </c>
      <c r="AW51" s="226">
        <f>IFERROR(IF(RIGHT(VLOOKUP($A51,csapatok!$A:$CN,AW$271,FALSE),5)="Csere",VLOOKUP(LEFT(VLOOKUP($A51,csapatok!$A:$CN,AW$271,FALSE),LEN(VLOOKUP($A51,csapatok!$A:$CN,AW$271,FALSE))-6),'csapat-ranglista'!$A:$CC,AW$272,FALSE)/8,VLOOKUP(VLOOKUP($A51,csapatok!$A:$CN,AW$271,FALSE),'csapat-ranglista'!$A:$CC,AW$272,FALSE)/4),0)</f>
        <v>0</v>
      </c>
      <c r="AX51" s="226">
        <f>IFERROR(IF(RIGHT(VLOOKUP($A51,csapatok!$A:$CN,AX$271,FALSE),5)="Csere",VLOOKUP(LEFT(VLOOKUP($A51,csapatok!$A:$CN,AX$271,FALSE),LEN(VLOOKUP($A51,csapatok!$A:$CN,AX$271,FALSE))-6),'csapat-ranglista'!$A:$CC,AX$272,FALSE)/8,VLOOKUP(VLOOKUP($A51,csapatok!$A:$CN,AX$271,FALSE),'csapat-ranglista'!$A:$CC,AX$272,FALSE)/4),0)</f>
        <v>0</v>
      </c>
      <c r="AY51" s="226">
        <f>IFERROR(IF(RIGHT(VLOOKUP($A51,csapatok!$A:$GR,AY$271,FALSE),5)="Csere",VLOOKUP(LEFT(VLOOKUP($A51,csapatok!$A:$GR,AY$271,FALSE),LEN(VLOOKUP($A51,csapatok!$A:$GR,AY$271,FALSE))-6),'csapat-ranglista'!$A:$CC,AY$272,FALSE)/8,VLOOKUP(VLOOKUP($A51,csapatok!$A:$GR,AY$271,FALSE),'csapat-ranglista'!$A:$CC,AY$272,FALSE)/4),0)</f>
        <v>0</v>
      </c>
      <c r="AZ51" s="226">
        <f>IFERROR(IF(RIGHT(VLOOKUP($A51,csapatok!$A:$GR,AZ$271,FALSE),5)="Csere",VLOOKUP(LEFT(VLOOKUP($A51,csapatok!$A:$GR,AZ$271,FALSE),LEN(VLOOKUP($A51,csapatok!$A:$GR,AZ$271,FALSE))-6),'csapat-ranglista'!$A:$CC,AZ$272,FALSE)/8,VLOOKUP(VLOOKUP($A51,csapatok!$A:$GR,AZ$271,FALSE),'csapat-ranglista'!$A:$CC,AZ$272,FALSE)/4),0)</f>
        <v>0</v>
      </c>
      <c r="BA51" s="226">
        <f>IFERROR(IF(RIGHT(VLOOKUP($A51,csapatok!$A:$GR,BA$271,FALSE),5)="Csere",VLOOKUP(LEFT(VLOOKUP($A51,csapatok!$A:$GR,BA$271,FALSE),LEN(VLOOKUP($A51,csapatok!$A:$GR,BA$271,FALSE))-6),'csapat-ranglista'!$A:$CC,BA$272,FALSE)/8,VLOOKUP(VLOOKUP($A51,csapatok!$A:$GR,BA$271,FALSE),'csapat-ranglista'!$A:$CC,BA$272,FALSE)/4),0)</f>
        <v>0</v>
      </c>
      <c r="BB51" s="226">
        <f>IFERROR(IF(RIGHT(VLOOKUP($A51,csapatok!$A:$GR,BB$271,FALSE),5)="Csere",VLOOKUP(LEFT(VLOOKUP($A51,csapatok!$A:$GR,BB$271,FALSE),LEN(VLOOKUP($A51,csapatok!$A:$GR,BB$271,FALSE))-6),'csapat-ranglista'!$A:$CC,BB$272,FALSE)/8,VLOOKUP(VLOOKUP($A51,csapatok!$A:$GR,BB$271,FALSE),'csapat-ranglista'!$A:$CC,BB$272,FALSE)/4),0)</f>
        <v>0</v>
      </c>
      <c r="BC51" s="227">
        <f>versenyek!$ES$11*IFERROR(VLOOKUP(VLOOKUP($A51,versenyek!ER:ET,3,FALSE),szabalyok!$A$16:$B$23,2,FALSE)/4,0)</f>
        <v>0</v>
      </c>
      <c r="BD51" s="227">
        <f>versenyek!$EV$11*IFERROR(VLOOKUP(VLOOKUP($A51,versenyek!EU:EW,3,FALSE),szabalyok!$A$16:$B$23,2,FALSE)/4,0)</f>
        <v>0</v>
      </c>
      <c r="BE51" s="226">
        <f>IFERROR(IF(RIGHT(VLOOKUP($A51,csapatok!$A:$GR,BE$271,FALSE),5)="Csere",VLOOKUP(LEFT(VLOOKUP($A51,csapatok!$A:$GR,BE$271,FALSE),LEN(VLOOKUP($A51,csapatok!$A:$GR,BE$271,FALSE))-6),'csapat-ranglista'!$A:$CC,BE$272,FALSE)/8,VLOOKUP(VLOOKUP($A51,csapatok!$A:$GR,BE$271,FALSE),'csapat-ranglista'!$A:$CC,BE$272,FALSE)/4),0)</f>
        <v>0</v>
      </c>
      <c r="BF51" s="226">
        <f>IFERROR(IF(RIGHT(VLOOKUP($A51,csapatok!$A:$GR,BF$271,FALSE),5)="Csere",VLOOKUP(LEFT(VLOOKUP($A51,csapatok!$A:$GR,BF$271,FALSE),LEN(VLOOKUP($A51,csapatok!$A:$GR,BF$271,FALSE))-6),'csapat-ranglista'!$A:$CC,BF$272,FALSE)/8,VLOOKUP(VLOOKUP($A51,csapatok!$A:$GR,BF$271,FALSE),'csapat-ranglista'!$A:$CC,BF$272,FALSE)/4),0)</f>
        <v>0</v>
      </c>
      <c r="BG51" s="226">
        <f>IFERROR(IF(RIGHT(VLOOKUP($A51,csapatok!$A:$GR,BG$271,FALSE),5)="Csere",VLOOKUP(LEFT(VLOOKUP($A51,csapatok!$A:$GR,BG$271,FALSE),LEN(VLOOKUP($A51,csapatok!$A:$GR,BG$271,FALSE))-6),'csapat-ranglista'!$A:$CC,BG$272,FALSE)/8,VLOOKUP(VLOOKUP($A51,csapatok!$A:$GR,BG$271,FALSE),'csapat-ranglista'!$A:$CC,BG$272,FALSE)/4),0)</f>
        <v>0</v>
      </c>
      <c r="BH51" s="226">
        <f>IFERROR(IF(RIGHT(VLOOKUP($A51,csapatok!$A:$GR,BH$271,FALSE),5)="Csere",VLOOKUP(LEFT(VLOOKUP($A51,csapatok!$A:$GR,BH$271,FALSE),LEN(VLOOKUP($A51,csapatok!$A:$GR,BH$271,FALSE))-6),'csapat-ranglista'!$A:$CC,BH$272,FALSE)/8,VLOOKUP(VLOOKUP($A51,csapatok!$A:$GR,BH$271,FALSE),'csapat-ranglista'!$A:$CC,BH$272,FALSE)/4),0)</f>
        <v>0</v>
      </c>
      <c r="BI51" s="226">
        <f>IFERROR(IF(RIGHT(VLOOKUP($A51,csapatok!$A:$GR,BI$271,FALSE),5)="Csere",VLOOKUP(LEFT(VLOOKUP($A51,csapatok!$A:$GR,BI$271,FALSE),LEN(VLOOKUP($A51,csapatok!$A:$GR,BI$271,FALSE))-6),'csapat-ranglista'!$A:$CC,BI$272,FALSE)/8,VLOOKUP(VLOOKUP($A51,csapatok!$A:$GR,BI$271,FALSE),'csapat-ranglista'!$A:$CC,BI$272,FALSE)/4),0)</f>
        <v>0</v>
      </c>
      <c r="BJ51" s="226">
        <f>IFERROR(IF(RIGHT(VLOOKUP($A51,csapatok!$A:$GR,BJ$271,FALSE),5)="Csere",VLOOKUP(LEFT(VLOOKUP($A51,csapatok!$A:$GR,BJ$271,FALSE),LEN(VLOOKUP($A51,csapatok!$A:$GR,BJ$271,FALSE))-6),'csapat-ranglista'!$A:$CC,BJ$272,FALSE)/8,VLOOKUP(VLOOKUP($A51,csapatok!$A:$GR,BJ$271,FALSE),'csapat-ranglista'!$A:$CC,BJ$272,FALSE)/4),0)</f>
        <v>0</v>
      </c>
      <c r="BK51" s="226">
        <f>IFERROR(IF(RIGHT(VLOOKUP($A51,csapatok!$A:$GR,BK$271,FALSE),5)="Csere",VLOOKUP(LEFT(VLOOKUP($A51,csapatok!$A:$GR,BK$271,FALSE),LEN(VLOOKUP($A51,csapatok!$A:$GR,BK$271,FALSE))-6),'csapat-ranglista'!$A:$CC,BK$272,FALSE)/8,VLOOKUP(VLOOKUP($A51,csapatok!$A:$GR,BK$271,FALSE),'csapat-ranglista'!$A:$CC,BK$272,FALSE)/4),0)</f>
        <v>0</v>
      </c>
      <c r="BL51" s="226">
        <f>IFERROR(IF(RIGHT(VLOOKUP($A51,csapatok!$A:$GR,BL$271,FALSE),5)="Csere",VLOOKUP(LEFT(VLOOKUP($A51,csapatok!$A:$GR,BL$271,FALSE),LEN(VLOOKUP($A51,csapatok!$A:$GR,BL$271,FALSE))-6),'csapat-ranglista'!$A:$CC,BL$272,FALSE)/8,VLOOKUP(VLOOKUP($A51,csapatok!$A:$GR,BL$271,FALSE),'csapat-ranglista'!$A:$CC,BL$272,FALSE)/4),0)</f>
        <v>0</v>
      </c>
      <c r="BM51" s="226">
        <f>IFERROR(IF(RIGHT(VLOOKUP($A51,csapatok!$A:$GR,BM$271,FALSE),5)="Csere",VLOOKUP(LEFT(VLOOKUP($A51,csapatok!$A:$GR,BM$271,FALSE),LEN(VLOOKUP($A51,csapatok!$A:$GR,BM$271,FALSE))-6),'csapat-ranglista'!$A:$CC,BM$272,FALSE)/8,VLOOKUP(VLOOKUP($A51,csapatok!$A:$GR,BM$271,FALSE),'csapat-ranglista'!$A:$CC,BM$272,FALSE)/4),0)</f>
        <v>0</v>
      </c>
      <c r="BN51" s="226">
        <f>IFERROR(IF(RIGHT(VLOOKUP($A51,csapatok!$A:$GR,BN$271,FALSE),5)="Csere",VLOOKUP(LEFT(VLOOKUP($A51,csapatok!$A:$GR,BN$271,FALSE),LEN(VLOOKUP($A51,csapatok!$A:$GR,BN$271,FALSE))-6),'csapat-ranglista'!$A:$CC,BN$272,FALSE)/8,VLOOKUP(VLOOKUP($A51,csapatok!$A:$GR,BN$271,FALSE),'csapat-ranglista'!$A:$CC,BN$272,FALSE)/4),0)</f>
        <v>0</v>
      </c>
      <c r="BO51" s="226">
        <f>IFERROR(IF(RIGHT(VLOOKUP($A51,csapatok!$A:$GR,BO$271,FALSE),5)="Csere",VLOOKUP(LEFT(VLOOKUP($A51,csapatok!$A:$GR,BO$271,FALSE),LEN(VLOOKUP($A51,csapatok!$A:$GR,BO$271,FALSE))-6),'csapat-ranglista'!$A:$CC,BO$272,FALSE)/8,VLOOKUP(VLOOKUP($A51,csapatok!$A:$GR,BO$271,FALSE),'csapat-ranglista'!$A:$CC,BO$272,FALSE)/4),0)</f>
        <v>0</v>
      </c>
      <c r="BP51" s="226">
        <f>IFERROR(IF(RIGHT(VLOOKUP($A51,csapatok!$A:$GR,BP$271,FALSE),5)="Csere",VLOOKUP(LEFT(VLOOKUP($A51,csapatok!$A:$GR,BP$271,FALSE),LEN(VLOOKUP($A51,csapatok!$A:$GR,BP$271,FALSE))-6),'csapat-ranglista'!$A:$CC,BP$272,FALSE)/8,VLOOKUP(VLOOKUP($A51,csapatok!$A:$GR,BP$271,FALSE),'csapat-ranglista'!$A:$CC,BP$272,FALSE)/4),0)</f>
        <v>0</v>
      </c>
      <c r="BQ51" s="226">
        <f>IFERROR(IF(RIGHT(VLOOKUP($A51,csapatok!$A:$GR,BQ$271,FALSE),5)="Csere",VLOOKUP(LEFT(VLOOKUP($A51,csapatok!$A:$GR,BQ$271,FALSE),LEN(VLOOKUP($A51,csapatok!$A:$GR,BQ$271,FALSE))-6),'csapat-ranglista'!$A:$CC,BQ$272,FALSE)/8,VLOOKUP(VLOOKUP($A51,csapatok!$A:$GR,BQ$271,FALSE),'csapat-ranglista'!$A:$CC,BQ$272,FALSE)/4),0)</f>
        <v>0</v>
      </c>
      <c r="BR51" s="226">
        <f>IFERROR(IF(RIGHT(VLOOKUP($A51,csapatok!$A:$GR,BR$271,FALSE),5)="Csere",VLOOKUP(LEFT(VLOOKUP($A51,csapatok!$A:$GR,BR$271,FALSE),LEN(VLOOKUP($A51,csapatok!$A:$GR,BR$271,FALSE))-6),'csapat-ranglista'!$A:$CC,BR$272,FALSE)/8,VLOOKUP(VLOOKUP($A51,csapatok!$A:$GR,BR$271,FALSE),'csapat-ranglista'!$A:$CC,BR$272,FALSE)/4),0)</f>
        <v>0</v>
      </c>
      <c r="BS51" s="226">
        <f>IFERROR(IF(RIGHT(VLOOKUP($A51,csapatok!$A:$GR,BS$271,FALSE),5)="Csere",VLOOKUP(LEFT(VLOOKUP($A51,csapatok!$A:$GR,BS$271,FALSE),LEN(VLOOKUP($A51,csapatok!$A:$GR,BS$271,FALSE))-6),'csapat-ranglista'!$A:$CC,BS$272,FALSE)/8,VLOOKUP(VLOOKUP($A51,csapatok!$A:$GR,BS$271,FALSE),'csapat-ranglista'!$A:$CC,BS$272,FALSE)/4),0)</f>
        <v>0.78103976917347584</v>
      </c>
      <c r="BT51" s="226">
        <f>IFERROR(IF(RIGHT(VLOOKUP($A51,csapatok!$A:$GR,BT$271,FALSE),5)="Csere",VLOOKUP(LEFT(VLOOKUP($A51,csapatok!$A:$GR,BT$271,FALSE),LEN(VLOOKUP($A51,csapatok!$A:$GR,BT$271,FALSE))-6),'csapat-ranglista'!$A:$CC,BT$272,FALSE)/8,VLOOKUP(VLOOKUP($A51,csapatok!$A:$GR,BT$271,FALSE),'csapat-ranglista'!$A:$CC,BT$272,FALSE)/4),0)</f>
        <v>0</v>
      </c>
      <c r="BU51" s="226">
        <f>IFERROR(IF(RIGHT(VLOOKUP($A51,csapatok!$A:$GR,BU$271,FALSE),5)="Csere",VLOOKUP(LEFT(VLOOKUP($A51,csapatok!$A:$GR,BU$271,FALSE),LEN(VLOOKUP($A51,csapatok!$A:$GR,BU$271,FALSE))-6),'csapat-ranglista'!$A:$CC,BU$272,FALSE)/8,VLOOKUP(VLOOKUP($A51,csapatok!$A:$GR,BU$271,FALSE),'csapat-ranglista'!$A:$CC,BU$272,FALSE)/4),0)</f>
        <v>0</v>
      </c>
      <c r="BV51" s="226">
        <f>IFERROR(IF(RIGHT(VLOOKUP($A51,csapatok!$A:$GR,BV$271,FALSE),5)="Csere",VLOOKUP(LEFT(VLOOKUP($A51,csapatok!$A:$GR,BV$271,FALSE),LEN(VLOOKUP($A51,csapatok!$A:$GR,BV$271,FALSE))-6),'csapat-ranglista'!$A:$CC,BV$272,FALSE)/8,VLOOKUP(VLOOKUP($A51,csapatok!$A:$GR,BV$271,FALSE),'csapat-ranglista'!$A:$CC,BV$272,FALSE)/4),0)</f>
        <v>0</v>
      </c>
      <c r="BW51" s="226">
        <f>IFERROR(IF(RIGHT(VLOOKUP($A51,csapatok!$A:$GR,BW$271,FALSE),5)="Csere",VLOOKUP(LEFT(VLOOKUP($A51,csapatok!$A:$GR,BW$271,FALSE),LEN(VLOOKUP($A51,csapatok!$A:$GR,BW$271,FALSE))-6),'csapat-ranglista'!$A:$CC,BW$272,FALSE)/8,VLOOKUP(VLOOKUP($A51,csapatok!$A:$GR,BW$271,FALSE),'csapat-ranglista'!$A:$CC,BW$272,FALSE)/4),0)</f>
        <v>0</v>
      </c>
      <c r="BX51" s="226">
        <f>IFERROR(IF(RIGHT(VLOOKUP($A51,csapatok!$A:$GR,BX$271,FALSE),5)="Csere",VLOOKUP(LEFT(VLOOKUP($A51,csapatok!$A:$GR,BX$271,FALSE),LEN(VLOOKUP($A51,csapatok!$A:$GR,BX$271,FALSE))-6),'csapat-ranglista'!$A:$CC,BX$272,FALSE)/8,VLOOKUP(VLOOKUP($A51,csapatok!$A:$GR,BX$271,FALSE),'csapat-ranglista'!$A:$CC,BX$272,FALSE)/4),0)</f>
        <v>0</v>
      </c>
      <c r="BY51" s="226">
        <f>IFERROR(IF(RIGHT(VLOOKUP($A51,csapatok!$A:$GR,BY$271,FALSE),5)="Csere",VLOOKUP(LEFT(VLOOKUP($A51,csapatok!$A:$GR,BY$271,FALSE),LEN(VLOOKUP($A51,csapatok!$A:$GR,BY$271,FALSE))-6),'csapat-ranglista'!$A:$CC,BY$272,FALSE)/8,VLOOKUP(VLOOKUP($A51,csapatok!$A:$GR,BY$271,FALSE),'csapat-ranglista'!$A:$CC,BY$272,FALSE)/4),0)</f>
        <v>22.650421207615153</v>
      </c>
      <c r="BZ51" s="226">
        <f>IFERROR(IF(RIGHT(VLOOKUP($A51,csapatok!$A:$GR,BZ$271,FALSE),5)="Csere",VLOOKUP(LEFT(VLOOKUP($A51,csapatok!$A:$GR,BZ$271,FALSE),LEN(VLOOKUP($A51,csapatok!$A:$GR,BZ$271,FALSE))-6),'csapat-ranglista'!$A:$CC,BZ$272,FALSE)/8,VLOOKUP(VLOOKUP($A51,csapatok!$A:$GR,BZ$271,FALSE),'csapat-ranglista'!$A:$CC,BZ$272,FALSE)/4),0)</f>
        <v>0</v>
      </c>
      <c r="CA51" s="226">
        <f>IFERROR(IF(RIGHT(VLOOKUP($A51,csapatok!$A:$GR,CA$271,FALSE),5)="Csere",VLOOKUP(LEFT(VLOOKUP($A51,csapatok!$A:$GR,CA$271,FALSE),LEN(VLOOKUP($A51,csapatok!$A:$GR,CA$271,FALSE))-6),'csapat-ranglista'!$A:$CC,CA$272,FALSE)/8,VLOOKUP(VLOOKUP($A51,csapatok!$A:$GR,CA$271,FALSE),'csapat-ranglista'!$A:$CC,CA$272,FALSE)/4),0)</f>
        <v>0</v>
      </c>
      <c r="CB51" s="226">
        <f>IFERROR(IF(RIGHT(VLOOKUP($A51,csapatok!$A:$GR,CB$271,FALSE),5)="Csere",VLOOKUP(LEFT(VLOOKUP($A51,csapatok!$A:$GR,CB$271,FALSE),LEN(VLOOKUP($A51,csapatok!$A:$GR,CB$271,FALSE))-6),'csapat-ranglista'!$A:$CC,CB$272,FALSE)/8,VLOOKUP(VLOOKUP($A51,csapatok!$A:$GR,CB$271,FALSE),'csapat-ranglista'!$A:$CC,CB$272,FALSE)/4),0)</f>
        <v>0</v>
      </c>
      <c r="CC51" s="226">
        <f>IFERROR(IF(RIGHT(VLOOKUP($A51,csapatok!$A:$GR,CC$271,FALSE),5)="Csere",VLOOKUP(LEFT(VLOOKUP($A51,csapatok!$A:$GR,CC$271,FALSE),LEN(VLOOKUP($A51,csapatok!$A:$GR,CC$271,FALSE))-6),'csapat-ranglista'!$A:$CC,CC$272,FALSE)/8,VLOOKUP(VLOOKUP($A51,csapatok!$A:$GR,CC$271,FALSE),'csapat-ranglista'!$A:$CC,CC$272,FALSE)/4),0)</f>
        <v>0</v>
      </c>
      <c r="CD51" s="226">
        <f>IFERROR(IF(RIGHT(VLOOKUP($A51,csapatok!$A:$GR,CD$271,FALSE),5)="Csere",VLOOKUP(LEFT(VLOOKUP($A51,csapatok!$A:$GR,CD$271,FALSE),LEN(VLOOKUP($A51,csapatok!$A:$GR,CD$271,FALSE))-6),'csapat-ranglista'!$A:$CC,CD$272,FALSE)/8,VLOOKUP(VLOOKUP($A51,csapatok!$A:$GR,CD$271,FALSE),'csapat-ranglista'!$A:$CC,CD$272,FALSE)/4),0)</f>
        <v>0</v>
      </c>
      <c r="CE51" s="226">
        <f>IFERROR(IF(RIGHT(VLOOKUP($A51,csapatok!$A:$GR,CE$271,FALSE),5)="Csere",VLOOKUP(LEFT(VLOOKUP($A51,csapatok!$A:$GR,CE$271,FALSE),LEN(VLOOKUP($A51,csapatok!$A:$GR,CE$271,FALSE))-6),'csapat-ranglista'!$A:$CC,CE$272,FALSE)/8,VLOOKUP(VLOOKUP($A51,csapatok!$A:$GR,CE$271,FALSE),'csapat-ranglista'!$A:$CC,CE$272,FALSE)/4),0)</f>
        <v>0</v>
      </c>
      <c r="CF51" s="226">
        <f>IFERROR(IF(RIGHT(VLOOKUP($A51,csapatok!$A:$GR,CF$271,FALSE),5)="Csere",VLOOKUP(LEFT(VLOOKUP($A51,csapatok!$A:$GR,CF$271,FALSE),LEN(VLOOKUP($A51,csapatok!$A:$GR,CF$271,FALSE))-6),'csapat-ranglista'!$A:$CC,CF$272,FALSE)/8,VLOOKUP(VLOOKUP($A51,csapatok!$A:$GR,CF$271,FALSE),'csapat-ranglista'!$A:$CC,CF$272,FALSE)/4),0)</f>
        <v>0</v>
      </c>
      <c r="CG51" s="226">
        <f>IFERROR(IF(RIGHT(VLOOKUP($A51,csapatok!$A:$GR,CG$271,FALSE),5)="Csere",VLOOKUP(LEFT(VLOOKUP($A51,csapatok!$A:$GR,CG$271,FALSE),LEN(VLOOKUP($A51,csapatok!$A:$GR,CG$271,FALSE))-6),'csapat-ranglista'!$A:$CC,CG$272,FALSE)/8,VLOOKUP(VLOOKUP($A51,csapatok!$A:$GR,CG$271,FALSE),'csapat-ranglista'!$A:$CC,CG$272,FALSE)/4),0)</f>
        <v>0</v>
      </c>
      <c r="CH51" s="226">
        <f>IFERROR(IF(RIGHT(VLOOKUP($A51,csapatok!$A:$GR,CH$271,FALSE),5)="Csere",VLOOKUP(LEFT(VLOOKUP($A51,csapatok!$A:$GR,CH$271,FALSE),LEN(VLOOKUP($A51,csapatok!$A:$GR,CH$271,FALSE))-6),'csapat-ranglista'!$A:$CC,CH$272,FALSE)/8,VLOOKUP(VLOOKUP($A51,csapatok!$A:$GR,CH$271,FALSE),'csapat-ranglista'!$A:$CC,CH$272,FALSE)/4),0)</f>
        <v>0</v>
      </c>
      <c r="CI51" s="226">
        <f>IFERROR(IF(RIGHT(VLOOKUP($A51,csapatok!$A:$GR,CI$271,FALSE),5)="Csere",VLOOKUP(LEFT(VLOOKUP($A51,csapatok!$A:$GR,CI$271,FALSE),LEN(VLOOKUP($A51,csapatok!$A:$GR,CI$271,FALSE))-6),'csapat-ranglista'!$A:$CC,CI$272,FALSE)/8,VLOOKUP(VLOOKUP($A51,csapatok!$A:$GR,CI$271,FALSE),'csapat-ranglista'!$A:$CC,CI$272,FALSE)/4),0)</f>
        <v>0</v>
      </c>
      <c r="CJ51" s="227">
        <f>versenyek!$IQ$11*IFERROR(VLOOKUP(VLOOKUP($A51,versenyek!IP:IR,3,FALSE),szabalyok!$A$16:$B$23,2,FALSE)/4,0)</f>
        <v>0</v>
      </c>
      <c r="CK51" s="227">
        <f>versenyek!$IT$11*IFERROR(VLOOKUP(VLOOKUP($A51,versenyek!IS:IU,3,FALSE),szabalyok!$A$16:$B$23,2,FALSE)/4,0)</f>
        <v>0</v>
      </c>
      <c r="CL51" s="226"/>
      <c r="CM51" s="250">
        <f t="shared" si="1"/>
        <v>23.431460976788628</v>
      </c>
    </row>
    <row r="52" spans="1:91">
      <c r="A52" s="32" t="s">
        <v>58</v>
      </c>
      <c r="B52" s="133">
        <v>32712</v>
      </c>
      <c r="C52" s="133" t="str">
        <f t="shared" si="3"/>
        <v>ifi</v>
      </c>
      <c r="D52" s="32" t="s">
        <v>101</v>
      </c>
      <c r="E52" s="47">
        <v>8.3000000000000007</v>
      </c>
      <c r="F52" s="32">
        <v>0</v>
      </c>
      <c r="G52" s="32">
        <v>0</v>
      </c>
      <c r="H52" s="32">
        <v>0</v>
      </c>
      <c r="I52" s="32">
        <v>0</v>
      </c>
      <c r="J52" s="32">
        <v>1.4951707983450322</v>
      </c>
      <c r="K52" s="32">
        <v>0.9387382205360576</v>
      </c>
      <c r="L52" s="32">
        <v>0</v>
      </c>
      <c r="M52" s="32">
        <v>9.001726066099204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2.429321870272267</v>
      </c>
      <c r="T52" s="32">
        <v>0</v>
      </c>
      <c r="U52" s="32">
        <v>0</v>
      </c>
      <c r="V52" s="32">
        <v>0</v>
      </c>
      <c r="W52" s="32">
        <v>0</v>
      </c>
      <c r="X52" s="32">
        <f>IFERROR(IF(RIGHT(VLOOKUP($A52,csapatok!$A:$BL,X$271,FALSE),5)="Csere",VLOOKUP(LEFT(VLOOKUP($A52,csapatok!$A:$BL,X$271,FALSE),LEN(VLOOKUP($A52,csapatok!$A:$BL,X$271,FALSE))-6),'csapat-ranglista'!$A:$CC,X$272,FALSE)/8,VLOOKUP(VLOOKUP($A52,csapatok!$A:$BL,X$271,FALSE),'csapat-ranglista'!$A:$CC,X$272,FALSE)/4),0)</f>
        <v>0</v>
      </c>
      <c r="Y52" s="32">
        <f>IFERROR(IF(RIGHT(VLOOKUP($A52,csapatok!$A:$BL,Y$271,FALSE),5)="Csere",VLOOKUP(LEFT(VLOOKUP($A52,csapatok!$A:$BL,Y$271,FALSE),LEN(VLOOKUP($A52,csapatok!$A:$BL,Y$271,FALSE))-6),'csapat-ranglista'!$A:$CC,Y$272,FALSE)/8,VLOOKUP(VLOOKUP($A52,csapatok!$A:$BL,Y$271,FALSE),'csapat-ranglista'!$A:$CC,Y$272,FALSE)/4),0)</f>
        <v>0</v>
      </c>
      <c r="Z52" s="32">
        <f>IFERROR(IF(RIGHT(VLOOKUP($A52,csapatok!$A:$BL,Z$271,FALSE),5)="Csere",VLOOKUP(LEFT(VLOOKUP($A52,csapatok!$A:$BL,Z$271,FALSE),LEN(VLOOKUP($A52,csapatok!$A:$BL,Z$271,FALSE))-6),'csapat-ranglista'!$A:$CC,Z$272,FALSE)/8,VLOOKUP(VLOOKUP($A52,csapatok!$A:$BL,Z$271,FALSE),'csapat-ranglista'!$A:$CC,Z$272,FALSE)/4),0)</f>
        <v>0</v>
      </c>
      <c r="AA52" s="32">
        <f>IFERROR(IF(RIGHT(VLOOKUP($A52,csapatok!$A:$BL,AA$271,FALSE),5)="Csere",VLOOKUP(LEFT(VLOOKUP($A52,csapatok!$A:$BL,AA$271,FALSE),LEN(VLOOKUP($A52,csapatok!$A:$BL,AA$271,FALSE))-6),'csapat-ranglista'!$A:$CC,AA$272,FALSE)/8,VLOOKUP(VLOOKUP($A52,csapatok!$A:$BL,AA$271,FALSE),'csapat-ranglista'!$A:$CC,AA$272,FALSE)/4),0)</f>
        <v>0</v>
      </c>
      <c r="AB52" s="226">
        <f>IFERROR(IF(RIGHT(VLOOKUP($A52,csapatok!$A:$BL,AB$271,FALSE),5)="Csere",VLOOKUP(LEFT(VLOOKUP($A52,csapatok!$A:$BL,AB$271,FALSE),LEN(VLOOKUP($A52,csapatok!$A:$BL,AB$271,FALSE))-6),'csapat-ranglista'!$A:$CC,AB$272,FALSE)/8,VLOOKUP(VLOOKUP($A52,csapatok!$A:$BL,AB$271,FALSE),'csapat-ranglista'!$A:$CC,AB$272,FALSE)/4),0)</f>
        <v>0</v>
      </c>
      <c r="AC52" s="226">
        <f>IFERROR(IF(RIGHT(VLOOKUP($A52,csapatok!$A:$BL,AC$271,FALSE),5)="Csere",VLOOKUP(LEFT(VLOOKUP($A52,csapatok!$A:$BL,AC$271,FALSE),LEN(VLOOKUP($A52,csapatok!$A:$BL,AC$271,FALSE))-6),'csapat-ranglista'!$A:$CC,AC$272,FALSE)/8,VLOOKUP(VLOOKUP($A52,csapatok!$A:$BL,AC$271,FALSE),'csapat-ranglista'!$A:$CC,AC$272,FALSE)/4),0)</f>
        <v>0</v>
      </c>
      <c r="AD52" s="226">
        <f>IFERROR(IF(RIGHT(VLOOKUP($A52,csapatok!$A:$BL,AD$271,FALSE),5)="Csere",VLOOKUP(LEFT(VLOOKUP($A52,csapatok!$A:$BL,AD$271,FALSE),LEN(VLOOKUP($A52,csapatok!$A:$BL,AD$271,FALSE))-6),'csapat-ranglista'!$A:$CC,AD$272,FALSE)/8,VLOOKUP(VLOOKUP($A52,csapatok!$A:$BL,AD$271,FALSE),'csapat-ranglista'!$A:$CC,AD$272,FALSE)/4),0)</f>
        <v>0</v>
      </c>
      <c r="AE52" s="226">
        <f>IFERROR(IF(RIGHT(VLOOKUP($A52,csapatok!$A:$BL,AE$271,FALSE),5)="Csere",VLOOKUP(LEFT(VLOOKUP($A52,csapatok!$A:$BL,AE$271,FALSE),LEN(VLOOKUP($A52,csapatok!$A:$BL,AE$271,FALSE))-6),'csapat-ranglista'!$A:$CC,AE$272,FALSE)/8,VLOOKUP(VLOOKUP($A52,csapatok!$A:$BL,AE$271,FALSE),'csapat-ranglista'!$A:$CC,AE$272,FALSE)/4),0)</f>
        <v>0</v>
      </c>
      <c r="AF52" s="226">
        <f>IFERROR(IF(RIGHT(VLOOKUP($A52,csapatok!$A:$BL,AF$271,FALSE),5)="Csere",VLOOKUP(LEFT(VLOOKUP($A52,csapatok!$A:$BL,AF$271,FALSE),LEN(VLOOKUP($A52,csapatok!$A:$BL,AF$271,FALSE))-6),'csapat-ranglista'!$A:$CC,AF$272,FALSE)/8,VLOOKUP(VLOOKUP($A52,csapatok!$A:$BL,AF$271,FALSE),'csapat-ranglista'!$A:$CC,AF$272,FALSE)/4),0)</f>
        <v>0</v>
      </c>
      <c r="AG52" s="226">
        <f>IFERROR(IF(RIGHT(VLOOKUP($A52,csapatok!$A:$BL,AG$271,FALSE),5)="Csere",VLOOKUP(LEFT(VLOOKUP($A52,csapatok!$A:$BL,AG$271,FALSE),LEN(VLOOKUP($A52,csapatok!$A:$BL,AG$271,FALSE))-6),'csapat-ranglista'!$A:$CC,AG$272,FALSE)/8,VLOOKUP(VLOOKUP($A52,csapatok!$A:$BL,AG$271,FALSE),'csapat-ranglista'!$A:$CC,AG$272,FALSE)/4),0)</f>
        <v>3.0426676820183869</v>
      </c>
      <c r="AH52" s="226">
        <f>IFERROR(IF(RIGHT(VLOOKUP($A52,csapatok!$A:$BL,AH$271,FALSE),5)="Csere",VLOOKUP(LEFT(VLOOKUP($A52,csapatok!$A:$BL,AH$271,FALSE),LEN(VLOOKUP($A52,csapatok!$A:$BL,AH$271,FALSE))-6),'csapat-ranglista'!$A:$CC,AH$272,FALSE)/8,VLOOKUP(VLOOKUP($A52,csapatok!$A:$BL,AH$271,FALSE),'csapat-ranglista'!$A:$CC,AH$272,FALSE)/4),0)</f>
        <v>0</v>
      </c>
      <c r="AI52" s="226">
        <f>IFERROR(IF(RIGHT(VLOOKUP($A52,csapatok!$A:$BL,AI$271,FALSE),5)="Csere",VLOOKUP(LEFT(VLOOKUP($A52,csapatok!$A:$BL,AI$271,FALSE),LEN(VLOOKUP($A52,csapatok!$A:$BL,AI$271,FALSE))-6),'csapat-ranglista'!$A:$CC,AI$272,FALSE)/8,VLOOKUP(VLOOKUP($A52,csapatok!$A:$BL,AI$271,FALSE),'csapat-ranglista'!$A:$CC,AI$272,FALSE)/4),0)</f>
        <v>2.7807650562333328</v>
      </c>
      <c r="AJ52" s="226">
        <f>IFERROR(IF(RIGHT(VLOOKUP($A52,csapatok!$A:$BL,AJ$271,FALSE),5)="Csere",VLOOKUP(LEFT(VLOOKUP($A52,csapatok!$A:$BL,AJ$271,FALSE),LEN(VLOOKUP($A52,csapatok!$A:$BL,AJ$271,FALSE))-6),'csapat-ranglista'!$A:$CC,AJ$272,FALSE)/8,VLOOKUP(VLOOKUP($A52,csapatok!$A:$BL,AJ$271,FALSE),'csapat-ranglista'!$A:$CC,AJ$272,FALSE)/2),0)</f>
        <v>0</v>
      </c>
      <c r="AK52" s="226">
        <f>IFERROR(IF(RIGHT(VLOOKUP($A52,csapatok!$A:$CN,AK$271,FALSE),5)="Csere",VLOOKUP(LEFT(VLOOKUP($A52,csapatok!$A:$CN,AK$271,FALSE),LEN(VLOOKUP($A52,csapatok!$A:$CN,AK$271,FALSE))-6),'csapat-ranglista'!$A:$CC,AK$272,FALSE)/8,VLOOKUP(VLOOKUP($A52,csapatok!$A:$CN,AK$271,FALSE),'csapat-ranglista'!$A:$CC,AK$272,FALSE)/4),0)</f>
        <v>0</v>
      </c>
      <c r="AL52" s="226">
        <f>IFERROR(IF(RIGHT(VLOOKUP($A52,csapatok!$A:$CN,AL$271,FALSE),5)="Csere",VLOOKUP(LEFT(VLOOKUP($A52,csapatok!$A:$CN,AL$271,FALSE),LEN(VLOOKUP($A52,csapatok!$A:$CN,AL$271,FALSE))-6),'csapat-ranglista'!$A:$CC,AL$272,FALSE)/8,VLOOKUP(VLOOKUP($A52,csapatok!$A:$CN,AL$271,FALSE),'csapat-ranglista'!$A:$CC,AL$272,FALSE)/4),0)</f>
        <v>0</v>
      </c>
      <c r="AM52" s="226">
        <f>IFERROR(IF(RIGHT(VLOOKUP($A52,csapatok!$A:$CN,AM$271,FALSE),5)="Csere",VLOOKUP(LEFT(VLOOKUP($A52,csapatok!$A:$CN,AM$271,FALSE),LEN(VLOOKUP($A52,csapatok!$A:$CN,AM$271,FALSE))-6),'csapat-ranglista'!$A:$CC,AM$272,FALSE)/8,VLOOKUP(VLOOKUP($A52,csapatok!$A:$CN,AM$271,FALSE),'csapat-ranglista'!$A:$CC,AM$272,FALSE)/4),0)</f>
        <v>0</v>
      </c>
      <c r="AN52" s="226">
        <f>IFERROR(IF(RIGHT(VLOOKUP($A52,csapatok!$A:$CN,AN$271,FALSE),5)="Csere",VLOOKUP(LEFT(VLOOKUP($A52,csapatok!$A:$CN,AN$271,FALSE),LEN(VLOOKUP($A52,csapatok!$A:$CN,AN$271,FALSE))-6),'csapat-ranglista'!$A:$CC,AN$272,FALSE)/8,VLOOKUP(VLOOKUP($A52,csapatok!$A:$CN,AN$271,FALSE),'csapat-ranglista'!$A:$CC,AN$272,FALSE)/4),0)</f>
        <v>0</v>
      </c>
      <c r="AO52" s="226">
        <f>IFERROR(IF(RIGHT(VLOOKUP($A52,csapatok!$A:$CN,AO$271,FALSE),5)="Csere",VLOOKUP(LEFT(VLOOKUP($A52,csapatok!$A:$CN,AO$271,FALSE),LEN(VLOOKUP($A52,csapatok!$A:$CN,AO$271,FALSE))-6),'csapat-ranglista'!$A:$CC,AO$272,FALSE)/8,VLOOKUP(VLOOKUP($A52,csapatok!$A:$CN,AO$271,FALSE),'csapat-ranglista'!$A:$CC,AO$272,FALSE)/4),0)</f>
        <v>0</v>
      </c>
      <c r="AP52" s="226">
        <f>IFERROR(IF(RIGHT(VLOOKUP($A52,csapatok!$A:$CN,AP$271,FALSE),5)="Csere",VLOOKUP(LEFT(VLOOKUP($A52,csapatok!$A:$CN,AP$271,FALSE),LEN(VLOOKUP($A52,csapatok!$A:$CN,AP$271,FALSE))-6),'csapat-ranglista'!$A:$CC,AP$272,FALSE)/8,VLOOKUP(VLOOKUP($A52,csapatok!$A:$CN,AP$271,FALSE),'csapat-ranglista'!$A:$CC,AP$272,FALSE)/4),0)</f>
        <v>0</v>
      </c>
      <c r="AQ52" s="226">
        <f>IFERROR(IF(RIGHT(VLOOKUP($A52,csapatok!$A:$CN,AQ$271,FALSE),5)="Csere",VLOOKUP(LEFT(VLOOKUP($A52,csapatok!$A:$CN,AQ$271,FALSE),LEN(VLOOKUP($A52,csapatok!$A:$CN,AQ$271,FALSE))-6),'csapat-ranglista'!$A:$CC,AQ$272,FALSE)/8,VLOOKUP(VLOOKUP($A52,csapatok!$A:$CN,AQ$271,FALSE),'csapat-ranglista'!$A:$CC,AQ$272,FALSE)/4),0)</f>
        <v>4.5345673399525603</v>
      </c>
      <c r="AR52" s="226">
        <f>IFERROR(IF(RIGHT(VLOOKUP($A52,csapatok!$A:$CN,AR$271,FALSE),5)="Csere",VLOOKUP(LEFT(VLOOKUP($A52,csapatok!$A:$CN,AR$271,FALSE),LEN(VLOOKUP($A52,csapatok!$A:$CN,AR$271,FALSE))-6),'csapat-ranglista'!$A:$CC,AR$272,FALSE)/8,VLOOKUP(VLOOKUP($A52,csapatok!$A:$CN,AR$271,FALSE),'csapat-ranglista'!$A:$CC,AR$272,FALSE)/4),0)</f>
        <v>0</v>
      </c>
      <c r="AS52" s="226">
        <f>IFERROR(IF(RIGHT(VLOOKUP($A52,csapatok!$A:$CN,AS$271,FALSE),5)="Csere",VLOOKUP(LEFT(VLOOKUP($A52,csapatok!$A:$CN,AS$271,FALSE),LEN(VLOOKUP($A52,csapatok!$A:$CN,AS$271,FALSE))-6),'csapat-ranglista'!$A:$CC,AS$272,FALSE)/8,VLOOKUP(VLOOKUP($A52,csapatok!$A:$CN,AS$271,FALSE),'csapat-ranglista'!$A:$CC,AS$272,FALSE)/4),0)</f>
        <v>0</v>
      </c>
      <c r="AT52" s="226">
        <f>IFERROR(IF(RIGHT(VLOOKUP($A52,csapatok!$A:$CN,AT$271,FALSE),5)="Csere",VLOOKUP(LEFT(VLOOKUP($A52,csapatok!$A:$CN,AT$271,FALSE),LEN(VLOOKUP($A52,csapatok!$A:$CN,AT$271,FALSE))-6),'csapat-ranglista'!$A:$CC,AT$272,FALSE)/8,VLOOKUP(VLOOKUP($A52,csapatok!$A:$CN,AT$271,FALSE),'csapat-ranglista'!$A:$CC,AT$272,FALSE)/4),0)</f>
        <v>3.5614190422781551</v>
      </c>
      <c r="AU52" s="226">
        <f>IFERROR(IF(RIGHT(VLOOKUP($A52,csapatok!$A:$CN,AU$271,FALSE),5)="Csere",VLOOKUP(LEFT(VLOOKUP($A52,csapatok!$A:$CN,AU$271,FALSE),LEN(VLOOKUP($A52,csapatok!$A:$CN,AU$271,FALSE))-6),'csapat-ranglista'!$A:$CC,AU$272,FALSE)/8,VLOOKUP(VLOOKUP($A52,csapatok!$A:$CN,AU$271,FALSE),'csapat-ranglista'!$A:$CC,AU$272,FALSE)/4),0)</f>
        <v>0</v>
      </c>
      <c r="AV52" s="226">
        <f>IFERROR(IF(RIGHT(VLOOKUP($A52,csapatok!$A:$CN,AV$271,FALSE),5)="Csere",VLOOKUP(LEFT(VLOOKUP($A52,csapatok!$A:$CN,AV$271,FALSE),LEN(VLOOKUP($A52,csapatok!$A:$CN,AV$271,FALSE))-6),'csapat-ranglista'!$A:$CC,AV$272,FALSE)/8,VLOOKUP(VLOOKUP($A52,csapatok!$A:$CN,AV$271,FALSE),'csapat-ranglista'!$A:$CC,AV$272,FALSE)/4),0)</f>
        <v>0</v>
      </c>
      <c r="AW52" s="226">
        <f>IFERROR(IF(RIGHT(VLOOKUP($A52,csapatok!$A:$CN,AW$271,FALSE),5)="Csere",VLOOKUP(LEFT(VLOOKUP($A52,csapatok!$A:$CN,AW$271,FALSE),LEN(VLOOKUP($A52,csapatok!$A:$CN,AW$271,FALSE))-6),'csapat-ranglista'!$A:$CC,AW$272,FALSE)/8,VLOOKUP(VLOOKUP($A52,csapatok!$A:$CN,AW$271,FALSE),'csapat-ranglista'!$A:$CC,AW$272,FALSE)/4),0)</f>
        <v>0</v>
      </c>
      <c r="AX52" s="226">
        <f>IFERROR(IF(RIGHT(VLOOKUP($A52,csapatok!$A:$CN,AX$271,FALSE),5)="Csere",VLOOKUP(LEFT(VLOOKUP($A52,csapatok!$A:$CN,AX$271,FALSE),LEN(VLOOKUP($A52,csapatok!$A:$CN,AX$271,FALSE))-6),'csapat-ranglista'!$A:$CC,AX$272,FALSE)/8,VLOOKUP(VLOOKUP($A52,csapatok!$A:$CN,AX$271,FALSE),'csapat-ranglista'!$A:$CC,AX$272,FALSE)/4),0)</f>
        <v>0</v>
      </c>
      <c r="AY52" s="226">
        <f>IFERROR(IF(RIGHT(VLOOKUP($A52,csapatok!$A:$GR,AY$271,FALSE),5)="Csere",VLOOKUP(LEFT(VLOOKUP($A52,csapatok!$A:$GR,AY$271,FALSE),LEN(VLOOKUP($A52,csapatok!$A:$GR,AY$271,FALSE))-6),'csapat-ranglista'!$A:$CC,AY$272,FALSE)/8,VLOOKUP(VLOOKUP($A52,csapatok!$A:$GR,AY$271,FALSE),'csapat-ranglista'!$A:$CC,AY$272,FALSE)/4),0)</f>
        <v>0</v>
      </c>
      <c r="AZ52" s="226">
        <f>IFERROR(IF(RIGHT(VLOOKUP($A52,csapatok!$A:$GR,AZ$271,FALSE),5)="Csere",VLOOKUP(LEFT(VLOOKUP($A52,csapatok!$A:$GR,AZ$271,FALSE),LEN(VLOOKUP($A52,csapatok!$A:$GR,AZ$271,FALSE))-6),'csapat-ranglista'!$A:$CC,AZ$272,FALSE)/8,VLOOKUP(VLOOKUP($A52,csapatok!$A:$GR,AZ$271,FALSE),'csapat-ranglista'!$A:$CC,AZ$272,FALSE)/4),0)</f>
        <v>0</v>
      </c>
      <c r="BA52" s="226">
        <f>IFERROR(IF(RIGHT(VLOOKUP($A52,csapatok!$A:$GR,BA$271,FALSE),5)="Csere",VLOOKUP(LEFT(VLOOKUP($A52,csapatok!$A:$GR,BA$271,FALSE),LEN(VLOOKUP($A52,csapatok!$A:$GR,BA$271,FALSE))-6),'csapat-ranglista'!$A:$CC,BA$272,FALSE)/8,VLOOKUP(VLOOKUP($A52,csapatok!$A:$GR,BA$271,FALSE),'csapat-ranglista'!$A:$CC,BA$272,FALSE)/4),0)</f>
        <v>0</v>
      </c>
      <c r="BB52" s="226">
        <f>IFERROR(IF(RIGHT(VLOOKUP($A52,csapatok!$A:$GR,BB$271,FALSE),5)="Csere",VLOOKUP(LEFT(VLOOKUP($A52,csapatok!$A:$GR,BB$271,FALSE),LEN(VLOOKUP($A52,csapatok!$A:$GR,BB$271,FALSE))-6),'csapat-ranglista'!$A:$CC,BB$272,FALSE)/8,VLOOKUP(VLOOKUP($A52,csapatok!$A:$GR,BB$271,FALSE),'csapat-ranglista'!$A:$CC,BB$272,FALSE)/4),0)</f>
        <v>0</v>
      </c>
      <c r="BC52" s="227">
        <f>versenyek!$ES$11*IFERROR(VLOOKUP(VLOOKUP($A52,versenyek!ER:ET,3,FALSE),szabalyok!$A$16:$B$23,2,FALSE)/4,0)</f>
        <v>0</v>
      </c>
      <c r="BD52" s="227">
        <f>versenyek!$EV$11*IFERROR(VLOOKUP(VLOOKUP($A52,versenyek!EU:EW,3,FALSE),szabalyok!$A$16:$B$23,2,FALSE)/4,0)</f>
        <v>0</v>
      </c>
      <c r="BE52" s="226">
        <f>IFERROR(IF(RIGHT(VLOOKUP($A52,csapatok!$A:$GR,BE$271,FALSE),5)="Csere",VLOOKUP(LEFT(VLOOKUP($A52,csapatok!$A:$GR,BE$271,FALSE),LEN(VLOOKUP($A52,csapatok!$A:$GR,BE$271,FALSE))-6),'csapat-ranglista'!$A:$CC,BE$272,FALSE)/8,VLOOKUP(VLOOKUP($A52,csapatok!$A:$GR,BE$271,FALSE),'csapat-ranglista'!$A:$CC,BE$272,FALSE)/4),0)</f>
        <v>0</v>
      </c>
      <c r="BF52" s="226">
        <f>IFERROR(IF(RIGHT(VLOOKUP($A52,csapatok!$A:$GR,BF$271,FALSE),5)="Csere",VLOOKUP(LEFT(VLOOKUP($A52,csapatok!$A:$GR,BF$271,FALSE),LEN(VLOOKUP($A52,csapatok!$A:$GR,BF$271,FALSE))-6),'csapat-ranglista'!$A:$CC,BF$272,FALSE)/8,VLOOKUP(VLOOKUP($A52,csapatok!$A:$GR,BF$271,FALSE),'csapat-ranglista'!$A:$CC,BF$272,FALSE)/4),0)</f>
        <v>0</v>
      </c>
      <c r="BG52" s="226">
        <f>IFERROR(IF(RIGHT(VLOOKUP($A52,csapatok!$A:$GR,BG$271,FALSE),5)="Csere",VLOOKUP(LEFT(VLOOKUP($A52,csapatok!$A:$GR,BG$271,FALSE),LEN(VLOOKUP($A52,csapatok!$A:$GR,BG$271,FALSE))-6),'csapat-ranglista'!$A:$CC,BG$272,FALSE)/8,VLOOKUP(VLOOKUP($A52,csapatok!$A:$GR,BG$271,FALSE),'csapat-ranglista'!$A:$CC,BG$272,FALSE)/4),0)</f>
        <v>0</v>
      </c>
      <c r="BH52" s="226">
        <f>IFERROR(IF(RIGHT(VLOOKUP($A52,csapatok!$A:$GR,BH$271,FALSE),5)="Csere",VLOOKUP(LEFT(VLOOKUP($A52,csapatok!$A:$GR,BH$271,FALSE),LEN(VLOOKUP($A52,csapatok!$A:$GR,BH$271,FALSE))-6),'csapat-ranglista'!$A:$CC,BH$272,FALSE)/8,VLOOKUP(VLOOKUP($A52,csapatok!$A:$GR,BH$271,FALSE),'csapat-ranglista'!$A:$CC,BH$272,FALSE)/4),0)</f>
        <v>0</v>
      </c>
      <c r="BI52" s="226">
        <f>IFERROR(IF(RIGHT(VLOOKUP($A52,csapatok!$A:$GR,BI$271,FALSE),5)="Csere",VLOOKUP(LEFT(VLOOKUP($A52,csapatok!$A:$GR,BI$271,FALSE),LEN(VLOOKUP($A52,csapatok!$A:$GR,BI$271,FALSE))-6),'csapat-ranglista'!$A:$CC,BI$272,FALSE)/8,VLOOKUP(VLOOKUP($A52,csapatok!$A:$GR,BI$271,FALSE),'csapat-ranglista'!$A:$CC,BI$272,FALSE)/4),0)</f>
        <v>0</v>
      </c>
      <c r="BJ52" s="226">
        <f>IFERROR(IF(RIGHT(VLOOKUP($A52,csapatok!$A:$GR,BJ$271,FALSE),5)="Csere",VLOOKUP(LEFT(VLOOKUP($A52,csapatok!$A:$GR,BJ$271,FALSE),LEN(VLOOKUP($A52,csapatok!$A:$GR,BJ$271,FALSE))-6),'csapat-ranglista'!$A:$CC,BJ$272,FALSE)/8,VLOOKUP(VLOOKUP($A52,csapatok!$A:$GR,BJ$271,FALSE),'csapat-ranglista'!$A:$CC,BJ$272,FALSE)/4),0)</f>
        <v>0</v>
      </c>
      <c r="BK52" s="226">
        <f>IFERROR(IF(RIGHT(VLOOKUP($A52,csapatok!$A:$GR,BK$271,FALSE),5)="Csere",VLOOKUP(LEFT(VLOOKUP($A52,csapatok!$A:$GR,BK$271,FALSE),LEN(VLOOKUP($A52,csapatok!$A:$GR,BK$271,FALSE))-6),'csapat-ranglista'!$A:$CC,BK$272,FALSE)/8,VLOOKUP(VLOOKUP($A52,csapatok!$A:$GR,BK$271,FALSE),'csapat-ranglista'!$A:$CC,BK$272,FALSE)/4),0)</f>
        <v>0</v>
      </c>
      <c r="BL52" s="226">
        <f>IFERROR(IF(RIGHT(VLOOKUP($A52,csapatok!$A:$GR,BL$271,FALSE),5)="Csere",VLOOKUP(LEFT(VLOOKUP($A52,csapatok!$A:$GR,BL$271,FALSE),LEN(VLOOKUP($A52,csapatok!$A:$GR,BL$271,FALSE))-6),'csapat-ranglista'!$A:$CC,BL$272,FALSE)/8,VLOOKUP(VLOOKUP($A52,csapatok!$A:$GR,BL$271,FALSE),'csapat-ranglista'!$A:$CC,BL$272,FALSE)/4),0)</f>
        <v>0</v>
      </c>
      <c r="BM52" s="226">
        <f>IFERROR(IF(RIGHT(VLOOKUP($A52,csapatok!$A:$GR,BM$271,FALSE),5)="Csere",VLOOKUP(LEFT(VLOOKUP($A52,csapatok!$A:$GR,BM$271,FALSE),LEN(VLOOKUP($A52,csapatok!$A:$GR,BM$271,FALSE))-6),'csapat-ranglista'!$A:$CC,BM$272,FALSE)/8,VLOOKUP(VLOOKUP($A52,csapatok!$A:$GR,BM$271,FALSE),'csapat-ranglista'!$A:$CC,BM$272,FALSE)/4),0)</f>
        <v>0</v>
      </c>
      <c r="BN52" s="226">
        <f>IFERROR(IF(RIGHT(VLOOKUP($A52,csapatok!$A:$GR,BN$271,FALSE),5)="Csere",VLOOKUP(LEFT(VLOOKUP($A52,csapatok!$A:$GR,BN$271,FALSE),LEN(VLOOKUP($A52,csapatok!$A:$GR,BN$271,FALSE))-6),'csapat-ranglista'!$A:$CC,BN$272,FALSE)/8,VLOOKUP(VLOOKUP($A52,csapatok!$A:$GR,BN$271,FALSE),'csapat-ranglista'!$A:$CC,BN$272,FALSE)/4),0)</f>
        <v>0</v>
      </c>
      <c r="BO52" s="226">
        <f>IFERROR(IF(RIGHT(VLOOKUP($A52,csapatok!$A:$GR,BO$271,FALSE),5)="Csere",VLOOKUP(LEFT(VLOOKUP($A52,csapatok!$A:$GR,BO$271,FALSE),LEN(VLOOKUP($A52,csapatok!$A:$GR,BO$271,FALSE))-6),'csapat-ranglista'!$A:$CC,BO$272,FALSE)/8,VLOOKUP(VLOOKUP($A52,csapatok!$A:$GR,BO$271,FALSE),'csapat-ranglista'!$A:$CC,BO$272,FALSE)/4),0)</f>
        <v>0</v>
      </c>
      <c r="BP52" s="226">
        <f>IFERROR(IF(RIGHT(VLOOKUP($A52,csapatok!$A:$GR,BP$271,FALSE),5)="Csere",VLOOKUP(LEFT(VLOOKUP($A52,csapatok!$A:$GR,BP$271,FALSE),LEN(VLOOKUP($A52,csapatok!$A:$GR,BP$271,FALSE))-6),'csapat-ranglista'!$A:$CC,BP$272,FALSE)/8,VLOOKUP(VLOOKUP($A52,csapatok!$A:$GR,BP$271,FALSE),'csapat-ranglista'!$A:$CC,BP$272,FALSE)/4),0)</f>
        <v>0</v>
      </c>
      <c r="BQ52" s="226">
        <f>IFERROR(IF(RIGHT(VLOOKUP($A52,csapatok!$A:$GR,BQ$271,FALSE),5)="Csere",VLOOKUP(LEFT(VLOOKUP($A52,csapatok!$A:$GR,BQ$271,FALSE),LEN(VLOOKUP($A52,csapatok!$A:$GR,BQ$271,FALSE))-6),'csapat-ranglista'!$A:$CC,BQ$272,FALSE)/8,VLOOKUP(VLOOKUP($A52,csapatok!$A:$GR,BQ$271,FALSE),'csapat-ranglista'!$A:$CC,BQ$272,FALSE)/4),0)</f>
        <v>0</v>
      </c>
      <c r="BR52" s="226">
        <f>IFERROR(IF(RIGHT(VLOOKUP($A52,csapatok!$A:$GR,BR$271,FALSE),5)="Csere",VLOOKUP(LEFT(VLOOKUP($A52,csapatok!$A:$GR,BR$271,FALSE),LEN(VLOOKUP($A52,csapatok!$A:$GR,BR$271,FALSE))-6),'csapat-ranglista'!$A:$CC,BR$272,FALSE)/8,VLOOKUP(VLOOKUP($A52,csapatok!$A:$GR,BR$271,FALSE),'csapat-ranglista'!$A:$CC,BR$272,FALSE)/4),0)</f>
        <v>0</v>
      </c>
      <c r="BS52" s="226">
        <f>IFERROR(IF(RIGHT(VLOOKUP($A52,csapatok!$A:$GR,BS$271,FALSE),5)="Csere",VLOOKUP(LEFT(VLOOKUP($A52,csapatok!$A:$GR,BS$271,FALSE),LEN(VLOOKUP($A52,csapatok!$A:$GR,BS$271,FALSE))-6),'csapat-ranglista'!$A:$CC,BS$272,FALSE)/8,VLOOKUP(VLOOKUP($A52,csapatok!$A:$GR,BS$271,FALSE),'csapat-ranglista'!$A:$CC,BS$272,FALSE)/4),0)</f>
        <v>0</v>
      </c>
      <c r="BT52" s="226">
        <f>IFERROR(IF(RIGHT(VLOOKUP($A52,csapatok!$A:$GR,BT$271,FALSE),5)="Csere",VLOOKUP(LEFT(VLOOKUP($A52,csapatok!$A:$GR,BT$271,FALSE),LEN(VLOOKUP($A52,csapatok!$A:$GR,BT$271,FALSE))-6),'csapat-ranglista'!$A:$CC,BT$272,FALSE)/8,VLOOKUP(VLOOKUP($A52,csapatok!$A:$GR,BT$271,FALSE),'csapat-ranglista'!$A:$CC,BT$272,FALSE)/4),0)</f>
        <v>0</v>
      </c>
      <c r="BU52" s="226">
        <f>IFERROR(IF(RIGHT(VLOOKUP($A52,csapatok!$A:$GR,BU$271,FALSE),5)="Csere",VLOOKUP(LEFT(VLOOKUP($A52,csapatok!$A:$GR,BU$271,FALSE),LEN(VLOOKUP($A52,csapatok!$A:$GR,BU$271,FALSE))-6),'csapat-ranglista'!$A:$CC,BU$272,FALSE)/8,VLOOKUP(VLOOKUP($A52,csapatok!$A:$GR,BU$271,FALSE),'csapat-ranglista'!$A:$CC,BU$272,FALSE)/4),0)</f>
        <v>0</v>
      </c>
      <c r="BV52" s="226">
        <f>IFERROR(IF(RIGHT(VLOOKUP($A52,csapatok!$A:$GR,BV$271,FALSE),5)="Csere",VLOOKUP(LEFT(VLOOKUP($A52,csapatok!$A:$GR,BV$271,FALSE),LEN(VLOOKUP($A52,csapatok!$A:$GR,BV$271,FALSE))-6),'csapat-ranglista'!$A:$CC,BV$272,FALSE)/8,VLOOKUP(VLOOKUP($A52,csapatok!$A:$GR,BV$271,FALSE),'csapat-ranglista'!$A:$CC,BV$272,FALSE)/4),0)</f>
        <v>0</v>
      </c>
      <c r="BW52" s="226">
        <f>IFERROR(IF(RIGHT(VLOOKUP($A52,csapatok!$A:$GR,BW$271,FALSE),5)="Csere",VLOOKUP(LEFT(VLOOKUP($A52,csapatok!$A:$GR,BW$271,FALSE),LEN(VLOOKUP($A52,csapatok!$A:$GR,BW$271,FALSE))-6),'csapat-ranglista'!$A:$CC,BW$272,FALSE)/8,VLOOKUP(VLOOKUP($A52,csapatok!$A:$GR,BW$271,FALSE),'csapat-ranglista'!$A:$CC,BW$272,FALSE)/4),0)</f>
        <v>0</v>
      </c>
      <c r="BX52" s="226">
        <f>IFERROR(IF(RIGHT(VLOOKUP($A52,csapatok!$A:$GR,BX$271,FALSE),5)="Csere",VLOOKUP(LEFT(VLOOKUP($A52,csapatok!$A:$GR,BX$271,FALSE),LEN(VLOOKUP($A52,csapatok!$A:$GR,BX$271,FALSE))-6),'csapat-ranglista'!$A:$CC,BX$272,FALSE)/8,VLOOKUP(VLOOKUP($A52,csapatok!$A:$GR,BX$271,FALSE),'csapat-ranglista'!$A:$CC,BX$272,FALSE)/4),0)</f>
        <v>0</v>
      </c>
      <c r="BY52" s="226">
        <f>IFERROR(IF(RIGHT(VLOOKUP($A52,csapatok!$A:$GR,BY$271,FALSE),5)="Csere",VLOOKUP(LEFT(VLOOKUP($A52,csapatok!$A:$GR,BY$271,FALSE),LEN(VLOOKUP($A52,csapatok!$A:$GR,BY$271,FALSE))-6),'csapat-ranglista'!$A:$CC,BY$272,FALSE)/8,VLOOKUP(VLOOKUP($A52,csapatok!$A:$GR,BY$271,FALSE),'csapat-ranglista'!$A:$CC,BY$272,FALSE)/4),0)</f>
        <v>22.650421207615153</v>
      </c>
      <c r="BZ52" s="226">
        <f>IFERROR(IF(RIGHT(VLOOKUP($A52,csapatok!$A:$GR,BZ$271,FALSE),5)="Csere",VLOOKUP(LEFT(VLOOKUP($A52,csapatok!$A:$GR,BZ$271,FALSE),LEN(VLOOKUP($A52,csapatok!$A:$GR,BZ$271,FALSE))-6),'csapat-ranglista'!$A:$CC,BZ$272,FALSE)/8,VLOOKUP(VLOOKUP($A52,csapatok!$A:$GR,BZ$271,FALSE),'csapat-ranglista'!$A:$CC,BZ$272,FALSE)/4),0)</f>
        <v>0</v>
      </c>
      <c r="CA52" s="226">
        <f>IFERROR(IF(RIGHT(VLOOKUP($A52,csapatok!$A:$GR,CA$271,FALSE),5)="Csere",VLOOKUP(LEFT(VLOOKUP($A52,csapatok!$A:$GR,CA$271,FALSE),LEN(VLOOKUP($A52,csapatok!$A:$GR,CA$271,FALSE))-6),'csapat-ranglista'!$A:$CC,CA$272,FALSE)/8,VLOOKUP(VLOOKUP($A52,csapatok!$A:$GR,CA$271,FALSE),'csapat-ranglista'!$A:$CC,CA$272,FALSE)/4),0)</f>
        <v>0</v>
      </c>
      <c r="CB52" s="226">
        <f>IFERROR(IF(RIGHT(VLOOKUP($A52,csapatok!$A:$GR,CB$271,FALSE),5)="Csere",VLOOKUP(LEFT(VLOOKUP($A52,csapatok!$A:$GR,CB$271,FALSE),LEN(VLOOKUP($A52,csapatok!$A:$GR,CB$271,FALSE))-6),'csapat-ranglista'!$A:$CC,CB$272,FALSE)/8,VLOOKUP(VLOOKUP($A52,csapatok!$A:$GR,CB$271,FALSE),'csapat-ranglista'!$A:$CC,CB$272,FALSE)/4),0)</f>
        <v>0</v>
      </c>
      <c r="CC52" s="226">
        <f>IFERROR(IF(RIGHT(VLOOKUP($A52,csapatok!$A:$GR,CC$271,FALSE),5)="Csere",VLOOKUP(LEFT(VLOOKUP($A52,csapatok!$A:$GR,CC$271,FALSE),LEN(VLOOKUP($A52,csapatok!$A:$GR,CC$271,FALSE))-6),'csapat-ranglista'!$A:$CC,CC$272,FALSE)/8,VLOOKUP(VLOOKUP($A52,csapatok!$A:$GR,CC$271,FALSE),'csapat-ranglista'!$A:$CC,CC$272,FALSE)/4),0)</f>
        <v>0</v>
      </c>
      <c r="CD52" s="226">
        <f>IFERROR(IF(RIGHT(VLOOKUP($A52,csapatok!$A:$GR,CD$271,FALSE),5)="Csere",VLOOKUP(LEFT(VLOOKUP($A52,csapatok!$A:$GR,CD$271,FALSE),LEN(VLOOKUP($A52,csapatok!$A:$GR,CD$271,FALSE))-6),'csapat-ranglista'!$A:$CC,CD$272,FALSE)/8,VLOOKUP(VLOOKUP($A52,csapatok!$A:$GR,CD$271,FALSE),'csapat-ranglista'!$A:$CC,CD$272,FALSE)/4),0)</f>
        <v>0</v>
      </c>
      <c r="CE52" s="226">
        <f>IFERROR(IF(RIGHT(VLOOKUP($A52,csapatok!$A:$GR,CE$271,FALSE),5)="Csere",VLOOKUP(LEFT(VLOOKUP($A52,csapatok!$A:$GR,CE$271,FALSE),LEN(VLOOKUP($A52,csapatok!$A:$GR,CE$271,FALSE))-6),'csapat-ranglista'!$A:$CC,CE$272,FALSE)/8,VLOOKUP(VLOOKUP($A52,csapatok!$A:$GR,CE$271,FALSE),'csapat-ranglista'!$A:$CC,CE$272,FALSE)/4),0)</f>
        <v>0</v>
      </c>
      <c r="CF52" s="226">
        <f>IFERROR(IF(RIGHT(VLOOKUP($A52,csapatok!$A:$GR,CF$271,FALSE),5)="Csere",VLOOKUP(LEFT(VLOOKUP($A52,csapatok!$A:$GR,CF$271,FALSE),LEN(VLOOKUP($A52,csapatok!$A:$GR,CF$271,FALSE))-6),'csapat-ranglista'!$A:$CC,CF$272,FALSE)/8,VLOOKUP(VLOOKUP($A52,csapatok!$A:$GR,CF$271,FALSE),'csapat-ranglista'!$A:$CC,CF$272,FALSE)/4),0)</f>
        <v>0</v>
      </c>
      <c r="CG52" s="226">
        <f>IFERROR(IF(RIGHT(VLOOKUP($A52,csapatok!$A:$GR,CG$271,FALSE),5)="Csere",VLOOKUP(LEFT(VLOOKUP($A52,csapatok!$A:$GR,CG$271,FALSE),LEN(VLOOKUP($A52,csapatok!$A:$GR,CG$271,FALSE))-6),'csapat-ranglista'!$A:$CC,CG$272,FALSE)/8,VLOOKUP(VLOOKUP($A52,csapatok!$A:$GR,CG$271,FALSE),'csapat-ranglista'!$A:$CC,CG$272,FALSE)/4),0)</f>
        <v>0</v>
      </c>
      <c r="CH52" s="226">
        <f>IFERROR(IF(RIGHT(VLOOKUP($A52,csapatok!$A:$GR,CH$271,FALSE),5)="Csere",VLOOKUP(LEFT(VLOOKUP($A52,csapatok!$A:$GR,CH$271,FALSE),LEN(VLOOKUP($A52,csapatok!$A:$GR,CH$271,FALSE))-6),'csapat-ranglista'!$A:$CC,CH$272,FALSE)/8,VLOOKUP(VLOOKUP($A52,csapatok!$A:$GR,CH$271,FALSE),'csapat-ranglista'!$A:$CC,CH$272,FALSE)/4),0)</f>
        <v>0</v>
      </c>
      <c r="CI52" s="226">
        <f>IFERROR(IF(RIGHT(VLOOKUP($A52,csapatok!$A:$GR,CI$271,FALSE),5)="Csere",VLOOKUP(LEFT(VLOOKUP($A52,csapatok!$A:$GR,CI$271,FALSE),LEN(VLOOKUP($A52,csapatok!$A:$GR,CI$271,FALSE))-6),'csapat-ranglista'!$A:$CC,CI$272,FALSE)/8,VLOOKUP(VLOOKUP($A52,csapatok!$A:$GR,CI$271,FALSE),'csapat-ranglista'!$A:$CC,CI$272,FALSE)/4),0)</f>
        <v>0</v>
      </c>
      <c r="CJ52" s="227">
        <f>versenyek!$IQ$11*IFERROR(VLOOKUP(VLOOKUP($A52,versenyek!IP:IR,3,FALSE),szabalyok!$A$16:$B$23,2,FALSE)/4,0)</f>
        <v>0</v>
      </c>
      <c r="CK52" s="227">
        <f>versenyek!$IT$11*IFERROR(VLOOKUP(VLOOKUP($A52,versenyek!IS:IU,3,FALSE),szabalyok!$A$16:$B$23,2,FALSE)/4,0)</f>
        <v>0</v>
      </c>
      <c r="CL52" s="226"/>
      <c r="CM52" s="250">
        <f t="shared" si="1"/>
        <v>22.650421207615153</v>
      </c>
    </row>
    <row r="53" spans="1:91">
      <c r="A53" s="32" t="s">
        <v>60</v>
      </c>
      <c r="B53" s="2">
        <v>32754</v>
      </c>
      <c r="C53" s="133" t="str">
        <f t="shared" si="3"/>
        <v>ifi</v>
      </c>
      <c r="D53" s="32" t="s">
        <v>9</v>
      </c>
      <c r="E53" s="47">
        <v>33.5</v>
      </c>
      <c r="F53" s="32">
        <v>9.5125013299287158</v>
      </c>
      <c r="G53" s="32">
        <v>0</v>
      </c>
      <c r="H53" s="32">
        <v>1.9017836178162006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12.921405944766192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8.6923748193989301</v>
      </c>
      <c r="U53" s="32">
        <v>0</v>
      </c>
      <c r="V53" s="32">
        <v>0</v>
      </c>
      <c r="W53" s="32">
        <v>5.5912910381252647</v>
      </c>
      <c r="X53" s="32">
        <f>IFERROR(IF(RIGHT(VLOOKUP($A53,csapatok!$A:$BL,X$271,FALSE),5)="Csere",VLOOKUP(LEFT(VLOOKUP($A53,csapatok!$A:$BL,X$271,FALSE),LEN(VLOOKUP($A53,csapatok!$A:$BL,X$271,FALSE))-6),'csapat-ranglista'!$A:$CC,X$272,FALSE)/8,VLOOKUP(VLOOKUP($A53,csapatok!$A:$BL,X$271,FALSE),'csapat-ranglista'!$A:$CC,X$272,FALSE)/4),0)</f>
        <v>0</v>
      </c>
      <c r="Y53" s="32">
        <f>IFERROR(IF(RIGHT(VLOOKUP($A53,csapatok!$A:$BL,Y$271,FALSE),5)="Csere",VLOOKUP(LEFT(VLOOKUP($A53,csapatok!$A:$BL,Y$271,FALSE),LEN(VLOOKUP($A53,csapatok!$A:$BL,Y$271,FALSE))-6),'csapat-ranglista'!$A:$CC,Y$272,FALSE)/8,VLOOKUP(VLOOKUP($A53,csapatok!$A:$BL,Y$271,FALSE),'csapat-ranglista'!$A:$CC,Y$272,FALSE)/4),0)</f>
        <v>0</v>
      </c>
      <c r="Z53" s="32">
        <f>IFERROR(IF(RIGHT(VLOOKUP($A53,csapatok!$A:$BL,Z$271,FALSE),5)="Csere",VLOOKUP(LEFT(VLOOKUP($A53,csapatok!$A:$BL,Z$271,FALSE),LEN(VLOOKUP($A53,csapatok!$A:$BL,Z$271,FALSE))-6),'csapat-ranglista'!$A:$CC,Z$272,FALSE)/8,VLOOKUP(VLOOKUP($A53,csapatok!$A:$BL,Z$271,FALSE),'csapat-ranglista'!$A:$CC,Z$272,FALSE)/4),0)</f>
        <v>6.4261380188841049</v>
      </c>
      <c r="AA53" s="32">
        <f>IFERROR(IF(RIGHT(VLOOKUP($A53,csapatok!$A:$BL,AA$271,FALSE),5)="Csere",VLOOKUP(LEFT(VLOOKUP($A53,csapatok!$A:$BL,AA$271,FALSE),LEN(VLOOKUP($A53,csapatok!$A:$BL,AA$271,FALSE))-6),'csapat-ranglista'!$A:$CC,AA$272,FALSE)/8,VLOOKUP(VLOOKUP($A53,csapatok!$A:$BL,AA$271,FALSE),'csapat-ranglista'!$A:$CC,AA$272,FALSE)/4),0)</f>
        <v>0</v>
      </c>
      <c r="AB53" s="226">
        <f>IFERROR(IF(RIGHT(VLOOKUP($A53,csapatok!$A:$BL,AB$271,FALSE),5)="Csere",VLOOKUP(LEFT(VLOOKUP($A53,csapatok!$A:$BL,AB$271,FALSE),LEN(VLOOKUP($A53,csapatok!$A:$BL,AB$271,FALSE))-6),'csapat-ranglista'!$A:$CC,AB$272,FALSE)/8,VLOOKUP(VLOOKUP($A53,csapatok!$A:$BL,AB$271,FALSE),'csapat-ranglista'!$A:$CC,AB$272,FALSE)/4),0)</f>
        <v>0</v>
      </c>
      <c r="AC53" s="226">
        <f>IFERROR(IF(RIGHT(VLOOKUP($A53,csapatok!$A:$BL,AC$271,FALSE),5)="Csere",VLOOKUP(LEFT(VLOOKUP($A53,csapatok!$A:$BL,AC$271,FALSE),LEN(VLOOKUP($A53,csapatok!$A:$BL,AC$271,FALSE))-6),'csapat-ranglista'!$A:$CC,AC$272,FALSE)/8,VLOOKUP(VLOOKUP($A53,csapatok!$A:$BL,AC$271,FALSE),'csapat-ranglista'!$A:$CC,AC$272,FALSE)/4),0)</f>
        <v>0</v>
      </c>
      <c r="AD53" s="226">
        <f>IFERROR(IF(RIGHT(VLOOKUP($A53,csapatok!$A:$BL,AD$271,FALSE),5)="Csere",VLOOKUP(LEFT(VLOOKUP($A53,csapatok!$A:$BL,AD$271,FALSE),LEN(VLOOKUP($A53,csapatok!$A:$BL,AD$271,FALSE))-6),'csapat-ranglista'!$A:$CC,AD$272,FALSE)/8,VLOOKUP(VLOOKUP($A53,csapatok!$A:$BL,AD$271,FALSE),'csapat-ranglista'!$A:$CC,AD$272,FALSE)/4),0)</f>
        <v>0</v>
      </c>
      <c r="AE53" s="226">
        <f>IFERROR(IF(RIGHT(VLOOKUP($A53,csapatok!$A:$BL,AE$271,FALSE),5)="Csere",VLOOKUP(LEFT(VLOOKUP($A53,csapatok!$A:$BL,AE$271,FALSE),LEN(VLOOKUP($A53,csapatok!$A:$BL,AE$271,FALSE))-6),'csapat-ranglista'!$A:$CC,AE$272,FALSE)/8,VLOOKUP(VLOOKUP($A53,csapatok!$A:$BL,AE$271,FALSE),'csapat-ranglista'!$A:$CC,AE$272,FALSE)/4),0)</f>
        <v>0</v>
      </c>
      <c r="AF53" s="226">
        <f>IFERROR(IF(RIGHT(VLOOKUP($A53,csapatok!$A:$BL,AF$271,FALSE),5)="Csere",VLOOKUP(LEFT(VLOOKUP($A53,csapatok!$A:$BL,AF$271,FALSE),LEN(VLOOKUP($A53,csapatok!$A:$BL,AF$271,FALSE))-6),'csapat-ranglista'!$A:$CC,AF$272,FALSE)/8,VLOOKUP(VLOOKUP($A53,csapatok!$A:$BL,AF$271,FALSE),'csapat-ranglista'!$A:$CC,AF$272,FALSE)/4),0)</f>
        <v>0</v>
      </c>
      <c r="AG53" s="226">
        <f>IFERROR(IF(RIGHT(VLOOKUP($A53,csapatok!$A:$BL,AG$271,FALSE),5)="Csere",VLOOKUP(LEFT(VLOOKUP($A53,csapatok!$A:$BL,AG$271,FALSE),LEN(VLOOKUP($A53,csapatok!$A:$BL,AG$271,FALSE))-6),'csapat-ranglista'!$A:$CC,AG$272,FALSE)/8,VLOOKUP(VLOOKUP($A53,csapatok!$A:$BL,AG$271,FALSE),'csapat-ranglista'!$A:$CC,AG$272,FALSE)/4),0)</f>
        <v>1.2170670728073547</v>
      </c>
      <c r="AH53" s="226">
        <f>IFERROR(IF(RIGHT(VLOOKUP($A53,csapatok!$A:$BL,AH$271,FALSE),5)="Csere",VLOOKUP(LEFT(VLOOKUP($A53,csapatok!$A:$BL,AH$271,FALSE),LEN(VLOOKUP($A53,csapatok!$A:$BL,AH$271,FALSE))-6),'csapat-ranglista'!$A:$CC,AH$272,FALSE)/8,VLOOKUP(VLOOKUP($A53,csapatok!$A:$BL,AH$271,FALSE),'csapat-ranglista'!$A:$CC,AH$272,FALSE)/4),0)</f>
        <v>0</v>
      </c>
      <c r="AI53" s="226">
        <f>IFERROR(IF(RIGHT(VLOOKUP($A53,csapatok!$A:$BL,AI$271,FALSE),5)="Csere",VLOOKUP(LEFT(VLOOKUP($A53,csapatok!$A:$BL,AI$271,FALSE),LEN(VLOOKUP($A53,csapatok!$A:$BL,AI$271,FALSE))-6),'csapat-ranglista'!$A:$CC,AI$272,FALSE)/8,VLOOKUP(VLOOKUP($A53,csapatok!$A:$BL,AI$271,FALSE),'csapat-ranglista'!$A:$CC,AI$272,FALSE)/4),0)</f>
        <v>1.8538433708222222</v>
      </c>
      <c r="AJ53" s="226">
        <f>IFERROR(IF(RIGHT(VLOOKUP($A53,csapatok!$A:$BL,AJ$271,FALSE),5)="Csere",VLOOKUP(LEFT(VLOOKUP($A53,csapatok!$A:$BL,AJ$271,FALSE),LEN(VLOOKUP($A53,csapatok!$A:$BL,AJ$271,FALSE))-6),'csapat-ranglista'!$A:$CC,AJ$272,FALSE)/8,VLOOKUP(VLOOKUP($A53,csapatok!$A:$BL,AJ$271,FALSE),'csapat-ranglista'!$A:$CC,AJ$272,FALSE)/2),0)</f>
        <v>0</v>
      </c>
      <c r="AK53" s="226">
        <f>IFERROR(IF(RIGHT(VLOOKUP($A53,csapatok!$A:$CN,AK$271,FALSE),5)="Csere",VLOOKUP(LEFT(VLOOKUP($A53,csapatok!$A:$CN,AK$271,FALSE),LEN(VLOOKUP($A53,csapatok!$A:$CN,AK$271,FALSE))-6),'csapat-ranglista'!$A:$CC,AK$272,FALSE)/8,VLOOKUP(VLOOKUP($A53,csapatok!$A:$CN,AK$271,FALSE),'csapat-ranglista'!$A:$CC,AK$272,FALSE)/4),0)</f>
        <v>0</v>
      </c>
      <c r="AL53" s="226">
        <f>IFERROR(IF(RIGHT(VLOOKUP($A53,csapatok!$A:$CN,AL$271,FALSE),5)="Csere",VLOOKUP(LEFT(VLOOKUP($A53,csapatok!$A:$CN,AL$271,FALSE),LEN(VLOOKUP($A53,csapatok!$A:$CN,AL$271,FALSE))-6),'csapat-ranglista'!$A:$CC,AL$272,FALSE)/8,VLOOKUP(VLOOKUP($A53,csapatok!$A:$CN,AL$271,FALSE),'csapat-ranglista'!$A:$CC,AL$272,FALSE)/4),0)</f>
        <v>1.6280106142036126</v>
      </c>
      <c r="AM53" s="226">
        <f>IFERROR(IF(RIGHT(VLOOKUP($A53,csapatok!$A:$CN,AM$271,FALSE),5)="Csere",VLOOKUP(LEFT(VLOOKUP($A53,csapatok!$A:$CN,AM$271,FALSE),LEN(VLOOKUP($A53,csapatok!$A:$CN,AM$271,FALSE))-6),'csapat-ranglista'!$A:$CC,AM$272,FALSE)/8,VLOOKUP(VLOOKUP($A53,csapatok!$A:$CN,AM$271,FALSE),'csapat-ranglista'!$A:$CC,AM$272,FALSE)/4),0)</f>
        <v>0</v>
      </c>
      <c r="AN53" s="226">
        <f>IFERROR(IF(RIGHT(VLOOKUP($A53,csapatok!$A:$CN,AN$271,FALSE),5)="Csere",VLOOKUP(LEFT(VLOOKUP($A53,csapatok!$A:$CN,AN$271,FALSE),LEN(VLOOKUP($A53,csapatok!$A:$CN,AN$271,FALSE))-6),'csapat-ranglista'!$A:$CC,AN$272,FALSE)/8,VLOOKUP(VLOOKUP($A53,csapatok!$A:$CN,AN$271,FALSE),'csapat-ranglista'!$A:$CC,AN$272,FALSE)/4),0)</f>
        <v>0</v>
      </c>
      <c r="AO53" s="226">
        <f>IFERROR(IF(RIGHT(VLOOKUP($A53,csapatok!$A:$CN,AO$271,FALSE),5)="Csere",VLOOKUP(LEFT(VLOOKUP($A53,csapatok!$A:$CN,AO$271,FALSE),LEN(VLOOKUP($A53,csapatok!$A:$CN,AO$271,FALSE))-6),'csapat-ranglista'!$A:$CC,AO$272,FALSE)/8,VLOOKUP(VLOOKUP($A53,csapatok!$A:$CN,AO$271,FALSE),'csapat-ranglista'!$A:$CC,AO$272,FALSE)/4),0)</f>
        <v>0</v>
      </c>
      <c r="AP53" s="226">
        <f>IFERROR(IF(RIGHT(VLOOKUP($A53,csapatok!$A:$CN,AP$271,FALSE),5)="Csere",VLOOKUP(LEFT(VLOOKUP($A53,csapatok!$A:$CN,AP$271,FALSE),LEN(VLOOKUP($A53,csapatok!$A:$CN,AP$271,FALSE))-6),'csapat-ranglista'!$A:$CC,AP$272,FALSE)/8,VLOOKUP(VLOOKUP($A53,csapatok!$A:$CN,AP$271,FALSE),'csapat-ranglista'!$A:$CC,AP$272,FALSE)/4),0)</f>
        <v>12.622074615535798</v>
      </c>
      <c r="AQ53" s="226">
        <f>IFERROR(IF(RIGHT(VLOOKUP($A53,csapatok!$A:$CN,AQ$271,FALSE),5)="Csere",VLOOKUP(LEFT(VLOOKUP($A53,csapatok!$A:$CN,AQ$271,FALSE),LEN(VLOOKUP($A53,csapatok!$A:$CN,AQ$271,FALSE))-6),'csapat-ranglista'!$A:$CC,AQ$272,FALSE)/8,VLOOKUP(VLOOKUP($A53,csapatok!$A:$CN,AQ$271,FALSE),'csapat-ranglista'!$A:$CC,AQ$272,FALSE)/4),0)</f>
        <v>0</v>
      </c>
      <c r="AR53" s="226">
        <f>IFERROR(IF(RIGHT(VLOOKUP($A53,csapatok!$A:$CN,AR$271,FALSE),5)="Csere",VLOOKUP(LEFT(VLOOKUP($A53,csapatok!$A:$CN,AR$271,FALSE),LEN(VLOOKUP($A53,csapatok!$A:$CN,AR$271,FALSE))-6),'csapat-ranglista'!$A:$CC,AR$272,FALSE)/8,VLOOKUP(VLOOKUP($A53,csapatok!$A:$CN,AR$271,FALSE),'csapat-ranglista'!$A:$CC,AR$272,FALSE)/4),0)</f>
        <v>62.443391258557114</v>
      </c>
      <c r="AS53" s="226">
        <f>IFERROR(IF(RIGHT(VLOOKUP($A53,csapatok!$A:$CN,AS$271,FALSE),5)="Csere",VLOOKUP(LEFT(VLOOKUP($A53,csapatok!$A:$CN,AS$271,FALSE),LEN(VLOOKUP($A53,csapatok!$A:$CN,AS$271,FALSE))-6),'csapat-ranglista'!$A:$CC,AS$272,FALSE)/8,VLOOKUP(VLOOKUP($A53,csapatok!$A:$CN,AS$271,FALSE),'csapat-ranglista'!$A:$CC,AS$272,FALSE)/4),0)</f>
        <v>10.20426574992095</v>
      </c>
      <c r="AT53" s="226">
        <f>IFERROR(IF(RIGHT(VLOOKUP($A53,csapatok!$A:$CN,AT$271,FALSE),5)="Csere",VLOOKUP(LEFT(VLOOKUP($A53,csapatok!$A:$CN,AT$271,FALSE),LEN(VLOOKUP($A53,csapatok!$A:$CN,AT$271,FALSE))-6),'csapat-ranglista'!$A:$CC,AT$272,FALSE)/8,VLOOKUP(VLOOKUP($A53,csapatok!$A:$CN,AT$271,FALSE),'csapat-ranglista'!$A:$CC,AT$272,FALSE)/4),0)</f>
        <v>0</v>
      </c>
      <c r="AU53" s="226">
        <f>IFERROR(IF(RIGHT(VLOOKUP($A53,csapatok!$A:$CN,AU$271,FALSE),5)="Csere",VLOOKUP(LEFT(VLOOKUP($A53,csapatok!$A:$CN,AU$271,FALSE),LEN(VLOOKUP($A53,csapatok!$A:$CN,AU$271,FALSE))-6),'csapat-ranglista'!$A:$CC,AU$272,FALSE)/8,VLOOKUP(VLOOKUP($A53,csapatok!$A:$CN,AU$271,FALSE),'csapat-ranglista'!$A:$CC,AU$272,FALSE)/4),0)</f>
        <v>0</v>
      </c>
      <c r="AV53" s="226">
        <f>IFERROR(IF(RIGHT(VLOOKUP($A53,csapatok!$A:$CN,AV$271,FALSE),5)="Csere",VLOOKUP(LEFT(VLOOKUP($A53,csapatok!$A:$CN,AV$271,FALSE),LEN(VLOOKUP($A53,csapatok!$A:$CN,AV$271,FALSE))-6),'csapat-ranglista'!$A:$CC,AV$272,FALSE)/8,VLOOKUP(VLOOKUP($A53,csapatok!$A:$CN,AV$271,FALSE),'csapat-ranglista'!$A:$CC,AV$272,FALSE)/4),0)</f>
        <v>0</v>
      </c>
      <c r="AW53" s="226">
        <f>IFERROR(IF(RIGHT(VLOOKUP($A53,csapatok!$A:$CN,AW$271,FALSE),5)="Csere",VLOOKUP(LEFT(VLOOKUP($A53,csapatok!$A:$CN,AW$271,FALSE),LEN(VLOOKUP($A53,csapatok!$A:$CN,AW$271,FALSE))-6),'csapat-ranglista'!$A:$CC,AW$272,FALSE)/8,VLOOKUP(VLOOKUP($A53,csapatok!$A:$CN,AW$271,FALSE),'csapat-ranglista'!$A:$CC,AW$272,FALSE)/4),0)</f>
        <v>0</v>
      </c>
      <c r="AX53" s="226">
        <f>IFERROR(IF(RIGHT(VLOOKUP($A53,csapatok!$A:$CN,AX$271,FALSE),5)="Csere",VLOOKUP(LEFT(VLOOKUP($A53,csapatok!$A:$CN,AX$271,FALSE),LEN(VLOOKUP($A53,csapatok!$A:$CN,AX$271,FALSE))-6),'csapat-ranglista'!$A:$CC,AX$272,FALSE)/8,VLOOKUP(VLOOKUP($A53,csapatok!$A:$CN,AX$271,FALSE),'csapat-ranglista'!$A:$CC,AX$272,FALSE)/4),0)</f>
        <v>0</v>
      </c>
      <c r="AY53" s="226">
        <f>IFERROR(IF(RIGHT(VLOOKUP($A53,csapatok!$A:$GR,AY$271,FALSE),5)="Csere",VLOOKUP(LEFT(VLOOKUP($A53,csapatok!$A:$GR,AY$271,FALSE),LEN(VLOOKUP($A53,csapatok!$A:$GR,AY$271,FALSE))-6),'csapat-ranglista'!$A:$CC,AY$272,FALSE)/8,VLOOKUP(VLOOKUP($A53,csapatok!$A:$GR,AY$271,FALSE),'csapat-ranglista'!$A:$CC,AY$272,FALSE)/4),0)</f>
        <v>0</v>
      </c>
      <c r="AZ53" s="226">
        <f>IFERROR(IF(RIGHT(VLOOKUP($A53,csapatok!$A:$GR,AZ$271,FALSE),5)="Csere",VLOOKUP(LEFT(VLOOKUP($A53,csapatok!$A:$GR,AZ$271,FALSE),LEN(VLOOKUP($A53,csapatok!$A:$GR,AZ$271,FALSE))-6),'csapat-ranglista'!$A:$CC,AZ$272,FALSE)/8,VLOOKUP(VLOOKUP($A53,csapatok!$A:$GR,AZ$271,FALSE),'csapat-ranglista'!$A:$CC,AZ$272,FALSE)/4),0)</f>
        <v>0</v>
      </c>
      <c r="BA53" s="226">
        <f>IFERROR(IF(RIGHT(VLOOKUP($A53,csapatok!$A:$GR,BA$271,FALSE),5)="Csere",VLOOKUP(LEFT(VLOOKUP($A53,csapatok!$A:$GR,BA$271,FALSE),LEN(VLOOKUP($A53,csapatok!$A:$GR,BA$271,FALSE))-6),'csapat-ranglista'!$A:$CC,BA$272,FALSE)/8,VLOOKUP(VLOOKUP($A53,csapatok!$A:$GR,BA$271,FALSE),'csapat-ranglista'!$A:$CC,BA$272,FALSE)/4),0)</f>
        <v>0</v>
      </c>
      <c r="BB53" s="226">
        <f>IFERROR(IF(RIGHT(VLOOKUP($A53,csapatok!$A:$GR,BB$271,FALSE),5)="Csere",VLOOKUP(LEFT(VLOOKUP($A53,csapatok!$A:$GR,BB$271,FALSE),LEN(VLOOKUP($A53,csapatok!$A:$GR,BB$271,FALSE))-6),'csapat-ranglista'!$A:$CC,BB$272,FALSE)/8,VLOOKUP(VLOOKUP($A53,csapatok!$A:$GR,BB$271,FALSE),'csapat-ranglista'!$A:$CC,BB$272,FALSE)/4),0)</f>
        <v>0</v>
      </c>
      <c r="BC53" s="227">
        <f>versenyek!$ES$11*IFERROR(VLOOKUP(VLOOKUP($A53,versenyek!ER:ET,3,FALSE),szabalyok!$A$16:$B$23,2,FALSE)/4,0)</f>
        <v>0</v>
      </c>
      <c r="BD53" s="227">
        <f>versenyek!$EV$11*IFERROR(VLOOKUP(VLOOKUP($A53,versenyek!EU:EW,3,FALSE),szabalyok!$A$16:$B$23,2,FALSE)/4,0)</f>
        <v>0</v>
      </c>
      <c r="BE53" s="226">
        <f>IFERROR(IF(RIGHT(VLOOKUP($A53,csapatok!$A:$GR,BE$271,FALSE),5)="Csere",VLOOKUP(LEFT(VLOOKUP($A53,csapatok!$A:$GR,BE$271,FALSE),LEN(VLOOKUP($A53,csapatok!$A:$GR,BE$271,FALSE))-6),'csapat-ranglista'!$A:$CC,BE$272,FALSE)/8,VLOOKUP(VLOOKUP($A53,csapatok!$A:$GR,BE$271,FALSE),'csapat-ranglista'!$A:$CC,BE$272,FALSE)/4),0)</f>
        <v>0</v>
      </c>
      <c r="BF53" s="226">
        <f>IFERROR(IF(RIGHT(VLOOKUP($A53,csapatok!$A:$GR,BF$271,FALSE),5)="Csere",VLOOKUP(LEFT(VLOOKUP($A53,csapatok!$A:$GR,BF$271,FALSE),LEN(VLOOKUP($A53,csapatok!$A:$GR,BF$271,FALSE))-6),'csapat-ranglista'!$A:$CC,BF$272,FALSE)/8,VLOOKUP(VLOOKUP($A53,csapatok!$A:$GR,BF$271,FALSE),'csapat-ranglista'!$A:$CC,BF$272,FALSE)/4),0)</f>
        <v>0</v>
      </c>
      <c r="BG53" s="226">
        <f>IFERROR(IF(RIGHT(VLOOKUP($A53,csapatok!$A:$GR,BG$271,FALSE),5)="Csere",VLOOKUP(LEFT(VLOOKUP($A53,csapatok!$A:$GR,BG$271,FALSE),LEN(VLOOKUP($A53,csapatok!$A:$GR,BG$271,FALSE))-6),'csapat-ranglista'!$A:$CC,BG$272,FALSE)/8,VLOOKUP(VLOOKUP($A53,csapatok!$A:$GR,BG$271,FALSE),'csapat-ranglista'!$A:$CC,BG$272,FALSE)/4),0)</f>
        <v>0</v>
      </c>
      <c r="BH53" s="226">
        <f>IFERROR(IF(RIGHT(VLOOKUP($A53,csapatok!$A:$GR,BH$271,FALSE),5)="Csere",VLOOKUP(LEFT(VLOOKUP($A53,csapatok!$A:$GR,BH$271,FALSE),LEN(VLOOKUP($A53,csapatok!$A:$GR,BH$271,FALSE))-6),'csapat-ranglista'!$A:$CC,BH$272,FALSE)/8,VLOOKUP(VLOOKUP($A53,csapatok!$A:$GR,BH$271,FALSE),'csapat-ranglista'!$A:$CC,BH$272,FALSE)/4),0)</f>
        <v>0</v>
      </c>
      <c r="BI53" s="226">
        <f>IFERROR(IF(RIGHT(VLOOKUP($A53,csapatok!$A:$GR,BI$271,FALSE),5)="Csere",VLOOKUP(LEFT(VLOOKUP($A53,csapatok!$A:$GR,BI$271,FALSE),LEN(VLOOKUP($A53,csapatok!$A:$GR,BI$271,FALSE))-6),'csapat-ranglista'!$A:$CC,BI$272,FALSE)/8,VLOOKUP(VLOOKUP($A53,csapatok!$A:$GR,BI$271,FALSE),'csapat-ranglista'!$A:$CC,BI$272,FALSE)/4),0)</f>
        <v>0</v>
      </c>
      <c r="BJ53" s="226">
        <f>IFERROR(IF(RIGHT(VLOOKUP($A53,csapatok!$A:$GR,BJ$271,FALSE),5)="Csere",VLOOKUP(LEFT(VLOOKUP($A53,csapatok!$A:$GR,BJ$271,FALSE),LEN(VLOOKUP($A53,csapatok!$A:$GR,BJ$271,FALSE))-6),'csapat-ranglista'!$A:$CC,BJ$272,FALSE)/8,VLOOKUP(VLOOKUP($A53,csapatok!$A:$GR,BJ$271,FALSE),'csapat-ranglista'!$A:$CC,BJ$272,FALSE)/4),0)</f>
        <v>0</v>
      </c>
      <c r="BK53" s="226">
        <f>IFERROR(IF(RIGHT(VLOOKUP($A53,csapatok!$A:$GR,BK$271,FALSE),5)="Csere",VLOOKUP(LEFT(VLOOKUP($A53,csapatok!$A:$GR,BK$271,FALSE),LEN(VLOOKUP($A53,csapatok!$A:$GR,BK$271,FALSE))-6),'csapat-ranglista'!$A:$CC,BK$272,FALSE)/8,VLOOKUP(VLOOKUP($A53,csapatok!$A:$GR,BK$271,FALSE),'csapat-ranglista'!$A:$CC,BK$272,FALSE)/4),0)</f>
        <v>0</v>
      </c>
      <c r="BL53" s="226">
        <f>IFERROR(IF(RIGHT(VLOOKUP($A53,csapatok!$A:$GR,BL$271,FALSE),5)="Csere",VLOOKUP(LEFT(VLOOKUP($A53,csapatok!$A:$GR,BL$271,FALSE),LEN(VLOOKUP($A53,csapatok!$A:$GR,BL$271,FALSE))-6),'csapat-ranglista'!$A:$CC,BL$272,FALSE)/8,VLOOKUP(VLOOKUP($A53,csapatok!$A:$GR,BL$271,FALSE),'csapat-ranglista'!$A:$CC,BL$272,FALSE)/4),0)</f>
        <v>8.3242963189927277</v>
      </c>
      <c r="BM53" s="226">
        <f>IFERROR(IF(RIGHT(VLOOKUP($A53,csapatok!$A:$GR,BM$271,FALSE),5)="Csere",VLOOKUP(LEFT(VLOOKUP($A53,csapatok!$A:$GR,BM$271,FALSE),LEN(VLOOKUP($A53,csapatok!$A:$GR,BM$271,FALSE))-6),'csapat-ranglista'!$A:$CC,BM$272,FALSE)/8,VLOOKUP(VLOOKUP($A53,csapatok!$A:$GR,BM$271,FALSE),'csapat-ranglista'!$A:$CC,BM$272,FALSE)/4),0)</f>
        <v>0</v>
      </c>
      <c r="BN53" s="226">
        <f>IFERROR(IF(RIGHT(VLOOKUP($A53,csapatok!$A:$GR,BN$271,FALSE),5)="Csere",VLOOKUP(LEFT(VLOOKUP($A53,csapatok!$A:$GR,BN$271,FALSE),LEN(VLOOKUP($A53,csapatok!$A:$GR,BN$271,FALSE))-6),'csapat-ranglista'!$A:$CC,BN$272,FALSE)/8,VLOOKUP(VLOOKUP($A53,csapatok!$A:$GR,BN$271,FALSE),'csapat-ranglista'!$A:$CC,BN$272,FALSE)/4),0)</f>
        <v>0</v>
      </c>
      <c r="BO53" s="226">
        <f>IFERROR(IF(RIGHT(VLOOKUP($A53,csapatok!$A:$GR,BO$271,FALSE),5)="Csere",VLOOKUP(LEFT(VLOOKUP($A53,csapatok!$A:$GR,BO$271,FALSE),LEN(VLOOKUP($A53,csapatok!$A:$GR,BO$271,FALSE))-6),'csapat-ranglista'!$A:$CC,BO$272,FALSE)/8,VLOOKUP(VLOOKUP($A53,csapatok!$A:$GR,BO$271,FALSE),'csapat-ranglista'!$A:$CC,BO$272,FALSE)/4),0)</f>
        <v>0</v>
      </c>
      <c r="BP53" s="226">
        <f>IFERROR(IF(RIGHT(VLOOKUP($A53,csapatok!$A:$GR,BP$271,FALSE),5)="Csere",VLOOKUP(LEFT(VLOOKUP($A53,csapatok!$A:$GR,BP$271,FALSE),LEN(VLOOKUP($A53,csapatok!$A:$GR,BP$271,FALSE))-6),'csapat-ranglista'!$A:$CC,BP$272,FALSE)/8,VLOOKUP(VLOOKUP($A53,csapatok!$A:$GR,BP$271,FALSE),'csapat-ranglista'!$A:$CC,BP$272,FALSE)/4),0)</f>
        <v>0</v>
      </c>
      <c r="BQ53" s="226">
        <f>IFERROR(IF(RIGHT(VLOOKUP($A53,csapatok!$A:$GR,BQ$271,FALSE),5)="Csere",VLOOKUP(LEFT(VLOOKUP($A53,csapatok!$A:$GR,BQ$271,FALSE),LEN(VLOOKUP($A53,csapatok!$A:$GR,BQ$271,FALSE))-6),'csapat-ranglista'!$A:$CC,BQ$272,FALSE)/8,VLOOKUP(VLOOKUP($A53,csapatok!$A:$GR,BQ$271,FALSE),'csapat-ranglista'!$A:$CC,BQ$272,FALSE)/4),0)</f>
        <v>0</v>
      </c>
      <c r="BR53" s="226">
        <f>IFERROR(IF(RIGHT(VLOOKUP($A53,csapatok!$A:$GR,BR$271,FALSE),5)="Csere",VLOOKUP(LEFT(VLOOKUP($A53,csapatok!$A:$GR,BR$271,FALSE),LEN(VLOOKUP($A53,csapatok!$A:$GR,BR$271,FALSE))-6),'csapat-ranglista'!$A:$CC,BR$272,FALSE)/8,VLOOKUP(VLOOKUP($A53,csapatok!$A:$GR,BR$271,FALSE),'csapat-ranglista'!$A:$CC,BR$272,FALSE)/4),0)</f>
        <v>0</v>
      </c>
      <c r="BS53" s="226">
        <f>IFERROR(IF(RIGHT(VLOOKUP($A53,csapatok!$A:$GR,BS$271,FALSE),5)="Csere",VLOOKUP(LEFT(VLOOKUP($A53,csapatok!$A:$GR,BS$271,FALSE),LEN(VLOOKUP($A53,csapatok!$A:$GR,BS$271,FALSE))-6),'csapat-ranglista'!$A:$CC,BS$272,FALSE)/8,VLOOKUP(VLOOKUP($A53,csapatok!$A:$GR,BS$271,FALSE),'csapat-ranglista'!$A:$CC,BS$272,FALSE)/4),0)</f>
        <v>0</v>
      </c>
      <c r="BT53" s="226">
        <f>IFERROR(IF(RIGHT(VLOOKUP($A53,csapatok!$A:$GR,BT$271,FALSE),5)="Csere",VLOOKUP(LEFT(VLOOKUP($A53,csapatok!$A:$GR,BT$271,FALSE),LEN(VLOOKUP($A53,csapatok!$A:$GR,BT$271,FALSE))-6),'csapat-ranglista'!$A:$CC,BT$272,FALSE)/8,VLOOKUP(VLOOKUP($A53,csapatok!$A:$GR,BT$271,FALSE),'csapat-ranglista'!$A:$CC,BT$272,FALSE)/4),0)</f>
        <v>0</v>
      </c>
      <c r="BU53" s="226">
        <f>IFERROR(IF(RIGHT(VLOOKUP($A53,csapatok!$A:$GR,BU$271,FALSE),5)="Csere",VLOOKUP(LEFT(VLOOKUP($A53,csapatok!$A:$GR,BU$271,FALSE),LEN(VLOOKUP($A53,csapatok!$A:$GR,BU$271,FALSE))-6),'csapat-ranglista'!$A:$CC,BU$272,FALSE)/8,VLOOKUP(VLOOKUP($A53,csapatok!$A:$GR,BU$271,FALSE),'csapat-ranglista'!$A:$CC,BU$272,FALSE)/4),0)</f>
        <v>0</v>
      </c>
      <c r="BV53" s="226">
        <f>IFERROR(IF(RIGHT(VLOOKUP($A53,csapatok!$A:$GR,BV$271,FALSE),5)="Csere",VLOOKUP(LEFT(VLOOKUP($A53,csapatok!$A:$GR,BV$271,FALSE),LEN(VLOOKUP($A53,csapatok!$A:$GR,BV$271,FALSE))-6),'csapat-ranglista'!$A:$CC,BV$272,FALSE)/8,VLOOKUP(VLOOKUP($A53,csapatok!$A:$GR,BV$271,FALSE),'csapat-ranglista'!$A:$CC,BV$272,FALSE)/4),0)</f>
        <v>0</v>
      </c>
      <c r="BW53" s="226">
        <f>IFERROR(IF(RIGHT(VLOOKUP($A53,csapatok!$A:$GR,BW$271,FALSE),5)="Csere",VLOOKUP(LEFT(VLOOKUP($A53,csapatok!$A:$GR,BW$271,FALSE),LEN(VLOOKUP($A53,csapatok!$A:$GR,BW$271,FALSE))-6),'csapat-ranglista'!$A:$CC,BW$272,FALSE)/8,VLOOKUP(VLOOKUP($A53,csapatok!$A:$GR,BW$271,FALSE),'csapat-ranglista'!$A:$CC,BW$272,FALSE)/4),0)</f>
        <v>0</v>
      </c>
      <c r="BX53" s="226">
        <f>IFERROR(IF(RIGHT(VLOOKUP($A53,csapatok!$A:$GR,BX$271,FALSE),5)="Csere",VLOOKUP(LEFT(VLOOKUP($A53,csapatok!$A:$GR,BX$271,FALSE),LEN(VLOOKUP($A53,csapatok!$A:$GR,BX$271,FALSE))-6),'csapat-ranglista'!$A:$CC,BX$272,FALSE)/8,VLOOKUP(VLOOKUP($A53,csapatok!$A:$GR,BX$271,FALSE),'csapat-ranglista'!$A:$CC,BX$272,FALSE)/4),0)</f>
        <v>11.922176160357688</v>
      </c>
      <c r="BY53" s="226">
        <f>IFERROR(IF(RIGHT(VLOOKUP($A53,csapatok!$A:$GR,BY$271,FALSE),5)="Csere",VLOOKUP(LEFT(VLOOKUP($A53,csapatok!$A:$GR,BY$271,FALSE),LEN(VLOOKUP($A53,csapatok!$A:$GR,BY$271,FALSE))-6),'csapat-ranglista'!$A:$CC,BY$272,FALSE)/8,VLOOKUP(VLOOKUP($A53,csapatok!$A:$GR,BY$271,FALSE),'csapat-ranglista'!$A:$CC,BY$272,FALSE)/4),0)</f>
        <v>0</v>
      </c>
      <c r="BZ53" s="226">
        <f>IFERROR(IF(RIGHT(VLOOKUP($A53,csapatok!$A:$GR,BZ$271,FALSE),5)="Csere",VLOOKUP(LEFT(VLOOKUP($A53,csapatok!$A:$GR,BZ$271,FALSE),LEN(VLOOKUP($A53,csapatok!$A:$GR,BZ$271,FALSE))-6),'csapat-ranglista'!$A:$CC,BZ$272,FALSE)/8,VLOOKUP(VLOOKUP($A53,csapatok!$A:$GR,BZ$271,FALSE),'csapat-ranglista'!$A:$CC,BZ$272,FALSE)/4),0)</f>
        <v>0</v>
      </c>
      <c r="CA53" s="226">
        <f>IFERROR(IF(RIGHT(VLOOKUP($A53,csapatok!$A:$GR,CA$271,FALSE),5)="Csere",VLOOKUP(LEFT(VLOOKUP($A53,csapatok!$A:$GR,CA$271,FALSE),LEN(VLOOKUP($A53,csapatok!$A:$GR,CA$271,FALSE))-6),'csapat-ranglista'!$A:$CC,CA$272,FALSE)/8,VLOOKUP(VLOOKUP($A53,csapatok!$A:$GR,CA$271,FALSE),'csapat-ranglista'!$A:$CC,CA$272,FALSE)/4),0)</f>
        <v>0</v>
      </c>
      <c r="CB53" s="226">
        <f>IFERROR(IF(RIGHT(VLOOKUP($A53,csapatok!$A:$GR,CB$271,FALSE),5)="Csere",VLOOKUP(LEFT(VLOOKUP($A53,csapatok!$A:$GR,CB$271,FALSE),LEN(VLOOKUP($A53,csapatok!$A:$GR,CB$271,FALSE))-6),'csapat-ranglista'!$A:$CC,CB$272,FALSE)/8,VLOOKUP(VLOOKUP($A53,csapatok!$A:$GR,CB$271,FALSE),'csapat-ranglista'!$A:$CC,CB$272,FALSE)/4),0)</f>
        <v>0</v>
      </c>
      <c r="CC53" s="226">
        <f>IFERROR(IF(RIGHT(VLOOKUP($A53,csapatok!$A:$GR,CC$271,FALSE),5)="Csere",VLOOKUP(LEFT(VLOOKUP($A53,csapatok!$A:$GR,CC$271,FALSE),LEN(VLOOKUP($A53,csapatok!$A:$GR,CC$271,FALSE))-6),'csapat-ranglista'!$A:$CC,CC$272,FALSE)/8,VLOOKUP(VLOOKUP($A53,csapatok!$A:$GR,CC$271,FALSE),'csapat-ranglista'!$A:$CC,CC$272,FALSE)/4),0)</f>
        <v>0</v>
      </c>
      <c r="CD53" s="226">
        <f>IFERROR(IF(RIGHT(VLOOKUP($A53,csapatok!$A:$GR,CD$271,FALSE),5)="Csere",VLOOKUP(LEFT(VLOOKUP($A53,csapatok!$A:$GR,CD$271,FALSE),LEN(VLOOKUP($A53,csapatok!$A:$GR,CD$271,FALSE))-6),'csapat-ranglista'!$A:$CC,CD$272,FALSE)/8,VLOOKUP(VLOOKUP($A53,csapatok!$A:$GR,CD$271,FALSE),'csapat-ranglista'!$A:$CC,CD$272,FALSE)/4),0)</f>
        <v>0</v>
      </c>
      <c r="CE53" s="226">
        <f>IFERROR(IF(RIGHT(VLOOKUP($A53,csapatok!$A:$GR,CE$271,FALSE),5)="Csere",VLOOKUP(LEFT(VLOOKUP($A53,csapatok!$A:$GR,CE$271,FALSE),LEN(VLOOKUP($A53,csapatok!$A:$GR,CE$271,FALSE))-6),'csapat-ranglista'!$A:$CC,CE$272,FALSE)/8,VLOOKUP(VLOOKUP($A53,csapatok!$A:$GR,CE$271,FALSE),'csapat-ranglista'!$A:$CC,CE$272,FALSE)/4),0)</f>
        <v>0</v>
      </c>
      <c r="CF53" s="226">
        <f>IFERROR(IF(RIGHT(VLOOKUP($A53,csapatok!$A:$GR,CF$271,FALSE),5)="Csere",VLOOKUP(LEFT(VLOOKUP($A53,csapatok!$A:$GR,CF$271,FALSE),LEN(VLOOKUP($A53,csapatok!$A:$GR,CF$271,FALSE))-6),'csapat-ranglista'!$A:$CC,CF$272,FALSE)/8,VLOOKUP(VLOOKUP($A53,csapatok!$A:$GR,CF$271,FALSE),'csapat-ranglista'!$A:$CC,CF$272,FALSE)/4),0)</f>
        <v>0</v>
      </c>
      <c r="CG53" s="226">
        <f>IFERROR(IF(RIGHT(VLOOKUP($A53,csapatok!$A:$GR,CG$271,FALSE),5)="Csere",VLOOKUP(LEFT(VLOOKUP($A53,csapatok!$A:$GR,CG$271,FALSE),LEN(VLOOKUP($A53,csapatok!$A:$GR,CG$271,FALSE))-6),'csapat-ranglista'!$A:$CC,CG$272,FALSE)/8,VLOOKUP(VLOOKUP($A53,csapatok!$A:$GR,CG$271,FALSE),'csapat-ranglista'!$A:$CC,CG$272,FALSE)/4),0)</f>
        <v>0</v>
      </c>
      <c r="CH53" s="226">
        <f>IFERROR(IF(RIGHT(VLOOKUP($A53,csapatok!$A:$GR,CH$271,FALSE),5)="Csere",VLOOKUP(LEFT(VLOOKUP($A53,csapatok!$A:$GR,CH$271,FALSE),LEN(VLOOKUP($A53,csapatok!$A:$GR,CH$271,FALSE))-6),'csapat-ranglista'!$A:$CC,CH$272,FALSE)/8,VLOOKUP(VLOOKUP($A53,csapatok!$A:$GR,CH$271,FALSE),'csapat-ranglista'!$A:$CC,CH$272,FALSE)/4),0)</f>
        <v>0</v>
      </c>
      <c r="CI53" s="226">
        <f>IFERROR(IF(RIGHT(VLOOKUP($A53,csapatok!$A:$GR,CI$271,FALSE),5)="Csere",VLOOKUP(LEFT(VLOOKUP($A53,csapatok!$A:$GR,CI$271,FALSE),LEN(VLOOKUP($A53,csapatok!$A:$GR,CI$271,FALSE))-6),'csapat-ranglista'!$A:$CC,CI$272,FALSE)/8,VLOOKUP(VLOOKUP($A53,csapatok!$A:$GR,CI$271,FALSE),'csapat-ranglista'!$A:$CC,CI$272,FALSE)/4),0)</f>
        <v>0</v>
      </c>
      <c r="CJ53" s="227">
        <f>versenyek!$IQ$11*IFERROR(VLOOKUP(VLOOKUP($A53,versenyek!IP:IR,3,FALSE),szabalyok!$A$16:$B$23,2,FALSE)/4,0)</f>
        <v>0</v>
      </c>
      <c r="CK53" s="227">
        <f>versenyek!$IT$11*IFERROR(VLOOKUP(VLOOKUP($A53,versenyek!IS:IU,3,FALSE),szabalyok!$A$16:$B$23,2,FALSE)/4,0)</f>
        <v>0</v>
      </c>
      <c r="CL53" s="226"/>
      <c r="CM53" s="250">
        <f t="shared" si="1"/>
        <v>20.246472479350416</v>
      </c>
    </row>
    <row r="54" spans="1:91">
      <c r="A54" s="32" t="s">
        <v>188</v>
      </c>
      <c r="B54" s="2">
        <v>32731</v>
      </c>
      <c r="C54" s="133" t="str">
        <f t="shared" si="3"/>
        <v>ifi</v>
      </c>
      <c r="D54" s="32" t="s">
        <v>9</v>
      </c>
      <c r="E54" s="47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8.6142706298441283</v>
      </c>
      <c r="O54" s="32">
        <v>0</v>
      </c>
      <c r="P54" s="32">
        <v>0</v>
      </c>
      <c r="Q54" s="32">
        <v>3.4654967402932999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f>IFERROR(IF(RIGHT(VLOOKUP($A54,csapatok!$A:$BL,X$271,FALSE),5)="Csere",VLOOKUP(LEFT(VLOOKUP($A54,csapatok!$A:$BL,X$271,FALSE),LEN(VLOOKUP($A54,csapatok!$A:$BL,X$271,FALSE))-6),'csapat-ranglista'!$A:$CC,X$272,FALSE)/8,VLOOKUP(VLOOKUP($A54,csapatok!$A:$BL,X$271,FALSE),'csapat-ranglista'!$A:$CC,X$272,FALSE)/4),0)</f>
        <v>0</v>
      </c>
      <c r="Y54" s="32">
        <f>IFERROR(IF(RIGHT(VLOOKUP($A54,csapatok!$A:$BL,Y$271,FALSE),5)="Csere",VLOOKUP(LEFT(VLOOKUP($A54,csapatok!$A:$BL,Y$271,FALSE),LEN(VLOOKUP($A54,csapatok!$A:$BL,Y$271,FALSE))-6),'csapat-ranglista'!$A:$CC,Y$272,FALSE)/8,VLOOKUP(VLOOKUP($A54,csapatok!$A:$BL,Y$271,FALSE),'csapat-ranglista'!$A:$CC,Y$272,FALSE)/4),0)</f>
        <v>0</v>
      </c>
      <c r="Z54" s="32">
        <f>IFERROR(IF(RIGHT(VLOOKUP($A54,csapatok!$A:$BL,Z$271,FALSE),5)="Csere",VLOOKUP(LEFT(VLOOKUP($A54,csapatok!$A:$BL,Z$271,FALSE),LEN(VLOOKUP($A54,csapatok!$A:$BL,Z$271,FALSE))-6),'csapat-ranglista'!$A:$CC,Z$272,FALSE)/8,VLOOKUP(VLOOKUP($A54,csapatok!$A:$BL,Z$271,FALSE),'csapat-ranglista'!$A:$CC,Z$272,FALSE)/4),0)</f>
        <v>3.2130690094420524</v>
      </c>
      <c r="AA54" s="32">
        <f>IFERROR(IF(RIGHT(VLOOKUP($A54,csapatok!$A:$BL,AA$271,FALSE),5)="Csere",VLOOKUP(LEFT(VLOOKUP($A54,csapatok!$A:$BL,AA$271,FALSE),LEN(VLOOKUP($A54,csapatok!$A:$BL,AA$271,FALSE))-6),'csapat-ranglista'!$A:$CC,AA$272,FALSE)/8,VLOOKUP(VLOOKUP($A54,csapatok!$A:$BL,AA$271,FALSE),'csapat-ranglista'!$A:$CC,AA$272,FALSE)/4),0)</f>
        <v>0</v>
      </c>
      <c r="AB54" s="226">
        <f>IFERROR(IF(RIGHT(VLOOKUP($A54,csapatok!$A:$BL,AB$271,FALSE),5)="Csere",VLOOKUP(LEFT(VLOOKUP($A54,csapatok!$A:$BL,AB$271,FALSE),LEN(VLOOKUP($A54,csapatok!$A:$BL,AB$271,FALSE))-6),'csapat-ranglista'!$A:$CC,AB$272,FALSE)/8,VLOOKUP(VLOOKUP($A54,csapatok!$A:$BL,AB$271,FALSE),'csapat-ranglista'!$A:$CC,AB$272,FALSE)/4),0)</f>
        <v>0</v>
      </c>
      <c r="AC54" s="226">
        <f>IFERROR(IF(RIGHT(VLOOKUP($A54,csapatok!$A:$BL,AC$271,FALSE),5)="Csere",VLOOKUP(LEFT(VLOOKUP($A54,csapatok!$A:$BL,AC$271,FALSE),LEN(VLOOKUP($A54,csapatok!$A:$BL,AC$271,FALSE))-6),'csapat-ranglista'!$A:$CC,AC$272,FALSE)/8,VLOOKUP(VLOOKUP($A54,csapatok!$A:$BL,AC$271,FALSE),'csapat-ranglista'!$A:$CC,AC$272,FALSE)/4),0)</f>
        <v>0</v>
      </c>
      <c r="AD54" s="226">
        <f>IFERROR(IF(RIGHT(VLOOKUP($A54,csapatok!$A:$BL,AD$271,FALSE),5)="Csere",VLOOKUP(LEFT(VLOOKUP($A54,csapatok!$A:$BL,AD$271,FALSE),LEN(VLOOKUP($A54,csapatok!$A:$BL,AD$271,FALSE))-6),'csapat-ranglista'!$A:$CC,AD$272,FALSE)/8,VLOOKUP(VLOOKUP($A54,csapatok!$A:$BL,AD$271,FALSE),'csapat-ranglista'!$A:$CC,AD$272,FALSE)/4),0)</f>
        <v>0</v>
      </c>
      <c r="AE54" s="226">
        <f>IFERROR(IF(RIGHT(VLOOKUP($A54,csapatok!$A:$BL,AE$271,FALSE),5)="Csere",VLOOKUP(LEFT(VLOOKUP($A54,csapatok!$A:$BL,AE$271,FALSE),LEN(VLOOKUP($A54,csapatok!$A:$BL,AE$271,FALSE))-6),'csapat-ranglista'!$A:$CC,AE$272,FALSE)/8,VLOOKUP(VLOOKUP($A54,csapatok!$A:$BL,AE$271,FALSE),'csapat-ranglista'!$A:$CC,AE$272,FALSE)/4),0)</f>
        <v>0</v>
      </c>
      <c r="AF54" s="226">
        <f>IFERROR(IF(RIGHT(VLOOKUP($A54,csapatok!$A:$BL,AF$271,FALSE),5)="Csere",VLOOKUP(LEFT(VLOOKUP($A54,csapatok!$A:$BL,AF$271,FALSE),LEN(VLOOKUP($A54,csapatok!$A:$BL,AF$271,FALSE))-6),'csapat-ranglista'!$A:$CC,AF$272,FALSE)/8,VLOOKUP(VLOOKUP($A54,csapatok!$A:$BL,AF$271,FALSE),'csapat-ranglista'!$A:$CC,AF$272,FALSE)/4),0)</f>
        <v>0</v>
      </c>
      <c r="AG54" s="226">
        <f>IFERROR(IF(RIGHT(VLOOKUP($A54,csapatok!$A:$BL,AG$271,FALSE),5)="Csere",VLOOKUP(LEFT(VLOOKUP($A54,csapatok!$A:$BL,AG$271,FALSE),LEN(VLOOKUP($A54,csapatok!$A:$BL,AG$271,FALSE))-6),'csapat-ranglista'!$A:$CC,AG$272,FALSE)/8,VLOOKUP(VLOOKUP($A54,csapatok!$A:$BL,AG$271,FALSE),'csapat-ranglista'!$A:$CC,AG$272,FALSE)/4),0)</f>
        <v>0</v>
      </c>
      <c r="AH54" s="226">
        <f>IFERROR(IF(RIGHT(VLOOKUP($A54,csapatok!$A:$BL,AH$271,FALSE),5)="Csere",VLOOKUP(LEFT(VLOOKUP($A54,csapatok!$A:$BL,AH$271,FALSE),LEN(VLOOKUP($A54,csapatok!$A:$BL,AH$271,FALSE))-6),'csapat-ranglista'!$A:$CC,AH$272,FALSE)/8,VLOOKUP(VLOOKUP($A54,csapatok!$A:$BL,AH$271,FALSE),'csapat-ranglista'!$A:$CC,AH$272,FALSE)/4),0)</f>
        <v>0</v>
      </c>
      <c r="AI54" s="226">
        <f>IFERROR(IF(RIGHT(VLOOKUP($A54,csapatok!$A:$BL,AI$271,FALSE),5)="Csere",VLOOKUP(LEFT(VLOOKUP($A54,csapatok!$A:$BL,AI$271,FALSE),LEN(VLOOKUP($A54,csapatok!$A:$BL,AI$271,FALSE))-6),'csapat-ranglista'!$A:$CC,AI$272,FALSE)/8,VLOOKUP(VLOOKUP($A54,csapatok!$A:$BL,AI$271,FALSE),'csapat-ranglista'!$A:$CC,AI$272,FALSE)/4),0)</f>
        <v>0</v>
      </c>
      <c r="AJ54" s="226">
        <f>IFERROR(IF(RIGHT(VLOOKUP($A54,csapatok!$A:$BL,AJ$271,FALSE),5)="Csere",VLOOKUP(LEFT(VLOOKUP($A54,csapatok!$A:$BL,AJ$271,FALSE),LEN(VLOOKUP($A54,csapatok!$A:$BL,AJ$271,FALSE))-6),'csapat-ranglista'!$A:$CC,AJ$272,FALSE)/8,VLOOKUP(VLOOKUP($A54,csapatok!$A:$BL,AJ$271,FALSE),'csapat-ranglista'!$A:$CC,AJ$272,FALSE)/2),0)</f>
        <v>0</v>
      </c>
      <c r="AK54" s="226">
        <f>IFERROR(IF(RIGHT(VLOOKUP($A54,csapatok!$A:$CN,AK$271,FALSE),5)="Csere",VLOOKUP(LEFT(VLOOKUP($A54,csapatok!$A:$CN,AK$271,FALSE),LEN(VLOOKUP($A54,csapatok!$A:$CN,AK$271,FALSE))-6),'csapat-ranglista'!$A:$CC,AK$272,FALSE)/8,VLOOKUP(VLOOKUP($A54,csapatok!$A:$CN,AK$271,FALSE),'csapat-ranglista'!$A:$CC,AK$272,FALSE)/4),0)</f>
        <v>0</v>
      </c>
      <c r="AL54" s="226">
        <f>IFERROR(IF(RIGHT(VLOOKUP($A54,csapatok!$A:$CN,AL$271,FALSE),5)="Csere",VLOOKUP(LEFT(VLOOKUP($A54,csapatok!$A:$CN,AL$271,FALSE),LEN(VLOOKUP($A54,csapatok!$A:$CN,AL$271,FALSE))-6),'csapat-ranglista'!$A:$CC,AL$272,FALSE)/8,VLOOKUP(VLOOKUP($A54,csapatok!$A:$CN,AL$271,FALSE),'csapat-ranglista'!$A:$CC,AL$272,FALSE)/4),0)</f>
        <v>0</v>
      </c>
      <c r="AM54" s="226">
        <f>IFERROR(IF(RIGHT(VLOOKUP($A54,csapatok!$A:$CN,AM$271,FALSE),5)="Csere",VLOOKUP(LEFT(VLOOKUP($A54,csapatok!$A:$CN,AM$271,FALSE),LEN(VLOOKUP($A54,csapatok!$A:$CN,AM$271,FALSE))-6),'csapat-ranglista'!$A:$CC,AM$272,FALSE)/8,VLOOKUP(VLOOKUP($A54,csapatok!$A:$CN,AM$271,FALSE),'csapat-ranglista'!$A:$CC,AM$272,FALSE)/4),0)</f>
        <v>0</v>
      </c>
      <c r="AN54" s="226">
        <f>IFERROR(IF(RIGHT(VLOOKUP($A54,csapatok!$A:$CN,AN$271,FALSE),5)="Csere",VLOOKUP(LEFT(VLOOKUP($A54,csapatok!$A:$CN,AN$271,FALSE),LEN(VLOOKUP($A54,csapatok!$A:$CN,AN$271,FALSE))-6),'csapat-ranglista'!$A:$CC,AN$272,FALSE)/8,VLOOKUP(VLOOKUP($A54,csapatok!$A:$CN,AN$271,FALSE),'csapat-ranglista'!$A:$CC,AN$272,FALSE)/4),0)</f>
        <v>0</v>
      </c>
      <c r="AO54" s="226">
        <f>IFERROR(IF(RIGHT(VLOOKUP($A54,csapatok!$A:$CN,AO$271,FALSE),5)="Csere",VLOOKUP(LEFT(VLOOKUP($A54,csapatok!$A:$CN,AO$271,FALSE),LEN(VLOOKUP($A54,csapatok!$A:$CN,AO$271,FALSE))-6),'csapat-ranglista'!$A:$CC,AO$272,FALSE)/8,VLOOKUP(VLOOKUP($A54,csapatok!$A:$CN,AO$271,FALSE),'csapat-ranglista'!$A:$CC,AO$272,FALSE)/4),0)</f>
        <v>0</v>
      </c>
      <c r="AP54" s="226">
        <f>IFERROR(IF(RIGHT(VLOOKUP($A54,csapatok!$A:$CN,AP$271,FALSE),5)="Csere",VLOOKUP(LEFT(VLOOKUP($A54,csapatok!$A:$CN,AP$271,FALSE),LEN(VLOOKUP($A54,csapatok!$A:$CN,AP$271,FALSE))-6),'csapat-ranglista'!$A:$CC,AP$272,FALSE)/8,VLOOKUP(VLOOKUP($A54,csapatok!$A:$CN,AP$271,FALSE),'csapat-ranglista'!$A:$CC,AP$272,FALSE)/4),0)</f>
        <v>0</v>
      </c>
      <c r="AQ54" s="226">
        <f>IFERROR(IF(RIGHT(VLOOKUP($A54,csapatok!$A:$CN,AQ$271,FALSE),5)="Csere",VLOOKUP(LEFT(VLOOKUP($A54,csapatok!$A:$CN,AQ$271,FALSE),LEN(VLOOKUP($A54,csapatok!$A:$CN,AQ$271,FALSE))-6),'csapat-ranglista'!$A:$CC,AQ$272,FALSE)/8,VLOOKUP(VLOOKUP($A54,csapatok!$A:$CN,AQ$271,FALSE),'csapat-ranglista'!$A:$CC,AQ$272,FALSE)/4),0)</f>
        <v>0.82446678908228366</v>
      </c>
      <c r="AR54" s="226">
        <f>IFERROR(IF(RIGHT(VLOOKUP($A54,csapatok!$A:$CN,AR$271,FALSE),5)="Csere",VLOOKUP(LEFT(VLOOKUP($A54,csapatok!$A:$CN,AR$271,FALSE),LEN(VLOOKUP($A54,csapatok!$A:$CN,AR$271,FALSE))-6),'csapat-ranglista'!$A:$CC,AR$272,FALSE)/8,VLOOKUP(VLOOKUP($A54,csapatok!$A:$CN,AR$271,FALSE),'csapat-ranglista'!$A:$CC,AR$272,FALSE)/4),0)</f>
        <v>0</v>
      </c>
      <c r="AS54" s="226">
        <f>IFERROR(IF(RIGHT(VLOOKUP($A54,csapatok!$A:$CN,AS$271,FALSE),5)="Csere",VLOOKUP(LEFT(VLOOKUP($A54,csapatok!$A:$CN,AS$271,FALSE),LEN(VLOOKUP($A54,csapatok!$A:$CN,AS$271,FALSE))-6),'csapat-ranglista'!$A:$CC,AS$272,FALSE)/8,VLOOKUP(VLOOKUP($A54,csapatok!$A:$CN,AS$271,FALSE),'csapat-ranglista'!$A:$CC,AS$272,FALSE)/4),0)</f>
        <v>6.8028438332806331</v>
      </c>
      <c r="AT54" s="226">
        <f>IFERROR(IF(RIGHT(VLOOKUP($A54,csapatok!$A:$CN,AT$271,FALSE),5)="Csere",VLOOKUP(LEFT(VLOOKUP($A54,csapatok!$A:$CN,AT$271,FALSE),LEN(VLOOKUP($A54,csapatok!$A:$CN,AT$271,FALSE))-6),'csapat-ranglista'!$A:$CC,AT$272,FALSE)/8,VLOOKUP(VLOOKUP($A54,csapatok!$A:$CN,AT$271,FALSE),'csapat-ranglista'!$A:$CC,AT$272,FALSE)/4),0)</f>
        <v>0</v>
      </c>
      <c r="AU54" s="226">
        <f>IFERROR(IF(RIGHT(VLOOKUP($A54,csapatok!$A:$CN,AU$271,FALSE),5)="Csere",VLOOKUP(LEFT(VLOOKUP($A54,csapatok!$A:$CN,AU$271,FALSE),LEN(VLOOKUP($A54,csapatok!$A:$CN,AU$271,FALSE))-6),'csapat-ranglista'!$A:$CC,AU$272,FALSE)/8,VLOOKUP(VLOOKUP($A54,csapatok!$A:$CN,AU$271,FALSE),'csapat-ranglista'!$A:$CC,AU$272,FALSE)/4),0)</f>
        <v>0</v>
      </c>
      <c r="AV54" s="226">
        <f>IFERROR(IF(RIGHT(VLOOKUP($A54,csapatok!$A:$CN,AV$271,FALSE),5)="Csere",VLOOKUP(LEFT(VLOOKUP($A54,csapatok!$A:$CN,AV$271,FALSE),LEN(VLOOKUP($A54,csapatok!$A:$CN,AV$271,FALSE))-6),'csapat-ranglista'!$A:$CC,AV$272,FALSE)/8,VLOOKUP(VLOOKUP($A54,csapatok!$A:$CN,AV$271,FALSE),'csapat-ranglista'!$A:$CC,AV$272,FALSE)/4),0)</f>
        <v>0</v>
      </c>
      <c r="AW54" s="226">
        <f>IFERROR(IF(RIGHT(VLOOKUP($A54,csapatok!$A:$CN,AW$271,FALSE),5)="Csere",VLOOKUP(LEFT(VLOOKUP($A54,csapatok!$A:$CN,AW$271,FALSE),LEN(VLOOKUP($A54,csapatok!$A:$CN,AW$271,FALSE))-6),'csapat-ranglista'!$A:$CC,AW$272,FALSE)/8,VLOOKUP(VLOOKUP($A54,csapatok!$A:$CN,AW$271,FALSE),'csapat-ranglista'!$A:$CC,AW$272,FALSE)/4),0)</f>
        <v>0</v>
      </c>
      <c r="AX54" s="226">
        <f>IFERROR(IF(RIGHT(VLOOKUP($A54,csapatok!$A:$CN,AX$271,FALSE),5)="Csere",VLOOKUP(LEFT(VLOOKUP($A54,csapatok!$A:$CN,AX$271,FALSE),LEN(VLOOKUP($A54,csapatok!$A:$CN,AX$271,FALSE))-6),'csapat-ranglista'!$A:$CC,AX$272,FALSE)/8,VLOOKUP(VLOOKUP($A54,csapatok!$A:$CN,AX$271,FALSE),'csapat-ranglista'!$A:$CC,AX$272,FALSE)/4),0)</f>
        <v>0</v>
      </c>
      <c r="AY54" s="226">
        <f>IFERROR(IF(RIGHT(VLOOKUP($A54,csapatok!$A:$GR,AY$271,FALSE),5)="Csere",VLOOKUP(LEFT(VLOOKUP($A54,csapatok!$A:$GR,AY$271,FALSE),LEN(VLOOKUP($A54,csapatok!$A:$GR,AY$271,FALSE))-6),'csapat-ranglista'!$A:$CC,AY$272,FALSE)/8,VLOOKUP(VLOOKUP($A54,csapatok!$A:$GR,AY$271,FALSE),'csapat-ranglista'!$A:$CC,AY$272,FALSE)/4),0)</f>
        <v>0</v>
      </c>
      <c r="AZ54" s="226">
        <f>IFERROR(IF(RIGHT(VLOOKUP($A54,csapatok!$A:$GR,AZ$271,FALSE),5)="Csere",VLOOKUP(LEFT(VLOOKUP($A54,csapatok!$A:$GR,AZ$271,FALSE),LEN(VLOOKUP($A54,csapatok!$A:$GR,AZ$271,FALSE))-6),'csapat-ranglista'!$A:$CC,AZ$272,FALSE)/8,VLOOKUP(VLOOKUP($A54,csapatok!$A:$GR,AZ$271,FALSE),'csapat-ranglista'!$A:$CC,AZ$272,FALSE)/4),0)</f>
        <v>0</v>
      </c>
      <c r="BA54" s="226">
        <f>IFERROR(IF(RIGHT(VLOOKUP($A54,csapatok!$A:$GR,BA$271,FALSE),5)="Csere",VLOOKUP(LEFT(VLOOKUP($A54,csapatok!$A:$GR,BA$271,FALSE),LEN(VLOOKUP($A54,csapatok!$A:$GR,BA$271,FALSE))-6),'csapat-ranglista'!$A:$CC,BA$272,FALSE)/8,VLOOKUP(VLOOKUP($A54,csapatok!$A:$GR,BA$271,FALSE),'csapat-ranglista'!$A:$CC,BA$272,FALSE)/4),0)</f>
        <v>4.1163729187269942</v>
      </c>
      <c r="BB54" s="226">
        <f>IFERROR(IF(RIGHT(VLOOKUP($A54,csapatok!$A:$GR,BB$271,FALSE),5)="Csere",VLOOKUP(LEFT(VLOOKUP($A54,csapatok!$A:$GR,BB$271,FALSE),LEN(VLOOKUP($A54,csapatok!$A:$GR,BB$271,FALSE))-6),'csapat-ranglista'!$A:$CC,BB$272,FALSE)/8,VLOOKUP(VLOOKUP($A54,csapatok!$A:$GR,BB$271,FALSE),'csapat-ranglista'!$A:$CC,BB$272,FALSE)/4),0)</f>
        <v>0</v>
      </c>
      <c r="BC54" s="227">
        <f>versenyek!$ES$11*IFERROR(VLOOKUP(VLOOKUP($A54,versenyek!ER:ET,3,FALSE),szabalyok!$A$16:$B$23,2,FALSE)/4,0)</f>
        <v>0</v>
      </c>
      <c r="BD54" s="227">
        <f>versenyek!$EV$11*IFERROR(VLOOKUP(VLOOKUP($A54,versenyek!EU:EW,3,FALSE),szabalyok!$A$16:$B$23,2,FALSE)/4,0)</f>
        <v>0</v>
      </c>
      <c r="BE54" s="226">
        <f>IFERROR(IF(RIGHT(VLOOKUP($A54,csapatok!$A:$GR,BE$271,FALSE),5)="Csere",VLOOKUP(LEFT(VLOOKUP($A54,csapatok!$A:$GR,BE$271,FALSE),LEN(VLOOKUP($A54,csapatok!$A:$GR,BE$271,FALSE))-6),'csapat-ranglista'!$A:$CC,BE$272,FALSE)/8,VLOOKUP(VLOOKUP($A54,csapatok!$A:$GR,BE$271,FALSE),'csapat-ranglista'!$A:$CC,BE$272,FALSE)/4),0)</f>
        <v>5.4226800803959208</v>
      </c>
      <c r="BF54" s="226">
        <f>IFERROR(IF(RIGHT(VLOOKUP($A54,csapatok!$A:$GR,BF$271,FALSE),5)="Csere",VLOOKUP(LEFT(VLOOKUP($A54,csapatok!$A:$GR,BF$271,FALSE),LEN(VLOOKUP($A54,csapatok!$A:$GR,BF$271,FALSE))-6),'csapat-ranglista'!$A:$CC,BF$272,FALSE)/8,VLOOKUP(VLOOKUP($A54,csapatok!$A:$GR,BF$271,FALSE),'csapat-ranglista'!$A:$CC,BF$272,FALSE)/4),0)</f>
        <v>0</v>
      </c>
      <c r="BG54" s="226">
        <f>IFERROR(IF(RIGHT(VLOOKUP($A54,csapatok!$A:$GR,BG$271,FALSE),5)="Csere",VLOOKUP(LEFT(VLOOKUP($A54,csapatok!$A:$GR,BG$271,FALSE),LEN(VLOOKUP($A54,csapatok!$A:$GR,BG$271,FALSE))-6),'csapat-ranglista'!$A:$CC,BG$272,FALSE)/8,VLOOKUP(VLOOKUP($A54,csapatok!$A:$GR,BG$271,FALSE),'csapat-ranglista'!$A:$CC,BG$272,FALSE)/4),0)</f>
        <v>0</v>
      </c>
      <c r="BH54" s="226">
        <f>IFERROR(IF(RIGHT(VLOOKUP($A54,csapatok!$A:$GR,BH$271,FALSE),5)="Csere",VLOOKUP(LEFT(VLOOKUP($A54,csapatok!$A:$GR,BH$271,FALSE),LEN(VLOOKUP($A54,csapatok!$A:$GR,BH$271,FALSE))-6),'csapat-ranglista'!$A:$CC,BH$272,FALSE)/8,VLOOKUP(VLOOKUP($A54,csapatok!$A:$GR,BH$271,FALSE),'csapat-ranglista'!$A:$CC,BH$272,FALSE)/4),0)</f>
        <v>0</v>
      </c>
      <c r="BI54" s="226">
        <f>IFERROR(IF(RIGHT(VLOOKUP($A54,csapatok!$A:$GR,BI$271,FALSE),5)="Csere",VLOOKUP(LEFT(VLOOKUP($A54,csapatok!$A:$GR,BI$271,FALSE),LEN(VLOOKUP($A54,csapatok!$A:$GR,BI$271,FALSE))-6),'csapat-ranglista'!$A:$CC,BI$272,FALSE)/8,VLOOKUP(VLOOKUP($A54,csapatok!$A:$GR,BI$271,FALSE),'csapat-ranglista'!$A:$CC,BI$272,FALSE)/4),0)</f>
        <v>0</v>
      </c>
      <c r="BJ54" s="226">
        <f>IFERROR(IF(RIGHT(VLOOKUP($A54,csapatok!$A:$GR,BJ$271,FALSE),5)="Csere",VLOOKUP(LEFT(VLOOKUP($A54,csapatok!$A:$GR,BJ$271,FALSE),LEN(VLOOKUP($A54,csapatok!$A:$GR,BJ$271,FALSE))-6),'csapat-ranglista'!$A:$CC,BJ$272,FALSE)/8,VLOOKUP(VLOOKUP($A54,csapatok!$A:$GR,BJ$271,FALSE),'csapat-ranglista'!$A:$CC,BJ$272,FALSE)/4),0)</f>
        <v>0</v>
      </c>
      <c r="BK54" s="226">
        <f>IFERROR(IF(RIGHT(VLOOKUP($A54,csapatok!$A:$GR,BK$271,FALSE),5)="Csere",VLOOKUP(LEFT(VLOOKUP($A54,csapatok!$A:$GR,BK$271,FALSE),LEN(VLOOKUP($A54,csapatok!$A:$GR,BK$271,FALSE))-6),'csapat-ranglista'!$A:$CC,BK$272,FALSE)/8,VLOOKUP(VLOOKUP($A54,csapatok!$A:$GR,BK$271,FALSE),'csapat-ranglista'!$A:$CC,BK$272,FALSE)/4),0)</f>
        <v>0</v>
      </c>
      <c r="BL54" s="226">
        <f>IFERROR(IF(RIGHT(VLOOKUP($A54,csapatok!$A:$GR,BL$271,FALSE),5)="Csere",VLOOKUP(LEFT(VLOOKUP($A54,csapatok!$A:$GR,BL$271,FALSE),LEN(VLOOKUP($A54,csapatok!$A:$GR,BL$271,FALSE))-6),'csapat-ranglista'!$A:$CC,BL$272,FALSE)/8,VLOOKUP(VLOOKUP($A54,csapatok!$A:$GR,BL$271,FALSE),'csapat-ranglista'!$A:$CC,BL$272,FALSE)/4),0)</f>
        <v>1.5135084216350414</v>
      </c>
      <c r="BM54" s="226">
        <f>IFERROR(IF(RIGHT(VLOOKUP($A54,csapatok!$A:$GR,BM$271,FALSE),5)="Csere",VLOOKUP(LEFT(VLOOKUP($A54,csapatok!$A:$GR,BM$271,FALSE),LEN(VLOOKUP($A54,csapatok!$A:$GR,BM$271,FALSE))-6),'csapat-ranglista'!$A:$CC,BM$272,FALSE)/8,VLOOKUP(VLOOKUP($A54,csapatok!$A:$GR,BM$271,FALSE),'csapat-ranglista'!$A:$CC,BM$272,FALSE)/4),0)</f>
        <v>0</v>
      </c>
      <c r="BN54" s="226">
        <f>IFERROR(IF(RIGHT(VLOOKUP($A54,csapatok!$A:$GR,BN$271,FALSE),5)="Csere",VLOOKUP(LEFT(VLOOKUP($A54,csapatok!$A:$GR,BN$271,FALSE),LEN(VLOOKUP($A54,csapatok!$A:$GR,BN$271,FALSE))-6),'csapat-ranglista'!$A:$CC,BN$272,FALSE)/8,VLOOKUP(VLOOKUP($A54,csapatok!$A:$GR,BN$271,FALSE),'csapat-ranglista'!$A:$CC,BN$272,FALSE)/4),0)</f>
        <v>0</v>
      </c>
      <c r="BO54" s="226">
        <f>IFERROR(IF(RIGHT(VLOOKUP($A54,csapatok!$A:$GR,BO$271,FALSE),5)="Csere",VLOOKUP(LEFT(VLOOKUP($A54,csapatok!$A:$GR,BO$271,FALSE),LEN(VLOOKUP($A54,csapatok!$A:$GR,BO$271,FALSE))-6),'csapat-ranglista'!$A:$CC,BO$272,FALSE)/8,VLOOKUP(VLOOKUP($A54,csapatok!$A:$GR,BO$271,FALSE),'csapat-ranglista'!$A:$CC,BO$272,FALSE)/4),0)</f>
        <v>0</v>
      </c>
      <c r="BP54" s="226">
        <f>IFERROR(IF(RIGHT(VLOOKUP($A54,csapatok!$A:$GR,BP$271,FALSE),5)="Csere",VLOOKUP(LEFT(VLOOKUP($A54,csapatok!$A:$GR,BP$271,FALSE),LEN(VLOOKUP($A54,csapatok!$A:$GR,BP$271,FALSE))-6),'csapat-ranglista'!$A:$CC,BP$272,FALSE)/8,VLOOKUP(VLOOKUP($A54,csapatok!$A:$GR,BP$271,FALSE),'csapat-ranglista'!$A:$CC,BP$272,FALSE)/4),0)</f>
        <v>0</v>
      </c>
      <c r="BQ54" s="226">
        <f>IFERROR(IF(RIGHT(VLOOKUP($A54,csapatok!$A:$GR,BQ$271,FALSE),5)="Csere",VLOOKUP(LEFT(VLOOKUP($A54,csapatok!$A:$GR,BQ$271,FALSE),LEN(VLOOKUP($A54,csapatok!$A:$GR,BQ$271,FALSE))-6),'csapat-ranglista'!$A:$CC,BQ$272,FALSE)/8,VLOOKUP(VLOOKUP($A54,csapatok!$A:$GR,BQ$271,FALSE),'csapat-ranglista'!$A:$CC,BQ$272,FALSE)/4),0)</f>
        <v>0</v>
      </c>
      <c r="BR54" s="226">
        <f>IFERROR(IF(RIGHT(VLOOKUP($A54,csapatok!$A:$GR,BR$271,FALSE),5)="Csere",VLOOKUP(LEFT(VLOOKUP($A54,csapatok!$A:$GR,BR$271,FALSE),LEN(VLOOKUP($A54,csapatok!$A:$GR,BR$271,FALSE))-6),'csapat-ranglista'!$A:$CC,BR$272,FALSE)/8,VLOOKUP(VLOOKUP($A54,csapatok!$A:$GR,BR$271,FALSE),'csapat-ranglista'!$A:$CC,BR$272,FALSE)/4),0)</f>
        <v>0</v>
      </c>
      <c r="BS54" s="226">
        <f>IFERROR(IF(RIGHT(VLOOKUP($A54,csapatok!$A:$GR,BS$271,FALSE),5)="Csere",VLOOKUP(LEFT(VLOOKUP($A54,csapatok!$A:$GR,BS$271,FALSE),LEN(VLOOKUP($A54,csapatok!$A:$GR,BS$271,FALSE))-6),'csapat-ranglista'!$A:$CC,BS$272,FALSE)/8,VLOOKUP(VLOOKUP($A54,csapatok!$A:$GR,BS$271,FALSE),'csapat-ranglista'!$A:$CC,BS$272,FALSE)/4),0)</f>
        <v>0</v>
      </c>
      <c r="BT54" s="226">
        <f>IFERROR(IF(RIGHT(VLOOKUP($A54,csapatok!$A:$GR,BT$271,FALSE),5)="Csere",VLOOKUP(LEFT(VLOOKUP($A54,csapatok!$A:$GR,BT$271,FALSE),LEN(VLOOKUP($A54,csapatok!$A:$GR,BT$271,FALSE))-6),'csapat-ranglista'!$A:$CC,BT$272,FALSE)/8,VLOOKUP(VLOOKUP($A54,csapatok!$A:$GR,BT$271,FALSE),'csapat-ranglista'!$A:$CC,BT$272,FALSE)/4),0)</f>
        <v>0</v>
      </c>
      <c r="BU54" s="226">
        <f>IFERROR(IF(RIGHT(VLOOKUP($A54,csapatok!$A:$GR,BU$271,FALSE),5)="Csere",VLOOKUP(LEFT(VLOOKUP($A54,csapatok!$A:$GR,BU$271,FALSE),LEN(VLOOKUP($A54,csapatok!$A:$GR,BU$271,FALSE))-6),'csapat-ranglista'!$A:$CC,BU$272,FALSE)/8,VLOOKUP(VLOOKUP($A54,csapatok!$A:$GR,BU$271,FALSE),'csapat-ranglista'!$A:$CC,BU$272,FALSE)/4),0)</f>
        <v>1.5331929175327206</v>
      </c>
      <c r="BV54" s="226">
        <f>IFERROR(IF(RIGHT(VLOOKUP($A54,csapatok!$A:$GR,BV$271,FALSE),5)="Csere",VLOOKUP(LEFT(VLOOKUP($A54,csapatok!$A:$GR,BV$271,FALSE),LEN(VLOOKUP($A54,csapatok!$A:$GR,BV$271,FALSE))-6),'csapat-ranglista'!$A:$CC,BV$272,FALSE)/8,VLOOKUP(VLOOKUP($A54,csapatok!$A:$GR,BV$271,FALSE),'csapat-ranglista'!$A:$CC,BV$272,FALSE)/4),0)</f>
        <v>0</v>
      </c>
      <c r="BW54" s="226">
        <f>IFERROR(IF(RIGHT(VLOOKUP($A54,csapatok!$A:$GR,BW$271,FALSE),5)="Csere",VLOOKUP(LEFT(VLOOKUP($A54,csapatok!$A:$GR,BW$271,FALSE),LEN(VLOOKUP($A54,csapatok!$A:$GR,BW$271,FALSE))-6),'csapat-ranglista'!$A:$CC,BW$272,FALSE)/8,VLOOKUP(VLOOKUP($A54,csapatok!$A:$GR,BW$271,FALSE),'csapat-ranglista'!$A:$CC,BW$272,FALSE)/4),0)</f>
        <v>0</v>
      </c>
      <c r="BX54" s="226">
        <f>IFERROR(IF(RIGHT(VLOOKUP($A54,csapatok!$A:$GR,BX$271,FALSE),5)="Csere",VLOOKUP(LEFT(VLOOKUP($A54,csapatok!$A:$GR,BX$271,FALSE),LEN(VLOOKUP($A54,csapatok!$A:$GR,BX$271,FALSE))-6),'csapat-ranglista'!$A:$CC,BX$272,FALSE)/8,VLOOKUP(VLOOKUP($A54,csapatok!$A:$GR,BX$271,FALSE),'csapat-ranglista'!$A:$CC,BX$272,FALSE)/4),0)</f>
        <v>11.127364416333844</v>
      </c>
      <c r="BY54" s="226">
        <f>IFERROR(IF(RIGHT(VLOOKUP($A54,csapatok!$A:$GR,BY$271,FALSE),5)="Csere",VLOOKUP(LEFT(VLOOKUP($A54,csapatok!$A:$GR,BY$271,FALSE),LEN(VLOOKUP($A54,csapatok!$A:$GR,BY$271,FALSE))-6),'csapat-ranglista'!$A:$CC,BY$272,FALSE)/8,VLOOKUP(VLOOKUP($A54,csapatok!$A:$GR,BY$271,FALSE),'csapat-ranglista'!$A:$CC,BY$272,FALSE)/4),0)</f>
        <v>0</v>
      </c>
      <c r="BZ54" s="226">
        <f>IFERROR(IF(RIGHT(VLOOKUP($A54,csapatok!$A:$GR,BZ$271,FALSE),5)="Csere",VLOOKUP(LEFT(VLOOKUP($A54,csapatok!$A:$GR,BZ$271,FALSE),LEN(VLOOKUP($A54,csapatok!$A:$GR,BZ$271,FALSE))-6),'csapat-ranglista'!$A:$CC,BZ$272,FALSE)/8,VLOOKUP(VLOOKUP($A54,csapatok!$A:$GR,BZ$271,FALSE),'csapat-ranglista'!$A:$CC,BZ$272,FALSE)/4),0)</f>
        <v>0</v>
      </c>
      <c r="CA54" s="226">
        <f>IFERROR(IF(RIGHT(VLOOKUP($A54,csapatok!$A:$GR,CA$271,FALSE),5)="Csere",VLOOKUP(LEFT(VLOOKUP($A54,csapatok!$A:$GR,CA$271,FALSE),LEN(VLOOKUP($A54,csapatok!$A:$GR,CA$271,FALSE))-6),'csapat-ranglista'!$A:$CC,CA$272,FALSE)/8,VLOOKUP(VLOOKUP($A54,csapatok!$A:$GR,CA$271,FALSE),'csapat-ranglista'!$A:$CC,CA$272,FALSE)/4),0)</f>
        <v>0</v>
      </c>
      <c r="CB54" s="226">
        <f>IFERROR(IF(RIGHT(VLOOKUP($A54,csapatok!$A:$GR,CB$271,FALSE),5)="Csere",VLOOKUP(LEFT(VLOOKUP($A54,csapatok!$A:$GR,CB$271,FALSE),LEN(VLOOKUP($A54,csapatok!$A:$GR,CB$271,FALSE))-6),'csapat-ranglista'!$A:$CC,CB$272,FALSE)/8,VLOOKUP(VLOOKUP($A54,csapatok!$A:$GR,CB$271,FALSE),'csapat-ranglista'!$A:$CC,CB$272,FALSE)/4),0)</f>
        <v>0</v>
      </c>
      <c r="CC54" s="226">
        <f>IFERROR(IF(RIGHT(VLOOKUP($A54,csapatok!$A:$GR,CC$271,FALSE),5)="Csere",VLOOKUP(LEFT(VLOOKUP($A54,csapatok!$A:$GR,CC$271,FALSE),LEN(VLOOKUP($A54,csapatok!$A:$GR,CC$271,FALSE))-6),'csapat-ranglista'!$A:$CC,CC$272,FALSE)/8,VLOOKUP(VLOOKUP($A54,csapatok!$A:$GR,CC$271,FALSE),'csapat-ranglista'!$A:$CC,CC$272,FALSE)/4),0)</f>
        <v>0</v>
      </c>
      <c r="CD54" s="226">
        <f>IFERROR(IF(RIGHT(VLOOKUP($A54,csapatok!$A:$GR,CD$271,FALSE),5)="Csere",VLOOKUP(LEFT(VLOOKUP($A54,csapatok!$A:$GR,CD$271,FALSE),LEN(VLOOKUP($A54,csapatok!$A:$GR,CD$271,FALSE))-6),'csapat-ranglista'!$A:$CC,CD$272,FALSE)/8,VLOOKUP(VLOOKUP($A54,csapatok!$A:$GR,CD$271,FALSE),'csapat-ranglista'!$A:$CC,CD$272,FALSE)/4),0)</f>
        <v>0</v>
      </c>
      <c r="CE54" s="226">
        <f>IFERROR(IF(RIGHT(VLOOKUP($A54,csapatok!$A:$GR,CE$271,FALSE),5)="Csere",VLOOKUP(LEFT(VLOOKUP($A54,csapatok!$A:$GR,CE$271,FALSE),LEN(VLOOKUP($A54,csapatok!$A:$GR,CE$271,FALSE))-6),'csapat-ranglista'!$A:$CC,CE$272,FALSE)/8,VLOOKUP(VLOOKUP($A54,csapatok!$A:$GR,CE$271,FALSE),'csapat-ranglista'!$A:$CC,CE$272,FALSE)/4),0)</f>
        <v>0</v>
      </c>
      <c r="CF54" s="226">
        <f>IFERROR(IF(RIGHT(VLOOKUP($A54,csapatok!$A:$GR,CF$271,FALSE),5)="Csere",VLOOKUP(LEFT(VLOOKUP($A54,csapatok!$A:$GR,CF$271,FALSE),LEN(VLOOKUP($A54,csapatok!$A:$GR,CF$271,FALSE))-6),'csapat-ranglista'!$A:$CC,CF$272,FALSE)/8,VLOOKUP(VLOOKUP($A54,csapatok!$A:$GR,CF$271,FALSE),'csapat-ranglista'!$A:$CC,CF$272,FALSE)/4),0)</f>
        <v>0</v>
      </c>
      <c r="CG54" s="226">
        <f>IFERROR(IF(RIGHT(VLOOKUP($A54,csapatok!$A:$GR,CG$271,FALSE),5)="Csere",VLOOKUP(LEFT(VLOOKUP($A54,csapatok!$A:$GR,CG$271,FALSE),LEN(VLOOKUP($A54,csapatok!$A:$GR,CG$271,FALSE))-6),'csapat-ranglista'!$A:$CC,CG$272,FALSE)/8,VLOOKUP(VLOOKUP($A54,csapatok!$A:$GR,CG$271,FALSE),'csapat-ranglista'!$A:$CC,CG$272,FALSE)/4),0)</f>
        <v>0</v>
      </c>
      <c r="CH54" s="226">
        <f>IFERROR(IF(RIGHT(VLOOKUP($A54,csapatok!$A:$GR,CH$271,FALSE),5)="Csere",VLOOKUP(LEFT(VLOOKUP($A54,csapatok!$A:$GR,CH$271,FALSE),LEN(VLOOKUP($A54,csapatok!$A:$GR,CH$271,FALSE))-6),'csapat-ranglista'!$A:$CC,CH$272,FALSE)/8,VLOOKUP(VLOOKUP($A54,csapatok!$A:$GR,CH$271,FALSE),'csapat-ranglista'!$A:$CC,CH$272,FALSE)/4),0)</f>
        <v>5.3491686053428404</v>
      </c>
      <c r="CI54" s="226">
        <f>IFERROR(IF(RIGHT(VLOOKUP($A54,csapatok!$A:$GR,CI$271,FALSE),5)="Csere",VLOOKUP(LEFT(VLOOKUP($A54,csapatok!$A:$GR,CI$271,FALSE),LEN(VLOOKUP($A54,csapatok!$A:$GR,CI$271,FALSE))-6),'csapat-ranglista'!$A:$CC,CI$272,FALSE)/8,VLOOKUP(VLOOKUP($A54,csapatok!$A:$GR,CI$271,FALSE),'csapat-ranglista'!$A:$CC,CI$272,FALSE)/4),0)</f>
        <v>0</v>
      </c>
      <c r="CJ54" s="227">
        <f>versenyek!$IQ$11*IFERROR(VLOOKUP(VLOOKUP($A54,versenyek!IP:IR,3,FALSE),szabalyok!$A$16:$B$23,2,FALSE)/4,0)</f>
        <v>0</v>
      </c>
      <c r="CK54" s="227">
        <f>versenyek!$IT$11*IFERROR(VLOOKUP(VLOOKUP($A54,versenyek!IS:IU,3,FALSE),szabalyok!$A$16:$B$23,2,FALSE)/4,0)</f>
        <v>0</v>
      </c>
      <c r="CL54" s="226"/>
      <c r="CM54" s="250">
        <f t="shared" si="1"/>
        <v>19.523234360844445</v>
      </c>
    </row>
    <row r="55" spans="1:91">
      <c r="A55" s="32" t="s">
        <v>312</v>
      </c>
      <c r="B55" s="2">
        <v>35724</v>
      </c>
      <c r="C55" s="133" t="str">
        <f t="shared" si="3"/>
        <v>ifi</v>
      </c>
      <c r="D55" s="32" t="s">
        <v>101</v>
      </c>
      <c r="E55" s="47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2.5765956716207805</v>
      </c>
      <c r="S55" s="32">
        <v>0</v>
      </c>
      <c r="T55" s="32">
        <v>0</v>
      </c>
      <c r="U55" s="32">
        <v>0</v>
      </c>
      <c r="V55" s="32">
        <v>0</v>
      </c>
      <c r="W55" s="32">
        <v>8.200560189250389</v>
      </c>
      <c r="X55" s="32">
        <f>IFERROR(IF(RIGHT(VLOOKUP($A55,csapatok!$A:$BL,X$271,FALSE),5)="Csere",VLOOKUP(LEFT(VLOOKUP($A55,csapatok!$A:$BL,X$271,FALSE),LEN(VLOOKUP($A55,csapatok!$A:$BL,X$271,FALSE))-6),'csapat-ranglista'!$A:$CC,X$272,FALSE)/8,VLOOKUP(VLOOKUP($A55,csapatok!$A:$BL,X$271,FALSE),'csapat-ranglista'!$A:$CC,X$272,FALSE)/4),0)</f>
        <v>0</v>
      </c>
      <c r="Y55" s="32">
        <f>IFERROR(IF(RIGHT(VLOOKUP($A55,csapatok!$A:$BL,Y$271,FALSE),5)="Csere",VLOOKUP(LEFT(VLOOKUP($A55,csapatok!$A:$BL,Y$271,FALSE),LEN(VLOOKUP($A55,csapatok!$A:$BL,Y$271,FALSE))-6),'csapat-ranglista'!$A:$CC,Y$272,FALSE)/8,VLOOKUP(VLOOKUP($A55,csapatok!$A:$BL,Y$271,FALSE),'csapat-ranglista'!$A:$CC,Y$272,FALSE)/4),0)</f>
        <v>0</v>
      </c>
      <c r="Z55" s="32">
        <f>IFERROR(IF(RIGHT(VLOOKUP($A55,csapatok!$A:$BL,Z$271,FALSE),5)="Csere",VLOOKUP(LEFT(VLOOKUP($A55,csapatok!$A:$BL,Z$271,FALSE),LEN(VLOOKUP($A55,csapatok!$A:$BL,Z$271,FALSE))-6),'csapat-ranglista'!$A:$CC,Z$272,FALSE)/8,VLOOKUP(VLOOKUP($A55,csapatok!$A:$BL,Z$271,FALSE),'csapat-ranglista'!$A:$CC,Z$272,FALSE)/4),0)</f>
        <v>0</v>
      </c>
      <c r="AA55" s="32">
        <f>IFERROR(IF(RIGHT(VLOOKUP($A55,csapatok!$A:$BL,AA$271,FALSE),5)="Csere",VLOOKUP(LEFT(VLOOKUP($A55,csapatok!$A:$BL,AA$271,FALSE),LEN(VLOOKUP($A55,csapatok!$A:$BL,AA$271,FALSE))-6),'csapat-ranglista'!$A:$CC,AA$272,FALSE)/8,VLOOKUP(VLOOKUP($A55,csapatok!$A:$BL,AA$271,FALSE),'csapat-ranglista'!$A:$CC,AA$272,FALSE)/4),0)</f>
        <v>0</v>
      </c>
      <c r="AB55" s="226">
        <f>IFERROR(IF(RIGHT(VLOOKUP($A55,csapatok!$A:$BL,AB$271,FALSE),5)="Csere",VLOOKUP(LEFT(VLOOKUP($A55,csapatok!$A:$BL,AB$271,FALSE),LEN(VLOOKUP($A55,csapatok!$A:$BL,AB$271,FALSE))-6),'csapat-ranglista'!$A:$CC,AB$272,FALSE)/8,VLOOKUP(VLOOKUP($A55,csapatok!$A:$BL,AB$271,FALSE),'csapat-ranglista'!$A:$CC,AB$272,FALSE)/4),0)</f>
        <v>0</v>
      </c>
      <c r="AC55" s="226">
        <f>IFERROR(IF(RIGHT(VLOOKUP($A55,csapatok!$A:$BL,AC$271,FALSE),5)="Csere",VLOOKUP(LEFT(VLOOKUP($A55,csapatok!$A:$BL,AC$271,FALSE),LEN(VLOOKUP($A55,csapatok!$A:$BL,AC$271,FALSE))-6),'csapat-ranglista'!$A:$CC,AC$272,FALSE)/8,VLOOKUP(VLOOKUP($A55,csapatok!$A:$BL,AC$271,FALSE),'csapat-ranglista'!$A:$CC,AC$272,FALSE)/4),0)</f>
        <v>0</v>
      </c>
      <c r="AD55" s="226">
        <f>IFERROR(IF(RIGHT(VLOOKUP($A55,csapatok!$A:$BL,AD$271,FALSE),5)="Csere",VLOOKUP(LEFT(VLOOKUP($A55,csapatok!$A:$BL,AD$271,FALSE),LEN(VLOOKUP($A55,csapatok!$A:$BL,AD$271,FALSE))-6),'csapat-ranglista'!$A:$CC,AD$272,FALSE)/8,VLOOKUP(VLOOKUP($A55,csapatok!$A:$BL,AD$271,FALSE),'csapat-ranglista'!$A:$CC,AD$272,FALSE)/4),0)</f>
        <v>0</v>
      </c>
      <c r="AE55" s="226">
        <f>IFERROR(IF(RIGHT(VLOOKUP($A55,csapatok!$A:$BL,AE$271,FALSE),5)="Csere",VLOOKUP(LEFT(VLOOKUP($A55,csapatok!$A:$BL,AE$271,FALSE),LEN(VLOOKUP($A55,csapatok!$A:$BL,AE$271,FALSE))-6),'csapat-ranglista'!$A:$CC,AE$272,FALSE)/8,VLOOKUP(VLOOKUP($A55,csapatok!$A:$BL,AE$271,FALSE),'csapat-ranglista'!$A:$CC,AE$272,FALSE)/4),0)</f>
        <v>0</v>
      </c>
      <c r="AF55" s="226">
        <f>IFERROR(IF(RIGHT(VLOOKUP($A55,csapatok!$A:$BL,AF$271,FALSE),5)="Csere",VLOOKUP(LEFT(VLOOKUP($A55,csapatok!$A:$BL,AF$271,FALSE),LEN(VLOOKUP($A55,csapatok!$A:$BL,AF$271,FALSE))-6),'csapat-ranglista'!$A:$CC,AF$272,FALSE)/8,VLOOKUP(VLOOKUP($A55,csapatok!$A:$BL,AF$271,FALSE),'csapat-ranglista'!$A:$CC,AF$272,FALSE)/4),0)</f>
        <v>0</v>
      </c>
      <c r="AG55" s="226">
        <f>IFERROR(IF(RIGHT(VLOOKUP($A55,csapatok!$A:$BL,AG$271,FALSE),5)="Csere",VLOOKUP(LEFT(VLOOKUP($A55,csapatok!$A:$BL,AG$271,FALSE),LEN(VLOOKUP($A55,csapatok!$A:$BL,AG$271,FALSE))-6),'csapat-ranglista'!$A:$CC,AG$272,FALSE)/8,VLOOKUP(VLOOKUP($A55,csapatok!$A:$BL,AG$271,FALSE),'csapat-ranglista'!$A:$CC,AG$272,FALSE)/4),0)</f>
        <v>0</v>
      </c>
      <c r="AH55" s="226">
        <f>IFERROR(IF(RIGHT(VLOOKUP($A55,csapatok!$A:$BL,AH$271,FALSE),5)="Csere",VLOOKUP(LEFT(VLOOKUP($A55,csapatok!$A:$BL,AH$271,FALSE),LEN(VLOOKUP($A55,csapatok!$A:$BL,AH$271,FALSE))-6),'csapat-ranglista'!$A:$CC,AH$272,FALSE)/8,VLOOKUP(VLOOKUP($A55,csapatok!$A:$BL,AH$271,FALSE),'csapat-ranglista'!$A:$CC,AH$272,FALSE)/4),0)</f>
        <v>0</v>
      </c>
      <c r="AI55" s="226">
        <f>IFERROR(IF(RIGHT(VLOOKUP($A55,csapatok!$A:$BL,AI$271,FALSE),5)="Csere",VLOOKUP(LEFT(VLOOKUP($A55,csapatok!$A:$BL,AI$271,FALSE),LEN(VLOOKUP($A55,csapatok!$A:$BL,AI$271,FALSE))-6),'csapat-ranglista'!$A:$CC,AI$272,FALSE)/8,VLOOKUP(VLOOKUP($A55,csapatok!$A:$BL,AI$271,FALSE),'csapat-ranglista'!$A:$CC,AI$272,FALSE)/4),0)</f>
        <v>0</v>
      </c>
      <c r="AJ55" s="226">
        <f>IFERROR(IF(RIGHT(VLOOKUP($A55,csapatok!$A:$BL,AJ$271,FALSE),5)="Csere",VLOOKUP(LEFT(VLOOKUP($A55,csapatok!$A:$BL,AJ$271,FALSE),LEN(VLOOKUP($A55,csapatok!$A:$BL,AJ$271,FALSE))-6),'csapat-ranglista'!$A:$CC,AJ$272,FALSE)/8,VLOOKUP(VLOOKUP($A55,csapatok!$A:$BL,AJ$271,FALSE),'csapat-ranglista'!$A:$CC,AJ$272,FALSE)/2),0)</f>
        <v>0</v>
      </c>
      <c r="AK55" s="226">
        <f>IFERROR(IF(RIGHT(VLOOKUP($A55,csapatok!$A:$CN,AK$271,FALSE),5)="Csere",VLOOKUP(LEFT(VLOOKUP($A55,csapatok!$A:$CN,AK$271,FALSE),LEN(VLOOKUP($A55,csapatok!$A:$CN,AK$271,FALSE))-6),'csapat-ranglista'!$A:$CC,AK$272,FALSE)/8,VLOOKUP(VLOOKUP($A55,csapatok!$A:$CN,AK$271,FALSE),'csapat-ranglista'!$A:$CC,AK$272,FALSE)/4),0)</f>
        <v>0</v>
      </c>
      <c r="AL55" s="226">
        <f>IFERROR(IF(RIGHT(VLOOKUP($A55,csapatok!$A:$CN,AL$271,FALSE),5)="Csere",VLOOKUP(LEFT(VLOOKUP($A55,csapatok!$A:$CN,AL$271,FALSE),LEN(VLOOKUP($A55,csapatok!$A:$CN,AL$271,FALSE))-6),'csapat-ranglista'!$A:$CC,AL$272,FALSE)/8,VLOOKUP(VLOOKUP($A55,csapatok!$A:$CN,AL$271,FALSE),'csapat-ranglista'!$A:$CC,AL$272,FALSE)/4),0)</f>
        <v>0</v>
      </c>
      <c r="AM55" s="226">
        <f>IFERROR(IF(RIGHT(VLOOKUP($A55,csapatok!$A:$CN,AM$271,FALSE),5)="Csere",VLOOKUP(LEFT(VLOOKUP($A55,csapatok!$A:$CN,AM$271,FALSE),LEN(VLOOKUP($A55,csapatok!$A:$CN,AM$271,FALSE))-6),'csapat-ranglista'!$A:$CC,AM$272,FALSE)/8,VLOOKUP(VLOOKUP($A55,csapatok!$A:$CN,AM$271,FALSE),'csapat-ranglista'!$A:$CC,AM$272,FALSE)/4),0)</f>
        <v>0</v>
      </c>
      <c r="AN55" s="226">
        <f>IFERROR(IF(RIGHT(VLOOKUP($A55,csapatok!$A:$CN,AN$271,FALSE),5)="Csere",VLOOKUP(LEFT(VLOOKUP($A55,csapatok!$A:$CN,AN$271,FALSE),LEN(VLOOKUP($A55,csapatok!$A:$CN,AN$271,FALSE))-6),'csapat-ranglista'!$A:$CC,AN$272,FALSE)/8,VLOOKUP(VLOOKUP($A55,csapatok!$A:$CN,AN$271,FALSE),'csapat-ranglista'!$A:$CC,AN$272,FALSE)/4),0)</f>
        <v>0</v>
      </c>
      <c r="AO55" s="226">
        <f>IFERROR(IF(RIGHT(VLOOKUP($A55,csapatok!$A:$CN,AO$271,FALSE),5)="Csere",VLOOKUP(LEFT(VLOOKUP($A55,csapatok!$A:$CN,AO$271,FALSE),LEN(VLOOKUP($A55,csapatok!$A:$CN,AO$271,FALSE))-6),'csapat-ranglista'!$A:$CC,AO$272,FALSE)/8,VLOOKUP(VLOOKUP($A55,csapatok!$A:$CN,AO$271,FALSE),'csapat-ranglista'!$A:$CC,AO$272,FALSE)/4),0)</f>
        <v>0</v>
      </c>
      <c r="AP55" s="226">
        <f>IFERROR(IF(RIGHT(VLOOKUP($A55,csapatok!$A:$CN,AP$271,FALSE),5)="Csere",VLOOKUP(LEFT(VLOOKUP($A55,csapatok!$A:$CN,AP$271,FALSE),LEN(VLOOKUP($A55,csapatok!$A:$CN,AP$271,FALSE))-6),'csapat-ranglista'!$A:$CC,AP$272,FALSE)/8,VLOOKUP(VLOOKUP($A55,csapatok!$A:$CN,AP$271,FALSE),'csapat-ranglista'!$A:$CC,AP$272,FALSE)/4),0)</f>
        <v>0</v>
      </c>
      <c r="AQ55" s="226">
        <f>IFERROR(IF(RIGHT(VLOOKUP($A55,csapatok!$A:$CN,AQ$271,FALSE),5)="Csere",VLOOKUP(LEFT(VLOOKUP($A55,csapatok!$A:$CN,AQ$271,FALSE),LEN(VLOOKUP($A55,csapatok!$A:$CN,AQ$271,FALSE))-6),'csapat-ranglista'!$A:$CC,AQ$272,FALSE)/8,VLOOKUP(VLOOKUP($A55,csapatok!$A:$CN,AQ$271,FALSE),'csapat-ranglista'!$A:$CC,AQ$272,FALSE)/4),0)</f>
        <v>0</v>
      </c>
      <c r="AR55" s="226">
        <f>IFERROR(IF(RIGHT(VLOOKUP($A55,csapatok!$A:$CN,AR$271,FALSE),5)="Csere",VLOOKUP(LEFT(VLOOKUP($A55,csapatok!$A:$CN,AR$271,FALSE),LEN(VLOOKUP($A55,csapatok!$A:$CN,AR$271,FALSE))-6),'csapat-ranglista'!$A:$CC,AR$272,FALSE)/8,VLOOKUP(VLOOKUP($A55,csapatok!$A:$CN,AR$271,FALSE),'csapat-ranglista'!$A:$CC,AR$272,FALSE)/4),0)</f>
        <v>0</v>
      </c>
      <c r="AS55" s="226">
        <f>IFERROR(IF(RIGHT(VLOOKUP($A55,csapatok!$A:$CN,AS$271,FALSE),5)="Csere",VLOOKUP(LEFT(VLOOKUP($A55,csapatok!$A:$CN,AS$271,FALSE),LEN(VLOOKUP($A55,csapatok!$A:$CN,AS$271,FALSE))-6),'csapat-ranglista'!$A:$CC,AS$272,FALSE)/8,VLOOKUP(VLOOKUP($A55,csapatok!$A:$CN,AS$271,FALSE),'csapat-ranglista'!$A:$CC,AS$272,FALSE)/4),0)</f>
        <v>0</v>
      </c>
      <c r="AT55" s="226">
        <f>IFERROR(IF(RIGHT(VLOOKUP($A55,csapatok!$A:$CN,AT$271,FALSE),5)="Csere",VLOOKUP(LEFT(VLOOKUP($A55,csapatok!$A:$CN,AT$271,FALSE),LEN(VLOOKUP($A55,csapatok!$A:$CN,AT$271,FALSE))-6),'csapat-ranglista'!$A:$CC,AT$272,FALSE)/8,VLOOKUP(VLOOKUP($A55,csapatok!$A:$CN,AT$271,FALSE),'csapat-ranglista'!$A:$CC,AT$272,FALSE)/4),0)</f>
        <v>10.684257126834463</v>
      </c>
      <c r="AU55" s="226">
        <f>IFERROR(IF(RIGHT(VLOOKUP($A55,csapatok!$A:$CN,AU$271,FALSE),5)="Csere",VLOOKUP(LEFT(VLOOKUP($A55,csapatok!$A:$CN,AU$271,FALSE),LEN(VLOOKUP($A55,csapatok!$A:$CN,AU$271,FALSE))-6),'csapat-ranglista'!$A:$CC,AU$272,FALSE)/8,VLOOKUP(VLOOKUP($A55,csapatok!$A:$CN,AU$271,FALSE),'csapat-ranglista'!$A:$CC,AU$272,FALSE)/4),0)</f>
        <v>0</v>
      </c>
      <c r="AV55" s="226">
        <f>IFERROR(IF(RIGHT(VLOOKUP($A55,csapatok!$A:$CN,AV$271,FALSE),5)="Csere",VLOOKUP(LEFT(VLOOKUP($A55,csapatok!$A:$CN,AV$271,FALSE),LEN(VLOOKUP($A55,csapatok!$A:$CN,AV$271,FALSE))-6),'csapat-ranglista'!$A:$CC,AV$272,FALSE)/8,VLOOKUP(VLOOKUP($A55,csapatok!$A:$CN,AV$271,FALSE),'csapat-ranglista'!$A:$CC,AV$272,FALSE)/4),0)</f>
        <v>0</v>
      </c>
      <c r="AW55" s="226">
        <f>IFERROR(IF(RIGHT(VLOOKUP($A55,csapatok!$A:$CN,AW$271,FALSE),5)="Csere",VLOOKUP(LEFT(VLOOKUP($A55,csapatok!$A:$CN,AW$271,FALSE),LEN(VLOOKUP($A55,csapatok!$A:$CN,AW$271,FALSE))-6),'csapat-ranglista'!$A:$CC,AW$272,FALSE)/8,VLOOKUP(VLOOKUP($A55,csapatok!$A:$CN,AW$271,FALSE),'csapat-ranglista'!$A:$CC,AW$272,FALSE)/4),0)</f>
        <v>0</v>
      </c>
      <c r="AX55" s="226">
        <f>IFERROR(IF(RIGHT(VLOOKUP($A55,csapatok!$A:$CN,AX$271,FALSE),5)="Csere",VLOOKUP(LEFT(VLOOKUP($A55,csapatok!$A:$CN,AX$271,FALSE),LEN(VLOOKUP($A55,csapatok!$A:$CN,AX$271,FALSE))-6),'csapat-ranglista'!$A:$CC,AX$272,FALSE)/8,VLOOKUP(VLOOKUP($A55,csapatok!$A:$CN,AX$271,FALSE),'csapat-ranglista'!$A:$CC,AX$272,FALSE)/4),0)</f>
        <v>0</v>
      </c>
      <c r="AY55" s="226">
        <f>IFERROR(IF(RIGHT(VLOOKUP($A55,csapatok!$A:$GR,AY$271,FALSE),5)="Csere",VLOOKUP(LEFT(VLOOKUP($A55,csapatok!$A:$GR,AY$271,FALSE),LEN(VLOOKUP($A55,csapatok!$A:$GR,AY$271,FALSE))-6),'csapat-ranglista'!$A:$CC,AY$272,FALSE)/8,VLOOKUP(VLOOKUP($A55,csapatok!$A:$GR,AY$271,FALSE),'csapat-ranglista'!$A:$CC,AY$272,FALSE)/4),0)</f>
        <v>0</v>
      </c>
      <c r="AZ55" s="226">
        <f>IFERROR(IF(RIGHT(VLOOKUP($A55,csapatok!$A:$GR,AZ$271,FALSE),5)="Csere",VLOOKUP(LEFT(VLOOKUP($A55,csapatok!$A:$GR,AZ$271,FALSE),LEN(VLOOKUP($A55,csapatok!$A:$GR,AZ$271,FALSE))-6),'csapat-ranglista'!$A:$CC,AZ$272,FALSE)/8,VLOOKUP(VLOOKUP($A55,csapatok!$A:$GR,AZ$271,FALSE),'csapat-ranglista'!$A:$CC,AZ$272,FALSE)/4),0)</f>
        <v>0</v>
      </c>
      <c r="BA55" s="226">
        <f>IFERROR(IF(RIGHT(VLOOKUP($A55,csapatok!$A:$GR,BA$271,FALSE),5)="Csere",VLOOKUP(LEFT(VLOOKUP($A55,csapatok!$A:$GR,BA$271,FALSE),LEN(VLOOKUP($A55,csapatok!$A:$GR,BA$271,FALSE))-6),'csapat-ranglista'!$A:$CC,BA$272,FALSE)/8,VLOOKUP(VLOOKUP($A55,csapatok!$A:$GR,BA$271,FALSE),'csapat-ranglista'!$A:$CC,BA$272,FALSE)/4),0)</f>
        <v>0</v>
      </c>
      <c r="BB55" s="226">
        <f>IFERROR(IF(RIGHT(VLOOKUP($A55,csapatok!$A:$GR,BB$271,FALSE),5)="Csere",VLOOKUP(LEFT(VLOOKUP($A55,csapatok!$A:$GR,BB$271,FALSE),LEN(VLOOKUP($A55,csapatok!$A:$GR,BB$271,FALSE))-6),'csapat-ranglista'!$A:$CC,BB$272,FALSE)/8,VLOOKUP(VLOOKUP($A55,csapatok!$A:$GR,BB$271,FALSE),'csapat-ranglista'!$A:$CC,BB$272,FALSE)/4),0)</f>
        <v>0</v>
      </c>
      <c r="BC55" s="227">
        <f>versenyek!$ES$11*IFERROR(VLOOKUP(VLOOKUP($A55,versenyek!ER:ET,3,FALSE),szabalyok!$A$16:$B$23,2,FALSE)/4,0)</f>
        <v>0</v>
      </c>
      <c r="BD55" s="227">
        <f>versenyek!$EV$11*IFERROR(VLOOKUP(VLOOKUP($A55,versenyek!EU:EW,3,FALSE),szabalyok!$A$16:$B$23,2,FALSE)/4,0)</f>
        <v>0</v>
      </c>
      <c r="BE55" s="226">
        <f>IFERROR(IF(RIGHT(VLOOKUP($A55,csapatok!$A:$GR,BE$271,FALSE),5)="Csere",VLOOKUP(LEFT(VLOOKUP($A55,csapatok!$A:$GR,BE$271,FALSE),LEN(VLOOKUP($A55,csapatok!$A:$GR,BE$271,FALSE))-6),'csapat-ranglista'!$A:$CC,BE$272,FALSE)/8,VLOOKUP(VLOOKUP($A55,csapatok!$A:$GR,BE$271,FALSE),'csapat-ranglista'!$A:$CC,BE$272,FALSE)/4),0)</f>
        <v>7.7466858291370286</v>
      </c>
      <c r="BF55" s="226">
        <f>IFERROR(IF(RIGHT(VLOOKUP($A55,csapatok!$A:$GR,BF$271,FALSE),5)="Csere",VLOOKUP(LEFT(VLOOKUP($A55,csapatok!$A:$GR,BF$271,FALSE),LEN(VLOOKUP($A55,csapatok!$A:$GR,BF$271,FALSE))-6),'csapat-ranglista'!$A:$CC,BF$272,FALSE)/8,VLOOKUP(VLOOKUP($A55,csapatok!$A:$GR,BF$271,FALSE),'csapat-ranglista'!$A:$CC,BF$272,FALSE)/4),0)</f>
        <v>0</v>
      </c>
      <c r="BG55" s="226">
        <f>IFERROR(IF(RIGHT(VLOOKUP($A55,csapatok!$A:$GR,BG$271,FALSE),5)="Csere",VLOOKUP(LEFT(VLOOKUP($A55,csapatok!$A:$GR,BG$271,FALSE),LEN(VLOOKUP($A55,csapatok!$A:$GR,BG$271,FALSE))-6),'csapat-ranglista'!$A:$CC,BG$272,FALSE)/8,VLOOKUP(VLOOKUP($A55,csapatok!$A:$GR,BG$271,FALSE),'csapat-ranglista'!$A:$CC,BG$272,FALSE)/4),0)</f>
        <v>0</v>
      </c>
      <c r="BH55" s="226">
        <f>IFERROR(IF(RIGHT(VLOOKUP($A55,csapatok!$A:$GR,BH$271,FALSE),5)="Csere",VLOOKUP(LEFT(VLOOKUP($A55,csapatok!$A:$GR,BH$271,FALSE),LEN(VLOOKUP($A55,csapatok!$A:$GR,BH$271,FALSE))-6),'csapat-ranglista'!$A:$CC,BH$272,FALSE)/8,VLOOKUP(VLOOKUP($A55,csapatok!$A:$GR,BH$271,FALSE),'csapat-ranglista'!$A:$CC,BH$272,FALSE)/4),0)</f>
        <v>0</v>
      </c>
      <c r="BI55" s="226">
        <f>IFERROR(IF(RIGHT(VLOOKUP($A55,csapatok!$A:$GR,BI$271,FALSE),5)="Csere",VLOOKUP(LEFT(VLOOKUP($A55,csapatok!$A:$GR,BI$271,FALSE),LEN(VLOOKUP($A55,csapatok!$A:$GR,BI$271,FALSE))-6),'csapat-ranglista'!$A:$CC,BI$272,FALSE)/8,VLOOKUP(VLOOKUP($A55,csapatok!$A:$GR,BI$271,FALSE),'csapat-ranglista'!$A:$CC,BI$272,FALSE)/4),0)</f>
        <v>0</v>
      </c>
      <c r="BJ55" s="226">
        <f>IFERROR(IF(RIGHT(VLOOKUP($A55,csapatok!$A:$GR,BJ$271,FALSE),5)="Csere",VLOOKUP(LEFT(VLOOKUP($A55,csapatok!$A:$GR,BJ$271,FALSE),LEN(VLOOKUP($A55,csapatok!$A:$GR,BJ$271,FALSE))-6),'csapat-ranglista'!$A:$CC,BJ$272,FALSE)/8,VLOOKUP(VLOOKUP($A55,csapatok!$A:$GR,BJ$271,FALSE),'csapat-ranglista'!$A:$CC,BJ$272,FALSE)/4),0)</f>
        <v>0</v>
      </c>
      <c r="BK55" s="226">
        <f>IFERROR(IF(RIGHT(VLOOKUP($A55,csapatok!$A:$GR,BK$271,FALSE),5)="Csere",VLOOKUP(LEFT(VLOOKUP($A55,csapatok!$A:$GR,BK$271,FALSE),LEN(VLOOKUP($A55,csapatok!$A:$GR,BK$271,FALSE))-6),'csapat-ranglista'!$A:$CC,BK$272,FALSE)/8,VLOOKUP(VLOOKUP($A55,csapatok!$A:$GR,BK$271,FALSE),'csapat-ranglista'!$A:$CC,BK$272,FALSE)/4),0)</f>
        <v>0</v>
      </c>
      <c r="BL55" s="226">
        <f>IFERROR(IF(RIGHT(VLOOKUP($A55,csapatok!$A:$GR,BL$271,FALSE),5)="Csere",VLOOKUP(LEFT(VLOOKUP($A55,csapatok!$A:$GR,BL$271,FALSE),LEN(VLOOKUP($A55,csapatok!$A:$GR,BL$271,FALSE))-6),'csapat-ranglista'!$A:$CC,BL$272,FALSE)/8,VLOOKUP(VLOOKUP($A55,csapatok!$A:$GR,BL$271,FALSE),'csapat-ranglista'!$A:$CC,BL$272,FALSE)/4),0)</f>
        <v>0</v>
      </c>
      <c r="BM55" s="226">
        <f>IFERROR(IF(RIGHT(VLOOKUP($A55,csapatok!$A:$GR,BM$271,FALSE),5)="Csere",VLOOKUP(LEFT(VLOOKUP($A55,csapatok!$A:$GR,BM$271,FALSE),LEN(VLOOKUP($A55,csapatok!$A:$GR,BM$271,FALSE))-6),'csapat-ranglista'!$A:$CC,BM$272,FALSE)/8,VLOOKUP(VLOOKUP($A55,csapatok!$A:$GR,BM$271,FALSE),'csapat-ranglista'!$A:$CC,BM$272,FALSE)/4),0)</f>
        <v>0</v>
      </c>
      <c r="BN55" s="226">
        <f>IFERROR(IF(RIGHT(VLOOKUP($A55,csapatok!$A:$GR,BN$271,FALSE),5)="Csere",VLOOKUP(LEFT(VLOOKUP($A55,csapatok!$A:$GR,BN$271,FALSE),LEN(VLOOKUP($A55,csapatok!$A:$GR,BN$271,FALSE))-6),'csapat-ranglista'!$A:$CC,BN$272,FALSE)/8,VLOOKUP(VLOOKUP($A55,csapatok!$A:$GR,BN$271,FALSE),'csapat-ranglista'!$A:$CC,BN$272,FALSE)/4),0)</f>
        <v>0</v>
      </c>
      <c r="BO55" s="226">
        <f>IFERROR(IF(RIGHT(VLOOKUP($A55,csapatok!$A:$GR,BO$271,FALSE),5)="Csere",VLOOKUP(LEFT(VLOOKUP($A55,csapatok!$A:$GR,BO$271,FALSE),LEN(VLOOKUP($A55,csapatok!$A:$GR,BO$271,FALSE))-6),'csapat-ranglista'!$A:$CC,BO$272,FALSE)/8,VLOOKUP(VLOOKUP($A55,csapatok!$A:$GR,BO$271,FALSE),'csapat-ranglista'!$A:$CC,BO$272,FALSE)/4),0)</f>
        <v>0</v>
      </c>
      <c r="BP55" s="226">
        <f>IFERROR(IF(RIGHT(VLOOKUP($A55,csapatok!$A:$GR,BP$271,FALSE),5)="Csere",VLOOKUP(LEFT(VLOOKUP($A55,csapatok!$A:$GR,BP$271,FALSE),LEN(VLOOKUP($A55,csapatok!$A:$GR,BP$271,FALSE))-6),'csapat-ranglista'!$A:$CC,BP$272,FALSE)/8,VLOOKUP(VLOOKUP($A55,csapatok!$A:$GR,BP$271,FALSE),'csapat-ranglista'!$A:$CC,BP$272,FALSE)/4),0)</f>
        <v>0</v>
      </c>
      <c r="BQ55" s="226">
        <f>IFERROR(IF(RIGHT(VLOOKUP($A55,csapatok!$A:$GR,BQ$271,FALSE),5)="Csere",VLOOKUP(LEFT(VLOOKUP($A55,csapatok!$A:$GR,BQ$271,FALSE),LEN(VLOOKUP($A55,csapatok!$A:$GR,BQ$271,FALSE))-6),'csapat-ranglista'!$A:$CC,BQ$272,FALSE)/8,VLOOKUP(VLOOKUP($A55,csapatok!$A:$GR,BQ$271,FALSE),'csapat-ranglista'!$A:$CC,BQ$272,FALSE)/4),0)</f>
        <v>0</v>
      </c>
      <c r="BR55" s="226">
        <f>IFERROR(IF(RIGHT(VLOOKUP($A55,csapatok!$A:$GR,BR$271,FALSE),5)="Csere",VLOOKUP(LEFT(VLOOKUP($A55,csapatok!$A:$GR,BR$271,FALSE),LEN(VLOOKUP($A55,csapatok!$A:$GR,BR$271,FALSE))-6),'csapat-ranglista'!$A:$CC,BR$272,FALSE)/8,VLOOKUP(VLOOKUP($A55,csapatok!$A:$GR,BR$271,FALSE),'csapat-ranglista'!$A:$CC,BR$272,FALSE)/4),0)</f>
        <v>0</v>
      </c>
      <c r="BS55" s="226">
        <f>IFERROR(IF(RIGHT(VLOOKUP($A55,csapatok!$A:$GR,BS$271,FALSE),5)="Csere",VLOOKUP(LEFT(VLOOKUP($A55,csapatok!$A:$GR,BS$271,FALSE),LEN(VLOOKUP($A55,csapatok!$A:$GR,BS$271,FALSE))-6),'csapat-ranglista'!$A:$CC,BS$272,FALSE)/8,VLOOKUP(VLOOKUP($A55,csapatok!$A:$GR,BS$271,FALSE),'csapat-ranglista'!$A:$CC,BS$272,FALSE)/4),0)</f>
        <v>0.93724772300817094</v>
      </c>
      <c r="BT55" s="226">
        <f>IFERROR(IF(RIGHT(VLOOKUP($A55,csapatok!$A:$GR,BT$271,FALSE),5)="Csere",VLOOKUP(LEFT(VLOOKUP($A55,csapatok!$A:$GR,BT$271,FALSE),LEN(VLOOKUP($A55,csapatok!$A:$GR,BT$271,FALSE))-6),'csapat-ranglista'!$A:$CC,BT$272,FALSE)/8,VLOOKUP(VLOOKUP($A55,csapatok!$A:$GR,BT$271,FALSE),'csapat-ranglista'!$A:$CC,BT$272,FALSE)/4),0)</f>
        <v>0</v>
      </c>
      <c r="BU55" s="226">
        <f>IFERROR(IF(RIGHT(VLOOKUP($A55,csapatok!$A:$GR,BU$271,FALSE),5)="Csere",VLOOKUP(LEFT(VLOOKUP($A55,csapatok!$A:$GR,BU$271,FALSE),LEN(VLOOKUP($A55,csapatok!$A:$GR,BU$271,FALSE))-6),'csapat-ranglista'!$A:$CC,BU$272,FALSE)/8,VLOOKUP(VLOOKUP($A55,csapatok!$A:$GR,BU$271,FALSE),'csapat-ranglista'!$A:$CC,BU$272,FALSE)/4),0)</f>
        <v>0</v>
      </c>
      <c r="BV55" s="226">
        <f>IFERROR(IF(RIGHT(VLOOKUP($A55,csapatok!$A:$GR,BV$271,FALSE),5)="Csere",VLOOKUP(LEFT(VLOOKUP($A55,csapatok!$A:$GR,BV$271,FALSE),LEN(VLOOKUP($A55,csapatok!$A:$GR,BV$271,FALSE))-6),'csapat-ranglista'!$A:$CC,BV$272,FALSE)/8,VLOOKUP(VLOOKUP($A55,csapatok!$A:$GR,BV$271,FALSE),'csapat-ranglista'!$A:$CC,BV$272,FALSE)/4),0)</f>
        <v>0</v>
      </c>
      <c r="BW55" s="226">
        <f>IFERROR(IF(RIGHT(VLOOKUP($A55,csapatok!$A:$GR,BW$271,FALSE),5)="Csere",VLOOKUP(LEFT(VLOOKUP($A55,csapatok!$A:$GR,BW$271,FALSE),LEN(VLOOKUP($A55,csapatok!$A:$GR,BW$271,FALSE))-6),'csapat-ranglista'!$A:$CC,BW$272,FALSE)/8,VLOOKUP(VLOOKUP($A55,csapatok!$A:$GR,BW$271,FALSE),'csapat-ranglista'!$A:$CC,BW$272,FALSE)/4),0)</f>
        <v>0</v>
      </c>
      <c r="BX55" s="226">
        <f>IFERROR(IF(RIGHT(VLOOKUP($A55,csapatok!$A:$GR,BX$271,FALSE),5)="Csere",VLOOKUP(LEFT(VLOOKUP($A55,csapatok!$A:$GR,BX$271,FALSE),LEN(VLOOKUP($A55,csapatok!$A:$GR,BX$271,FALSE))-6),'csapat-ranglista'!$A:$CC,BX$272,FALSE)/8,VLOOKUP(VLOOKUP($A55,csapatok!$A:$GR,BX$271,FALSE),'csapat-ranglista'!$A:$CC,BX$272,FALSE)/4),0)</f>
        <v>0</v>
      </c>
      <c r="BY55" s="226">
        <f>IFERROR(IF(RIGHT(VLOOKUP($A55,csapatok!$A:$GR,BY$271,FALSE),5)="Csere",VLOOKUP(LEFT(VLOOKUP($A55,csapatok!$A:$GR,BY$271,FALSE),LEN(VLOOKUP($A55,csapatok!$A:$GR,BY$271,FALSE))-6),'csapat-ranglista'!$A:$CC,BY$272,FALSE)/8,VLOOKUP(VLOOKUP($A55,csapatok!$A:$GR,BY$271,FALSE),'csapat-ranglista'!$A:$CC,BY$272,FALSE)/4),0)</f>
        <v>16.987815905711361</v>
      </c>
      <c r="BZ55" s="226">
        <f>IFERROR(IF(RIGHT(VLOOKUP($A55,csapatok!$A:$GR,BZ$271,FALSE),5)="Csere",VLOOKUP(LEFT(VLOOKUP($A55,csapatok!$A:$GR,BZ$271,FALSE),LEN(VLOOKUP($A55,csapatok!$A:$GR,BZ$271,FALSE))-6),'csapat-ranglista'!$A:$CC,BZ$272,FALSE)/8,VLOOKUP(VLOOKUP($A55,csapatok!$A:$GR,BZ$271,FALSE),'csapat-ranglista'!$A:$CC,BZ$272,FALSE)/4),0)</f>
        <v>0</v>
      </c>
      <c r="CA55" s="226">
        <f>IFERROR(IF(RIGHT(VLOOKUP($A55,csapatok!$A:$GR,CA$271,FALSE),5)="Csere",VLOOKUP(LEFT(VLOOKUP($A55,csapatok!$A:$GR,CA$271,FALSE),LEN(VLOOKUP($A55,csapatok!$A:$GR,CA$271,FALSE))-6),'csapat-ranglista'!$A:$CC,CA$272,FALSE)/8,VLOOKUP(VLOOKUP($A55,csapatok!$A:$GR,CA$271,FALSE),'csapat-ranglista'!$A:$CC,CA$272,FALSE)/4),0)</f>
        <v>0</v>
      </c>
      <c r="CB55" s="226">
        <f>IFERROR(IF(RIGHT(VLOOKUP($A55,csapatok!$A:$GR,CB$271,FALSE),5)="Csere",VLOOKUP(LEFT(VLOOKUP($A55,csapatok!$A:$GR,CB$271,FALSE),LEN(VLOOKUP($A55,csapatok!$A:$GR,CB$271,FALSE))-6),'csapat-ranglista'!$A:$CC,CB$272,FALSE)/8,VLOOKUP(VLOOKUP($A55,csapatok!$A:$GR,CB$271,FALSE),'csapat-ranglista'!$A:$CC,CB$272,FALSE)/4),0)</f>
        <v>0</v>
      </c>
      <c r="CC55" s="226">
        <f>IFERROR(IF(RIGHT(VLOOKUP($A55,csapatok!$A:$GR,CC$271,FALSE),5)="Csere",VLOOKUP(LEFT(VLOOKUP($A55,csapatok!$A:$GR,CC$271,FALSE),LEN(VLOOKUP($A55,csapatok!$A:$GR,CC$271,FALSE))-6),'csapat-ranglista'!$A:$CC,CC$272,FALSE)/8,VLOOKUP(VLOOKUP($A55,csapatok!$A:$GR,CC$271,FALSE),'csapat-ranglista'!$A:$CC,CC$272,FALSE)/4),0)</f>
        <v>0</v>
      </c>
      <c r="CD55" s="226">
        <f>IFERROR(IF(RIGHT(VLOOKUP($A55,csapatok!$A:$GR,CD$271,FALSE),5)="Csere",VLOOKUP(LEFT(VLOOKUP($A55,csapatok!$A:$GR,CD$271,FALSE),LEN(VLOOKUP($A55,csapatok!$A:$GR,CD$271,FALSE))-6),'csapat-ranglista'!$A:$CC,CD$272,FALSE)/8,VLOOKUP(VLOOKUP($A55,csapatok!$A:$GR,CD$271,FALSE),'csapat-ranglista'!$A:$CC,CD$272,FALSE)/4),0)</f>
        <v>0</v>
      </c>
      <c r="CE55" s="226">
        <f>IFERROR(IF(RIGHT(VLOOKUP($A55,csapatok!$A:$GR,CE$271,FALSE),5)="Csere",VLOOKUP(LEFT(VLOOKUP($A55,csapatok!$A:$GR,CE$271,FALSE),LEN(VLOOKUP($A55,csapatok!$A:$GR,CE$271,FALSE))-6),'csapat-ranglista'!$A:$CC,CE$272,FALSE)/8,VLOOKUP(VLOOKUP($A55,csapatok!$A:$GR,CE$271,FALSE),'csapat-ranglista'!$A:$CC,CE$272,FALSE)/4),0)</f>
        <v>0</v>
      </c>
      <c r="CF55" s="226">
        <f>IFERROR(IF(RIGHT(VLOOKUP($A55,csapatok!$A:$GR,CF$271,FALSE),5)="Csere",VLOOKUP(LEFT(VLOOKUP($A55,csapatok!$A:$GR,CF$271,FALSE),LEN(VLOOKUP($A55,csapatok!$A:$GR,CF$271,FALSE))-6),'csapat-ranglista'!$A:$CC,CF$272,FALSE)/8,VLOOKUP(VLOOKUP($A55,csapatok!$A:$GR,CF$271,FALSE),'csapat-ranglista'!$A:$CC,CF$272,FALSE)/4),0)</f>
        <v>0</v>
      </c>
      <c r="CG55" s="226">
        <f>IFERROR(IF(RIGHT(VLOOKUP($A55,csapatok!$A:$GR,CG$271,FALSE),5)="Csere",VLOOKUP(LEFT(VLOOKUP($A55,csapatok!$A:$GR,CG$271,FALSE),LEN(VLOOKUP($A55,csapatok!$A:$GR,CG$271,FALSE))-6),'csapat-ranglista'!$A:$CC,CG$272,FALSE)/8,VLOOKUP(VLOOKUP($A55,csapatok!$A:$GR,CG$271,FALSE),'csapat-ranglista'!$A:$CC,CG$272,FALSE)/4),0)</f>
        <v>0</v>
      </c>
      <c r="CH55" s="226">
        <f>IFERROR(IF(RIGHT(VLOOKUP($A55,csapatok!$A:$GR,CH$271,FALSE),5)="Csere",VLOOKUP(LEFT(VLOOKUP($A55,csapatok!$A:$GR,CH$271,FALSE),LEN(VLOOKUP($A55,csapatok!$A:$GR,CH$271,FALSE))-6),'csapat-ranglista'!$A:$CC,CH$272,FALSE)/8,VLOOKUP(VLOOKUP($A55,csapatok!$A:$GR,CH$271,FALSE),'csapat-ranglista'!$A:$CC,CH$272,FALSE)/4),0)</f>
        <v>0</v>
      </c>
      <c r="CI55" s="226">
        <f>IFERROR(IF(RIGHT(VLOOKUP($A55,csapatok!$A:$GR,CI$271,FALSE),5)="Csere",VLOOKUP(LEFT(VLOOKUP($A55,csapatok!$A:$GR,CI$271,FALSE),LEN(VLOOKUP($A55,csapatok!$A:$GR,CI$271,FALSE))-6),'csapat-ranglista'!$A:$CC,CI$272,FALSE)/8,VLOOKUP(VLOOKUP($A55,csapatok!$A:$GR,CI$271,FALSE),'csapat-ranglista'!$A:$CC,CI$272,FALSE)/4),0)</f>
        <v>0</v>
      </c>
      <c r="CJ55" s="227">
        <f>versenyek!$IQ$11*IFERROR(VLOOKUP(VLOOKUP($A55,versenyek!IP:IR,3,FALSE),szabalyok!$A$16:$B$23,2,FALSE)/4,0)</f>
        <v>0</v>
      </c>
      <c r="CK55" s="227">
        <f>versenyek!$IT$11*IFERROR(VLOOKUP(VLOOKUP($A55,versenyek!IS:IU,3,FALSE),szabalyok!$A$16:$B$23,2,FALSE)/4,0)</f>
        <v>0</v>
      </c>
      <c r="CL55" s="226"/>
      <c r="CM55" s="250">
        <f t="shared" si="1"/>
        <v>17.925063628719531</v>
      </c>
    </row>
    <row r="56" spans="1:91">
      <c r="A56" s="32" t="s">
        <v>83</v>
      </c>
      <c r="B56" s="2">
        <v>26425</v>
      </c>
      <c r="C56" s="133" t="str">
        <f t="shared" si="3"/>
        <v>felnőtt</v>
      </c>
      <c r="D56" s="32" t="s">
        <v>9</v>
      </c>
      <c r="E56" s="47">
        <v>72</v>
      </c>
      <c r="F56" s="32">
        <v>0</v>
      </c>
      <c r="G56" s="32">
        <v>0</v>
      </c>
      <c r="H56" s="32">
        <v>3.1696393630270014</v>
      </c>
      <c r="I56" s="32">
        <v>0</v>
      </c>
      <c r="J56" s="32">
        <v>7.4758539917251614</v>
      </c>
      <c r="K56" s="32">
        <v>0</v>
      </c>
      <c r="L56" s="32">
        <v>0</v>
      </c>
      <c r="M56" s="32">
        <v>0</v>
      </c>
      <c r="N56" s="32">
        <v>31.01137426743886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f>IFERROR(IF(RIGHT(VLOOKUP($A56,csapatok!$A:$BL,X$271,FALSE),5)="Csere",VLOOKUP(LEFT(VLOOKUP($A56,csapatok!$A:$BL,X$271,FALSE),LEN(VLOOKUP($A56,csapatok!$A:$BL,X$271,FALSE))-6),'csapat-ranglista'!$A:$CC,X$272,FALSE)/8,VLOOKUP(VLOOKUP($A56,csapatok!$A:$BL,X$271,FALSE),'csapat-ranglista'!$A:$CC,X$272,FALSE)/4),0)</f>
        <v>0</v>
      </c>
      <c r="Y56" s="32">
        <f>IFERROR(IF(RIGHT(VLOOKUP($A56,csapatok!$A:$BL,Y$271,FALSE),5)="Csere",VLOOKUP(LEFT(VLOOKUP($A56,csapatok!$A:$BL,Y$271,FALSE),LEN(VLOOKUP($A56,csapatok!$A:$BL,Y$271,FALSE))-6),'csapat-ranglista'!$A:$CC,Y$272,FALSE)/8,VLOOKUP(VLOOKUP($A56,csapatok!$A:$BL,Y$271,FALSE),'csapat-ranglista'!$A:$CC,Y$272,FALSE)/4),0)</f>
        <v>0</v>
      </c>
      <c r="Z56" s="32">
        <f>IFERROR(IF(RIGHT(VLOOKUP($A56,csapatok!$A:$BL,Z$271,FALSE),5)="Csere",VLOOKUP(LEFT(VLOOKUP($A56,csapatok!$A:$BL,Z$271,FALSE),LEN(VLOOKUP($A56,csapatok!$A:$BL,Z$271,FALSE))-6),'csapat-ranglista'!$A:$CC,Z$272,FALSE)/8,VLOOKUP(VLOOKUP($A56,csapatok!$A:$BL,Z$271,FALSE),'csapat-ranglista'!$A:$CC,Z$272,FALSE)/4),0)</f>
        <v>0</v>
      </c>
      <c r="AA56" s="32">
        <f>IFERROR(IF(RIGHT(VLOOKUP($A56,csapatok!$A:$BL,AA$271,FALSE),5)="Csere",VLOOKUP(LEFT(VLOOKUP($A56,csapatok!$A:$BL,AA$271,FALSE),LEN(VLOOKUP($A56,csapatok!$A:$BL,AA$271,FALSE))-6),'csapat-ranglista'!$A:$CC,AA$272,FALSE)/8,VLOOKUP(VLOOKUP($A56,csapatok!$A:$BL,AA$271,FALSE),'csapat-ranglista'!$A:$CC,AA$272,FALSE)/4),0)</f>
        <v>0</v>
      </c>
      <c r="AB56" s="226">
        <f>IFERROR(IF(RIGHT(VLOOKUP($A56,csapatok!$A:$BL,AB$271,FALSE),5)="Csere",VLOOKUP(LEFT(VLOOKUP($A56,csapatok!$A:$BL,AB$271,FALSE),LEN(VLOOKUP($A56,csapatok!$A:$BL,AB$271,FALSE))-6),'csapat-ranglista'!$A:$CC,AB$272,FALSE)/8,VLOOKUP(VLOOKUP($A56,csapatok!$A:$BL,AB$271,FALSE),'csapat-ranglista'!$A:$CC,AB$272,FALSE)/4),0)</f>
        <v>0</v>
      </c>
      <c r="AC56" s="226">
        <f>IFERROR(IF(RIGHT(VLOOKUP($A56,csapatok!$A:$BL,AC$271,FALSE),5)="Csere",VLOOKUP(LEFT(VLOOKUP($A56,csapatok!$A:$BL,AC$271,FALSE),LEN(VLOOKUP($A56,csapatok!$A:$BL,AC$271,FALSE))-6),'csapat-ranglista'!$A:$CC,AC$272,FALSE)/8,VLOOKUP(VLOOKUP($A56,csapatok!$A:$BL,AC$271,FALSE),'csapat-ranglista'!$A:$CC,AC$272,FALSE)/4),0)</f>
        <v>0</v>
      </c>
      <c r="AD56" s="226">
        <f>IFERROR(IF(RIGHT(VLOOKUP($A56,csapatok!$A:$BL,AD$271,FALSE),5)="Csere",VLOOKUP(LEFT(VLOOKUP($A56,csapatok!$A:$BL,AD$271,FALSE),LEN(VLOOKUP($A56,csapatok!$A:$BL,AD$271,FALSE))-6),'csapat-ranglista'!$A:$CC,AD$272,FALSE)/8,VLOOKUP(VLOOKUP($A56,csapatok!$A:$BL,AD$271,FALSE),'csapat-ranglista'!$A:$CC,AD$272,FALSE)/4),0)</f>
        <v>0</v>
      </c>
      <c r="AE56" s="226">
        <f>IFERROR(IF(RIGHT(VLOOKUP($A56,csapatok!$A:$BL,AE$271,FALSE),5)="Csere",VLOOKUP(LEFT(VLOOKUP($A56,csapatok!$A:$BL,AE$271,FALSE),LEN(VLOOKUP($A56,csapatok!$A:$BL,AE$271,FALSE))-6),'csapat-ranglista'!$A:$CC,AE$272,FALSE)/8,VLOOKUP(VLOOKUP($A56,csapatok!$A:$BL,AE$271,FALSE),'csapat-ranglista'!$A:$CC,AE$272,FALSE)/4),0)</f>
        <v>0</v>
      </c>
      <c r="AF56" s="226">
        <f>IFERROR(IF(RIGHT(VLOOKUP($A56,csapatok!$A:$BL,AF$271,FALSE),5)="Csere",VLOOKUP(LEFT(VLOOKUP($A56,csapatok!$A:$BL,AF$271,FALSE),LEN(VLOOKUP($A56,csapatok!$A:$BL,AF$271,FALSE))-6),'csapat-ranglista'!$A:$CC,AF$272,FALSE)/8,VLOOKUP(VLOOKUP($A56,csapatok!$A:$BL,AF$271,FALSE),'csapat-ranglista'!$A:$CC,AF$272,FALSE)/4),0)</f>
        <v>0</v>
      </c>
      <c r="AG56" s="226">
        <f>IFERROR(IF(RIGHT(VLOOKUP($A56,csapatok!$A:$BL,AG$271,FALSE),5)="Csere",VLOOKUP(LEFT(VLOOKUP($A56,csapatok!$A:$BL,AG$271,FALSE),LEN(VLOOKUP($A56,csapatok!$A:$BL,AG$271,FALSE))-6),'csapat-ranglista'!$A:$CC,AG$272,FALSE)/8,VLOOKUP(VLOOKUP($A56,csapatok!$A:$BL,AG$271,FALSE),'csapat-ranglista'!$A:$CC,AG$272,FALSE)/4),0)</f>
        <v>0</v>
      </c>
      <c r="AH56" s="226">
        <f>IFERROR(IF(RIGHT(VLOOKUP($A56,csapatok!$A:$BL,AH$271,FALSE),5)="Csere",VLOOKUP(LEFT(VLOOKUP($A56,csapatok!$A:$BL,AH$271,FALSE),LEN(VLOOKUP($A56,csapatok!$A:$BL,AH$271,FALSE))-6),'csapat-ranglista'!$A:$CC,AH$272,FALSE)/8,VLOOKUP(VLOOKUP($A56,csapatok!$A:$BL,AH$271,FALSE),'csapat-ranglista'!$A:$CC,AH$272,FALSE)/4),0)</f>
        <v>0</v>
      </c>
      <c r="AI56" s="226">
        <f>IFERROR(IF(RIGHT(VLOOKUP($A56,csapatok!$A:$BL,AI$271,FALSE),5)="Csere",VLOOKUP(LEFT(VLOOKUP($A56,csapatok!$A:$BL,AI$271,FALSE),LEN(VLOOKUP($A56,csapatok!$A:$BL,AI$271,FALSE))-6),'csapat-ranglista'!$A:$CC,AI$272,FALSE)/8,VLOOKUP(VLOOKUP($A56,csapatok!$A:$BL,AI$271,FALSE),'csapat-ranglista'!$A:$CC,AI$272,FALSE)/4),0)</f>
        <v>0</v>
      </c>
      <c r="AJ56" s="226">
        <f>IFERROR(IF(RIGHT(VLOOKUP($A56,csapatok!$A:$BL,AJ$271,FALSE),5)="Csere",VLOOKUP(LEFT(VLOOKUP($A56,csapatok!$A:$BL,AJ$271,FALSE),LEN(VLOOKUP($A56,csapatok!$A:$BL,AJ$271,FALSE))-6),'csapat-ranglista'!$A:$CC,AJ$272,FALSE)/8,VLOOKUP(VLOOKUP($A56,csapatok!$A:$BL,AJ$271,FALSE),'csapat-ranglista'!$A:$CC,AJ$272,FALSE)/2),0)</f>
        <v>0</v>
      </c>
      <c r="AK56" s="226">
        <f>IFERROR(IF(RIGHT(VLOOKUP($A56,csapatok!$A:$CN,AK$271,FALSE),5)="Csere",VLOOKUP(LEFT(VLOOKUP($A56,csapatok!$A:$CN,AK$271,FALSE),LEN(VLOOKUP($A56,csapatok!$A:$CN,AK$271,FALSE))-6),'csapat-ranglista'!$A:$CC,AK$272,FALSE)/8,VLOOKUP(VLOOKUP($A56,csapatok!$A:$CN,AK$271,FALSE),'csapat-ranglista'!$A:$CC,AK$272,FALSE)/4),0)</f>
        <v>0</v>
      </c>
      <c r="AL56" s="226">
        <f>IFERROR(IF(RIGHT(VLOOKUP($A56,csapatok!$A:$CN,AL$271,FALSE),5)="Csere",VLOOKUP(LEFT(VLOOKUP($A56,csapatok!$A:$CN,AL$271,FALSE),LEN(VLOOKUP($A56,csapatok!$A:$CN,AL$271,FALSE))-6),'csapat-ranglista'!$A:$CC,AL$272,FALSE)/8,VLOOKUP(VLOOKUP($A56,csapatok!$A:$CN,AL$271,FALSE),'csapat-ranglista'!$A:$CC,AL$272,FALSE)/4),0)</f>
        <v>0</v>
      </c>
      <c r="AM56" s="226">
        <f>IFERROR(IF(RIGHT(VLOOKUP($A56,csapatok!$A:$CN,AM$271,FALSE),5)="Csere",VLOOKUP(LEFT(VLOOKUP($A56,csapatok!$A:$CN,AM$271,FALSE),LEN(VLOOKUP($A56,csapatok!$A:$CN,AM$271,FALSE))-6),'csapat-ranglista'!$A:$CC,AM$272,FALSE)/8,VLOOKUP(VLOOKUP($A56,csapatok!$A:$CN,AM$271,FALSE),'csapat-ranglista'!$A:$CC,AM$272,FALSE)/4),0)</f>
        <v>0</v>
      </c>
      <c r="AN56" s="226">
        <f>IFERROR(IF(RIGHT(VLOOKUP($A56,csapatok!$A:$CN,AN$271,FALSE),5)="Csere",VLOOKUP(LEFT(VLOOKUP($A56,csapatok!$A:$CN,AN$271,FALSE),LEN(VLOOKUP($A56,csapatok!$A:$CN,AN$271,FALSE))-6),'csapat-ranglista'!$A:$CC,AN$272,FALSE)/8,VLOOKUP(VLOOKUP($A56,csapatok!$A:$CN,AN$271,FALSE),'csapat-ranglista'!$A:$CC,AN$272,FALSE)/4),0)</f>
        <v>0</v>
      </c>
      <c r="AO56" s="226">
        <f>IFERROR(IF(RIGHT(VLOOKUP($A56,csapatok!$A:$CN,AO$271,FALSE),5)="Csere",VLOOKUP(LEFT(VLOOKUP($A56,csapatok!$A:$CN,AO$271,FALSE),LEN(VLOOKUP($A56,csapatok!$A:$CN,AO$271,FALSE))-6),'csapat-ranglista'!$A:$CC,AO$272,FALSE)/8,VLOOKUP(VLOOKUP($A56,csapatok!$A:$CN,AO$271,FALSE),'csapat-ranglista'!$A:$CC,AO$272,FALSE)/4),0)</f>
        <v>0</v>
      </c>
      <c r="AP56" s="226">
        <f>IFERROR(IF(RIGHT(VLOOKUP($A56,csapatok!$A:$CN,AP$271,FALSE),5)="Csere",VLOOKUP(LEFT(VLOOKUP($A56,csapatok!$A:$CN,AP$271,FALSE),LEN(VLOOKUP($A56,csapatok!$A:$CN,AP$271,FALSE))-6),'csapat-ranglista'!$A:$CC,AP$272,FALSE)/8,VLOOKUP(VLOOKUP($A56,csapatok!$A:$CN,AP$271,FALSE),'csapat-ranglista'!$A:$CC,AP$272,FALSE)/4),0)</f>
        <v>0</v>
      </c>
      <c r="AQ56" s="226">
        <f>IFERROR(IF(RIGHT(VLOOKUP($A56,csapatok!$A:$CN,AQ$271,FALSE),5)="Csere",VLOOKUP(LEFT(VLOOKUP($A56,csapatok!$A:$CN,AQ$271,FALSE),LEN(VLOOKUP($A56,csapatok!$A:$CN,AQ$271,FALSE))-6),'csapat-ranglista'!$A:$CC,AQ$272,FALSE)/8,VLOOKUP(VLOOKUP($A56,csapatok!$A:$CN,AQ$271,FALSE),'csapat-ranglista'!$A:$CC,AQ$272,FALSE)/4),0)</f>
        <v>0</v>
      </c>
      <c r="AR56" s="226">
        <f>IFERROR(IF(RIGHT(VLOOKUP($A56,csapatok!$A:$CN,AR$271,FALSE),5)="Csere",VLOOKUP(LEFT(VLOOKUP($A56,csapatok!$A:$CN,AR$271,FALSE),LEN(VLOOKUP($A56,csapatok!$A:$CN,AR$271,FALSE))-6),'csapat-ranglista'!$A:$CC,AR$272,FALSE)/8,VLOOKUP(VLOOKUP($A56,csapatok!$A:$CN,AR$271,FALSE),'csapat-ranglista'!$A:$CC,AR$272,FALSE)/4),0)</f>
        <v>0</v>
      </c>
      <c r="AS56" s="226">
        <f>IFERROR(IF(RIGHT(VLOOKUP($A56,csapatok!$A:$CN,AS$271,FALSE),5)="Csere",VLOOKUP(LEFT(VLOOKUP($A56,csapatok!$A:$CN,AS$271,FALSE),LEN(VLOOKUP($A56,csapatok!$A:$CN,AS$271,FALSE))-6),'csapat-ranglista'!$A:$CC,AS$272,FALSE)/8,VLOOKUP(VLOOKUP($A56,csapatok!$A:$CN,AS$271,FALSE),'csapat-ranglista'!$A:$CC,AS$272,FALSE)/4),0)</f>
        <v>14.966256433217392</v>
      </c>
      <c r="AT56" s="226">
        <f>IFERROR(IF(RIGHT(VLOOKUP($A56,csapatok!$A:$CN,AT$271,FALSE),5)="Csere",VLOOKUP(LEFT(VLOOKUP($A56,csapatok!$A:$CN,AT$271,FALSE),LEN(VLOOKUP($A56,csapatok!$A:$CN,AT$271,FALSE))-6),'csapat-ranglista'!$A:$CC,AT$272,FALSE)/8,VLOOKUP(VLOOKUP($A56,csapatok!$A:$CN,AT$271,FALSE),'csapat-ranglista'!$A:$CC,AT$272,FALSE)/4),0)</f>
        <v>0</v>
      </c>
      <c r="AU56" s="226">
        <f>IFERROR(IF(RIGHT(VLOOKUP($A56,csapatok!$A:$CN,AU$271,FALSE),5)="Csere",VLOOKUP(LEFT(VLOOKUP($A56,csapatok!$A:$CN,AU$271,FALSE),LEN(VLOOKUP($A56,csapatok!$A:$CN,AU$271,FALSE))-6),'csapat-ranglista'!$A:$CC,AU$272,FALSE)/8,VLOOKUP(VLOOKUP($A56,csapatok!$A:$CN,AU$271,FALSE),'csapat-ranglista'!$A:$CC,AU$272,FALSE)/4),0)</f>
        <v>0</v>
      </c>
      <c r="AV56" s="226">
        <f>IFERROR(IF(RIGHT(VLOOKUP($A56,csapatok!$A:$CN,AV$271,FALSE),5)="Csere",VLOOKUP(LEFT(VLOOKUP($A56,csapatok!$A:$CN,AV$271,FALSE),LEN(VLOOKUP($A56,csapatok!$A:$CN,AV$271,FALSE))-6),'csapat-ranglista'!$A:$CC,AV$272,FALSE)/8,VLOOKUP(VLOOKUP($A56,csapatok!$A:$CN,AV$271,FALSE),'csapat-ranglista'!$A:$CC,AV$272,FALSE)/4),0)</f>
        <v>0</v>
      </c>
      <c r="AW56" s="226">
        <f>IFERROR(IF(RIGHT(VLOOKUP($A56,csapatok!$A:$CN,AW$271,FALSE),5)="Csere",VLOOKUP(LEFT(VLOOKUP($A56,csapatok!$A:$CN,AW$271,FALSE),LEN(VLOOKUP($A56,csapatok!$A:$CN,AW$271,FALSE))-6),'csapat-ranglista'!$A:$CC,AW$272,FALSE)/8,VLOOKUP(VLOOKUP($A56,csapatok!$A:$CN,AW$271,FALSE),'csapat-ranglista'!$A:$CC,AW$272,FALSE)/4),0)</f>
        <v>0</v>
      </c>
      <c r="AX56" s="226">
        <f>IFERROR(IF(RIGHT(VLOOKUP($A56,csapatok!$A:$CN,AX$271,FALSE),5)="Csere",VLOOKUP(LEFT(VLOOKUP($A56,csapatok!$A:$CN,AX$271,FALSE),LEN(VLOOKUP($A56,csapatok!$A:$CN,AX$271,FALSE))-6),'csapat-ranglista'!$A:$CC,AX$272,FALSE)/8,VLOOKUP(VLOOKUP($A56,csapatok!$A:$CN,AX$271,FALSE),'csapat-ranglista'!$A:$CC,AX$272,FALSE)/4),0)</f>
        <v>0</v>
      </c>
      <c r="AY56" s="226">
        <f>IFERROR(IF(RIGHT(VLOOKUP($A56,csapatok!$A:$GR,AY$271,FALSE),5)="Csere",VLOOKUP(LEFT(VLOOKUP($A56,csapatok!$A:$GR,AY$271,FALSE),LEN(VLOOKUP($A56,csapatok!$A:$GR,AY$271,FALSE))-6),'csapat-ranglista'!$A:$CC,AY$272,FALSE)/8,VLOOKUP(VLOOKUP($A56,csapatok!$A:$GR,AY$271,FALSE),'csapat-ranglista'!$A:$CC,AY$272,FALSE)/4),0)</f>
        <v>0</v>
      </c>
      <c r="AZ56" s="226">
        <f>IFERROR(IF(RIGHT(VLOOKUP($A56,csapatok!$A:$GR,AZ$271,FALSE),5)="Csere",VLOOKUP(LEFT(VLOOKUP($A56,csapatok!$A:$GR,AZ$271,FALSE),LEN(VLOOKUP($A56,csapatok!$A:$GR,AZ$271,FALSE))-6),'csapat-ranglista'!$A:$CC,AZ$272,FALSE)/8,VLOOKUP(VLOOKUP($A56,csapatok!$A:$GR,AZ$271,FALSE),'csapat-ranglista'!$A:$CC,AZ$272,FALSE)/4),0)</f>
        <v>0</v>
      </c>
      <c r="BA56" s="226">
        <f>IFERROR(IF(RIGHT(VLOOKUP($A56,csapatok!$A:$GR,BA$271,FALSE),5)="Csere",VLOOKUP(LEFT(VLOOKUP($A56,csapatok!$A:$GR,BA$271,FALSE),LEN(VLOOKUP($A56,csapatok!$A:$GR,BA$271,FALSE))-6),'csapat-ranglista'!$A:$CC,BA$272,FALSE)/8,VLOOKUP(VLOOKUP($A56,csapatok!$A:$GR,BA$271,FALSE),'csapat-ranglista'!$A:$CC,BA$272,FALSE)/4),0)</f>
        <v>0</v>
      </c>
      <c r="BB56" s="226">
        <f>IFERROR(IF(RIGHT(VLOOKUP($A56,csapatok!$A:$GR,BB$271,FALSE),5)="Csere",VLOOKUP(LEFT(VLOOKUP($A56,csapatok!$A:$GR,BB$271,FALSE),LEN(VLOOKUP($A56,csapatok!$A:$GR,BB$271,FALSE))-6),'csapat-ranglista'!$A:$CC,BB$272,FALSE)/8,VLOOKUP(VLOOKUP($A56,csapatok!$A:$GR,BB$271,FALSE),'csapat-ranglista'!$A:$CC,BB$272,FALSE)/4),0)</f>
        <v>0</v>
      </c>
      <c r="BC56" s="227">
        <f>versenyek!$ES$11*IFERROR(VLOOKUP(VLOOKUP($A56,versenyek!ER:ET,3,FALSE),szabalyok!$A$16:$B$23,2,FALSE)/4,0)</f>
        <v>0</v>
      </c>
      <c r="BD56" s="227">
        <f>versenyek!$EV$11*IFERROR(VLOOKUP(VLOOKUP($A56,versenyek!EU:EW,3,FALSE),szabalyok!$A$16:$B$23,2,FALSE)/4,0)</f>
        <v>0</v>
      </c>
      <c r="BE56" s="226">
        <f>IFERROR(IF(RIGHT(VLOOKUP($A56,csapatok!$A:$GR,BE$271,FALSE),5)="Csere",VLOOKUP(LEFT(VLOOKUP($A56,csapatok!$A:$GR,BE$271,FALSE),LEN(VLOOKUP($A56,csapatok!$A:$GR,BE$271,FALSE))-6),'csapat-ranglista'!$A:$CC,BE$272,FALSE)/8,VLOOKUP(VLOOKUP($A56,csapatok!$A:$GR,BE$271,FALSE),'csapat-ranglista'!$A:$CC,BE$272,FALSE)/4),0)</f>
        <v>0</v>
      </c>
      <c r="BF56" s="226">
        <f>IFERROR(IF(RIGHT(VLOOKUP($A56,csapatok!$A:$GR,BF$271,FALSE),5)="Csere",VLOOKUP(LEFT(VLOOKUP($A56,csapatok!$A:$GR,BF$271,FALSE),LEN(VLOOKUP($A56,csapatok!$A:$GR,BF$271,FALSE))-6),'csapat-ranglista'!$A:$CC,BF$272,FALSE)/8,VLOOKUP(VLOOKUP($A56,csapatok!$A:$GR,BF$271,FALSE),'csapat-ranglista'!$A:$CC,BF$272,FALSE)/4),0)</f>
        <v>0</v>
      </c>
      <c r="BG56" s="226">
        <f>IFERROR(IF(RIGHT(VLOOKUP($A56,csapatok!$A:$GR,BG$271,FALSE),5)="Csere",VLOOKUP(LEFT(VLOOKUP($A56,csapatok!$A:$GR,BG$271,FALSE),LEN(VLOOKUP($A56,csapatok!$A:$GR,BG$271,FALSE))-6),'csapat-ranglista'!$A:$CC,BG$272,FALSE)/8,VLOOKUP(VLOOKUP($A56,csapatok!$A:$GR,BG$271,FALSE),'csapat-ranglista'!$A:$CC,BG$272,FALSE)/4),0)</f>
        <v>0</v>
      </c>
      <c r="BH56" s="226">
        <f>IFERROR(IF(RIGHT(VLOOKUP($A56,csapatok!$A:$GR,BH$271,FALSE),5)="Csere",VLOOKUP(LEFT(VLOOKUP($A56,csapatok!$A:$GR,BH$271,FALSE),LEN(VLOOKUP($A56,csapatok!$A:$GR,BH$271,FALSE))-6),'csapat-ranglista'!$A:$CC,BH$272,FALSE)/8,VLOOKUP(VLOOKUP($A56,csapatok!$A:$GR,BH$271,FALSE),'csapat-ranglista'!$A:$CC,BH$272,FALSE)/4),0)</f>
        <v>0</v>
      </c>
      <c r="BI56" s="226">
        <f>IFERROR(IF(RIGHT(VLOOKUP($A56,csapatok!$A:$GR,BI$271,FALSE),5)="Csere",VLOOKUP(LEFT(VLOOKUP($A56,csapatok!$A:$GR,BI$271,FALSE),LEN(VLOOKUP($A56,csapatok!$A:$GR,BI$271,FALSE))-6),'csapat-ranglista'!$A:$CC,BI$272,FALSE)/8,VLOOKUP(VLOOKUP($A56,csapatok!$A:$GR,BI$271,FALSE),'csapat-ranglista'!$A:$CC,BI$272,FALSE)/4),0)</f>
        <v>0</v>
      </c>
      <c r="BJ56" s="226">
        <f>IFERROR(IF(RIGHT(VLOOKUP($A56,csapatok!$A:$GR,BJ$271,FALSE),5)="Csere",VLOOKUP(LEFT(VLOOKUP($A56,csapatok!$A:$GR,BJ$271,FALSE),LEN(VLOOKUP($A56,csapatok!$A:$GR,BJ$271,FALSE))-6),'csapat-ranglista'!$A:$CC,BJ$272,FALSE)/8,VLOOKUP(VLOOKUP($A56,csapatok!$A:$GR,BJ$271,FALSE),'csapat-ranglista'!$A:$CC,BJ$272,FALSE)/4),0)</f>
        <v>0</v>
      </c>
      <c r="BK56" s="226">
        <f>IFERROR(IF(RIGHT(VLOOKUP($A56,csapatok!$A:$GR,BK$271,FALSE),5)="Csere",VLOOKUP(LEFT(VLOOKUP($A56,csapatok!$A:$GR,BK$271,FALSE),LEN(VLOOKUP($A56,csapatok!$A:$GR,BK$271,FALSE))-6),'csapat-ranglista'!$A:$CC,BK$272,FALSE)/8,VLOOKUP(VLOOKUP($A56,csapatok!$A:$GR,BK$271,FALSE),'csapat-ranglista'!$A:$CC,BK$272,FALSE)/4),0)</f>
        <v>0</v>
      </c>
      <c r="BL56" s="226">
        <f>IFERROR(IF(RIGHT(VLOOKUP($A56,csapatok!$A:$GR,BL$271,FALSE),5)="Csere",VLOOKUP(LEFT(VLOOKUP($A56,csapatok!$A:$GR,BL$271,FALSE),LEN(VLOOKUP($A56,csapatok!$A:$GR,BL$271,FALSE))-6),'csapat-ranglista'!$A:$CC,BL$272,FALSE)/8,VLOOKUP(VLOOKUP($A56,csapatok!$A:$GR,BL$271,FALSE),'csapat-ranglista'!$A:$CC,BL$272,FALSE)/4),0)</f>
        <v>0</v>
      </c>
      <c r="BM56" s="226">
        <f>IFERROR(IF(RIGHT(VLOOKUP($A56,csapatok!$A:$GR,BM$271,FALSE),5)="Csere",VLOOKUP(LEFT(VLOOKUP($A56,csapatok!$A:$GR,BM$271,FALSE),LEN(VLOOKUP($A56,csapatok!$A:$GR,BM$271,FALSE))-6),'csapat-ranglista'!$A:$CC,BM$272,FALSE)/8,VLOOKUP(VLOOKUP($A56,csapatok!$A:$GR,BM$271,FALSE),'csapat-ranglista'!$A:$CC,BM$272,FALSE)/4),0)</f>
        <v>0</v>
      </c>
      <c r="BN56" s="226">
        <f>IFERROR(IF(RIGHT(VLOOKUP($A56,csapatok!$A:$GR,BN$271,FALSE),5)="Csere",VLOOKUP(LEFT(VLOOKUP($A56,csapatok!$A:$GR,BN$271,FALSE),LEN(VLOOKUP($A56,csapatok!$A:$GR,BN$271,FALSE))-6),'csapat-ranglista'!$A:$CC,BN$272,FALSE)/8,VLOOKUP(VLOOKUP($A56,csapatok!$A:$GR,BN$271,FALSE),'csapat-ranglista'!$A:$CC,BN$272,FALSE)/4),0)</f>
        <v>0</v>
      </c>
      <c r="BO56" s="226">
        <f>IFERROR(IF(RIGHT(VLOOKUP($A56,csapatok!$A:$GR,BO$271,FALSE),5)="Csere",VLOOKUP(LEFT(VLOOKUP($A56,csapatok!$A:$GR,BO$271,FALSE),LEN(VLOOKUP($A56,csapatok!$A:$GR,BO$271,FALSE))-6),'csapat-ranglista'!$A:$CC,BO$272,FALSE)/8,VLOOKUP(VLOOKUP($A56,csapatok!$A:$GR,BO$271,FALSE),'csapat-ranglista'!$A:$CC,BO$272,FALSE)/4),0)</f>
        <v>0</v>
      </c>
      <c r="BP56" s="226">
        <f>IFERROR(IF(RIGHT(VLOOKUP($A56,csapatok!$A:$GR,BP$271,FALSE),5)="Csere",VLOOKUP(LEFT(VLOOKUP($A56,csapatok!$A:$GR,BP$271,FALSE),LEN(VLOOKUP($A56,csapatok!$A:$GR,BP$271,FALSE))-6),'csapat-ranglista'!$A:$CC,BP$272,FALSE)/8,VLOOKUP(VLOOKUP($A56,csapatok!$A:$GR,BP$271,FALSE),'csapat-ranglista'!$A:$CC,BP$272,FALSE)/4),0)</f>
        <v>0</v>
      </c>
      <c r="BQ56" s="226">
        <f>IFERROR(IF(RIGHT(VLOOKUP($A56,csapatok!$A:$GR,BQ$271,FALSE),5)="Csere",VLOOKUP(LEFT(VLOOKUP($A56,csapatok!$A:$GR,BQ$271,FALSE),LEN(VLOOKUP($A56,csapatok!$A:$GR,BQ$271,FALSE))-6),'csapat-ranglista'!$A:$CC,BQ$272,FALSE)/8,VLOOKUP(VLOOKUP($A56,csapatok!$A:$GR,BQ$271,FALSE),'csapat-ranglista'!$A:$CC,BQ$272,FALSE)/4),0)</f>
        <v>0</v>
      </c>
      <c r="BR56" s="226">
        <f>IFERROR(IF(RIGHT(VLOOKUP($A56,csapatok!$A:$GR,BR$271,FALSE),5)="Csere",VLOOKUP(LEFT(VLOOKUP($A56,csapatok!$A:$GR,BR$271,FALSE),LEN(VLOOKUP($A56,csapatok!$A:$GR,BR$271,FALSE))-6),'csapat-ranglista'!$A:$CC,BR$272,FALSE)/8,VLOOKUP(VLOOKUP($A56,csapatok!$A:$GR,BR$271,FALSE),'csapat-ranglista'!$A:$CC,BR$272,FALSE)/4),0)</f>
        <v>0</v>
      </c>
      <c r="BS56" s="226">
        <f>IFERROR(IF(RIGHT(VLOOKUP($A56,csapatok!$A:$GR,BS$271,FALSE),5)="Csere",VLOOKUP(LEFT(VLOOKUP($A56,csapatok!$A:$GR,BS$271,FALSE),LEN(VLOOKUP($A56,csapatok!$A:$GR,BS$271,FALSE))-6),'csapat-ranglista'!$A:$CC,BS$272,FALSE)/8,VLOOKUP(VLOOKUP($A56,csapatok!$A:$GR,BS$271,FALSE),'csapat-ranglista'!$A:$CC,BS$272,FALSE)/4),0)</f>
        <v>0</v>
      </c>
      <c r="BT56" s="226">
        <f>IFERROR(IF(RIGHT(VLOOKUP($A56,csapatok!$A:$GR,BT$271,FALSE),5)="Csere",VLOOKUP(LEFT(VLOOKUP($A56,csapatok!$A:$GR,BT$271,FALSE),LEN(VLOOKUP($A56,csapatok!$A:$GR,BT$271,FALSE))-6),'csapat-ranglista'!$A:$CC,BT$272,FALSE)/8,VLOOKUP(VLOOKUP($A56,csapatok!$A:$GR,BT$271,FALSE),'csapat-ranglista'!$A:$CC,BT$272,FALSE)/4),0)</f>
        <v>0</v>
      </c>
      <c r="BU56" s="226">
        <f>IFERROR(IF(RIGHT(VLOOKUP($A56,csapatok!$A:$GR,BU$271,FALSE),5)="Csere",VLOOKUP(LEFT(VLOOKUP($A56,csapatok!$A:$GR,BU$271,FALSE),LEN(VLOOKUP($A56,csapatok!$A:$GR,BU$271,FALSE))-6),'csapat-ranglista'!$A:$CC,BU$272,FALSE)/8,VLOOKUP(VLOOKUP($A56,csapatok!$A:$GR,BU$271,FALSE),'csapat-ranglista'!$A:$CC,BU$272,FALSE)/4),0)</f>
        <v>0</v>
      </c>
      <c r="BV56" s="226">
        <f>IFERROR(IF(RIGHT(VLOOKUP($A56,csapatok!$A:$GR,BV$271,FALSE),5)="Csere",VLOOKUP(LEFT(VLOOKUP($A56,csapatok!$A:$GR,BV$271,FALSE),LEN(VLOOKUP($A56,csapatok!$A:$GR,BV$271,FALSE))-6),'csapat-ranglista'!$A:$CC,BV$272,FALSE)/8,VLOOKUP(VLOOKUP($A56,csapatok!$A:$GR,BV$271,FALSE),'csapat-ranglista'!$A:$CC,BV$272,FALSE)/4),0)</f>
        <v>0</v>
      </c>
      <c r="BW56" s="226">
        <f>IFERROR(IF(RIGHT(VLOOKUP($A56,csapatok!$A:$GR,BW$271,FALSE),5)="Csere",VLOOKUP(LEFT(VLOOKUP($A56,csapatok!$A:$GR,BW$271,FALSE),LEN(VLOOKUP($A56,csapatok!$A:$GR,BW$271,FALSE))-6),'csapat-ranglista'!$A:$CC,BW$272,FALSE)/8,VLOOKUP(VLOOKUP($A56,csapatok!$A:$GR,BW$271,FALSE),'csapat-ranglista'!$A:$CC,BW$272,FALSE)/4),0)</f>
        <v>0</v>
      </c>
      <c r="BX56" s="226">
        <f>IFERROR(IF(RIGHT(VLOOKUP($A56,csapatok!$A:$GR,BX$271,FALSE),5)="Csere",VLOOKUP(LEFT(VLOOKUP($A56,csapatok!$A:$GR,BX$271,FALSE),LEN(VLOOKUP($A56,csapatok!$A:$GR,BX$271,FALSE))-6),'csapat-ranglista'!$A:$CC,BX$272,FALSE)/8,VLOOKUP(VLOOKUP($A56,csapatok!$A:$GR,BX$271,FALSE),'csapat-ranglista'!$A:$CC,BX$272,FALSE)/4),0)</f>
        <v>17.48585836852461</v>
      </c>
      <c r="BY56" s="226">
        <f>IFERROR(IF(RIGHT(VLOOKUP($A56,csapatok!$A:$GR,BY$271,FALSE),5)="Csere",VLOOKUP(LEFT(VLOOKUP($A56,csapatok!$A:$GR,BY$271,FALSE),LEN(VLOOKUP($A56,csapatok!$A:$GR,BY$271,FALSE))-6),'csapat-ranglista'!$A:$CC,BY$272,FALSE)/8,VLOOKUP(VLOOKUP($A56,csapatok!$A:$GR,BY$271,FALSE),'csapat-ranglista'!$A:$CC,BY$272,FALSE)/4),0)</f>
        <v>0</v>
      </c>
      <c r="BZ56" s="226">
        <f>IFERROR(IF(RIGHT(VLOOKUP($A56,csapatok!$A:$GR,BZ$271,FALSE),5)="Csere",VLOOKUP(LEFT(VLOOKUP($A56,csapatok!$A:$GR,BZ$271,FALSE),LEN(VLOOKUP($A56,csapatok!$A:$GR,BZ$271,FALSE))-6),'csapat-ranglista'!$A:$CC,BZ$272,FALSE)/8,VLOOKUP(VLOOKUP($A56,csapatok!$A:$GR,BZ$271,FALSE),'csapat-ranglista'!$A:$CC,BZ$272,FALSE)/4),0)</f>
        <v>0</v>
      </c>
      <c r="CA56" s="226">
        <f>IFERROR(IF(RIGHT(VLOOKUP($A56,csapatok!$A:$GR,CA$271,FALSE),5)="Csere",VLOOKUP(LEFT(VLOOKUP($A56,csapatok!$A:$GR,CA$271,FALSE),LEN(VLOOKUP($A56,csapatok!$A:$GR,CA$271,FALSE))-6),'csapat-ranglista'!$A:$CC,CA$272,FALSE)/8,VLOOKUP(VLOOKUP($A56,csapatok!$A:$GR,CA$271,FALSE),'csapat-ranglista'!$A:$CC,CA$272,FALSE)/4),0)</f>
        <v>0</v>
      </c>
      <c r="CB56" s="226">
        <f>IFERROR(IF(RIGHT(VLOOKUP($A56,csapatok!$A:$GR,CB$271,FALSE),5)="Csere",VLOOKUP(LEFT(VLOOKUP($A56,csapatok!$A:$GR,CB$271,FALSE),LEN(VLOOKUP($A56,csapatok!$A:$GR,CB$271,FALSE))-6),'csapat-ranglista'!$A:$CC,CB$272,FALSE)/8,VLOOKUP(VLOOKUP($A56,csapatok!$A:$GR,CB$271,FALSE),'csapat-ranglista'!$A:$CC,CB$272,FALSE)/4),0)</f>
        <v>0</v>
      </c>
      <c r="CC56" s="226">
        <f>IFERROR(IF(RIGHT(VLOOKUP($A56,csapatok!$A:$GR,CC$271,FALSE),5)="Csere",VLOOKUP(LEFT(VLOOKUP($A56,csapatok!$A:$GR,CC$271,FALSE),LEN(VLOOKUP($A56,csapatok!$A:$GR,CC$271,FALSE))-6),'csapat-ranglista'!$A:$CC,CC$272,FALSE)/8,VLOOKUP(VLOOKUP($A56,csapatok!$A:$GR,CC$271,FALSE),'csapat-ranglista'!$A:$CC,CC$272,FALSE)/4),0)</f>
        <v>0</v>
      </c>
      <c r="CD56" s="226">
        <f>IFERROR(IF(RIGHT(VLOOKUP($A56,csapatok!$A:$GR,CD$271,FALSE),5)="Csere",VLOOKUP(LEFT(VLOOKUP($A56,csapatok!$A:$GR,CD$271,FALSE),LEN(VLOOKUP($A56,csapatok!$A:$GR,CD$271,FALSE))-6),'csapat-ranglista'!$A:$CC,CD$272,FALSE)/8,VLOOKUP(VLOOKUP($A56,csapatok!$A:$GR,CD$271,FALSE),'csapat-ranglista'!$A:$CC,CD$272,FALSE)/4),0)</f>
        <v>0</v>
      </c>
      <c r="CE56" s="226">
        <f>IFERROR(IF(RIGHT(VLOOKUP($A56,csapatok!$A:$GR,CE$271,FALSE),5)="Csere",VLOOKUP(LEFT(VLOOKUP($A56,csapatok!$A:$GR,CE$271,FALSE),LEN(VLOOKUP($A56,csapatok!$A:$GR,CE$271,FALSE))-6),'csapat-ranglista'!$A:$CC,CE$272,FALSE)/8,VLOOKUP(VLOOKUP($A56,csapatok!$A:$GR,CE$271,FALSE),'csapat-ranglista'!$A:$CC,CE$272,FALSE)/4),0)</f>
        <v>0</v>
      </c>
      <c r="CF56" s="226">
        <f>IFERROR(IF(RIGHT(VLOOKUP($A56,csapatok!$A:$GR,CF$271,FALSE),5)="Csere",VLOOKUP(LEFT(VLOOKUP($A56,csapatok!$A:$GR,CF$271,FALSE),LEN(VLOOKUP($A56,csapatok!$A:$GR,CF$271,FALSE))-6),'csapat-ranglista'!$A:$CC,CF$272,FALSE)/8,VLOOKUP(VLOOKUP($A56,csapatok!$A:$GR,CF$271,FALSE),'csapat-ranglista'!$A:$CC,CF$272,FALSE)/4),0)</f>
        <v>0</v>
      </c>
      <c r="CG56" s="226">
        <f>IFERROR(IF(RIGHT(VLOOKUP($A56,csapatok!$A:$GR,CG$271,FALSE),5)="Csere",VLOOKUP(LEFT(VLOOKUP($A56,csapatok!$A:$GR,CG$271,FALSE),LEN(VLOOKUP($A56,csapatok!$A:$GR,CG$271,FALSE))-6),'csapat-ranglista'!$A:$CC,CG$272,FALSE)/8,VLOOKUP(VLOOKUP($A56,csapatok!$A:$GR,CG$271,FALSE),'csapat-ranglista'!$A:$CC,CG$272,FALSE)/4),0)</f>
        <v>0</v>
      </c>
      <c r="CH56" s="226">
        <f>IFERROR(IF(RIGHT(VLOOKUP($A56,csapatok!$A:$GR,CH$271,FALSE),5)="Csere",VLOOKUP(LEFT(VLOOKUP($A56,csapatok!$A:$GR,CH$271,FALSE),LEN(VLOOKUP($A56,csapatok!$A:$GR,CH$271,FALSE))-6),'csapat-ranglista'!$A:$CC,CH$272,FALSE)/8,VLOOKUP(VLOOKUP($A56,csapatok!$A:$GR,CH$271,FALSE),'csapat-ranglista'!$A:$CC,CH$272,FALSE)/4),0)</f>
        <v>0</v>
      </c>
      <c r="CI56" s="226">
        <f>IFERROR(IF(RIGHT(VLOOKUP($A56,csapatok!$A:$GR,CI$271,FALSE),5)="Csere",VLOOKUP(LEFT(VLOOKUP($A56,csapatok!$A:$GR,CI$271,FALSE),LEN(VLOOKUP($A56,csapatok!$A:$GR,CI$271,FALSE))-6),'csapat-ranglista'!$A:$CC,CI$272,FALSE)/8,VLOOKUP(VLOOKUP($A56,csapatok!$A:$GR,CI$271,FALSE),'csapat-ranglista'!$A:$CC,CI$272,FALSE)/4),0)</f>
        <v>0</v>
      </c>
      <c r="CJ56" s="227">
        <f>versenyek!$IQ$11*IFERROR(VLOOKUP(VLOOKUP($A56,versenyek!IP:IR,3,FALSE),szabalyok!$A$16:$B$23,2,FALSE)/4,0)</f>
        <v>0</v>
      </c>
      <c r="CK56" s="227">
        <f>versenyek!$IT$11*IFERROR(VLOOKUP(VLOOKUP($A56,versenyek!IS:IU,3,FALSE),szabalyok!$A$16:$B$23,2,FALSE)/4,0)</f>
        <v>0</v>
      </c>
      <c r="CL56" s="226"/>
      <c r="CM56" s="250">
        <f t="shared" si="1"/>
        <v>17.48585836852461</v>
      </c>
    </row>
    <row r="57" spans="1:91">
      <c r="A57" s="32" t="s">
        <v>174</v>
      </c>
      <c r="B57" s="2">
        <v>24711</v>
      </c>
      <c r="C57" s="133" t="str">
        <f t="shared" si="3"/>
        <v>felnőtt</v>
      </c>
      <c r="D57" s="32" t="s">
        <v>101</v>
      </c>
      <c r="E57" s="47">
        <v>5</v>
      </c>
      <c r="F57" s="32">
        <v>0</v>
      </c>
      <c r="G57" s="32">
        <v>0</v>
      </c>
      <c r="H57" s="32">
        <v>0</v>
      </c>
      <c r="I57" s="32">
        <v>0</v>
      </c>
      <c r="J57" s="32">
        <v>11.213780987587741</v>
      </c>
      <c r="K57" s="32">
        <v>0</v>
      </c>
      <c r="L57" s="32">
        <v>0</v>
      </c>
      <c r="M57" s="32">
        <v>14.730097199071423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6.2088391567135206</v>
      </c>
      <c r="U57" s="32">
        <v>0</v>
      </c>
      <c r="V57" s="32">
        <v>0</v>
      </c>
      <c r="W57" s="32">
        <v>0</v>
      </c>
      <c r="X57" s="32">
        <f>IFERROR(IF(RIGHT(VLOOKUP($A57,csapatok!$A:$BL,X$271,FALSE),5)="Csere",VLOOKUP(LEFT(VLOOKUP($A57,csapatok!$A:$BL,X$271,FALSE),LEN(VLOOKUP($A57,csapatok!$A:$BL,X$271,FALSE))-6),'csapat-ranglista'!$A:$CC,X$272,FALSE)/8,VLOOKUP(VLOOKUP($A57,csapatok!$A:$BL,X$271,FALSE),'csapat-ranglista'!$A:$CC,X$272,FALSE)/4),0)</f>
        <v>0</v>
      </c>
      <c r="Y57" s="32">
        <f>IFERROR(IF(RIGHT(VLOOKUP($A57,csapatok!$A:$BL,Y$271,FALSE),5)="Csere",VLOOKUP(LEFT(VLOOKUP($A57,csapatok!$A:$BL,Y$271,FALSE),LEN(VLOOKUP($A57,csapatok!$A:$BL,Y$271,FALSE))-6),'csapat-ranglista'!$A:$CC,Y$272,FALSE)/8,VLOOKUP(VLOOKUP($A57,csapatok!$A:$BL,Y$271,FALSE),'csapat-ranglista'!$A:$CC,Y$272,FALSE)/4),0)</f>
        <v>0</v>
      </c>
      <c r="Z57" s="32">
        <f>IFERROR(IF(RIGHT(VLOOKUP($A57,csapatok!$A:$BL,Z$271,FALSE),5)="Csere",VLOOKUP(LEFT(VLOOKUP($A57,csapatok!$A:$BL,Z$271,FALSE),LEN(VLOOKUP($A57,csapatok!$A:$BL,Z$271,FALSE))-6),'csapat-ranglista'!$A:$CC,Z$272,FALSE)/8,VLOOKUP(VLOOKUP($A57,csapatok!$A:$BL,Z$271,FALSE),'csapat-ranglista'!$A:$CC,Z$272,FALSE)/4),0)</f>
        <v>4.4982966132188738</v>
      </c>
      <c r="AA57" s="32">
        <f>IFERROR(IF(RIGHT(VLOOKUP($A57,csapatok!$A:$BL,AA$271,FALSE),5)="Csere",VLOOKUP(LEFT(VLOOKUP($A57,csapatok!$A:$BL,AA$271,FALSE),LEN(VLOOKUP($A57,csapatok!$A:$BL,AA$271,FALSE))-6),'csapat-ranglista'!$A:$CC,AA$272,FALSE)/8,VLOOKUP(VLOOKUP($A57,csapatok!$A:$BL,AA$271,FALSE),'csapat-ranglista'!$A:$CC,AA$272,FALSE)/4),0)</f>
        <v>0</v>
      </c>
      <c r="AB57" s="226">
        <f>IFERROR(IF(RIGHT(VLOOKUP($A57,csapatok!$A:$BL,AB$271,FALSE),5)="Csere",VLOOKUP(LEFT(VLOOKUP($A57,csapatok!$A:$BL,AB$271,FALSE),LEN(VLOOKUP($A57,csapatok!$A:$BL,AB$271,FALSE))-6),'csapat-ranglista'!$A:$CC,AB$272,FALSE)/8,VLOOKUP(VLOOKUP($A57,csapatok!$A:$BL,AB$271,FALSE),'csapat-ranglista'!$A:$CC,AB$272,FALSE)/4),0)</f>
        <v>0</v>
      </c>
      <c r="AC57" s="226">
        <f>IFERROR(IF(RIGHT(VLOOKUP($A57,csapatok!$A:$BL,AC$271,FALSE),5)="Csere",VLOOKUP(LEFT(VLOOKUP($A57,csapatok!$A:$BL,AC$271,FALSE),LEN(VLOOKUP($A57,csapatok!$A:$BL,AC$271,FALSE))-6),'csapat-ranglista'!$A:$CC,AC$272,FALSE)/8,VLOOKUP(VLOOKUP($A57,csapatok!$A:$BL,AC$271,FALSE),'csapat-ranglista'!$A:$CC,AC$272,FALSE)/4),0)</f>
        <v>0</v>
      </c>
      <c r="AD57" s="226">
        <f>IFERROR(IF(RIGHT(VLOOKUP($A57,csapatok!$A:$BL,AD$271,FALSE),5)="Csere",VLOOKUP(LEFT(VLOOKUP($A57,csapatok!$A:$BL,AD$271,FALSE),LEN(VLOOKUP($A57,csapatok!$A:$BL,AD$271,FALSE))-6),'csapat-ranglista'!$A:$CC,AD$272,FALSE)/8,VLOOKUP(VLOOKUP($A57,csapatok!$A:$BL,AD$271,FALSE),'csapat-ranglista'!$A:$CC,AD$272,FALSE)/4),0)</f>
        <v>0</v>
      </c>
      <c r="AE57" s="226">
        <f>IFERROR(IF(RIGHT(VLOOKUP($A57,csapatok!$A:$BL,AE$271,FALSE),5)="Csere",VLOOKUP(LEFT(VLOOKUP($A57,csapatok!$A:$BL,AE$271,FALSE),LEN(VLOOKUP($A57,csapatok!$A:$BL,AE$271,FALSE))-6),'csapat-ranglista'!$A:$CC,AE$272,FALSE)/8,VLOOKUP(VLOOKUP($A57,csapatok!$A:$BL,AE$271,FALSE),'csapat-ranglista'!$A:$CC,AE$272,FALSE)/4),0)</f>
        <v>0</v>
      </c>
      <c r="AF57" s="226">
        <f>IFERROR(IF(RIGHT(VLOOKUP($A57,csapatok!$A:$BL,AF$271,FALSE),5)="Csere",VLOOKUP(LEFT(VLOOKUP($A57,csapatok!$A:$BL,AF$271,FALSE),LEN(VLOOKUP($A57,csapatok!$A:$BL,AF$271,FALSE))-6),'csapat-ranglista'!$A:$CC,AF$272,FALSE)/8,VLOOKUP(VLOOKUP($A57,csapatok!$A:$BL,AF$271,FALSE),'csapat-ranglista'!$A:$CC,AF$272,FALSE)/4),0)</f>
        <v>0</v>
      </c>
      <c r="AG57" s="226">
        <f>IFERROR(IF(RIGHT(VLOOKUP($A57,csapatok!$A:$BL,AG$271,FALSE),5)="Csere",VLOOKUP(LEFT(VLOOKUP($A57,csapatok!$A:$BL,AG$271,FALSE),LEN(VLOOKUP($A57,csapatok!$A:$BL,AG$271,FALSE))-6),'csapat-ranglista'!$A:$CC,AG$272,FALSE)/8,VLOOKUP(VLOOKUP($A57,csapatok!$A:$BL,AG$271,FALSE),'csapat-ranglista'!$A:$CC,AG$272,FALSE)/4),0)</f>
        <v>0</v>
      </c>
      <c r="AH57" s="226">
        <f>IFERROR(IF(RIGHT(VLOOKUP($A57,csapatok!$A:$BL,AH$271,FALSE),5)="Csere",VLOOKUP(LEFT(VLOOKUP($A57,csapatok!$A:$BL,AH$271,FALSE),LEN(VLOOKUP($A57,csapatok!$A:$BL,AH$271,FALSE))-6),'csapat-ranglista'!$A:$CC,AH$272,FALSE)/8,VLOOKUP(VLOOKUP($A57,csapatok!$A:$BL,AH$271,FALSE),'csapat-ranglista'!$A:$CC,AH$272,FALSE)/4),0)</f>
        <v>0</v>
      </c>
      <c r="AI57" s="226">
        <f>IFERROR(IF(RIGHT(VLOOKUP($A57,csapatok!$A:$BL,AI$271,FALSE),5)="Csere",VLOOKUP(LEFT(VLOOKUP($A57,csapatok!$A:$BL,AI$271,FALSE),LEN(VLOOKUP($A57,csapatok!$A:$BL,AI$271,FALSE))-6),'csapat-ranglista'!$A:$CC,AI$272,FALSE)/8,VLOOKUP(VLOOKUP($A57,csapatok!$A:$BL,AI$271,FALSE),'csapat-ranglista'!$A:$CC,AI$272,FALSE)/4),0)</f>
        <v>20.392277079044444</v>
      </c>
      <c r="AJ57" s="226">
        <f>IFERROR(IF(RIGHT(VLOOKUP($A57,csapatok!$A:$BL,AJ$271,FALSE),5)="Csere",VLOOKUP(LEFT(VLOOKUP($A57,csapatok!$A:$BL,AJ$271,FALSE),LEN(VLOOKUP($A57,csapatok!$A:$BL,AJ$271,FALSE))-6),'csapat-ranglista'!$A:$CC,AJ$272,FALSE)/8,VLOOKUP(VLOOKUP($A57,csapatok!$A:$BL,AJ$271,FALSE),'csapat-ranglista'!$A:$CC,AJ$272,FALSE)/2),0)</f>
        <v>0</v>
      </c>
      <c r="AK57" s="226">
        <f>IFERROR(IF(RIGHT(VLOOKUP($A57,csapatok!$A:$CN,AK$271,FALSE),5)="Csere",VLOOKUP(LEFT(VLOOKUP($A57,csapatok!$A:$CN,AK$271,FALSE),LEN(VLOOKUP($A57,csapatok!$A:$CN,AK$271,FALSE))-6),'csapat-ranglista'!$A:$CC,AK$272,FALSE)/8,VLOOKUP(VLOOKUP($A57,csapatok!$A:$CN,AK$271,FALSE),'csapat-ranglista'!$A:$CC,AK$272,FALSE)/4),0)</f>
        <v>0</v>
      </c>
      <c r="AL57" s="226">
        <f>IFERROR(IF(RIGHT(VLOOKUP($A57,csapatok!$A:$CN,AL$271,FALSE),5)="Csere",VLOOKUP(LEFT(VLOOKUP($A57,csapatok!$A:$CN,AL$271,FALSE),LEN(VLOOKUP($A57,csapatok!$A:$CN,AL$271,FALSE))-6),'csapat-ranglista'!$A:$CC,AL$272,FALSE)/8,VLOOKUP(VLOOKUP($A57,csapatok!$A:$CN,AL$271,FALSE),'csapat-ranglista'!$A:$CC,AL$272,FALSE)/4),0)</f>
        <v>5.4267020473453762</v>
      </c>
      <c r="AM57" s="226">
        <f>IFERROR(IF(RIGHT(VLOOKUP($A57,csapatok!$A:$CN,AM$271,FALSE),5)="Csere",VLOOKUP(LEFT(VLOOKUP($A57,csapatok!$A:$CN,AM$271,FALSE),LEN(VLOOKUP($A57,csapatok!$A:$CN,AM$271,FALSE))-6),'csapat-ranglista'!$A:$CC,AM$272,FALSE)/8,VLOOKUP(VLOOKUP($A57,csapatok!$A:$CN,AM$271,FALSE),'csapat-ranglista'!$A:$CC,AM$272,FALSE)/4),0)</f>
        <v>0</v>
      </c>
      <c r="AN57" s="226">
        <f>IFERROR(IF(RIGHT(VLOOKUP($A57,csapatok!$A:$CN,AN$271,FALSE),5)="Csere",VLOOKUP(LEFT(VLOOKUP($A57,csapatok!$A:$CN,AN$271,FALSE),LEN(VLOOKUP($A57,csapatok!$A:$CN,AN$271,FALSE))-6),'csapat-ranglista'!$A:$CC,AN$272,FALSE)/8,VLOOKUP(VLOOKUP($A57,csapatok!$A:$CN,AN$271,FALSE),'csapat-ranglista'!$A:$CC,AN$272,FALSE)/4),0)</f>
        <v>0</v>
      </c>
      <c r="AO57" s="226">
        <f>IFERROR(IF(RIGHT(VLOOKUP($A57,csapatok!$A:$CN,AO$271,FALSE),5)="Csere",VLOOKUP(LEFT(VLOOKUP($A57,csapatok!$A:$CN,AO$271,FALSE),LEN(VLOOKUP($A57,csapatok!$A:$CN,AO$271,FALSE))-6),'csapat-ranglista'!$A:$CC,AO$272,FALSE)/8,VLOOKUP(VLOOKUP($A57,csapatok!$A:$CN,AO$271,FALSE),'csapat-ranglista'!$A:$CC,AO$272,FALSE)/4),0)</f>
        <v>0</v>
      </c>
      <c r="AP57" s="226">
        <f>IFERROR(IF(RIGHT(VLOOKUP($A57,csapatok!$A:$CN,AP$271,FALSE),5)="Csere",VLOOKUP(LEFT(VLOOKUP($A57,csapatok!$A:$CN,AP$271,FALSE),LEN(VLOOKUP($A57,csapatok!$A:$CN,AP$271,FALSE))-6),'csapat-ranglista'!$A:$CC,AP$272,FALSE)/8,VLOOKUP(VLOOKUP($A57,csapatok!$A:$CN,AP$271,FALSE),'csapat-ranglista'!$A:$CC,AP$272,FALSE)/4),0)</f>
        <v>0</v>
      </c>
      <c r="AQ57" s="226">
        <f>IFERROR(IF(RIGHT(VLOOKUP($A57,csapatok!$A:$CN,AQ$271,FALSE),5)="Csere",VLOOKUP(LEFT(VLOOKUP($A57,csapatok!$A:$CN,AQ$271,FALSE),LEN(VLOOKUP($A57,csapatok!$A:$CN,AQ$271,FALSE))-6),'csapat-ranglista'!$A:$CC,AQ$272,FALSE)/8,VLOOKUP(VLOOKUP($A57,csapatok!$A:$CN,AQ$271,FALSE),'csapat-ranglista'!$A:$CC,AQ$272,FALSE)/4),0)</f>
        <v>6.1835009181171268</v>
      </c>
      <c r="AR57" s="226">
        <f>IFERROR(IF(RIGHT(VLOOKUP($A57,csapatok!$A:$CN,AR$271,FALSE),5)="Csere",VLOOKUP(LEFT(VLOOKUP($A57,csapatok!$A:$CN,AR$271,FALSE),LEN(VLOOKUP($A57,csapatok!$A:$CN,AR$271,FALSE))-6),'csapat-ranglista'!$A:$CC,AR$272,FALSE)/8,VLOOKUP(VLOOKUP($A57,csapatok!$A:$CN,AR$271,FALSE),'csapat-ranglista'!$A:$CC,AR$272,FALSE)/4),0)</f>
        <v>0</v>
      </c>
      <c r="AS57" s="226">
        <f>IFERROR(IF(RIGHT(VLOOKUP($A57,csapatok!$A:$CN,AS$271,FALSE),5)="Csere",VLOOKUP(LEFT(VLOOKUP($A57,csapatok!$A:$CN,AS$271,FALSE),LEN(VLOOKUP($A57,csapatok!$A:$CN,AS$271,FALSE))-6),'csapat-ranglista'!$A:$CC,AS$272,FALSE)/8,VLOOKUP(VLOOKUP($A57,csapatok!$A:$CN,AS$271,FALSE),'csapat-ranglista'!$A:$CC,AS$272,FALSE)/4),0)</f>
        <v>0</v>
      </c>
      <c r="AT57" s="226">
        <f>IFERROR(IF(RIGHT(VLOOKUP($A57,csapatok!$A:$CN,AT$271,FALSE),5)="Csere",VLOOKUP(LEFT(VLOOKUP($A57,csapatok!$A:$CN,AT$271,FALSE),LEN(VLOOKUP($A57,csapatok!$A:$CN,AT$271,FALSE))-6),'csapat-ranglista'!$A:$CC,AT$272,FALSE)/8,VLOOKUP(VLOOKUP($A57,csapatok!$A:$CN,AT$271,FALSE),'csapat-ranglista'!$A:$CC,AT$272,FALSE)/4),0)</f>
        <v>14.24567616911262</v>
      </c>
      <c r="AU57" s="226">
        <f>IFERROR(IF(RIGHT(VLOOKUP($A57,csapatok!$A:$CN,AU$271,FALSE),5)="Csere",VLOOKUP(LEFT(VLOOKUP($A57,csapatok!$A:$CN,AU$271,FALSE),LEN(VLOOKUP($A57,csapatok!$A:$CN,AU$271,FALSE))-6),'csapat-ranglista'!$A:$CC,AU$272,FALSE)/8,VLOOKUP(VLOOKUP($A57,csapatok!$A:$CN,AU$271,FALSE),'csapat-ranglista'!$A:$CC,AU$272,FALSE)/4),0)</f>
        <v>0</v>
      </c>
      <c r="AV57" s="226">
        <f>IFERROR(IF(RIGHT(VLOOKUP($A57,csapatok!$A:$CN,AV$271,FALSE),5)="Csere",VLOOKUP(LEFT(VLOOKUP($A57,csapatok!$A:$CN,AV$271,FALSE),LEN(VLOOKUP($A57,csapatok!$A:$CN,AV$271,FALSE))-6),'csapat-ranglista'!$A:$CC,AV$272,FALSE)/8,VLOOKUP(VLOOKUP($A57,csapatok!$A:$CN,AV$271,FALSE),'csapat-ranglista'!$A:$CC,AV$272,FALSE)/4),0)</f>
        <v>0</v>
      </c>
      <c r="AW57" s="226">
        <f>IFERROR(IF(RIGHT(VLOOKUP($A57,csapatok!$A:$CN,AW$271,FALSE),5)="Csere",VLOOKUP(LEFT(VLOOKUP($A57,csapatok!$A:$CN,AW$271,FALSE),LEN(VLOOKUP($A57,csapatok!$A:$CN,AW$271,FALSE))-6),'csapat-ranglista'!$A:$CC,AW$272,FALSE)/8,VLOOKUP(VLOOKUP($A57,csapatok!$A:$CN,AW$271,FALSE),'csapat-ranglista'!$A:$CC,AW$272,FALSE)/4),0)</f>
        <v>0</v>
      </c>
      <c r="AX57" s="226">
        <f>IFERROR(IF(RIGHT(VLOOKUP($A57,csapatok!$A:$CN,AX$271,FALSE),5)="Csere",VLOOKUP(LEFT(VLOOKUP($A57,csapatok!$A:$CN,AX$271,FALSE),LEN(VLOOKUP($A57,csapatok!$A:$CN,AX$271,FALSE))-6),'csapat-ranglista'!$A:$CC,AX$272,FALSE)/8,VLOOKUP(VLOOKUP($A57,csapatok!$A:$CN,AX$271,FALSE),'csapat-ranglista'!$A:$CC,AX$272,FALSE)/4),0)</f>
        <v>0</v>
      </c>
      <c r="AY57" s="226">
        <f>IFERROR(IF(RIGHT(VLOOKUP($A57,csapatok!$A:$GR,AY$271,FALSE),5)="Csere",VLOOKUP(LEFT(VLOOKUP($A57,csapatok!$A:$GR,AY$271,FALSE),LEN(VLOOKUP($A57,csapatok!$A:$GR,AY$271,FALSE))-6),'csapat-ranglista'!$A:$CC,AY$272,FALSE)/8,VLOOKUP(VLOOKUP($A57,csapatok!$A:$GR,AY$271,FALSE),'csapat-ranglista'!$A:$CC,AY$272,FALSE)/4),0)</f>
        <v>0</v>
      </c>
      <c r="AZ57" s="226">
        <f>IFERROR(IF(RIGHT(VLOOKUP($A57,csapatok!$A:$GR,AZ$271,FALSE),5)="Csere",VLOOKUP(LEFT(VLOOKUP($A57,csapatok!$A:$GR,AZ$271,FALSE),LEN(VLOOKUP($A57,csapatok!$A:$GR,AZ$271,FALSE))-6),'csapat-ranglista'!$A:$CC,AZ$272,FALSE)/8,VLOOKUP(VLOOKUP($A57,csapatok!$A:$GR,AZ$271,FALSE),'csapat-ranglista'!$A:$CC,AZ$272,FALSE)/4),0)</f>
        <v>0</v>
      </c>
      <c r="BA57" s="226">
        <f>IFERROR(IF(RIGHT(VLOOKUP($A57,csapatok!$A:$GR,BA$271,FALSE),5)="Csere",VLOOKUP(LEFT(VLOOKUP($A57,csapatok!$A:$GR,BA$271,FALSE),LEN(VLOOKUP($A57,csapatok!$A:$GR,BA$271,FALSE))-6),'csapat-ranglista'!$A:$CC,BA$272,FALSE)/8,VLOOKUP(VLOOKUP($A57,csapatok!$A:$GR,BA$271,FALSE),'csapat-ranglista'!$A:$CC,BA$272,FALSE)/4),0)</f>
        <v>0</v>
      </c>
      <c r="BB57" s="226">
        <f>IFERROR(IF(RIGHT(VLOOKUP($A57,csapatok!$A:$GR,BB$271,FALSE),5)="Csere",VLOOKUP(LEFT(VLOOKUP($A57,csapatok!$A:$GR,BB$271,FALSE),LEN(VLOOKUP($A57,csapatok!$A:$GR,BB$271,FALSE))-6),'csapat-ranglista'!$A:$CC,BB$272,FALSE)/8,VLOOKUP(VLOOKUP($A57,csapatok!$A:$GR,BB$271,FALSE),'csapat-ranglista'!$A:$CC,BB$272,FALSE)/4),0)</f>
        <v>0</v>
      </c>
      <c r="BC57" s="227">
        <f>versenyek!$ES$11*IFERROR(VLOOKUP(VLOOKUP($A57,versenyek!ER:ET,3,FALSE),szabalyok!$A$16:$B$23,2,FALSE)/4,0)</f>
        <v>0</v>
      </c>
      <c r="BD57" s="227">
        <f>versenyek!$EV$11*IFERROR(VLOOKUP(VLOOKUP($A57,versenyek!EU:EW,3,FALSE),szabalyok!$A$16:$B$23,2,FALSE)/4,0)</f>
        <v>0</v>
      </c>
      <c r="BE57" s="226">
        <f>IFERROR(IF(RIGHT(VLOOKUP($A57,csapatok!$A:$GR,BE$271,FALSE),5)="Csere",VLOOKUP(LEFT(VLOOKUP($A57,csapatok!$A:$GR,BE$271,FALSE),LEN(VLOOKUP($A57,csapatok!$A:$GR,BE$271,FALSE))-6),'csapat-ranglista'!$A:$CC,BE$272,FALSE)/8,VLOOKUP(VLOOKUP($A57,csapatok!$A:$GR,BE$271,FALSE),'csapat-ranglista'!$A:$CC,BE$272,FALSE)/4),0)</f>
        <v>3.8733429145685143</v>
      </c>
      <c r="BF57" s="226">
        <f>IFERROR(IF(RIGHT(VLOOKUP($A57,csapatok!$A:$GR,BF$271,FALSE),5)="Csere",VLOOKUP(LEFT(VLOOKUP($A57,csapatok!$A:$GR,BF$271,FALSE),LEN(VLOOKUP($A57,csapatok!$A:$GR,BF$271,FALSE))-6),'csapat-ranglista'!$A:$CC,BF$272,FALSE)/8,VLOOKUP(VLOOKUP($A57,csapatok!$A:$GR,BF$271,FALSE),'csapat-ranglista'!$A:$CC,BF$272,FALSE)/4),0)</f>
        <v>0</v>
      </c>
      <c r="BG57" s="226">
        <f>IFERROR(IF(RIGHT(VLOOKUP($A57,csapatok!$A:$GR,BG$271,FALSE),5)="Csere",VLOOKUP(LEFT(VLOOKUP($A57,csapatok!$A:$GR,BG$271,FALSE),LEN(VLOOKUP($A57,csapatok!$A:$GR,BG$271,FALSE))-6),'csapat-ranglista'!$A:$CC,BG$272,FALSE)/8,VLOOKUP(VLOOKUP($A57,csapatok!$A:$GR,BG$271,FALSE),'csapat-ranglista'!$A:$CC,BG$272,FALSE)/4),0)</f>
        <v>0</v>
      </c>
      <c r="BH57" s="226">
        <f>IFERROR(IF(RIGHT(VLOOKUP($A57,csapatok!$A:$GR,BH$271,FALSE),5)="Csere",VLOOKUP(LEFT(VLOOKUP($A57,csapatok!$A:$GR,BH$271,FALSE),LEN(VLOOKUP($A57,csapatok!$A:$GR,BH$271,FALSE))-6),'csapat-ranglista'!$A:$CC,BH$272,FALSE)/8,VLOOKUP(VLOOKUP($A57,csapatok!$A:$GR,BH$271,FALSE),'csapat-ranglista'!$A:$CC,BH$272,FALSE)/4),0)</f>
        <v>0</v>
      </c>
      <c r="BI57" s="226">
        <f>IFERROR(IF(RIGHT(VLOOKUP($A57,csapatok!$A:$GR,BI$271,FALSE),5)="Csere",VLOOKUP(LEFT(VLOOKUP($A57,csapatok!$A:$GR,BI$271,FALSE),LEN(VLOOKUP($A57,csapatok!$A:$GR,BI$271,FALSE))-6),'csapat-ranglista'!$A:$CC,BI$272,FALSE)/8,VLOOKUP(VLOOKUP($A57,csapatok!$A:$GR,BI$271,FALSE),'csapat-ranglista'!$A:$CC,BI$272,FALSE)/4),0)</f>
        <v>0</v>
      </c>
      <c r="BJ57" s="226">
        <f>IFERROR(IF(RIGHT(VLOOKUP($A57,csapatok!$A:$GR,BJ$271,FALSE),5)="Csere",VLOOKUP(LEFT(VLOOKUP($A57,csapatok!$A:$GR,BJ$271,FALSE),LEN(VLOOKUP($A57,csapatok!$A:$GR,BJ$271,FALSE))-6),'csapat-ranglista'!$A:$CC,BJ$272,FALSE)/8,VLOOKUP(VLOOKUP($A57,csapatok!$A:$GR,BJ$271,FALSE),'csapat-ranglista'!$A:$CC,BJ$272,FALSE)/4),0)</f>
        <v>0</v>
      </c>
      <c r="BK57" s="226">
        <f>IFERROR(IF(RIGHT(VLOOKUP($A57,csapatok!$A:$GR,BK$271,FALSE),5)="Csere",VLOOKUP(LEFT(VLOOKUP($A57,csapatok!$A:$GR,BK$271,FALSE),LEN(VLOOKUP($A57,csapatok!$A:$GR,BK$271,FALSE))-6),'csapat-ranglista'!$A:$CC,BK$272,FALSE)/8,VLOOKUP(VLOOKUP($A57,csapatok!$A:$GR,BK$271,FALSE),'csapat-ranglista'!$A:$CC,BK$272,FALSE)/4),0)</f>
        <v>0</v>
      </c>
      <c r="BL57" s="226">
        <f>IFERROR(IF(RIGHT(VLOOKUP($A57,csapatok!$A:$GR,BL$271,FALSE),5)="Csere",VLOOKUP(LEFT(VLOOKUP($A57,csapatok!$A:$GR,BL$271,FALSE),LEN(VLOOKUP($A57,csapatok!$A:$GR,BL$271,FALSE))-6),'csapat-ranglista'!$A:$CC,BL$272,FALSE)/8,VLOOKUP(VLOOKUP($A57,csapatok!$A:$GR,BL$271,FALSE),'csapat-ranglista'!$A:$CC,BL$272,FALSE)/4),0)</f>
        <v>0</v>
      </c>
      <c r="BM57" s="226">
        <f>IFERROR(IF(RIGHT(VLOOKUP($A57,csapatok!$A:$GR,BM$271,FALSE),5)="Csere",VLOOKUP(LEFT(VLOOKUP($A57,csapatok!$A:$GR,BM$271,FALSE),LEN(VLOOKUP($A57,csapatok!$A:$GR,BM$271,FALSE))-6),'csapat-ranglista'!$A:$CC,BM$272,FALSE)/8,VLOOKUP(VLOOKUP($A57,csapatok!$A:$GR,BM$271,FALSE),'csapat-ranglista'!$A:$CC,BM$272,FALSE)/4),0)</f>
        <v>0</v>
      </c>
      <c r="BN57" s="226">
        <f>IFERROR(IF(RIGHT(VLOOKUP($A57,csapatok!$A:$GR,BN$271,FALSE),5)="Csere",VLOOKUP(LEFT(VLOOKUP($A57,csapatok!$A:$GR,BN$271,FALSE),LEN(VLOOKUP($A57,csapatok!$A:$GR,BN$271,FALSE))-6),'csapat-ranglista'!$A:$CC,BN$272,FALSE)/8,VLOOKUP(VLOOKUP($A57,csapatok!$A:$GR,BN$271,FALSE),'csapat-ranglista'!$A:$CC,BN$272,FALSE)/4),0)</f>
        <v>0</v>
      </c>
      <c r="BO57" s="226">
        <f>IFERROR(IF(RIGHT(VLOOKUP($A57,csapatok!$A:$GR,BO$271,FALSE),5)="Csere",VLOOKUP(LEFT(VLOOKUP($A57,csapatok!$A:$GR,BO$271,FALSE),LEN(VLOOKUP($A57,csapatok!$A:$GR,BO$271,FALSE))-6),'csapat-ranglista'!$A:$CC,BO$272,FALSE)/8,VLOOKUP(VLOOKUP($A57,csapatok!$A:$GR,BO$271,FALSE),'csapat-ranglista'!$A:$CC,BO$272,FALSE)/4),0)</f>
        <v>0</v>
      </c>
      <c r="BP57" s="226">
        <f>IFERROR(IF(RIGHT(VLOOKUP($A57,csapatok!$A:$GR,BP$271,FALSE),5)="Csere",VLOOKUP(LEFT(VLOOKUP($A57,csapatok!$A:$GR,BP$271,FALSE),LEN(VLOOKUP($A57,csapatok!$A:$GR,BP$271,FALSE))-6),'csapat-ranglista'!$A:$CC,BP$272,FALSE)/8,VLOOKUP(VLOOKUP($A57,csapatok!$A:$GR,BP$271,FALSE),'csapat-ranglista'!$A:$CC,BP$272,FALSE)/4),0)</f>
        <v>0</v>
      </c>
      <c r="BQ57" s="226">
        <f>IFERROR(IF(RIGHT(VLOOKUP($A57,csapatok!$A:$GR,BQ$271,FALSE),5)="Csere",VLOOKUP(LEFT(VLOOKUP($A57,csapatok!$A:$GR,BQ$271,FALSE),LEN(VLOOKUP($A57,csapatok!$A:$GR,BQ$271,FALSE))-6),'csapat-ranglista'!$A:$CC,BQ$272,FALSE)/8,VLOOKUP(VLOOKUP($A57,csapatok!$A:$GR,BQ$271,FALSE),'csapat-ranglista'!$A:$CC,BQ$272,FALSE)/4),0)</f>
        <v>0</v>
      </c>
      <c r="BR57" s="226">
        <f>IFERROR(IF(RIGHT(VLOOKUP($A57,csapatok!$A:$GR,BR$271,FALSE),5)="Csere",VLOOKUP(LEFT(VLOOKUP($A57,csapatok!$A:$GR,BR$271,FALSE),LEN(VLOOKUP($A57,csapatok!$A:$GR,BR$271,FALSE))-6),'csapat-ranglista'!$A:$CC,BR$272,FALSE)/8,VLOOKUP(VLOOKUP($A57,csapatok!$A:$GR,BR$271,FALSE),'csapat-ranglista'!$A:$CC,BR$272,FALSE)/4),0)</f>
        <v>0</v>
      </c>
      <c r="BS57" s="226">
        <f>IFERROR(IF(RIGHT(VLOOKUP($A57,csapatok!$A:$GR,BS$271,FALSE),5)="Csere",VLOOKUP(LEFT(VLOOKUP($A57,csapatok!$A:$GR,BS$271,FALSE),LEN(VLOOKUP($A57,csapatok!$A:$GR,BS$271,FALSE))-6),'csapat-ranglista'!$A:$CC,BS$272,FALSE)/8,VLOOKUP(VLOOKUP($A57,csapatok!$A:$GR,BS$271,FALSE),'csapat-ranglista'!$A:$CC,BS$272,FALSE)/4),0)</f>
        <v>0</v>
      </c>
      <c r="BT57" s="226">
        <f>IFERROR(IF(RIGHT(VLOOKUP($A57,csapatok!$A:$GR,BT$271,FALSE),5)="Csere",VLOOKUP(LEFT(VLOOKUP($A57,csapatok!$A:$GR,BT$271,FALSE),LEN(VLOOKUP($A57,csapatok!$A:$GR,BT$271,FALSE))-6),'csapat-ranglista'!$A:$CC,BT$272,FALSE)/8,VLOOKUP(VLOOKUP($A57,csapatok!$A:$GR,BT$271,FALSE),'csapat-ranglista'!$A:$CC,BT$272,FALSE)/4),0)</f>
        <v>0</v>
      </c>
      <c r="BU57" s="226">
        <f>IFERROR(IF(RIGHT(VLOOKUP($A57,csapatok!$A:$GR,BU$271,FALSE),5)="Csere",VLOOKUP(LEFT(VLOOKUP($A57,csapatok!$A:$GR,BU$271,FALSE),LEN(VLOOKUP($A57,csapatok!$A:$GR,BU$271,FALSE))-6),'csapat-ranglista'!$A:$CC,BU$272,FALSE)/8,VLOOKUP(VLOOKUP($A57,csapatok!$A:$GR,BU$271,FALSE),'csapat-ranglista'!$A:$CC,BU$272,FALSE)/4),0)</f>
        <v>1.5331929175327206</v>
      </c>
      <c r="BV57" s="226">
        <f>IFERROR(IF(RIGHT(VLOOKUP($A57,csapatok!$A:$GR,BV$271,FALSE),5)="Csere",VLOOKUP(LEFT(VLOOKUP($A57,csapatok!$A:$GR,BV$271,FALSE),LEN(VLOOKUP($A57,csapatok!$A:$GR,BV$271,FALSE))-6),'csapat-ranglista'!$A:$CC,BV$272,FALSE)/8,VLOOKUP(VLOOKUP($A57,csapatok!$A:$GR,BV$271,FALSE),'csapat-ranglista'!$A:$CC,BV$272,FALSE)/4),0)</f>
        <v>0</v>
      </c>
      <c r="BW57" s="226">
        <f>IFERROR(IF(RIGHT(VLOOKUP($A57,csapatok!$A:$GR,BW$271,FALSE),5)="Csere",VLOOKUP(LEFT(VLOOKUP($A57,csapatok!$A:$GR,BW$271,FALSE),LEN(VLOOKUP($A57,csapatok!$A:$GR,BW$271,FALSE))-6),'csapat-ranglista'!$A:$CC,BW$272,FALSE)/8,VLOOKUP(VLOOKUP($A57,csapatok!$A:$GR,BW$271,FALSE),'csapat-ranglista'!$A:$CC,BW$272,FALSE)/4),0)</f>
        <v>0</v>
      </c>
      <c r="BX57" s="226">
        <f>IFERROR(IF(RIGHT(VLOOKUP($A57,csapatok!$A:$GR,BX$271,FALSE),5)="Csere",VLOOKUP(LEFT(VLOOKUP($A57,csapatok!$A:$GR,BX$271,FALSE),LEN(VLOOKUP($A57,csapatok!$A:$GR,BX$271,FALSE))-6),'csapat-ranglista'!$A:$CC,BX$272,FALSE)/8,VLOOKUP(VLOOKUP($A57,csapatok!$A:$GR,BX$271,FALSE),'csapat-ranglista'!$A:$CC,BX$272,FALSE)/4),0)</f>
        <v>0</v>
      </c>
      <c r="BY57" s="226">
        <f>IFERROR(IF(RIGHT(VLOOKUP($A57,csapatok!$A:$GR,BY$271,FALSE),5)="Csere",VLOOKUP(LEFT(VLOOKUP($A57,csapatok!$A:$GR,BY$271,FALSE),LEN(VLOOKUP($A57,csapatok!$A:$GR,BY$271,FALSE))-6),'csapat-ranglista'!$A:$CC,BY$272,FALSE)/8,VLOOKUP(VLOOKUP($A57,csapatok!$A:$GR,BY$271,FALSE),'csapat-ranglista'!$A:$CC,BY$272,FALSE)/4),0)</f>
        <v>15.855294845330606</v>
      </c>
      <c r="BZ57" s="226">
        <f>IFERROR(IF(RIGHT(VLOOKUP($A57,csapatok!$A:$GR,BZ$271,FALSE),5)="Csere",VLOOKUP(LEFT(VLOOKUP($A57,csapatok!$A:$GR,BZ$271,FALSE),LEN(VLOOKUP($A57,csapatok!$A:$GR,BZ$271,FALSE))-6),'csapat-ranglista'!$A:$CC,BZ$272,FALSE)/8,VLOOKUP(VLOOKUP($A57,csapatok!$A:$GR,BZ$271,FALSE),'csapat-ranglista'!$A:$CC,BZ$272,FALSE)/4),0)</f>
        <v>0</v>
      </c>
      <c r="CA57" s="226">
        <f>IFERROR(IF(RIGHT(VLOOKUP($A57,csapatok!$A:$GR,CA$271,FALSE),5)="Csere",VLOOKUP(LEFT(VLOOKUP($A57,csapatok!$A:$GR,CA$271,FALSE),LEN(VLOOKUP($A57,csapatok!$A:$GR,CA$271,FALSE))-6),'csapat-ranglista'!$A:$CC,CA$272,FALSE)/8,VLOOKUP(VLOOKUP($A57,csapatok!$A:$GR,CA$271,FALSE),'csapat-ranglista'!$A:$CC,CA$272,FALSE)/4),0)</f>
        <v>0</v>
      </c>
      <c r="CB57" s="226">
        <f>IFERROR(IF(RIGHT(VLOOKUP($A57,csapatok!$A:$GR,CB$271,FALSE),5)="Csere",VLOOKUP(LEFT(VLOOKUP($A57,csapatok!$A:$GR,CB$271,FALSE),LEN(VLOOKUP($A57,csapatok!$A:$GR,CB$271,FALSE))-6),'csapat-ranglista'!$A:$CC,CB$272,FALSE)/8,VLOOKUP(VLOOKUP($A57,csapatok!$A:$GR,CB$271,FALSE),'csapat-ranglista'!$A:$CC,CB$272,FALSE)/4),0)</f>
        <v>0</v>
      </c>
      <c r="CC57" s="226">
        <f>IFERROR(IF(RIGHT(VLOOKUP($A57,csapatok!$A:$GR,CC$271,FALSE),5)="Csere",VLOOKUP(LEFT(VLOOKUP($A57,csapatok!$A:$GR,CC$271,FALSE),LEN(VLOOKUP($A57,csapatok!$A:$GR,CC$271,FALSE))-6),'csapat-ranglista'!$A:$CC,CC$272,FALSE)/8,VLOOKUP(VLOOKUP($A57,csapatok!$A:$GR,CC$271,FALSE),'csapat-ranglista'!$A:$CC,CC$272,FALSE)/4),0)</f>
        <v>0</v>
      </c>
      <c r="CD57" s="226">
        <f>IFERROR(IF(RIGHT(VLOOKUP($A57,csapatok!$A:$GR,CD$271,FALSE),5)="Csere",VLOOKUP(LEFT(VLOOKUP($A57,csapatok!$A:$GR,CD$271,FALSE),LEN(VLOOKUP($A57,csapatok!$A:$GR,CD$271,FALSE))-6),'csapat-ranglista'!$A:$CC,CD$272,FALSE)/8,VLOOKUP(VLOOKUP($A57,csapatok!$A:$GR,CD$271,FALSE),'csapat-ranglista'!$A:$CC,CD$272,FALSE)/4),0)</f>
        <v>0</v>
      </c>
      <c r="CE57" s="226">
        <f>IFERROR(IF(RIGHT(VLOOKUP($A57,csapatok!$A:$GR,CE$271,FALSE),5)="Csere",VLOOKUP(LEFT(VLOOKUP($A57,csapatok!$A:$GR,CE$271,FALSE),LEN(VLOOKUP($A57,csapatok!$A:$GR,CE$271,FALSE))-6),'csapat-ranglista'!$A:$CC,CE$272,FALSE)/8,VLOOKUP(VLOOKUP($A57,csapatok!$A:$GR,CE$271,FALSE),'csapat-ranglista'!$A:$CC,CE$272,FALSE)/4),0)</f>
        <v>0</v>
      </c>
      <c r="CF57" s="226">
        <f>IFERROR(IF(RIGHT(VLOOKUP($A57,csapatok!$A:$GR,CF$271,FALSE),5)="Csere",VLOOKUP(LEFT(VLOOKUP($A57,csapatok!$A:$GR,CF$271,FALSE),LEN(VLOOKUP($A57,csapatok!$A:$GR,CF$271,FALSE))-6),'csapat-ranglista'!$A:$CC,CF$272,FALSE)/8,VLOOKUP(VLOOKUP($A57,csapatok!$A:$GR,CF$271,FALSE),'csapat-ranglista'!$A:$CC,CF$272,FALSE)/4),0)</f>
        <v>0</v>
      </c>
      <c r="CG57" s="226">
        <f>IFERROR(IF(RIGHT(VLOOKUP($A57,csapatok!$A:$GR,CG$271,FALSE),5)="Csere",VLOOKUP(LEFT(VLOOKUP($A57,csapatok!$A:$GR,CG$271,FALSE),LEN(VLOOKUP($A57,csapatok!$A:$GR,CG$271,FALSE))-6),'csapat-ranglista'!$A:$CC,CG$272,FALSE)/8,VLOOKUP(VLOOKUP($A57,csapatok!$A:$GR,CG$271,FALSE),'csapat-ranglista'!$A:$CC,CG$272,FALSE)/4),0)</f>
        <v>0</v>
      </c>
      <c r="CH57" s="226">
        <f>IFERROR(IF(RIGHT(VLOOKUP($A57,csapatok!$A:$GR,CH$271,FALSE),5)="Csere",VLOOKUP(LEFT(VLOOKUP($A57,csapatok!$A:$GR,CH$271,FALSE),LEN(VLOOKUP($A57,csapatok!$A:$GR,CH$271,FALSE))-6),'csapat-ranglista'!$A:$CC,CH$272,FALSE)/8,VLOOKUP(VLOOKUP($A57,csapatok!$A:$GR,CH$271,FALSE),'csapat-ranglista'!$A:$CC,CH$272,FALSE)/4),0)</f>
        <v>0</v>
      </c>
      <c r="CI57" s="226">
        <f>IFERROR(IF(RIGHT(VLOOKUP($A57,csapatok!$A:$GR,CI$271,FALSE),5)="Csere",VLOOKUP(LEFT(VLOOKUP($A57,csapatok!$A:$GR,CI$271,FALSE),LEN(VLOOKUP($A57,csapatok!$A:$GR,CI$271,FALSE))-6),'csapat-ranglista'!$A:$CC,CI$272,FALSE)/8,VLOOKUP(VLOOKUP($A57,csapatok!$A:$GR,CI$271,FALSE),'csapat-ranglista'!$A:$CC,CI$272,FALSE)/4),0)</f>
        <v>0</v>
      </c>
      <c r="CJ57" s="227">
        <f>versenyek!$IQ$11*IFERROR(VLOOKUP(VLOOKUP($A57,versenyek!IP:IR,3,FALSE),szabalyok!$A$16:$B$23,2,FALSE)/4,0)</f>
        <v>0</v>
      </c>
      <c r="CK57" s="227">
        <f>versenyek!$IT$11*IFERROR(VLOOKUP(VLOOKUP($A57,versenyek!IS:IU,3,FALSE),szabalyok!$A$16:$B$23,2,FALSE)/4,0)</f>
        <v>0</v>
      </c>
      <c r="CL57" s="226"/>
      <c r="CM57" s="250">
        <f t="shared" si="1"/>
        <v>17.388487762863328</v>
      </c>
    </row>
    <row r="58" spans="1:91">
      <c r="A58" s="32" t="s">
        <v>11</v>
      </c>
      <c r="B58" s="293">
        <v>35790</v>
      </c>
      <c r="C58" s="133" t="str">
        <f t="shared" si="3"/>
        <v>ifi</v>
      </c>
      <c r="D58" s="32" t="s">
        <v>101</v>
      </c>
      <c r="E58" s="47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0.81833873328174578</v>
      </c>
      <c r="N58" s="32">
        <v>0</v>
      </c>
      <c r="O58" s="32">
        <v>0</v>
      </c>
      <c r="P58" s="32">
        <v>0</v>
      </c>
      <c r="Q58" s="32">
        <v>0</v>
      </c>
      <c r="R58" s="32">
        <v>4.216247462652186</v>
      </c>
      <c r="S58" s="32">
        <v>7.6350115922842674</v>
      </c>
      <c r="T58" s="32">
        <v>0</v>
      </c>
      <c r="U58" s="32">
        <v>0</v>
      </c>
      <c r="V58" s="32">
        <v>0</v>
      </c>
      <c r="W58" s="32">
        <v>0</v>
      </c>
      <c r="X58" s="32">
        <f>IFERROR(IF(RIGHT(VLOOKUP($A58,csapatok!$A:$BL,X$271,FALSE),5)="Csere",VLOOKUP(LEFT(VLOOKUP($A58,csapatok!$A:$BL,X$271,FALSE),LEN(VLOOKUP($A58,csapatok!$A:$BL,X$271,FALSE))-6),'csapat-ranglista'!$A:$CC,X$272,FALSE)/8,VLOOKUP(VLOOKUP($A58,csapatok!$A:$BL,X$271,FALSE),'csapat-ranglista'!$A:$CC,X$272,FALSE)/4),0)</f>
        <v>0</v>
      </c>
      <c r="Y58" s="32">
        <f>IFERROR(IF(RIGHT(VLOOKUP($A58,csapatok!$A:$BL,Y$271,FALSE),5)="Csere",VLOOKUP(LEFT(VLOOKUP($A58,csapatok!$A:$BL,Y$271,FALSE),LEN(VLOOKUP($A58,csapatok!$A:$BL,Y$271,FALSE))-6),'csapat-ranglista'!$A:$CC,Y$272,FALSE)/8,VLOOKUP(VLOOKUP($A58,csapatok!$A:$BL,Y$271,FALSE),'csapat-ranglista'!$A:$CC,Y$272,FALSE)/4),0)</f>
        <v>0</v>
      </c>
      <c r="Z58" s="32">
        <f>IFERROR(IF(RIGHT(VLOOKUP($A58,csapatok!$A:$BL,Z$271,FALSE),5)="Csere",VLOOKUP(LEFT(VLOOKUP($A58,csapatok!$A:$BL,Z$271,FALSE),LEN(VLOOKUP($A58,csapatok!$A:$BL,Z$271,FALSE))-6),'csapat-ranglista'!$A:$CC,Z$272,FALSE)/8,VLOOKUP(VLOOKUP($A58,csapatok!$A:$BL,Z$271,FALSE),'csapat-ranglista'!$A:$CC,Z$272,FALSE)/4),0)</f>
        <v>0</v>
      </c>
      <c r="AA58" s="32">
        <f>IFERROR(IF(RIGHT(VLOOKUP($A58,csapatok!$A:$BL,AA$271,FALSE),5)="Csere",VLOOKUP(LEFT(VLOOKUP($A58,csapatok!$A:$BL,AA$271,FALSE),LEN(VLOOKUP($A58,csapatok!$A:$BL,AA$271,FALSE))-6),'csapat-ranglista'!$A:$CC,AA$272,FALSE)/8,VLOOKUP(VLOOKUP($A58,csapatok!$A:$BL,AA$271,FALSE),'csapat-ranglista'!$A:$CC,AA$272,FALSE)/4),0)</f>
        <v>0</v>
      </c>
      <c r="AB58" s="226">
        <f>IFERROR(IF(RIGHT(VLOOKUP($A58,csapatok!$A:$BL,AB$271,FALSE),5)="Csere",VLOOKUP(LEFT(VLOOKUP($A58,csapatok!$A:$BL,AB$271,FALSE),LEN(VLOOKUP($A58,csapatok!$A:$BL,AB$271,FALSE))-6),'csapat-ranglista'!$A:$CC,AB$272,FALSE)/8,VLOOKUP(VLOOKUP($A58,csapatok!$A:$BL,AB$271,FALSE),'csapat-ranglista'!$A:$CC,AB$272,FALSE)/4),0)</f>
        <v>0.96897022587362669</v>
      </c>
      <c r="AC58" s="226">
        <f>IFERROR(IF(RIGHT(VLOOKUP($A58,csapatok!$A:$BL,AC$271,FALSE),5)="Csere",VLOOKUP(LEFT(VLOOKUP($A58,csapatok!$A:$BL,AC$271,FALSE),LEN(VLOOKUP($A58,csapatok!$A:$BL,AC$271,FALSE))-6),'csapat-ranglista'!$A:$CC,AC$272,FALSE)/8,VLOOKUP(VLOOKUP($A58,csapatok!$A:$BL,AC$271,FALSE),'csapat-ranglista'!$A:$CC,AC$272,FALSE)/4),0)</f>
        <v>0</v>
      </c>
      <c r="AD58" s="226">
        <f>IFERROR(IF(RIGHT(VLOOKUP($A58,csapatok!$A:$BL,AD$271,FALSE),5)="Csere",VLOOKUP(LEFT(VLOOKUP($A58,csapatok!$A:$BL,AD$271,FALSE),LEN(VLOOKUP($A58,csapatok!$A:$BL,AD$271,FALSE))-6),'csapat-ranglista'!$A:$CC,AD$272,FALSE)/8,VLOOKUP(VLOOKUP($A58,csapatok!$A:$BL,AD$271,FALSE),'csapat-ranglista'!$A:$CC,AD$272,FALSE)/4),0)</f>
        <v>0</v>
      </c>
      <c r="AE58" s="226">
        <f>IFERROR(IF(RIGHT(VLOOKUP($A58,csapatok!$A:$BL,AE$271,FALSE),5)="Csere",VLOOKUP(LEFT(VLOOKUP($A58,csapatok!$A:$BL,AE$271,FALSE),LEN(VLOOKUP($A58,csapatok!$A:$BL,AE$271,FALSE))-6),'csapat-ranglista'!$A:$CC,AE$272,FALSE)/8,VLOOKUP(VLOOKUP($A58,csapatok!$A:$BL,AE$271,FALSE),'csapat-ranglista'!$A:$CC,AE$272,FALSE)/4),0)</f>
        <v>0</v>
      </c>
      <c r="AF58" s="226">
        <f>IFERROR(IF(RIGHT(VLOOKUP($A58,csapatok!$A:$BL,AF$271,FALSE),5)="Csere",VLOOKUP(LEFT(VLOOKUP($A58,csapatok!$A:$BL,AF$271,FALSE),LEN(VLOOKUP($A58,csapatok!$A:$BL,AF$271,FALSE))-6),'csapat-ranglista'!$A:$CC,AF$272,FALSE)/8,VLOOKUP(VLOOKUP($A58,csapatok!$A:$BL,AF$271,FALSE),'csapat-ranglista'!$A:$CC,AF$272,FALSE)/4),0)</f>
        <v>0</v>
      </c>
      <c r="AG58" s="226">
        <f>IFERROR(IF(RIGHT(VLOOKUP($A58,csapatok!$A:$BL,AG$271,FALSE),5)="Csere",VLOOKUP(LEFT(VLOOKUP($A58,csapatok!$A:$BL,AG$271,FALSE),LEN(VLOOKUP($A58,csapatok!$A:$BL,AG$271,FALSE))-6),'csapat-ranglista'!$A:$CC,AG$272,FALSE)/8,VLOOKUP(VLOOKUP($A58,csapatok!$A:$BL,AG$271,FALSE),'csapat-ranglista'!$A:$CC,AG$272,FALSE)/4),0)</f>
        <v>0</v>
      </c>
      <c r="AH58" s="226">
        <f>IFERROR(IF(RIGHT(VLOOKUP($A58,csapatok!$A:$BL,AH$271,FALSE),5)="Csere",VLOOKUP(LEFT(VLOOKUP($A58,csapatok!$A:$BL,AH$271,FALSE),LEN(VLOOKUP($A58,csapatok!$A:$BL,AH$271,FALSE))-6),'csapat-ranglista'!$A:$CC,AH$272,FALSE)/8,VLOOKUP(VLOOKUP($A58,csapatok!$A:$BL,AH$271,FALSE),'csapat-ranglista'!$A:$CC,AH$272,FALSE)/4),0)</f>
        <v>0</v>
      </c>
      <c r="AI58" s="226">
        <f>IFERROR(IF(RIGHT(VLOOKUP($A58,csapatok!$A:$BL,AI$271,FALSE),5)="Csere",VLOOKUP(LEFT(VLOOKUP($A58,csapatok!$A:$BL,AI$271,FALSE),LEN(VLOOKUP($A58,csapatok!$A:$BL,AI$271,FALSE))-6),'csapat-ranglista'!$A:$CC,AI$272,FALSE)/8,VLOOKUP(VLOOKUP($A58,csapatok!$A:$BL,AI$271,FALSE),'csapat-ranglista'!$A:$CC,AI$272,FALSE)/4),0)</f>
        <v>0</v>
      </c>
      <c r="AJ58" s="226">
        <f>IFERROR(IF(RIGHT(VLOOKUP($A58,csapatok!$A:$BL,AJ$271,FALSE),5)="Csere",VLOOKUP(LEFT(VLOOKUP($A58,csapatok!$A:$BL,AJ$271,FALSE),LEN(VLOOKUP($A58,csapatok!$A:$BL,AJ$271,FALSE))-6),'csapat-ranglista'!$A:$CC,AJ$272,FALSE)/8,VLOOKUP(VLOOKUP($A58,csapatok!$A:$BL,AJ$271,FALSE),'csapat-ranglista'!$A:$CC,AJ$272,FALSE)/2),0)</f>
        <v>0</v>
      </c>
      <c r="AK58" s="226">
        <f>IFERROR(IF(RIGHT(VLOOKUP($A58,csapatok!$A:$CN,AK$271,FALSE),5)="Csere",VLOOKUP(LEFT(VLOOKUP($A58,csapatok!$A:$CN,AK$271,FALSE),LEN(VLOOKUP($A58,csapatok!$A:$CN,AK$271,FALSE))-6),'csapat-ranglista'!$A:$CC,AK$272,FALSE)/8,VLOOKUP(VLOOKUP($A58,csapatok!$A:$CN,AK$271,FALSE),'csapat-ranglista'!$A:$CC,AK$272,FALSE)/4),0)</f>
        <v>0</v>
      </c>
      <c r="AL58" s="226">
        <f>IFERROR(IF(RIGHT(VLOOKUP($A58,csapatok!$A:$CN,AL$271,FALSE),5)="Csere",VLOOKUP(LEFT(VLOOKUP($A58,csapatok!$A:$CN,AL$271,FALSE),LEN(VLOOKUP($A58,csapatok!$A:$CN,AL$271,FALSE))-6),'csapat-ranglista'!$A:$CC,AL$272,FALSE)/8,VLOOKUP(VLOOKUP($A58,csapatok!$A:$CN,AL$271,FALSE),'csapat-ranglista'!$A:$CC,AL$272,FALSE)/4),0)</f>
        <v>8.1400530710180625</v>
      </c>
      <c r="AM58" s="226">
        <f>IFERROR(IF(RIGHT(VLOOKUP($A58,csapatok!$A:$CN,AM$271,FALSE),5)="Csere",VLOOKUP(LEFT(VLOOKUP($A58,csapatok!$A:$CN,AM$271,FALSE),LEN(VLOOKUP($A58,csapatok!$A:$CN,AM$271,FALSE))-6),'csapat-ranglista'!$A:$CC,AM$272,FALSE)/8,VLOOKUP(VLOOKUP($A58,csapatok!$A:$CN,AM$271,FALSE),'csapat-ranglista'!$A:$CC,AM$272,FALSE)/4),0)</f>
        <v>0</v>
      </c>
      <c r="AN58" s="226">
        <f>IFERROR(IF(RIGHT(VLOOKUP($A58,csapatok!$A:$CN,AN$271,FALSE),5)="Csere",VLOOKUP(LEFT(VLOOKUP($A58,csapatok!$A:$CN,AN$271,FALSE),LEN(VLOOKUP($A58,csapatok!$A:$CN,AN$271,FALSE))-6),'csapat-ranglista'!$A:$CC,AN$272,FALSE)/8,VLOOKUP(VLOOKUP($A58,csapatok!$A:$CN,AN$271,FALSE),'csapat-ranglista'!$A:$CC,AN$272,FALSE)/4),0)</f>
        <v>0</v>
      </c>
      <c r="AO58" s="226">
        <f>IFERROR(IF(RIGHT(VLOOKUP($A58,csapatok!$A:$CN,AO$271,FALSE),5)="Csere",VLOOKUP(LEFT(VLOOKUP($A58,csapatok!$A:$CN,AO$271,FALSE),LEN(VLOOKUP($A58,csapatok!$A:$CN,AO$271,FALSE))-6),'csapat-ranglista'!$A:$CC,AO$272,FALSE)/8,VLOOKUP(VLOOKUP($A58,csapatok!$A:$CN,AO$271,FALSE),'csapat-ranglista'!$A:$CC,AO$272,FALSE)/4),0)</f>
        <v>0</v>
      </c>
      <c r="AP58" s="226">
        <f>IFERROR(IF(RIGHT(VLOOKUP($A58,csapatok!$A:$CN,AP$271,FALSE),5)="Csere",VLOOKUP(LEFT(VLOOKUP($A58,csapatok!$A:$CN,AP$271,FALSE),LEN(VLOOKUP($A58,csapatok!$A:$CN,AP$271,FALSE))-6),'csapat-ranglista'!$A:$CC,AP$272,FALSE)/8,VLOOKUP(VLOOKUP($A58,csapatok!$A:$CN,AP$271,FALSE),'csapat-ranglista'!$A:$CC,AP$272,FALSE)/4),0)</f>
        <v>3.5061318376488333</v>
      </c>
      <c r="AQ58" s="226">
        <f>IFERROR(IF(RIGHT(VLOOKUP($A58,csapatok!$A:$CN,AQ$271,FALSE),5)="Csere",VLOOKUP(LEFT(VLOOKUP($A58,csapatok!$A:$CN,AQ$271,FALSE),LEN(VLOOKUP($A58,csapatok!$A:$CN,AQ$271,FALSE))-6),'csapat-ranglista'!$A:$CC,AQ$272,FALSE)/8,VLOOKUP(VLOOKUP($A58,csapatok!$A:$CN,AQ$271,FALSE),'csapat-ranglista'!$A:$CC,AQ$272,FALSE)/4),0)</f>
        <v>0</v>
      </c>
      <c r="AR58" s="226">
        <f>IFERROR(IF(RIGHT(VLOOKUP($A58,csapatok!$A:$CN,AR$271,FALSE),5)="Csere",VLOOKUP(LEFT(VLOOKUP($A58,csapatok!$A:$CN,AR$271,FALSE),LEN(VLOOKUP($A58,csapatok!$A:$CN,AR$271,FALSE))-6),'csapat-ranglista'!$A:$CC,AR$272,FALSE)/8,VLOOKUP(VLOOKUP($A58,csapatok!$A:$CN,AR$271,FALSE),'csapat-ranglista'!$A:$CC,AR$272,FALSE)/4),0)</f>
        <v>0</v>
      </c>
      <c r="AS58" s="226">
        <f>IFERROR(IF(RIGHT(VLOOKUP($A58,csapatok!$A:$CN,AS$271,FALSE),5)="Csere",VLOOKUP(LEFT(VLOOKUP($A58,csapatok!$A:$CN,AS$271,FALSE),LEN(VLOOKUP($A58,csapatok!$A:$CN,AS$271,FALSE))-6),'csapat-ranglista'!$A:$CC,AS$272,FALSE)/8,VLOOKUP(VLOOKUP($A58,csapatok!$A:$CN,AS$271,FALSE),'csapat-ranglista'!$A:$CC,AS$272,FALSE)/4),0)</f>
        <v>0</v>
      </c>
      <c r="AT58" s="226">
        <f>IFERROR(IF(RIGHT(VLOOKUP($A58,csapatok!$A:$CN,AT$271,FALSE),5)="Csere",VLOOKUP(LEFT(VLOOKUP($A58,csapatok!$A:$CN,AT$271,FALSE),LEN(VLOOKUP($A58,csapatok!$A:$CN,AT$271,FALSE))-6),'csapat-ranglista'!$A:$CC,AT$272,FALSE)/8,VLOOKUP(VLOOKUP($A58,csapatok!$A:$CN,AT$271,FALSE),'csapat-ranglista'!$A:$CC,AT$272,FALSE)/4),0)</f>
        <v>0</v>
      </c>
      <c r="AU58" s="226">
        <f>IFERROR(IF(RIGHT(VLOOKUP($A58,csapatok!$A:$CN,AU$271,FALSE),5)="Csere",VLOOKUP(LEFT(VLOOKUP($A58,csapatok!$A:$CN,AU$271,FALSE),LEN(VLOOKUP($A58,csapatok!$A:$CN,AU$271,FALSE))-6),'csapat-ranglista'!$A:$CC,AU$272,FALSE)/8,VLOOKUP(VLOOKUP($A58,csapatok!$A:$CN,AU$271,FALSE),'csapat-ranglista'!$A:$CC,AU$272,FALSE)/4),0)</f>
        <v>1.0994949714003273</v>
      </c>
      <c r="AV58" s="226">
        <f>IFERROR(IF(RIGHT(VLOOKUP($A58,csapatok!$A:$CN,AV$271,FALSE),5)="Csere",VLOOKUP(LEFT(VLOOKUP($A58,csapatok!$A:$CN,AV$271,FALSE),LEN(VLOOKUP($A58,csapatok!$A:$CN,AV$271,FALSE))-6),'csapat-ranglista'!$A:$CC,AV$272,FALSE)/8,VLOOKUP(VLOOKUP($A58,csapatok!$A:$CN,AV$271,FALSE),'csapat-ranglista'!$A:$CC,AV$272,FALSE)/4),0)</f>
        <v>0</v>
      </c>
      <c r="AW58" s="226">
        <f>IFERROR(IF(RIGHT(VLOOKUP($A58,csapatok!$A:$CN,AW$271,FALSE),5)="Csere",VLOOKUP(LEFT(VLOOKUP($A58,csapatok!$A:$CN,AW$271,FALSE),LEN(VLOOKUP($A58,csapatok!$A:$CN,AW$271,FALSE))-6),'csapat-ranglista'!$A:$CC,AW$272,FALSE)/8,VLOOKUP(VLOOKUP($A58,csapatok!$A:$CN,AW$271,FALSE),'csapat-ranglista'!$A:$CC,AW$272,FALSE)/4),0)</f>
        <v>0</v>
      </c>
      <c r="AX58" s="226">
        <f>IFERROR(IF(RIGHT(VLOOKUP($A58,csapatok!$A:$CN,AX$271,FALSE),5)="Csere",VLOOKUP(LEFT(VLOOKUP($A58,csapatok!$A:$CN,AX$271,FALSE),LEN(VLOOKUP($A58,csapatok!$A:$CN,AX$271,FALSE))-6),'csapat-ranglista'!$A:$CC,AX$272,FALSE)/8,VLOOKUP(VLOOKUP($A58,csapatok!$A:$CN,AX$271,FALSE),'csapat-ranglista'!$A:$CC,AX$272,FALSE)/4),0)</f>
        <v>5.3630391834821838</v>
      </c>
      <c r="AY58" s="226">
        <f>IFERROR(IF(RIGHT(VLOOKUP($A58,csapatok!$A:$GR,AY$271,FALSE),5)="Csere",VLOOKUP(LEFT(VLOOKUP($A58,csapatok!$A:$GR,AY$271,FALSE),LEN(VLOOKUP($A58,csapatok!$A:$GR,AY$271,FALSE))-6),'csapat-ranglista'!$A:$CC,AY$272,FALSE)/8,VLOOKUP(VLOOKUP($A58,csapatok!$A:$GR,AY$271,FALSE),'csapat-ranglista'!$A:$CC,AY$272,FALSE)/4),0)</f>
        <v>0</v>
      </c>
      <c r="AZ58" s="226">
        <f>IFERROR(IF(RIGHT(VLOOKUP($A58,csapatok!$A:$GR,AZ$271,FALSE),5)="Csere",VLOOKUP(LEFT(VLOOKUP($A58,csapatok!$A:$GR,AZ$271,FALSE),LEN(VLOOKUP($A58,csapatok!$A:$GR,AZ$271,FALSE))-6),'csapat-ranglista'!$A:$CC,AZ$272,FALSE)/8,VLOOKUP(VLOOKUP($A58,csapatok!$A:$GR,AZ$271,FALSE),'csapat-ranglista'!$A:$CC,AZ$272,FALSE)/4),0)</f>
        <v>0</v>
      </c>
      <c r="BA58" s="226">
        <f>IFERROR(IF(RIGHT(VLOOKUP($A58,csapatok!$A:$GR,BA$271,FALSE),5)="Csere",VLOOKUP(LEFT(VLOOKUP($A58,csapatok!$A:$GR,BA$271,FALSE),LEN(VLOOKUP($A58,csapatok!$A:$GR,BA$271,FALSE))-6),'csapat-ranglista'!$A:$CC,BA$272,FALSE)/8,VLOOKUP(VLOOKUP($A58,csapatok!$A:$GR,BA$271,FALSE),'csapat-ranglista'!$A:$CC,BA$272,FALSE)/4),0)</f>
        <v>0</v>
      </c>
      <c r="BB58" s="226">
        <f>IFERROR(IF(RIGHT(VLOOKUP($A58,csapatok!$A:$GR,BB$271,FALSE),5)="Csere",VLOOKUP(LEFT(VLOOKUP($A58,csapatok!$A:$GR,BB$271,FALSE),LEN(VLOOKUP($A58,csapatok!$A:$GR,BB$271,FALSE))-6),'csapat-ranglista'!$A:$CC,BB$272,FALSE)/8,VLOOKUP(VLOOKUP($A58,csapatok!$A:$GR,BB$271,FALSE),'csapat-ranglista'!$A:$CC,BB$272,FALSE)/4),0)</f>
        <v>0</v>
      </c>
      <c r="BC58" s="227">
        <f>versenyek!$ES$11*IFERROR(VLOOKUP(VLOOKUP($A58,versenyek!ER:ET,3,FALSE),szabalyok!$A$16:$B$23,2,FALSE)/4,0)</f>
        <v>0</v>
      </c>
      <c r="BD58" s="227">
        <f>versenyek!$EV$11*IFERROR(VLOOKUP(VLOOKUP($A58,versenyek!EU:EW,3,FALSE),szabalyok!$A$16:$B$23,2,FALSE)/4,0)</f>
        <v>0</v>
      </c>
      <c r="BE58" s="226">
        <f>IFERROR(IF(RIGHT(VLOOKUP($A58,csapatok!$A:$GR,BE$271,FALSE),5)="Csere",VLOOKUP(LEFT(VLOOKUP($A58,csapatok!$A:$GR,BE$271,FALSE),LEN(VLOOKUP($A58,csapatok!$A:$GR,BE$271,FALSE))-6),'csapat-ranglista'!$A:$CC,BE$272,FALSE)/8,VLOOKUP(VLOOKUP($A58,csapatok!$A:$GR,BE$271,FALSE),'csapat-ranglista'!$A:$CC,BE$272,FALSE)/4),0)</f>
        <v>0</v>
      </c>
      <c r="BF58" s="226">
        <f>IFERROR(IF(RIGHT(VLOOKUP($A58,csapatok!$A:$GR,BF$271,FALSE),5)="Csere",VLOOKUP(LEFT(VLOOKUP($A58,csapatok!$A:$GR,BF$271,FALSE),LEN(VLOOKUP($A58,csapatok!$A:$GR,BF$271,FALSE))-6),'csapat-ranglista'!$A:$CC,BF$272,FALSE)/8,VLOOKUP(VLOOKUP($A58,csapatok!$A:$GR,BF$271,FALSE),'csapat-ranglista'!$A:$CC,BF$272,FALSE)/4),0)</f>
        <v>0</v>
      </c>
      <c r="BG58" s="226">
        <f>IFERROR(IF(RIGHT(VLOOKUP($A58,csapatok!$A:$GR,BG$271,FALSE),5)="Csere",VLOOKUP(LEFT(VLOOKUP($A58,csapatok!$A:$GR,BG$271,FALSE),LEN(VLOOKUP($A58,csapatok!$A:$GR,BG$271,FALSE))-6),'csapat-ranglista'!$A:$CC,BG$272,FALSE)/8,VLOOKUP(VLOOKUP($A58,csapatok!$A:$GR,BG$271,FALSE),'csapat-ranglista'!$A:$CC,BG$272,FALSE)/4),0)</f>
        <v>0</v>
      </c>
      <c r="BH58" s="226">
        <f>IFERROR(IF(RIGHT(VLOOKUP($A58,csapatok!$A:$GR,BH$271,FALSE),5)="Csere",VLOOKUP(LEFT(VLOOKUP($A58,csapatok!$A:$GR,BH$271,FALSE),LEN(VLOOKUP($A58,csapatok!$A:$GR,BH$271,FALSE))-6),'csapat-ranglista'!$A:$CC,BH$272,FALSE)/8,VLOOKUP(VLOOKUP($A58,csapatok!$A:$GR,BH$271,FALSE),'csapat-ranglista'!$A:$CC,BH$272,FALSE)/4),0)</f>
        <v>6.2258212552451413</v>
      </c>
      <c r="BI58" s="226">
        <f>IFERROR(IF(RIGHT(VLOOKUP($A58,csapatok!$A:$GR,BI$271,FALSE),5)="Csere",VLOOKUP(LEFT(VLOOKUP($A58,csapatok!$A:$GR,BI$271,FALSE),LEN(VLOOKUP($A58,csapatok!$A:$GR,BI$271,FALSE))-6),'csapat-ranglista'!$A:$CC,BI$272,FALSE)/8,VLOOKUP(VLOOKUP($A58,csapatok!$A:$GR,BI$271,FALSE),'csapat-ranglista'!$A:$CC,BI$272,FALSE)/4),0)</f>
        <v>0</v>
      </c>
      <c r="BJ58" s="226">
        <f>IFERROR(IF(RIGHT(VLOOKUP($A58,csapatok!$A:$GR,BJ$271,FALSE),5)="Csere",VLOOKUP(LEFT(VLOOKUP($A58,csapatok!$A:$GR,BJ$271,FALSE),LEN(VLOOKUP($A58,csapatok!$A:$GR,BJ$271,FALSE))-6),'csapat-ranglista'!$A:$CC,BJ$272,FALSE)/8,VLOOKUP(VLOOKUP($A58,csapatok!$A:$GR,BJ$271,FALSE),'csapat-ranglista'!$A:$CC,BJ$272,FALSE)/4),0)</f>
        <v>0</v>
      </c>
      <c r="BK58" s="226">
        <f>IFERROR(IF(RIGHT(VLOOKUP($A58,csapatok!$A:$GR,BK$271,FALSE),5)="Csere",VLOOKUP(LEFT(VLOOKUP($A58,csapatok!$A:$GR,BK$271,FALSE),LEN(VLOOKUP($A58,csapatok!$A:$GR,BK$271,FALSE))-6),'csapat-ranglista'!$A:$CC,BK$272,FALSE)/8,VLOOKUP(VLOOKUP($A58,csapatok!$A:$GR,BK$271,FALSE),'csapat-ranglista'!$A:$CC,BK$272,FALSE)/4),0)</f>
        <v>0</v>
      </c>
      <c r="BL58" s="226">
        <f>IFERROR(IF(RIGHT(VLOOKUP($A58,csapatok!$A:$GR,BL$271,FALSE),5)="Csere",VLOOKUP(LEFT(VLOOKUP($A58,csapatok!$A:$GR,BL$271,FALSE),LEN(VLOOKUP($A58,csapatok!$A:$GR,BL$271,FALSE))-6),'csapat-ranglista'!$A:$CC,BL$272,FALSE)/8,VLOOKUP(VLOOKUP($A58,csapatok!$A:$GR,BL$271,FALSE),'csapat-ranglista'!$A:$CC,BL$272,FALSE)/4),0)</f>
        <v>0</v>
      </c>
      <c r="BM58" s="226">
        <f>IFERROR(IF(RIGHT(VLOOKUP($A58,csapatok!$A:$GR,BM$271,FALSE),5)="Csere",VLOOKUP(LEFT(VLOOKUP($A58,csapatok!$A:$GR,BM$271,FALSE),LEN(VLOOKUP($A58,csapatok!$A:$GR,BM$271,FALSE))-6),'csapat-ranglista'!$A:$CC,BM$272,FALSE)/8,VLOOKUP(VLOOKUP($A58,csapatok!$A:$GR,BM$271,FALSE),'csapat-ranglista'!$A:$CC,BM$272,FALSE)/4),0)</f>
        <v>0</v>
      </c>
      <c r="BN58" s="226">
        <f>IFERROR(IF(RIGHT(VLOOKUP($A58,csapatok!$A:$GR,BN$271,FALSE),5)="Csere",VLOOKUP(LEFT(VLOOKUP($A58,csapatok!$A:$GR,BN$271,FALSE),LEN(VLOOKUP($A58,csapatok!$A:$GR,BN$271,FALSE))-6),'csapat-ranglista'!$A:$CC,BN$272,FALSE)/8,VLOOKUP(VLOOKUP($A58,csapatok!$A:$GR,BN$271,FALSE),'csapat-ranglista'!$A:$CC,BN$272,FALSE)/4),0)</f>
        <v>0</v>
      </c>
      <c r="BO58" s="226">
        <f>IFERROR(IF(RIGHT(VLOOKUP($A58,csapatok!$A:$GR,BO$271,FALSE),5)="Csere",VLOOKUP(LEFT(VLOOKUP($A58,csapatok!$A:$GR,BO$271,FALSE),LEN(VLOOKUP($A58,csapatok!$A:$GR,BO$271,FALSE))-6),'csapat-ranglista'!$A:$CC,BO$272,FALSE)/8,VLOOKUP(VLOOKUP($A58,csapatok!$A:$GR,BO$271,FALSE),'csapat-ranglista'!$A:$CC,BO$272,FALSE)/4),0)</f>
        <v>0</v>
      </c>
      <c r="BP58" s="226">
        <f>IFERROR(IF(RIGHT(VLOOKUP($A58,csapatok!$A:$GR,BP$271,FALSE),5)="Csere",VLOOKUP(LEFT(VLOOKUP($A58,csapatok!$A:$GR,BP$271,FALSE),LEN(VLOOKUP($A58,csapatok!$A:$GR,BP$271,FALSE))-6),'csapat-ranglista'!$A:$CC,BP$272,FALSE)/8,VLOOKUP(VLOOKUP($A58,csapatok!$A:$GR,BP$271,FALSE),'csapat-ranglista'!$A:$CC,BP$272,FALSE)/4),0)</f>
        <v>0</v>
      </c>
      <c r="BQ58" s="226">
        <f>IFERROR(IF(RIGHT(VLOOKUP($A58,csapatok!$A:$GR,BQ$271,FALSE),5)="Csere",VLOOKUP(LEFT(VLOOKUP($A58,csapatok!$A:$GR,BQ$271,FALSE),LEN(VLOOKUP($A58,csapatok!$A:$GR,BQ$271,FALSE))-6),'csapat-ranglista'!$A:$CC,BQ$272,FALSE)/8,VLOOKUP(VLOOKUP($A58,csapatok!$A:$GR,BQ$271,FALSE),'csapat-ranglista'!$A:$CC,BQ$272,FALSE)/4),0)</f>
        <v>0</v>
      </c>
      <c r="BR58" s="226">
        <f>IFERROR(IF(RIGHT(VLOOKUP($A58,csapatok!$A:$GR,BR$271,FALSE),5)="Csere",VLOOKUP(LEFT(VLOOKUP($A58,csapatok!$A:$GR,BR$271,FALSE),LEN(VLOOKUP($A58,csapatok!$A:$GR,BR$271,FALSE))-6),'csapat-ranglista'!$A:$CC,BR$272,FALSE)/8,VLOOKUP(VLOOKUP($A58,csapatok!$A:$GR,BR$271,FALSE),'csapat-ranglista'!$A:$CC,BR$272,FALSE)/4),0)</f>
        <v>0</v>
      </c>
      <c r="BS58" s="226">
        <f>IFERROR(IF(RIGHT(VLOOKUP($A58,csapatok!$A:$GR,BS$271,FALSE),5)="Csere",VLOOKUP(LEFT(VLOOKUP($A58,csapatok!$A:$GR,BS$271,FALSE),LEN(VLOOKUP($A58,csapatok!$A:$GR,BS$271,FALSE))-6),'csapat-ranglista'!$A:$CC,BS$272,FALSE)/8,VLOOKUP(VLOOKUP($A58,csapatok!$A:$GR,BS$271,FALSE),'csapat-ranglista'!$A:$CC,BS$272,FALSE)/4),0)</f>
        <v>0</v>
      </c>
      <c r="BT58" s="226">
        <f>IFERROR(IF(RIGHT(VLOOKUP($A58,csapatok!$A:$GR,BT$271,FALSE),5)="Csere",VLOOKUP(LEFT(VLOOKUP($A58,csapatok!$A:$GR,BT$271,FALSE),LEN(VLOOKUP($A58,csapatok!$A:$GR,BT$271,FALSE))-6),'csapat-ranglista'!$A:$CC,BT$272,FALSE)/8,VLOOKUP(VLOOKUP($A58,csapatok!$A:$GR,BT$271,FALSE),'csapat-ranglista'!$A:$CC,BT$272,FALSE)/4),0)</f>
        <v>0</v>
      </c>
      <c r="BU58" s="226">
        <f>IFERROR(IF(RIGHT(VLOOKUP($A58,csapatok!$A:$GR,BU$271,FALSE),5)="Csere",VLOOKUP(LEFT(VLOOKUP($A58,csapatok!$A:$GR,BU$271,FALSE),LEN(VLOOKUP($A58,csapatok!$A:$GR,BU$271,FALSE))-6),'csapat-ranglista'!$A:$CC,BU$272,FALSE)/8,VLOOKUP(VLOOKUP($A58,csapatok!$A:$GR,BU$271,FALSE),'csapat-ranglista'!$A:$CC,BU$272,FALSE)/4),0)</f>
        <v>0</v>
      </c>
      <c r="BV58" s="226">
        <f>IFERROR(IF(RIGHT(VLOOKUP($A58,csapatok!$A:$GR,BV$271,FALSE),5)="Csere",VLOOKUP(LEFT(VLOOKUP($A58,csapatok!$A:$GR,BV$271,FALSE),LEN(VLOOKUP($A58,csapatok!$A:$GR,BV$271,FALSE))-6),'csapat-ranglista'!$A:$CC,BV$272,FALSE)/8,VLOOKUP(VLOOKUP($A58,csapatok!$A:$GR,BV$271,FALSE),'csapat-ranglista'!$A:$CC,BV$272,FALSE)/4),0)</f>
        <v>0</v>
      </c>
      <c r="BW58" s="226">
        <f>IFERROR(IF(RIGHT(VLOOKUP($A58,csapatok!$A:$GR,BW$271,FALSE),5)="Csere",VLOOKUP(LEFT(VLOOKUP($A58,csapatok!$A:$GR,BW$271,FALSE),LEN(VLOOKUP($A58,csapatok!$A:$GR,BW$271,FALSE))-6),'csapat-ranglista'!$A:$CC,BW$272,FALSE)/8,VLOOKUP(VLOOKUP($A58,csapatok!$A:$GR,BW$271,FALSE),'csapat-ranglista'!$A:$CC,BW$272,FALSE)/4),0)</f>
        <v>0</v>
      </c>
      <c r="BX58" s="226">
        <f>IFERROR(IF(RIGHT(VLOOKUP($A58,csapatok!$A:$GR,BX$271,FALSE),5)="Csere",VLOOKUP(LEFT(VLOOKUP($A58,csapatok!$A:$GR,BX$271,FALSE),LEN(VLOOKUP($A58,csapatok!$A:$GR,BX$271,FALSE))-6),'csapat-ranglista'!$A:$CC,BX$272,FALSE)/8,VLOOKUP(VLOOKUP($A58,csapatok!$A:$GR,BX$271,FALSE),'csapat-ranglista'!$A:$CC,BX$272,FALSE)/4),0)</f>
        <v>0</v>
      </c>
      <c r="BY58" s="226">
        <f>IFERROR(IF(RIGHT(VLOOKUP($A58,csapatok!$A:$GR,BY$271,FALSE),5)="Csere",VLOOKUP(LEFT(VLOOKUP($A58,csapatok!$A:$GR,BY$271,FALSE),LEN(VLOOKUP($A58,csapatok!$A:$GR,BY$271,FALSE))-6),'csapat-ranglista'!$A:$CC,BY$272,FALSE)/8,VLOOKUP(VLOOKUP($A58,csapatok!$A:$GR,BY$271,FALSE),'csapat-ranglista'!$A:$CC,BY$272,FALSE)/4),0)</f>
        <v>4.5300842415230305</v>
      </c>
      <c r="BZ58" s="226">
        <f>IFERROR(IF(RIGHT(VLOOKUP($A58,csapatok!$A:$GR,BZ$271,FALSE),5)="Csere",VLOOKUP(LEFT(VLOOKUP($A58,csapatok!$A:$GR,BZ$271,FALSE),LEN(VLOOKUP($A58,csapatok!$A:$GR,BZ$271,FALSE))-6),'csapat-ranglista'!$A:$CC,BZ$272,FALSE)/8,VLOOKUP(VLOOKUP($A58,csapatok!$A:$GR,BZ$271,FALSE),'csapat-ranglista'!$A:$CC,BZ$272,FALSE)/4),0)</f>
        <v>0</v>
      </c>
      <c r="CA58" s="226">
        <f>IFERROR(IF(RIGHT(VLOOKUP($A58,csapatok!$A:$GR,CA$271,FALSE),5)="Csere",VLOOKUP(LEFT(VLOOKUP($A58,csapatok!$A:$GR,CA$271,FALSE),LEN(VLOOKUP($A58,csapatok!$A:$GR,CA$271,FALSE))-6),'csapat-ranglista'!$A:$CC,CA$272,FALSE)/8,VLOOKUP(VLOOKUP($A58,csapatok!$A:$GR,CA$271,FALSE),'csapat-ranglista'!$A:$CC,CA$272,FALSE)/4),0)</f>
        <v>6.3881945633495798</v>
      </c>
      <c r="CB58" s="226">
        <f>IFERROR(IF(RIGHT(VLOOKUP($A58,csapatok!$A:$GR,CB$271,FALSE),5)="Csere",VLOOKUP(LEFT(VLOOKUP($A58,csapatok!$A:$GR,CB$271,FALSE),LEN(VLOOKUP($A58,csapatok!$A:$GR,CB$271,FALSE))-6),'csapat-ranglista'!$A:$CC,CB$272,FALSE)/8,VLOOKUP(VLOOKUP($A58,csapatok!$A:$GR,CB$271,FALSE),'csapat-ranglista'!$A:$CC,CB$272,FALSE)/4),0)</f>
        <v>0</v>
      </c>
      <c r="CC58" s="226">
        <f>IFERROR(IF(RIGHT(VLOOKUP($A58,csapatok!$A:$GR,CC$271,FALSE),5)="Csere",VLOOKUP(LEFT(VLOOKUP($A58,csapatok!$A:$GR,CC$271,FALSE),LEN(VLOOKUP($A58,csapatok!$A:$GR,CC$271,FALSE))-6),'csapat-ranglista'!$A:$CC,CC$272,FALSE)/8,VLOOKUP(VLOOKUP($A58,csapatok!$A:$GR,CC$271,FALSE),'csapat-ranglista'!$A:$CC,CC$272,FALSE)/4),0)</f>
        <v>0</v>
      </c>
      <c r="CD58" s="226">
        <f>IFERROR(IF(RIGHT(VLOOKUP($A58,csapatok!$A:$GR,CD$271,FALSE),5)="Csere",VLOOKUP(LEFT(VLOOKUP($A58,csapatok!$A:$GR,CD$271,FALSE),LEN(VLOOKUP($A58,csapatok!$A:$GR,CD$271,FALSE))-6),'csapat-ranglista'!$A:$CC,CD$272,FALSE)/8,VLOOKUP(VLOOKUP($A58,csapatok!$A:$GR,CD$271,FALSE),'csapat-ranglista'!$A:$CC,CD$272,FALSE)/4),0)</f>
        <v>0</v>
      </c>
      <c r="CE58" s="226">
        <f>IFERROR(IF(RIGHT(VLOOKUP($A58,csapatok!$A:$GR,CE$271,FALSE),5)="Csere",VLOOKUP(LEFT(VLOOKUP($A58,csapatok!$A:$GR,CE$271,FALSE),LEN(VLOOKUP($A58,csapatok!$A:$GR,CE$271,FALSE))-6),'csapat-ranglista'!$A:$CC,CE$272,FALSE)/8,VLOOKUP(VLOOKUP($A58,csapatok!$A:$GR,CE$271,FALSE),'csapat-ranglista'!$A:$CC,CE$272,FALSE)/4),0)</f>
        <v>0</v>
      </c>
      <c r="CF58" s="226">
        <f>IFERROR(IF(RIGHT(VLOOKUP($A58,csapatok!$A:$GR,CF$271,FALSE),5)="Csere",VLOOKUP(LEFT(VLOOKUP($A58,csapatok!$A:$GR,CF$271,FALSE),LEN(VLOOKUP($A58,csapatok!$A:$GR,CF$271,FALSE))-6),'csapat-ranglista'!$A:$CC,CF$272,FALSE)/8,VLOOKUP(VLOOKUP($A58,csapatok!$A:$GR,CF$271,FALSE),'csapat-ranglista'!$A:$CC,CF$272,FALSE)/4),0)</f>
        <v>0</v>
      </c>
      <c r="CG58" s="226">
        <f>IFERROR(IF(RIGHT(VLOOKUP($A58,csapatok!$A:$GR,CG$271,FALSE),5)="Csere",VLOOKUP(LEFT(VLOOKUP($A58,csapatok!$A:$GR,CG$271,FALSE),LEN(VLOOKUP($A58,csapatok!$A:$GR,CG$271,FALSE))-6),'csapat-ranglista'!$A:$CC,CG$272,FALSE)/8,VLOOKUP(VLOOKUP($A58,csapatok!$A:$GR,CG$271,FALSE),'csapat-ranglista'!$A:$CC,CG$272,FALSE)/4),0)</f>
        <v>0</v>
      </c>
      <c r="CH58" s="226">
        <f>IFERROR(IF(RIGHT(VLOOKUP($A58,csapatok!$A:$GR,CH$271,FALSE),5)="Csere",VLOOKUP(LEFT(VLOOKUP($A58,csapatok!$A:$GR,CH$271,FALSE),LEN(VLOOKUP($A58,csapatok!$A:$GR,CH$271,FALSE))-6),'csapat-ranglista'!$A:$CC,CH$272,FALSE)/8,VLOOKUP(VLOOKUP($A58,csapatok!$A:$GR,CH$271,FALSE),'csapat-ranglista'!$A:$CC,CH$272,FALSE)/4),0)</f>
        <v>0</v>
      </c>
      <c r="CI58" s="226">
        <f>IFERROR(IF(RIGHT(VLOOKUP($A58,csapatok!$A:$GR,CI$271,FALSE),5)="Csere",VLOOKUP(LEFT(VLOOKUP($A58,csapatok!$A:$GR,CI$271,FALSE),LEN(VLOOKUP($A58,csapatok!$A:$GR,CI$271,FALSE))-6),'csapat-ranglista'!$A:$CC,CI$272,FALSE)/8,VLOOKUP(VLOOKUP($A58,csapatok!$A:$GR,CI$271,FALSE),'csapat-ranglista'!$A:$CC,CI$272,FALSE)/4),0)</f>
        <v>0</v>
      </c>
      <c r="CJ58" s="227">
        <f>versenyek!$IQ$11*IFERROR(VLOOKUP(VLOOKUP($A58,versenyek!IP:IR,3,FALSE),szabalyok!$A$16:$B$23,2,FALSE)/4,0)</f>
        <v>0</v>
      </c>
      <c r="CK58" s="227">
        <f>versenyek!$IT$11*IFERROR(VLOOKUP(VLOOKUP($A58,versenyek!IS:IU,3,FALSE),szabalyok!$A$16:$B$23,2,FALSE)/4,0)</f>
        <v>0</v>
      </c>
      <c r="CL58" s="226"/>
      <c r="CM58" s="250">
        <f t="shared" si="1"/>
        <v>17.144100060117751</v>
      </c>
    </row>
    <row r="59" spans="1:91">
      <c r="A59" s="32" t="s">
        <v>185</v>
      </c>
      <c r="B59" s="2">
        <v>29387</v>
      </c>
      <c r="C59" s="133" t="str">
        <f t="shared" si="3"/>
        <v>felnőtt</v>
      </c>
      <c r="D59" s="32" t="s">
        <v>101</v>
      </c>
      <c r="E59" s="47">
        <v>0</v>
      </c>
      <c r="F59" s="32">
        <v>0</v>
      </c>
      <c r="G59" s="32">
        <v>1.3429615632927128</v>
      </c>
      <c r="H59" s="32">
        <v>0</v>
      </c>
      <c r="I59" s="32">
        <v>0</v>
      </c>
      <c r="J59" s="32">
        <v>0</v>
      </c>
      <c r="K59" s="32">
        <v>1.4081073308040863</v>
      </c>
      <c r="L59" s="32">
        <v>5.279007481732898</v>
      </c>
      <c r="M59" s="32">
        <v>4.0916936664087293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0.69409196293493336</v>
      </c>
      <c r="T59" s="32">
        <v>2.4835356626854082</v>
      </c>
      <c r="U59" s="32">
        <v>0.57513490402395961</v>
      </c>
      <c r="V59" s="32">
        <v>0</v>
      </c>
      <c r="W59" s="32">
        <v>3.7275273587501765</v>
      </c>
      <c r="X59" s="32">
        <f>IFERROR(IF(RIGHT(VLOOKUP($A59,csapatok!$A:$BL,X$271,FALSE),5)="Csere",VLOOKUP(LEFT(VLOOKUP($A59,csapatok!$A:$BL,X$271,FALSE),LEN(VLOOKUP($A59,csapatok!$A:$BL,X$271,FALSE))-6),'csapat-ranglista'!$A:$CC,X$272,FALSE)/8,VLOOKUP(VLOOKUP($A59,csapatok!$A:$BL,X$271,FALSE),'csapat-ranglista'!$A:$CC,X$272,FALSE)/4),0)</f>
        <v>0</v>
      </c>
      <c r="Y59" s="32">
        <f>IFERROR(IF(RIGHT(VLOOKUP($A59,csapatok!$A:$BL,Y$271,FALSE),5)="Csere",VLOOKUP(LEFT(VLOOKUP($A59,csapatok!$A:$BL,Y$271,FALSE),LEN(VLOOKUP($A59,csapatok!$A:$BL,Y$271,FALSE))-6),'csapat-ranglista'!$A:$CC,Y$272,FALSE)/8,VLOOKUP(VLOOKUP($A59,csapatok!$A:$BL,Y$271,FALSE),'csapat-ranglista'!$A:$CC,Y$272,FALSE)/4),0)</f>
        <v>0</v>
      </c>
      <c r="Z59" s="32">
        <f>IFERROR(IF(RIGHT(VLOOKUP($A59,csapatok!$A:$BL,Z$271,FALSE),5)="Csere",VLOOKUP(LEFT(VLOOKUP($A59,csapatok!$A:$BL,Z$271,FALSE),LEN(VLOOKUP($A59,csapatok!$A:$BL,Z$271,FALSE))-6),'csapat-ranglista'!$A:$CC,Z$272,FALSE)/8,VLOOKUP(VLOOKUP($A59,csapatok!$A:$BL,Z$271,FALSE),'csapat-ranglista'!$A:$CC,Z$272,FALSE)/4),0)</f>
        <v>0</v>
      </c>
      <c r="AA59" s="32">
        <f>IFERROR(IF(RIGHT(VLOOKUP($A59,csapatok!$A:$BL,AA$271,FALSE),5)="Csere",VLOOKUP(LEFT(VLOOKUP($A59,csapatok!$A:$BL,AA$271,FALSE),LEN(VLOOKUP($A59,csapatok!$A:$BL,AA$271,FALSE))-6),'csapat-ranglista'!$A:$CC,AA$272,FALSE)/8,VLOOKUP(VLOOKUP($A59,csapatok!$A:$BL,AA$271,FALSE),'csapat-ranglista'!$A:$CC,AA$272,FALSE)/4),0)</f>
        <v>0</v>
      </c>
      <c r="AB59" s="226">
        <f>IFERROR(IF(RIGHT(VLOOKUP($A59,csapatok!$A:$BL,AB$271,FALSE),5)="Csere",VLOOKUP(LEFT(VLOOKUP($A59,csapatok!$A:$BL,AB$271,FALSE),LEN(VLOOKUP($A59,csapatok!$A:$BL,AB$271,FALSE))-6),'csapat-ranglista'!$A:$CC,AB$272,FALSE)/8,VLOOKUP(VLOOKUP($A59,csapatok!$A:$BL,AB$271,FALSE),'csapat-ranglista'!$A:$CC,AB$272,FALSE)/4),0)</f>
        <v>0</v>
      </c>
      <c r="AC59" s="226">
        <f>IFERROR(IF(RIGHT(VLOOKUP($A59,csapatok!$A:$BL,AC$271,FALSE),5)="Csere",VLOOKUP(LEFT(VLOOKUP($A59,csapatok!$A:$BL,AC$271,FALSE),LEN(VLOOKUP($A59,csapatok!$A:$BL,AC$271,FALSE))-6),'csapat-ranglista'!$A:$CC,AC$272,FALSE)/8,VLOOKUP(VLOOKUP($A59,csapatok!$A:$BL,AC$271,FALSE),'csapat-ranglista'!$A:$CC,AC$272,FALSE)/4),0)</f>
        <v>0</v>
      </c>
      <c r="AD59" s="226">
        <f>IFERROR(IF(RIGHT(VLOOKUP($A59,csapatok!$A:$BL,AD$271,FALSE),5)="Csere",VLOOKUP(LEFT(VLOOKUP($A59,csapatok!$A:$BL,AD$271,FALSE),LEN(VLOOKUP($A59,csapatok!$A:$BL,AD$271,FALSE))-6),'csapat-ranglista'!$A:$CC,AD$272,FALSE)/8,VLOOKUP(VLOOKUP($A59,csapatok!$A:$BL,AD$271,FALSE),'csapat-ranglista'!$A:$CC,AD$272,FALSE)/4),0)</f>
        <v>0</v>
      </c>
      <c r="AE59" s="226">
        <f>IFERROR(IF(RIGHT(VLOOKUP($A59,csapatok!$A:$BL,AE$271,FALSE),5)="Csere",VLOOKUP(LEFT(VLOOKUP($A59,csapatok!$A:$BL,AE$271,FALSE),LEN(VLOOKUP($A59,csapatok!$A:$BL,AE$271,FALSE))-6),'csapat-ranglista'!$A:$CC,AE$272,FALSE)/8,VLOOKUP(VLOOKUP($A59,csapatok!$A:$BL,AE$271,FALSE),'csapat-ranglista'!$A:$CC,AE$272,FALSE)/4),0)</f>
        <v>0</v>
      </c>
      <c r="AF59" s="226">
        <f>IFERROR(IF(RIGHT(VLOOKUP($A59,csapatok!$A:$BL,AF$271,FALSE),5)="Csere",VLOOKUP(LEFT(VLOOKUP($A59,csapatok!$A:$BL,AF$271,FALSE),LEN(VLOOKUP($A59,csapatok!$A:$BL,AF$271,FALSE))-6),'csapat-ranglista'!$A:$CC,AF$272,FALSE)/8,VLOOKUP(VLOOKUP($A59,csapatok!$A:$BL,AF$271,FALSE),'csapat-ranglista'!$A:$CC,AF$272,FALSE)/4),0)</f>
        <v>0</v>
      </c>
      <c r="AG59" s="226">
        <f>IFERROR(IF(RIGHT(VLOOKUP($A59,csapatok!$A:$BL,AG$271,FALSE),5)="Csere",VLOOKUP(LEFT(VLOOKUP($A59,csapatok!$A:$BL,AG$271,FALSE),LEN(VLOOKUP($A59,csapatok!$A:$BL,AG$271,FALSE))-6),'csapat-ranglista'!$A:$CC,AG$272,FALSE)/8,VLOOKUP(VLOOKUP($A59,csapatok!$A:$BL,AG$271,FALSE),'csapat-ranglista'!$A:$CC,AG$272,FALSE)/4),0)</f>
        <v>0</v>
      </c>
      <c r="AH59" s="226">
        <f>IFERROR(IF(RIGHT(VLOOKUP($A59,csapatok!$A:$BL,AH$271,FALSE),5)="Csere",VLOOKUP(LEFT(VLOOKUP($A59,csapatok!$A:$BL,AH$271,FALSE),LEN(VLOOKUP($A59,csapatok!$A:$BL,AH$271,FALSE))-6),'csapat-ranglista'!$A:$CC,AH$272,FALSE)/8,VLOOKUP(VLOOKUP($A59,csapatok!$A:$BL,AH$271,FALSE),'csapat-ranglista'!$A:$CC,AH$272,FALSE)/4),0)</f>
        <v>0</v>
      </c>
      <c r="AI59" s="226">
        <f>IFERROR(IF(RIGHT(VLOOKUP($A59,csapatok!$A:$BL,AI$271,FALSE),5)="Csere",VLOOKUP(LEFT(VLOOKUP($A59,csapatok!$A:$BL,AI$271,FALSE),LEN(VLOOKUP($A59,csapatok!$A:$BL,AI$271,FALSE))-6),'csapat-ranglista'!$A:$CC,AI$272,FALSE)/8,VLOOKUP(VLOOKUP($A59,csapatok!$A:$BL,AI$271,FALSE),'csapat-ranglista'!$A:$CC,AI$272,FALSE)/4),0)</f>
        <v>0</v>
      </c>
      <c r="AJ59" s="226">
        <f>IFERROR(IF(RIGHT(VLOOKUP($A59,csapatok!$A:$BL,AJ$271,FALSE),5)="Csere",VLOOKUP(LEFT(VLOOKUP($A59,csapatok!$A:$BL,AJ$271,FALSE),LEN(VLOOKUP($A59,csapatok!$A:$BL,AJ$271,FALSE))-6),'csapat-ranglista'!$A:$CC,AJ$272,FALSE)/8,VLOOKUP(VLOOKUP($A59,csapatok!$A:$BL,AJ$271,FALSE),'csapat-ranglista'!$A:$CC,AJ$272,FALSE)/2),0)</f>
        <v>0</v>
      </c>
      <c r="AK59" s="226">
        <f>IFERROR(IF(RIGHT(VLOOKUP($A59,csapatok!$A:$CN,AK$271,FALSE),5)="Csere",VLOOKUP(LEFT(VLOOKUP($A59,csapatok!$A:$CN,AK$271,FALSE),LEN(VLOOKUP($A59,csapatok!$A:$CN,AK$271,FALSE))-6),'csapat-ranglista'!$A:$CC,AK$272,FALSE)/8,VLOOKUP(VLOOKUP($A59,csapatok!$A:$CN,AK$271,FALSE),'csapat-ranglista'!$A:$CC,AK$272,FALSE)/4),0)</f>
        <v>0</v>
      </c>
      <c r="AL59" s="226">
        <f>IFERROR(IF(RIGHT(VLOOKUP($A59,csapatok!$A:$CN,AL$271,FALSE),5)="Csere",VLOOKUP(LEFT(VLOOKUP($A59,csapatok!$A:$CN,AL$271,FALSE),LEN(VLOOKUP($A59,csapatok!$A:$CN,AL$271,FALSE))-6),'csapat-ranglista'!$A:$CC,AL$272,FALSE)/8,VLOOKUP(VLOOKUP($A59,csapatok!$A:$CN,AL$271,FALSE),'csapat-ranglista'!$A:$CC,AL$272,FALSE)/4),0)</f>
        <v>0</v>
      </c>
      <c r="AM59" s="226">
        <f>IFERROR(IF(RIGHT(VLOOKUP($A59,csapatok!$A:$CN,AM$271,FALSE),5)="Csere",VLOOKUP(LEFT(VLOOKUP($A59,csapatok!$A:$CN,AM$271,FALSE),LEN(VLOOKUP($A59,csapatok!$A:$CN,AM$271,FALSE))-6),'csapat-ranglista'!$A:$CC,AM$272,FALSE)/8,VLOOKUP(VLOOKUP($A59,csapatok!$A:$CN,AM$271,FALSE),'csapat-ranglista'!$A:$CC,AM$272,FALSE)/4),0)</f>
        <v>0</v>
      </c>
      <c r="AN59" s="226">
        <f>IFERROR(IF(RIGHT(VLOOKUP($A59,csapatok!$A:$CN,AN$271,FALSE),5)="Csere",VLOOKUP(LEFT(VLOOKUP($A59,csapatok!$A:$CN,AN$271,FALSE),LEN(VLOOKUP($A59,csapatok!$A:$CN,AN$271,FALSE))-6),'csapat-ranglista'!$A:$CC,AN$272,FALSE)/8,VLOOKUP(VLOOKUP($A59,csapatok!$A:$CN,AN$271,FALSE),'csapat-ranglista'!$A:$CC,AN$272,FALSE)/4),0)</f>
        <v>0</v>
      </c>
      <c r="AO59" s="226">
        <f>IFERROR(IF(RIGHT(VLOOKUP($A59,csapatok!$A:$CN,AO$271,FALSE),5)="Csere",VLOOKUP(LEFT(VLOOKUP($A59,csapatok!$A:$CN,AO$271,FALSE),LEN(VLOOKUP($A59,csapatok!$A:$CN,AO$271,FALSE))-6),'csapat-ranglista'!$A:$CC,AO$272,FALSE)/8,VLOOKUP(VLOOKUP($A59,csapatok!$A:$CN,AO$271,FALSE),'csapat-ranglista'!$A:$CC,AO$272,FALSE)/4),0)</f>
        <v>0</v>
      </c>
      <c r="AP59" s="226">
        <f>IFERROR(IF(RIGHT(VLOOKUP($A59,csapatok!$A:$CN,AP$271,FALSE),5)="Csere",VLOOKUP(LEFT(VLOOKUP($A59,csapatok!$A:$CN,AP$271,FALSE),LEN(VLOOKUP($A59,csapatok!$A:$CN,AP$271,FALSE))-6),'csapat-ranglista'!$A:$CC,AP$272,FALSE)/8,VLOOKUP(VLOOKUP($A59,csapatok!$A:$CN,AP$271,FALSE),'csapat-ranglista'!$A:$CC,AP$272,FALSE)/4),0)</f>
        <v>0</v>
      </c>
      <c r="AQ59" s="226">
        <f>IFERROR(IF(RIGHT(VLOOKUP($A59,csapatok!$A:$CN,AQ$271,FALSE),5)="Csere",VLOOKUP(LEFT(VLOOKUP($A59,csapatok!$A:$CN,AQ$271,FALSE),LEN(VLOOKUP($A59,csapatok!$A:$CN,AQ$271,FALSE))-6),'csapat-ranglista'!$A:$CC,AQ$272,FALSE)/8,VLOOKUP(VLOOKUP($A59,csapatok!$A:$CN,AQ$271,FALSE),'csapat-ranglista'!$A:$CC,AQ$272,FALSE)/4),0)</f>
        <v>0</v>
      </c>
      <c r="AR59" s="226">
        <f>IFERROR(IF(RIGHT(VLOOKUP($A59,csapatok!$A:$CN,AR$271,FALSE),5)="Csere",VLOOKUP(LEFT(VLOOKUP($A59,csapatok!$A:$CN,AR$271,FALSE),LEN(VLOOKUP($A59,csapatok!$A:$CN,AR$271,FALSE))-6),'csapat-ranglista'!$A:$CC,AR$272,FALSE)/8,VLOOKUP(VLOOKUP($A59,csapatok!$A:$CN,AR$271,FALSE),'csapat-ranglista'!$A:$CC,AR$272,FALSE)/4),0)</f>
        <v>0</v>
      </c>
      <c r="AS59" s="226">
        <f>IFERROR(IF(RIGHT(VLOOKUP($A59,csapatok!$A:$CN,AS$271,FALSE),5)="Csere",VLOOKUP(LEFT(VLOOKUP($A59,csapatok!$A:$CN,AS$271,FALSE),LEN(VLOOKUP($A59,csapatok!$A:$CN,AS$271,FALSE))-6),'csapat-ranglista'!$A:$CC,AS$272,FALSE)/8,VLOOKUP(VLOOKUP($A59,csapatok!$A:$CN,AS$271,FALSE),'csapat-ranglista'!$A:$CC,AS$272,FALSE)/4),0)</f>
        <v>0</v>
      </c>
      <c r="AT59" s="226">
        <f>IFERROR(IF(RIGHT(VLOOKUP($A59,csapatok!$A:$CN,AT$271,FALSE),5)="Csere",VLOOKUP(LEFT(VLOOKUP($A59,csapatok!$A:$CN,AT$271,FALSE),LEN(VLOOKUP($A59,csapatok!$A:$CN,AT$271,FALSE))-6),'csapat-ranglista'!$A:$CC,AT$272,FALSE)/8,VLOOKUP(VLOOKUP($A59,csapatok!$A:$CN,AT$271,FALSE),'csapat-ranglista'!$A:$CC,AT$272,FALSE)/4),0)</f>
        <v>0</v>
      </c>
      <c r="AU59" s="226">
        <f>IFERROR(IF(RIGHT(VLOOKUP($A59,csapatok!$A:$CN,AU$271,FALSE),5)="Csere",VLOOKUP(LEFT(VLOOKUP($A59,csapatok!$A:$CN,AU$271,FALSE),LEN(VLOOKUP($A59,csapatok!$A:$CN,AU$271,FALSE))-6),'csapat-ranglista'!$A:$CC,AU$272,FALSE)/8,VLOOKUP(VLOOKUP($A59,csapatok!$A:$CN,AU$271,FALSE),'csapat-ranglista'!$A:$CC,AU$272,FALSE)/4),0)</f>
        <v>1.7991735895641718</v>
      </c>
      <c r="AV59" s="226">
        <f>IFERROR(IF(RIGHT(VLOOKUP($A59,csapatok!$A:$CN,AV$271,FALSE),5)="Csere",VLOOKUP(LEFT(VLOOKUP($A59,csapatok!$A:$CN,AV$271,FALSE),LEN(VLOOKUP($A59,csapatok!$A:$CN,AV$271,FALSE))-6),'csapat-ranglista'!$A:$CC,AV$272,FALSE)/8,VLOOKUP(VLOOKUP($A59,csapatok!$A:$CN,AV$271,FALSE),'csapat-ranglista'!$A:$CC,AV$272,FALSE)/4),0)</f>
        <v>0</v>
      </c>
      <c r="AW59" s="226">
        <f>IFERROR(IF(RIGHT(VLOOKUP($A59,csapatok!$A:$CN,AW$271,FALSE),5)="Csere",VLOOKUP(LEFT(VLOOKUP($A59,csapatok!$A:$CN,AW$271,FALSE),LEN(VLOOKUP($A59,csapatok!$A:$CN,AW$271,FALSE))-6),'csapat-ranglista'!$A:$CC,AW$272,FALSE)/8,VLOOKUP(VLOOKUP($A59,csapatok!$A:$CN,AW$271,FALSE),'csapat-ranglista'!$A:$CC,AW$272,FALSE)/4),0)</f>
        <v>0</v>
      </c>
      <c r="AX59" s="226">
        <f>IFERROR(IF(RIGHT(VLOOKUP($A59,csapatok!$A:$CN,AX$271,FALSE),5)="Csere",VLOOKUP(LEFT(VLOOKUP($A59,csapatok!$A:$CN,AX$271,FALSE),LEN(VLOOKUP($A59,csapatok!$A:$CN,AX$271,FALSE))-6),'csapat-ranglista'!$A:$CC,AX$272,FALSE)/8,VLOOKUP(VLOOKUP($A59,csapatok!$A:$CN,AX$271,FALSE),'csapat-ranglista'!$A:$CC,AX$272,FALSE)/4),0)</f>
        <v>0</v>
      </c>
      <c r="AY59" s="226">
        <f>IFERROR(IF(RIGHT(VLOOKUP($A59,csapatok!$A:$GR,AY$271,FALSE),5)="Csere",VLOOKUP(LEFT(VLOOKUP($A59,csapatok!$A:$GR,AY$271,FALSE),LEN(VLOOKUP($A59,csapatok!$A:$GR,AY$271,FALSE))-6),'csapat-ranglista'!$A:$CC,AY$272,FALSE)/8,VLOOKUP(VLOOKUP($A59,csapatok!$A:$GR,AY$271,FALSE),'csapat-ranglista'!$A:$CC,AY$272,FALSE)/4),0)</f>
        <v>0</v>
      </c>
      <c r="AZ59" s="226">
        <f>IFERROR(IF(RIGHT(VLOOKUP($A59,csapatok!$A:$GR,AZ$271,FALSE),5)="Csere",VLOOKUP(LEFT(VLOOKUP($A59,csapatok!$A:$GR,AZ$271,FALSE),LEN(VLOOKUP($A59,csapatok!$A:$GR,AZ$271,FALSE))-6),'csapat-ranglista'!$A:$CC,AZ$272,FALSE)/8,VLOOKUP(VLOOKUP($A59,csapatok!$A:$GR,AZ$271,FALSE),'csapat-ranglista'!$A:$CC,AZ$272,FALSE)/4),0)</f>
        <v>0</v>
      </c>
      <c r="BA59" s="226">
        <f>IFERROR(IF(RIGHT(VLOOKUP($A59,csapatok!$A:$GR,BA$271,FALSE),5)="Csere",VLOOKUP(LEFT(VLOOKUP($A59,csapatok!$A:$GR,BA$271,FALSE),LEN(VLOOKUP($A59,csapatok!$A:$GR,BA$271,FALSE))-6),'csapat-ranglista'!$A:$CC,BA$272,FALSE)/8,VLOOKUP(VLOOKUP($A59,csapatok!$A:$GR,BA$271,FALSE),'csapat-ranglista'!$A:$CC,BA$272,FALSE)/4),0)</f>
        <v>0</v>
      </c>
      <c r="BB59" s="226">
        <f>IFERROR(IF(RIGHT(VLOOKUP($A59,csapatok!$A:$GR,BB$271,FALSE),5)="Csere",VLOOKUP(LEFT(VLOOKUP($A59,csapatok!$A:$GR,BB$271,FALSE),LEN(VLOOKUP($A59,csapatok!$A:$GR,BB$271,FALSE))-6),'csapat-ranglista'!$A:$CC,BB$272,FALSE)/8,VLOOKUP(VLOOKUP($A59,csapatok!$A:$GR,BB$271,FALSE),'csapat-ranglista'!$A:$CC,BB$272,FALSE)/4),0)</f>
        <v>0</v>
      </c>
      <c r="BC59" s="227">
        <f>versenyek!$ES$11*IFERROR(VLOOKUP(VLOOKUP($A59,versenyek!ER:ET,3,FALSE),szabalyok!$A$16:$B$23,2,FALSE)/4,0)</f>
        <v>0</v>
      </c>
      <c r="BD59" s="227">
        <f>versenyek!$EV$11*IFERROR(VLOOKUP(VLOOKUP($A59,versenyek!EU:EW,3,FALSE),szabalyok!$A$16:$B$23,2,FALSE)/4,0)</f>
        <v>0</v>
      </c>
      <c r="BE59" s="226">
        <f>IFERROR(IF(RIGHT(VLOOKUP($A59,csapatok!$A:$GR,BE$271,FALSE),5)="Csere",VLOOKUP(LEFT(VLOOKUP($A59,csapatok!$A:$GR,BE$271,FALSE),LEN(VLOOKUP($A59,csapatok!$A:$GR,BE$271,FALSE))-6),'csapat-ranglista'!$A:$CC,BE$272,FALSE)/8,VLOOKUP(VLOOKUP($A59,csapatok!$A:$GR,BE$271,FALSE),'csapat-ranglista'!$A:$CC,BE$272,FALSE)/4),0)</f>
        <v>0</v>
      </c>
      <c r="BF59" s="226">
        <f>IFERROR(IF(RIGHT(VLOOKUP($A59,csapatok!$A:$GR,BF$271,FALSE),5)="Csere",VLOOKUP(LEFT(VLOOKUP($A59,csapatok!$A:$GR,BF$271,FALSE),LEN(VLOOKUP($A59,csapatok!$A:$GR,BF$271,FALSE))-6),'csapat-ranglista'!$A:$CC,BF$272,FALSE)/8,VLOOKUP(VLOOKUP($A59,csapatok!$A:$GR,BF$271,FALSE),'csapat-ranglista'!$A:$CC,BF$272,FALSE)/4),0)</f>
        <v>0</v>
      </c>
      <c r="BG59" s="226">
        <f>IFERROR(IF(RIGHT(VLOOKUP($A59,csapatok!$A:$GR,BG$271,FALSE),5)="Csere",VLOOKUP(LEFT(VLOOKUP($A59,csapatok!$A:$GR,BG$271,FALSE),LEN(VLOOKUP($A59,csapatok!$A:$GR,BG$271,FALSE))-6),'csapat-ranglista'!$A:$CC,BG$272,FALSE)/8,VLOOKUP(VLOOKUP($A59,csapatok!$A:$GR,BG$271,FALSE),'csapat-ranglista'!$A:$CC,BG$272,FALSE)/4),0)</f>
        <v>0</v>
      </c>
      <c r="BH59" s="226">
        <f>IFERROR(IF(RIGHT(VLOOKUP($A59,csapatok!$A:$GR,BH$271,FALSE),5)="Csere",VLOOKUP(LEFT(VLOOKUP($A59,csapatok!$A:$GR,BH$271,FALSE),LEN(VLOOKUP($A59,csapatok!$A:$GR,BH$271,FALSE))-6),'csapat-ranglista'!$A:$CC,BH$272,FALSE)/8,VLOOKUP(VLOOKUP($A59,csapatok!$A:$GR,BH$271,FALSE),'csapat-ranglista'!$A:$CC,BH$272,FALSE)/4),0)</f>
        <v>0</v>
      </c>
      <c r="BI59" s="226">
        <f>IFERROR(IF(RIGHT(VLOOKUP($A59,csapatok!$A:$GR,BI$271,FALSE),5)="Csere",VLOOKUP(LEFT(VLOOKUP($A59,csapatok!$A:$GR,BI$271,FALSE),LEN(VLOOKUP($A59,csapatok!$A:$GR,BI$271,FALSE))-6),'csapat-ranglista'!$A:$CC,BI$272,FALSE)/8,VLOOKUP(VLOOKUP($A59,csapatok!$A:$GR,BI$271,FALSE),'csapat-ranglista'!$A:$CC,BI$272,FALSE)/4),0)</f>
        <v>0</v>
      </c>
      <c r="BJ59" s="226">
        <f>IFERROR(IF(RIGHT(VLOOKUP($A59,csapatok!$A:$GR,BJ$271,FALSE),5)="Csere",VLOOKUP(LEFT(VLOOKUP($A59,csapatok!$A:$GR,BJ$271,FALSE),LEN(VLOOKUP($A59,csapatok!$A:$GR,BJ$271,FALSE))-6),'csapat-ranglista'!$A:$CC,BJ$272,FALSE)/8,VLOOKUP(VLOOKUP($A59,csapatok!$A:$GR,BJ$271,FALSE),'csapat-ranglista'!$A:$CC,BJ$272,FALSE)/4),0)</f>
        <v>0</v>
      </c>
      <c r="BK59" s="226">
        <f>IFERROR(IF(RIGHT(VLOOKUP($A59,csapatok!$A:$GR,BK$271,FALSE),5)="Csere",VLOOKUP(LEFT(VLOOKUP($A59,csapatok!$A:$GR,BK$271,FALSE),LEN(VLOOKUP($A59,csapatok!$A:$GR,BK$271,FALSE))-6),'csapat-ranglista'!$A:$CC,BK$272,FALSE)/8,VLOOKUP(VLOOKUP($A59,csapatok!$A:$GR,BK$271,FALSE),'csapat-ranglista'!$A:$CC,BK$272,FALSE)/4),0)</f>
        <v>0</v>
      </c>
      <c r="BL59" s="226">
        <f>IFERROR(IF(RIGHT(VLOOKUP($A59,csapatok!$A:$GR,BL$271,FALSE),5)="Csere",VLOOKUP(LEFT(VLOOKUP($A59,csapatok!$A:$GR,BL$271,FALSE),LEN(VLOOKUP($A59,csapatok!$A:$GR,BL$271,FALSE))-6),'csapat-ranglista'!$A:$CC,BL$272,FALSE)/8,VLOOKUP(VLOOKUP($A59,csapatok!$A:$GR,BL$271,FALSE),'csapat-ranglista'!$A:$CC,BL$272,FALSE)/4),0)</f>
        <v>0</v>
      </c>
      <c r="BM59" s="226">
        <f>IFERROR(IF(RIGHT(VLOOKUP($A59,csapatok!$A:$GR,BM$271,FALSE),5)="Csere",VLOOKUP(LEFT(VLOOKUP($A59,csapatok!$A:$GR,BM$271,FALSE),LEN(VLOOKUP($A59,csapatok!$A:$GR,BM$271,FALSE))-6),'csapat-ranglista'!$A:$CC,BM$272,FALSE)/8,VLOOKUP(VLOOKUP($A59,csapatok!$A:$GR,BM$271,FALSE),'csapat-ranglista'!$A:$CC,BM$272,FALSE)/4),0)</f>
        <v>0</v>
      </c>
      <c r="BN59" s="226">
        <f>IFERROR(IF(RIGHT(VLOOKUP($A59,csapatok!$A:$GR,BN$271,FALSE),5)="Csere",VLOOKUP(LEFT(VLOOKUP($A59,csapatok!$A:$GR,BN$271,FALSE),LEN(VLOOKUP($A59,csapatok!$A:$GR,BN$271,FALSE))-6),'csapat-ranglista'!$A:$CC,BN$272,FALSE)/8,VLOOKUP(VLOOKUP($A59,csapatok!$A:$GR,BN$271,FALSE),'csapat-ranglista'!$A:$CC,BN$272,FALSE)/4),0)</f>
        <v>0</v>
      </c>
      <c r="BO59" s="226">
        <f>IFERROR(IF(RIGHT(VLOOKUP($A59,csapatok!$A:$GR,BO$271,FALSE),5)="Csere",VLOOKUP(LEFT(VLOOKUP($A59,csapatok!$A:$GR,BO$271,FALSE),LEN(VLOOKUP($A59,csapatok!$A:$GR,BO$271,FALSE))-6),'csapat-ranglista'!$A:$CC,BO$272,FALSE)/8,VLOOKUP(VLOOKUP($A59,csapatok!$A:$GR,BO$271,FALSE),'csapat-ranglista'!$A:$CC,BO$272,FALSE)/4),0)</f>
        <v>5.4465881304359316</v>
      </c>
      <c r="BP59" s="226">
        <f>IFERROR(IF(RIGHT(VLOOKUP($A59,csapatok!$A:$GR,BP$271,FALSE),5)="Csere",VLOOKUP(LEFT(VLOOKUP($A59,csapatok!$A:$GR,BP$271,FALSE),LEN(VLOOKUP($A59,csapatok!$A:$GR,BP$271,FALSE))-6),'csapat-ranglista'!$A:$CC,BP$272,FALSE)/8,VLOOKUP(VLOOKUP($A59,csapatok!$A:$GR,BP$271,FALSE),'csapat-ranglista'!$A:$CC,BP$272,FALSE)/4),0)</f>
        <v>0</v>
      </c>
      <c r="BQ59" s="226">
        <f>IFERROR(IF(RIGHT(VLOOKUP($A59,csapatok!$A:$GR,BQ$271,FALSE),5)="Csere",VLOOKUP(LEFT(VLOOKUP($A59,csapatok!$A:$GR,BQ$271,FALSE),LEN(VLOOKUP($A59,csapatok!$A:$GR,BQ$271,FALSE))-6),'csapat-ranglista'!$A:$CC,BQ$272,FALSE)/8,VLOOKUP(VLOOKUP($A59,csapatok!$A:$GR,BQ$271,FALSE),'csapat-ranglista'!$A:$CC,BQ$272,FALSE)/4),0)</f>
        <v>0</v>
      </c>
      <c r="BR59" s="226">
        <f>IFERROR(IF(RIGHT(VLOOKUP($A59,csapatok!$A:$GR,BR$271,FALSE),5)="Csere",VLOOKUP(LEFT(VLOOKUP($A59,csapatok!$A:$GR,BR$271,FALSE),LEN(VLOOKUP($A59,csapatok!$A:$GR,BR$271,FALSE))-6),'csapat-ranglista'!$A:$CC,BR$272,FALSE)/8,VLOOKUP(VLOOKUP($A59,csapatok!$A:$GR,BR$271,FALSE),'csapat-ranglista'!$A:$CC,BR$272,FALSE)/4),0)</f>
        <v>0</v>
      </c>
      <c r="BS59" s="226">
        <f>IFERROR(IF(RIGHT(VLOOKUP($A59,csapatok!$A:$GR,BS$271,FALSE),5)="Csere",VLOOKUP(LEFT(VLOOKUP($A59,csapatok!$A:$GR,BS$271,FALSE),LEN(VLOOKUP($A59,csapatok!$A:$GR,BS$271,FALSE))-6),'csapat-ranglista'!$A:$CC,BS$272,FALSE)/8,VLOOKUP(VLOOKUP($A59,csapatok!$A:$GR,BS$271,FALSE),'csapat-ranglista'!$A:$CC,BS$272,FALSE)/4),0)</f>
        <v>0</v>
      </c>
      <c r="BT59" s="226">
        <f>IFERROR(IF(RIGHT(VLOOKUP($A59,csapatok!$A:$GR,BT$271,FALSE),5)="Csere",VLOOKUP(LEFT(VLOOKUP($A59,csapatok!$A:$GR,BT$271,FALSE),LEN(VLOOKUP($A59,csapatok!$A:$GR,BT$271,FALSE))-6),'csapat-ranglista'!$A:$CC,BT$272,FALSE)/8,VLOOKUP(VLOOKUP($A59,csapatok!$A:$GR,BT$271,FALSE),'csapat-ranglista'!$A:$CC,BT$272,FALSE)/4),0)</f>
        <v>0</v>
      </c>
      <c r="BU59" s="226">
        <f>IFERROR(IF(RIGHT(VLOOKUP($A59,csapatok!$A:$GR,BU$271,FALSE),5)="Csere",VLOOKUP(LEFT(VLOOKUP($A59,csapatok!$A:$GR,BU$271,FALSE),LEN(VLOOKUP($A59,csapatok!$A:$GR,BU$271,FALSE))-6),'csapat-ranglista'!$A:$CC,BU$272,FALSE)/8,VLOOKUP(VLOOKUP($A59,csapatok!$A:$GR,BU$271,FALSE),'csapat-ranglista'!$A:$CC,BU$272,FALSE)/4),0)</f>
        <v>0</v>
      </c>
      <c r="BV59" s="226">
        <f>IFERROR(IF(RIGHT(VLOOKUP($A59,csapatok!$A:$GR,BV$271,FALSE),5)="Csere",VLOOKUP(LEFT(VLOOKUP($A59,csapatok!$A:$GR,BV$271,FALSE),LEN(VLOOKUP($A59,csapatok!$A:$GR,BV$271,FALSE))-6),'csapat-ranglista'!$A:$CC,BV$272,FALSE)/8,VLOOKUP(VLOOKUP($A59,csapatok!$A:$GR,BV$271,FALSE),'csapat-ranglista'!$A:$CC,BV$272,FALSE)/4),0)</f>
        <v>0</v>
      </c>
      <c r="BW59" s="226">
        <f>IFERROR(IF(RIGHT(VLOOKUP($A59,csapatok!$A:$GR,BW$271,FALSE),5)="Csere",VLOOKUP(LEFT(VLOOKUP($A59,csapatok!$A:$GR,BW$271,FALSE),LEN(VLOOKUP($A59,csapatok!$A:$GR,BW$271,FALSE))-6),'csapat-ranglista'!$A:$CC,BW$272,FALSE)/8,VLOOKUP(VLOOKUP($A59,csapatok!$A:$GR,BW$271,FALSE),'csapat-ranglista'!$A:$CC,BW$272,FALSE)/4),0)</f>
        <v>0</v>
      </c>
      <c r="BX59" s="226">
        <f>IFERROR(IF(RIGHT(VLOOKUP($A59,csapatok!$A:$GR,BX$271,FALSE),5)="Csere",VLOOKUP(LEFT(VLOOKUP($A59,csapatok!$A:$GR,BX$271,FALSE),LEN(VLOOKUP($A59,csapatok!$A:$GR,BX$271,FALSE))-6),'csapat-ranglista'!$A:$CC,BX$272,FALSE)/8,VLOOKUP(VLOOKUP($A59,csapatok!$A:$GR,BX$271,FALSE),'csapat-ranglista'!$A:$CC,BX$272,FALSE)/4),0)</f>
        <v>0</v>
      </c>
      <c r="BY59" s="226">
        <f>IFERROR(IF(RIGHT(VLOOKUP($A59,csapatok!$A:$GR,BY$271,FALSE),5)="Csere",VLOOKUP(LEFT(VLOOKUP($A59,csapatok!$A:$GR,BY$271,FALSE),LEN(VLOOKUP($A59,csapatok!$A:$GR,BY$271,FALSE))-6),'csapat-ranglista'!$A:$CC,BY$272,FALSE)/8,VLOOKUP(VLOOKUP($A59,csapatok!$A:$GR,BY$271,FALSE),'csapat-ranglista'!$A:$CC,BY$272,FALSE)/4),0)</f>
        <v>11.325210603807577</v>
      </c>
      <c r="BZ59" s="226">
        <f>IFERROR(IF(RIGHT(VLOOKUP($A59,csapatok!$A:$GR,BZ$271,FALSE),5)="Csere",VLOOKUP(LEFT(VLOOKUP($A59,csapatok!$A:$GR,BZ$271,FALSE),LEN(VLOOKUP($A59,csapatok!$A:$GR,BZ$271,FALSE))-6),'csapat-ranglista'!$A:$CC,BZ$272,FALSE)/8,VLOOKUP(VLOOKUP($A59,csapatok!$A:$GR,BZ$271,FALSE),'csapat-ranglista'!$A:$CC,BZ$272,FALSE)/4),0)</f>
        <v>0</v>
      </c>
      <c r="CA59" s="226">
        <f>IFERROR(IF(RIGHT(VLOOKUP($A59,csapatok!$A:$GR,CA$271,FALSE),5)="Csere",VLOOKUP(LEFT(VLOOKUP($A59,csapatok!$A:$GR,CA$271,FALSE),LEN(VLOOKUP($A59,csapatok!$A:$GR,CA$271,FALSE))-6),'csapat-ranglista'!$A:$CC,CA$272,FALSE)/8,VLOOKUP(VLOOKUP($A59,csapatok!$A:$GR,CA$271,FALSE),'csapat-ranglista'!$A:$CC,CA$272,FALSE)/4),0)</f>
        <v>0</v>
      </c>
      <c r="CB59" s="226">
        <f>IFERROR(IF(RIGHT(VLOOKUP($A59,csapatok!$A:$GR,CB$271,FALSE),5)="Csere",VLOOKUP(LEFT(VLOOKUP($A59,csapatok!$A:$GR,CB$271,FALSE),LEN(VLOOKUP($A59,csapatok!$A:$GR,CB$271,FALSE))-6),'csapat-ranglista'!$A:$CC,CB$272,FALSE)/8,VLOOKUP(VLOOKUP($A59,csapatok!$A:$GR,CB$271,FALSE),'csapat-ranglista'!$A:$CC,CB$272,FALSE)/4),0)</f>
        <v>0</v>
      </c>
      <c r="CC59" s="226">
        <f>IFERROR(IF(RIGHT(VLOOKUP($A59,csapatok!$A:$GR,CC$271,FALSE),5)="Csere",VLOOKUP(LEFT(VLOOKUP($A59,csapatok!$A:$GR,CC$271,FALSE),LEN(VLOOKUP($A59,csapatok!$A:$GR,CC$271,FALSE))-6),'csapat-ranglista'!$A:$CC,CC$272,FALSE)/8,VLOOKUP(VLOOKUP($A59,csapatok!$A:$GR,CC$271,FALSE),'csapat-ranglista'!$A:$CC,CC$272,FALSE)/4),0)</f>
        <v>0</v>
      </c>
      <c r="CD59" s="226">
        <f>IFERROR(IF(RIGHT(VLOOKUP($A59,csapatok!$A:$GR,CD$271,FALSE),5)="Csere",VLOOKUP(LEFT(VLOOKUP($A59,csapatok!$A:$GR,CD$271,FALSE),LEN(VLOOKUP($A59,csapatok!$A:$GR,CD$271,FALSE))-6),'csapat-ranglista'!$A:$CC,CD$272,FALSE)/8,VLOOKUP(VLOOKUP($A59,csapatok!$A:$GR,CD$271,FALSE),'csapat-ranglista'!$A:$CC,CD$272,FALSE)/4),0)</f>
        <v>0</v>
      </c>
      <c r="CE59" s="226">
        <f>IFERROR(IF(RIGHT(VLOOKUP($A59,csapatok!$A:$GR,CE$271,FALSE),5)="Csere",VLOOKUP(LEFT(VLOOKUP($A59,csapatok!$A:$GR,CE$271,FALSE),LEN(VLOOKUP($A59,csapatok!$A:$GR,CE$271,FALSE))-6),'csapat-ranglista'!$A:$CC,CE$272,FALSE)/8,VLOOKUP(VLOOKUP($A59,csapatok!$A:$GR,CE$271,FALSE),'csapat-ranglista'!$A:$CC,CE$272,FALSE)/4),0)</f>
        <v>0</v>
      </c>
      <c r="CF59" s="226">
        <f>IFERROR(IF(RIGHT(VLOOKUP($A59,csapatok!$A:$GR,CF$271,FALSE),5)="Csere",VLOOKUP(LEFT(VLOOKUP($A59,csapatok!$A:$GR,CF$271,FALSE),LEN(VLOOKUP($A59,csapatok!$A:$GR,CF$271,FALSE))-6),'csapat-ranglista'!$A:$CC,CF$272,FALSE)/8,VLOOKUP(VLOOKUP($A59,csapatok!$A:$GR,CF$271,FALSE),'csapat-ranglista'!$A:$CC,CF$272,FALSE)/4),0)</f>
        <v>0</v>
      </c>
      <c r="CG59" s="226">
        <f>IFERROR(IF(RIGHT(VLOOKUP($A59,csapatok!$A:$GR,CG$271,FALSE),5)="Csere",VLOOKUP(LEFT(VLOOKUP($A59,csapatok!$A:$GR,CG$271,FALSE),LEN(VLOOKUP($A59,csapatok!$A:$GR,CG$271,FALSE))-6),'csapat-ranglista'!$A:$CC,CG$272,FALSE)/8,VLOOKUP(VLOOKUP($A59,csapatok!$A:$GR,CG$271,FALSE),'csapat-ranglista'!$A:$CC,CG$272,FALSE)/4),0)</f>
        <v>0</v>
      </c>
      <c r="CH59" s="226">
        <f>IFERROR(IF(RIGHT(VLOOKUP($A59,csapatok!$A:$GR,CH$271,FALSE),5)="Csere",VLOOKUP(LEFT(VLOOKUP($A59,csapatok!$A:$GR,CH$271,FALSE),LEN(VLOOKUP($A59,csapatok!$A:$GR,CH$271,FALSE))-6),'csapat-ranglista'!$A:$CC,CH$272,FALSE)/8,VLOOKUP(VLOOKUP($A59,csapatok!$A:$GR,CH$271,FALSE),'csapat-ranglista'!$A:$CC,CH$272,FALSE)/4),0)</f>
        <v>0</v>
      </c>
      <c r="CI59" s="226">
        <f>IFERROR(IF(RIGHT(VLOOKUP($A59,csapatok!$A:$GR,CI$271,FALSE),5)="Csere",VLOOKUP(LEFT(VLOOKUP($A59,csapatok!$A:$GR,CI$271,FALSE),LEN(VLOOKUP($A59,csapatok!$A:$GR,CI$271,FALSE))-6),'csapat-ranglista'!$A:$CC,CI$272,FALSE)/8,VLOOKUP(VLOOKUP($A59,csapatok!$A:$GR,CI$271,FALSE),'csapat-ranglista'!$A:$CC,CI$272,FALSE)/4),0)</f>
        <v>0</v>
      </c>
      <c r="CJ59" s="227">
        <f>versenyek!$IQ$11*IFERROR(VLOOKUP(VLOOKUP($A59,versenyek!IP:IR,3,FALSE),szabalyok!$A$16:$B$23,2,FALSE)/4,0)</f>
        <v>0</v>
      </c>
      <c r="CK59" s="227">
        <f>versenyek!$IT$11*IFERROR(VLOOKUP(VLOOKUP($A59,versenyek!IS:IU,3,FALSE),szabalyok!$A$16:$B$23,2,FALSE)/4,0)</f>
        <v>0</v>
      </c>
      <c r="CL59" s="226"/>
      <c r="CM59" s="250">
        <f t="shared" si="1"/>
        <v>16.771798734243507</v>
      </c>
    </row>
    <row r="60" spans="1:91">
      <c r="A60" s="32" t="s">
        <v>89</v>
      </c>
      <c r="B60" s="2">
        <v>30177</v>
      </c>
      <c r="C60" s="133" t="str">
        <f t="shared" si="3"/>
        <v>felnőtt</v>
      </c>
      <c r="D60" s="32" t="s">
        <v>9</v>
      </c>
      <c r="E60" s="47">
        <v>6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0.47990977106662713</v>
      </c>
      <c r="M60" s="32">
        <v>0</v>
      </c>
      <c r="N60" s="32">
        <v>4.3071353149220641</v>
      </c>
      <c r="O60" s="32">
        <v>0</v>
      </c>
      <c r="P60" s="32">
        <v>0</v>
      </c>
      <c r="Q60" s="32">
        <v>0</v>
      </c>
      <c r="R60" s="32">
        <v>0</v>
      </c>
      <c r="S60" s="32">
        <v>0.69409196293493336</v>
      </c>
      <c r="T60" s="32">
        <v>2.4835356626854082</v>
      </c>
      <c r="U60" s="32">
        <v>0</v>
      </c>
      <c r="V60" s="32">
        <v>0</v>
      </c>
      <c r="W60" s="32">
        <v>8.200560189250389</v>
      </c>
      <c r="X60" s="32">
        <f>IFERROR(IF(RIGHT(VLOOKUP($A60,csapatok!$A:$BL,X$271,FALSE),5)="Csere",VLOOKUP(LEFT(VLOOKUP($A60,csapatok!$A:$BL,X$271,FALSE),LEN(VLOOKUP($A60,csapatok!$A:$BL,X$271,FALSE))-6),'csapat-ranglista'!$A:$CC,X$272,FALSE)/8,VLOOKUP(VLOOKUP($A60,csapatok!$A:$BL,X$271,FALSE),'csapat-ranglista'!$A:$CC,X$272,FALSE)/4),0)</f>
        <v>0</v>
      </c>
      <c r="Y60" s="32">
        <f>IFERROR(IF(RIGHT(VLOOKUP($A60,csapatok!$A:$BL,Y$271,FALSE),5)="Csere",VLOOKUP(LEFT(VLOOKUP($A60,csapatok!$A:$BL,Y$271,FALSE),LEN(VLOOKUP($A60,csapatok!$A:$BL,Y$271,FALSE))-6),'csapat-ranglista'!$A:$CC,Y$272,FALSE)/8,VLOOKUP(VLOOKUP($A60,csapatok!$A:$BL,Y$271,FALSE),'csapat-ranglista'!$A:$CC,Y$272,FALSE)/4),0)</f>
        <v>0</v>
      </c>
      <c r="Z60" s="32">
        <f>IFERROR(IF(RIGHT(VLOOKUP($A60,csapatok!$A:$BL,Z$271,FALSE),5)="Csere",VLOOKUP(LEFT(VLOOKUP($A60,csapatok!$A:$BL,Z$271,FALSE),LEN(VLOOKUP($A60,csapatok!$A:$BL,Z$271,FALSE))-6),'csapat-ranglista'!$A:$CC,Z$272,FALSE)/8,VLOOKUP(VLOOKUP($A60,csapatok!$A:$BL,Z$271,FALSE),'csapat-ranglista'!$A:$CC,Z$272,FALSE)/4),0)</f>
        <v>0</v>
      </c>
      <c r="AA60" s="32">
        <f>IFERROR(IF(RIGHT(VLOOKUP($A60,csapatok!$A:$BL,AA$271,FALSE),5)="Csere",VLOOKUP(LEFT(VLOOKUP($A60,csapatok!$A:$BL,AA$271,FALSE),LEN(VLOOKUP($A60,csapatok!$A:$BL,AA$271,FALSE))-6),'csapat-ranglista'!$A:$CC,AA$272,FALSE)/8,VLOOKUP(VLOOKUP($A60,csapatok!$A:$BL,AA$271,FALSE),'csapat-ranglista'!$A:$CC,AA$272,FALSE)/4),0)</f>
        <v>0</v>
      </c>
      <c r="AB60" s="226">
        <f>IFERROR(IF(RIGHT(VLOOKUP($A60,csapatok!$A:$BL,AB$271,FALSE),5)="Csere",VLOOKUP(LEFT(VLOOKUP($A60,csapatok!$A:$BL,AB$271,FALSE),LEN(VLOOKUP($A60,csapatok!$A:$BL,AB$271,FALSE))-6),'csapat-ranglista'!$A:$CC,AB$272,FALSE)/8,VLOOKUP(VLOOKUP($A60,csapatok!$A:$BL,AB$271,FALSE),'csapat-ranglista'!$A:$CC,AB$272,FALSE)/4),0)</f>
        <v>0</v>
      </c>
      <c r="AC60" s="226">
        <f>IFERROR(IF(RIGHT(VLOOKUP($A60,csapatok!$A:$BL,AC$271,FALSE),5)="Csere",VLOOKUP(LEFT(VLOOKUP($A60,csapatok!$A:$BL,AC$271,FALSE),LEN(VLOOKUP($A60,csapatok!$A:$BL,AC$271,FALSE))-6),'csapat-ranglista'!$A:$CC,AC$272,FALSE)/8,VLOOKUP(VLOOKUP($A60,csapatok!$A:$BL,AC$271,FALSE),'csapat-ranglista'!$A:$CC,AC$272,FALSE)/4),0)</f>
        <v>0</v>
      </c>
      <c r="AD60" s="226">
        <f>IFERROR(IF(RIGHT(VLOOKUP($A60,csapatok!$A:$BL,AD$271,FALSE),5)="Csere",VLOOKUP(LEFT(VLOOKUP($A60,csapatok!$A:$BL,AD$271,FALSE),LEN(VLOOKUP($A60,csapatok!$A:$BL,AD$271,FALSE))-6),'csapat-ranglista'!$A:$CC,AD$272,FALSE)/8,VLOOKUP(VLOOKUP($A60,csapatok!$A:$BL,AD$271,FALSE),'csapat-ranglista'!$A:$CC,AD$272,FALSE)/4),0)</f>
        <v>0</v>
      </c>
      <c r="AE60" s="226">
        <f>IFERROR(IF(RIGHT(VLOOKUP($A60,csapatok!$A:$BL,AE$271,FALSE),5)="Csere",VLOOKUP(LEFT(VLOOKUP($A60,csapatok!$A:$BL,AE$271,FALSE),LEN(VLOOKUP($A60,csapatok!$A:$BL,AE$271,FALSE))-6),'csapat-ranglista'!$A:$CC,AE$272,FALSE)/8,VLOOKUP(VLOOKUP($A60,csapatok!$A:$BL,AE$271,FALSE),'csapat-ranglista'!$A:$CC,AE$272,FALSE)/4),0)</f>
        <v>0</v>
      </c>
      <c r="AF60" s="226">
        <f>IFERROR(IF(RIGHT(VLOOKUP($A60,csapatok!$A:$BL,AF$271,FALSE),5)="Csere",VLOOKUP(LEFT(VLOOKUP($A60,csapatok!$A:$BL,AF$271,FALSE),LEN(VLOOKUP($A60,csapatok!$A:$BL,AF$271,FALSE))-6),'csapat-ranglista'!$A:$CC,AF$272,FALSE)/8,VLOOKUP(VLOOKUP($A60,csapatok!$A:$BL,AF$271,FALSE),'csapat-ranglista'!$A:$CC,AF$272,FALSE)/4),0)</f>
        <v>0</v>
      </c>
      <c r="AG60" s="226">
        <f>IFERROR(IF(RIGHT(VLOOKUP($A60,csapatok!$A:$BL,AG$271,FALSE),5)="Csere",VLOOKUP(LEFT(VLOOKUP($A60,csapatok!$A:$BL,AG$271,FALSE),LEN(VLOOKUP($A60,csapatok!$A:$BL,AG$271,FALSE))-6),'csapat-ranglista'!$A:$CC,AG$272,FALSE)/8,VLOOKUP(VLOOKUP($A60,csapatok!$A:$BL,AG$271,FALSE),'csapat-ranglista'!$A:$CC,AG$272,FALSE)/4),0)</f>
        <v>0</v>
      </c>
      <c r="AH60" s="226">
        <f>IFERROR(IF(RIGHT(VLOOKUP($A60,csapatok!$A:$BL,AH$271,FALSE),5)="Csere",VLOOKUP(LEFT(VLOOKUP($A60,csapatok!$A:$BL,AH$271,FALSE),LEN(VLOOKUP($A60,csapatok!$A:$BL,AH$271,FALSE))-6),'csapat-ranglista'!$A:$CC,AH$272,FALSE)/8,VLOOKUP(VLOOKUP($A60,csapatok!$A:$BL,AH$271,FALSE),'csapat-ranglista'!$A:$CC,AH$272,FALSE)/4),0)</f>
        <v>0</v>
      </c>
      <c r="AI60" s="226">
        <f>IFERROR(IF(RIGHT(VLOOKUP($A60,csapatok!$A:$BL,AI$271,FALSE),5)="Csere",VLOOKUP(LEFT(VLOOKUP($A60,csapatok!$A:$BL,AI$271,FALSE),LEN(VLOOKUP($A60,csapatok!$A:$BL,AI$271,FALSE))-6),'csapat-ranglista'!$A:$CC,AI$272,FALSE)/8,VLOOKUP(VLOOKUP($A60,csapatok!$A:$BL,AI$271,FALSE),'csapat-ranglista'!$A:$CC,AI$272,FALSE)/4),0)</f>
        <v>0</v>
      </c>
      <c r="AJ60" s="226">
        <f>IFERROR(IF(RIGHT(VLOOKUP($A60,csapatok!$A:$BL,AJ$271,FALSE),5)="Csere",VLOOKUP(LEFT(VLOOKUP($A60,csapatok!$A:$BL,AJ$271,FALSE),LEN(VLOOKUP($A60,csapatok!$A:$BL,AJ$271,FALSE))-6),'csapat-ranglista'!$A:$CC,AJ$272,FALSE)/8,VLOOKUP(VLOOKUP($A60,csapatok!$A:$BL,AJ$271,FALSE),'csapat-ranglista'!$A:$CC,AJ$272,FALSE)/2),0)</f>
        <v>0</v>
      </c>
      <c r="AK60" s="226">
        <f>IFERROR(IF(RIGHT(VLOOKUP($A60,csapatok!$A:$CN,AK$271,FALSE),5)="Csere",VLOOKUP(LEFT(VLOOKUP($A60,csapatok!$A:$CN,AK$271,FALSE),LEN(VLOOKUP($A60,csapatok!$A:$CN,AK$271,FALSE))-6),'csapat-ranglista'!$A:$CC,AK$272,FALSE)/8,VLOOKUP(VLOOKUP($A60,csapatok!$A:$CN,AK$271,FALSE),'csapat-ranglista'!$A:$CC,AK$272,FALSE)/4),0)</f>
        <v>0</v>
      </c>
      <c r="AL60" s="226">
        <f>IFERROR(IF(RIGHT(VLOOKUP($A60,csapatok!$A:$CN,AL$271,FALSE),5)="Csere",VLOOKUP(LEFT(VLOOKUP($A60,csapatok!$A:$CN,AL$271,FALSE),LEN(VLOOKUP($A60,csapatok!$A:$CN,AL$271,FALSE))-6),'csapat-ranglista'!$A:$CC,AL$272,FALSE)/8,VLOOKUP(VLOOKUP($A60,csapatok!$A:$CN,AL$271,FALSE),'csapat-ranglista'!$A:$CC,AL$272,FALSE)/4),0)</f>
        <v>0</v>
      </c>
      <c r="AM60" s="226">
        <f>IFERROR(IF(RIGHT(VLOOKUP($A60,csapatok!$A:$CN,AM$271,FALSE),5)="Csere",VLOOKUP(LEFT(VLOOKUP($A60,csapatok!$A:$CN,AM$271,FALSE),LEN(VLOOKUP($A60,csapatok!$A:$CN,AM$271,FALSE))-6),'csapat-ranglista'!$A:$CC,AM$272,FALSE)/8,VLOOKUP(VLOOKUP($A60,csapatok!$A:$CN,AM$271,FALSE),'csapat-ranglista'!$A:$CC,AM$272,FALSE)/4),0)</f>
        <v>0</v>
      </c>
      <c r="AN60" s="226">
        <f>IFERROR(IF(RIGHT(VLOOKUP($A60,csapatok!$A:$CN,AN$271,FALSE),5)="Csere",VLOOKUP(LEFT(VLOOKUP($A60,csapatok!$A:$CN,AN$271,FALSE),LEN(VLOOKUP($A60,csapatok!$A:$CN,AN$271,FALSE))-6),'csapat-ranglista'!$A:$CC,AN$272,FALSE)/8,VLOOKUP(VLOOKUP($A60,csapatok!$A:$CN,AN$271,FALSE),'csapat-ranglista'!$A:$CC,AN$272,FALSE)/4),0)</f>
        <v>0</v>
      </c>
      <c r="AO60" s="226">
        <f>IFERROR(IF(RIGHT(VLOOKUP($A60,csapatok!$A:$CN,AO$271,FALSE),5)="Csere",VLOOKUP(LEFT(VLOOKUP($A60,csapatok!$A:$CN,AO$271,FALSE),LEN(VLOOKUP($A60,csapatok!$A:$CN,AO$271,FALSE))-6),'csapat-ranglista'!$A:$CC,AO$272,FALSE)/8,VLOOKUP(VLOOKUP($A60,csapatok!$A:$CN,AO$271,FALSE),'csapat-ranglista'!$A:$CC,AO$272,FALSE)/4),0)</f>
        <v>0</v>
      </c>
      <c r="AP60" s="226">
        <f>IFERROR(IF(RIGHT(VLOOKUP($A60,csapatok!$A:$CN,AP$271,FALSE),5)="Csere",VLOOKUP(LEFT(VLOOKUP($A60,csapatok!$A:$CN,AP$271,FALSE),LEN(VLOOKUP($A60,csapatok!$A:$CN,AP$271,FALSE))-6),'csapat-ranglista'!$A:$CC,AP$272,FALSE)/8,VLOOKUP(VLOOKUP($A60,csapatok!$A:$CN,AP$271,FALSE),'csapat-ranglista'!$A:$CC,AP$272,FALSE)/4),0)</f>
        <v>0</v>
      </c>
      <c r="AQ60" s="226">
        <f>IFERROR(IF(RIGHT(VLOOKUP($A60,csapatok!$A:$CN,AQ$271,FALSE),5)="Csere",VLOOKUP(LEFT(VLOOKUP($A60,csapatok!$A:$CN,AQ$271,FALSE),LEN(VLOOKUP($A60,csapatok!$A:$CN,AQ$271,FALSE))-6),'csapat-ranglista'!$A:$CC,AQ$272,FALSE)/8,VLOOKUP(VLOOKUP($A60,csapatok!$A:$CN,AQ$271,FALSE),'csapat-ranglista'!$A:$CC,AQ$272,FALSE)/4),0)</f>
        <v>0</v>
      </c>
      <c r="AR60" s="226">
        <f>IFERROR(IF(RIGHT(VLOOKUP($A60,csapatok!$A:$CN,AR$271,FALSE),5)="Csere",VLOOKUP(LEFT(VLOOKUP($A60,csapatok!$A:$CN,AR$271,FALSE),LEN(VLOOKUP($A60,csapatok!$A:$CN,AR$271,FALSE))-6),'csapat-ranglista'!$A:$CC,AR$272,FALSE)/8,VLOOKUP(VLOOKUP($A60,csapatok!$A:$CN,AR$271,FALSE),'csapat-ranglista'!$A:$CC,AR$272,FALSE)/4),0)</f>
        <v>0</v>
      </c>
      <c r="AS60" s="226">
        <f>IFERROR(IF(RIGHT(VLOOKUP($A60,csapatok!$A:$CN,AS$271,FALSE),5)="Csere",VLOOKUP(LEFT(VLOOKUP($A60,csapatok!$A:$CN,AS$271,FALSE),LEN(VLOOKUP($A60,csapatok!$A:$CN,AS$271,FALSE))-6),'csapat-ranglista'!$A:$CC,AS$272,FALSE)/8,VLOOKUP(VLOOKUP($A60,csapatok!$A:$CN,AS$271,FALSE),'csapat-ranglista'!$A:$CC,AS$272,FALSE)/4),0)</f>
        <v>0</v>
      </c>
      <c r="AT60" s="226">
        <f>IFERROR(IF(RIGHT(VLOOKUP($A60,csapatok!$A:$CN,AT$271,FALSE),5)="Csere",VLOOKUP(LEFT(VLOOKUP($A60,csapatok!$A:$CN,AT$271,FALSE),LEN(VLOOKUP($A60,csapatok!$A:$CN,AT$271,FALSE))-6),'csapat-ranglista'!$A:$CC,AT$272,FALSE)/8,VLOOKUP(VLOOKUP($A60,csapatok!$A:$CN,AT$271,FALSE),'csapat-ranglista'!$A:$CC,AT$272,FALSE)/4),0)</f>
        <v>0</v>
      </c>
      <c r="AU60" s="226">
        <f>IFERROR(IF(RIGHT(VLOOKUP($A60,csapatok!$A:$CN,AU$271,FALSE),5)="Csere",VLOOKUP(LEFT(VLOOKUP($A60,csapatok!$A:$CN,AU$271,FALSE),LEN(VLOOKUP($A60,csapatok!$A:$CN,AU$271,FALSE))-6),'csapat-ranglista'!$A:$CC,AU$272,FALSE)/8,VLOOKUP(VLOOKUP($A60,csapatok!$A:$CN,AU$271,FALSE),'csapat-ranglista'!$A:$CC,AU$272,FALSE)/4),0)</f>
        <v>0</v>
      </c>
      <c r="AV60" s="226">
        <f>IFERROR(IF(RIGHT(VLOOKUP($A60,csapatok!$A:$CN,AV$271,FALSE),5)="Csere",VLOOKUP(LEFT(VLOOKUP($A60,csapatok!$A:$CN,AV$271,FALSE),LEN(VLOOKUP($A60,csapatok!$A:$CN,AV$271,FALSE))-6),'csapat-ranglista'!$A:$CC,AV$272,FALSE)/8,VLOOKUP(VLOOKUP($A60,csapatok!$A:$CN,AV$271,FALSE),'csapat-ranglista'!$A:$CC,AV$272,FALSE)/4),0)</f>
        <v>0</v>
      </c>
      <c r="AW60" s="226">
        <f>IFERROR(IF(RIGHT(VLOOKUP($A60,csapatok!$A:$CN,AW$271,FALSE),5)="Csere",VLOOKUP(LEFT(VLOOKUP($A60,csapatok!$A:$CN,AW$271,FALSE),LEN(VLOOKUP($A60,csapatok!$A:$CN,AW$271,FALSE))-6),'csapat-ranglista'!$A:$CC,AW$272,FALSE)/8,VLOOKUP(VLOOKUP($A60,csapatok!$A:$CN,AW$271,FALSE),'csapat-ranglista'!$A:$CC,AW$272,FALSE)/4),0)</f>
        <v>0</v>
      </c>
      <c r="AX60" s="226">
        <f>IFERROR(IF(RIGHT(VLOOKUP($A60,csapatok!$A:$CN,AX$271,FALSE),5)="Csere",VLOOKUP(LEFT(VLOOKUP($A60,csapatok!$A:$CN,AX$271,FALSE),LEN(VLOOKUP($A60,csapatok!$A:$CN,AX$271,FALSE))-6),'csapat-ranglista'!$A:$CC,AX$272,FALSE)/8,VLOOKUP(VLOOKUP($A60,csapatok!$A:$CN,AX$271,FALSE),'csapat-ranglista'!$A:$CC,AX$272,FALSE)/4),0)</f>
        <v>0</v>
      </c>
      <c r="AY60" s="226">
        <f>IFERROR(IF(RIGHT(VLOOKUP($A60,csapatok!$A:$GR,AY$271,FALSE),5)="Csere",VLOOKUP(LEFT(VLOOKUP($A60,csapatok!$A:$GR,AY$271,FALSE),LEN(VLOOKUP($A60,csapatok!$A:$GR,AY$271,FALSE))-6),'csapat-ranglista'!$A:$CC,AY$272,FALSE)/8,VLOOKUP(VLOOKUP($A60,csapatok!$A:$GR,AY$271,FALSE),'csapat-ranglista'!$A:$CC,AY$272,FALSE)/4),0)</f>
        <v>0</v>
      </c>
      <c r="AZ60" s="226">
        <f>IFERROR(IF(RIGHT(VLOOKUP($A60,csapatok!$A:$GR,AZ$271,FALSE),5)="Csere",VLOOKUP(LEFT(VLOOKUP($A60,csapatok!$A:$GR,AZ$271,FALSE),LEN(VLOOKUP($A60,csapatok!$A:$GR,AZ$271,FALSE))-6),'csapat-ranglista'!$A:$CC,AZ$272,FALSE)/8,VLOOKUP(VLOOKUP($A60,csapatok!$A:$GR,AZ$271,FALSE),'csapat-ranglista'!$A:$CC,AZ$272,FALSE)/4),0)</f>
        <v>0</v>
      </c>
      <c r="BA60" s="226">
        <f>IFERROR(IF(RIGHT(VLOOKUP($A60,csapatok!$A:$GR,BA$271,FALSE),5)="Csere",VLOOKUP(LEFT(VLOOKUP($A60,csapatok!$A:$GR,BA$271,FALSE),LEN(VLOOKUP($A60,csapatok!$A:$GR,BA$271,FALSE))-6),'csapat-ranglista'!$A:$CC,BA$272,FALSE)/8,VLOOKUP(VLOOKUP($A60,csapatok!$A:$GR,BA$271,FALSE),'csapat-ranglista'!$A:$CC,BA$272,FALSE)/4),0)</f>
        <v>0</v>
      </c>
      <c r="BB60" s="226">
        <f>IFERROR(IF(RIGHT(VLOOKUP($A60,csapatok!$A:$GR,BB$271,FALSE),5)="Csere",VLOOKUP(LEFT(VLOOKUP($A60,csapatok!$A:$GR,BB$271,FALSE),LEN(VLOOKUP($A60,csapatok!$A:$GR,BB$271,FALSE))-6),'csapat-ranglista'!$A:$CC,BB$272,FALSE)/8,VLOOKUP(VLOOKUP($A60,csapatok!$A:$GR,BB$271,FALSE),'csapat-ranglista'!$A:$CC,BB$272,FALSE)/4),0)</f>
        <v>0</v>
      </c>
      <c r="BC60" s="227">
        <f>versenyek!$ES$11*IFERROR(VLOOKUP(VLOOKUP($A60,versenyek!ER:ET,3,FALSE),szabalyok!$A$16:$B$23,2,FALSE)/4,0)</f>
        <v>0</v>
      </c>
      <c r="BD60" s="227">
        <f>versenyek!$EV$11*IFERROR(VLOOKUP(VLOOKUP($A60,versenyek!EU:EW,3,FALSE),szabalyok!$A$16:$B$23,2,FALSE)/4,0)</f>
        <v>0</v>
      </c>
      <c r="BE60" s="226">
        <f>IFERROR(IF(RIGHT(VLOOKUP($A60,csapatok!$A:$GR,BE$271,FALSE),5)="Csere",VLOOKUP(LEFT(VLOOKUP($A60,csapatok!$A:$GR,BE$271,FALSE),LEN(VLOOKUP($A60,csapatok!$A:$GR,BE$271,FALSE))-6),'csapat-ranglista'!$A:$CC,BE$272,FALSE)/8,VLOOKUP(VLOOKUP($A60,csapatok!$A:$GR,BE$271,FALSE),'csapat-ranglista'!$A:$CC,BE$272,FALSE)/4),0)</f>
        <v>0</v>
      </c>
      <c r="BF60" s="226">
        <f>IFERROR(IF(RIGHT(VLOOKUP($A60,csapatok!$A:$GR,BF$271,FALSE),5)="Csere",VLOOKUP(LEFT(VLOOKUP($A60,csapatok!$A:$GR,BF$271,FALSE),LEN(VLOOKUP($A60,csapatok!$A:$GR,BF$271,FALSE))-6),'csapat-ranglista'!$A:$CC,BF$272,FALSE)/8,VLOOKUP(VLOOKUP($A60,csapatok!$A:$GR,BF$271,FALSE),'csapat-ranglista'!$A:$CC,BF$272,FALSE)/4),0)</f>
        <v>0</v>
      </c>
      <c r="BG60" s="226">
        <f>IFERROR(IF(RIGHT(VLOOKUP($A60,csapatok!$A:$GR,BG$271,FALSE),5)="Csere",VLOOKUP(LEFT(VLOOKUP($A60,csapatok!$A:$GR,BG$271,FALSE),LEN(VLOOKUP($A60,csapatok!$A:$GR,BG$271,FALSE))-6),'csapat-ranglista'!$A:$CC,BG$272,FALSE)/8,VLOOKUP(VLOOKUP($A60,csapatok!$A:$GR,BG$271,FALSE),'csapat-ranglista'!$A:$CC,BG$272,FALSE)/4),0)</f>
        <v>0</v>
      </c>
      <c r="BH60" s="226">
        <f>IFERROR(IF(RIGHT(VLOOKUP($A60,csapatok!$A:$GR,BH$271,FALSE),5)="Csere",VLOOKUP(LEFT(VLOOKUP($A60,csapatok!$A:$GR,BH$271,FALSE),LEN(VLOOKUP($A60,csapatok!$A:$GR,BH$271,FALSE))-6),'csapat-ranglista'!$A:$CC,BH$272,FALSE)/8,VLOOKUP(VLOOKUP($A60,csapatok!$A:$GR,BH$271,FALSE),'csapat-ranglista'!$A:$CC,BH$272,FALSE)/4),0)</f>
        <v>0</v>
      </c>
      <c r="BI60" s="226">
        <f>IFERROR(IF(RIGHT(VLOOKUP($A60,csapatok!$A:$GR,BI$271,FALSE),5)="Csere",VLOOKUP(LEFT(VLOOKUP($A60,csapatok!$A:$GR,BI$271,FALSE),LEN(VLOOKUP($A60,csapatok!$A:$GR,BI$271,FALSE))-6),'csapat-ranglista'!$A:$CC,BI$272,FALSE)/8,VLOOKUP(VLOOKUP($A60,csapatok!$A:$GR,BI$271,FALSE),'csapat-ranglista'!$A:$CC,BI$272,FALSE)/4),0)</f>
        <v>0</v>
      </c>
      <c r="BJ60" s="226">
        <f>IFERROR(IF(RIGHT(VLOOKUP($A60,csapatok!$A:$GR,BJ$271,FALSE),5)="Csere",VLOOKUP(LEFT(VLOOKUP($A60,csapatok!$A:$GR,BJ$271,FALSE),LEN(VLOOKUP($A60,csapatok!$A:$GR,BJ$271,FALSE))-6),'csapat-ranglista'!$A:$CC,BJ$272,FALSE)/8,VLOOKUP(VLOOKUP($A60,csapatok!$A:$GR,BJ$271,FALSE),'csapat-ranglista'!$A:$CC,BJ$272,FALSE)/4),0)</f>
        <v>0</v>
      </c>
      <c r="BK60" s="226">
        <f>IFERROR(IF(RIGHT(VLOOKUP($A60,csapatok!$A:$GR,BK$271,FALSE),5)="Csere",VLOOKUP(LEFT(VLOOKUP($A60,csapatok!$A:$GR,BK$271,FALSE),LEN(VLOOKUP($A60,csapatok!$A:$GR,BK$271,FALSE))-6),'csapat-ranglista'!$A:$CC,BK$272,FALSE)/8,VLOOKUP(VLOOKUP($A60,csapatok!$A:$GR,BK$271,FALSE),'csapat-ranglista'!$A:$CC,BK$272,FALSE)/4),0)</f>
        <v>0</v>
      </c>
      <c r="BL60" s="226">
        <f>IFERROR(IF(RIGHT(VLOOKUP($A60,csapatok!$A:$GR,BL$271,FALSE),5)="Csere",VLOOKUP(LEFT(VLOOKUP($A60,csapatok!$A:$GR,BL$271,FALSE),LEN(VLOOKUP($A60,csapatok!$A:$GR,BL$271,FALSE))-6),'csapat-ranglista'!$A:$CC,BL$272,FALSE)/8,VLOOKUP(VLOOKUP($A60,csapatok!$A:$GR,BL$271,FALSE),'csapat-ranglista'!$A:$CC,BL$272,FALSE)/4),0)</f>
        <v>0</v>
      </c>
      <c r="BM60" s="226">
        <f>IFERROR(IF(RIGHT(VLOOKUP($A60,csapatok!$A:$GR,BM$271,FALSE),5)="Csere",VLOOKUP(LEFT(VLOOKUP($A60,csapatok!$A:$GR,BM$271,FALSE),LEN(VLOOKUP($A60,csapatok!$A:$GR,BM$271,FALSE))-6),'csapat-ranglista'!$A:$CC,BM$272,FALSE)/8,VLOOKUP(VLOOKUP($A60,csapatok!$A:$GR,BM$271,FALSE),'csapat-ranglista'!$A:$CC,BM$272,FALSE)/4),0)</f>
        <v>0</v>
      </c>
      <c r="BN60" s="226">
        <f>IFERROR(IF(RIGHT(VLOOKUP($A60,csapatok!$A:$GR,BN$271,FALSE),5)="Csere",VLOOKUP(LEFT(VLOOKUP($A60,csapatok!$A:$GR,BN$271,FALSE),LEN(VLOOKUP($A60,csapatok!$A:$GR,BN$271,FALSE))-6),'csapat-ranglista'!$A:$CC,BN$272,FALSE)/8,VLOOKUP(VLOOKUP($A60,csapatok!$A:$GR,BN$271,FALSE),'csapat-ranglista'!$A:$CC,BN$272,FALSE)/4),0)</f>
        <v>0</v>
      </c>
      <c r="BO60" s="226">
        <f>IFERROR(IF(RIGHT(VLOOKUP($A60,csapatok!$A:$GR,BO$271,FALSE),5)="Csere",VLOOKUP(LEFT(VLOOKUP($A60,csapatok!$A:$GR,BO$271,FALSE),LEN(VLOOKUP($A60,csapatok!$A:$GR,BO$271,FALSE))-6),'csapat-ranglista'!$A:$CC,BO$272,FALSE)/8,VLOOKUP(VLOOKUP($A60,csapatok!$A:$GR,BO$271,FALSE),'csapat-ranglista'!$A:$CC,BO$272,FALSE)/4),0)</f>
        <v>0</v>
      </c>
      <c r="BP60" s="226">
        <f>IFERROR(IF(RIGHT(VLOOKUP($A60,csapatok!$A:$GR,BP$271,FALSE),5)="Csere",VLOOKUP(LEFT(VLOOKUP($A60,csapatok!$A:$GR,BP$271,FALSE),LEN(VLOOKUP($A60,csapatok!$A:$GR,BP$271,FALSE))-6),'csapat-ranglista'!$A:$CC,BP$272,FALSE)/8,VLOOKUP(VLOOKUP($A60,csapatok!$A:$GR,BP$271,FALSE),'csapat-ranglista'!$A:$CC,BP$272,FALSE)/4),0)</f>
        <v>0</v>
      </c>
      <c r="BQ60" s="226">
        <f>IFERROR(IF(RIGHT(VLOOKUP($A60,csapatok!$A:$GR,BQ$271,FALSE),5)="Csere",VLOOKUP(LEFT(VLOOKUP($A60,csapatok!$A:$GR,BQ$271,FALSE),LEN(VLOOKUP($A60,csapatok!$A:$GR,BQ$271,FALSE))-6),'csapat-ranglista'!$A:$CC,BQ$272,FALSE)/8,VLOOKUP(VLOOKUP($A60,csapatok!$A:$GR,BQ$271,FALSE),'csapat-ranglista'!$A:$CC,BQ$272,FALSE)/4),0)</f>
        <v>0</v>
      </c>
      <c r="BR60" s="226">
        <f>IFERROR(IF(RIGHT(VLOOKUP($A60,csapatok!$A:$GR,BR$271,FALSE),5)="Csere",VLOOKUP(LEFT(VLOOKUP($A60,csapatok!$A:$GR,BR$271,FALSE),LEN(VLOOKUP($A60,csapatok!$A:$GR,BR$271,FALSE))-6),'csapat-ranglista'!$A:$CC,BR$272,FALSE)/8,VLOOKUP(VLOOKUP($A60,csapatok!$A:$GR,BR$271,FALSE),'csapat-ranglista'!$A:$CC,BR$272,FALSE)/4),0)</f>
        <v>0</v>
      </c>
      <c r="BS60" s="226">
        <f>IFERROR(IF(RIGHT(VLOOKUP($A60,csapatok!$A:$GR,BS$271,FALSE),5)="Csere",VLOOKUP(LEFT(VLOOKUP($A60,csapatok!$A:$GR,BS$271,FALSE),LEN(VLOOKUP($A60,csapatok!$A:$GR,BS$271,FALSE))-6),'csapat-ranglista'!$A:$CC,BS$272,FALSE)/8,VLOOKUP(VLOOKUP($A60,csapatok!$A:$GR,BS$271,FALSE),'csapat-ranglista'!$A:$CC,BS$272,FALSE)/4),0)</f>
        <v>0</v>
      </c>
      <c r="BT60" s="226">
        <f>IFERROR(IF(RIGHT(VLOOKUP($A60,csapatok!$A:$GR,BT$271,FALSE),5)="Csere",VLOOKUP(LEFT(VLOOKUP($A60,csapatok!$A:$GR,BT$271,FALSE),LEN(VLOOKUP($A60,csapatok!$A:$GR,BT$271,FALSE))-6),'csapat-ranglista'!$A:$CC,BT$272,FALSE)/8,VLOOKUP(VLOOKUP($A60,csapatok!$A:$GR,BT$271,FALSE),'csapat-ranglista'!$A:$CC,BT$272,FALSE)/4),0)</f>
        <v>0</v>
      </c>
      <c r="BU60" s="226">
        <f>IFERROR(IF(RIGHT(VLOOKUP($A60,csapatok!$A:$GR,BU$271,FALSE),5)="Csere",VLOOKUP(LEFT(VLOOKUP($A60,csapatok!$A:$GR,BU$271,FALSE),LEN(VLOOKUP($A60,csapatok!$A:$GR,BU$271,FALSE))-6),'csapat-ranglista'!$A:$CC,BU$272,FALSE)/8,VLOOKUP(VLOOKUP($A60,csapatok!$A:$GR,BU$271,FALSE),'csapat-ranglista'!$A:$CC,BU$272,FALSE)/4),0)</f>
        <v>0</v>
      </c>
      <c r="BV60" s="226">
        <f>IFERROR(IF(RIGHT(VLOOKUP($A60,csapatok!$A:$GR,BV$271,FALSE),5)="Csere",VLOOKUP(LEFT(VLOOKUP($A60,csapatok!$A:$GR,BV$271,FALSE),LEN(VLOOKUP($A60,csapatok!$A:$GR,BV$271,FALSE))-6),'csapat-ranglista'!$A:$CC,BV$272,FALSE)/8,VLOOKUP(VLOOKUP($A60,csapatok!$A:$GR,BV$271,FALSE),'csapat-ranglista'!$A:$CC,BV$272,FALSE)/4),0)</f>
        <v>0</v>
      </c>
      <c r="BW60" s="226">
        <f>IFERROR(IF(RIGHT(VLOOKUP($A60,csapatok!$A:$GR,BW$271,FALSE),5)="Csere",VLOOKUP(LEFT(VLOOKUP($A60,csapatok!$A:$GR,BW$271,FALSE),LEN(VLOOKUP($A60,csapatok!$A:$GR,BW$271,FALSE))-6),'csapat-ranglista'!$A:$CC,BW$272,FALSE)/8,VLOOKUP(VLOOKUP($A60,csapatok!$A:$GR,BW$271,FALSE),'csapat-ranglista'!$A:$CC,BW$272,FALSE)/4),0)</f>
        <v>0</v>
      </c>
      <c r="BX60" s="226">
        <f>IFERROR(IF(RIGHT(VLOOKUP($A60,csapatok!$A:$GR,BX$271,FALSE),5)="Csere",VLOOKUP(LEFT(VLOOKUP($A60,csapatok!$A:$GR,BX$271,FALSE),LEN(VLOOKUP($A60,csapatok!$A:$GR,BX$271,FALSE))-6),'csapat-ranglista'!$A:$CC,BX$272,FALSE)/8,VLOOKUP(VLOOKUP($A60,csapatok!$A:$GR,BX$271,FALSE),'csapat-ranglista'!$A:$CC,BX$272,FALSE)/4),0)</f>
        <v>0</v>
      </c>
      <c r="BY60" s="226">
        <f>IFERROR(IF(RIGHT(VLOOKUP($A60,csapatok!$A:$GR,BY$271,FALSE),5)="Csere",VLOOKUP(LEFT(VLOOKUP($A60,csapatok!$A:$GR,BY$271,FALSE),LEN(VLOOKUP($A60,csapatok!$A:$GR,BY$271,FALSE))-6),'csapat-ranglista'!$A:$CC,BY$272,FALSE)/8,VLOOKUP(VLOOKUP($A60,csapatok!$A:$GR,BY$271,FALSE),'csapat-ranglista'!$A:$CC,BY$272,FALSE)/4),0)</f>
        <v>0</v>
      </c>
      <c r="BZ60" s="226">
        <f>IFERROR(IF(RIGHT(VLOOKUP($A60,csapatok!$A:$GR,BZ$271,FALSE),5)="Csere",VLOOKUP(LEFT(VLOOKUP($A60,csapatok!$A:$GR,BZ$271,FALSE),LEN(VLOOKUP($A60,csapatok!$A:$GR,BZ$271,FALSE))-6),'csapat-ranglista'!$A:$CC,BZ$272,FALSE)/8,VLOOKUP(VLOOKUP($A60,csapatok!$A:$GR,BZ$271,FALSE),'csapat-ranglista'!$A:$CC,BZ$272,FALSE)/4),0)</f>
        <v>0</v>
      </c>
      <c r="CA60" s="226">
        <f>IFERROR(IF(RIGHT(VLOOKUP($A60,csapatok!$A:$GR,CA$271,FALSE),5)="Csere",VLOOKUP(LEFT(VLOOKUP($A60,csapatok!$A:$GR,CA$271,FALSE),LEN(VLOOKUP($A60,csapatok!$A:$GR,CA$271,FALSE))-6),'csapat-ranglista'!$A:$CC,CA$272,FALSE)/8,VLOOKUP(VLOOKUP($A60,csapatok!$A:$GR,CA$271,FALSE),'csapat-ranglista'!$A:$CC,CA$272,FALSE)/4),0)</f>
        <v>0</v>
      </c>
      <c r="CB60" s="226">
        <f>IFERROR(IF(RIGHT(VLOOKUP($A60,csapatok!$A:$GR,CB$271,FALSE),5)="Csere",VLOOKUP(LEFT(VLOOKUP($A60,csapatok!$A:$GR,CB$271,FALSE),LEN(VLOOKUP($A60,csapatok!$A:$GR,CB$271,FALSE))-6),'csapat-ranglista'!$A:$CC,CB$272,FALSE)/8,VLOOKUP(VLOOKUP($A60,csapatok!$A:$GR,CB$271,FALSE),'csapat-ranglista'!$A:$CC,CB$272,FALSE)/4),0)</f>
        <v>0</v>
      </c>
      <c r="CC60" s="226">
        <f>IFERROR(IF(RIGHT(VLOOKUP($A60,csapatok!$A:$GR,CC$271,FALSE),5)="Csere",VLOOKUP(LEFT(VLOOKUP($A60,csapatok!$A:$GR,CC$271,FALSE),LEN(VLOOKUP($A60,csapatok!$A:$GR,CC$271,FALSE))-6),'csapat-ranglista'!$A:$CC,CC$272,FALSE)/8,VLOOKUP(VLOOKUP($A60,csapatok!$A:$GR,CC$271,FALSE),'csapat-ranglista'!$A:$CC,CC$272,FALSE)/4),0)</f>
        <v>0</v>
      </c>
      <c r="CD60" s="226">
        <f>IFERROR(IF(RIGHT(VLOOKUP($A60,csapatok!$A:$GR,CD$271,FALSE),5)="Csere",VLOOKUP(LEFT(VLOOKUP($A60,csapatok!$A:$GR,CD$271,FALSE),LEN(VLOOKUP($A60,csapatok!$A:$GR,CD$271,FALSE))-6),'csapat-ranglista'!$A:$CC,CD$272,FALSE)/8,VLOOKUP(VLOOKUP($A60,csapatok!$A:$GR,CD$271,FALSE),'csapat-ranglista'!$A:$CC,CD$272,FALSE)/4),0)</f>
        <v>0</v>
      </c>
      <c r="CE60" s="226">
        <f>IFERROR(IF(RIGHT(VLOOKUP($A60,csapatok!$A:$GR,CE$271,FALSE),5)="Csere",VLOOKUP(LEFT(VLOOKUP($A60,csapatok!$A:$GR,CE$271,FALSE),LEN(VLOOKUP($A60,csapatok!$A:$GR,CE$271,FALSE))-6),'csapat-ranglista'!$A:$CC,CE$272,FALSE)/8,VLOOKUP(VLOOKUP($A60,csapatok!$A:$GR,CE$271,FALSE),'csapat-ranglista'!$A:$CC,CE$272,FALSE)/4),0)</f>
        <v>0</v>
      </c>
      <c r="CF60" s="226">
        <f>IFERROR(IF(RIGHT(VLOOKUP($A60,csapatok!$A:$GR,CF$271,FALSE),5)="Csere",VLOOKUP(LEFT(VLOOKUP($A60,csapatok!$A:$GR,CF$271,FALSE),LEN(VLOOKUP($A60,csapatok!$A:$GR,CF$271,FALSE))-6),'csapat-ranglista'!$A:$CC,CF$272,FALSE)/8,VLOOKUP(VLOOKUP($A60,csapatok!$A:$GR,CF$271,FALSE),'csapat-ranglista'!$A:$CC,CF$272,FALSE)/4),0)</f>
        <v>0</v>
      </c>
      <c r="CG60" s="226">
        <f>IFERROR(IF(RIGHT(VLOOKUP($A60,csapatok!$A:$GR,CG$271,FALSE),5)="Csere",VLOOKUP(LEFT(VLOOKUP($A60,csapatok!$A:$GR,CG$271,FALSE),LEN(VLOOKUP($A60,csapatok!$A:$GR,CG$271,FALSE))-6),'csapat-ranglista'!$A:$CC,CG$272,FALSE)/8,VLOOKUP(VLOOKUP($A60,csapatok!$A:$GR,CG$271,FALSE),'csapat-ranglista'!$A:$CC,CG$272,FALSE)/4),0)</f>
        <v>0</v>
      </c>
      <c r="CH60" s="226">
        <f>IFERROR(IF(RIGHT(VLOOKUP($A60,csapatok!$A:$GR,CH$271,FALSE),5)="Csere",VLOOKUP(LEFT(VLOOKUP($A60,csapatok!$A:$GR,CH$271,FALSE),LEN(VLOOKUP($A60,csapatok!$A:$GR,CH$271,FALSE))-6),'csapat-ranglista'!$A:$CC,CH$272,FALSE)/8,VLOOKUP(VLOOKUP($A60,csapatok!$A:$GR,CH$271,FALSE),'csapat-ranglista'!$A:$CC,CH$272,FALSE)/4),0)</f>
        <v>16.047505816028519</v>
      </c>
      <c r="CI60" s="226">
        <f>IFERROR(IF(RIGHT(VLOOKUP($A60,csapatok!$A:$GR,CI$271,FALSE),5)="Csere",VLOOKUP(LEFT(VLOOKUP($A60,csapatok!$A:$GR,CI$271,FALSE),LEN(VLOOKUP($A60,csapatok!$A:$GR,CI$271,FALSE))-6),'csapat-ranglista'!$A:$CC,CI$272,FALSE)/8,VLOOKUP(VLOOKUP($A60,csapatok!$A:$GR,CI$271,FALSE),'csapat-ranglista'!$A:$CC,CI$272,FALSE)/4),0)</f>
        <v>0</v>
      </c>
      <c r="CJ60" s="227">
        <f>versenyek!$IQ$11*IFERROR(VLOOKUP(VLOOKUP($A60,versenyek!IP:IR,3,FALSE),szabalyok!$A$16:$B$23,2,FALSE)/4,0)</f>
        <v>0</v>
      </c>
      <c r="CK60" s="227">
        <f>versenyek!$IT$11*IFERROR(VLOOKUP(VLOOKUP($A60,versenyek!IS:IU,3,FALSE),szabalyok!$A$16:$B$23,2,FALSE)/4,0)</f>
        <v>0</v>
      </c>
      <c r="CL60" s="226"/>
      <c r="CM60" s="250">
        <f t="shared" si="1"/>
        <v>16.047505816028519</v>
      </c>
    </row>
    <row r="61" spans="1:91">
      <c r="A61" s="32" t="s">
        <v>157</v>
      </c>
      <c r="B61" s="2">
        <v>32088</v>
      </c>
      <c r="C61" s="133" t="str">
        <f t="shared" si="3"/>
        <v>felnőtt</v>
      </c>
      <c r="D61" s="32" t="s">
        <v>101</v>
      </c>
      <c r="E61" s="47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14.730097199071423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f>IFERROR(IF(RIGHT(VLOOKUP($A61,csapatok!$A:$BL,X$271,FALSE),5)="Csere",VLOOKUP(LEFT(VLOOKUP($A61,csapatok!$A:$BL,X$271,FALSE),LEN(VLOOKUP($A61,csapatok!$A:$BL,X$271,FALSE))-6),'csapat-ranglista'!$A:$CC,X$272,FALSE)/8,VLOOKUP(VLOOKUP($A61,csapatok!$A:$BL,X$271,FALSE),'csapat-ranglista'!$A:$CC,X$272,FALSE)/4),0)</f>
        <v>0</v>
      </c>
      <c r="Y61" s="32">
        <f>IFERROR(IF(RIGHT(VLOOKUP($A61,csapatok!$A:$BL,Y$271,FALSE),5)="Csere",VLOOKUP(LEFT(VLOOKUP($A61,csapatok!$A:$BL,Y$271,FALSE),LEN(VLOOKUP($A61,csapatok!$A:$BL,Y$271,FALSE))-6),'csapat-ranglista'!$A:$CC,Y$272,FALSE)/8,VLOOKUP(VLOOKUP($A61,csapatok!$A:$BL,Y$271,FALSE),'csapat-ranglista'!$A:$CC,Y$272,FALSE)/4),0)</f>
        <v>0</v>
      </c>
      <c r="Z61" s="32">
        <f>IFERROR(IF(RIGHT(VLOOKUP($A61,csapatok!$A:$BL,Z$271,FALSE),5)="Csere",VLOOKUP(LEFT(VLOOKUP($A61,csapatok!$A:$BL,Z$271,FALSE),LEN(VLOOKUP($A61,csapatok!$A:$BL,Z$271,FALSE))-6),'csapat-ranglista'!$A:$CC,Z$272,FALSE)/8,VLOOKUP(VLOOKUP($A61,csapatok!$A:$BL,Z$271,FALSE),'csapat-ranglista'!$A:$CC,Z$272,FALSE)/4),0)</f>
        <v>3.2130690094420524</v>
      </c>
      <c r="AA61" s="32">
        <f>IFERROR(IF(RIGHT(VLOOKUP($A61,csapatok!$A:$BL,AA$271,FALSE),5)="Csere",VLOOKUP(LEFT(VLOOKUP($A61,csapatok!$A:$BL,AA$271,FALSE),LEN(VLOOKUP($A61,csapatok!$A:$BL,AA$271,FALSE))-6),'csapat-ranglista'!$A:$CC,AA$272,FALSE)/8,VLOOKUP(VLOOKUP($A61,csapatok!$A:$BL,AA$271,FALSE),'csapat-ranglista'!$A:$CC,AA$272,FALSE)/4),0)</f>
        <v>0</v>
      </c>
      <c r="AB61" s="226">
        <f>IFERROR(IF(RIGHT(VLOOKUP($A61,csapatok!$A:$BL,AB$271,FALSE),5)="Csere",VLOOKUP(LEFT(VLOOKUP($A61,csapatok!$A:$BL,AB$271,FALSE),LEN(VLOOKUP($A61,csapatok!$A:$BL,AB$271,FALSE))-6),'csapat-ranglista'!$A:$CC,AB$272,FALSE)/8,VLOOKUP(VLOOKUP($A61,csapatok!$A:$BL,AB$271,FALSE),'csapat-ranglista'!$A:$CC,AB$272,FALSE)/4),0)</f>
        <v>0</v>
      </c>
      <c r="AC61" s="226">
        <f>IFERROR(IF(RIGHT(VLOOKUP($A61,csapatok!$A:$BL,AC$271,FALSE),5)="Csere",VLOOKUP(LEFT(VLOOKUP($A61,csapatok!$A:$BL,AC$271,FALSE),LEN(VLOOKUP($A61,csapatok!$A:$BL,AC$271,FALSE))-6),'csapat-ranglista'!$A:$CC,AC$272,FALSE)/8,VLOOKUP(VLOOKUP($A61,csapatok!$A:$BL,AC$271,FALSE),'csapat-ranglista'!$A:$CC,AC$272,FALSE)/4),0)</f>
        <v>0</v>
      </c>
      <c r="AD61" s="226">
        <f>IFERROR(IF(RIGHT(VLOOKUP($A61,csapatok!$A:$BL,AD$271,FALSE),5)="Csere",VLOOKUP(LEFT(VLOOKUP($A61,csapatok!$A:$BL,AD$271,FALSE),LEN(VLOOKUP($A61,csapatok!$A:$BL,AD$271,FALSE))-6),'csapat-ranglista'!$A:$CC,AD$272,FALSE)/8,VLOOKUP(VLOOKUP($A61,csapatok!$A:$BL,AD$271,FALSE),'csapat-ranglista'!$A:$CC,AD$272,FALSE)/4),0)</f>
        <v>0</v>
      </c>
      <c r="AE61" s="226">
        <f>IFERROR(IF(RIGHT(VLOOKUP($A61,csapatok!$A:$BL,AE$271,FALSE),5)="Csere",VLOOKUP(LEFT(VLOOKUP($A61,csapatok!$A:$BL,AE$271,FALSE),LEN(VLOOKUP($A61,csapatok!$A:$BL,AE$271,FALSE))-6),'csapat-ranglista'!$A:$CC,AE$272,FALSE)/8,VLOOKUP(VLOOKUP($A61,csapatok!$A:$BL,AE$271,FALSE),'csapat-ranglista'!$A:$CC,AE$272,FALSE)/4),0)</f>
        <v>0</v>
      </c>
      <c r="AF61" s="226">
        <f>IFERROR(IF(RIGHT(VLOOKUP($A61,csapatok!$A:$BL,AF$271,FALSE),5)="Csere",VLOOKUP(LEFT(VLOOKUP($A61,csapatok!$A:$BL,AF$271,FALSE),LEN(VLOOKUP($A61,csapatok!$A:$BL,AF$271,FALSE))-6),'csapat-ranglista'!$A:$CC,AF$272,FALSE)/8,VLOOKUP(VLOOKUP($A61,csapatok!$A:$BL,AF$271,FALSE),'csapat-ranglista'!$A:$CC,AF$272,FALSE)/4),0)</f>
        <v>0</v>
      </c>
      <c r="AG61" s="226">
        <f>IFERROR(IF(RIGHT(VLOOKUP($A61,csapatok!$A:$BL,AG$271,FALSE),5)="Csere",VLOOKUP(LEFT(VLOOKUP($A61,csapatok!$A:$BL,AG$271,FALSE),LEN(VLOOKUP($A61,csapatok!$A:$BL,AG$271,FALSE))-6),'csapat-ranglista'!$A:$CC,AG$272,FALSE)/8,VLOOKUP(VLOOKUP($A61,csapatok!$A:$BL,AG$271,FALSE),'csapat-ranglista'!$A:$CC,AG$272,FALSE)/4),0)</f>
        <v>9.1280030460551593</v>
      </c>
      <c r="AH61" s="226">
        <f>IFERROR(IF(RIGHT(VLOOKUP($A61,csapatok!$A:$BL,AH$271,FALSE),5)="Csere",VLOOKUP(LEFT(VLOOKUP($A61,csapatok!$A:$BL,AH$271,FALSE),LEN(VLOOKUP($A61,csapatok!$A:$BL,AH$271,FALSE))-6),'csapat-ranglista'!$A:$CC,AH$272,FALSE)/8,VLOOKUP(VLOOKUP($A61,csapatok!$A:$BL,AH$271,FALSE),'csapat-ranglista'!$A:$CC,AH$272,FALSE)/4),0)</f>
        <v>0</v>
      </c>
      <c r="AI61" s="226">
        <f>IFERROR(IF(RIGHT(VLOOKUP($A61,csapatok!$A:$BL,AI$271,FALSE),5)="Csere",VLOOKUP(LEFT(VLOOKUP($A61,csapatok!$A:$BL,AI$271,FALSE),LEN(VLOOKUP($A61,csapatok!$A:$BL,AI$271,FALSE))-6),'csapat-ranglista'!$A:$CC,AI$272,FALSE)/8,VLOOKUP(VLOOKUP($A61,csapatok!$A:$BL,AI$271,FALSE),'csapat-ranglista'!$A:$CC,AI$272,FALSE)/4),0)</f>
        <v>10.196138539522222</v>
      </c>
      <c r="AJ61" s="226">
        <f>IFERROR(IF(RIGHT(VLOOKUP($A61,csapatok!$A:$BL,AJ$271,FALSE),5)="Csere",VLOOKUP(LEFT(VLOOKUP($A61,csapatok!$A:$BL,AJ$271,FALSE),LEN(VLOOKUP($A61,csapatok!$A:$BL,AJ$271,FALSE))-6),'csapat-ranglista'!$A:$CC,AJ$272,FALSE)/8,VLOOKUP(VLOOKUP($A61,csapatok!$A:$BL,AJ$271,FALSE),'csapat-ranglista'!$A:$CC,AJ$272,FALSE)/2),0)</f>
        <v>0</v>
      </c>
      <c r="AK61" s="226">
        <f>IFERROR(IF(RIGHT(VLOOKUP($A61,csapatok!$A:$CN,AK$271,FALSE),5)="Csere",VLOOKUP(LEFT(VLOOKUP($A61,csapatok!$A:$CN,AK$271,FALSE),LEN(VLOOKUP($A61,csapatok!$A:$CN,AK$271,FALSE))-6),'csapat-ranglista'!$A:$CC,AK$272,FALSE)/8,VLOOKUP(VLOOKUP($A61,csapatok!$A:$CN,AK$271,FALSE),'csapat-ranglista'!$A:$CC,AK$272,FALSE)/4),0)</f>
        <v>0</v>
      </c>
      <c r="AL61" s="226">
        <f>IFERROR(IF(RIGHT(VLOOKUP($A61,csapatok!$A:$CN,AL$271,FALSE),5)="Csere",VLOOKUP(LEFT(VLOOKUP($A61,csapatok!$A:$CN,AL$271,FALSE),LEN(VLOOKUP($A61,csapatok!$A:$CN,AL$271,FALSE))-6),'csapat-ranglista'!$A:$CC,AL$272,FALSE)/8,VLOOKUP(VLOOKUP($A61,csapatok!$A:$CN,AL$271,FALSE),'csapat-ranglista'!$A:$CC,AL$272,FALSE)/4),0)</f>
        <v>0</v>
      </c>
      <c r="AM61" s="226">
        <f>IFERROR(IF(RIGHT(VLOOKUP($A61,csapatok!$A:$CN,AM$271,FALSE),5)="Csere",VLOOKUP(LEFT(VLOOKUP($A61,csapatok!$A:$CN,AM$271,FALSE),LEN(VLOOKUP($A61,csapatok!$A:$CN,AM$271,FALSE))-6),'csapat-ranglista'!$A:$CC,AM$272,FALSE)/8,VLOOKUP(VLOOKUP($A61,csapatok!$A:$CN,AM$271,FALSE),'csapat-ranglista'!$A:$CC,AM$272,FALSE)/4),0)</f>
        <v>0</v>
      </c>
      <c r="AN61" s="226">
        <f>IFERROR(IF(RIGHT(VLOOKUP($A61,csapatok!$A:$CN,AN$271,FALSE),5)="Csere",VLOOKUP(LEFT(VLOOKUP($A61,csapatok!$A:$CN,AN$271,FALSE),LEN(VLOOKUP($A61,csapatok!$A:$CN,AN$271,FALSE))-6),'csapat-ranglista'!$A:$CC,AN$272,FALSE)/8,VLOOKUP(VLOOKUP($A61,csapatok!$A:$CN,AN$271,FALSE),'csapat-ranglista'!$A:$CC,AN$272,FALSE)/4),0)</f>
        <v>0</v>
      </c>
      <c r="AO61" s="226">
        <f>IFERROR(IF(RIGHT(VLOOKUP($A61,csapatok!$A:$CN,AO$271,FALSE),5)="Csere",VLOOKUP(LEFT(VLOOKUP($A61,csapatok!$A:$CN,AO$271,FALSE),LEN(VLOOKUP($A61,csapatok!$A:$CN,AO$271,FALSE))-6),'csapat-ranglista'!$A:$CC,AO$272,FALSE)/8,VLOOKUP(VLOOKUP($A61,csapatok!$A:$CN,AO$271,FALSE),'csapat-ranglista'!$A:$CC,AO$272,FALSE)/4),0)</f>
        <v>0</v>
      </c>
      <c r="AP61" s="226">
        <f>IFERROR(IF(RIGHT(VLOOKUP($A61,csapatok!$A:$CN,AP$271,FALSE),5)="Csere",VLOOKUP(LEFT(VLOOKUP($A61,csapatok!$A:$CN,AP$271,FALSE),LEN(VLOOKUP($A61,csapatok!$A:$CN,AP$271,FALSE))-6),'csapat-ranglista'!$A:$CC,AP$272,FALSE)/8,VLOOKUP(VLOOKUP($A61,csapatok!$A:$CN,AP$271,FALSE),'csapat-ranglista'!$A:$CC,AP$272,FALSE)/4),0)</f>
        <v>0</v>
      </c>
      <c r="AQ61" s="226">
        <f>IFERROR(IF(RIGHT(VLOOKUP($A61,csapatok!$A:$CN,AQ$271,FALSE),5)="Csere",VLOOKUP(LEFT(VLOOKUP($A61,csapatok!$A:$CN,AQ$271,FALSE),LEN(VLOOKUP($A61,csapatok!$A:$CN,AQ$271,FALSE))-6),'csapat-ranglista'!$A:$CC,AQ$272,FALSE)/8,VLOOKUP(VLOOKUP($A61,csapatok!$A:$CN,AQ$271,FALSE),'csapat-ranglista'!$A:$CC,AQ$272,FALSE)/4),0)</f>
        <v>3.0917504590585634</v>
      </c>
      <c r="AR61" s="226">
        <f>IFERROR(IF(RIGHT(VLOOKUP($A61,csapatok!$A:$CN,AR$271,FALSE),5)="Csere",VLOOKUP(LEFT(VLOOKUP($A61,csapatok!$A:$CN,AR$271,FALSE),LEN(VLOOKUP($A61,csapatok!$A:$CN,AR$271,FALSE))-6),'csapat-ranglista'!$A:$CC,AR$272,FALSE)/8,VLOOKUP(VLOOKUP($A61,csapatok!$A:$CN,AR$271,FALSE),'csapat-ranglista'!$A:$CC,AR$272,FALSE)/4),0)</f>
        <v>0</v>
      </c>
      <c r="AS61" s="226">
        <f>IFERROR(IF(RIGHT(VLOOKUP($A61,csapatok!$A:$CN,AS$271,FALSE),5)="Csere",VLOOKUP(LEFT(VLOOKUP($A61,csapatok!$A:$CN,AS$271,FALSE),LEN(VLOOKUP($A61,csapatok!$A:$CN,AS$271,FALSE))-6),'csapat-ranglista'!$A:$CC,AS$272,FALSE)/8,VLOOKUP(VLOOKUP($A61,csapatok!$A:$CN,AS$271,FALSE),'csapat-ranglista'!$A:$CC,AS$272,FALSE)/4),0)</f>
        <v>0</v>
      </c>
      <c r="AT61" s="226">
        <f>IFERROR(IF(RIGHT(VLOOKUP($A61,csapatok!$A:$CN,AT$271,FALSE),5)="Csere",VLOOKUP(LEFT(VLOOKUP($A61,csapatok!$A:$CN,AT$271,FALSE),LEN(VLOOKUP($A61,csapatok!$A:$CN,AT$271,FALSE))-6),'csapat-ranglista'!$A:$CC,AT$272,FALSE)/8,VLOOKUP(VLOOKUP($A61,csapatok!$A:$CN,AT$271,FALSE),'csapat-ranglista'!$A:$CC,AT$272,FALSE)/4),0)</f>
        <v>7.1228380845563102</v>
      </c>
      <c r="AU61" s="226">
        <f>IFERROR(IF(RIGHT(VLOOKUP($A61,csapatok!$A:$CN,AU$271,FALSE),5)="Csere",VLOOKUP(LEFT(VLOOKUP($A61,csapatok!$A:$CN,AU$271,FALSE),LEN(VLOOKUP($A61,csapatok!$A:$CN,AU$271,FALSE))-6),'csapat-ranglista'!$A:$CC,AU$272,FALSE)/8,VLOOKUP(VLOOKUP($A61,csapatok!$A:$CN,AU$271,FALSE),'csapat-ranglista'!$A:$CC,AU$272,FALSE)/4),0)</f>
        <v>0</v>
      </c>
      <c r="AV61" s="226">
        <f>IFERROR(IF(RIGHT(VLOOKUP($A61,csapatok!$A:$CN,AV$271,FALSE),5)="Csere",VLOOKUP(LEFT(VLOOKUP($A61,csapatok!$A:$CN,AV$271,FALSE),LEN(VLOOKUP($A61,csapatok!$A:$CN,AV$271,FALSE))-6),'csapat-ranglista'!$A:$CC,AV$272,FALSE)/8,VLOOKUP(VLOOKUP($A61,csapatok!$A:$CN,AV$271,FALSE),'csapat-ranglista'!$A:$CC,AV$272,FALSE)/4),0)</f>
        <v>0</v>
      </c>
      <c r="AW61" s="226">
        <f>IFERROR(IF(RIGHT(VLOOKUP($A61,csapatok!$A:$CN,AW$271,FALSE),5)="Csere",VLOOKUP(LEFT(VLOOKUP($A61,csapatok!$A:$CN,AW$271,FALSE),LEN(VLOOKUP($A61,csapatok!$A:$CN,AW$271,FALSE))-6),'csapat-ranglista'!$A:$CC,AW$272,FALSE)/8,VLOOKUP(VLOOKUP($A61,csapatok!$A:$CN,AW$271,FALSE),'csapat-ranglista'!$A:$CC,AW$272,FALSE)/4),0)</f>
        <v>0</v>
      </c>
      <c r="AX61" s="226">
        <f>IFERROR(IF(RIGHT(VLOOKUP($A61,csapatok!$A:$CN,AX$271,FALSE),5)="Csere",VLOOKUP(LEFT(VLOOKUP($A61,csapatok!$A:$CN,AX$271,FALSE),LEN(VLOOKUP($A61,csapatok!$A:$CN,AX$271,FALSE))-6),'csapat-ranglista'!$A:$CC,AX$272,FALSE)/8,VLOOKUP(VLOOKUP($A61,csapatok!$A:$CN,AX$271,FALSE),'csapat-ranglista'!$A:$CC,AX$272,FALSE)/4),0)</f>
        <v>0</v>
      </c>
      <c r="AY61" s="226">
        <f>IFERROR(IF(RIGHT(VLOOKUP($A61,csapatok!$A:$GR,AY$271,FALSE),5)="Csere",VLOOKUP(LEFT(VLOOKUP($A61,csapatok!$A:$GR,AY$271,FALSE),LEN(VLOOKUP($A61,csapatok!$A:$GR,AY$271,FALSE))-6),'csapat-ranglista'!$A:$CC,AY$272,FALSE)/8,VLOOKUP(VLOOKUP($A61,csapatok!$A:$GR,AY$271,FALSE),'csapat-ranglista'!$A:$CC,AY$272,FALSE)/4),0)</f>
        <v>0</v>
      </c>
      <c r="AZ61" s="226">
        <f>IFERROR(IF(RIGHT(VLOOKUP($A61,csapatok!$A:$GR,AZ$271,FALSE),5)="Csere",VLOOKUP(LEFT(VLOOKUP($A61,csapatok!$A:$GR,AZ$271,FALSE),LEN(VLOOKUP($A61,csapatok!$A:$GR,AZ$271,FALSE))-6),'csapat-ranglista'!$A:$CC,AZ$272,FALSE)/8,VLOOKUP(VLOOKUP($A61,csapatok!$A:$GR,AZ$271,FALSE),'csapat-ranglista'!$A:$CC,AZ$272,FALSE)/4),0)</f>
        <v>0</v>
      </c>
      <c r="BA61" s="226">
        <f>IFERROR(IF(RIGHT(VLOOKUP($A61,csapatok!$A:$GR,BA$271,FALSE),5)="Csere",VLOOKUP(LEFT(VLOOKUP($A61,csapatok!$A:$GR,BA$271,FALSE),LEN(VLOOKUP($A61,csapatok!$A:$GR,BA$271,FALSE))-6),'csapat-ranglista'!$A:$CC,BA$272,FALSE)/8,VLOOKUP(VLOOKUP($A61,csapatok!$A:$GR,BA$271,FALSE),'csapat-ranglista'!$A:$CC,BA$272,FALSE)/4),0)</f>
        <v>0</v>
      </c>
      <c r="BB61" s="226">
        <f>IFERROR(IF(RIGHT(VLOOKUP($A61,csapatok!$A:$GR,BB$271,FALSE),5)="Csere",VLOOKUP(LEFT(VLOOKUP($A61,csapatok!$A:$GR,BB$271,FALSE),LEN(VLOOKUP($A61,csapatok!$A:$GR,BB$271,FALSE))-6),'csapat-ranglista'!$A:$CC,BB$272,FALSE)/8,VLOOKUP(VLOOKUP($A61,csapatok!$A:$GR,BB$271,FALSE),'csapat-ranglista'!$A:$CC,BB$272,FALSE)/4),0)</f>
        <v>0</v>
      </c>
      <c r="BC61" s="227">
        <f>versenyek!$ES$11*IFERROR(VLOOKUP(VLOOKUP($A61,versenyek!ER:ET,3,FALSE),szabalyok!$A$16:$B$23,2,FALSE)/4,0)</f>
        <v>0</v>
      </c>
      <c r="BD61" s="227">
        <f>versenyek!$EV$11*IFERROR(VLOOKUP(VLOOKUP($A61,versenyek!EU:EW,3,FALSE),szabalyok!$A$16:$B$23,2,FALSE)/4,0)</f>
        <v>0</v>
      </c>
      <c r="BE61" s="226">
        <f>IFERROR(IF(RIGHT(VLOOKUP($A61,csapatok!$A:$GR,BE$271,FALSE),5)="Csere",VLOOKUP(LEFT(VLOOKUP($A61,csapatok!$A:$GR,BE$271,FALSE),LEN(VLOOKUP($A61,csapatok!$A:$GR,BE$271,FALSE))-6),'csapat-ranglista'!$A:$CC,BE$272,FALSE)/8,VLOOKUP(VLOOKUP($A61,csapatok!$A:$GR,BE$271,FALSE),'csapat-ranglista'!$A:$CC,BE$272,FALSE)/4),0)</f>
        <v>3.8733429145685143</v>
      </c>
      <c r="BF61" s="226">
        <f>IFERROR(IF(RIGHT(VLOOKUP($A61,csapatok!$A:$GR,BF$271,FALSE),5)="Csere",VLOOKUP(LEFT(VLOOKUP($A61,csapatok!$A:$GR,BF$271,FALSE),LEN(VLOOKUP($A61,csapatok!$A:$GR,BF$271,FALSE))-6),'csapat-ranglista'!$A:$CC,BF$272,FALSE)/8,VLOOKUP(VLOOKUP($A61,csapatok!$A:$GR,BF$271,FALSE),'csapat-ranglista'!$A:$CC,BF$272,FALSE)/4),0)</f>
        <v>0</v>
      </c>
      <c r="BG61" s="226">
        <f>IFERROR(IF(RIGHT(VLOOKUP($A61,csapatok!$A:$GR,BG$271,FALSE),5)="Csere",VLOOKUP(LEFT(VLOOKUP($A61,csapatok!$A:$GR,BG$271,FALSE),LEN(VLOOKUP($A61,csapatok!$A:$GR,BG$271,FALSE))-6),'csapat-ranglista'!$A:$CC,BG$272,FALSE)/8,VLOOKUP(VLOOKUP($A61,csapatok!$A:$GR,BG$271,FALSE),'csapat-ranglista'!$A:$CC,BG$272,FALSE)/4),0)</f>
        <v>0</v>
      </c>
      <c r="BH61" s="226">
        <f>IFERROR(IF(RIGHT(VLOOKUP($A61,csapatok!$A:$GR,BH$271,FALSE),5)="Csere",VLOOKUP(LEFT(VLOOKUP($A61,csapatok!$A:$GR,BH$271,FALSE),LEN(VLOOKUP($A61,csapatok!$A:$GR,BH$271,FALSE))-6),'csapat-ranglista'!$A:$CC,BH$272,FALSE)/8,VLOOKUP(VLOOKUP($A61,csapatok!$A:$GR,BH$271,FALSE),'csapat-ranglista'!$A:$CC,BH$272,FALSE)/4),0)</f>
        <v>0</v>
      </c>
      <c r="BI61" s="226">
        <f>IFERROR(IF(RIGHT(VLOOKUP($A61,csapatok!$A:$GR,BI$271,FALSE),5)="Csere",VLOOKUP(LEFT(VLOOKUP($A61,csapatok!$A:$GR,BI$271,FALSE),LEN(VLOOKUP($A61,csapatok!$A:$GR,BI$271,FALSE))-6),'csapat-ranglista'!$A:$CC,BI$272,FALSE)/8,VLOOKUP(VLOOKUP($A61,csapatok!$A:$GR,BI$271,FALSE),'csapat-ranglista'!$A:$CC,BI$272,FALSE)/4),0)</f>
        <v>0</v>
      </c>
      <c r="BJ61" s="226">
        <f>IFERROR(IF(RIGHT(VLOOKUP($A61,csapatok!$A:$GR,BJ$271,FALSE),5)="Csere",VLOOKUP(LEFT(VLOOKUP($A61,csapatok!$A:$GR,BJ$271,FALSE),LEN(VLOOKUP($A61,csapatok!$A:$GR,BJ$271,FALSE))-6),'csapat-ranglista'!$A:$CC,BJ$272,FALSE)/8,VLOOKUP(VLOOKUP($A61,csapatok!$A:$GR,BJ$271,FALSE),'csapat-ranglista'!$A:$CC,BJ$272,FALSE)/4),0)</f>
        <v>0</v>
      </c>
      <c r="BK61" s="226">
        <f>IFERROR(IF(RIGHT(VLOOKUP($A61,csapatok!$A:$GR,BK$271,FALSE),5)="Csere",VLOOKUP(LEFT(VLOOKUP($A61,csapatok!$A:$GR,BK$271,FALSE),LEN(VLOOKUP($A61,csapatok!$A:$GR,BK$271,FALSE))-6),'csapat-ranglista'!$A:$CC,BK$272,FALSE)/8,VLOOKUP(VLOOKUP($A61,csapatok!$A:$GR,BK$271,FALSE),'csapat-ranglista'!$A:$CC,BK$272,FALSE)/4),0)</f>
        <v>0</v>
      </c>
      <c r="BL61" s="226">
        <f>IFERROR(IF(RIGHT(VLOOKUP($A61,csapatok!$A:$GR,BL$271,FALSE),5)="Csere",VLOOKUP(LEFT(VLOOKUP($A61,csapatok!$A:$GR,BL$271,FALSE),LEN(VLOOKUP($A61,csapatok!$A:$GR,BL$271,FALSE))-6),'csapat-ranglista'!$A:$CC,BL$272,FALSE)/8,VLOOKUP(VLOOKUP($A61,csapatok!$A:$GR,BL$271,FALSE),'csapat-ranglista'!$A:$CC,BL$272,FALSE)/4),0)</f>
        <v>0</v>
      </c>
      <c r="BM61" s="226">
        <f>IFERROR(IF(RIGHT(VLOOKUP($A61,csapatok!$A:$GR,BM$271,FALSE),5)="Csere",VLOOKUP(LEFT(VLOOKUP($A61,csapatok!$A:$GR,BM$271,FALSE),LEN(VLOOKUP($A61,csapatok!$A:$GR,BM$271,FALSE))-6),'csapat-ranglista'!$A:$CC,BM$272,FALSE)/8,VLOOKUP(VLOOKUP($A61,csapatok!$A:$GR,BM$271,FALSE),'csapat-ranglista'!$A:$CC,BM$272,FALSE)/4),0)</f>
        <v>0</v>
      </c>
      <c r="BN61" s="226">
        <f>IFERROR(IF(RIGHT(VLOOKUP($A61,csapatok!$A:$GR,BN$271,FALSE),5)="Csere",VLOOKUP(LEFT(VLOOKUP($A61,csapatok!$A:$GR,BN$271,FALSE),LEN(VLOOKUP($A61,csapatok!$A:$GR,BN$271,FALSE))-6),'csapat-ranglista'!$A:$CC,BN$272,FALSE)/8,VLOOKUP(VLOOKUP($A61,csapatok!$A:$GR,BN$271,FALSE),'csapat-ranglista'!$A:$CC,BN$272,FALSE)/4),0)</f>
        <v>0</v>
      </c>
      <c r="BO61" s="226">
        <f>IFERROR(IF(RIGHT(VLOOKUP($A61,csapatok!$A:$GR,BO$271,FALSE),5)="Csere",VLOOKUP(LEFT(VLOOKUP($A61,csapatok!$A:$GR,BO$271,FALSE),LEN(VLOOKUP($A61,csapatok!$A:$GR,BO$271,FALSE))-6),'csapat-ranglista'!$A:$CC,BO$272,FALSE)/8,VLOOKUP(VLOOKUP($A61,csapatok!$A:$GR,BO$271,FALSE),'csapat-ranglista'!$A:$CC,BO$272,FALSE)/4),0)</f>
        <v>0</v>
      </c>
      <c r="BP61" s="226">
        <f>IFERROR(IF(RIGHT(VLOOKUP($A61,csapatok!$A:$GR,BP$271,FALSE),5)="Csere",VLOOKUP(LEFT(VLOOKUP($A61,csapatok!$A:$GR,BP$271,FALSE),LEN(VLOOKUP($A61,csapatok!$A:$GR,BP$271,FALSE))-6),'csapat-ranglista'!$A:$CC,BP$272,FALSE)/8,VLOOKUP(VLOOKUP($A61,csapatok!$A:$GR,BP$271,FALSE),'csapat-ranglista'!$A:$CC,BP$272,FALSE)/4),0)</f>
        <v>0</v>
      </c>
      <c r="BQ61" s="226">
        <f>IFERROR(IF(RIGHT(VLOOKUP($A61,csapatok!$A:$GR,BQ$271,FALSE),5)="Csere",VLOOKUP(LEFT(VLOOKUP($A61,csapatok!$A:$GR,BQ$271,FALSE),LEN(VLOOKUP($A61,csapatok!$A:$GR,BQ$271,FALSE))-6),'csapat-ranglista'!$A:$CC,BQ$272,FALSE)/8,VLOOKUP(VLOOKUP($A61,csapatok!$A:$GR,BQ$271,FALSE),'csapat-ranglista'!$A:$CC,BQ$272,FALSE)/4),0)</f>
        <v>0</v>
      </c>
      <c r="BR61" s="226">
        <f>IFERROR(IF(RIGHT(VLOOKUP($A61,csapatok!$A:$GR,BR$271,FALSE),5)="Csere",VLOOKUP(LEFT(VLOOKUP($A61,csapatok!$A:$GR,BR$271,FALSE),LEN(VLOOKUP($A61,csapatok!$A:$GR,BR$271,FALSE))-6),'csapat-ranglista'!$A:$CC,BR$272,FALSE)/8,VLOOKUP(VLOOKUP($A61,csapatok!$A:$GR,BR$271,FALSE),'csapat-ranglista'!$A:$CC,BR$272,FALSE)/4),0)</f>
        <v>0</v>
      </c>
      <c r="BS61" s="226">
        <f>IFERROR(IF(RIGHT(VLOOKUP($A61,csapatok!$A:$GR,BS$271,FALSE),5)="Csere",VLOOKUP(LEFT(VLOOKUP($A61,csapatok!$A:$GR,BS$271,FALSE),LEN(VLOOKUP($A61,csapatok!$A:$GR,BS$271,FALSE))-6),'csapat-ranglista'!$A:$CC,BS$272,FALSE)/8,VLOOKUP(VLOOKUP($A61,csapatok!$A:$GR,BS$271,FALSE),'csapat-ranglista'!$A:$CC,BS$272,FALSE)/4),0)</f>
        <v>0</v>
      </c>
      <c r="BT61" s="226">
        <f>IFERROR(IF(RIGHT(VLOOKUP($A61,csapatok!$A:$GR,BT$271,FALSE),5)="Csere",VLOOKUP(LEFT(VLOOKUP($A61,csapatok!$A:$GR,BT$271,FALSE),LEN(VLOOKUP($A61,csapatok!$A:$GR,BT$271,FALSE))-6),'csapat-ranglista'!$A:$CC,BT$272,FALSE)/8,VLOOKUP(VLOOKUP($A61,csapatok!$A:$GR,BT$271,FALSE),'csapat-ranglista'!$A:$CC,BT$272,FALSE)/4),0)</f>
        <v>0</v>
      </c>
      <c r="BU61" s="226">
        <f>IFERROR(IF(RIGHT(VLOOKUP($A61,csapatok!$A:$GR,BU$271,FALSE),5)="Csere",VLOOKUP(LEFT(VLOOKUP($A61,csapatok!$A:$GR,BU$271,FALSE),LEN(VLOOKUP($A61,csapatok!$A:$GR,BU$271,FALSE))-6),'csapat-ranglista'!$A:$CC,BU$272,FALSE)/8,VLOOKUP(VLOOKUP($A61,csapatok!$A:$GR,BU$271,FALSE),'csapat-ranglista'!$A:$CC,BU$272,FALSE)/4),0)</f>
        <v>0</v>
      </c>
      <c r="BV61" s="226">
        <f>IFERROR(IF(RIGHT(VLOOKUP($A61,csapatok!$A:$GR,BV$271,FALSE),5)="Csere",VLOOKUP(LEFT(VLOOKUP($A61,csapatok!$A:$GR,BV$271,FALSE),LEN(VLOOKUP($A61,csapatok!$A:$GR,BV$271,FALSE))-6),'csapat-ranglista'!$A:$CC,BV$272,FALSE)/8,VLOOKUP(VLOOKUP($A61,csapatok!$A:$GR,BV$271,FALSE),'csapat-ranglista'!$A:$CC,BV$272,FALSE)/4),0)</f>
        <v>0</v>
      </c>
      <c r="BW61" s="226">
        <f>IFERROR(IF(RIGHT(VLOOKUP($A61,csapatok!$A:$GR,BW$271,FALSE),5)="Csere",VLOOKUP(LEFT(VLOOKUP($A61,csapatok!$A:$GR,BW$271,FALSE),LEN(VLOOKUP($A61,csapatok!$A:$GR,BW$271,FALSE))-6),'csapat-ranglista'!$A:$CC,BW$272,FALSE)/8,VLOOKUP(VLOOKUP($A61,csapatok!$A:$GR,BW$271,FALSE),'csapat-ranglista'!$A:$CC,BW$272,FALSE)/4),0)</f>
        <v>0</v>
      </c>
      <c r="BX61" s="226">
        <f>IFERROR(IF(RIGHT(VLOOKUP($A61,csapatok!$A:$GR,BX$271,FALSE),5)="Csere",VLOOKUP(LEFT(VLOOKUP($A61,csapatok!$A:$GR,BX$271,FALSE),LEN(VLOOKUP($A61,csapatok!$A:$GR,BX$271,FALSE))-6),'csapat-ranglista'!$A:$CC,BX$272,FALSE)/8,VLOOKUP(VLOOKUP($A61,csapatok!$A:$GR,BX$271,FALSE),'csapat-ranglista'!$A:$CC,BX$272,FALSE)/4),0)</f>
        <v>0</v>
      </c>
      <c r="BY61" s="226">
        <f>IFERROR(IF(RIGHT(VLOOKUP($A61,csapatok!$A:$GR,BY$271,FALSE),5)="Csere",VLOOKUP(LEFT(VLOOKUP($A61,csapatok!$A:$GR,BY$271,FALSE),LEN(VLOOKUP($A61,csapatok!$A:$GR,BY$271,FALSE))-6),'csapat-ranglista'!$A:$CC,BY$272,FALSE)/8,VLOOKUP(VLOOKUP($A61,csapatok!$A:$GR,BY$271,FALSE),'csapat-ranglista'!$A:$CC,BY$272,FALSE)/4),0)</f>
        <v>15.855294845330606</v>
      </c>
      <c r="BZ61" s="226">
        <f>IFERROR(IF(RIGHT(VLOOKUP($A61,csapatok!$A:$GR,BZ$271,FALSE),5)="Csere",VLOOKUP(LEFT(VLOOKUP($A61,csapatok!$A:$GR,BZ$271,FALSE),LEN(VLOOKUP($A61,csapatok!$A:$GR,BZ$271,FALSE))-6),'csapat-ranglista'!$A:$CC,BZ$272,FALSE)/8,VLOOKUP(VLOOKUP($A61,csapatok!$A:$GR,BZ$271,FALSE),'csapat-ranglista'!$A:$CC,BZ$272,FALSE)/4),0)</f>
        <v>0</v>
      </c>
      <c r="CA61" s="226">
        <f>IFERROR(IF(RIGHT(VLOOKUP($A61,csapatok!$A:$GR,CA$271,FALSE),5)="Csere",VLOOKUP(LEFT(VLOOKUP($A61,csapatok!$A:$GR,CA$271,FALSE),LEN(VLOOKUP($A61,csapatok!$A:$GR,CA$271,FALSE))-6),'csapat-ranglista'!$A:$CC,CA$272,FALSE)/8,VLOOKUP(VLOOKUP($A61,csapatok!$A:$GR,CA$271,FALSE),'csapat-ranglista'!$A:$CC,CA$272,FALSE)/4),0)</f>
        <v>0</v>
      </c>
      <c r="CB61" s="226">
        <f>IFERROR(IF(RIGHT(VLOOKUP($A61,csapatok!$A:$GR,CB$271,FALSE),5)="Csere",VLOOKUP(LEFT(VLOOKUP($A61,csapatok!$A:$GR,CB$271,FALSE),LEN(VLOOKUP($A61,csapatok!$A:$GR,CB$271,FALSE))-6),'csapat-ranglista'!$A:$CC,CB$272,FALSE)/8,VLOOKUP(VLOOKUP($A61,csapatok!$A:$GR,CB$271,FALSE),'csapat-ranglista'!$A:$CC,CB$272,FALSE)/4),0)</f>
        <v>0</v>
      </c>
      <c r="CC61" s="226">
        <f>IFERROR(IF(RIGHT(VLOOKUP($A61,csapatok!$A:$GR,CC$271,FALSE),5)="Csere",VLOOKUP(LEFT(VLOOKUP($A61,csapatok!$A:$GR,CC$271,FALSE),LEN(VLOOKUP($A61,csapatok!$A:$GR,CC$271,FALSE))-6),'csapat-ranglista'!$A:$CC,CC$272,FALSE)/8,VLOOKUP(VLOOKUP($A61,csapatok!$A:$GR,CC$271,FALSE),'csapat-ranglista'!$A:$CC,CC$272,FALSE)/4),0)</f>
        <v>0</v>
      </c>
      <c r="CD61" s="226">
        <f>IFERROR(IF(RIGHT(VLOOKUP($A61,csapatok!$A:$GR,CD$271,FALSE),5)="Csere",VLOOKUP(LEFT(VLOOKUP($A61,csapatok!$A:$GR,CD$271,FALSE),LEN(VLOOKUP($A61,csapatok!$A:$GR,CD$271,FALSE))-6),'csapat-ranglista'!$A:$CC,CD$272,FALSE)/8,VLOOKUP(VLOOKUP($A61,csapatok!$A:$GR,CD$271,FALSE),'csapat-ranglista'!$A:$CC,CD$272,FALSE)/4),0)</f>
        <v>0</v>
      </c>
      <c r="CE61" s="226">
        <f>IFERROR(IF(RIGHT(VLOOKUP($A61,csapatok!$A:$GR,CE$271,FALSE),5)="Csere",VLOOKUP(LEFT(VLOOKUP($A61,csapatok!$A:$GR,CE$271,FALSE),LEN(VLOOKUP($A61,csapatok!$A:$GR,CE$271,FALSE))-6),'csapat-ranglista'!$A:$CC,CE$272,FALSE)/8,VLOOKUP(VLOOKUP($A61,csapatok!$A:$GR,CE$271,FALSE),'csapat-ranglista'!$A:$CC,CE$272,FALSE)/4),0)</f>
        <v>0</v>
      </c>
      <c r="CF61" s="226">
        <f>IFERROR(IF(RIGHT(VLOOKUP($A61,csapatok!$A:$GR,CF$271,FALSE),5)="Csere",VLOOKUP(LEFT(VLOOKUP($A61,csapatok!$A:$GR,CF$271,FALSE),LEN(VLOOKUP($A61,csapatok!$A:$GR,CF$271,FALSE))-6),'csapat-ranglista'!$A:$CC,CF$272,FALSE)/8,VLOOKUP(VLOOKUP($A61,csapatok!$A:$GR,CF$271,FALSE),'csapat-ranglista'!$A:$CC,CF$272,FALSE)/4),0)</f>
        <v>0</v>
      </c>
      <c r="CG61" s="226">
        <f>IFERROR(IF(RIGHT(VLOOKUP($A61,csapatok!$A:$GR,CG$271,FALSE),5)="Csere",VLOOKUP(LEFT(VLOOKUP($A61,csapatok!$A:$GR,CG$271,FALSE),LEN(VLOOKUP($A61,csapatok!$A:$GR,CG$271,FALSE))-6),'csapat-ranglista'!$A:$CC,CG$272,FALSE)/8,VLOOKUP(VLOOKUP($A61,csapatok!$A:$GR,CG$271,FALSE),'csapat-ranglista'!$A:$CC,CG$272,FALSE)/4),0)</f>
        <v>0</v>
      </c>
      <c r="CH61" s="226">
        <f>IFERROR(IF(RIGHT(VLOOKUP($A61,csapatok!$A:$GR,CH$271,FALSE),5)="Csere",VLOOKUP(LEFT(VLOOKUP($A61,csapatok!$A:$GR,CH$271,FALSE),LEN(VLOOKUP($A61,csapatok!$A:$GR,CH$271,FALSE))-6),'csapat-ranglista'!$A:$CC,CH$272,FALSE)/8,VLOOKUP(VLOOKUP($A61,csapatok!$A:$GR,CH$271,FALSE),'csapat-ranglista'!$A:$CC,CH$272,FALSE)/4),0)</f>
        <v>0</v>
      </c>
      <c r="CI61" s="226">
        <f>IFERROR(IF(RIGHT(VLOOKUP($A61,csapatok!$A:$GR,CI$271,FALSE),5)="Csere",VLOOKUP(LEFT(VLOOKUP($A61,csapatok!$A:$GR,CI$271,FALSE),LEN(VLOOKUP($A61,csapatok!$A:$GR,CI$271,FALSE))-6),'csapat-ranglista'!$A:$CC,CI$272,FALSE)/8,VLOOKUP(VLOOKUP($A61,csapatok!$A:$GR,CI$271,FALSE),'csapat-ranglista'!$A:$CC,CI$272,FALSE)/4),0)</f>
        <v>0</v>
      </c>
      <c r="CJ61" s="227">
        <f>versenyek!$IQ$11*IFERROR(VLOOKUP(VLOOKUP($A61,versenyek!IP:IR,3,FALSE),szabalyok!$A$16:$B$23,2,FALSE)/4,0)</f>
        <v>0</v>
      </c>
      <c r="CK61" s="227">
        <f>versenyek!$IT$11*IFERROR(VLOOKUP(VLOOKUP($A61,versenyek!IS:IU,3,FALSE),szabalyok!$A$16:$B$23,2,FALSE)/4,0)</f>
        <v>0</v>
      </c>
      <c r="CL61" s="226"/>
      <c r="CM61" s="250">
        <f t="shared" si="1"/>
        <v>15.855294845330606</v>
      </c>
    </row>
    <row r="62" spans="1:91">
      <c r="A62" s="32" t="s">
        <v>173</v>
      </c>
      <c r="B62" s="133">
        <v>29248</v>
      </c>
      <c r="C62" s="133" t="str">
        <f t="shared" si="3"/>
        <v>felnőtt</v>
      </c>
      <c r="D62" s="32" t="s">
        <v>101</v>
      </c>
      <c r="E62" s="47">
        <v>0</v>
      </c>
      <c r="F62" s="32">
        <v>0</v>
      </c>
      <c r="G62" s="32">
        <v>0</v>
      </c>
      <c r="H62" s="32">
        <v>1.2678557452108006</v>
      </c>
      <c r="I62" s="32">
        <v>0</v>
      </c>
      <c r="J62" s="32">
        <v>11.213780987587741</v>
      </c>
      <c r="K62" s="32">
        <v>0</v>
      </c>
      <c r="L62" s="32">
        <v>0</v>
      </c>
      <c r="M62" s="32">
        <v>14.730097199071423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f>IFERROR(IF(RIGHT(VLOOKUP($A62,csapatok!$A:$BL,X$271,FALSE),5)="Csere",VLOOKUP(LEFT(VLOOKUP($A62,csapatok!$A:$BL,X$271,FALSE),LEN(VLOOKUP($A62,csapatok!$A:$BL,X$271,FALSE))-6),'csapat-ranglista'!$A:$CC,X$272,FALSE)/8,VLOOKUP(VLOOKUP($A62,csapatok!$A:$BL,X$271,FALSE),'csapat-ranglista'!$A:$CC,X$272,FALSE)/4),0)</f>
        <v>0</v>
      </c>
      <c r="Y62" s="32">
        <f>IFERROR(IF(RIGHT(VLOOKUP($A62,csapatok!$A:$BL,Y$271,FALSE),5)="Csere",VLOOKUP(LEFT(VLOOKUP($A62,csapatok!$A:$BL,Y$271,FALSE),LEN(VLOOKUP($A62,csapatok!$A:$BL,Y$271,FALSE))-6),'csapat-ranglista'!$A:$CC,Y$272,FALSE)/8,VLOOKUP(VLOOKUP($A62,csapatok!$A:$BL,Y$271,FALSE),'csapat-ranglista'!$A:$CC,Y$272,FALSE)/4),0)</f>
        <v>0</v>
      </c>
      <c r="Z62" s="32">
        <f>IFERROR(IF(RIGHT(VLOOKUP($A62,csapatok!$A:$BL,Z$271,FALSE),5)="Csere",VLOOKUP(LEFT(VLOOKUP($A62,csapatok!$A:$BL,Z$271,FALSE),LEN(VLOOKUP($A62,csapatok!$A:$BL,Z$271,FALSE))-6),'csapat-ranglista'!$A:$CC,Z$272,FALSE)/8,VLOOKUP(VLOOKUP($A62,csapatok!$A:$BL,Z$271,FALSE),'csapat-ranglista'!$A:$CC,Z$272,FALSE)/4),0)</f>
        <v>4.4982966132188738</v>
      </c>
      <c r="AA62" s="32">
        <f>IFERROR(IF(RIGHT(VLOOKUP($A62,csapatok!$A:$BL,AA$271,FALSE),5)="Csere",VLOOKUP(LEFT(VLOOKUP($A62,csapatok!$A:$BL,AA$271,FALSE),LEN(VLOOKUP($A62,csapatok!$A:$BL,AA$271,FALSE))-6),'csapat-ranglista'!$A:$CC,AA$272,FALSE)/8,VLOOKUP(VLOOKUP($A62,csapatok!$A:$BL,AA$271,FALSE),'csapat-ranglista'!$A:$CC,AA$272,FALSE)/4),0)</f>
        <v>0</v>
      </c>
      <c r="AB62" s="226">
        <f>IFERROR(IF(RIGHT(VLOOKUP($A62,csapatok!$A:$BL,AB$271,FALSE),5)="Csere",VLOOKUP(LEFT(VLOOKUP($A62,csapatok!$A:$BL,AB$271,FALSE),LEN(VLOOKUP($A62,csapatok!$A:$BL,AB$271,FALSE))-6),'csapat-ranglista'!$A:$CC,AB$272,FALSE)/8,VLOOKUP(VLOOKUP($A62,csapatok!$A:$BL,AB$271,FALSE),'csapat-ranglista'!$A:$CC,AB$272,FALSE)/4),0)</f>
        <v>0</v>
      </c>
      <c r="AC62" s="226">
        <f>IFERROR(IF(RIGHT(VLOOKUP($A62,csapatok!$A:$BL,AC$271,FALSE),5)="Csere",VLOOKUP(LEFT(VLOOKUP($A62,csapatok!$A:$BL,AC$271,FALSE),LEN(VLOOKUP($A62,csapatok!$A:$BL,AC$271,FALSE))-6),'csapat-ranglista'!$A:$CC,AC$272,FALSE)/8,VLOOKUP(VLOOKUP($A62,csapatok!$A:$BL,AC$271,FALSE),'csapat-ranglista'!$A:$CC,AC$272,FALSE)/4),0)</f>
        <v>0</v>
      </c>
      <c r="AD62" s="226">
        <f>IFERROR(IF(RIGHT(VLOOKUP($A62,csapatok!$A:$BL,AD$271,FALSE),5)="Csere",VLOOKUP(LEFT(VLOOKUP($A62,csapatok!$A:$BL,AD$271,FALSE),LEN(VLOOKUP($A62,csapatok!$A:$BL,AD$271,FALSE))-6),'csapat-ranglista'!$A:$CC,AD$272,FALSE)/8,VLOOKUP(VLOOKUP($A62,csapatok!$A:$BL,AD$271,FALSE),'csapat-ranglista'!$A:$CC,AD$272,FALSE)/4),0)</f>
        <v>0</v>
      </c>
      <c r="AE62" s="226">
        <f>IFERROR(IF(RIGHT(VLOOKUP($A62,csapatok!$A:$BL,AE$271,FALSE),5)="Csere",VLOOKUP(LEFT(VLOOKUP($A62,csapatok!$A:$BL,AE$271,FALSE),LEN(VLOOKUP($A62,csapatok!$A:$BL,AE$271,FALSE))-6),'csapat-ranglista'!$A:$CC,AE$272,FALSE)/8,VLOOKUP(VLOOKUP($A62,csapatok!$A:$BL,AE$271,FALSE),'csapat-ranglista'!$A:$CC,AE$272,FALSE)/4),0)</f>
        <v>0</v>
      </c>
      <c r="AF62" s="226">
        <f>IFERROR(IF(RIGHT(VLOOKUP($A62,csapatok!$A:$BL,AF$271,FALSE),5)="Csere",VLOOKUP(LEFT(VLOOKUP($A62,csapatok!$A:$BL,AF$271,FALSE),LEN(VLOOKUP($A62,csapatok!$A:$BL,AF$271,FALSE))-6),'csapat-ranglista'!$A:$CC,AF$272,FALSE)/8,VLOOKUP(VLOOKUP($A62,csapatok!$A:$BL,AF$271,FALSE),'csapat-ranglista'!$A:$CC,AF$272,FALSE)/4),0)</f>
        <v>0</v>
      </c>
      <c r="AG62" s="226">
        <f>IFERROR(IF(RIGHT(VLOOKUP($A62,csapatok!$A:$BL,AG$271,FALSE),5)="Csere",VLOOKUP(LEFT(VLOOKUP($A62,csapatok!$A:$BL,AG$271,FALSE),LEN(VLOOKUP($A62,csapatok!$A:$BL,AG$271,FALSE))-6),'csapat-ranglista'!$A:$CC,AG$272,FALSE)/8,VLOOKUP(VLOOKUP($A62,csapatok!$A:$BL,AG$271,FALSE),'csapat-ranglista'!$A:$CC,AG$272,FALSE)/4),0)</f>
        <v>9.1280030460551593</v>
      </c>
      <c r="AH62" s="226">
        <f>IFERROR(IF(RIGHT(VLOOKUP($A62,csapatok!$A:$BL,AH$271,FALSE),5)="Csere",VLOOKUP(LEFT(VLOOKUP($A62,csapatok!$A:$BL,AH$271,FALSE),LEN(VLOOKUP($A62,csapatok!$A:$BL,AH$271,FALSE))-6),'csapat-ranglista'!$A:$CC,AH$272,FALSE)/8,VLOOKUP(VLOOKUP($A62,csapatok!$A:$BL,AH$271,FALSE),'csapat-ranglista'!$A:$CC,AH$272,FALSE)/4),0)</f>
        <v>0</v>
      </c>
      <c r="AI62" s="226">
        <f>IFERROR(IF(RIGHT(VLOOKUP($A62,csapatok!$A:$BL,AI$271,FALSE),5)="Csere",VLOOKUP(LEFT(VLOOKUP($A62,csapatok!$A:$BL,AI$271,FALSE),LEN(VLOOKUP($A62,csapatok!$A:$BL,AI$271,FALSE))-6),'csapat-ranglista'!$A:$CC,AI$272,FALSE)/8,VLOOKUP(VLOOKUP($A62,csapatok!$A:$BL,AI$271,FALSE),'csapat-ranglista'!$A:$CC,AI$272,FALSE)/4),0)</f>
        <v>20.392277079044444</v>
      </c>
      <c r="AJ62" s="226">
        <f>IFERROR(IF(RIGHT(VLOOKUP($A62,csapatok!$A:$BL,AJ$271,FALSE),5)="Csere",VLOOKUP(LEFT(VLOOKUP($A62,csapatok!$A:$BL,AJ$271,FALSE),LEN(VLOOKUP($A62,csapatok!$A:$BL,AJ$271,FALSE))-6),'csapat-ranglista'!$A:$CC,AJ$272,FALSE)/8,VLOOKUP(VLOOKUP($A62,csapatok!$A:$BL,AJ$271,FALSE),'csapat-ranglista'!$A:$CC,AJ$272,FALSE)/2),0)</f>
        <v>0</v>
      </c>
      <c r="AK62" s="226">
        <f>IFERROR(IF(RIGHT(VLOOKUP($A62,csapatok!$A:$CN,AK$271,FALSE),5)="Csere",VLOOKUP(LEFT(VLOOKUP($A62,csapatok!$A:$CN,AK$271,FALSE),LEN(VLOOKUP($A62,csapatok!$A:$CN,AK$271,FALSE))-6),'csapat-ranglista'!$A:$CC,AK$272,FALSE)/8,VLOOKUP(VLOOKUP($A62,csapatok!$A:$CN,AK$271,FALSE),'csapat-ranglista'!$A:$CC,AK$272,FALSE)/4),0)</f>
        <v>0</v>
      </c>
      <c r="AL62" s="226">
        <f>IFERROR(IF(RIGHT(VLOOKUP($A62,csapatok!$A:$CN,AL$271,FALSE),5)="Csere",VLOOKUP(LEFT(VLOOKUP($A62,csapatok!$A:$CN,AL$271,FALSE),LEN(VLOOKUP($A62,csapatok!$A:$CN,AL$271,FALSE))-6),'csapat-ranglista'!$A:$CC,AL$272,FALSE)/8,VLOOKUP(VLOOKUP($A62,csapatok!$A:$CN,AL$271,FALSE),'csapat-ranglista'!$A:$CC,AL$272,FALSE)/4),0)</f>
        <v>5.4267020473453762</v>
      </c>
      <c r="AM62" s="226">
        <f>IFERROR(IF(RIGHT(VLOOKUP($A62,csapatok!$A:$CN,AM$271,FALSE),5)="Csere",VLOOKUP(LEFT(VLOOKUP($A62,csapatok!$A:$CN,AM$271,FALSE),LEN(VLOOKUP($A62,csapatok!$A:$CN,AM$271,FALSE))-6),'csapat-ranglista'!$A:$CC,AM$272,FALSE)/8,VLOOKUP(VLOOKUP($A62,csapatok!$A:$CN,AM$271,FALSE),'csapat-ranglista'!$A:$CC,AM$272,FALSE)/4),0)</f>
        <v>0</v>
      </c>
      <c r="AN62" s="226">
        <f>IFERROR(IF(RIGHT(VLOOKUP($A62,csapatok!$A:$CN,AN$271,FALSE),5)="Csere",VLOOKUP(LEFT(VLOOKUP($A62,csapatok!$A:$CN,AN$271,FALSE),LEN(VLOOKUP($A62,csapatok!$A:$CN,AN$271,FALSE))-6),'csapat-ranglista'!$A:$CC,AN$272,FALSE)/8,VLOOKUP(VLOOKUP($A62,csapatok!$A:$CN,AN$271,FALSE),'csapat-ranglista'!$A:$CC,AN$272,FALSE)/4),0)</f>
        <v>0</v>
      </c>
      <c r="AO62" s="226">
        <f>IFERROR(IF(RIGHT(VLOOKUP($A62,csapatok!$A:$CN,AO$271,FALSE),5)="Csere",VLOOKUP(LEFT(VLOOKUP($A62,csapatok!$A:$CN,AO$271,FALSE),LEN(VLOOKUP($A62,csapatok!$A:$CN,AO$271,FALSE))-6),'csapat-ranglista'!$A:$CC,AO$272,FALSE)/8,VLOOKUP(VLOOKUP($A62,csapatok!$A:$CN,AO$271,FALSE),'csapat-ranglista'!$A:$CC,AO$272,FALSE)/4),0)</f>
        <v>0</v>
      </c>
      <c r="AP62" s="226">
        <f>IFERROR(IF(RIGHT(VLOOKUP($A62,csapatok!$A:$CN,AP$271,FALSE),5)="Csere",VLOOKUP(LEFT(VLOOKUP($A62,csapatok!$A:$CN,AP$271,FALSE),LEN(VLOOKUP($A62,csapatok!$A:$CN,AP$271,FALSE))-6),'csapat-ranglista'!$A:$CC,AP$272,FALSE)/8,VLOOKUP(VLOOKUP($A62,csapatok!$A:$CN,AP$271,FALSE),'csapat-ranglista'!$A:$CC,AP$272,FALSE)/4),0)</f>
        <v>0</v>
      </c>
      <c r="AQ62" s="226">
        <f>IFERROR(IF(RIGHT(VLOOKUP($A62,csapatok!$A:$CN,AQ$271,FALSE),5)="Csere",VLOOKUP(LEFT(VLOOKUP($A62,csapatok!$A:$CN,AQ$271,FALSE),LEN(VLOOKUP($A62,csapatok!$A:$CN,AQ$271,FALSE))-6),'csapat-ranglista'!$A:$CC,AQ$272,FALSE)/8,VLOOKUP(VLOOKUP($A62,csapatok!$A:$CN,AQ$271,FALSE),'csapat-ranglista'!$A:$CC,AQ$272,FALSE)/4),0)</f>
        <v>6.1835009181171268</v>
      </c>
      <c r="AR62" s="226">
        <f>IFERROR(IF(RIGHT(VLOOKUP($A62,csapatok!$A:$CN,AR$271,FALSE),5)="Csere",VLOOKUP(LEFT(VLOOKUP($A62,csapatok!$A:$CN,AR$271,FALSE),LEN(VLOOKUP($A62,csapatok!$A:$CN,AR$271,FALSE))-6),'csapat-ranglista'!$A:$CC,AR$272,FALSE)/8,VLOOKUP(VLOOKUP($A62,csapatok!$A:$CN,AR$271,FALSE),'csapat-ranglista'!$A:$CC,AR$272,FALSE)/4),0)</f>
        <v>0</v>
      </c>
      <c r="AS62" s="226">
        <f>IFERROR(IF(RIGHT(VLOOKUP($A62,csapatok!$A:$CN,AS$271,FALSE),5)="Csere",VLOOKUP(LEFT(VLOOKUP($A62,csapatok!$A:$CN,AS$271,FALSE),LEN(VLOOKUP($A62,csapatok!$A:$CN,AS$271,FALSE))-6),'csapat-ranglista'!$A:$CC,AS$272,FALSE)/8,VLOOKUP(VLOOKUP($A62,csapatok!$A:$CN,AS$271,FALSE),'csapat-ranglista'!$A:$CC,AS$272,FALSE)/4),0)</f>
        <v>0</v>
      </c>
      <c r="AT62" s="226">
        <f>IFERROR(IF(RIGHT(VLOOKUP($A62,csapatok!$A:$CN,AT$271,FALSE),5)="Csere",VLOOKUP(LEFT(VLOOKUP($A62,csapatok!$A:$CN,AT$271,FALSE),LEN(VLOOKUP($A62,csapatok!$A:$CN,AT$271,FALSE))-6),'csapat-ranglista'!$A:$CC,AT$272,FALSE)/8,VLOOKUP(VLOOKUP($A62,csapatok!$A:$CN,AT$271,FALSE),'csapat-ranglista'!$A:$CC,AT$272,FALSE)/4),0)</f>
        <v>14.24567616911262</v>
      </c>
      <c r="AU62" s="226">
        <f>IFERROR(IF(RIGHT(VLOOKUP($A62,csapatok!$A:$CN,AU$271,FALSE),5)="Csere",VLOOKUP(LEFT(VLOOKUP($A62,csapatok!$A:$CN,AU$271,FALSE),LEN(VLOOKUP($A62,csapatok!$A:$CN,AU$271,FALSE))-6),'csapat-ranglista'!$A:$CC,AU$272,FALSE)/8,VLOOKUP(VLOOKUP($A62,csapatok!$A:$CN,AU$271,FALSE),'csapat-ranglista'!$A:$CC,AU$272,FALSE)/4),0)</f>
        <v>0</v>
      </c>
      <c r="AV62" s="226">
        <f>IFERROR(IF(RIGHT(VLOOKUP($A62,csapatok!$A:$CN,AV$271,FALSE),5)="Csere",VLOOKUP(LEFT(VLOOKUP($A62,csapatok!$A:$CN,AV$271,FALSE),LEN(VLOOKUP($A62,csapatok!$A:$CN,AV$271,FALSE))-6),'csapat-ranglista'!$A:$CC,AV$272,FALSE)/8,VLOOKUP(VLOOKUP($A62,csapatok!$A:$CN,AV$271,FALSE),'csapat-ranglista'!$A:$CC,AV$272,FALSE)/4),0)</f>
        <v>0</v>
      </c>
      <c r="AW62" s="226">
        <f>IFERROR(IF(RIGHT(VLOOKUP($A62,csapatok!$A:$CN,AW$271,FALSE),5)="Csere",VLOOKUP(LEFT(VLOOKUP($A62,csapatok!$A:$CN,AW$271,FALSE),LEN(VLOOKUP($A62,csapatok!$A:$CN,AW$271,FALSE))-6),'csapat-ranglista'!$A:$CC,AW$272,FALSE)/8,VLOOKUP(VLOOKUP($A62,csapatok!$A:$CN,AW$271,FALSE),'csapat-ranglista'!$A:$CC,AW$272,FALSE)/4),0)</f>
        <v>0</v>
      </c>
      <c r="AX62" s="226">
        <f>IFERROR(IF(RIGHT(VLOOKUP($A62,csapatok!$A:$CN,AX$271,FALSE),5)="Csere",VLOOKUP(LEFT(VLOOKUP($A62,csapatok!$A:$CN,AX$271,FALSE),LEN(VLOOKUP($A62,csapatok!$A:$CN,AX$271,FALSE))-6),'csapat-ranglista'!$A:$CC,AX$272,FALSE)/8,VLOOKUP(VLOOKUP($A62,csapatok!$A:$CN,AX$271,FALSE),'csapat-ranglista'!$A:$CC,AX$272,FALSE)/4),0)</f>
        <v>0</v>
      </c>
      <c r="AY62" s="226">
        <f>IFERROR(IF(RIGHT(VLOOKUP($A62,csapatok!$A:$GR,AY$271,FALSE),5)="Csere",VLOOKUP(LEFT(VLOOKUP($A62,csapatok!$A:$GR,AY$271,FALSE),LEN(VLOOKUP($A62,csapatok!$A:$GR,AY$271,FALSE))-6),'csapat-ranglista'!$A:$CC,AY$272,FALSE)/8,VLOOKUP(VLOOKUP($A62,csapatok!$A:$GR,AY$271,FALSE),'csapat-ranglista'!$A:$CC,AY$272,FALSE)/4),0)</f>
        <v>0</v>
      </c>
      <c r="AZ62" s="226">
        <f>IFERROR(IF(RIGHT(VLOOKUP($A62,csapatok!$A:$GR,AZ$271,FALSE),5)="Csere",VLOOKUP(LEFT(VLOOKUP($A62,csapatok!$A:$GR,AZ$271,FALSE),LEN(VLOOKUP($A62,csapatok!$A:$GR,AZ$271,FALSE))-6),'csapat-ranglista'!$A:$CC,AZ$272,FALSE)/8,VLOOKUP(VLOOKUP($A62,csapatok!$A:$GR,AZ$271,FALSE),'csapat-ranglista'!$A:$CC,AZ$272,FALSE)/4),0)</f>
        <v>0</v>
      </c>
      <c r="BA62" s="226">
        <f>IFERROR(IF(RIGHT(VLOOKUP($A62,csapatok!$A:$GR,BA$271,FALSE),5)="Csere",VLOOKUP(LEFT(VLOOKUP($A62,csapatok!$A:$GR,BA$271,FALSE),LEN(VLOOKUP($A62,csapatok!$A:$GR,BA$271,FALSE))-6),'csapat-ranglista'!$A:$CC,BA$272,FALSE)/8,VLOOKUP(VLOOKUP($A62,csapatok!$A:$GR,BA$271,FALSE),'csapat-ranglista'!$A:$CC,BA$272,FALSE)/4),0)</f>
        <v>0</v>
      </c>
      <c r="BB62" s="226">
        <f>IFERROR(IF(RIGHT(VLOOKUP($A62,csapatok!$A:$GR,BB$271,FALSE),5)="Csere",VLOOKUP(LEFT(VLOOKUP($A62,csapatok!$A:$GR,BB$271,FALSE),LEN(VLOOKUP($A62,csapatok!$A:$GR,BB$271,FALSE))-6),'csapat-ranglista'!$A:$CC,BB$272,FALSE)/8,VLOOKUP(VLOOKUP($A62,csapatok!$A:$GR,BB$271,FALSE),'csapat-ranglista'!$A:$CC,BB$272,FALSE)/4),0)</f>
        <v>0</v>
      </c>
      <c r="BC62" s="227">
        <f>versenyek!$ES$11*IFERROR(VLOOKUP(VLOOKUP($A62,versenyek!ER:ET,3,FALSE),szabalyok!$A$16:$B$23,2,FALSE)/4,0)</f>
        <v>0</v>
      </c>
      <c r="BD62" s="227">
        <f>versenyek!$EV$11*IFERROR(VLOOKUP(VLOOKUP($A62,versenyek!EU:EW,3,FALSE),szabalyok!$A$16:$B$23,2,FALSE)/4,0)</f>
        <v>0</v>
      </c>
      <c r="BE62" s="226">
        <f>IFERROR(IF(RIGHT(VLOOKUP($A62,csapatok!$A:$GR,BE$271,FALSE),5)="Csere",VLOOKUP(LEFT(VLOOKUP($A62,csapatok!$A:$GR,BE$271,FALSE),LEN(VLOOKUP($A62,csapatok!$A:$GR,BE$271,FALSE))-6),'csapat-ranglista'!$A:$CC,BE$272,FALSE)/8,VLOOKUP(VLOOKUP($A62,csapatok!$A:$GR,BE$271,FALSE),'csapat-ranglista'!$A:$CC,BE$272,FALSE)/4),0)</f>
        <v>3.8733429145685143</v>
      </c>
      <c r="BF62" s="226">
        <f>IFERROR(IF(RIGHT(VLOOKUP($A62,csapatok!$A:$GR,BF$271,FALSE),5)="Csere",VLOOKUP(LEFT(VLOOKUP($A62,csapatok!$A:$GR,BF$271,FALSE),LEN(VLOOKUP($A62,csapatok!$A:$GR,BF$271,FALSE))-6),'csapat-ranglista'!$A:$CC,BF$272,FALSE)/8,VLOOKUP(VLOOKUP($A62,csapatok!$A:$GR,BF$271,FALSE),'csapat-ranglista'!$A:$CC,BF$272,FALSE)/4),0)</f>
        <v>0</v>
      </c>
      <c r="BG62" s="226">
        <f>IFERROR(IF(RIGHT(VLOOKUP($A62,csapatok!$A:$GR,BG$271,FALSE),5)="Csere",VLOOKUP(LEFT(VLOOKUP($A62,csapatok!$A:$GR,BG$271,FALSE),LEN(VLOOKUP($A62,csapatok!$A:$GR,BG$271,FALSE))-6),'csapat-ranglista'!$A:$CC,BG$272,FALSE)/8,VLOOKUP(VLOOKUP($A62,csapatok!$A:$GR,BG$271,FALSE),'csapat-ranglista'!$A:$CC,BG$272,FALSE)/4),0)</f>
        <v>0</v>
      </c>
      <c r="BH62" s="226">
        <f>IFERROR(IF(RIGHT(VLOOKUP($A62,csapatok!$A:$GR,BH$271,FALSE),5)="Csere",VLOOKUP(LEFT(VLOOKUP($A62,csapatok!$A:$GR,BH$271,FALSE),LEN(VLOOKUP($A62,csapatok!$A:$GR,BH$271,FALSE))-6),'csapat-ranglista'!$A:$CC,BH$272,FALSE)/8,VLOOKUP(VLOOKUP($A62,csapatok!$A:$GR,BH$271,FALSE),'csapat-ranglista'!$A:$CC,BH$272,FALSE)/4),0)</f>
        <v>0</v>
      </c>
      <c r="BI62" s="226">
        <f>IFERROR(IF(RIGHT(VLOOKUP($A62,csapatok!$A:$GR,BI$271,FALSE),5)="Csere",VLOOKUP(LEFT(VLOOKUP($A62,csapatok!$A:$GR,BI$271,FALSE),LEN(VLOOKUP($A62,csapatok!$A:$GR,BI$271,FALSE))-6),'csapat-ranglista'!$A:$CC,BI$272,FALSE)/8,VLOOKUP(VLOOKUP($A62,csapatok!$A:$GR,BI$271,FALSE),'csapat-ranglista'!$A:$CC,BI$272,FALSE)/4),0)</f>
        <v>0</v>
      </c>
      <c r="BJ62" s="226">
        <f>IFERROR(IF(RIGHT(VLOOKUP($A62,csapatok!$A:$GR,BJ$271,FALSE),5)="Csere",VLOOKUP(LEFT(VLOOKUP($A62,csapatok!$A:$GR,BJ$271,FALSE),LEN(VLOOKUP($A62,csapatok!$A:$GR,BJ$271,FALSE))-6),'csapat-ranglista'!$A:$CC,BJ$272,FALSE)/8,VLOOKUP(VLOOKUP($A62,csapatok!$A:$GR,BJ$271,FALSE),'csapat-ranglista'!$A:$CC,BJ$272,FALSE)/4),0)</f>
        <v>0</v>
      </c>
      <c r="BK62" s="226">
        <f>IFERROR(IF(RIGHT(VLOOKUP($A62,csapatok!$A:$GR,BK$271,FALSE),5)="Csere",VLOOKUP(LEFT(VLOOKUP($A62,csapatok!$A:$GR,BK$271,FALSE),LEN(VLOOKUP($A62,csapatok!$A:$GR,BK$271,FALSE))-6),'csapat-ranglista'!$A:$CC,BK$272,FALSE)/8,VLOOKUP(VLOOKUP($A62,csapatok!$A:$GR,BK$271,FALSE),'csapat-ranglista'!$A:$CC,BK$272,FALSE)/4),0)</f>
        <v>0</v>
      </c>
      <c r="BL62" s="226">
        <f>IFERROR(IF(RIGHT(VLOOKUP($A62,csapatok!$A:$GR,BL$271,FALSE),5)="Csere",VLOOKUP(LEFT(VLOOKUP($A62,csapatok!$A:$GR,BL$271,FALSE),LEN(VLOOKUP($A62,csapatok!$A:$GR,BL$271,FALSE))-6),'csapat-ranglista'!$A:$CC,BL$272,FALSE)/8,VLOOKUP(VLOOKUP($A62,csapatok!$A:$GR,BL$271,FALSE),'csapat-ranglista'!$A:$CC,BL$272,FALSE)/4),0)</f>
        <v>0</v>
      </c>
      <c r="BM62" s="226">
        <f>IFERROR(IF(RIGHT(VLOOKUP($A62,csapatok!$A:$GR,BM$271,FALSE),5)="Csere",VLOOKUP(LEFT(VLOOKUP($A62,csapatok!$A:$GR,BM$271,FALSE),LEN(VLOOKUP($A62,csapatok!$A:$GR,BM$271,FALSE))-6),'csapat-ranglista'!$A:$CC,BM$272,FALSE)/8,VLOOKUP(VLOOKUP($A62,csapatok!$A:$GR,BM$271,FALSE),'csapat-ranglista'!$A:$CC,BM$272,FALSE)/4),0)</f>
        <v>0</v>
      </c>
      <c r="BN62" s="226">
        <f>IFERROR(IF(RIGHT(VLOOKUP($A62,csapatok!$A:$GR,BN$271,FALSE),5)="Csere",VLOOKUP(LEFT(VLOOKUP($A62,csapatok!$A:$GR,BN$271,FALSE),LEN(VLOOKUP($A62,csapatok!$A:$GR,BN$271,FALSE))-6),'csapat-ranglista'!$A:$CC,BN$272,FALSE)/8,VLOOKUP(VLOOKUP($A62,csapatok!$A:$GR,BN$271,FALSE),'csapat-ranglista'!$A:$CC,BN$272,FALSE)/4),0)</f>
        <v>0</v>
      </c>
      <c r="BO62" s="226">
        <f>IFERROR(IF(RIGHT(VLOOKUP($A62,csapatok!$A:$GR,BO$271,FALSE),5)="Csere",VLOOKUP(LEFT(VLOOKUP($A62,csapatok!$A:$GR,BO$271,FALSE),LEN(VLOOKUP($A62,csapatok!$A:$GR,BO$271,FALSE))-6),'csapat-ranglista'!$A:$CC,BO$272,FALSE)/8,VLOOKUP(VLOOKUP($A62,csapatok!$A:$GR,BO$271,FALSE),'csapat-ranglista'!$A:$CC,BO$272,FALSE)/4),0)</f>
        <v>0</v>
      </c>
      <c r="BP62" s="226">
        <f>IFERROR(IF(RIGHT(VLOOKUP($A62,csapatok!$A:$GR,BP$271,FALSE),5)="Csere",VLOOKUP(LEFT(VLOOKUP($A62,csapatok!$A:$GR,BP$271,FALSE),LEN(VLOOKUP($A62,csapatok!$A:$GR,BP$271,FALSE))-6),'csapat-ranglista'!$A:$CC,BP$272,FALSE)/8,VLOOKUP(VLOOKUP($A62,csapatok!$A:$GR,BP$271,FALSE),'csapat-ranglista'!$A:$CC,BP$272,FALSE)/4),0)</f>
        <v>0</v>
      </c>
      <c r="BQ62" s="226">
        <f>IFERROR(IF(RIGHT(VLOOKUP($A62,csapatok!$A:$GR,BQ$271,FALSE),5)="Csere",VLOOKUP(LEFT(VLOOKUP($A62,csapatok!$A:$GR,BQ$271,FALSE),LEN(VLOOKUP($A62,csapatok!$A:$GR,BQ$271,FALSE))-6),'csapat-ranglista'!$A:$CC,BQ$272,FALSE)/8,VLOOKUP(VLOOKUP($A62,csapatok!$A:$GR,BQ$271,FALSE),'csapat-ranglista'!$A:$CC,BQ$272,FALSE)/4),0)</f>
        <v>0</v>
      </c>
      <c r="BR62" s="226">
        <f>IFERROR(IF(RIGHT(VLOOKUP($A62,csapatok!$A:$GR,BR$271,FALSE),5)="Csere",VLOOKUP(LEFT(VLOOKUP($A62,csapatok!$A:$GR,BR$271,FALSE),LEN(VLOOKUP($A62,csapatok!$A:$GR,BR$271,FALSE))-6),'csapat-ranglista'!$A:$CC,BR$272,FALSE)/8,VLOOKUP(VLOOKUP($A62,csapatok!$A:$GR,BR$271,FALSE),'csapat-ranglista'!$A:$CC,BR$272,FALSE)/4),0)</f>
        <v>0</v>
      </c>
      <c r="BS62" s="226">
        <f>IFERROR(IF(RIGHT(VLOOKUP($A62,csapatok!$A:$GR,BS$271,FALSE),5)="Csere",VLOOKUP(LEFT(VLOOKUP($A62,csapatok!$A:$GR,BS$271,FALSE),LEN(VLOOKUP($A62,csapatok!$A:$GR,BS$271,FALSE))-6),'csapat-ranglista'!$A:$CC,BS$272,FALSE)/8,VLOOKUP(VLOOKUP($A62,csapatok!$A:$GR,BS$271,FALSE),'csapat-ranglista'!$A:$CC,BS$272,FALSE)/4),0)</f>
        <v>0</v>
      </c>
      <c r="BT62" s="226">
        <f>IFERROR(IF(RIGHT(VLOOKUP($A62,csapatok!$A:$GR,BT$271,FALSE),5)="Csere",VLOOKUP(LEFT(VLOOKUP($A62,csapatok!$A:$GR,BT$271,FALSE),LEN(VLOOKUP($A62,csapatok!$A:$GR,BT$271,FALSE))-6),'csapat-ranglista'!$A:$CC,BT$272,FALSE)/8,VLOOKUP(VLOOKUP($A62,csapatok!$A:$GR,BT$271,FALSE),'csapat-ranglista'!$A:$CC,BT$272,FALSE)/4),0)</f>
        <v>0</v>
      </c>
      <c r="BU62" s="226">
        <f>IFERROR(IF(RIGHT(VLOOKUP($A62,csapatok!$A:$GR,BU$271,FALSE),5)="Csere",VLOOKUP(LEFT(VLOOKUP($A62,csapatok!$A:$GR,BU$271,FALSE),LEN(VLOOKUP($A62,csapatok!$A:$GR,BU$271,FALSE))-6),'csapat-ranglista'!$A:$CC,BU$272,FALSE)/8,VLOOKUP(VLOOKUP($A62,csapatok!$A:$GR,BU$271,FALSE),'csapat-ranglista'!$A:$CC,BU$272,FALSE)/4),0)</f>
        <v>0</v>
      </c>
      <c r="BV62" s="226">
        <f>IFERROR(IF(RIGHT(VLOOKUP($A62,csapatok!$A:$GR,BV$271,FALSE),5)="Csere",VLOOKUP(LEFT(VLOOKUP($A62,csapatok!$A:$GR,BV$271,FALSE),LEN(VLOOKUP($A62,csapatok!$A:$GR,BV$271,FALSE))-6),'csapat-ranglista'!$A:$CC,BV$272,FALSE)/8,VLOOKUP(VLOOKUP($A62,csapatok!$A:$GR,BV$271,FALSE),'csapat-ranglista'!$A:$CC,BV$272,FALSE)/4),0)</f>
        <v>0</v>
      </c>
      <c r="BW62" s="226">
        <f>IFERROR(IF(RIGHT(VLOOKUP($A62,csapatok!$A:$GR,BW$271,FALSE),5)="Csere",VLOOKUP(LEFT(VLOOKUP($A62,csapatok!$A:$GR,BW$271,FALSE),LEN(VLOOKUP($A62,csapatok!$A:$GR,BW$271,FALSE))-6),'csapat-ranglista'!$A:$CC,BW$272,FALSE)/8,VLOOKUP(VLOOKUP($A62,csapatok!$A:$GR,BW$271,FALSE),'csapat-ranglista'!$A:$CC,BW$272,FALSE)/4),0)</f>
        <v>0</v>
      </c>
      <c r="BX62" s="226">
        <f>IFERROR(IF(RIGHT(VLOOKUP($A62,csapatok!$A:$GR,BX$271,FALSE),5)="Csere",VLOOKUP(LEFT(VLOOKUP($A62,csapatok!$A:$GR,BX$271,FALSE),LEN(VLOOKUP($A62,csapatok!$A:$GR,BX$271,FALSE))-6),'csapat-ranglista'!$A:$CC,BX$272,FALSE)/8,VLOOKUP(VLOOKUP($A62,csapatok!$A:$GR,BX$271,FALSE),'csapat-ranglista'!$A:$CC,BX$272,FALSE)/4),0)</f>
        <v>0</v>
      </c>
      <c r="BY62" s="226">
        <f>IFERROR(IF(RIGHT(VLOOKUP($A62,csapatok!$A:$GR,BY$271,FALSE),5)="Csere",VLOOKUP(LEFT(VLOOKUP($A62,csapatok!$A:$GR,BY$271,FALSE),LEN(VLOOKUP($A62,csapatok!$A:$GR,BY$271,FALSE))-6),'csapat-ranglista'!$A:$CC,BY$272,FALSE)/8,VLOOKUP(VLOOKUP($A62,csapatok!$A:$GR,BY$271,FALSE),'csapat-ranglista'!$A:$CC,BY$272,FALSE)/4),0)</f>
        <v>15.855294845330606</v>
      </c>
      <c r="BZ62" s="226">
        <f>IFERROR(IF(RIGHT(VLOOKUP($A62,csapatok!$A:$GR,BZ$271,FALSE),5)="Csere",VLOOKUP(LEFT(VLOOKUP($A62,csapatok!$A:$GR,BZ$271,FALSE),LEN(VLOOKUP($A62,csapatok!$A:$GR,BZ$271,FALSE))-6),'csapat-ranglista'!$A:$CC,BZ$272,FALSE)/8,VLOOKUP(VLOOKUP($A62,csapatok!$A:$GR,BZ$271,FALSE),'csapat-ranglista'!$A:$CC,BZ$272,FALSE)/4),0)</f>
        <v>0</v>
      </c>
      <c r="CA62" s="226">
        <f>IFERROR(IF(RIGHT(VLOOKUP($A62,csapatok!$A:$GR,CA$271,FALSE),5)="Csere",VLOOKUP(LEFT(VLOOKUP($A62,csapatok!$A:$GR,CA$271,FALSE),LEN(VLOOKUP($A62,csapatok!$A:$GR,CA$271,FALSE))-6),'csapat-ranglista'!$A:$CC,CA$272,FALSE)/8,VLOOKUP(VLOOKUP($A62,csapatok!$A:$GR,CA$271,FALSE),'csapat-ranglista'!$A:$CC,CA$272,FALSE)/4),0)</f>
        <v>0</v>
      </c>
      <c r="CB62" s="226">
        <f>IFERROR(IF(RIGHT(VLOOKUP($A62,csapatok!$A:$GR,CB$271,FALSE),5)="Csere",VLOOKUP(LEFT(VLOOKUP($A62,csapatok!$A:$GR,CB$271,FALSE),LEN(VLOOKUP($A62,csapatok!$A:$GR,CB$271,FALSE))-6),'csapat-ranglista'!$A:$CC,CB$272,FALSE)/8,VLOOKUP(VLOOKUP($A62,csapatok!$A:$GR,CB$271,FALSE),'csapat-ranglista'!$A:$CC,CB$272,FALSE)/4),0)</f>
        <v>0</v>
      </c>
      <c r="CC62" s="226">
        <f>IFERROR(IF(RIGHT(VLOOKUP($A62,csapatok!$A:$GR,CC$271,FALSE),5)="Csere",VLOOKUP(LEFT(VLOOKUP($A62,csapatok!$A:$GR,CC$271,FALSE),LEN(VLOOKUP($A62,csapatok!$A:$GR,CC$271,FALSE))-6),'csapat-ranglista'!$A:$CC,CC$272,FALSE)/8,VLOOKUP(VLOOKUP($A62,csapatok!$A:$GR,CC$271,FALSE),'csapat-ranglista'!$A:$CC,CC$272,FALSE)/4),0)</f>
        <v>0</v>
      </c>
      <c r="CD62" s="226">
        <f>IFERROR(IF(RIGHT(VLOOKUP($A62,csapatok!$A:$GR,CD$271,FALSE),5)="Csere",VLOOKUP(LEFT(VLOOKUP($A62,csapatok!$A:$GR,CD$271,FALSE),LEN(VLOOKUP($A62,csapatok!$A:$GR,CD$271,FALSE))-6),'csapat-ranglista'!$A:$CC,CD$272,FALSE)/8,VLOOKUP(VLOOKUP($A62,csapatok!$A:$GR,CD$271,FALSE),'csapat-ranglista'!$A:$CC,CD$272,FALSE)/4),0)</f>
        <v>0</v>
      </c>
      <c r="CE62" s="226">
        <f>IFERROR(IF(RIGHT(VLOOKUP($A62,csapatok!$A:$GR,CE$271,FALSE),5)="Csere",VLOOKUP(LEFT(VLOOKUP($A62,csapatok!$A:$GR,CE$271,FALSE),LEN(VLOOKUP($A62,csapatok!$A:$GR,CE$271,FALSE))-6),'csapat-ranglista'!$A:$CC,CE$272,FALSE)/8,VLOOKUP(VLOOKUP($A62,csapatok!$A:$GR,CE$271,FALSE),'csapat-ranglista'!$A:$CC,CE$272,FALSE)/4),0)</f>
        <v>0</v>
      </c>
      <c r="CF62" s="226">
        <f>IFERROR(IF(RIGHT(VLOOKUP($A62,csapatok!$A:$GR,CF$271,FALSE),5)="Csere",VLOOKUP(LEFT(VLOOKUP($A62,csapatok!$A:$GR,CF$271,FALSE),LEN(VLOOKUP($A62,csapatok!$A:$GR,CF$271,FALSE))-6),'csapat-ranglista'!$A:$CC,CF$272,FALSE)/8,VLOOKUP(VLOOKUP($A62,csapatok!$A:$GR,CF$271,FALSE),'csapat-ranglista'!$A:$CC,CF$272,FALSE)/4),0)</f>
        <v>0</v>
      </c>
      <c r="CG62" s="226">
        <f>IFERROR(IF(RIGHT(VLOOKUP($A62,csapatok!$A:$GR,CG$271,FALSE),5)="Csere",VLOOKUP(LEFT(VLOOKUP($A62,csapatok!$A:$GR,CG$271,FALSE),LEN(VLOOKUP($A62,csapatok!$A:$GR,CG$271,FALSE))-6),'csapat-ranglista'!$A:$CC,CG$272,FALSE)/8,VLOOKUP(VLOOKUP($A62,csapatok!$A:$GR,CG$271,FALSE),'csapat-ranglista'!$A:$CC,CG$272,FALSE)/4),0)</f>
        <v>0</v>
      </c>
      <c r="CH62" s="226">
        <f>IFERROR(IF(RIGHT(VLOOKUP($A62,csapatok!$A:$GR,CH$271,FALSE),5)="Csere",VLOOKUP(LEFT(VLOOKUP($A62,csapatok!$A:$GR,CH$271,FALSE),LEN(VLOOKUP($A62,csapatok!$A:$GR,CH$271,FALSE))-6),'csapat-ranglista'!$A:$CC,CH$272,FALSE)/8,VLOOKUP(VLOOKUP($A62,csapatok!$A:$GR,CH$271,FALSE),'csapat-ranglista'!$A:$CC,CH$272,FALSE)/4),0)</f>
        <v>0</v>
      </c>
      <c r="CI62" s="226">
        <f>IFERROR(IF(RIGHT(VLOOKUP($A62,csapatok!$A:$GR,CI$271,FALSE),5)="Csere",VLOOKUP(LEFT(VLOOKUP($A62,csapatok!$A:$GR,CI$271,FALSE),LEN(VLOOKUP($A62,csapatok!$A:$GR,CI$271,FALSE))-6),'csapat-ranglista'!$A:$CC,CI$272,FALSE)/8,VLOOKUP(VLOOKUP($A62,csapatok!$A:$GR,CI$271,FALSE),'csapat-ranglista'!$A:$CC,CI$272,FALSE)/4),0)</f>
        <v>0</v>
      </c>
      <c r="CJ62" s="227">
        <f>versenyek!$IQ$11*IFERROR(VLOOKUP(VLOOKUP($A62,versenyek!IP:IR,3,FALSE),szabalyok!$A$16:$B$23,2,FALSE)/4,0)</f>
        <v>0</v>
      </c>
      <c r="CK62" s="227">
        <f>versenyek!$IT$11*IFERROR(VLOOKUP(VLOOKUP($A62,versenyek!IS:IU,3,FALSE),szabalyok!$A$16:$B$23,2,FALSE)/4,0)</f>
        <v>0</v>
      </c>
      <c r="CL62" s="226"/>
      <c r="CM62" s="250">
        <f t="shared" si="1"/>
        <v>15.855294845330606</v>
      </c>
    </row>
    <row r="63" spans="1:91">
      <c r="A63" s="32" t="s">
        <v>724</v>
      </c>
      <c r="B63" s="133">
        <v>35827</v>
      </c>
      <c r="C63" s="133" t="str">
        <f t="shared" si="3"/>
        <v>ifi</v>
      </c>
      <c r="D63" s="32" t="s">
        <v>9</v>
      </c>
      <c r="E63" s="47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>
        <f>IFERROR(IF(RIGHT(VLOOKUP($A63,csapatok!$A:$BL,X$271,FALSE),5)="Csere",VLOOKUP(LEFT(VLOOKUP($A63,csapatok!$A:$BL,X$271,FALSE),LEN(VLOOKUP($A63,csapatok!$A:$BL,X$271,FALSE))-6),'csapat-ranglista'!$A:$CC,X$272,FALSE)/8,VLOOKUP(VLOOKUP($A63,csapatok!$A:$BL,X$271,FALSE),'csapat-ranglista'!$A:$CC,X$272,FALSE)/4),0)</f>
        <v>0</v>
      </c>
      <c r="Y63" s="32">
        <f>IFERROR(IF(RIGHT(VLOOKUP($A63,csapatok!$A:$BL,Y$271,FALSE),5)="Csere",VLOOKUP(LEFT(VLOOKUP($A63,csapatok!$A:$BL,Y$271,FALSE),LEN(VLOOKUP($A63,csapatok!$A:$BL,Y$271,FALSE))-6),'csapat-ranglista'!$A:$CC,Y$272,FALSE)/8,VLOOKUP(VLOOKUP($A63,csapatok!$A:$BL,Y$271,FALSE),'csapat-ranglista'!$A:$CC,Y$272,FALSE)/4),0)</f>
        <v>0</v>
      </c>
      <c r="Z63" s="32">
        <f>IFERROR(IF(RIGHT(VLOOKUP($A63,csapatok!$A:$BL,Z$271,FALSE),5)="Csere",VLOOKUP(LEFT(VLOOKUP($A63,csapatok!$A:$BL,Z$271,FALSE),LEN(VLOOKUP($A63,csapatok!$A:$BL,Z$271,FALSE))-6),'csapat-ranglista'!$A:$CC,Z$272,FALSE)/8,VLOOKUP(VLOOKUP($A63,csapatok!$A:$BL,Z$271,FALSE),'csapat-ranglista'!$A:$CC,Z$272,FALSE)/4),0)</f>
        <v>0</v>
      </c>
      <c r="AA63" s="32">
        <f>IFERROR(IF(RIGHT(VLOOKUP($A63,csapatok!$A:$BL,AA$271,FALSE),5)="Csere",VLOOKUP(LEFT(VLOOKUP($A63,csapatok!$A:$BL,AA$271,FALSE),LEN(VLOOKUP($A63,csapatok!$A:$BL,AA$271,FALSE))-6),'csapat-ranglista'!$A:$CC,AA$272,FALSE)/8,VLOOKUP(VLOOKUP($A63,csapatok!$A:$BL,AA$271,FALSE),'csapat-ranglista'!$A:$CC,AA$272,FALSE)/4),0)</f>
        <v>0</v>
      </c>
      <c r="AB63" s="226">
        <f>IFERROR(IF(RIGHT(VLOOKUP($A63,csapatok!$A:$BL,AB$271,FALSE),5)="Csere",VLOOKUP(LEFT(VLOOKUP($A63,csapatok!$A:$BL,AB$271,FALSE),LEN(VLOOKUP($A63,csapatok!$A:$BL,AB$271,FALSE))-6),'csapat-ranglista'!$A:$CC,AB$272,FALSE)/8,VLOOKUP(VLOOKUP($A63,csapatok!$A:$BL,AB$271,FALSE),'csapat-ranglista'!$A:$CC,AB$272,FALSE)/4),0)</f>
        <v>0</v>
      </c>
      <c r="AC63" s="226">
        <f>IFERROR(IF(RIGHT(VLOOKUP($A63,csapatok!$A:$BL,AC$271,FALSE),5)="Csere",VLOOKUP(LEFT(VLOOKUP($A63,csapatok!$A:$BL,AC$271,FALSE),LEN(VLOOKUP($A63,csapatok!$A:$BL,AC$271,FALSE))-6),'csapat-ranglista'!$A:$CC,AC$272,FALSE)/8,VLOOKUP(VLOOKUP($A63,csapatok!$A:$BL,AC$271,FALSE),'csapat-ranglista'!$A:$CC,AC$272,FALSE)/4),0)</f>
        <v>0</v>
      </c>
      <c r="AD63" s="226">
        <f>IFERROR(IF(RIGHT(VLOOKUP($A63,csapatok!$A:$BL,AD$271,FALSE),5)="Csere",VLOOKUP(LEFT(VLOOKUP($A63,csapatok!$A:$BL,AD$271,FALSE),LEN(VLOOKUP($A63,csapatok!$A:$BL,AD$271,FALSE))-6),'csapat-ranglista'!$A:$CC,AD$272,FALSE)/8,VLOOKUP(VLOOKUP($A63,csapatok!$A:$BL,AD$271,FALSE),'csapat-ranglista'!$A:$CC,AD$272,FALSE)/4),0)</f>
        <v>0</v>
      </c>
      <c r="AE63" s="226">
        <f>IFERROR(IF(RIGHT(VLOOKUP($A63,csapatok!$A:$BL,AE$271,FALSE),5)="Csere",VLOOKUP(LEFT(VLOOKUP($A63,csapatok!$A:$BL,AE$271,FALSE),LEN(VLOOKUP($A63,csapatok!$A:$BL,AE$271,FALSE))-6),'csapat-ranglista'!$A:$CC,AE$272,FALSE)/8,VLOOKUP(VLOOKUP($A63,csapatok!$A:$BL,AE$271,FALSE),'csapat-ranglista'!$A:$CC,AE$272,FALSE)/4),0)</f>
        <v>0</v>
      </c>
      <c r="AF63" s="226">
        <f>IFERROR(IF(RIGHT(VLOOKUP($A63,csapatok!$A:$BL,AF$271,FALSE),5)="Csere",VLOOKUP(LEFT(VLOOKUP($A63,csapatok!$A:$BL,AF$271,FALSE),LEN(VLOOKUP($A63,csapatok!$A:$BL,AF$271,FALSE))-6),'csapat-ranglista'!$A:$CC,AF$272,FALSE)/8,VLOOKUP(VLOOKUP($A63,csapatok!$A:$BL,AF$271,FALSE),'csapat-ranglista'!$A:$CC,AF$272,FALSE)/4),0)</f>
        <v>0</v>
      </c>
      <c r="AG63" s="226">
        <f>IFERROR(IF(RIGHT(VLOOKUP($A63,csapatok!$A:$BL,AG$271,FALSE),5)="Csere",VLOOKUP(LEFT(VLOOKUP($A63,csapatok!$A:$BL,AG$271,FALSE),LEN(VLOOKUP($A63,csapatok!$A:$BL,AG$271,FALSE))-6),'csapat-ranglista'!$A:$CC,AG$272,FALSE)/8,VLOOKUP(VLOOKUP($A63,csapatok!$A:$BL,AG$271,FALSE),'csapat-ranglista'!$A:$CC,AG$272,FALSE)/4),0)</f>
        <v>0</v>
      </c>
      <c r="AH63" s="226">
        <f>IFERROR(IF(RIGHT(VLOOKUP($A63,csapatok!$A:$BL,AH$271,FALSE),5)="Csere",VLOOKUP(LEFT(VLOOKUP($A63,csapatok!$A:$BL,AH$271,FALSE),LEN(VLOOKUP($A63,csapatok!$A:$BL,AH$271,FALSE))-6),'csapat-ranglista'!$A:$CC,AH$272,FALSE)/8,VLOOKUP(VLOOKUP($A63,csapatok!$A:$BL,AH$271,FALSE),'csapat-ranglista'!$A:$CC,AH$272,FALSE)/4),0)</f>
        <v>0</v>
      </c>
      <c r="AI63" s="226">
        <f>IFERROR(IF(RIGHT(VLOOKUP($A63,csapatok!$A:$BL,AI$271,FALSE),5)="Csere",VLOOKUP(LEFT(VLOOKUP($A63,csapatok!$A:$BL,AI$271,FALSE),LEN(VLOOKUP($A63,csapatok!$A:$BL,AI$271,FALSE))-6),'csapat-ranglista'!$A:$CC,AI$272,FALSE)/8,VLOOKUP(VLOOKUP($A63,csapatok!$A:$BL,AI$271,FALSE),'csapat-ranglista'!$A:$CC,AI$272,FALSE)/4),0)</f>
        <v>0</v>
      </c>
      <c r="AJ63" s="226">
        <f>IFERROR(IF(RIGHT(VLOOKUP($A63,csapatok!$A:$BL,AJ$271,FALSE),5)="Csere",VLOOKUP(LEFT(VLOOKUP($A63,csapatok!$A:$BL,AJ$271,FALSE),LEN(VLOOKUP($A63,csapatok!$A:$BL,AJ$271,FALSE))-6),'csapat-ranglista'!$A:$CC,AJ$272,FALSE)/8,VLOOKUP(VLOOKUP($A63,csapatok!$A:$BL,AJ$271,FALSE),'csapat-ranglista'!$A:$CC,AJ$272,FALSE)/2),0)</f>
        <v>0</v>
      </c>
      <c r="AK63" s="226">
        <f>IFERROR(IF(RIGHT(VLOOKUP($A63,csapatok!$A:$CN,AK$271,FALSE),5)="Csere",VLOOKUP(LEFT(VLOOKUP($A63,csapatok!$A:$CN,AK$271,FALSE),LEN(VLOOKUP($A63,csapatok!$A:$CN,AK$271,FALSE))-6),'csapat-ranglista'!$A:$CC,AK$272,FALSE)/8,VLOOKUP(VLOOKUP($A63,csapatok!$A:$CN,AK$271,FALSE),'csapat-ranglista'!$A:$CC,AK$272,FALSE)/4),0)</f>
        <v>0</v>
      </c>
      <c r="AL63" s="226">
        <f>IFERROR(IF(RIGHT(VLOOKUP($A63,csapatok!$A:$CN,AL$271,FALSE),5)="Csere",VLOOKUP(LEFT(VLOOKUP($A63,csapatok!$A:$CN,AL$271,FALSE),LEN(VLOOKUP($A63,csapatok!$A:$CN,AL$271,FALSE))-6),'csapat-ranglista'!$A:$CC,AL$272,FALSE)/8,VLOOKUP(VLOOKUP($A63,csapatok!$A:$CN,AL$271,FALSE),'csapat-ranglista'!$A:$CC,AL$272,FALSE)/4),0)</f>
        <v>0</v>
      </c>
      <c r="AM63" s="226">
        <f>IFERROR(IF(RIGHT(VLOOKUP($A63,csapatok!$A:$CN,AM$271,FALSE),5)="Csere",VLOOKUP(LEFT(VLOOKUP($A63,csapatok!$A:$CN,AM$271,FALSE),LEN(VLOOKUP($A63,csapatok!$A:$CN,AM$271,FALSE))-6),'csapat-ranglista'!$A:$CC,AM$272,FALSE)/8,VLOOKUP(VLOOKUP($A63,csapatok!$A:$CN,AM$271,FALSE),'csapat-ranglista'!$A:$CC,AM$272,FALSE)/4),0)</f>
        <v>0</v>
      </c>
      <c r="AN63" s="226">
        <f>IFERROR(IF(RIGHT(VLOOKUP($A63,csapatok!$A:$CN,AN$271,FALSE),5)="Csere",VLOOKUP(LEFT(VLOOKUP($A63,csapatok!$A:$CN,AN$271,FALSE),LEN(VLOOKUP($A63,csapatok!$A:$CN,AN$271,FALSE))-6),'csapat-ranglista'!$A:$CC,AN$272,FALSE)/8,VLOOKUP(VLOOKUP($A63,csapatok!$A:$CN,AN$271,FALSE),'csapat-ranglista'!$A:$CC,AN$272,FALSE)/4),0)</f>
        <v>0</v>
      </c>
      <c r="AO63" s="226">
        <f>IFERROR(IF(RIGHT(VLOOKUP($A63,csapatok!$A:$CN,AO$271,FALSE),5)="Csere",VLOOKUP(LEFT(VLOOKUP($A63,csapatok!$A:$CN,AO$271,FALSE),LEN(VLOOKUP($A63,csapatok!$A:$CN,AO$271,FALSE))-6),'csapat-ranglista'!$A:$CC,AO$272,FALSE)/8,VLOOKUP(VLOOKUP($A63,csapatok!$A:$CN,AO$271,FALSE),'csapat-ranglista'!$A:$CC,AO$272,FALSE)/4),0)</f>
        <v>0</v>
      </c>
      <c r="AP63" s="226">
        <f>IFERROR(IF(RIGHT(VLOOKUP($A63,csapatok!$A:$CN,AP$271,FALSE),5)="Csere",VLOOKUP(LEFT(VLOOKUP($A63,csapatok!$A:$CN,AP$271,FALSE),LEN(VLOOKUP($A63,csapatok!$A:$CN,AP$271,FALSE))-6),'csapat-ranglista'!$A:$CC,AP$272,FALSE)/8,VLOOKUP(VLOOKUP($A63,csapatok!$A:$CN,AP$271,FALSE),'csapat-ranglista'!$A:$CC,AP$272,FALSE)/4),0)</f>
        <v>0</v>
      </c>
      <c r="AQ63" s="226">
        <f>IFERROR(IF(RIGHT(VLOOKUP($A63,csapatok!$A:$CN,AQ$271,FALSE),5)="Csere",VLOOKUP(LEFT(VLOOKUP($A63,csapatok!$A:$CN,AQ$271,FALSE),LEN(VLOOKUP($A63,csapatok!$A:$CN,AQ$271,FALSE))-6),'csapat-ranglista'!$A:$CC,AQ$272,FALSE)/8,VLOOKUP(VLOOKUP($A63,csapatok!$A:$CN,AQ$271,FALSE),'csapat-ranglista'!$A:$CC,AQ$272,FALSE)/4),0)</f>
        <v>0</v>
      </c>
      <c r="AR63" s="226">
        <f>IFERROR(IF(RIGHT(VLOOKUP($A63,csapatok!$A:$CN,AR$271,FALSE),5)="Csere",VLOOKUP(LEFT(VLOOKUP($A63,csapatok!$A:$CN,AR$271,FALSE),LEN(VLOOKUP($A63,csapatok!$A:$CN,AR$271,FALSE))-6),'csapat-ranglista'!$A:$CC,AR$272,FALSE)/8,VLOOKUP(VLOOKUP($A63,csapatok!$A:$CN,AR$271,FALSE),'csapat-ranglista'!$A:$CC,AR$272,FALSE)/4),0)</f>
        <v>0</v>
      </c>
      <c r="AS63" s="226">
        <f>IFERROR(IF(RIGHT(VLOOKUP($A63,csapatok!$A:$CN,AS$271,FALSE),5)="Csere",VLOOKUP(LEFT(VLOOKUP($A63,csapatok!$A:$CN,AS$271,FALSE),LEN(VLOOKUP($A63,csapatok!$A:$CN,AS$271,FALSE))-6),'csapat-ranglista'!$A:$CC,AS$272,FALSE)/8,VLOOKUP(VLOOKUP($A63,csapatok!$A:$CN,AS$271,FALSE),'csapat-ranglista'!$A:$CC,AS$272,FALSE)/4),0)</f>
        <v>0</v>
      </c>
      <c r="AT63" s="226">
        <f>IFERROR(IF(RIGHT(VLOOKUP($A63,csapatok!$A:$CN,AT$271,FALSE),5)="Csere",VLOOKUP(LEFT(VLOOKUP($A63,csapatok!$A:$CN,AT$271,FALSE),LEN(VLOOKUP($A63,csapatok!$A:$CN,AT$271,FALSE))-6),'csapat-ranglista'!$A:$CC,AT$272,FALSE)/8,VLOOKUP(VLOOKUP($A63,csapatok!$A:$CN,AT$271,FALSE),'csapat-ranglista'!$A:$CC,AT$272,FALSE)/4),0)</f>
        <v>0</v>
      </c>
      <c r="AU63" s="226">
        <f>IFERROR(IF(RIGHT(VLOOKUP($A63,csapatok!$A:$CN,AU$271,FALSE),5)="Csere",VLOOKUP(LEFT(VLOOKUP($A63,csapatok!$A:$CN,AU$271,FALSE),LEN(VLOOKUP($A63,csapatok!$A:$CN,AU$271,FALSE))-6),'csapat-ranglista'!$A:$CC,AU$272,FALSE)/8,VLOOKUP(VLOOKUP($A63,csapatok!$A:$CN,AU$271,FALSE),'csapat-ranglista'!$A:$CC,AU$272,FALSE)/4),0)</f>
        <v>0</v>
      </c>
      <c r="AV63" s="226">
        <f>IFERROR(IF(RIGHT(VLOOKUP($A63,csapatok!$A:$CN,AV$271,FALSE),5)="Csere",VLOOKUP(LEFT(VLOOKUP($A63,csapatok!$A:$CN,AV$271,FALSE),LEN(VLOOKUP($A63,csapatok!$A:$CN,AV$271,FALSE))-6),'csapat-ranglista'!$A:$CC,AV$272,FALSE)/8,VLOOKUP(VLOOKUP($A63,csapatok!$A:$CN,AV$271,FALSE),'csapat-ranglista'!$A:$CC,AV$272,FALSE)/4),0)</f>
        <v>0</v>
      </c>
      <c r="AW63" s="226">
        <f>IFERROR(IF(RIGHT(VLOOKUP($A63,csapatok!$A:$CN,AW$271,FALSE),5)="Csere",VLOOKUP(LEFT(VLOOKUP($A63,csapatok!$A:$CN,AW$271,FALSE),LEN(VLOOKUP($A63,csapatok!$A:$CN,AW$271,FALSE))-6),'csapat-ranglista'!$A:$CC,AW$272,FALSE)/8,VLOOKUP(VLOOKUP($A63,csapatok!$A:$CN,AW$271,FALSE),'csapat-ranglista'!$A:$CC,AW$272,FALSE)/4),0)</f>
        <v>6.3410041394268157</v>
      </c>
      <c r="AX63" s="226">
        <f>IFERROR(IF(RIGHT(VLOOKUP($A63,csapatok!$A:$CN,AX$271,FALSE),5)="Csere",VLOOKUP(LEFT(VLOOKUP($A63,csapatok!$A:$CN,AX$271,FALSE),LEN(VLOOKUP($A63,csapatok!$A:$CN,AX$271,FALSE))-6),'csapat-ranglista'!$A:$CC,AX$272,FALSE)/8,VLOOKUP(VLOOKUP($A63,csapatok!$A:$CN,AX$271,FALSE),'csapat-ranglista'!$A:$CC,AX$272,FALSE)/4),0)</f>
        <v>0</v>
      </c>
      <c r="AY63" s="226">
        <f>IFERROR(IF(RIGHT(VLOOKUP($A63,csapatok!$A:$GR,AY$271,FALSE),5)="Csere",VLOOKUP(LEFT(VLOOKUP($A63,csapatok!$A:$GR,AY$271,FALSE),LEN(VLOOKUP($A63,csapatok!$A:$GR,AY$271,FALSE))-6),'csapat-ranglista'!$A:$CC,AY$272,FALSE)/8,VLOOKUP(VLOOKUP($A63,csapatok!$A:$GR,AY$271,FALSE),'csapat-ranglista'!$A:$CC,AY$272,FALSE)/4),0)</f>
        <v>0</v>
      </c>
      <c r="AZ63" s="226">
        <f>IFERROR(IF(RIGHT(VLOOKUP($A63,csapatok!$A:$GR,AZ$271,FALSE),5)="Csere",VLOOKUP(LEFT(VLOOKUP($A63,csapatok!$A:$GR,AZ$271,FALSE),LEN(VLOOKUP($A63,csapatok!$A:$GR,AZ$271,FALSE))-6),'csapat-ranglista'!$A:$CC,AZ$272,FALSE)/8,VLOOKUP(VLOOKUP($A63,csapatok!$A:$GR,AZ$271,FALSE),'csapat-ranglista'!$A:$CC,AZ$272,FALSE)/4),0)</f>
        <v>0</v>
      </c>
      <c r="BA63" s="226">
        <f>IFERROR(IF(RIGHT(VLOOKUP($A63,csapatok!$A:$GR,BA$271,FALSE),5)="Csere",VLOOKUP(LEFT(VLOOKUP($A63,csapatok!$A:$GR,BA$271,FALSE),LEN(VLOOKUP($A63,csapatok!$A:$GR,BA$271,FALSE))-6),'csapat-ranglista'!$A:$CC,BA$272,FALSE)/8,VLOOKUP(VLOOKUP($A63,csapatok!$A:$GR,BA$271,FALSE),'csapat-ranglista'!$A:$CC,BA$272,FALSE)/4),0)</f>
        <v>0</v>
      </c>
      <c r="BB63" s="226">
        <f>IFERROR(IF(RIGHT(VLOOKUP($A63,csapatok!$A:$GR,BB$271,FALSE),5)="Csere",VLOOKUP(LEFT(VLOOKUP($A63,csapatok!$A:$GR,BB$271,FALSE),LEN(VLOOKUP($A63,csapatok!$A:$GR,BB$271,FALSE))-6),'csapat-ranglista'!$A:$CC,BB$272,FALSE)/8,VLOOKUP(VLOOKUP($A63,csapatok!$A:$GR,BB$271,FALSE),'csapat-ranglista'!$A:$CC,BB$272,FALSE)/4),0)</f>
        <v>0</v>
      </c>
      <c r="BC63" s="227">
        <f>versenyek!$ES$11*IFERROR(VLOOKUP(VLOOKUP($A63,versenyek!ER:ET,3,FALSE),szabalyok!$A$16:$B$23,2,FALSE)/4,0)</f>
        <v>0</v>
      </c>
      <c r="BD63" s="227">
        <f>versenyek!$EV$11*IFERROR(VLOOKUP(VLOOKUP($A63,versenyek!EU:EW,3,FALSE),szabalyok!$A$16:$B$23,2,FALSE)/4,0)</f>
        <v>0</v>
      </c>
      <c r="BE63" s="226">
        <f>IFERROR(IF(RIGHT(VLOOKUP($A63,csapatok!$A:$GR,BE$271,FALSE),5)="Csere",VLOOKUP(LEFT(VLOOKUP($A63,csapatok!$A:$GR,BE$271,FALSE),LEN(VLOOKUP($A63,csapatok!$A:$GR,BE$271,FALSE))-6),'csapat-ranglista'!$A:$CC,BE$272,FALSE)/8,VLOOKUP(VLOOKUP($A63,csapatok!$A:$GR,BE$271,FALSE),'csapat-ranglista'!$A:$CC,BE$272,FALSE)/4),0)</f>
        <v>0</v>
      </c>
      <c r="BF63" s="226">
        <f>IFERROR(IF(RIGHT(VLOOKUP($A63,csapatok!$A:$GR,BF$271,FALSE),5)="Csere",VLOOKUP(LEFT(VLOOKUP($A63,csapatok!$A:$GR,BF$271,FALSE),LEN(VLOOKUP($A63,csapatok!$A:$GR,BF$271,FALSE))-6),'csapat-ranglista'!$A:$CC,BF$272,FALSE)/8,VLOOKUP(VLOOKUP($A63,csapatok!$A:$GR,BF$271,FALSE),'csapat-ranglista'!$A:$CC,BF$272,FALSE)/4),0)</f>
        <v>0</v>
      </c>
      <c r="BG63" s="226">
        <f>IFERROR(IF(RIGHT(VLOOKUP($A63,csapatok!$A:$GR,BG$271,FALSE),5)="Csere",VLOOKUP(LEFT(VLOOKUP($A63,csapatok!$A:$GR,BG$271,FALSE),LEN(VLOOKUP($A63,csapatok!$A:$GR,BG$271,FALSE))-6),'csapat-ranglista'!$A:$CC,BG$272,FALSE)/8,VLOOKUP(VLOOKUP($A63,csapatok!$A:$GR,BG$271,FALSE),'csapat-ranglista'!$A:$CC,BG$272,FALSE)/4),0)</f>
        <v>0</v>
      </c>
      <c r="BH63" s="226">
        <f>IFERROR(IF(RIGHT(VLOOKUP($A63,csapatok!$A:$GR,BH$271,FALSE),5)="Csere",VLOOKUP(LEFT(VLOOKUP($A63,csapatok!$A:$GR,BH$271,FALSE),LEN(VLOOKUP($A63,csapatok!$A:$GR,BH$271,FALSE))-6),'csapat-ranglista'!$A:$CC,BH$272,FALSE)/8,VLOOKUP(VLOOKUP($A63,csapatok!$A:$GR,BH$271,FALSE),'csapat-ranglista'!$A:$CC,BH$272,FALSE)/4),0)</f>
        <v>0</v>
      </c>
      <c r="BI63" s="226">
        <f>IFERROR(IF(RIGHT(VLOOKUP($A63,csapatok!$A:$GR,BI$271,FALSE),5)="Csere",VLOOKUP(LEFT(VLOOKUP($A63,csapatok!$A:$GR,BI$271,FALSE),LEN(VLOOKUP($A63,csapatok!$A:$GR,BI$271,FALSE))-6),'csapat-ranglista'!$A:$CC,BI$272,FALSE)/8,VLOOKUP(VLOOKUP($A63,csapatok!$A:$GR,BI$271,FALSE),'csapat-ranglista'!$A:$CC,BI$272,FALSE)/4),0)</f>
        <v>0</v>
      </c>
      <c r="BJ63" s="226">
        <f>IFERROR(IF(RIGHT(VLOOKUP($A63,csapatok!$A:$GR,BJ$271,FALSE),5)="Csere",VLOOKUP(LEFT(VLOOKUP($A63,csapatok!$A:$GR,BJ$271,FALSE),LEN(VLOOKUP($A63,csapatok!$A:$GR,BJ$271,FALSE))-6),'csapat-ranglista'!$A:$CC,BJ$272,FALSE)/8,VLOOKUP(VLOOKUP($A63,csapatok!$A:$GR,BJ$271,FALSE),'csapat-ranglista'!$A:$CC,BJ$272,FALSE)/4),0)</f>
        <v>0</v>
      </c>
      <c r="BK63" s="226">
        <f>IFERROR(IF(RIGHT(VLOOKUP($A63,csapatok!$A:$GR,BK$271,FALSE),5)="Csere",VLOOKUP(LEFT(VLOOKUP($A63,csapatok!$A:$GR,BK$271,FALSE),LEN(VLOOKUP($A63,csapatok!$A:$GR,BK$271,FALSE))-6),'csapat-ranglista'!$A:$CC,BK$272,FALSE)/8,VLOOKUP(VLOOKUP($A63,csapatok!$A:$GR,BK$271,FALSE),'csapat-ranglista'!$A:$CC,BK$272,FALSE)/4),0)</f>
        <v>0</v>
      </c>
      <c r="BL63" s="226">
        <f>IFERROR(IF(RIGHT(VLOOKUP($A63,csapatok!$A:$GR,BL$271,FALSE),5)="Csere",VLOOKUP(LEFT(VLOOKUP($A63,csapatok!$A:$GR,BL$271,FALSE),LEN(VLOOKUP($A63,csapatok!$A:$GR,BL$271,FALSE))-6),'csapat-ranglista'!$A:$CC,BL$272,FALSE)/8,VLOOKUP(VLOOKUP($A63,csapatok!$A:$GR,BL$271,FALSE),'csapat-ranglista'!$A:$CC,BL$272,FALSE)/4),0)</f>
        <v>0</v>
      </c>
      <c r="BM63" s="226">
        <f>IFERROR(IF(RIGHT(VLOOKUP($A63,csapatok!$A:$GR,BM$271,FALSE),5)="Csere",VLOOKUP(LEFT(VLOOKUP($A63,csapatok!$A:$GR,BM$271,FALSE),LEN(VLOOKUP($A63,csapatok!$A:$GR,BM$271,FALSE))-6),'csapat-ranglista'!$A:$CC,BM$272,FALSE)/8,VLOOKUP(VLOOKUP($A63,csapatok!$A:$GR,BM$271,FALSE),'csapat-ranglista'!$A:$CC,BM$272,FALSE)/4),0)</f>
        <v>0</v>
      </c>
      <c r="BN63" s="226">
        <f>IFERROR(IF(RIGHT(VLOOKUP($A63,csapatok!$A:$GR,BN$271,FALSE),5)="Csere",VLOOKUP(LEFT(VLOOKUP($A63,csapatok!$A:$GR,BN$271,FALSE),LEN(VLOOKUP($A63,csapatok!$A:$GR,BN$271,FALSE))-6),'csapat-ranglista'!$A:$CC,BN$272,FALSE)/8,VLOOKUP(VLOOKUP($A63,csapatok!$A:$GR,BN$271,FALSE),'csapat-ranglista'!$A:$CC,BN$272,FALSE)/4),0)</f>
        <v>0</v>
      </c>
      <c r="BO63" s="226">
        <f>IFERROR(IF(RIGHT(VLOOKUP($A63,csapatok!$A:$GR,BO$271,FALSE),5)="Csere",VLOOKUP(LEFT(VLOOKUP($A63,csapatok!$A:$GR,BO$271,FALSE),LEN(VLOOKUP($A63,csapatok!$A:$GR,BO$271,FALSE))-6),'csapat-ranglista'!$A:$CC,BO$272,FALSE)/8,VLOOKUP(VLOOKUP($A63,csapatok!$A:$GR,BO$271,FALSE),'csapat-ranglista'!$A:$CC,BO$272,FALSE)/4),0)</f>
        <v>0</v>
      </c>
      <c r="BP63" s="226">
        <f>IFERROR(IF(RIGHT(VLOOKUP($A63,csapatok!$A:$GR,BP$271,FALSE),5)="Csere",VLOOKUP(LEFT(VLOOKUP($A63,csapatok!$A:$GR,BP$271,FALSE),LEN(VLOOKUP($A63,csapatok!$A:$GR,BP$271,FALSE))-6),'csapat-ranglista'!$A:$CC,BP$272,FALSE)/8,VLOOKUP(VLOOKUP($A63,csapatok!$A:$GR,BP$271,FALSE),'csapat-ranglista'!$A:$CC,BP$272,FALSE)/4),0)</f>
        <v>0</v>
      </c>
      <c r="BQ63" s="226">
        <f>IFERROR(IF(RIGHT(VLOOKUP($A63,csapatok!$A:$GR,BQ$271,FALSE),5)="Csere",VLOOKUP(LEFT(VLOOKUP($A63,csapatok!$A:$GR,BQ$271,FALSE),LEN(VLOOKUP($A63,csapatok!$A:$GR,BQ$271,FALSE))-6),'csapat-ranglista'!$A:$CC,BQ$272,FALSE)/8,VLOOKUP(VLOOKUP($A63,csapatok!$A:$GR,BQ$271,FALSE),'csapat-ranglista'!$A:$CC,BQ$272,FALSE)/4),0)</f>
        <v>0</v>
      </c>
      <c r="BR63" s="226">
        <f>IFERROR(IF(RIGHT(VLOOKUP($A63,csapatok!$A:$GR,BR$271,FALSE),5)="Csere",VLOOKUP(LEFT(VLOOKUP($A63,csapatok!$A:$GR,BR$271,FALSE),LEN(VLOOKUP($A63,csapatok!$A:$GR,BR$271,FALSE))-6),'csapat-ranglista'!$A:$CC,BR$272,FALSE)/8,VLOOKUP(VLOOKUP($A63,csapatok!$A:$GR,BR$271,FALSE),'csapat-ranglista'!$A:$CC,BR$272,FALSE)/4),0)</f>
        <v>0</v>
      </c>
      <c r="BS63" s="226">
        <f>IFERROR(IF(RIGHT(VLOOKUP($A63,csapatok!$A:$GR,BS$271,FALSE),5)="Csere",VLOOKUP(LEFT(VLOOKUP($A63,csapatok!$A:$GR,BS$271,FALSE),LEN(VLOOKUP($A63,csapatok!$A:$GR,BS$271,FALSE))-6),'csapat-ranglista'!$A:$CC,BS$272,FALSE)/8,VLOOKUP(VLOOKUP($A63,csapatok!$A:$GR,BS$271,FALSE),'csapat-ranglista'!$A:$CC,BS$272,FALSE)/4),0)</f>
        <v>0</v>
      </c>
      <c r="BT63" s="226">
        <f>IFERROR(IF(RIGHT(VLOOKUP($A63,csapatok!$A:$GR,BT$271,FALSE),5)="Csere",VLOOKUP(LEFT(VLOOKUP($A63,csapatok!$A:$GR,BT$271,FALSE),LEN(VLOOKUP($A63,csapatok!$A:$GR,BT$271,FALSE))-6),'csapat-ranglista'!$A:$CC,BT$272,FALSE)/8,VLOOKUP(VLOOKUP($A63,csapatok!$A:$GR,BT$271,FALSE),'csapat-ranglista'!$A:$CC,BT$272,FALSE)/4),0)</f>
        <v>0</v>
      </c>
      <c r="BU63" s="226">
        <f>IFERROR(IF(RIGHT(VLOOKUP($A63,csapatok!$A:$GR,BU$271,FALSE),5)="Csere",VLOOKUP(LEFT(VLOOKUP($A63,csapatok!$A:$GR,BU$271,FALSE),LEN(VLOOKUP($A63,csapatok!$A:$GR,BU$271,FALSE))-6),'csapat-ranglista'!$A:$CC,BU$272,FALSE)/8,VLOOKUP(VLOOKUP($A63,csapatok!$A:$GR,BU$271,FALSE),'csapat-ranglista'!$A:$CC,BU$272,FALSE)/4),0)</f>
        <v>0</v>
      </c>
      <c r="BV63" s="226">
        <f>IFERROR(IF(RIGHT(VLOOKUP($A63,csapatok!$A:$GR,BV$271,FALSE),5)="Csere",VLOOKUP(LEFT(VLOOKUP($A63,csapatok!$A:$GR,BV$271,FALSE),LEN(VLOOKUP($A63,csapatok!$A:$GR,BV$271,FALSE))-6),'csapat-ranglista'!$A:$CC,BV$272,FALSE)/8,VLOOKUP(VLOOKUP($A63,csapatok!$A:$GR,BV$271,FALSE),'csapat-ranglista'!$A:$CC,BV$272,FALSE)/4),0)</f>
        <v>0</v>
      </c>
      <c r="BW63" s="226">
        <f>IFERROR(IF(RIGHT(VLOOKUP($A63,csapatok!$A:$GR,BW$271,FALSE),5)="Csere",VLOOKUP(LEFT(VLOOKUP($A63,csapatok!$A:$GR,BW$271,FALSE),LEN(VLOOKUP($A63,csapatok!$A:$GR,BW$271,FALSE))-6),'csapat-ranglista'!$A:$CC,BW$272,FALSE)/8,VLOOKUP(VLOOKUP($A63,csapatok!$A:$GR,BW$271,FALSE),'csapat-ranglista'!$A:$CC,BW$272,FALSE)/4),0)</f>
        <v>0</v>
      </c>
      <c r="BX63" s="226">
        <f>IFERROR(IF(RIGHT(VLOOKUP($A63,csapatok!$A:$GR,BX$271,FALSE),5)="Csere",VLOOKUP(LEFT(VLOOKUP($A63,csapatok!$A:$GR,BX$271,FALSE),LEN(VLOOKUP($A63,csapatok!$A:$GR,BX$271,FALSE))-6),'csapat-ranglista'!$A:$CC,BX$272,FALSE)/8,VLOOKUP(VLOOKUP($A63,csapatok!$A:$GR,BX$271,FALSE),'csapat-ranglista'!$A:$CC,BX$272,FALSE)/4),0)</f>
        <v>0</v>
      </c>
      <c r="BY63" s="226">
        <f>IFERROR(IF(RIGHT(VLOOKUP($A63,csapatok!$A:$GR,BY$271,FALSE),5)="Csere",VLOOKUP(LEFT(VLOOKUP($A63,csapatok!$A:$GR,BY$271,FALSE),LEN(VLOOKUP($A63,csapatok!$A:$GR,BY$271,FALSE))-6),'csapat-ranglista'!$A:$CC,BY$272,FALSE)/8,VLOOKUP(VLOOKUP($A63,csapatok!$A:$GR,BY$271,FALSE),'csapat-ranglista'!$A:$CC,BY$272,FALSE)/4),0)</f>
        <v>0</v>
      </c>
      <c r="BZ63" s="226">
        <f>IFERROR(IF(RIGHT(VLOOKUP($A63,csapatok!$A:$GR,BZ$271,FALSE),5)="Csere",VLOOKUP(LEFT(VLOOKUP($A63,csapatok!$A:$GR,BZ$271,FALSE),LEN(VLOOKUP($A63,csapatok!$A:$GR,BZ$271,FALSE))-6),'csapat-ranglista'!$A:$CC,BZ$272,FALSE)/8,VLOOKUP(VLOOKUP($A63,csapatok!$A:$GR,BZ$271,FALSE),'csapat-ranglista'!$A:$CC,BZ$272,FALSE)/4),0)</f>
        <v>0</v>
      </c>
      <c r="CA63" s="226">
        <f>IFERROR(IF(RIGHT(VLOOKUP($A63,csapatok!$A:$GR,CA$271,FALSE),5)="Csere",VLOOKUP(LEFT(VLOOKUP($A63,csapatok!$A:$GR,CA$271,FALSE),LEN(VLOOKUP($A63,csapatok!$A:$GR,CA$271,FALSE))-6),'csapat-ranglista'!$A:$CC,CA$272,FALSE)/8,VLOOKUP(VLOOKUP($A63,csapatok!$A:$GR,CA$271,FALSE),'csapat-ranglista'!$A:$CC,CA$272,FALSE)/4),0)</f>
        <v>0</v>
      </c>
      <c r="CB63" s="226">
        <f>IFERROR(IF(RIGHT(VLOOKUP($A63,csapatok!$A:$GR,CB$271,FALSE),5)="Csere",VLOOKUP(LEFT(VLOOKUP($A63,csapatok!$A:$GR,CB$271,FALSE),LEN(VLOOKUP($A63,csapatok!$A:$GR,CB$271,FALSE))-6),'csapat-ranglista'!$A:$CC,CB$272,FALSE)/8,VLOOKUP(VLOOKUP($A63,csapatok!$A:$GR,CB$271,FALSE),'csapat-ranglista'!$A:$CC,CB$272,FALSE)/4),0)</f>
        <v>0</v>
      </c>
      <c r="CC63" s="226">
        <f>IFERROR(IF(RIGHT(VLOOKUP($A63,csapatok!$A:$GR,CC$271,FALSE),5)="Csere",VLOOKUP(LEFT(VLOOKUP($A63,csapatok!$A:$GR,CC$271,FALSE),LEN(VLOOKUP($A63,csapatok!$A:$GR,CC$271,FALSE))-6),'csapat-ranglista'!$A:$CC,CC$272,FALSE)/8,VLOOKUP(VLOOKUP($A63,csapatok!$A:$GR,CC$271,FALSE),'csapat-ranglista'!$A:$CC,CC$272,FALSE)/4),0)</f>
        <v>0</v>
      </c>
      <c r="CD63" s="226">
        <f>IFERROR(IF(RIGHT(VLOOKUP($A63,csapatok!$A:$GR,CD$271,FALSE),5)="Csere",VLOOKUP(LEFT(VLOOKUP($A63,csapatok!$A:$GR,CD$271,FALSE),LEN(VLOOKUP($A63,csapatok!$A:$GR,CD$271,FALSE))-6),'csapat-ranglista'!$A:$CC,CD$272,FALSE)/8,VLOOKUP(VLOOKUP($A63,csapatok!$A:$GR,CD$271,FALSE),'csapat-ranglista'!$A:$CC,CD$272,FALSE)/4),0)</f>
        <v>12.490844094947006</v>
      </c>
      <c r="CE63" s="226">
        <f>IFERROR(IF(RIGHT(VLOOKUP($A63,csapatok!$A:$GR,CE$271,FALSE),5)="Csere",VLOOKUP(LEFT(VLOOKUP($A63,csapatok!$A:$GR,CE$271,FALSE),LEN(VLOOKUP($A63,csapatok!$A:$GR,CE$271,FALSE))-6),'csapat-ranglista'!$A:$CC,CE$272,FALSE)/8,VLOOKUP(VLOOKUP($A63,csapatok!$A:$GR,CE$271,FALSE),'csapat-ranglista'!$A:$CC,CE$272,FALSE)/4),0)</f>
        <v>0</v>
      </c>
      <c r="CF63" s="226">
        <f>IFERROR(IF(RIGHT(VLOOKUP($A63,csapatok!$A:$GR,CF$271,FALSE),5)="Csere",VLOOKUP(LEFT(VLOOKUP($A63,csapatok!$A:$GR,CF$271,FALSE),LEN(VLOOKUP($A63,csapatok!$A:$GR,CF$271,FALSE))-6),'csapat-ranglista'!$A:$CC,CF$272,FALSE)/8,VLOOKUP(VLOOKUP($A63,csapatok!$A:$GR,CF$271,FALSE),'csapat-ranglista'!$A:$CC,CF$272,FALSE)/4),0)</f>
        <v>0</v>
      </c>
      <c r="CG63" s="226">
        <f>IFERROR(IF(RIGHT(VLOOKUP($A63,csapatok!$A:$GR,CG$271,FALSE),5)="Csere",VLOOKUP(LEFT(VLOOKUP($A63,csapatok!$A:$GR,CG$271,FALSE),LEN(VLOOKUP($A63,csapatok!$A:$GR,CG$271,FALSE))-6),'csapat-ranglista'!$A:$CC,CG$272,FALSE)/8,VLOOKUP(VLOOKUP($A63,csapatok!$A:$GR,CG$271,FALSE),'csapat-ranglista'!$A:$CC,CG$272,FALSE)/4),0)</f>
        <v>0</v>
      </c>
      <c r="CH63" s="226">
        <f>IFERROR(IF(RIGHT(VLOOKUP($A63,csapatok!$A:$GR,CH$271,FALSE),5)="Csere",VLOOKUP(LEFT(VLOOKUP($A63,csapatok!$A:$GR,CH$271,FALSE),LEN(VLOOKUP($A63,csapatok!$A:$GR,CH$271,FALSE))-6),'csapat-ranglista'!$A:$CC,CH$272,FALSE)/8,VLOOKUP(VLOOKUP($A63,csapatok!$A:$GR,CH$271,FALSE),'csapat-ranglista'!$A:$CC,CH$272,FALSE)/4),0)</f>
        <v>3.209501163205704</v>
      </c>
      <c r="CI63" s="226">
        <f>IFERROR(IF(RIGHT(VLOOKUP($A63,csapatok!$A:$GR,CI$271,FALSE),5)="Csere",VLOOKUP(LEFT(VLOOKUP($A63,csapatok!$A:$GR,CI$271,FALSE),LEN(VLOOKUP($A63,csapatok!$A:$GR,CI$271,FALSE))-6),'csapat-ranglista'!$A:$CC,CI$272,FALSE)/8,VLOOKUP(VLOOKUP($A63,csapatok!$A:$GR,CI$271,FALSE),'csapat-ranglista'!$A:$CC,CI$272,FALSE)/4),0)</f>
        <v>0</v>
      </c>
      <c r="CJ63" s="227">
        <f>versenyek!$IQ$11*IFERROR(VLOOKUP(VLOOKUP($A63,versenyek!IP:IR,3,FALSE),szabalyok!$A$16:$B$23,2,FALSE)/4,0)</f>
        <v>0</v>
      </c>
      <c r="CK63" s="227">
        <f>versenyek!$IT$11*IFERROR(VLOOKUP(VLOOKUP($A63,versenyek!IS:IU,3,FALSE),szabalyok!$A$16:$B$23,2,FALSE)/4,0)</f>
        <v>0</v>
      </c>
      <c r="CL63" s="226"/>
      <c r="CM63" s="250">
        <f t="shared" si="1"/>
        <v>15.70034525815271</v>
      </c>
    </row>
    <row r="64" spans="1:91">
      <c r="A64" s="32" t="s">
        <v>725</v>
      </c>
      <c r="B64" s="133">
        <v>36273</v>
      </c>
      <c r="C64" s="133" t="str">
        <f t="shared" si="3"/>
        <v>ifi</v>
      </c>
      <c r="D64" s="32" t="s">
        <v>9</v>
      </c>
      <c r="E64" s="47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>
        <f>IFERROR(IF(RIGHT(VLOOKUP($A64,csapatok!$A:$BL,X$271,FALSE),5)="Csere",VLOOKUP(LEFT(VLOOKUP($A64,csapatok!$A:$BL,X$271,FALSE),LEN(VLOOKUP($A64,csapatok!$A:$BL,X$271,FALSE))-6),'csapat-ranglista'!$A:$CC,X$272,FALSE)/8,VLOOKUP(VLOOKUP($A64,csapatok!$A:$BL,X$271,FALSE),'csapat-ranglista'!$A:$CC,X$272,FALSE)/4),0)</f>
        <v>0</v>
      </c>
      <c r="Y64" s="32">
        <f>IFERROR(IF(RIGHT(VLOOKUP($A64,csapatok!$A:$BL,Y$271,FALSE),5)="Csere",VLOOKUP(LEFT(VLOOKUP($A64,csapatok!$A:$BL,Y$271,FALSE),LEN(VLOOKUP($A64,csapatok!$A:$BL,Y$271,FALSE))-6),'csapat-ranglista'!$A:$CC,Y$272,FALSE)/8,VLOOKUP(VLOOKUP($A64,csapatok!$A:$BL,Y$271,FALSE),'csapat-ranglista'!$A:$CC,Y$272,FALSE)/4),0)</f>
        <v>0</v>
      </c>
      <c r="Z64" s="32">
        <f>IFERROR(IF(RIGHT(VLOOKUP($A64,csapatok!$A:$BL,Z$271,FALSE),5)="Csere",VLOOKUP(LEFT(VLOOKUP($A64,csapatok!$A:$BL,Z$271,FALSE),LEN(VLOOKUP($A64,csapatok!$A:$BL,Z$271,FALSE))-6),'csapat-ranglista'!$A:$CC,Z$272,FALSE)/8,VLOOKUP(VLOOKUP($A64,csapatok!$A:$BL,Z$271,FALSE),'csapat-ranglista'!$A:$CC,Z$272,FALSE)/4),0)</f>
        <v>0</v>
      </c>
      <c r="AA64" s="32">
        <f>IFERROR(IF(RIGHT(VLOOKUP($A64,csapatok!$A:$BL,AA$271,FALSE),5)="Csere",VLOOKUP(LEFT(VLOOKUP($A64,csapatok!$A:$BL,AA$271,FALSE),LEN(VLOOKUP($A64,csapatok!$A:$BL,AA$271,FALSE))-6),'csapat-ranglista'!$A:$CC,AA$272,FALSE)/8,VLOOKUP(VLOOKUP($A64,csapatok!$A:$BL,AA$271,FALSE),'csapat-ranglista'!$A:$CC,AA$272,FALSE)/4),0)</f>
        <v>0</v>
      </c>
      <c r="AB64" s="226">
        <f>IFERROR(IF(RIGHT(VLOOKUP($A64,csapatok!$A:$BL,AB$271,FALSE),5)="Csere",VLOOKUP(LEFT(VLOOKUP($A64,csapatok!$A:$BL,AB$271,FALSE),LEN(VLOOKUP($A64,csapatok!$A:$BL,AB$271,FALSE))-6),'csapat-ranglista'!$A:$CC,AB$272,FALSE)/8,VLOOKUP(VLOOKUP($A64,csapatok!$A:$BL,AB$271,FALSE),'csapat-ranglista'!$A:$CC,AB$272,FALSE)/4),0)</f>
        <v>0</v>
      </c>
      <c r="AC64" s="226">
        <f>IFERROR(IF(RIGHT(VLOOKUP($A64,csapatok!$A:$BL,AC$271,FALSE),5)="Csere",VLOOKUP(LEFT(VLOOKUP($A64,csapatok!$A:$BL,AC$271,FALSE),LEN(VLOOKUP($A64,csapatok!$A:$BL,AC$271,FALSE))-6),'csapat-ranglista'!$A:$CC,AC$272,FALSE)/8,VLOOKUP(VLOOKUP($A64,csapatok!$A:$BL,AC$271,FALSE),'csapat-ranglista'!$A:$CC,AC$272,FALSE)/4),0)</f>
        <v>0</v>
      </c>
      <c r="AD64" s="226">
        <f>IFERROR(IF(RIGHT(VLOOKUP($A64,csapatok!$A:$BL,AD$271,FALSE),5)="Csere",VLOOKUP(LEFT(VLOOKUP($A64,csapatok!$A:$BL,AD$271,FALSE),LEN(VLOOKUP($A64,csapatok!$A:$BL,AD$271,FALSE))-6),'csapat-ranglista'!$A:$CC,AD$272,FALSE)/8,VLOOKUP(VLOOKUP($A64,csapatok!$A:$BL,AD$271,FALSE),'csapat-ranglista'!$A:$CC,AD$272,FALSE)/4),0)</f>
        <v>0</v>
      </c>
      <c r="AE64" s="226">
        <f>IFERROR(IF(RIGHT(VLOOKUP($A64,csapatok!$A:$BL,AE$271,FALSE),5)="Csere",VLOOKUP(LEFT(VLOOKUP($A64,csapatok!$A:$BL,AE$271,FALSE),LEN(VLOOKUP($A64,csapatok!$A:$BL,AE$271,FALSE))-6),'csapat-ranglista'!$A:$CC,AE$272,FALSE)/8,VLOOKUP(VLOOKUP($A64,csapatok!$A:$BL,AE$271,FALSE),'csapat-ranglista'!$A:$CC,AE$272,FALSE)/4),0)</f>
        <v>0</v>
      </c>
      <c r="AF64" s="226">
        <f>IFERROR(IF(RIGHT(VLOOKUP($A64,csapatok!$A:$BL,AF$271,FALSE),5)="Csere",VLOOKUP(LEFT(VLOOKUP($A64,csapatok!$A:$BL,AF$271,FALSE),LEN(VLOOKUP($A64,csapatok!$A:$BL,AF$271,FALSE))-6),'csapat-ranglista'!$A:$CC,AF$272,FALSE)/8,VLOOKUP(VLOOKUP($A64,csapatok!$A:$BL,AF$271,FALSE),'csapat-ranglista'!$A:$CC,AF$272,FALSE)/4),0)</f>
        <v>0</v>
      </c>
      <c r="AG64" s="226">
        <f>IFERROR(IF(RIGHT(VLOOKUP($A64,csapatok!$A:$BL,AG$271,FALSE),5)="Csere",VLOOKUP(LEFT(VLOOKUP($A64,csapatok!$A:$BL,AG$271,FALSE),LEN(VLOOKUP($A64,csapatok!$A:$BL,AG$271,FALSE))-6),'csapat-ranglista'!$A:$CC,AG$272,FALSE)/8,VLOOKUP(VLOOKUP($A64,csapatok!$A:$BL,AG$271,FALSE),'csapat-ranglista'!$A:$CC,AG$272,FALSE)/4),0)</f>
        <v>0</v>
      </c>
      <c r="AH64" s="226">
        <f>IFERROR(IF(RIGHT(VLOOKUP($A64,csapatok!$A:$BL,AH$271,FALSE),5)="Csere",VLOOKUP(LEFT(VLOOKUP($A64,csapatok!$A:$BL,AH$271,FALSE),LEN(VLOOKUP($A64,csapatok!$A:$BL,AH$271,FALSE))-6),'csapat-ranglista'!$A:$CC,AH$272,FALSE)/8,VLOOKUP(VLOOKUP($A64,csapatok!$A:$BL,AH$271,FALSE),'csapat-ranglista'!$A:$CC,AH$272,FALSE)/4),0)</f>
        <v>0</v>
      </c>
      <c r="AI64" s="226">
        <f>IFERROR(IF(RIGHT(VLOOKUP($A64,csapatok!$A:$BL,AI$271,FALSE),5)="Csere",VLOOKUP(LEFT(VLOOKUP($A64,csapatok!$A:$BL,AI$271,FALSE),LEN(VLOOKUP($A64,csapatok!$A:$BL,AI$271,FALSE))-6),'csapat-ranglista'!$A:$CC,AI$272,FALSE)/8,VLOOKUP(VLOOKUP($A64,csapatok!$A:$BL,AI$271,FALSE),'csapat-ranglista'!$A:$CC,AI$272,FALSE)/4),0)</f>
        <v>0</v>
      </c>
      <c r="AJ64" s="226">
        <f>IFERROR(IF(RIGHT(VLOOKUP($A64,csapatok!$A:$BL,AJ$271,FALSE),5)="Csere",VLOOKUP(LEFT(VLOOKUP($A64,csapatok!$A:$BL,AJ$271,FALSE),LEN(VLOOKUP($A64,csapatok!$A:$BL,AJ$271,FALSE))-6),'csapat-ranglista'!$A:$CC,AJ$272,FALSE)/8,VLOOKUP(VLOOKUP($A64,csapatok!$A:$BL,AJ$271,FALSE),'csapat-ranglista'!$A:$CC,AJ$272,FALSE)/2),0)</f>
        <v>0</v>
      </c>
      <c r="AK64" s="226">
        <f>IFERROR(IF(RIGHT(VLOOKUP($A64,csapatok!$A:$CN,AK$271,FALSE),5)="Csere",VLOOKUP(LEFT(VLOOKUP($A64,csapatok!$A:$CN,AK$271,FALSE),LEN(VLOOKUP($A64,csapatok!$A:$CN,AK$271,FALSE))-6),'csapat-ranglista'!$A:$CC,AK$272,FALSE)/8,VLOOKUP(VLOOKUP($A64,csapatok!$A:$CN,AK$271,FALSE),'csapat-ranglista'!$A:$CC,AK$272,FALSE)/4),0)</f>
        <v>0</v>
      </c>
      <c r="AL64" s="226">
        <f>IFERROR(IF(RIGHT(VLOOKUP($A64,csapatok!$A:$CN,AL$271,FALSE),5)="Csere",VLOOKUP(LEFT(VLOOKUP($A64,csapatok!$A:$CN,AL$271,FALSE),LEN(VLOOKUP($A64,csapatok!$A:$CN,AL$271,FALSE))-6),'csapat-ranglista'!$A:$CC,AL$272,FALSE)/8,VLOOKUP(VLOOKUP($A64,csapatok!$A:$CN,AL$271,FALSE),'csapat-ranglista'!$A:$CC,AL$272,FALSE)/4),0)</f>
        <v>0</v>
      </c>
      <c r="AM64" s="226">
        <f>IFERROR(IF(RIGHT(VLOOKUP($A64,csapatok!$A:$CN,AM$271,FALSE),5)="Csere",VLOOKUP(LEFT(VLOOKUP($A64,csapatok!$A:$CN,AM$271,FALSE),LEN(VLOOKUP($A64,csapatok!$A:$CN,AM$271,FALSE))-6),'csapat-ranglista'!$A:$CC,AM$272,FALSE)/8,VLOOKUP(VLOOKUP($A64,csapatok!$A:$CN,AM$271,FALSE),'csapat-ranglista'!$A:$CC,AM$272,FALSE)/4),0)</f>
        <v>0</v>
      </c>
      <c r="AN64" s="226">
        <f>IFERROR(IF(RIGHT(VLOOKUP($A64,csapatok!$A:$CN,AN$271,FALSE),5)="Csere",VLOOKUP(LEFT(VLOOKUP($A64,csapatok!$A:$CN,AN$271,FALSE),LEN(VLOOKUP($A64,csapatok!$A:$CN,AN$271,FALSE))-6),'csapat-ranglista'!$A:$CC,AN$272,FALSE)/8,VLOOKUP(VLOOKUP($A64,csapatok!$A:$CN,AN$271,FALSE),'csapat-ranglista'!$A:$CC,AN$272,FALSE)/4),0)</f>
        <v>0</v>
      </c>
      <c r="AO64" s="226">
        <f>IFERROR(IF(RIGHT(VLOOKUP($A64,csapatok!$A:$CN,AO$271,FALSE),5)="Csere",VLOOKUP(LEFT(VLOOKUP($A64,csapatok!$A:$CN,AO$271,FALSE),LEN(VLOOKUP($A64,csapatok!$A:$CN,AO$271,FALSE))-6),'csapat-ranglista'!$A:$CC,AO$272,FALSE)/8,VLOOKUP(VLOOKUP($A64,csapatok!$A:$CN,AO$271,FALSE),'csapat-ranglista'!$A:$CC,AO$272,FALSE)/4),0)</f>
        <v>0</v>
      </c>
      <c r="AP64" s="226">
        <f>IFERROR(IF(RIGHT(VLOOKUP($A64,csapatok!$A:$CN,AP$271,FALSE),5)="Csere",VLOOKUP(LEFT(VLOOKUP($A64,csapatok!$A:$CN,AP$271,FALSE),LEN(VLOOKUP($A64,csapatok!$A:$CN,AP$271,FALSE))-6),'csapat-ranglista'!$A:$CC,AP$272,FALSE)/8,VLOOKUP(VLOOKUP($A64,csapatok!$A:$CN,AP$271,FALSE),'csapat-ranglista'!$A:$CC,AP$272,FALSE)/4),0)</f>
        <v>0</v>
      </c>
      <c r="AQ64" s="226">
        <f>IFERROR(IF(RIGHT(VLOOKUP($A64,csapatok!$A:$CN,AQ$271,FALSE),5)="Csere",VLOOKUP(LEFT(VLOOKUP($A64,csapatok!$A:$CN,AQ$271,FALSE),LEN(VLOOKUP($A64,csapatok!$A:$CN,AQ$271,FALSE))-6),'csapat-ranglista'!$A:$CC,AQ$272,FALSE)/8,VLOOKUP(VLOOKUP($A64,csapatok!$A:$CN,AQ$271,FALSE),'csapat-ranglista'!$A:$CC,AQ$272,FALSE)/4),0)</f>
        <v>0</v>
      </c>
      <c r="AR64" s="226">
        <f>IFERROR(IF(RIGHT(VLOOKUP($A64,csapatok!$A:$CN,AR$271,FALSE),5)="Csere",VLOOKUP(LEFT(VLOOKUP($A64,csapatok!$A:$CN,AR$271,FALSE),LEN(VLOOKUP($A64,csapatok!$A:$CN,AR$271,FALSE))-6),'csapat-ranglista'!$A:$CC,AR$272,FALSE)/8,VLOOKUP(VLOOKUP($A64,csapatok!$A:$CN,AR$271,FALSE),'csapat-ranglista'!$A:$CC,AR$272,FALSE)/4),0)</f>
        <v>0</v>
      </c>
      <c r="AS64" s="226">
        <f>IFERROR(IF(RIGHT(VLOOKUP($A64,csapatok!$A:$CN,AS$271,FALSE),5)="Csere",VLOOKUP(LEFT(VLOOKUP($A64,csapatok!$A:$CN,AS$271,FALSE),LEN(VLOOKUP($A64,csapatok!$A:$CN,AS$271,FALSE))-6),'csapat-ranglista'!$A:$CC,AS$272,FALSE)/8,VLOOKUP(VLOOKUP($A64,csapatok!$A:$CN,AS$271,FALSE),'csapat-ranglista'!$A:$CC,AS$272,FALSE)/4),0)</f>
        <v>0</v>
      </c>
      <c r="AT64" s="226">
        <f>IFERROR(IF(RIGHT(VLOOKUP($A64,csapatok!$A:$CN,AT$271,FALSE),5)="Csere",VLOOKUP(LEFT(VLOOKUP($A64,csapatok!$A:$CN,AT$271,FALSE),LEN(VLOOKUP($A64,csapatok!$A:$CN,AT$271,FALSE))-6),'csapat-ranglista'!$A:$CC,AT$272,FALSE)/8,VLOOKUP(VLOOKUP($A64,csapatok!$A:$CN,AT$271,FALSE),'csapat-ranglista'!$A:$CC,AT$272,FALSE)/4),0)</f>
        <v>0</v>
      </c>
      <c r="AU64" s="226">
        <f>IFERROR(IF(RIGHT(VLOOKUP($A64,csapatok!$A:$CN,AU$271,FALSE),5)="Csere",VLOOKUP(LEFT(VLOOKUP($A64,csapatok!$A:$CN,AU$271,FALSE),LEN(VLOOKUP($A64,csapatok!$A:$CN,AU$271,FALSE))-6),'csapat-ranglista'!$A:$CC,AU$272,FALSE)/8,VLOOKUP(VLOOKUP($A64,csapatok!$A:$CN,AU$271,FALSE),'csapat-ranglista'!$A:$CC,AU$272,FALSE)/4),0)</f>
        <v>0</v>
      </c>
      <c r="AV64" s="226">
        <f>IFERROR(IF(RIGHT(VLOOKUP($A64,csapatok!$A:$CN,AV$271,FALSE),5)="Csere",VLOOKUP(LEFT(VLOOKUP($A64,csapatok!$A:$CN,AV$271,FALSE),LEN(VLOOKUP($A64,csapatok!$A:$CN,AV$271,FALSE))-6),'csapat-ranglista'!$A:$CC,AV$272,FALSE)/8,VLOOKUP(VLOOKUP($A64,csapatok!$A:$CN,AV$271,FALSE),'csapat-ranglista'!$A:$CC,AV$272,FALSE)/4),0)</f>
        <v>0</v>
      </c>
      <c r="AW64" s="226">
        <f>IFERROR(IF(RIGHT(VLOOKUP($A64,csapatok!$A:$CN,AW$271,FALSE),5)="Csere",VLOOKUP(LEFT(VLOOKUP($A64,csapatok!$A:$CN,AW$271,FALSE),LEN(VLOOKUP($A64,csapatok!$A:$CN,AW$271,FALSE))-6),'csapat-ranglista'!$A:$CC,AW$272,FALSE)/8,VLOOKUP(VLOOKUP($A64,csapatok!$A:$CN,AW$271,FALSE),'csapat-ranglista'!$A:$CC,AW$272,FALSE)/4),0)</f>
        <v>6.3410041394268157</v>
      </c>
      <c r="AX64" s="226">
        <f>IFERROR(IF(RIGHT(VLOOKUP($A64,csapatok!$A:$CN,AX$271,FALSE),5)="Csere",VLOOKUP(LEFT(VLOOKUP($A64,csapatok!$A:$CN,AX$271,FALSE),LEN(VLOOKUP($A64,csapatok!$A:$CN,AX$271,FALSE))-6),'csapat-ranglista'!$A:$CC,AX$272,FALSE)/8,VLOOKUP(VLOOKUP($A64,csapatok!$A:$CN,AX$271,FALSE),'csapat-ranglista'!$A:$CC,AX$272,FALSE)/4),0)</f>
        <v>0</v>
      </c>
      <c r="AY64" s="226">
        <f>IFERROR(IF(RIGHT(VLOOKUP($A64,csapatok!$A:$GR,AY$271,FALSE),5)="Csere",VLOOKUP(LEFT(VLOOKUP($A64,csapatok!$A:$GR,AY$271,FALSE),LEN(VLOOKUP($A64,csapatok!$A:$GR,AY$271,FALSE))-6),'csapat-ranglista'!$A:$CC,AY$272,FALSE)/8,VLOOKUP(VLOOKUP($A64,csapatok!$A:$GR,AY$271,FALSE),'csapat-ranglista'!$A:$CC,AY$272,FALSE)/4),0)</f>
        <v>0</v>
      </c>
      <c r="AZ64" s="226">
        <f>IFERROR(IF(RIGHT(VLOOKUP($A64,csapatok!$A:$GR,AZ$271,FALSE),5)="Csere",VLOOKUP(LEFT(VLOOKUP($A64,csapatok!$A:$GR,AZ$271,FALSE),LEN(VLOOKUP($A64,csapatok!$A:$GR,AZ$271,FALSE))-6),'csapat-ranglista'!$A:$CC,AZ$272,FALSE)/8,VLOOKUP(VLOOKUP($A64,csapatok!$A:$GR,AZ$271,FALSE),'csapat-ranglista'!$A:$CC,AZ$272,FALSE)/4),0)</f>
        <v>0</v>
      </c>
      <c r="BA64" s="226">
        <f>IFERROR(IF(RIGHT(VLOOKUP($A64,csapatok!$A:$GR,BA$271,FALSE),5)="Csere",VLOOKUP(LEFT(VLOOKUP($A64,csapatok!$A:$GR,BA$271,FALSE),LEN(VLOOKUP($A64,csapatok!$A:$GR,BA$271,FALSE))-6),'csapat-ranglista'!$A:$CC,BA$272,FALSE)/8,VLOOKUP(VLOOKUP($A64,csapatok!$A:$GR,BA$271,FALSE),'csapat-ranglista'!$A:$CC,BA$272,FALSE)/4),0)</f>
        <v>0</v>
      </c>
      <c r="BB64" s="226">
        <f>IFERROR(IF(RIGHT(VLOOKUP($A64,csapatok!$A:$GR,BB$271,FALSE),5)="Csere",VLOOKUP(LEFT(VLOOKUP($A64,csapatok!$A:$GR,BB$271,FALSE),LEN(VLOOKUP($A64,csapatok!$A:$GR,BB$271,FALSE))-6),'csapat-ranglista'!$A:$CC,BB$272,FALSE)/8,VLOOKUP(VLOOKUP($A64,csapatok!$A:$GR,BB$271,FALSE),'csapat-ranglista'!$A:$CC,BB$272,FALSE)/4),0)</f>
        <v>0</v>
      </c>
      <c r="BC64" s="227">
        <f>versenyek!$ES$11*IFERROR(VLOOKUP(VLOOKUP($A64,versenyek!ER:ET,3,FALSE),szabalyok!$A$16:$B$23,2,FALSE)/4,0)</f>
        <v>0</v>
      </c>
      <c r="BD64" s="227">
        <f>versenyek!$EV$11*IFERROR(VLOOKUP(VLOOKUP($A64,versenyek!EU:EW,3,FALSE),szabalyok!$A$16:$B$23,2,FALSE)/4,0)</f>
        <v>0</v>
      </c>
      <c r="BE64" s="226">
        <f>IFERROR(IF(RIGHT(VLOOKUP($A64,csapatok!$A:$GR,BE$271,FALSE),5)="Csere",VLOOKUP(LEFT(VLOOKUP($A64,csapatok!$A:$GR,BE$271,FALSE),LEN(VLOOKUP($A64,csapatok!$A:$GR,BE$271,FALSE))-6),'csapat-ranglista'!$A:$CC,BE$272,FALSE)/8,VLOOKUP(VLOOKUP($A64,csapatok!$A:$GR,BE$271,FALSE),'csapat-ranglista'!$A:$CC,BE$272,FALSE)/4),0)</f>
        <v>0</v>
      </c>
      <c r="BF64" s="226">
        <f>IFERROR(IF(RIGHT(VLOOKUP($A64,csapatok!$A:$GR,BF$271,FALSE),5)="Csere",VLOOKUP(LEFT(VLOOKUP($A64,csapatok!$A:$GR,BF$271,FALSE),LEN(VLOOKUP($A64,csapatok!$A:$GR,BF$271,FALSE))-6),'csapat-ranglista'!$A:$CC,BF$272,FALSE)/8,VLOOKUP(VLOOKUP($A64,csapatok!$A:$GR,BF$271,FALSE),'csapat-ranglista'!$A:$CC,BF$272,FALSE)/4),0)</f>
        <v>0</v>
      </c>
      <c r="BG64" s="226">
        <f>IFERROR(IF(RIGHT(VLOOKUP($A64,csapatok!$A:$GR,BG$271,FALSE),5)="Csere",VLOOKUP(LEFT(VLOOKUP($A64,csapatok!$A:$GR,BG$271,FALSE),LEN(VLOOKUP($A64,csapatok!$A:$GR,BG$271,FALSE))-6),'csapat-ranglista'!$A:$CC,BG$272,FALSE)/8,VLOOKUP(VLOOKUP($A64,csapatok!$A:$GR,BG$271,FALSE),'csapat-ranglista'!$A:$CC,BG$272,FALSE)/4),0)</f>
        <v>0</v>
      </c>
      <c r="BH64" s="226">
        <f>IFERROR(IF(RIGHT(VLOOKUP($A64,csapatok!$A:$GR,BH$271,FALSE),5)="Csere",VLOOKUP(LEFT(VLOOKUP($A64,csapatok!$A:$GR,BH$271,FALSE),LEN(VLOOKUP($A64,csapatok!$A:$GR,BH$271,FALSE))-6),'csapat-ranglista'!$A:$CC,BH$272,FALSE)/8,VLOOKUP(VLOOKUP($A64,csapatok!$A:$GR,BH$271,FALSE),'csapat-ranglista'!$A:$CC,BH$272,FALSE)/4),0)</f>
        <v>0</v>
      </c>
      <c r="BI64" s="226">
        <f>IFERROR(IF(RIGHT(VLOOKUP($A64,csapatok!$A:$GR,BI$271,FALSE),5)="Csere",VLOOKUP(LEFT(VLOOKUP($A64,csapatok!$A:$GR,BI$271,FALSE),LEN(VLOOKUP($A64,csapatok!$A:$GR,BI$271,FALSE))-6),'csapat-ranglista'!$A:$CC,BI$272,FALSE)/8,VLOOKUP(VLOOKUP($A64,csapatok!$A:$GR,BI$271,FALSE),'csapat-ranglista'!$A:$CC,BI$272,FALSE)/4),0)</f>
        <v>0</v>
      </c>
      <c r="BJ64" s="226">
        <f>IFERROR(IF(RIGHT(VLOOKUP($A64,csapatok!$A:$GR,BJ$271,FALSE),5)="Csere",VLOOKUP(LEFT(VLOOKUP($A64,csapatok!$A:$GR,BJ$271,FALSE),LEN(VLOOKUP($A64,csapatok!$A:$GR,BJ$271,FALSE))-6),'csapat-ranglista'!$A:$CC,BJ$272,FALSE)/8,VLOOKUP(VLOOKUP($A64,csapatok!$A:$GR,BJ$271,FALSE),'csapat-ranglista'!$A:$CC,BJ$272,FALSE)/4),0)</f>
        <v>0</v>
      </c>
      <c r="BK64" s="226">
        <f>IFERROR(IF(RIGHT(VLOOKUP($A64,csapatok!$A:$GR,BK$271,FALSE),5)="Csere",VLOOKUP(LEFT(VLOOKUP($A64,csapatok!$A:$GR,BK$271,FALSE),LEN(VLOOKUP($A64,csapatok!$A:$GR,BK$271,FALSE))-6),'csapat-ranglista'!$A:$CC,BK$272,FALSE)/8,VLOOKUP(VLOOKUP($A64,csapatok!$A:$GR,BK$271,FALSE),'csapat-ranglista'!$A:$CC,BK$272,FALSE)/4),0)</f>
        <v>0</v>
      </c>
      <c r="BL64" s="226">
        <f>IFERROR(IF(RIGHT(VLOOKUP($A64,csapatok!$A:$GR,BL$271,FALSE),5)="Csere",VLOOKUP(LEFT(VLOOKUP($A64,csapatok!$A:$GR,BL$271,FALSE),LEN(VLOOKUP($A64,csapatok!$A:$GR,BL$271,FALSE))-6),'csapat-ranglista'!$A:$CC,BL$272,FALSE)/8,VLOOKUP(VLOOKUP($A64,csapatok!$A:$GR,BL$271,FALSE),'csapat-ranglista'!$A:$CC,BL$272,FALSE)/4),0)</f>
        <v>0</v>
      </c>
      <c r="BM64" s="226">
        <f>IFERROR(IF(RIGHT(VLOOKUP($A64,csapatok!$A:$GR,BM$271,FALSE),5)="Csere",VLOOKUP(LEFT(VLOOKUP($A64,csapatok!$A:$GR,BM$271,FALSE),LEN(VLOOKUP($A64,csapatok!$A:$GR,BM$271,FALSE))-6),'csapat-ranglista'!$A:$CC,BM$272,FALSE)/8,VLOOKUP(VLOOKUP($A64,csapatok!$A:$GR,BM$271,FALSE),'csapat-ranglista'!$A:$CC,BM$272,FALSE)/4),0)</f>
        <v>0</v>
      </c>
      <c r="BN64" s="226">
        <f>IFERROR(IF(RIGHT(VLOOKUP($A64,csapatok!$A:$GR,BN$271,FALSE),5)="Csere",VLOOKUP(LEFT(VLOOKUP($A64,csapatok!$A:$GR,BN$271,FALSE),LEN(VLOOKUP($A64,csapatok!$A:$GR,BN$271,FALSE))-6),'csapat-ranglista'!$A:$CC,BN$272,FALSE)/8,VLOOKUP(VLOOKUP($A64,csapatok!$A:$GR,BN$271,FALSE),'csapat-ranglista'!$A:$CC,BN$272,FALSE)/4),0)</f>
        <v>0</v>
      </c>
      <c r="BO64" s="226">
        <f>IFERROR(IF(RIGHT(VLOOKUP($A64,csapatok!$A:$GR,BO$271,FALSE),5)="Csere",VLOOKUP(LEFT(VLOOKUP($A64,csapatok!$A:$GR,BO$271,FALSE),LEN(VLOOKUP($A64,csapatok!$A:$GR,BO$271,FALSE))-6),'csapat-ranglista'!$A:$CC,BO$272,FALSE)/8,VLOOKUP(VLOOKUP($A64,csapatok!$A:$GR,BO$271,FALSE),'csapat-ranglista'!$A:$CC,BO$272,FALSE)/4),0)</f>
        <v>0</v>
      </c>
      <c r="BP64" s="226">
        <f>IFERROR(IF(RIGHT(VLOOKUP($A64,csapatok!$A:$GR,BP$271,FALSE),5)="Csere",VLOOKUP(LEFT(VLOOKUP($A64,csapatok!$A:$GR,BP$271,FALSE),LEN(VLOOKUP($A64,csapatok!$A:$GR,BP$271,FALSE))-6),'csapat-ranglista'!$A:$CC,BP$272,FALSE)/8,VLOOKUP(VLOOKUP($A64,csapatok!$A:$GR,BP$271,FALSE),'csapat-ranglista'!$A:$CC,BP$272,FALSE)/4),0)</f>
        <v>0</v>
      </c>
      <c r="BQ64" s="226">
        <f>IFERROR(IF(RIGHT(VLOOKUP($A64,csapatok!$A:$GR,BQ$271,FALSE),5)="Csere",VLOOKUP(LEFT(VLOOKUP($A64,csapatok!$A:$GR,BQ$271,FALSE),LEN(VLOOKUP($A64,csapatok!$A:$GR,BQ$271,FALSE))-6),'csapat-ranglista'!$A:$CC,BQ$272,FALSE)/8,VLOOKUP(VLOOKUP($A64,csapatok!$A:$GR,BQ$271,FALSE),'csapat-ranglista'!$A:$CC,BQ$272,FALSE)/4),0)</f>
        <v>0</v>
      </c>
      <c r="BR64" s="226">
        <f>IFERROR(IF(RIGHT(VLOOKUP($A64,csapatok!$A:$GR,BR$271,FALSE),5)="Csere",VLOOKUP(LEFT(VLOOKUP($A64,csapatok!$A:$GR,BR$271,FALSE),LEN(VLOOKUP($A64,csapatok!$A:$GR,BR$271,FALSE))-6),'csapat-ranglista'!$A:$CC,BR$272,FALSE)/8,VLOOKUP(VLOOKUP($A64,csapatok!$A:$GR,BR$271,FALSE),'csapat-ranglista'!$A:$CC,BR$272,FALSE)/4),0)</f>
        <v>0</v>
      </c>
      <c r="BS64" s="226">
        <f>IFERROR(IF(RIGHT(VLOOKUP($A64,csapatok!$A:$GR,BS$271,FALSE),5)="Csere",VLOOKUP(LEFT(VLOOKUP($A64,csapatok!$A:$GR,BS$271,FALSE),LEN(VLOOKUP($A64,csapatok!$A:$GR,BS$271,FALSE))-6),'csapat-ranglista'!$A:$CC,BS$272,FALSE)/8,VLOOKUP(VLOOKUP($A64,csapatok!$A:$GR,BS$271,FALSE),'csapat-ranglista'!$A:$CC,BS$272,FALSE)/4),0)</f>
        <v>0</v>
      </c>
      <c r="BT64" s="226">
        <f>IFERROR(IF(RIGHT(VLOOKUP($A64,csapatok!$A:$GR,BT$271,FALSE),5)="Csere",VLOOKUP(LEFT(VLOOKUP($A64,csapatok!$A:$GR,BT$271,FALSE),LEN(VLOOKUP($A64,csapatok!$A:$GR,BT$271,FALSE))-6),'csapat-ranglista'!$A:$CC,BT$272,FALSE)/8,VLOOKUP(VLOOKUP($A64,csapatok!$A:$GR,BT$271,FALSE),'csapat-ranglista'!$A:$CC,BT$272,FALSE)/4),0)</f>
        <v>0</v>
      </c>
      <c r="BU64" s="226">
        <f>IFERROR(IF(RIGHT(VLOOKUP($A64,csapatok!$A:$GR,BU$271,FALSE),5)="Csere",VLOOKUP(LEFT(VLOOKUP($A64,csapatok!$A:$GR,BU$271,FALSE),LEN(VLOOKUP($A64,csapatok!$A:$GR,BU$271,FALSE))-6),'csapat-ranglista'!$A:$CC,BU$272,FALSE)/8,VLOOKUP(VLOOKUP($A64,csapatok!$A:$GR,BU$271,FALSE),'csapat-ranglista'!$A:$CC,BU$272,FALSE)/4),0)</f>
        <v>0</v>
      </c>
      <c r="BV64" s="226">
        <f>IFERROR(IF(RIGHT(VLOOKUP($A64,csapatok!$A:$GR,BV$271,FALSE),5)="Csere",VLOOKUP(LEFT(VLOOKUP($A64,csapatok!$A:$GR,BV$271,FALSE),LEN(VLOOKUP($A64,csapatok!$A:$GR,BV$271,FALSE))-6),'csapat-ranglista'!$A:$CC,BV$272,FALSE)/8,VLOOKUP(VLOOKUP($A64,csapatok!$A:$GR,BV$271,FALSE),'csapat-ranglista'!$A:$CC,BV$272,FALSE)/4),0)</f>
        <v>0</v>
      </c>
      <c r="BW64" s="226">
        <f>IFERROR(IF(RIGHT(VLOOKUP($A64,csapatok!$A:$GR,BW$271,FALSE),5)="Csere",VLOOKUP(LEFT(VLOOKUP($A64,csapatok!$A:$GR,BW$271,FALSE),LEN(VLOOKUP($A64,csapatok!$A:$GR,BW$271,FALSE))-6),'csapat-ranglista'!$A:$CC,BW$272,FALSE)/8,VLOOKUP(VLOOKUP($A64,csapatok!$A:$GR,BW$271,FALSE),'csapat-ranglista'!$A:$CC,BW$272,FALSE)/4),0)</f>
        <v>0</v>
      </c>
      <c r="BX64" s="226">
        <f>IFERROR(IF(RIGHT(VLOOKUP($A64,csapatok!$A:$GR,BX$271,FALSE),5)="Csere",VLOOKUP(LEFT(VLOOKUP($A64,csapatok!$A:$GR,BX$271,FALSE),LEN(VLOOKUP($A64,csapatok!$A:$GR,BX$271,FALSE))-6),'csapat-ranglista'!$A:$CC,BX$272,FALSE)/8,VLOOKUP(VLOOKUP($A64,csapatok!$A:$GR,BX$271,FALSE),'csapat-ranglista'!$A:$CC,BX$272,FALSE)/4),0)</f>
        <v>0</v>
      </c>
      <c r="BY64" s="226">
        <f>IFERROR(IF(RIGHT(VLOOKUP($A64,csapatok!$A:$GR,BY$271,FALSE),5)="Csere",VLOOKUP(LEFT(VLOOKUP($A64,csapatok!$A:$GR,BY$271,FALSE),LEN(VLOOKUP($A64,csapatok!$A:$GR,BY$271,FALSE))-6),'csapat-ranglista'!$A:$CC,BY$272,FALSE)/8,VLOOKUP(VLOOKUP($A64,csapatok!$A:$GR,BY$271,FALSE),'csapat-ranglista'!$A:$CC,BY$272,FALSE)/4),0)</f>
        <v>0</v>
      </c>
      <c r="BZ64" s="226">
        <f>IFERROR(IF(RIGHT(VLOOKUP($A64,csapatok!$A:$GR,BZ$271,FALSE),5)="Csere",VLOOKUP(LEFT(VLOOKUP($A64,csapatok!$A:$GR,BZ$271,FALSE),LEN(VLOOKUP($A64,csapatok!$A:$GR,BZ$271,FALSE))-6),'csapat-ranglista'!$A:$CC,BZ$272,FALSE)/8,VLOOKUP(VLOOKUP($A64,csapatok!$A:$GR,BZ$271,FALSE),'csapat-ranglista'!$A:$CC,BZ$272,FALSE)/4),0)</f>
        <v>0</v>
      </c>
      <c r="CA64" s="226">
        <f>IFERROR(IF(RIGHT(VLOOKUP($A64,csapatok!$A:$GR,CA$271,FALSE),5)="Csere",VLOOKUP(LEFT(VLOOKUP($A64,csapatok!$A:$GR,CA$271,FALSE),LEN(VLOOKUP($A64,csapatok!$A:$GR,CA$271,FALSE))-6),'csapat-ranglista'!$A:$CC,CA$272,FALSE)/8,VLOOKUP(VLOOKUP($A64,csapatok!$A:$GR,CA$271,FALSE),'csapat-ranglista'!$A:$CC,CA$272,FALSE)/4),0)</f>
        <v>0</v>
      </c>
      <c r="CB64" s="226">
        <f>IFERROR(IF(RIGHT(VLOOKUP($A64,csapatok!$A:$GR,CB$271,FALSE),5)="Csere",VLOOKUP(LEFT(VLOOKUP($A64,csapatok!$A:$GR,CB$271,FALSE),LEN(VLOOKUP($A64,csapatok!$A:$GR,CB$271,FALSE))-6),'csapat-ranglista'!$A:$CC,CB$272,FALSE)/8,VLOOKUP(VLOOKUP($A64,csapatok!$A:$GR,CB$271,FALSE),'csapat-ranglista'!$A:$CC,CB$272,FALSE)/4),0)</f>
        <v>0</v>
      </c>
      <c r="CC64" s="226">
        <f>IFERROR(IF(RIGHT(VLOOKUP($A64,csapatok!$A:$GR,CC$271,FALSE),5)="Csere",VLOOKUP(LEFT(VLOOKUP($A64,csapatok!$A:$GR,CC$271,FALSE),LEN(VLOOKUP($A64,csapatok!$A:$GR,CC$271,FALSE))-6),'csapat-ranglista'!$A:$CC,CC$272,FALSE)/8,VLOOKUP(VLOOKUP($A64,csapatok!$A:$GR,CC$271,FALSE),'csapat-ranglista'!$A:$CC,CC$272,FALSE)/4),0)</f>
        <v>0</v>
      </c>
      <c r="CD64" s="226">
        <f>IFERROR(IF(RIGHT(VLOOKUP($A64,csapatok!$A:$GR,CD$271,FALSE),5)="Csere",VLOOKUP(LEFT(VLOOKUP($A64,csapatok!$A:$GR,CD$271,FALSE),LEN(VLOOKUP($A64,csapatok!$A:$GR,CD$271,FALSE))-6),'csapat-ranglista'!$A:$CC,CD$272,FALSE)/8,VLOOKUP(VLOOKUP($A64,csapatok!$A:$GR,CD$271,FALSE),'csapat-ranglista'!$A:$CC,CD$272,FALSE)/4),0)</f>
        <v>12.490844094947006</v>
      </c>
      <c r="CE64" s="226">
        <f>IFERROR(IF(RIGHT(VLOOKUP($A64,csapatok!$A:$GR,CE$271,FALSE),5)="Csere",VLOOKUP(LEFT(VLOOKUP($A64,csapatok!$A:$GR,CE$271,FALSE),LEN(VLOOKUP($A64,csapatok!$A:$GR,CE$271,FALSE))-6),'csapat-ranglista'!$A:$CC,CE$272,FALSE)/8,VLOOKUP(VLOOKUP($A64,csapatok!$A:$GR,CE$271,FALSE),'csapat-ranglista'!$A:$CC,CE$272,FALSE)/4),0)</f>
        <v>0</v>
      </c>
      <c r="CF64" s="226">
        <f>IFERROR(IF(RIGHT(VLOOKUP($A64,csapatok!$A:$GR,CF$271,FALSE),5)="Csere",VLOOKUP(LEFT(VLOOKUP($A64,csapatok!$A:$GR,CF$271,FALSE),LEN(VLOOKUP($A64,csapatok!$A:$GR,CF$271,FALSE))-6),'csapat-ranglista'!$A:$CC,CF$272,FALSE)/8,VLOOKUP(VLOOKUP($A64,csapatok!$A:$GR,CF$271,FALSE),'csapat-ranglista'!$A:$CC,CF$272,FALSE)/4),0)</f>
        <v>0</v>
      </c>
      <c r="CG64" s="226">
        <f>IFERROR(IF(RIGHT(VLOOKUP($A64,csapatok!$A:$GR,CG$271,FALSE),5)="Csere",VLOOKUP(LEFT(VLOOKUP($A64,csapatok!$A:$GR,CG$271,FALSE),LEN(VLOOKUP($A64,csapatok!$A:$GR,CG$271,FALSE))-6),'csapat-ranglista'!$A:$CC,CG$272,FALSE)/8,VLOOKUP(VLOOKUP($A64,csapatok!$A:$GR,CG$271,FALSE),'csapat-ranglista'!$A:$CC,CG$272,FALSE)/4),0)</f>
        <v>0</v>
      </c>
      <c r="CH64" s="226">
        <f>IFERROR(IF(RIGHT(VLOOKUP($A64,csapatok!$A:$GR,CH$271,FALSE),5)="Csere",VLOOKUP(LEFT(VLOOKUP($A64,csapatok!$A:$GR,CH$271,FALSE),LEN(VLOOKUP($A64,csapatok!$A:$GR,CH$271,FALSE))-6),'csapat-ranglista'!$A:$CC,CH$272,FALSE)/8,VLOOKUP(VLOOKUP($A64,csapatok!$A:$GR,CH$271,FALSE),'csapat-ranglista'!$A:$CC,CH$272,FALSE)/4),0)</f>
        <v>3.209501163205704</v>
      </c>
      <c r="CI64" s="226">
        <f>IFERROR(IF(RIGHT(VLOOKUP($A64,csapatok!$A:$GR,CI$271,FALSE),5)="Csere",VLOOKUP(LEFT(VLOOKUP($A64,csapatok!$A:$GR,CI$271,FALSE),LEN(VLOOKUP($A64,csapatok!$A:$GR,CI$271,FALSE))-6),'csapat-ranglista'!$A:$CC,CI$272,FALSE)/8,VLOOKUP(VLOOKUP($A64,csapatok!$A:$GR,CI$271,FALSE),'csapat-ranglista'!$A:$CC,CI$272,FALSE)/4),0)</f>
        <v>0</v>
      </c>
      <c r="CJ64" s="227">
        <f>versenyek!$IQ$11*IFERROR(VLOOKUP(VLOOKUP($A64,versenyek!IP:IR,3,FALSE),szabalyok!$A$16:$B$23,2,FALSE)/4,0)</f>
        <v>0</v>
      </c>
      <c r="CK64" s="227">
        <f>versenyek!$IT$11*IFERROR(VLOOKUP(VLOOKUP($A64,versenyek!IS:IU,3,FALSE),szabalyok!$A$16:$B$23,2,FALSE)/4,0)</f>
        <v>0</v>
      </c>
      <c r="CL64" s="226"/>
      <c r="CM64" s="250">
        <f t="shared" si="1"/>
        <v>15.70034525815271</v>
      </c>
    </row>
    <row r="65" spans="1:91">
      <c r="A65" s="32" t="s">
        <v>162</v>
      </c>
      <c r="B65" s="2">
        <v>25494</v>
      </c>
      <c r="C65" s="133" t="str">
        <f t="shared" si="3"/>
        <v>felnőtt</v>
      </c>
      <c r="D65" s="32" t="s">
        <v>9</v>
      </c>
      <c r="E65" s="47">
        <v>20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8.6142706298441283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6.2088391567135206</v>
      </c>
      <c r="U65" s="32">
        <v>0</v>
      </c>
      <c r="V65" s="32">
        <v>0</v>
      </c>
      <c r="W65" s="32">
        <v>0</v>
      </c>
      <c r="X65" s="32">
        <f>IFERROR(IF(RIGHT(VLOOKUP($A65,csapatok!$A:$BL,X$271,FALSE),5)="Csere",VLOOKUP(LEFT(VLOOKUP($A65,csapatok!$A:$BL,X$271,FALSE),LEN(VLOOKUP($A65,csapatok!$A:$BL,X$271,FALSE))-6),'csapat-ranglista'!$A:$CC,X$272,FALSE)/8,VLOOKUP(VLOOKUP($A65,csapatok!$A:$BL,X$271,FALSE),'csapat-ranglista'!$A:$CC,X$272,FALSE)/4),0)</f>
        <v>0</v>
      </c>
      <c r="Y65" s="32">
        <f>IFERROR(IF(RIGHT(VLOOKUP($A65,csapatok!$A:$BL,Y$271,FALSE),5)="Csere",VLOOKUP(LEFT(VLOOKUP($A65,csapatok!$A:$BL,Y$271,FALSE),LEN(VLOOKUP($A65,csapatok!$A:$BL,Y$271,FALSE))-6),'csapat-ranglista'!$A:$CC,Y$272,FALSE)/8,VLOOKUP(VLOOKUP($A65,csapatok!$A:$BL,Y$271,FALSE),'csapat-ranglista'!$A:$CC,Y$272,FALSE)/4),0)</f>
        <v>0</v>
      </c>
      <c r="Z65" s="32">
        <f>IFERROR(IF(RIGHT(VLOOKUP($A65,csapatok!$A:$BL,Z$271,FALSE),5)="Csere",VLOOKUP(LEFT(VLOOKUP($A65,csapatok!$A:$BL,Z$271,FALSE),LEN(VLOOKUP($A65,csapatok!$A:$BL,Z$271,FALSE))-6),'csapat-ranglista'!$A:$CC,Z$272,FALSE)/8,VLOOKUP(VLOOKUP($A65,csapatok!$A:$BL,Z$271,FALSE),'csapat-ranglista'!$A:$CC,Z$272,FALSE)/4),0)</f>
        <v>3.2130690094420524</v>
      </c>
      <c r="AA65" s="32">
        <f>IFERROR(IF(RIGHT(VLOOKUP($A65,csapatok!$A:$BL,AA$271,FALSE),5)="Csere",VLOOKUP(LEFT(VLOOKUP($A65,csapatok!$A:$BL,AA$271,FALSE),LEN(VLOOKUP($A65,csapatok!$A:$BL,AA$271,FALSE))-6),'csapat-ranglista'!$A:$CC,AA$272,FALSE)/8,VLOOKUP(VLOOKUP($A65,csapatok!$A:$BL,AA$271,FALSE),'csapat-ranglista'!$A:$CC,AA$272,FALSE)/4),0)</f>
        <v>0</v>
      </c>
      <c r="AB65" s="226">
        <f>IFERROR(IF(RIGHT(VLOOKUP($A65,csapatok!$A:$BL,AB$271,FALSE),5)="Csere",VLOOKUP(LEFT(VLOOKUP($A65,csapatok!$A:$BL,AB$271,FALSE),LEN(VLOOKUP($A65,csapatok!$A:$BL,AB$271,FALSE))-6),'csapat-ranglista'!$A:$CC,AB$272,FALSE)/8,VLOOKUP(VLOOKUP($A65,csapatok!$A:$BL,AB$271,FALSE),'csapat-ranglista'!$A:$CC,AB$272,FALSE)/4),0)</f>
        <v>0</v>
      </c>
      <c r="AC65" s="226">
        <f>IFERROR(IF(RIGHT(VLOOKUP($A65,csapatok!$A:$BL,AC$271,FALSE),5)="Csere",VLOOKUP(LEFT(VLOOKUP($A65,csapatok!$A:$BL,AC$271,FALSE),LEN(VLOOKUP($A65,csapatok!$A:$BL,AC$271,FALSE))-6),'csapat-ranglista'!$A:$CC,AC$272,FALSE)/8,VLOOKUP(VLOOKUP($A65,csapatok!$A:$BL,AC$271,FALSE),'csapat-ranglista'!$A:$CC,AC$272,FALSE)/4),0)</f>
        <v>0</v>
      </c>
      <c r="AD65" s="226">
        <f>IFERROR(IF(RIGHT(VLOOKUP($A65,csapatok!$A:$BL,AD$271,FALSE),5)="Csere",VLOOKUP(LEFT(VLOOKUP($A65,csapatok!$A:$BL,AD$271,FALSE),LEN(VLOOKUP($A65,csapatok!$A:$BL,AD$271,FALSE))-6),'csapat-ranglista'!$A:$CC,AD$272,FALSE)/8,VLOOKUP(VLOOKUP($A65,csapatok!$A:$BL,AD$271,FALSE),'csapat-ranglista'!$A:$CC,AD$272,FALSE)/4),0)</f>
        <v>0</v>
      </c>
      <c r="AE65" s="226">
        <f>IFERROR(IF(RIGHT(VLOOKUP($A65,csapatok!$A:$BL,AE$271,FALSE),5)="Csere",VLOOKUP(LEFT(VLOOKUP($A65,csapatok!$A:$BL,AE$271,FALSE),LEN(VLOOKUP($A65,csapatok!$A:$BL,AE$271,FALSE))-6),'csapat-ranglista'!$A:$CC,AE$272,FALSE)/8,VLOOKUP(VLOOKUP($A65,csapatok!$A:$BL,AE$271,FALSE),'csapat-ranglista'!$A:$CC,AE$272,FALSE)/4),0)</f>
        <v>0</v>
      </c>
      <c r="AF65" s="226">
        <f>IFERROR(IF(RIGHT(VLOOKUP($A65,csapatok!$A:$BL,AF$271,FALSE),5)="Csere",VLOOKUP(LEFT(VLOOKUP($A65,csapatok!$A:$BL,AF$271,FALSE),LEN(VLOOKUP($A65,csapatok!$A:$BL,AF$271,FALSE))-6),'csapat-ranglista'!$A:$CC,AF$272,FALSE)/8,VLOOKUP(VLOOKUP($A65,csapatok!$A:$BL,AF$271,FALSE),'csapat-ranglista'!$A:$CC,AF$272,FALSE)/4),0)</f>
        <v>0</v>
      </c>
      <c r="AG65" s="226">
        <f>IFERROR(IF(RIGHT(VLOOKUP($A65,csapatok!$A:$BL,AG$271,FALSE),5)="Csere",VLOOKUP(LEFT(VLOOKUP($A65,csapatok!$A:$BL,AG$271,FALSE),LEN(VLOOKUP($A65,csapatok!$A:$BL,AG$271,FALSE))-6),'csapat-ranglista'!$A:$CC,AG$272,FALSE)/8,VLOOKUP(VLOOKUP($A65,csapatok!$A:$BL,AG$271,FALSE),'csapat-ranglista'!$A:$CC,AG$272,FALSE)/4),0)</f>
        <v>0</v>
      </c>
      <c r="AH65" s="226">
        <f>IFERROR(IF(RIGHT(VLOOKUP($A65,csapatok!$A:$BL,AH$271,FALSE),5)="Csere",VLOOKUP(LEFT(VLOOKUP($A65,csapatok!$A:$BL,AH$271,FALSE),LEN(VLOOKUP($A65,csapatok!$A:$BL,AH$271,FALSE))-6),'csapat-ranglista'!$A:$CC,AH$272,FALSE)/8,VLOOKUP(VLOOKUP($A65,csapatok!$A:$BL,AH$271,FALSE),'csapat-ranglista'!$A:$CC,AH$272,FALSE)/4),0)</f>
        <v>0</v>
      </c>
      <c r="AI65" s="226">
        <f>IFERROR(IF(RIGHT(VLOOKUP($A65,csapatok!$A:$BL,AI$271,FALSE),5)="Csere",VLOOKUP(LEFT(VLOOKUP($A65,csapatok!$A:$BL,AI$271,FALSE),LEN(VLOOKUP($A65,csapatok!$A:$BL,AI$271,FALSE))-6),'csapat-ranglista'!$A:$CC,AI$272,FALSE)/8,VLOOKUP(VLOOKUP($A65,csapatok!$A:$BL,AI$271,FALSE),'csapat-ranglista'!$A:$CC,AI$272,FALSE)/4),0)</f>
        <v>0</v>
      </c>
      <c r="AJ65" s="226">
        <f>IFERROR(IF(RIGHT(VLOOKUP($A65,csapatok!$A:$BL,AJ$271,FALSE),5)="Csere",VLOOKUP(LEFT(VLOOKUP($A65,csapatok!$A:$BL,AJ$271,FALSE),LEN(VLOOKUP($A65,csapatok!$A:$BL,AJ$271,FALSE))-6),'csapat-ranglista'!$A:$CC,AJ$272,FALSE)/8,VLOOKUP(VLOOKUP($A65,csapatok!$A:$BL,AJ$271,FALSE),'csapat-ranglista'!$A:$CC,AJ$272,FALSE)/2),0)</f>
        <v>0</v>
      </c>
      <c r="AK65" s="226">
        <f>IFERROR(IF(RIGHT(VLOOKUP($A65,csapatok!$A:$CN,AK$271,FALSE),5)="Csere",VLOOKUP(LEFT(VLOOKUP($A65,csapatok!$A:$CN,AK$271,FALSE),LEN(VLOOKUP($A65,csapatok!$A:$CN,AK$271,FALSE))-6),'csapat-ranglista'!$A:$CC,AK$272,FALSE)/8,VLOOKUP(VLOOKUP($A65,csapatok!$A:$CN,AK$271,FALSE),'csapat-ranglista'!$A:$CC,AK$272,FALSE)/4),0)</f>
        <v>0</v>
      </c>
      <c r="AL65" s="226">
        <f>IFERROR(IF(RIGHT(VLOOKUP($A65,csapatok!$A:$CN,AL$271,FALSE),5)="Csere",VLOOKUP(LEFT(VLOOKUP($A65,csapatok!$A:$CN,AL$271,FALSE),LEN(VLOOKUP($A65,csapatok!$A:$CN,AL$271,FALSE))-6),'csapat-ranglista'!$A:$CC,AL$272,FALSE)/8,VLOOKUP(VLOOKUP($A65,csapatok!$A:$CN,AL$271,FALSE),'csapat-ranglista'!$A:$CC,AL$272,FALSE)/4),0)</f>
        <v>0</v>
      </c>
      <c r="AM65" s="226">
        <f>IFERROR(IF(RIGHT(VLOOKUP($A65,csapatok!$A:$CN,AM$271,FALSE),5)="Csere",VLOOKUP(LEFT(VLOOKUP($A65,csapatok!$A:$CN,AM$271,FALSE),LEN(VLOOKUP($A65,csapatok!$A:$CN,AM$271,FALSE))-6),'csapat-ranglista'!$A:$CC,AM$272,FALSE)/8,VLOOKUP(VLOOKUP($A65,csapatok!$A:$CN,AM$271,FALSE),'csapat-ranglista'!$A:$CC,AM$272,FALSE)/4),0)</f>
        <v>0</v>
      </c>
      <c r="AN65" s="226">
        <f>IFERROR(IF(RIGHT(VLOOKUP($A65,csapatok!$A:$CN,AN$271,FALSE),5)="Csere",VLOOKUP(LEFT(VLOOKUP($A65,csapatok!$A:$CN,AN$271,FALSE),LEN(VLOOKUP($A65,csapatok!$A:$CN,AN$271,FALSE))-6),'csapat-ranglista'!$A:$CC,AN$272,FALSE)/8,VLOOKUP(VLOOKUP($A65,csapatok!$A:$CN,AN$271,FALSE),'csapat-ranglista'!$A:$CC,AN$272,FALSE)/4),0)</f>
        <v>0</v>
      </c>
      <c r="AO65" s="226">
        <f>IFERROR(IF(RIGHT(VLOOKUP($A65,csapatok!$A:$CN,AO$271,FALSE),5)="Csere",VLOOKUP(LEFT(VLOOKUP($A65,csapatok!$A:$CN,AO$271,FALSE),LEN(VLOOKUP($A65,csapatok!$A:$CN,AO$271,FALSE))-6),'csapat-ranglista'!$A:$CC,AO$272,FALSE)/8,VLOOKUP(VLOOKUP($A65,csapatok!$A:$CN,AO$271,FALSE),'csapat-ranglista'!$A:$CC,AO$272,FALSE)/4),0)</f>
        <v>0</v>
      </c>
      <c r="AP65" s="226">
        <f>IFERROR(IF(RIGHT(VLOOKUP($A65,csapatok!$A:$CN,AP$271,FALSE),5)="Csere",VLOOKUP(LEFT(VLOOKUP($A65,csapatok!$A:$CN,AP$271,FALSE),LEN(VLOOKUP($A65,csapatok!$A:$CN,AP$271,FALSE))-6),'csapat-ranglista'!$A:$CC,AP$272,FALSE)/8,VLOOKUP(VLOOKUP($A65,csapatok!$A:$CN,AP$271,FALSE),'csapat-ranglista'!$A:$CC,AP$272,FALSE)/4),0)</f>
        <v>0</v>
      </c>
      <c r="AQ65" s="226">
        <f>IFERROR(IF(RIGHT(VLOOKUP($A65,csapatok!$A:$CN,AQ$271,FALSE),5)="Csere",VLOOKUP(LEFT(VLOOKUP($A65,csapatok!$A:$CN,AQ$271,FALSE),LEN(VLOOKUP($A65,csapatok!$A:$CN,AQ$271,FALSE))-6),'csapat-ranglista'!$A:$CC,AQ$272,FALSE)/8,VLOOKUP(VLOOKUP($A65,csapatok!$A:$CN,AQ$271,FALSE),'csapat-ranglista'!$A:$CC,AQ$272,FALSE)/4),0)</f>
        <v>0.82446678908228366</v>
      </c>
      <c r="AR65" s="226">
        <f>IFERROR(IF(RIGHT(VLOOKUP($A65,csapatok!$A:$CN,AR$271,FALSE),5)="Csere",VLOOKUP(LEFT(VLOOKUP($A65,csapatok!$A:$CN,AR$271,FALSE),LEN(VLOOKUP($A65,csapatok!$A:$CN,AR$271,FALSE))-6),'csapat-ranglista'!$A:$CC,AR$272,FALSE)/8,VLOOKUP(VLOOKUP($A65,csapatok!$A:$CN,AR$271,FALSE),'csapat-ranglista'!$A:$CC,AR$272,FALSE)/4),0)</f>
        <v>0</v>
      </c>
      <c r="AS65" s="226">
        <f>IFERROR(IF(RIGHT(VLOOKUP($A65,csapatok!$A:$CN,AS$271,FALSE),5)="Csere",VLOOKUP(LEFT(VLOOKUP($A65,csapatok!$A:$CN,AS$271,FALSE),LEN(VLOOKUP($A65,csapatok!$A:$CN,AS$271,FALSE))-6),'csapat-ranglista'!$A:$CC,AS$272,FALSE)/8,VLOOKUP(VLOOKUP($A65,csapatok!$A:$CN,AS$271,FALSE),'csapat-ranglista'!$A:$CC,AS$272,FALSE)/4),0)</f>
        <v>6.8028438332806331</v>
      </c>
      <c r="AT65" s="226">
        <f>IFERROR(IF(RIGHT(VLOOKUP($A65,csapatok!$A:$CN,AT$271,FALSE),5)="Csere",VLOOKUP(LEFT(VLOOKUP($A65,csapatok!$A:$CN,AT$271,FALSE),LEN(VLOOKUP($A65,csapatok!$A:$CN,AT$271,FALSE))-6),'csapat-ranglista'!$A:$CC,AT$272,FALSE)/8,VLOOKUP(VLOOKUP($A65,csapatok!$A:$CN,AT$271,FALSE),'csapat-ranglista'!$A:$CC,AT$272,FALSE)/4),0)</f>
        <v>0</v>
      </c>
      <c r="AU65" s="226">
        <f>IFERROR(IF(RIGHT(VLOOKUP($A65,csapatok!$A:$CN,AU$271,FALSE),5)="Csere",VLOOKUP(LEFT(VLOOKUP($A65,csapatok!$A:$CN,AU$271,FALSE),LEN(VLOOKUP($A65,csapatok!$A:$CN,AU$271,FALSE))-6),'csapat-ranglista'!$A:$CC,AU$272,FALSE)/8,VLOOKUP(VLOOKUP($A65,csapatok!$A:$CN,AU$271,FALSE),'csapat-ranglista'!$A:$CC,AU$272,FALSE)/4),0)</f>
        <v>0</v>
      </c>
      <c r="AV65" s="226">
        <f>IFERROR(IF(RIGHT(VLOOKUP($A65,csapatok!$A:$CN,AV$271,FALSE),5)="Csere",VLOOKUP(LEFT(VLOOKUP($A65,csapatok!$A:$CN,AV$271,FALSE),LEN(VLOOKUP($A65,csapatok!$A:$CN,AV$271,FALSE))-6),'csapat-ranglista'!$A:$CC,AV$272,FALSE)/8,VLOOKUP(VLOOKUP($A65,csapatok!$A:$CN,AV$271,FALSE),'csapat-ranglista'!$A:$CC,AV$272,FALSE)/4),0)</f>
        <v>0</v>
      </c>
      <c r="AW65" s="226">
        <f>IFERROR(IF(RIGHT(VLOOKUP($A65,csapatok!$A:$CN,AW$271,FALSE),5)="Csere",VLOOKUP(LEFT(VLOOKUP($A65,csapatok!$A:$CN,AW$271,FALSE),LEN(VLOOKUP($A65,csapatok!$A:$CN,AW$271,FALSE))-6),'csapat-ranglista'!$A:$CC,AW$272,FALSE)/8,VLOOKUP(VLOOKUP($A65,csapatok!$A:$CN,AW$271,FALSE),'csapat-ranglista'!$A:$CC,AW$272,FALSE)/4),0)</f>
        <v>0</v>
      </c>
      <c r="AX65" s="226">
        <f>IFERROR(IF(RIGHT(VLOOKUP($A65,csapatok!$A:$CN,AX$271,FALSE),5)="Csere",VLOOKUP(LEFT(VLOOKUP($A65,csapatok!$A:$CN,AX$271,FALSE),LEN(VLOOKUP($A65,csapatok!$A:$CN,AX$271,FALSE))-6),'csapat-ranglista'!$A:$CC,AX$272,FALSE)/8,VLOOKUP(VLOOKUP($A65,csapatok!$A:$CN,AX$271,FALSE),'csapat-ranglista'!$A:$CC,AX$272,FALSE)/4),0)</f>
        <v>0</v>
      </c>
      <c r="AY65" s="226">
        <f>IFERROR(IF(RIGHT(VLOOKUP($A65,csapatok!$A:$GR,AY$271,FALSE),5)="Csere",VLOOKUP(LEFT(VLOOKUP($A65,csapatok!$A:$GR,AY$271,FALSE),LEN(VLOOKUP($A65,csapatok!$A:$GR,AY$271,FALSE))-6),'csapat-ranglista'!$A:$CC,AY$272,FALSE)/8,VLOOKUP(VLOOKUP($A65,csapatok!$A:$GR,AY$271,FALSE),'csapat-ranglista'!$A:$CC,AY$272,FALSE)/4),0)</f>
        <v>0</v>
      </c>
      <c r="AZ65" s="226">
        <f>IFERROR(IF(RIGHT(VLOOKUP($A65,csapatok!$A:$GR,AZ$271,FALSE),5)="Csere",VLOOKUP(LEFT(VLOOKUP($A65,csapatok!$A:$GR,AZ$271,FALSE),LEN(VLOOKUP($A65,csapatok!$A:$GR,AZ$271,FALSE))-6),'csapat-ranglista'!$A:$CC,AZ$272,FALSE)/8,VLOOKUP(VLOOKUP($A65,csapatok!$A:$GR,AZ$271,FALSE),'csapat-ranglista'!$A:$CC,AZ$272,FALSE)/4),0)</f>
        <v>0</v>
      </c>
      <c r="BA65" s="226">
        <f>IFERROR(IF(RIGHT(VLOOKUP($A65,csapatok!$A:$GR,BA$271,FALSE),5)="Csere",VLOOKUP(LEFT(VLOOKUP($A65,csapatok!$A:$GR,BA$271,FALSE),LEN(VLOOKUP($A65,csapatok!$A:$GR,BA$271,FALSE))-6),'csapat-ranglista'!$A:$CC,BA$272,FALSE)/8,VLOOKUP(VLOOKUP($A65,csapatok!$A:$GR,BA$271,FALSE),'csapat-ranglista'!$A:$CC,BA$272,FALSE)/4),0)</f>
        <v>5.7629220862177926</v>
      </c>
      <c r="BB65" s="226">
        <f>IFERROR(IF(RIGHT(VLOOKUP($A65,csapatok!$A:$GR,BB$271,FALSE),5)="Csere",VLOOKUP(LEFT(VLOOKUP($A65,csapatok!$A:$GR,BB$271,FALSE),LEN(VLOOKUP($A65,csapatok!$A:$GR,BB$271,FALSE))-6),'csapat-ranglista'!$A:$CC,BB$272,FALSE)/8,VLOOKUP(VLOOKUP($A65,csapatok!$A:$GR,BB$271,FALSE),'csapat-ranglista'!$A:$CC,BB$272,FALSE)/4),0)</f>
        <v>0</v>
      </c>
      <c r="BC65" s="227">
        <f>versenyek!$ES$11*IFERROR(VLOOKUP(VLOOKUP($A65,versenyek!ER:ET,3,FALSE),szabalyok!$A$16:$B$23,2,FALSE)/4,0)</f>
        <v>0</v>
      </c>
      <c r="BD65" s="227">
        <f>versenyek!$EV$11*IFERROR(VLOOKUP(VLOOKUP($A65,versenyek!EU:EW,3,FALSE),szabalyok!$A$16:$B$23,2,FALSE)/4,0)</f>
        <v>0</v>
      </c>
      <c r="BE65" s="226">
        <f>IFERROR(IF(RIGHT(VLOOKUP($A65,csapatok!$A:$GR,BE$271,FALSE),5)="Csere",VLOOKUP(LEFT(VLOOKUP($A65,csapatok!$A:$GR,BE$271,FALSE),LEN(VLOOKUP($A65,csapatok!$A:$GR,BE$271,FALSE))-6),'csapat-ranglista'!$A:$CC,BE$272,FALSE)/8,VLOOKUP(VLOOKUP($A65,csapatok!$A:$GR,BE$271,FALSE),'csapat-ranglista'!$A:$CC,BE$272,FALSE)/4),0)</f>
        <v>2.7113400401979604</v>
      </c>
      <c r="BF65" s="226">
        <f>IFERROR(IF(RIGHT(VLOOKUP($A65,csapatok!$A:$GR,BF$271,FALSE),5)="Csere",VLOOKUP(LEFT(VLOOKUP($A65,csapatok!$A:$GR,BF$271,FALSE),LEN(VLOOKUP($A65,csapatok!$A:$GR,BF$271,FALSE))-6),'csapat-ranglista'!$A:$CC,BF$272,FALSE)/8,VLOOKUP(VLOOKUP($A65,csapatok!$A:$GR,BF$271,FALSE),'csapat-ranglista'!$A:$CC,BF$272,FALSE)/4),0)</f>
        <v>0</v>
      </c>
      <c r="BG65" s="226">
        <f>IFERROR(IF(RIGHT(VLOOKUP($A65,csapatok!$A:$GR,BG$271,FALSE),5)="Csere",VLOOKUP(LEFT(VLOOKUP($A65,csapatok!$A:$GR,BG$271,FALSE),LEN(VLOOKUP($A65,csapatok!$A:$GR,BG$271,FALSE))-6),'csapat-ranglista'!$A:$CC,BG$272,FALSE)/8,VLOOKUP(VLOOKUP($A65,csapatok!$A:$GR,BG$271,FALSE),'csapat-ranglista'!$A:$CC,BG$272,FALSE)/4),0)</f>
        <v>0</v>
      </c>
      <c r="BH65" s="226">
        <f>IFERROR(IF(RIGHT(VLOOKUP($A65,csapatok!$A:$GR,BH$271,FALSE),5)="Csere",VLOOKUP(LEFT(VLOOKUP($A65,csapatok!$A:$GR,BH$271,FALSE),LEN(VLOOKUP($A65,csapatok!$A:$GR,BH$271,FALSE))-6),'csapat-ranglista'!$A:$CC,BH$272,FALSE)/8,VLOOKUP(VLOOKUP($A65,csapatok!$A:$GR,BH$271,FALSE),'csapat-ranglista'!$A:$CC,BH$272,FALSE)/4),0)</f>
        <v>0</v>
      </c>
      <c r="BI65" s="226">
        <f>IFERROR(IF(RIGHT(VLOOKUP($A65,csapatok!$A:$GR,BI$271,FALSE),5)="Csere",VLOOKUP(LEFT(VLOOKUP($A65,csapatok!$A:$GR,BI$271,FALSE),LEN(VLOOKUP($A65,csapatok!$A:$GR,BI$271,FALSE))-6),'csapat-ranglista'!$A:$CC,BI$272,FALSE)/8,VLOOKUP(VLOOKUP($A65,csapatok!$A:$GR,BI$271,FALSE),'csapat-ranglista'!$A:$CC,BI$272,FALSE)/4),0)</f>
        <v>0</v>
      </c>
      <c r="BJ65" s="226">
        <f>IFERROR(IF(RIGHT(VLOOKUP($A65,csapatok!$A:$GR,BJ$271,FALSE),5)="Csere",VLOOKUP(LEFT(VLOOKUP($A65,csapatok!$A:$GR,BJ$271,FALSE),LEN(VLOOKUP($A65,csapatok!$A:$GR,BJ$271,FALSE))-6),'csapat-ranglista'!$A:$CC,BJ$272,FALSE)/8,VLOOKUP(VLOOKUP($A65,csapatok!$A:$GR,BJ$271,FALSE),'csapat-ranglista'!$A:$CC,BJ$272,FALSE)/4),0)</f>
        <v>0</v>
      </c>
      <c r="BK65" s="226">
        <f>IFERROR(IF(RIGHT(VLOOKUP($A65,csapatok!$A:$GR,BK$271,FALSE),5)="Csere",VLOOKUP(LEFT(VLOOKUP($A65,csapatok!$A:$GR,BK$271,FALSE),LEN(VLOOKUP($A65,csapatok!$A:$GR,BK$271,FALSE))-6),'csapat-ranglista'!$A:$CC,BK$272,FALSE)/8,VLOOKUP(VLOOKUP($A65,csapatok!$A:$GR,BK$271,FALSE),'csapat-ranglista'!$A:$CC,BK$272,FALSE)/4),0)</f>
        <v>0</v>
      </c>
      <c r="BL65" s="226">
        <f>IFERROR(IF(RIGHT(VLOOKUP($A65,csapatok!$A:$GR,BL$271,FALSE),5)="Csere",VLOOKUP(LEFT(VLOOKUP($A65,csapatok!$A:$GR,BL$271,FALSE),LEN(VLOOKUP($A65,csapatok!$A:$GR,BL$271,FALSE))-6),'csapat-ranglista'!$A:$CC,BL$272,FALSE)/8,VLOOKUP(VLOOKUP($A65,csapatok!$A:$GR,BL$271,FALSE),'csapat-ranglista'!$A:$CC,BL$272,FALSE)/4),0)</f>
        <v>0.7567542108175207</v>
      </c>
      <c r="BM65" s="226">
        <f>IFERROR(IF(RIGHT(VLOOKUP($A65,csapatok!$A:$GR,BM$271,FALSE),5)="Csere",VLOOKUP(LEFT(VLOOKUP($A65,csapatok!$A:$GR,BM$271,FALSE),LEN(VLOOKUP($A65,csapatok!$A:$GR,BM$271,FALSE))-6),'csapat-ranglista'!$A:$CC,BM$272,FALSE)/8,VLOOKUP(VLOOKUP($A65,csapatok!$A:$GR,BM$271,FALSE),'csapat-ranglista'!$A:$CC,BM$272,FALSE)/4),0)</f>
        <v>0</v>
      </c>
      <c r="BN65" s="226">
        <f>IFERROR(IF(RIGHT(VLOOKUP($A65,csapatok!$A:$GR,BN$271,FALSE),5)="Csere",VLOOKUP(LEFT(VLOOKUP($A65,csapatok!$A:$GR,BN$271,FALSE),LEN(VLOOKUP($A65,csapatok!$A:$GR,BN$271,FALSE))-6),'csapat-ranglista'!$A:$CC,BN$272,FALSE)/8,VLOOKUP(VLOOKUP($A65,csapatok!$A:$GR,BN$271,FALSE),'csapat-ranglista'!$A:$CC,BN$272,FALSE)/4),0)</f>
        <v>0</v>
      </c>
      <c r="BO65" s="226">
        <f>IFERROR(IF(RIGHT(VLOOKUP($A65,csapatok!$A:$GR,BO$271,FALSE),5)="Csere",VLOOKUP(LEFT(VLOOKUP($A65,csapatok!$A:$GR,BO$271,FALSE),LEN(VLOOKUP($A65,csapatok!$A:$GR,BO$271,FALSE))-6),'csapat-ranglista'!$A:$CC,BO$272,FALSE)/8,VLOOKUP(VLOOKUP($A65,csapatok!$A:$GR,BO$271,FALSE),'csapat-ranglista'!$A:$CC,BO$272,FALSE)/4),0)</f>
        <v>0</v>
      </c>
      <c r="BP65" s="226">
        <f>IFERROR(IF(RIGHT(VLOOKUP($A65,csapatok!$A:$GR,BP$271,FALSE),5)="Csere",VLOOKUP(LEFT(VLOOKUP($A65,csapatok!$A:$GR,BP$271,FALSE),LEN(VLOOKUP($A65,csapatok!$A:$GR,BP$271,FALSE))-6),'csapat-ranglista'!$A:$CC,BP$272,FALSE)/8,VLOOKUP(VLOOKUP($A65,csapatok!$A:$GR,BP$271,FALSE),'csapat-ranglista'!$A:$CC,BP$272,FALSE)/4),0)</f>
        <v>0</v>
      </c>
      <c r="BQ65" s="226">
        <f>IFERROR(IF(RIGHT(VLOOKUP($A65,csapatok!$A:$GR,BQ$271,FALSE),5)="Csere",VLOOKUP(LEFT(VLOOKUP($A65,csapatok!$A:$GR,BQ$271,FALSE),LEN(VLOOKUP($A65,csapatok!$A:$GR,BQ$271,FALSE))-6),'csapat-ranglista'!$A:$CC,BQ$272,FALSE)/8,VLOOKUP(VLOOKUP($A65,csapatok!$A:$GR,BQ$271,FALSE),'csapat-ranglista'!$A:$CC,BQ$272,FALSE)/4),0)</f>
        <v>0</v>
      </c>
      <c r="BR65" s="226">
        <f>IFERROR(IF(RIGHT(VLOOKUP($A65,csapatok!$A:$GR,BR$271,FALSE),5)="Csere",VLOOKUP(LEFT(VLOOKUP($A65,csapatok!$A:$GR,BR$271,FALSE),LEN(VLOOKUP($A65,csapatok!$A:$GR,BR$271,FALSE))-6),'csapat-ranglista'!$A:$CC,BR$272,FALSE)/8,VLOOKUP(VLOOKUP($A65,csapatok!$A:$GR,BR$271,FALSE),'csapat-ranglista'!$A:$CC,BR$272,FALSE)/4),0)</f>
        <v>0</v>
      </c>
      <c r="BS65" s="226">
        <f>IFERROR(IF(RIGHT(VLOOKUP($A65,csapatok!$A:$GR,BS$271,FALSE),5)="Csere",VLOOKUP(LEFT(VLOOKUP($A65,csapatok!$A:$GR,BS$271,FALSE),LEN(VLOOKUP($A65,csapatok!$A:$GR,BS$271,FALSE))-6),'csapat-ranglista'!$A:$CC,BS$272,FALSE)/8,VLOOKUP(VLOOKUP($A65,csapatok!$A:$GR,BS$271,FALSE),'csapat-ranglista'!$A:$CC,BS$272,FALSE)/4),0)</f>
        <v>0</v>
      </c>
      <c r="BT65" s="226">
        <f>IFERROR(IF(RIGHT(VLOOKUP($A65,csapatok!$A:$GR,BT$271,FALSE),5)="Csere",VLOOKUP(LEFT(VLOOKUP($A65,csapatok!$A:$GR,BT$271,FALSE),LEN(VLOOKUP($A65,csapatok!$A:$GR,BT$271,FALSE))-6),'csapat-ranglista'!$A:$CC,BT$272,FALSE)/8,VLOOKUP(VLOOKUP($A65,csapatok!$A:$GR,BT$271,FALSE),'csapat-ranglista'!$A:$CC,BT$272,FALSE)/4),0)</f>
        <v>0</v>
      </c>
      <c r="BU65" s="226">
        <f>IFERROR(IF(RIGHT(VLOOKUP($A65,csapatok!$A:$GR,BU$271,FALSE),5)="Csere",VLOOKUP(LEFT(VLOOKUP($A65,csapatok!$A:$GR,BU$271,FALSE),LEN(VLOOKUP($A65,csapatok!$A:$GR,BU$271,FALSE))-6),'csapat-ranglista'!$A:$CC,BU$272,FALSE)/8,VLOOKUP(VLOOKUP($A65,csapatok!$A:$GR,BU$271,FALSE),'csapat-ranglista'!$A:$CC,BU$272,FALSE)/4),0)</f>
        <v>0.76659645876636029</v>
      </c>
      <c r="BV65" s="226">
        <f>IFERROR(IF(RIGHT(VLOOKUP($A65,csapatok!$A:$GR,BV$271,FALSE),5)="Csere",VLOOKUP(LEFT(VLOOKUP($A65,csapatok!$A:$GR,BV$271,FALSE),LEN(VLOOKUP($A65,csapatok!$A:$GR,BV$271,FALSE))-6),'csapat-ranglista'!$A:$CC,BV$272,FALSE)/8,VLOOKUP(VLOOKUP($A65,csapatok!$A:$GR,BV$271,FALSE),'csapat-ranglista'!$A:$CC,BV$272,FALSE)/4),0)</f>
        <v>0</v>
      </c>
      <c r="BW65" s="226">
        <f>IFERROR(IF(RIGHT(VLOOKUP($A65,csapatok!$A:$GR,BW$271,FALSE),5)="Csere",VLOOKUP(LEFT(VLOOKUP($A65,csapatok!$A:$GR,BW$271,FALSE),LEN(VLOOKUP($A65,csapatok!$A:$GR,BW$271,FALSE))-6),'csapat-ranglista'!$A:$CC,BW$272,FALSE)/8,VLOOKUP(VLOOKUP($A65,csapatok!$A:$GR,BW$271,FALSE),'csapat-ranglista'!$A:$CC,BW$272,FALSE)/4),0)</f>
        <v>0</v>
      </c>
      <c r="BX65" s="226">
        <f>IFERROR(IF(RIGHT(VLOOKUP($A65,csapatok!$A:$GR,BX$271,FALSE),5)="Csere",VLOOKUP(LEFT(VLOOKUP($A65,csapatok!$A:$GR,BX$271,FALSE),LEN(VLOOKUP($A65,csapatok!$A:$GR,BX$271,FALSE))-6),'csapat-ranglista'!$A:$CC,BX$272,FALSE)/8,VLOOKUP(VLOOKUP($A65,csapatok!$A:$GR,BX$271,FALSE),'csapat-ranglista'!$A:$CC,BX$272,FALSE)/4),0)</f>
        <v>11.127364416333844</v>
      </c>
      <c r="BY65" s="226">
        <f>IFERROR(IF(RIGHT(VLOOKUP($A65,csapatok!$A:$GR,BY$271,FALSE),5)="Csere",VLOOKUP(LEFT(VLOOKUP($A65,csapatok!$A:$GR,BY$271,FALSE),LEN(VLOOKUP($A65,csapatok!$A:$GR,BY$271,FALSE))-6),'csapat-ranglista'!$A:$CC,BY$272,FALSE)/8,VLOOKUP(VLOOKUP($A65,csapatok!$A:$GR,BY$271,FALSE),'csapat-ranglista'!$A:$CC,BY$272,FALSE)/4),0)</f>
        <v>0</v>
      </c>
      <c r="BZ65" s="226">
        <f>IFERROR(IF(RIGHT(VLOOKUP($A65,csapatok!$A:$GR,BZ$271,FALSE),5)="Csere",VLOOKUP(LEFT(VLOOKUP($A65,csapatok!$A:$GR,BZ$271,FALSE),LEN(VLOOKUP($A65,csapatok!$A:$GR,BZ$271,FALSE))-6),'csapat-ranglista'!$A:$CC,BZ$272,FALSE)/8,VLOOKUP(VLOOKUP($A65,csapatok!$A:$GR,BZ$271,FALSE),'csapat-ranglista'!$A:$CC,BZ$272,FALSE)/4),0)</f>
        <v>0</v>
      </c>
      <c r="CA65" s="226">
        <f>IFERROR(IF(RIGHT(VLOOKUP($A65,csapatok!$A:$GR,CA$271,FALSE),5)="Csere",VLOOKUP(LEFT(VLOOKUP($A65,csapatok!$A:$GR,CA$271,FALSE),LEN(VLOOKUP($A65,csapatok!$A:$GR,CA$271,FALSE))-6),'csapat-ranglista'!$A:$CC,CA$272,FALSE)/8,VLOOKUP(VLOOKUP($A65,csapatok!$A:$GR,CA$271,FALSE),'csapat-ranglista'!$A:$CC,CA$272,FALSE)/4),0)</f>
        <v>0</v>
      </c>
      <c r="CB65" s="226">
        <f>IFERROR(IF(RIGHT(VLOOKUP($A65,csapatok!$A:$GR,CB$271,FALSE),5)="Csere",VLOOKUP(LEFT(VLOOKUP($A65,csapatok!$A:$GR,CB$271,FALSE),LEN(VLOOKUP($A65,csapatok!$A:$GR,CB$271,FALSE))-6),'csapat-ranglista'!$A:$CC,CB$272,FALSE)/8,VLOOKUP(VLOOKUP($A65,csapatok!$A:$GR,CB$271,FALSE),'csapat-ranglista'!$A:$CC,CB$272,FALSE)/4),0)</f>
        <v>0</v>
      </c>
      <c r="CC65" s="226">
        <f>IFERROR(IF(RIGHT(VLOOKUP($A65,csapatok!$A:$GR,CC$271,FALSE),5)="Csere",VLOOKUP(LEFT(VLOOKUP($A65,csapatok!$A:$GR,CC$271,FALSE),LEN(VLOOKUP($A65,csapatok!$A:$GR,CC$271,FALSE))-6),'csapat-ranglista'!$A:$CC,CC$272,FALSE)/8,VLOOKUP(VLOOKUP($A65,csapatok!$A:$GR,CC$271,FALSE),'csapat-ranglista'!$A:$CC,CC$272,FALSE)/4),0)</f>
        <v>0</v>
      </c>
      <c r="CD65" s="226">
        <f>IFERROR(IF(RIGHT(VLOOKUP($A65,csapatok!$A:$GR,CD$271,FALSE),5)="Csere",VLOOKUP(LEFT(VLOOKUP($A65,csapatok!$A:$GR,CD$271,FALSE),LEN(VLOOKUP($A65,csapatok!$A:$GR,CD$271,FALSE))-6),'csapat-ranglista'!$A:$CC,CD$272,FALSE)/8,VLOOKUP(VLOOKUP($A65,csapatok!$A:$GR,CD$271,FALSE),'csapat-ranglista'!$A:$CC,CD$272,FALSE)/4),0)</f>
        <v>0</v>
      </c>
      <c r="CE65" s="226">
        <f>IFERROR(IF(RIGHT(VLOOKUP($A65,csapatok!$A:$GR,CE$271,FALSE),5)="Csere",VLOOKUP(LEFT(VLOOKUP($A65,csapatok!$A:$GR,CE$271,FALSE),LEN(VLOOKUP($A65,csapatok!$A:$GR,CE$271,FALSE))-6),'csapat-ranglista'!$A:$CC,CE$272,FALSE)/8,VLOOKUP(VLOOKUP($A65,csapatok!$A:$GR,CE$271,FALSE),'csapat-ranglista'!$A:$CC,CE$272,FALSE)/4),0)</f>
        <v>0</v>
      </c>
      <c r="CF65" s="226">
        <f>IFERROR(IF(RIGHT(VLOOKUP($A65,csapatok!$A:$GR,CF$271,FALSE),5)="Csere",VLOOKUP(LEFT(VLOOKUP($A65,csapatok!$A:$GR,CF$271,FALSE),LEN(VLOOKUP($A65,csapatok!$A:$GR,CF$271,FALSE))-6),'csapat-ranglista'!$A:$CC,CF$272,FALSE)/8,VLOOKUP(VLOOKUP($A65,csapatok!$A:$GR,CF$271,FALSE),'csapat-ranglista'!$A:$CC,CF$272,FALSE)/4),0)</f>
        <v>0</v>
      </c>
      <c r="CG65" s="226">
        <f>IFERROR(IF(RIGHT(VLOOKUP($A65,csapatok!$A:$GR,CG$271,FALSE),5)="Csere",VLOOKUP(LEFT(VLOOKUP($A65,csapatok!$A:$GR,CG$271,FALSE),LEN(VLOOKUP($A65,csapatok!$A:$GR,CG$271,FALSE))-6),'csapat-ranglista'!$A:$CC,CG$272,FALSE)/8,VLOOKUP(VLOOKUP($A65,csapatok!$A:$GR,CG$271,FALSE),'csapat-ranglista'!$A:$CC,CG$272,FALSE)/4),0)</f>
        <v>0</v>
      </c>
      <c r="CH65" s="226">
        <f>IFERROR(IF(RIGHT(VLOOKUP($A65,csapatok!$A:$GR,CH$271,FALSE),5)="Csere",VLOOKUP(LEFT(VLOOKUP($A65,csapatok!$A:$GR,CH$271,FALSE),LEN(VLOOKUP($A65,csapatok!$A:$GR,CH$271,FALSE))-6),'csapat-ranglista'!$A:$CC,CH$272,FALSE)/8,VLOOKUP(VLOOKUP($A65,csapatok!$A:$GR,CH$271,FALSE),'csapat-ranglista'!$A:$CC,CH$272,FALSE)/4),0)</f>
        <v>0</v>
      </c>
      <c r="CI65" s="226">
        <f>IFERROR(IF(RIGHT(VLOOKUP($A65,csapatok!$A:$GR,CI$271,FALSE),5)="Csere",VLOOKUP(LEFT(VLOOKUP($A65,csapatok!$A:$GR,CI$271,FALSE),LEN(VLOOKUP($A65,csapatok!$A:$GR,CI$271,FALSE))-6),'csapat-ranglista'!$A:$CC,CI$272,FALSE)/8,VLOOKUP(VLOOKUP($A65,csapatok!$A:$GR,CI$271,FALSE),'csapat-ranglista'!$A:$CC,CI$272,FALSE)/4),0)</f>
        <v>0</v>
      </c>
      <c r="CJ65" s="227">
        <f>versenyek!$IQ$11*IFERROR(VLOOKUP(VLOOKUP($A65,versenyek!IP:IR,3,FALSE),szabalyok!$A$16:$B$23,2,FALSE)/4,0)</f>
        <v>0</v>
      </c>
      <c r="CK65" s="227">
        <f>versenyek!$IT$11*IFERROR(VLOOKUP(VLOOKUP($A65,versenyek!IS:IU,3,FALSE),szabalyok!$A$16:$B$23,2,FALSE)/4,0)</f>
        <v>0</v>
      </c>
      <c r="CL65" s="226"/>
      <c r="CM65" s="250">
        <f t="shared" si="1"/>
        <v>12.650715085917724</v>
      </c>
    </row>
    <row r="66" spans="1:91">
      <c r="A66" s="32" t="s">
        <v>167</v>
      </c>
      <c r="B66" s="2">
        <v>26549</v>
      </c>
      <c r="C66" s="133" t="str">
        <f t="shared" si="3"/>
        <v>felnőtt</v>
      </c>
      <c r="D66" s="32" t="s">
        <v>101</v>
      </c>
      <c r="E66" s="47">
        <v>5.6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2.0458468332043647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>
        <v>1.0411379444024</v>
      </c>
      <c r="T66" s="32">
        <v>0</v>
      </c>
      <c r="U66" s="32">
        <v>0</v>
      </c>
      <c r="V66" s="32">
        <v>0</v>
      </c>
      <c r="W66" s="32">
        <v>0</v>
      </c>
      <c r="X66" s="32">
        <f>IFERROR(IF(RIGHT(VLOOKUP($A66,csapatok!$A:$BL,X$271,FALSE),5)="Csere",VLOOKUP(LEFT(VLOOKUP($A66,csapatok!$A:$BL,X$271,FALSE),LEN(VLOOKUP($A66,csapatok!$A:$BL,X$271,FALSE))-6),'csapat-ranglista'!$A:$CC,X$272,FALSE)/8,VLOOKUP(VLOOKUP($A66,csapatok!$A:$BL,X$271,FALSE),'csapat-ranglista'!$A:$CC,X$272,FALSE)/4),0)</f>
        <v>0</v>
      </c>
      <c r="Y66" s="32">
        <f>IFERROR(IF(RIGHT(VLOOKUP($A66,csapatok!$A:$BL,Y$271,FALSE),5)="Csere",VLOOKUP(LEFT(VLOOKUP($A66,csapatok!$A:$BL,Y$271,FALSE),LEN(VLOOKUP($A66,csapatok!$A:$BL,Y$271,FALSE))-6),'csapat-ranglista'!$A:$CC,Y$272,FALSE)/8,VLOOKUP(VLOOKUP($A66,csapatok!$A:$BL,Y$271,FALSE),'csapat-ranglista'!$A:$CC,Y$272,FALSE)/4),0)</f>
        <v>0</v>
      </c>
      <c r="Z66" s="32">
        <f>IFERROR(IF(RIGHT(VLOOKUP($A66,csapatok!$A:$BL,Z$271,FALSE),5)="Csere",VLOOKUP(LEFT(VLOOKUP($A66,csapatok!$A:$BL,Z$271,FALSE),LEN(VLOOKUP($A66,csapatok!$A:$BL,Z$271,FALSE))-6),'csapat-ranglista'!$A:$CC,Z$272,FALSE)/8,VLOOKUP(VLOOKUP($A66,csapatok!$A:$BL,Z$271,FALSE),'csapat-ranglista'!$A:$CC,Z$272,FALSE)/4),0)</f>
        <v>0</v>
      </c>
      <c r="AA66" s="32">
        <f>IFERROR(IF(RIGHT(VLOOKUP($A66,csapatok!$A:$BL,AA$271,FALSE),5)="Csere",VLOOKUP(LEFT(VLOOKUP($A66,csapatok!$A:$BL,AA$271,FALSE),LEN(VLOOKUP($A66,csapatok!$A:$BL,AA$271,FALSE))-6),'csapat-ranglista'!$A:$CC,AA$272,FALSE)/8,VLOOKUP(VLOOKUP($A66,csapatok!$A:$BL,AA$271,FALSE),'csapat-ranglista'!$A:$CC,AA$272,FALSE)/4),0)</f>
        <v>0</v>
      </c>
      <c r="AB66" s="226">
        <f>IFERROR(IF(RIGHT(VLOOKUP($A66,csapatok!$A:$BL,AB$271,FALSE),5)="Csere",VLOOKUP(LEFT(VLOOKUP($A66,csapatok!$A:$BL,AB$271,FALSE),LEN(VLOOKUP($A66,csapatok!$A:$BL,AB$271,FALSE))-6),'csapat-ranglista'!$A:$CC,AB$272,FALSE)/8,VLOOKUP(VLOOKUP($A66,csapatok!$A:$BL,AB$271,FALSE),'csapat-ranglista'!$A:$CC,AB$272,FALSE)/4),0)</f>
        <v>0</v>
      </c>
      <c r="AC66" s="226">
        <f>IFERROR(IF(RIGHT(VLOOKUP($A66,csapatok!$A:$BL,AC$271,FALSE),5)="Csere",VLOOKUP(LEFT(VLOOKUP($A66,csapatok!$A:$BL,AC$271,FALSE),LEN(VLOOKUP($A66,csapatok!$A:$BL,AC$271,FALSE))-6),'csapat-ranglista'!$A:$CC,AC$272,FALSE)/8,VLOOKUP(VLOOKUP($A66,csapatok!$A:$BL,AC$271,FALSE),'csapat-ranglista'!$A:$CC,AC$272,FALSE)/4),0)</f>
        <v>0</v>
      </c>
      <c r="AD66" s="226">
        <f>IFERROR(IF(RIGHT(VLOOKUP($A66,csapatok!$A:$BL,AD$271,FALSE),5)="Csere",VLOOKUP(LEFT(VLOOKUP($A66,csapatok!$A:$BL,AD$271,FALSE),LEN(VLOOKUP($A66,csapatok!$A:$BL,AD$271,FALSE))-6),'csapat-ranglista'!$A:$CC,AD$272,FALSE)/8,VLOOKUP(VLOOKUP($A66,csapatok!$A:$BL,AD$271,FALSE),'csapat-ranglista'!$A:$CC,AD$272,FALSE)/4),0)</f>
        <v>0</v>
      </c>
      <c r="AE66" s="226">
        <f>IFERROR(IF(RIGHT(VLOOKUP($A66,csapatok!$A:$BL,AE$271,FALSE),5)="Csere",VLOOKUP(LEFT(VLOOKUP($A66,csapatok!$A:$BL,AE$271,FALSE),LEN(VLOOKUP($A66,csapatok!$A:$BL,AE$271,FALSE))-6),'csapat-ranglista'!$A:$CC,AE$272,FALSE)/8,VLOOKUP(VLOOKUP($A66,csapatok!$A:$BL,AE$271,FALSE),'csapat-ranglista'!$A:$CC,AE$272,FALSE)/4),0)</f>
        <v>0</v>
      </c>
      <c r="AF66" s="226">
        <f>IFERROR(IF(RIGHT(VLOOKUP($A66,csapatok!$A:$BL,AF$271,FALSE),5)="Csere",VLOOKUP(LEFT(VLOOKUP($A66,csapatok!$A:$BL,AF$271,FALSE),LEN(VLOOKUP($A66,csapatok!$A:$BL,AF$271,FALSE))-6),'csapat-ranglista'!$A:$CC,AF$272,FALSE)/8,VLOOKUP(VLOOKUP($A66,csapatok!$A:$BL,AF$271,FALSE),'csapat-ranglista'!$A:$CC,AF$272,FALSE)/4),0)</f>
        <v>0</v>
      </c>
      <c r="AG66" s="226">
        <f>IFERROR(IF(RIGHT(VLOOKUP($A66,csapatok!$A:$BL,AG$271,FALSE),5)="Csere",VLOOKUP(LEFT(VLOOKUP($A66,csapatok!$A:$BL,AG$271,FALSE),LEN(VLOOKUP($A66,csapatok!$A:$BL,AG$271,FALSE))-6),'csapat-ranglista'!$A:$CC,AG$272,FALSE)/8,VLOOKUP(VLOOKUP($A66,csapatok!$A:$BL,AG$271,FALSE),'csapat-ranglista'!$A:$CC,AG$272,FALSE)/4),0)</f>
        <v>0</v>
      </c>
      <c r="AH66" s="226">
        <f>IFERROR(IF(RIGHT(VLOOKUP($A66,csapatok!$A:$BL,AH$271,FALSE),5)="Csere",VLOOKUP(LEFT(VLOOKUP($A66,csapatok!$A:$BL,AH$271,FALSE),LEN(VLOOKUP($A66,csapatok!$A:$BL,AH$271,FALSE))-6),'csapat-ranglista'!$A:$CC,AH$272,FALSE)/8,VLOOKUP(VLOOKUP($A66,csapatok!$A:$BL,AH$271,FALSE),'csapat-ranglista'!$A:$CC,AH$272,FALSE)/4),0)</f>
        <v>0</v>
      </c>
      <c r="AI66" s="226">
        <f>IFERROR(IF(RIGHT(VLOOKUP($A66,csapatok!$A:$BL,AI$271,FALSE),5)="Csere",VLOOKUP(LEFT(VLOOKUP($A66,csapatok!$A:$BL,AI$271,FALSE),LEN(VLOOKUP($A66,csapatok!$A:$BL,AI$271,FALSE))-6),'csapat-ranglista'!$A:$CC,AI$272,FALSE)/8,VLOOKUP(VLOOKUP($A66,csapatok!$A:$BL,AI$271,FALSE),'csapat-ranglista'!$A:$CC,AI$272,FALSE)/4),0)</f>
        <v>0</v>
      </c>
      <c r="AJ66" s="226">
        <f>IFERROR(IF(RIGHT(VLOOKUP($A66,csapatok!$A:$BL,AJ$271,FALSE),5)="Csere",VLOOKUP(LEFT(VLOOKUP($A66,csapatok!$A:$BL,AJ$271,FALSE),LEN(VLOOKUP($A66,csapatok!$A:$BL,AJ$271,FALSE))-6),'csapat-ranglista'!$A:$CC,AJ$272,FALSE)/8,VLOOKUP(VLOOKUP($A66,csapatok!$A:$BL,AJ$271,FALSE),'csapat-ranglista'!$A:$CC,AJ$272,FALSE)/2),0)</f>
        <v>0</v>
      </c>
      <c r="AK66" s="226">
        <f>IFERROR(IF(RIGHT(VLOOKUP($A66,csapatok!$A:$CN,AK$271,FALSE),5)="Csere",VLOOKUP(LEFT(VLOOKUP($A66,csapatok!$A:$CN,AK$271,FALSE),LEN(VLOOKUP($A66,csapatok!$A:$CN,AK$271,FALSE))-6),'csapat-ranglista'!$A:$CC,AK$272,FALSE)/8,VLOOKUP(VLOOKUP($A66,csapatok!$A:$CN,AK$271,FALSE),'csapat-ranglista'!$A:$CC,AK$272,FALSE)/4),0)</f>
        <v>0</v>
      </c>
      <c r="AL66" s="226">
        <f>IFERROR(IF(RIGHT(VLOOKUP($A66,csapatok!$A:$CN,AL$271,FALSE),5)="Csere",VLOOKUP(LEFT(VLOOKUP($A66,csapatok!$A:$CN,AL$271,FALSE),LEN(VLOOKUP($A66,csapatok!$A:$CN,AL$271,FALSE))-6),'csapat-ranglista'!$A:$CC,AL$272,FALSE)/8,VLOOKUP(VLOOKUP($A66,csapatok!$A:$CN,AL$271,FALSE),'csapat-ranglista'!$A:$CC,AL$272,FALSE)/4),0)</f>
        <v>0</v>
      </c>
      <c r="AM66" s="226">
        <f>IFERROR(IF(RIGHT(VLOOKUP($A66,csapatok!$A:$CN,AM$271,FALSE),5)="Csere",VLOOKUP(LEFT(VLOOKUP($A66,csapatok!$A:$CN,AM$271,FALSE),LEN(VLOOKUP($A66,csapatok!$A:$CN,AM$271,FALSE))-6),'csapat-ranglista'!$A:$CC,AM$272,FALSE)/8,VLOOKUP(VLOOKUP($A66,csapatok!$A:$CN,AM$271,FALSE),'csapat-ranglista'!$A:$CC,AM$272,FALSE)/4),0)</f>
        <v>0</v>
      </c>
      <c r="AN66" s="226">
        <f>IFERROR(IF(RIGHT(VLOOKUP($A66,csapatok!$A:$CN,AN$271,FALSE),5)="Csere",VLOOKUP(LEFT(VLOOKUP($A66,csapatok!$A:$CN,AN$271,FALSE),LEN(VLOOKUP($A66,csapatok!$A:$CN,AN$271,FALSE))-6),'csapat-ranglista'!$A:$CC,AN$272,FALSE)/8,VLOOKUP(VLOOKUP($A66,csapatok!$A:$CN,AN$271,FALSE),'csapat-ranglista'!$A:$CC,AN$272,FALSE)/4),0)</f>
        <v>0</v>
      </c>
      <c r="AO66" s="226">
        <f>IFERROR(IF(RIGHT(VLOOKUP($A66,csapatok!$A:$CN,AO$271,FALSE),5)="Csere",VLOOKUP(LEFT(VLOOKUP($A66,csapatok!$A:$CN,AO$271,FALSE),LEN(VLOOKUP($A66,csapatok!$A:$CN,AO$271,FALSE))-6),'csapat-ranglista'!$A:$CC,AO$272,FALSE)/8,VLOOKUP(VLOOKUP($A66,csapatok!$A:$CN,AO$271,FALSE),'csapat-ranglista'!$A:$CC,AO$272,FALSE)/4),0)</f>
        <v>0</v>
      </c>
      <c r="AP66" s="226">
        <f>IFERROR(IF(RIGHT(VLOOKUP($A66,csapatok!$A:$CN,AP$271,FALSE),5)="Csere",VLOOKUP(LEFT(VLOOKUP($A66,csapatok!$A:$CN,AP$271,FALSE),LEN(VLOOKUP($A66,csapatok!$A:$CN,AP$271,FALSE))-6),'csapat-ranglista'!$A:$CC,AP$272,FALSE)/8,VLOOKUP(VLOOKUP($A66,csapatok!$A:$CN,AP$271,FALSE),'csapat-ranglista'!$A:$CC,AP$272,FALSE)/4),0)</f>
        <v>0</v>
      </c>
      <c r="AQ66" s="226">
        <f>IFERROR(IF(RIGHT(VLOOKUP($A66,csapatok!$A:$CN,AQ$271,FALSE),5)="Csere",VLOOKUP(LEFT(VLOOKUP($A66,csapatok!$A:$CN,AQ$271,FALSE),LEN(VLOOKUP($A66,csapatok!$A:$CN,AQ$271,FALSE))-6),'csapat-ranglista'!$A:$CC,AQ$272,FALSE)/8,VLOOKUP(VLOOKUP($A66,csapatok!$A:$CN,AQ$271,FALSE),'csapat-ranglista'!$A:$CC,AQ$272,FALSE)/4),0)</f>
        <v>4.1223339454114187</v>
      </c>
      <c r="AR66" s="226">
        <f>IFERROR(IF(RIGHT(VLOOKUP($A66,csapatok!$A:$CN,AR$271,FALSE),5)="Csere",VLOOKUP(LEFT(VLOOKUP($A66,csapatok!$A:$CN,AR$271,FALSE),LEN(VLOOKUP($A66,csapatok!$A:$CN,AR$271,FALSE))-6),'csapat-ranglista'!$A:$CC,AR$272,FALSE)/8,VLOOKUP(VLOOKUP($A66,csapatok!$A:$CN,AR$271,FALSE),'csapat-ranglista'!$A:$CC,AR$272,FALSE)/4),0)</f>
        <v>0</v>
      </c>
      <c r="AS66" s="226">
        <f>IFERROR(IF(RIGHT(VLOOKUP($A66,csapatok!$A:$CN,AS$271,FALSE),5)="Csere",VLOOKUP(LEFT(VLOOKUP($A66,csapatok!$A:$CN,AS$271,FALSE),LEN(VLOOKUP($A66,csapatok!$A:$CN,AS$271,FALSE))-6),'csapat-ranglista'!$A:$CC,AS$272,FALSE)/8,VLOOKUP(VLOOKUP($A66,csapatok!$A:$CN,AS$271,FALSE),'csapat-ranglista'!$A:$CC,AS$272,FALSE)/4),0)</f>
        <v>0</v>
      </c>
      <c r="AT66" s="226">
        <f>IFERROR(IF(RIGHT(VLOOKUP($A66,csapatok!$A:$CN,AT$271,FALSE),5)="Csere",VLOOKUP(LEFT(VLOOKUP($A66,csapatok!$A:$CN,AT$271,FALSE),LEN(VLOOKUP($A66,csapatok!$A:$CN,AT$271,FALSE))-6),'csapat-ranglista'!$A:$CC,AT$272,FALSE)/8,VLOOKUP(VLOOKUP($A66,csapatok!$A:$CN,AT$271,FALSE),'csapat-ranglista'!$A:$CC,AT$272,FALSE)/4),0)</f>
        <v>0</v>
      </c>
      <c r="AU66" s="226">
        <f>IFERROR(IF(RIGHT(VLOOKUP($A66,csapatok!$A:$CN,AU$271,FALSE),5)="Csere",VLOOKUP(LEFT(VLOOKUP($A66,csapatok!$A:$CN,AU$271,FALSE),LEN(VLOOKUP($A66,csapatok!$A:$CN,AU$271,FALSE))-6),'csapat-ranglista'!$A:$CC,AU$272,FALSE)/8,VLOOKUP(VLOOKUP($A66,csapatok!$A:$CN,AU$271,FALSE),'csapat-ranglista'!$A:$CC,AU$272,FALSE)/4),0)</f>
        <v>0.74965566231840486</v>
      </c>
      <c r="AV66" s="226">
        <f>IFERROR(IF(RIGHT(VLOOKUP($A66,csapatok!$A:$CN,AV$271,FALSE),5)="Csere",VLOOKUP(LEFT(VLOOKUP($A66,csapatok!$A:$CN,AV$271,FALSE),LEN(VLOOKUP($A66,csapatok!$A:$CN,AV$271,FALSE))-6),'csapat-ranglista'!$A:$CC,AV$272,FALSE)/8,VLOOKUP(VLOOKUP($A66,csapatok!$A:$CN,AV$271,FALSE),'csapat-ranglista'!$A:$CC,AV$272,FALSE)/4),0)</f>
        <v>0</v>
      </c>
      <c r="AW66" s="226">
        <f>IFERROR(IF(RIGHT(VLOOKUP($A66,csapatok!$A:$CN,AW$271,FALSE),5)="Csere",VLOOKUP(LEFT(VLOOKUP($A66,csapatok!$A:$CN,AW$271,FALSE),LEN(VLOOKUP($A66,csapatok!$A:$CN,AW$271,FALSE))-6),'csapat-ranglista'!$A:$CC,AW$272,FALSE)/8,VLOOKUP(VLOOKUP($A66,csapatok!$A:$CN,AW$271,FALSE),'csapat-ranglista'!$A:$CC,AW$272,FALSE)/4),0)</f>
        <v>0</v>
      </c>
      <c r="AX66" s="226">
        <f>IFERROR(IF(RIGHT(VLOOKUP($A66,csapatok!$A:$CN,AX$271,FALSE),5)="Csere",VLOOKUP(LEFT(VLOOKUP($A66,csapatok!$A:$CN,AX$271,FALSE),LEN(VLOOKUP($A66,csapatok!$A:$CN,AX$271,FALSE))-6),'csapat-ranglista'!$A:$CC,AX$272,FALSE)/8,VLOOKUP(VLOOKUP($A66,csapatok!$A:$CN,AX$271,FALSE),'csapat-ranglista'!$A:$CC,AX$272,FALSE)/4),0)</f>
        <v>0</v>
      </c>
      <c r="AY66" s="226">
        <f>IFERROR(IF(RIGHT(VLOOKUP($A66,csapatok!$A:$GR,AY$271,FALSE),5)="Csere",VLOOKUP(LEFT(VLOOKUP($A66,csapatok!$A:$GR,AY$271,FALSE),LEN(VLOOKUP($A66,csapatok!$A:$GR,AY$271,FALSE))-6),'csapat-ranglista'!$A:$CC,AY$272,FALSE)/8,VLOOKUP(VLOOKUP($A66,csapatok!$A:$GR,AY$271,FALSE),'csapat-ranglista'!$A:$CC,AY$272,FALSE)/4),0)</f>
        <v>0</v>
      </c>
      <c r="AZ66" s="226">
        <f>IFERROR(IF(RIGHT(VLOOKUP($A66,csapatok!$A:$GR,AZ$271,FALSE),5)="Csere",VLOOKUP(LEFT(VLOOKUP($A66,csapatok!$A:$GR,AZ$271,FALSE),LEN(VLOOKUP($A66,csapatok!$A:$GR,AZ$271,FALSE))-6),'csapat-ranglista'!$A:$CC,AZ$272,FALSE)/8,VLOOKUP(VLOOKUP($A66,csapatok!$A:$GR,AZ$271,FALSE),'csapat-ranglista'!$A:$CC,AZ$272,FALSE)/4),0)</f>
        <v>0</v>
      </c>
      <c r="BA66" s="226">
        <f>IFERROR(IF(RIGHT(VLOOKUP($A66,csapatok!$A:$GR,BA$271,FALSE),5)="Csere",VLOOKUP(LEFT(VLOOKUP($A66,csapatok!$A:$GR,BA$271,FALSE),LEN(VLOOKUP($A66,csapatok!$A:$GR,BA$271,FALSE))-6),'csapat-ranglista'!$A:$CC,BA$272,FALSE)/8,VLOOKUP(VLOOKUP($A66,csapatok!$A:$GR,BA$271,FALSE),'csapat-ranglista'!$A:$CC,BA$272,FALSE)/4),0)</f>
        <v>0</v>
      </c>
      <c r="BB66" s="226">
        <f>IFERROR(IF(RIGHT(VLOOKUP($A66,csapatok!$A:$GR,BB$271,FALSE),5)="Csere",VLOOKUP(LEFT(VLOOKUP($A66,csapatok!$A:$GR,BB$271,FALSE),LEN(VLOOKUP($A66,csapatok!$A:$GR,BB$271,FALSE))-6),'csapat-ranglista'!$A:$CC,BB$272,FALSE)/8,VLOOKUP(VLOOKUP($A66,csapatok!$A:$GR,BB$271,FALSE),'csapat-ranglista'!$A:$CC,BB$272,FALSE)/4),0)</f>
        <v>0</v>
      </c>
      <c r="BC66" s="227">
        <f>versenyek!$ES$11*IFERROR(VLOOKUP(VLOOKUP($A66,versenyek!ER:ET,3,FALSE),szabalyok!$A$16:$B$23,2,FALSE)/4,0)</f>
        <v>0</v>
      </c>
      <c r="BD66" s="227">
        <f>versenyek!$EV$11*IFERROR(VLOOKUP(VLOOKUP($A66,versenyek!EU:EW,3,FALSE),szabalyok!$A$16:$B$23,2,FALSE)/4,0)</f>
        <v>0</v>
      </c>
      <c r="BE66" s="226">
        <f>IFERROR(IF(RIGHT(VLOOKUP($A66,csapatok!$A:$GR,BE$271,FALSE),5)="Csere",VLOOKUP(LEFT(VLOOKUP($A66,csapatok!$A:$GR,BE$271,FALSE),LEN(VLOOKUP($A66,csapatok!$A:$GR,BE$271,FALSE))-6),'csapat-ranglista'!$A:$CC,BE$272,FALSE)/8,VLOOKUP(VLOOKUP($A66,csapatok!$A:$GR,BE$271,FALSE),'csapat-ranglista'!$A:$CC,BE$272,FALSE)/4),0)</f>
        <v>0</v>
      </c>
      <c r="BF66" s="226">
        <f>IFERROR(IF(RIGHT(VLOOKUP($A66,csapatok!$A:$GR,BF$271,FALSE),5)="Csere",VLOOKUP(LEFT(VLOOKUP($A66,csapatok!$A:$GR,BF$271,FALSE),LEN(VLOOKUP($A66,csapatok!$A:$GR,BF$271,FALSE))-6),'csapat-ranglista'!$A:$CC,BF$272,FALSE)/8,VLOOKUP(VLOOKUP($A66,csapatok!$A:$GR,BF$271,FALSE),'csapat-ranglista'!$A:$CC,BF$272,FALSE)/4),0)</f>
        <v>0</v>
      </c>
      <c r="BG66" s="226">
        <f>IFERROR(IF(RIGHT(VLOOKUP($A66,csapatok!$A:$GR,BG$271,FALSE),5)="Csere",VLOOKUP(LEFT(VLOOKUP($A66,csapatok!$A:$GR,BG$271,FALSE),LEN(VLOOKUP($A66,csapatok!$A:$GR,BG$271,FALSE))-6),'csapat-ranglista'!$A:$CC,BG$272,FALSE)/8,VLOOKUP(VLOOKUP($A66,csapatok!$A:$GR,BG$271,FALSE),'csapat-ranglista'!$A:$CC,BG$272,FALSE)/4),0)</f>
        <v>0</v>
      </c>
      <c r="BH66" s="226">
        <f>IFERROR(IF(RIGHT(VLOOKUP($A66,csapatok!$A:$GR,BH$271,FALSE),5)="Csere",VLOOKUP(LEFT(VLOOKUP($A66,csapatok!$A:$GR,BH$271,FALSE),LEN(VLOOKUP($A66,csapatok!$A:$GR,BH$271,FALSE))-6),'csapat-ranglista'!$A:$CC,BH$272,FALSE)/8,VLOOKUP(VLOOKUP($A66,csapatok!$A:$GR,BH$271,FALSE),'csapat-ranglista'!$A:$CC,BH$272,FALSE)/4),0)</f>
        <v>0</v>
      </c>
      <c r="BI66" s="226">
        <f>IFERROR(IF(RIGHT(VLOOKUP($A66,csapatok!$A:$GR,BI$271,FALSE),5)="Csere",VLOOKUP(LEFT(VLOOKUP($A66,csapatok!$A:$GR,BI$271,FALSE),LEN(VLOOKUP($A66,csapatok!$A:$GR,BI$271,FALSE))-6),'csapat-ranglista'!$A:$CC,BI$272,FALSE)/8,VLOOKUP(VLOOKUP($A66,csapatok!$A:$GR,BI$271,FALSE),'csapat-ranglista'!$A:$CC,BI$272,FALSE)/4),0)</f>
        <v>0</v>
      </c>
      <c r="BJ66" s="226">
        <f>IFERROR(IF(RIGHT(VLOOKUP($A66,csapatok!$A:$GR,BJ$271,FALSE),5)="Csere",VLOOKUP(LEFT(VLOOKUP($A66,csapatok!$A:$GR,BJ$271,FALSE),LEN(VLOOKUP($A66,csapatok!$A:$GR,BJ$271,FALSE))-6),'csapat-ranglista'!$A:$CC,BJ$272,FALSE)/8,VLOOKUP(VLOOKUP($A66,csapatok!$A:$GR,BJ$271,FALSE),'csapat-ranglista'!$A:$CC,BJ$272,FALSE)/4),0)</f>
        <v>0</v>
      </c>
      <c r="BK66" s="226">
        <f>IFERROR(IF(RIGHT(VLOOKUP($A66,csapatok!$A:$GR,BK$271,FALSE),5)="Csere",VLOOKUP(LEFT(VLOOKUP($A66,csapatok!$A:$GR,BK$271,FALSE),LEN(VLOOKUP($A66,csapatok!$A:$GR,BK$271,FALSE))-6),'csapat-ranglista'!$A:$CC,BK$272,FALSE)/8,VLOOKUP(VLOOKUP($A66,csapatok!$A:$GR,BK$271,FALSE),'csapat-ranglista'!$A:$CC,BK$272,FALSE)/4),0)</f>
        <v>0</v>
      </c>
      <c r="BL66" s="226">
        <f>IFERROR(IF(RIGHT(VLOOKUP($A66,csapatok!$A:$GR,BL$271,FALSE),5)="Csere",VLOOKUP(LEFT(VLOOKUP($A66,csapatok!$A:$GR,BL$271,FALSE),LEN(VLOOKUP($A66,csapatok!$A:$GR,BL$271,FALSE))-6),'csapat-ranglista'!$A:$CC,BL$272,FALSE)/8,VLOOKUP(VLOOKUP($A66,csapatok!$A:$GR,BL$271,FALSE),'csapat-ranglista'!$A:$CC,BL$272,FALSE)/4),0)</f>
        <v>0</v>
      </c>
      <c r="BM66" s="226">
        <f>IFERROR(IF(RIGHT(VLOOKUP($A66,csapatok!$A:$GR,BM$271,FALSE),5)="Csere",VLOOKUP(LEFT(VLOOKUP($A66,csapatok!$A:$GR,BM$271,FALSE),LEN(VLOOKUP($A66,csapatok!$A:$GR,BM$271,FALSE))-6),'csapat-ranglista'!$A:$CC,BM$272,FALSE)/8,VLOOKUP(VLOOKUP($A66,csapatok!$A:$GR,BM$271,FALSE),'csapat-ranglista'!$A:$CC,BM$272,FALSE)/4),0)</f>
        <v>0</v>
      </c>
      <c r="BN66" s="226">
        <f>IFERROR(IF(RIGHT(VLOOKUP($A66,csapatok!$A:$GR,BN$271,FALSE),5)="Csere",VLOOKUP(LEFT(VLOOKUP($A66,csapatok!$A:$GR,BN$271,FALSE),LEN(VLOOKUP($A66,csapatok!$A:$GR,BN$271,FALSE))-6),'csapat-ranglista'!$A:$CC,BN$272,FALSE)/8,VLOOKUP(VLOOKUP($A66,csapatok!$A:$GR,BN$271,FALSE),'csapat-ranglista'!$A:$CC,BN$272,FALSE)/4),0)</f>
        <v>0</v>
      </c>
      <c r="BO66" s="226">
        <f>IFERROR(IF(RIGHT(VLOOKUP($A66,csapatok!$A:$GR,BO$271,FALSE),5)="Csere",VLOOKUP(LEFT(VLOOKUP($A66,csapatok!$A:$GR,BO$271,FALSE),LEN(VLOOKUP($A66,csapatok!$A:$GR,BO$271,FALSE))-6),'csapat-ranglista'!$A:$CC,BO$272,FALSE)/8,VLOOKUP(VLOOKUP($A66,csapatok!$A:$GR,BO$271,FALSE),'csapat-ranglista'!$A:$CC,BO$272,FALSE)/4),0)</f>
        <v>1.1671260279505566</v>
      </c>
      <c r="BP66" s="226">
        <f>IFERROR(IF(RIGHT(VLOOKUP($A66,csapatok!$A:$GR,BP$271,FALSE),5)="Csere",VLOOKUP(LEFT(VLOOKUP($A66,csapatok!$A:$GR,BP$271,FALSE),LEN(VLOOKUP($A66,csapatok!$A:$GR,BP$271,FALSE))-6),'csapat-ranglista'!$A:$CC,BP$272,FALSE)/8,VLOOKUP(VLOOKUP($A66,csapatok!$A:$GR,BP$271,FALSE),'csapat-ranglista'!$A:$CC,BP$272,FALSE)/4),0)</f>
        <v>0</v>
      </c>
      <c r="BQ66" s="226">
        <f>IFERROR(IF(RIGHT(VLOOKUP($A66,csapatok!$A:$GR,BQ$271,FALSE),5)="Csere",VLOOKUP(LEFT(VLOOKUP($A66,csapatok!$A:$GR,BQ$271,FALSE),LEN(VLOOKUP($A66,csapatok!$A:$GR,BQ$271,FALSE))-6),'csapat-ranglista'!$A:$CC,BQ$272,FALSE)/8,VLOOKUP(VLOOKUP($A66,csapatok!$A:$GR,BQ$271,FALSE),'csapat-ranglista'!$A:$CC,BQ$272,FALSE)/4),0)</f>
        <v>0</v>
      </c>
      <c r="BR66" s="226">
        <f>IFERROR(IF(RIGHT(VLOOKUP($A66,csapatok!$A:$GR,BR$271,FALSE),5)="Csere",VLOOKUP(LEFT(VLOOKUP($A66,csapatok!$A:$GR,BR$271,FALSE),LEN(VLOOKUP($A66,csapatok!$A:$GR,BR$271,FALSE))-6),'csapat-ranglista'!$A:$CC,BR$272,FALSE)/8,VLOOKUP(VLOOKUP($A66,csapatok!$A:$GR,BR$271,FALSE),'csapat-ranglista'!$A:$CC,BR$272,FALSE)/4),0)</f>
        <v>0</v>
      </c>
      <c r="BS66" s="226">
        <f>IFERROR(IF(RIGHT(VLOOKUP($A66,csapatok!$A:$GR,BS$271,FALSE),5)="Csere",VLOOKUP(LEFT(VLOOKUP($A66,csapatok!$A:$GR,BS$271,FALSE),LEN(VLOOKUP($A66,csapatok!$A:$GR,BS$271,FALSE))-6),'csapat-ranglista'!$A:$CC,BS$272,FALSE)/8,VLOOKUP(VLOOKUP($A66,csapatok!$A:$GR,BS$271,FALSE),'csapat-ranglista'!$A:$CC,BS$272,FALSE)/4),0)</f>
        <v>3.4365749843632938</v>
      </c>
      <c r="BT66" s="226">
        <f>IFERROR(IF(RIGHT(VLOOKUP($A66,csapatok!$A:$GR,BT$271,FALSE),5)="Csere",VLOOKUP(LEFT(VLOOKUP($A66,csapatok!$A:$GR,BT$271,FALSE),LEN(VLOOKUP($A66,csapatok!$A:$GR,BT$271,FALSE))-6),'csapat-ranglista'!$A:$CC,BT$272,FALSE)/8,VLOOKUP(VLOOKUP($A66,csapatok!$A:$GR,BT$271,FALSE),'csapat-ranglista'!$A:$CC,BT$272,FALSE)/4),0)</f>
        <v>0</v>
      </c>
      <c r="BU66" s="226">
        <f>IFERROR(IF(RIGHT(VLOOKUP($A66,csapatok!$A:$GR,BU$271,FALSE),5)="Csere",VLOOKUP(LEFT(VLOOKUP($A66,csapatok!$A:$GR,BU$271,FALSE),LEN(VLOOKUP($A66,csapatok!$A:$GR,BU$271,FALSE))-6),'csapat-ranglista'!$A:$CC,BU$272,FALSE)/8,VLOOKUP(VLOOKUP($A66,csapatok!$A:$GR,BU$271,FALSE),'csapat-ranglista'!$A:$CC,BU$272,FALSE)/4),0)</f>
        <v>2.2997893762990809</v>
      </c>
      <c r="BV66" s="226">
        <f>IFERROR(IF(RIGHT(VLOOKUP($A66,csapatok!$A:$GR,BV$271,FALSE),5)="Csere",VLOOKUP(LEFT(VLOOKUP($A66,csapatok!$A:$GR,BV$271,FALSE),LEN(VLOOKUP($A66,csapatok!$A:$GR,BV$271,FALSE))-6),'csapat-ranglista'!$A:$CC,BV$272,FALSE)/8,VLOOKUP(VLOOKUP($A66,csapatok!$A:$GR,BV$271,FALSE),'csapat-ranglista'!$A:$CC,BV$272,FALSE)/4),0)</f>
        <v>0</v>
      </c>
      <c r="BW66" s="226">
        <f>IFERROR(IF(RIGHT(VLOOKUP($A66,csapatok!$A:$GR,BW$271,FALSE),5)="Csere",VLOOKUP(LEFT(VLOOKUP($A66,csapatok!$A:$GR,BW$271,FALSE),LEN(VLOOKUP($A66,csapatok!$A:$GR,BW$271,FALSE))-6),'csapat-ranglista'!$A:$CC,BW$272,FALSE)/8,VLOOKUP(VLOOKUP($A66,csapatok!$A:$GR,BW$271,FALSE),'csapat-ranglista'!$A:$CC,BW$272,FALSE)/4),0)</f>
        <v>0</v>
      </c>
      <c r="BX66" s="226">
        <f>IFERROR(IF(RIGHT(VLOOKUP($A66,csapatok!$A:$GR,BX$271,FALSE),5)="Csere",VLOOKUP(LEFT(VLOOKUP($A66,csapatok!$A:$GR,BX$271,FALSE),LEN(VLOOKUP($A66,csapatok!$A:$GR,BX$271,FALSE))-6),'csapat-ranglista'!$A:$CC,BX$272,FALSE)/8,VLOOKUP(VLOOKUP($A66,csapatok!$A:$GR,BX$271,FALSE),'csapat-ranglista'!$A:$CC,BX$272,FALSE)/4),0)</f>
        <v>0</v>
      </c>
      <c r="BY66" s="226">
        <f>IFERROR(IF(RIGHT(VLOOKUP($A66,csapatok!$A:$GR,BY$271,FALSE),5)="Csere",VLOOKUP(LEFT(VLOOKUP($A66,csapatok!$A:$GR,BY$271,FALSE),LEN(VLOOKUP($A66,csapatok!$A:$GR,BY$271,FALSE))-6),'csapat-ranglista'!$A:$CC,BY$272,FALSE)/8,VLOOKUP(VLOOKUP($A66,csapatok!$A:$GR,BY$271,FALSE),'csapat-ranglista'!$A:$CC,BY$272,FALSE)/4),0)</f>
        <v>5.6626053019037883</v>
      </c>
      <c r="BZ66" s="226">
        <f>IFERROR(IF(RIGHT(VLOOKUP($A66,csapatok!$A:$GR,BZ$271,FALSE),5)="Csere",VLOOKUP(LEFT(VLOOKUP($A66,csapatok!$A:$GR,BZ$271,FALSE),LEN(VLOOKUP($A66,csapatok!$A:$GR,BZ$271,FALSE))-6),'csapat-ranglista'!$A:$CC,BZ$272,FALSE)/8,VLOOKUP(VLOOKUP($A66,csapatok!$A:$GR,BZ$271,FALSE),'csapat-ranglista'!$A:$CC,BZ$272,FALSE)/4),0)</f>
        <v>0</v>
      </c>
      <c r="CA66" s="226">
        <f>IFERROR(IF(RIGHT(VLOOKUP($A66,csapatok!$A:$GR,CA$271,FALSE),5)="Csere",VLOOKUP(LEFT(VLOOKUP($A66,csapatok!$A:$GR,CA$271,FALSE),LEN(VLOOKUP($A66,csapatok!$A:$GR,CA$271,FALSE))-6),'csapat-ranglista'!$A:$CC,CA$272,FALSE)/8,VLOOKUP(VLOOKUP($A66,csapatok!$A:$GR,CA$271,FALSE),'csapat-ranglista'!$A:$CC,CA$272,FALSE)/4),0)</f>
        <v>0</v>
      </c>
      <c r="CB66" s="226">
        <f>IFERROR(IF(RIGHT(VLOOKUP($A66,csapatok!$A:$GR,CB$271,FALSE),5)="Csere",VLOOKUP(LEFT(VLOOKUP($A66,csapatok!$A:$GR,CB$271,FALSE),LEN(VLOOKUP($A66,csapatok!$A:$GR,CB$271,FALSE))-6),'csapat-ranglista'!$A:$CC,CB$272,FALSE)/8,VLOOKUP(VLOOKUP($A66,csapatok!$A:$GR,CB$271,FALSE),'csapat-ranglista'!$A:$CC,CB$272,FALSE)/4),0)</f>
        <v>0</v>
      </c>
      <c r="CC66" s="226">
        <f>IFERROR(IF(RIGHT(VLOOKUP($A66,csapatok!$A:$GR,CC$271,FALSE),5)="Csere",VLOOKUP(LEFT(VLOOKUP($A66,csapatok!$A:$GR,CC$271,FALSE),LEN(VLOOKUP($A66,csapatok!$A:$GR,CC$271,FALSE))-6),'csapat-ranglista'!$A:$CC,CC$272,FALSE)/8,VLOOKUP(VLOOKUP($A66,csapatok!$A:$GR,CC$271,FALSE),'csapat-ranglista'!$A:$CC,CC$272,FALSE)/4),0)</f>
        <v>0</v>
      </c>
      <c r="CD66" s="226">
        <f>IFERROR(IF(RIGHT(VLOOKUP($A66,csapatok!$A:$GR,CD$271,FALSE),5)="Csere",VLOOKUP(LEFT(VLOOKUP($A66,csapatok!$A:$GR,CD$271,FALSE),LEN(VLOOKUP($A66,csapatok!$A:$GR,CD$271,FALSE))-6),'csapat-ranglista'!$A:$CC,CD$272,FALSE)/8,VLOOKUP(VLOOKUP($A66,csapatok!$A:$GR,CD$271,FALSE),'csapat-ranglista'!$A:$CC,CD$272,FALSE)/4),0)</f>
        <v>0</v>
      </c>
      <c r="CE66" s="226">
        <f>IFERROR(IF(RIGHT(VLOOKUP($A66,csapatok!$A:$GR,CE$271,FALSE),5)="Csere",VLOOKUP(LEFT(VLOOKUP($A66,csapatok!$A:$GR,CE$271,FALSE),LEN(VLOOKUP($A66,csapatok!$A:$GR,CE$271,FALSE))-6),'csapat-ranglista'!$A:$CC,CE$272,FALSE)/8,VLOOKUP(VLOOKUP($A66,csapatok!$A:$GR,CE$271,FALSE),'csapat-ranglista'!$A:$CC,CE$272,FALSE)/4),0)</f>
        <v>0</v>
      </c>
      <c r="CF66" s="226">
        <f>IFERROR(IF(RIGHT(VLOOKUP($A66,csapatok!$A:$GR,CF$271,FALSE),5)="Csere",VLOOKUP(LEFT(VLOOKUP($A66,csapatok!$A:$GR,CF$271,FALSE),LEN(VLOOKUP($A66,csapatok!$A:$GR,CF$271,FALSE))-6),'csapat-ranglista'!$A:$CC,CF$272,FALSE)/8,VLOOKUP(VLOOKUP($A66,csapatok!$A:$GR,CF$271,FALSE),'csapat-ranglista'!$A:$CC,CF$272,FALSE)/4),0)</f>
        <v>0</v>
      </c>
      <c r="CG66" s="226">
        <f>IFERROR(IF(RIGHT(VLOOKUP($A66,csapatok!$A:$GR,CG$271,FALSE),5)="Csere",VLOOKUP(LEFT(VLOOKUP($A66,csapatok!$A:$GR,CG$271,FALSE),LEN(VLOOKUP($A66,csapatok!$A:$GR,CG$271,FALSE))-6),'csapat-ranglista'!$A:$CC,CG$272,FALSE)/8,VLOOKUP(VLOOKUP($A66,csapatok!$A:$GR,CG$271,FALSE),'csapat-ranglista'!$A:$CC,CG$272,FALSE)/4),0)</f>
        <v>0</v>
      </c>
      <c r="CH66" s="226">
        <f>IFERROR(IF(RIGHT(VLOOKUP($A66,csapatok!$A:$GR,CH$271,FALSE),5)="Csere",VLOOKUP(LEFT(VLOOKUP($A66,csapatok!$A:$GR,CH$271,FALSE),LEN(VLOOKUP($A66,csapatok!$A:$GR,CH$271,FALSE))-6),'csapat-ranglista'!$A:$CC,CH$272,FALSE)/8,VLOOKUP(VLOOKUP($A66,csapatok!$A:$GR,CH$271,FALSE),'csapat-ranglista'!$A:$CC,CH$272,FALSE)/4),0)</f>
        <v>0</v>
      </c>
      <c r="CI66" s="226">
        <f>IFERROR(IF(RIGHT(VLOOKUP($A66,csapatok!$A:$GR,CI$271,FALSE),5)="Csere",VLOOKUP(LEFT(VLOOKUP($A66,csapatok!$A:$GR,CI$271,FALSE),LEN(VLOOKUP($A66,csapatok!$A:$GR,CI$271,FALSE))-6),'csapat-ranglista'!$A:$CC,CI$272,FALSE)/8,VLOOKUP(VLOOKUP($A66,csapatok!$A:$GR,CI$271,FALSE),'csapat-ranglista'!$A:$CC,CI$272,FALSE)/4),0)</f>
        <v>0</v>
      </c>
      <c r="CJ66" s="227">
        <f>versenyek!$IQ$11*IFERROR(VLOOKUP(VLOOKUP($A66,versenyek!IP:IR,3,FALSE),szabalyok!$A$16:$B$23,2,FALSE)/4,0)</f>
        <v>0</v>
      </c>
      <c r="CK66" s="227">
        <f>versenyek!$IT$11*IFERROR(VLOOKUP(VLOOKUP($A66,versenyek!IS:IU,3,FALSE),szabalyok!$A$16:$B$23,2,FALSE)/4,0)</f>
        <v>0</v>
      </c>
      <c r="CL66" s="226"/>
      <c r="CM66" s="250">
        <f t="shared" si="1"/>
        <v>12.56609569051672</v>
      </c>
    </row>
    <row r="67" spans="1:91">
      <c r="A67" s="1" t="s">
        <v>1380</v>
      </c>
      <c r="B67" s="133">
        <v>33456</v>
      </c>
      <c r="C67" s="133" t="s">
        <v>1236</v>
      </c>
      <c r="D67" s="32" t="s">
        <v>9</v>
      </c>
      <c r="E67" s="47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f>IFERROR(IF(RIGHT(VLOOKUP($A67,csapatok!$A:$BL,X$271,FALSE),5)="Csere",VLOOKUP(LEFT(VLOOKUP($A67,csapatok!$A:$BL,X$271,FALSE),LEN(VLOOKUP($A67,csapatok!$A:$BL,X$271,FALSE))-6),'csapat-ranglista'!$A:$CC,X$272,FALSE)/8,VLOOKUP(VLOOKUP($A67,csapatok!$A:$BL,X$271,FALSE),'csapat-ranglista'!$A:$CC,X$272,FALSE)/4),0)</f>
        <v>0</v>
      </c>
      <c r="Y67" s="32">
        <f>IFERROR(IF(RIGHT(VLOOKUP($A67,csapatok!$A:$BL,Y$271,FALSE),5)="Csere",VLOOKUP(LEFT(VLOOKUP($A67,csapatok!$A:$BL,Y$271,FALSE),LEN(VLOOKUP($A67,csapatok!$A:$BL,Y$271,FALSE))-6),'csapat-ranglista'!$A:$CC,Y$272,FALSE)/8,VLOOKUP(VLOOKUP($A67,csapatok!$A:$BL,Y$271,FALSE),'csapat-ranglista'!$A:$CC,Y$272,FALSE)/4),0)</f>
        <v>0</v>
      </c>
      <c r="Z67" s="32">
        <f>IFERROR(IF(RIGHT(VLOOKUP($A67,csapatok!$A:$BL,Z$271,FALSE),5)="Csere",VLOOKUP(LEFT(VLOOKUP($A67,csapatok!$A:$BL,Z$271,FALSE),LEN(VLOOKUP($A67,csapatok!$A:$BL,Z$271,FALSE))-6),'csapat-ranglista'!$A:$CC,Z$272,FALSE)/8,VLOOKUP(VLOOKUP($A67,csapatok!$A:$BL,Z$271,FALSE),'csapat-ranglista'!$A:$CC,Z$272,FALSE)/4),0)</f>
        <v>0</v>
      </c>
      <c r="AA67" s="32">
        <f>IFERROR(IF(RIGHT(VLOOKUP($A67,csapatok!$A:$BL,AA$271,FALSE),5)="Csere",VLOOKUP(LEFT(VLOOKUP($A67,csapatok!$A:$BL,AA$271,FALSE),LEN(VLOOKUP($A67,csapatok!$A:$BL,AA$271,FALSE))-6),'csapat-ranglista'!$A:$CC,AA$272,FALSE)/8,VLOOKUP(VLOOKUP($A67,csapatok!$A:$BL,AA$271,FALSE),'csapat-ranglista'!$A:$CC,AA$272,FALSE)/4),0)</f>
        <v>0</v>
      </c>
      <c r="AB67" s="226">
        <f>IFERROR(IF(RIGHT(VLOOKUP($A67,csapatok!$A:$BL,AB$271,FALSE),5)="Csere",VLOOKUP(LEFT(VLOOKUP($A67,csapatok!$A:$BL,AB$271,FALSE),LEN(VLOOKUP($A67,csapatok!$A:$BL,AB$271,FALSE))-6),'csapat-ranglista'!$A:$CC,AB$272,FALSE)/8,VLOOKUP(VLOOKUP($A67,csapatok!$A:$BL,AB$271,FALSE),'csapat-ranglista'!$A:$CC,AB$272,FALSE)/4),0)</f>
        <v>0</v>
      </c>
      <c r="AC67" s="226">
        <f>IFERROR(IF(RIGHT(VLOOKUP($A67,csapatok!$A:$BL,AC$271,FALSE),5)="Csere",VLOOKUP(LEFT(VLOOKUP($A67,csapatok!$A:$BL,AC$271,FALSE),LEN(VLOOKUP($A67,csapatok!$A:$BL,AC$271,FALSE))-6),'csapat-ranglista'!$A:$CC,AC$272,FALSE)/8,VLOOKUP(VLOOKUP($A67,csapatok!$A:$BL,AC$271,FALSE),'csapat-ranglista'!$A:$CC,AC$272,FALSE)/4),0)</f>
        <v>0</v>
      </c>
      <c r="AD67" s="226">
        <f>IFERROR(IF(RIGHT(VLOOKUP($A67,csapatok!$A:$BL,AD$271,FALSE),5)="Csere",VLOOKUP(LEFT(VLOOKUP($A67,csapatok!$A:$BL,AD$271,FALSE),LEN(VLOOKUP($A67,csapatok!$A:$BL,AD$271,FALSE))-6),'csapat-ranglista'!$A:$CC,AD$272,FALSE)/8,VLOOKUP(VLOOKUP($A67,csapatok!$A:$BL,AD$271,FALSE),'csapat-ranglista'!$A:$CC,AD$272,FALSE)/4),0)</f>
        <v>0</v>
      </c>
      <c r="AE67" s="226">
        <f>IFERROR(IF(RIGHT(VLOOKUP($A67,csapatok!$A:$BL,AE$271,FALSE),5)="Csere",VLOOKUP(LEFT(VLOOKUP($A67,csapatok!$A:$BL,AE$271,FALSE),LEN(VLOOKUP($A67,csapatok!$A:$BL,AE$271,FALSE))-6),'csapat-ranglista'!$A:$CC,AE$272,FALSE)/8,VLOOKUP(VLOOKUP($A67,csapatok!$A:$BL,AE$271,FALSE),'csapat-ranglista'!$A:$CC,AE$272,FALSE)/4),0)</f>
        <v>0</v>
      </c>
      <c r="AF67" s="226">
        <f>IFERROR(IF(RIGHT(VLOOKUP($A67,csapatok!$A:$BL,AF$271,FALSE),5)="Csere",VLOOKUP(LEFT(VLOOKUP($A67,csapatok!$A:$BL,AF$271,FALSE),LEN(VLOOKUP($A67,csapatok!$A:$BL,AF$271,FALSE))-6),'csapat-ranglista'!$A:$CC,AF$272,FALSE)/8,VLOOKUP(VLOOKUP($A67,csapatok!$A:$BL,AF$271,FALSE),'csapat-ranglista'!$A:$CC,AF$272,FALSE)/4),0)</f>
        <v>0</v>
      </c>
      <c r="AG67" s="226">
        <f>IFERROR(IF(RIGHT(VLOOKUP($A67,csapatok!$A:$BL,AG$271,FALSE),5)="Csere",VLOOKUP(LEFT(VLOOKUP($A67,csapatok!$A:$BL,AG$271,FALSE),LEN(VLOOKUP($A67,csapatok!$A:$BL,AG$271,FALSE))-6),'csapat-ranglista'!$A:$CC,AG$272,FALSE)/8,VLOOKUP(VLOOKUP($A67,csapatok!$A:$BL,AG$271,FALSE),'csapat-ranglista'!$A:$CC,AG$272,FALSE)/4),0)</f>
        <v>0</v>
      </c>
      <c r="AH67" s="226">
        <f>IFERROR(IF(RIGHT(VLOOKUP($A67,csapatok!$A:$BL,AH$271,FALSE),5)="Csere",VLOOKUP(LEFT(VLOOKUP($A67,csapatok!$A:$BL,AH$271,FALSE),LEN(VLOOKUP($A67,csapatok!$A:$BL,AH$271,FALSE))-6),'csapat-ranglista'!$A:$CC,AH$272,FALSE)/8,VLOOKUP(VLOOKUP($A67,csapatok!$A:$BL,AH$271,FALSE),'csapat-ranglista'!$A:$CC,AH$272,FALSE)/4),0)</f>
        <v>0</v>
      </c>
      <c r="AI67" s="226">
        <f>IFERROR(IF(RIGHT(VLOOKUP($A67,csapatok!$A:$BL,AI$271,FALSE),5)="Csere",VLOOKUP(LEFT(VLOOKUP($A67,csapatok!$A:$BL,AI$271,FALSE),LEN(VLOOKUP($A67,csapatok!$A:$BL,AI$271,FALSE))-6),'csapat-ranglista'!$A:$CC,AI$272,FALSE)/8,VLOOKUP(VLOOKUP($A67,csapatok!$A:$BL,AI$271,FALSE),'csapat-ranglista'!$A:$CC,AI$272,FALSE)/4),0)</f>
        <v>0</v>
      </c>
      <c r="AJ67" s="226">
        <f>IFERROR(IF(RIGHT(VLOOKUP($A67,csapatok!$A:$BL,AJ$271,FALSE),5)="Csere",VLOOKUP(LEFT(VLOOKUP($A67,csapatok!$A:$BL,AJ$271,FALSE),LEN(VLOOKUP($A67,csapatok!$A:$BL,AJ$271,FALSE))-6),'csapat-ranglista'!$A:$CC,AJ$272,FALSE)/8,VLOOKUP(VLOOKUP($A67,csapatok!$A:$BL,AJ$271,FALSE),'csapat-ranglista'!$A:$CC,AJ$272,FALSE)/2),0)</f>
        <v>0</v>
      </c>
      <c r="AK67" s="226">
        <f>IFERROR(IF(RIGHT(VLOOKUP($A67,csapatok!$A:$CN,AK$271,FALSE),5)="Csere",VLOOKUP(LEFT(VLOOKUP($A67,csapatok!$A:$CN,AK$271,FALSE),LEN(VLOOKUP($A67,csapatok!$A:$CN,AK$271,FALSE))-6),'csapat-ranglista'!$A:$CC,AK$272,FALSE)/8,VLOOKUP(VLOOKUP($A67,csapatok!$A:$CN,AK$271,FALSE),'csapat-ranglista'!$A:$CC,AK$272,FALSE)/4),0)</f>
        <v>0</v>
      </c>
      <c r="AL67" s="226">
        <f>IFERROR(IF(RIGHT(VLOOKUP($A67,csapatok!$A:$CN,AL$271,FALSE),5)="Csere",VLOOKUP(LEFT(VLOOKUP($A67,csapatok!$A:$CN,AL$271,FALSE),LEN(VLOOKUP($A67,csapatok!$A:$CN,AL$271,FALSE))-6),'csapat-ranglista'!$A:$CC,AL$272,FALSE)/8,VLOOKUP(VLOOKUP($A67,csapatok!$A:$CN,AL$271,FALSE),'csapat-ranglista'!$A:$CC,AL$272,FALSE)/4),0)</f>
        <v>0</v>
      </c>
      <c r="AM67" s="226">
        <f>IFERROR(IF(RIGHT(VLOOKUP($A67,csapatok!$A:$CN,AM$271,FALSE),5)="Csere",VLOOKUP(LEFT(VLOOKUP($A67,csapatok!$A:$CN,AM$271,FALSE),LEN(VLOOKUP($A67,csapatok!$A:$CN,AM$271,FALSE))-6),'csapat-ranglista'!$A:$CC,AM$272,FALSE)/8,VLOOKUP(VLOOKUP($A67,csapatok!$A:$CN,AM$271,FALSE),'csapat-ranglista'!$A:$CC,AM$272,FALSE)/4),0)</f>
        <v>0</v>
      </c>
      <c r="AN67" s="226">
        <f>IFERROR(IF(RIGHT(VLOOKUP($A67,csapatok!$A:$CN,AN$271,FALSE),5)="Csere",VLOOKUP(LEFT(VLOOKUP($A67,csapatok!$A:$CN,AN$271,FALSE),LEN(VLOOKUP($A67,csapatok!$A:$CN,AN$271,FALSE))-6),'csapat-ranglista'!$A:$CC,AN$272,FALSE)/8,VLOOKUP(VLOOKUP($A67,csapatok!$A:$CN,AN$271,FALSE),'csapat-ranglista'!$A:$CC,AN$272,FALSE)/4),0)</f>
        <v>0</v>
      </c>
      <c r="AO67" s="226">
        <f>IFERROR(IF(RIGHT(VLOOKUP($A67,csapatok!$A:$CN,AO$271,FALSE),5)="Csere",VLOOKUP(LEFT(VLOOKUP($A67,csapatok!$A:$CN,AO$271,FALSE),LEN(VLOOKUP($A67,csapatok!$A:$CN,AO$271,FALSE))-6),'csapat-ranglista'!$A:$CC,AO$272,FALSE)/8,VLOOKUP(VLOOKUP($A67,csapatok!$A:$CN,AO$271,FALSE),'csapat-ranglista'!$A:$CC,AO$272,FALSE)/4),0)</f>
        <v>0</v>
      </c>
      <c r="AP67" s="226">
        <f>IFERROR(IF(RIGHT(VLOOKUP($A67,csapatok!$A:$CN,AP$271,FALSE),5)="Csere",VLOOKUP(LEFT(VLOOKUP($A67,csapatok!$A:$CN,AP$271,FALSE),LEN(VLOOKUP($A67,csapatok!$A:$CN,AP$271,FALSE))-6),'csapat-ranglista'!$A:$CC,AP$272,FALSE)/8,VLOOKUP(VLOOKUP($A67,csapatok!$A:$CN,AP$271,FALSE),'csapat-ranglista'!$A:$CC,AP$272,FALSE)/4),0)</f>
        <v>0</v>
      </c>
      <c r="AQ67" s="226">
        <f>IFERROR(IF(RIGHT(VLOOKUP($A67,csapatok!$A:$CN,AQ$271,FALSE),5)="Csere",VLOOKUP(LEFT(VLOOKUP($A67,csapatok!$A:$CN,AQ$271,FALSE),LEN(VLOOKUP($A67,csapatok!$A:$CN,AQ$271,FALSE))-6),'csapat-ranglista'!$A:$CC,AQ$272,FALSE)/8,VLOOKUP(VLOOKUP($A67,csapatok!$A:$CN,AQ$271,FALSE),'csapat-ranglista'!$A:$CC,AQ$272,FALSE)/4),0)</f>
        <v>0</v>
      </c>
      <c r="AR67" s="226">
        <f>IFERROR(IF(RIGHT(VLOOKUP($A67,csapatok!$A:$CN,AR$271,FALSE),5)="Csere",VLOOKUP(LEFT(VLOOKUP($A67,csapatok!$A:$CN,AR$271,FALSE),LEN(VLOOKUP($A67,csapatok!$A:$CN,AR$271,FALSE))-6),'csapat-ranglista'!$A:$CC,AR$272,FALSE)/8,VLOOKUP(VLOOKUP($A67,csapatok!$A:$CN,AR$271,FALSE),'csapat-ranglista'!$A:$CC,AR$272,FALSE)/4),0)</f>
        <v>0</v>
      </c>
      <c r="AS67" s="226">
        <f>IFERROR(IF(RIGHT(VLOOKUP($A67,csapatok!$A:$CN,AS$271,FALSE),5)="Csere",VLOOKUP(LEFT(VLOOKUP($A67,csapatok!$A:$CN,AS$271,FALSE),LEN(VLOOKUP($A67,csapatok!$A:$CN,AS$271,FALSE))-6),'csapat-ranglista'!$A:$CC,AS$272,FALSE)/8,VLOOKUP(VLOOKUP($A67,csapatok!$A:$CN,AS$271,FALSE),'csapat-ranglista'!$A:$CC,AS$272,FALSE)/4),0)</f>
        <v>0</v>
      </c>
      <c r="AT67" s="226">
        <f>IFERROR(IF(RIGHT(VLOOKUP($A67,csapatok!$A:$CN,AT$271,FALSE),5)="Csere",VLOOKUP(LEFT(VLOOKUP($A67,csapatok!$A:$CN,AT$271,FALSE),LEN(VLOOKUP($A67,csapatok!$A:$CN,AT$271,FALSE))-6),'csapat-ranglista'!$A:$CC,AT$272,FALSE)/8,VLOOKUP(VLOOKUP($A67,csapatok!$A:$CN,AT$271,FALSE),'csapat-ranglista'!$A:$CC,AT$272,FALSE)/4),0)</f>
        <v>0</v>
      </c>
      <c r="AU67" s="226">
        <f>IFERROR(IF(RIGHT(VLOOKUP($A67,csapatok!$A:$CN,AU$271,FALSE),5)="Csere",VLOOKUP(LEFT(VLOOKUP($A67,csapatok!$A:$CN,AU$271,FALSE),LEN(VLOOKUP($A67,csapatok!$A:$CN,AU$271,FALSE))-6),'csapat-ranglista'!$A:$CC,AU$272,FALSE)/8,VLOOKUP(VLOOKUP($A67,csapatok!$A:$CN,AU$271,FALSE),'csapat-ranglista'!$A:$CC,AU$272,FALSE)/4),0)</f>
        <v>0</v>
      </c>
      <c r="AV67" s="226">
        <f>IFERROR(IF(RIGHT(VLOOKUP($A67,csapatok!$A:$CN,AV$271,FALSE),5)="Csere",VLOOKUP(LEFT(VLOOKUP($A67,csapatok!$A:$CN,AV$271,FALSE),LEN(VLOOKUP($A67,csapatok!$A:$CN,AV$271,FALSE))-6),'csapat-ranglista'!$A:$CC,AV$272,FALSE)/8,VLOOKUP(VLOOKUP($A67,csapatok!$A:$CN,AV$271,FALSE),'csapat-ranglista'!$A:$CC,AV$272,FALSE)/4),0)</f>
        <v>0</v>
      </c>
      <c r="AW67" s="226">
        <f>IFERROR(IF(RIGHT(VLOOKUP($A67,csapatok!$A:$CN,AW$271,FALSE),5)="Csere",VLOOKUP(LEFT(VLOOKUP($A67,csapatok!$A:$CN,AW$271,FALSE),LEN(VLOOKUP($A67,csapatok!$A:$CN,AW$271,FALSE))-6),'csapat-ranglista'!$A:$CC,AW$272,FALSE)/8,VLOOKUP(VLOOKUP($A67,csapatok!$A:$CN,AW$271,FALSE),'csapat-ranglista'!$A:$CC,AW$272,FALSE)/4),0)</f>
        <v>0</v>
      </c>
      <c r="AX67" s="226">
        <f>IFERROR(IF(RIGHT(VLOOKUP($A67,csapatok!$A:$CN,AX$271,FALSE),5)="Csere",VLOOKUP(LEFT(VLOOKUP($A67,csapatok!$A:$CN,AX$271,FALSE),LEN(VLOOKUP($A67,csapatok!$A:$CN,AX$271,FALSE))-6),'csapat-ranglista'!$A:$CC,AX$272,FALSE)/8,VLOOKUP(VLOOKUP($A67,csapatok!$A:$CN,AX$271,FALSE),'csapat-ranglista'!$A:$CC,AX$272,FALSE)/4),0)</f>
        <v>0</v>
      </c>
      <c r="AY67" s="226">
        <f>IFERROR(IF(RIGHT(VLOOKUP($A67,csapatok!$A:$GR,AY$271,FALSE),5)="Csere",VLOOKUP(LEFT(VLOOKUP($A67,csapatok!$A:$GR,AY$271,FALSE),LEN(VLOOKUP($A67,csapatok!$A:$GR,AY$271,FALSE))-6),'csapat-ranglista'!$A:$CC,AY$272,FALSE)/8,VLOOKUP(VLOOKUP($A67,csapatok!$A:$GR,AY$271,FALSE),'csapat-ranglista'!$A:$CC,AY$272,FALSE)/4),0)</f>
        <v>0</v>
      </c>
      <c r="AZ67" s="226">
        <f>IFERROR(IF(RIGHT(VLOOKUP($A67,csapatok!$A:$GR,AZ$271,FALSE),5)="Csere",VLOOKUP(LEFT(VLOOKUP($A67,csapatok!$A:$GR,AZ$271,FALSE),LEN(VLOOKUP($A67,csapatok!$A:$GR,AZ$271,FALSE))-6),'csapat-ranglista'!$A:$CC,AZ$272,FALSE)/8,VLOOKUP(VLOOKUP($A67,csapatok!$A:$GR,AZ$271,FALSE),'csapat-ranglista'!$A:$CC,AZ$272,FALSE)/4),0)</f>
        <v>0</v>
      </c>
      <c r="BA67" s="226">
        <f>IFERROR(IF(RIGHT(VLOOKUP($A67,csapatok!$A:$GR,BA$271,FALSE),5)="Csere",VLOOKUP(LEFT(VLOOKUP($A67,csapatok!$A:$GR,BA$271,FALSE),LEN(VLOOKUP($A67,csapatok!$A:$GR,BA$271,FALSE))-6),'csapat-ranglista'!$A:$CC,BA$272,FALSE)/8,VLOOKUP(VLOOKUP($A67,csapatok!$A:$GR,BA$271,FALSE),'csapat-ranglista'!$A:$CC,BA$272,FALSE)/4),0)</f>
        <v>0</v>
      </c>
      <c r="BB67" s="226">
        <f>IFERROR(IF(RIGHT(VLOOKUP($A67,csapatok!$A:$GR,BB$271,FALSE),5)="Csere",VLOOKUP(LEFT(VLOOKUP($A67,csapatok!$A:$GR,BB$271,FALSE),LEN(VLOOKUP($A67,csapatok!$A:$GR,BB$271,FALSE))-6),'csapat-ranglista'!$A:$CC,BB$272,FALSE)/8,VLOOKUP(VLOOKUP($A67,csapatok!$A:$GR,BB$271,FALSE),'csapat-ranglista'!$A:$CC,BB$272,FALSE)/4),0)</f>
        <v>0</v>
      </c>
      <c r="BC67" s="227">
        <f>versenyek!$ES$11*IFERROR(VLOOKUP(VLOOKUP($A67,versenyek!ER:ET,3,FALSE),szabalyok!$A$16:$B$23,2,FALSE)/4,0)</f>
        <v>0</v>
      </c>
      <c r="BD67" s="227">
        <f>versenyek!$EV$11*IFERROR(VLOOKUP(VLOOKUP($A67,versenyek!EU:EW,3,FALSE),szabalyok!$A$16:$B$23,2,FALSE)/4,0)</f>
        <v>0</v>
      </c>
      <c r="BE67" s="226">
        <f>IFERROR(IF(RIGHT(VLOOKUP($A67,csapatok!$A:$GR,BE$271,FALSE),5)="Csere",VLOOKUP(LEFT(VLOOKUP($A67,csapatok!$A:$GR,BE$271,FALSE),LEN(VLOOKUP($A67,csapatok!$A:$GR,BE$271,FALSE))-6),'csapat-ranglista'!$A:$CC,BE$272,FALSE)/8,VLOOKUP(VLOOKUP($A67,csapatok!$A:$GR,BE$271,FALSE),'csapat-ranglista'!$A:$CC,BE$272,FALSE)/4),0)</f>
        <v>0</v>
      </c>
      <c r="BF67" s="226">
        <f>IFERROR(IF(RIGHT(VLOOKUP($A67,csapatok!$A:$GR,BF$271,FALSE),5)="Csere",VLOOKUP(LEFT(VLOOKUP($A67,csapatok!$A:$GR,BF$271,FALSE),LEN(VLOOKUP($A67,csapatok!$A:$GR,BF$271,FALSE))-6),'csapat-ranglista'!$A:$CC,BF$272,FALSE)/8,VLOOKUP(VLOOKUP($A67,csapatok!$A:$GR,BF$271,FALSE),'csapat-ranglista'!$A:$CC,BF$272,FALSE)/4),0)</f>
        <v>0</v>
      </c>
      <c r="BG67" s="226">
        <f>IFERROR(IF(RIGHT(VLOOKUP($A67,csapatok!$A:$GR,BG$271,FALSE),5)="Csere",VLOOKUP(LEFT(VLOOKUP($A67,csapatok!$A:$GR,BG$271,FALSE),LEN(VLOOKUP($A67,csapatok!$A:$GR,BG$271,FALSE))-6),'csapat-ranglista'!$A:$CC,BG$272,FALSE)/8,VLOOKUP(VLOOKUP($A67,csapatok!$A:$GR,BG$271,FALSE),'csapat-ranglista'!$A:$CC,BG$272,FALSE)/4),0)</f>
        <v>0</v>
      </c>
      <c r="BH67" s="226">
        <f>IFERROR(IF(RIGHT(VLOOKUP($A67,csapatok!$A:$GR,BH$271,FALSE),5)="Csere",VLOOKUP(LEFT(VLOOKUP($A67,csapatok!$A:$GR,BH$271,FALSE),LEN(VLOOKUP($A67,csapatok!$A:$GR,BH$271,FALSE))-6),'csapat-ranglista'!$A:$CC,BH$272,FALSE)/8,VLOOKUP(VLOOKUP($A67,csapatok!$A:$GR,BH$271,FALSE),'csapat-ranglista'!$A:$CC,BH$272,FALSE)/4),0)</f>
        <v>0</v>
      </c>
      <c r="BI67" s="226">
        <f>IFERROR(IF(RIGHT(VLOOKUP($A67,csapatok!$A:$GR,BI$271,FALSE),5)="Csere",VLOOKUP(LEFT(VLOOKUP($A67,csapatok!$A:$GR,BI$271,FALSE),LEN(VLOOKUP($A67,csapatok!$A:$GR,BI$271,FALSE))-6),'csapat-ranglista'!$A:$CC,BI$272,FALSE)/8,VLOOKUP(VLOOKUP($A67,csapatok!$A:$GR,BI$271,FALSE),'csapat-ranglista'!$A:$CC,BI$272,FALSE)/4),0)</f>
        <v>0</v>
      </c>
      <c r="BJ67" s="226">
        <f>IFERROR(IF(RIGHT(VLOOKUP($A67,csapatok!$A:$GR,BJ$271,FALSE),5)="Csere",VLOOKUP(LEFT(VLOOKUP($A67,csapatok!$A:$GR,BJ$271,FALSE),LEN(VLOOKUP($A67,csapatok!$A:$GR,BJ$271,FALSE))-6),'csapat-ranglista'!$A:$CC,BJ$272,FALSE)/8,VLOOKUP(VLOOKUP($A67,csapatok!$A:$GR,BJ$271,FALSE),'csapat-ranglista'!$A:$CC,BJ$272,FALSE)/4),0)</f>
        <v>0</v>
      </c>
      <c r="BK67" s="226">
        <f>IFERROR(IF(RIGHT(VLOOKUP($A67,csapatok!$A:$GR,BK$271,FALSE),5)="Csere",VLOOKUP(LEFT(VLOOKUP($A67,csapatok!$A:$GR,BK$271,FALSE),LEN(VLOOKUP($A67,csapatok!$A:$GR,BK$271,FALSE))-6),'csapat-ranglista'!$A:$CC,BK$272,FALSE)/8,VLOOKUP(VLOOKUP($A67,csapatok!$A:$GR,BK$271,FALSE),'csapat-ranglista'!$A:$CC,BK$272,FALSE)/4),0)</f>
        <v>0</v>
      </c>
      <c r="BL67" s="226">
        <f>IFERROR(IF(RIGHT(VLOOKUP($A67,csapatok!$A:$GR,BL$271,FALSE),5)="Csere",VLOOKUP(LEFT(VLOOKUP($A67,csapatok!$A:$GR,BL$271,FALSE),LEN(VLOOKUP($A67,csapatok!$A:$GR,BL$271,FALSE))-6),'csapat-ranglista'!$A:$CC,BL$272,FALSE)/8,VLOOKUP(VLOOKUP($A67,csapatok!$A:$GR,BL$271,FALSE),'csapat-ranglista'!$A:$CC,BL$272,FALSE)/4),0)</f>
        <v>0</v>
      </c>
      <c r="BM67" s="226">
        <f>IFERROR(IF(RIGHT(VLOOKUP($A67,csapatok!$A:$GR,BM$271,FALSE),5)="Csere",VLOOKUP(LEFT(VLOOKUP($A67,csapatok!$A:$GR,BM$271,FALSE),LEN(VLOOKUP($A67,csapatok!$A:$GR,BM$271,FALSE))-6),'csapat-ranglista'!$A:$CC,BM$272,FALSE)/8,VLOOKUP(VLOOKUP($A67,csapatok!$A:$GR,BM$271,FALSE),'csapat-ranglista'!$A:$CC,BM$272,FALSE)/4),0)</f>
        <v>0</v>
      </c>
      <c r="BN67" s="226">
        <f>IFERROR(IF(RIGHT(VLOOKUP($A67,csapatok!$A:$GR,BN$271,FALSE),5)="Csere",VLOOKUP(LEFT(VLOOKUP($A67,csapatok!$A:$GR,BN$271,FALSE),LEN(VLOOKUP($A67,csapatok!$A:$GR,BN$271,FALSE))-6),'csapat-ranglista'!$A:$CC,BN$272,FALSE)/8,VLOOKUP(VLOOKUP($A67,csapatok!$A:$GR,BN$271,FALSE),'csapat-ranglista'!$A:$CC,BN$272,FALSE)/4),0)</f>
        <v>0</v>
      </c>
      <c r="BO67" s="226">
        <f>IFERROR(IF(RIGHT(VLOOKUP($A67,csapatok!$A:$GR,BO$271,FALSE),5)="Csere",VLOOKUP(LEFT(VLOOKUP($A67,csapatok!$A:$GR,BO$271,FALSE),LEN(VLOOKUP($A67,csapatok!$A:$GR,BO$271,FALSE))-6),'csapat-ranglista'!$A:$CC,BO$272,FALSE)/8,VLOOKUP(VLOOKUP($A67,csapatok!$A:$GR,BO$271,FALSE),'csapat-ranglista'!$A:$CC,BO$272,FALSE)/4),0)</f>
        <v>0</v>
      </c>
      <c r="BP67" s="226">
        <f>IFERROR(IF(RIGHT(VLOOKUP($A67,csapatok!$A:$GR,BP$271,FALSE),5)="Csere",VLOOKUP(LEFT(VLOOKUP($A67,csapatok!$A:$GR,BP$271,FALSE),LEN(VLOOKUP($A67,csapatok!$A:$GR,BP$271,FALSE))-6),'csapat-ranglista'!$A:$CC,BP$272,FALSE)/8,VLOOKUP(VLOOKUP($A67,csapatok!$A:$GR,BP$271,FALSE),'csapat-ranglista'!$A:$CC,BP$272,FALSE)/4),0)</f>
        <v>0</v>
      </c>
      <c r="BQ67" s="226">
        <f>IFERROR(IF(RIGHT(VLOOKUP($A67,csapatok!$A:$GR,BQ$271,FALSE),5)="Csere",VLOOKUP(LEFT(VLOOKUP($A67,csapatok!$A:$GR,BQ$271,FALSE),LEN(VLOOKUP($A67,csapatok!$A:$GR,BQ$271,FALSE))-6),'csapat-ranglista'!$A:$CC,BQ$272,FALSE)/8,VLOOKUP(VLOOKUP($A67,csapatok!$A:$GR,BQ$271,FALSE),'csapat-ranglista'!$A:$CC,BQ$272,FALSE)/4),0)</f>
        <v>0</v>
      </c>
      <c r="BR67" s="226">
        <f>IFERROR(IF(RIGHT(VLOOKUP($A67,csapatok!$A:$GR,BR$271,FALSE),5)="Csere",VLOOKUP(LEFT(VLOOKUP($A67,csapatok!$A:$GR,BR$271,FALSE),LEN(VLOOKUP($A67,csapatok!$A:$GR,BR$271,FALSE))-6),'csapat-ranglista'!$A:$CC,BR$272,FALSE)/8,VLOOKUP(VLOOKUP($A67,csapatok!$A:$GR,BR$271,FALSE),'csapat-ranglista'!$A:$CC,BR$272,FALSE)/4),0)</f>
        <v>0</v>
      </c>
      <c r="BS67" s="226">
        <f>IFERROR(IF(RIGHT(VLOOKUP($A67,csapatok!$A:$GR,BS$271,FALSE),5)="Csere",VLOOKUP(LEFT(VLOOKUP($A67,csapatok!$A:$GR,BS$271,FALSE),LEN(VLOOKUP($A67,csapatok!$A:$GR,BS$271,FALSE))-6),'csapat-ranglista'!$A:$CC,BS$272,FALSE)/8,VLOOKUP(VLOOKUP($A67,csapatok!$A:$GR,BS$271,FALSE),'csapat-ranglista'!$A:$CC,BS$272,FALSE)/4),0)</f>
        <v>0</v>
      </c>
      <c r="BT67" s="226">
        <f>IFERROR(IF(RIGHT(VLOOKUP($A67,csapatok!$A:$GR,BT$271,FALSE),5)="Csere",VLOOKUP(LEFT(VLOOKUP($A67,csapatok!$A:$GR,BT$271,FALSE),LEN(VLOOKUP($A67,csapatok!$A:$GR,BT$271,FALSE))-6),'csapat-ranglista'!$A:$CC,BT$272,FALSE)/8,VLOOKUP(VLOOKUP($A67,csapatok!$A:$GR,BT$271,FALSE),'csapat-ranglista'!$A:$CC,BT$272,FALSE)/4),0)</f>
        <v>0</v>
      </c>
      <c r="BU67" s="226">
        <f>IFERROR(IF(RIGHT(VLOOKUP($A67,csapatok!$A:$GR,BU$271,FALSE),5)="Csere",VLOOKUP(LEFT(VLOOKUP($A67,csapatok!$A:$GR,BU$271,FALSE),LEN(VLOOKUP($A67,csapatok!$A:$GR,BU$271,FALSE))-6),'csapat-ranglista'!$A:$CC,BU$272,FALSE)/8,VLOOKUP(VLOOKUP($A67,csapatok!$A:$GR,BU$271,FALSE),'csapat-ranglista'!$A:$CC,BU$272,FALSE)/4),0)</f>
        <v>0</v>
      </c>
      <c r="BV67" s="226">
        <f>IFERROR(IF(RIGHT(VLOOKUP($A67,csapatok!$A:$GR,BV$271,FALSE),5)="Csere",VLOOKUP(LEFT(VLOOKUP($A67,csapatok!$A:$GR,BV$271,FALSE),LEN(VLOOKUP($A67,csapatok!$A:$GR,BV$271,FALSE))-6),'csapat-ranglista'!$A:$CC,BV$272,FALSE)/8,VLOOKUP(VLOOKUP($A67,csapatok!$A:$GR,BV$271,FALSE),'csapat-ranglista'!$A:$CC,BV$272,FALSE)/4),0)</f>
        <v>0</v>
      </c>
      <c r="BW67" s="226">
        <f>IFERROR(IF(RIGHT(VLOOKUP($A67,csapatok!$A:$GR,BW$271,FALSE),5)="Csere",VLOOKUP(LEFT(VLOOKUP($A67,csapatok!$A:$GR,BW$271,FALSE),LEN(VLOOKUP($A67,csapatok!$A:$GR,BW$271,FALSE))-6),'csapat-ranglista'!$A:$CC,BW$272,FALSE)/8,VLOOKUP(VLOOKUP($A67,csapatok!$A:$GR,BW$271,FALSE),'csapat-ranglista'!$A:$CC,BW$272,FALSE)/4),0)</f>
        <v>0</v>
      </c>
      <c r="BX67" s="226">
        <f>IFERROR(IF(RIGHT(VLOOKUP($A67,csapatok!$A:$GR,BX$271,FALSE),5)="Csere",VLOOKUP(LEFT(VLOOKUP($A67,csapatok!$A:$GR,BX$271,FALSE),LEN(VLOOKUP($A67,csapatok!$A:$GR,BX$271,FALSE))-6),'csapat-ranglista'!$A:$CC,BX$272,FALSE)/8,VLOOKUP(VLOOKUP($A67,csapatok!$A:$GR,BX$271,FALSE),'csapat-ranglista'!$A:$CC,BX$272,FALSE)/4),0)</f>
        <v>0</v>
      </c>
      <c r="BY67" s="226">
        <f>IFERROR(IF(RIGHT(VLOOKUP($A67,csapatok!$A:$GR,BY$271,FALSE),5)="Csere",VLOOKUP(LEFT(VLOOKUP($A67,csapatok!$A:$GR,BY$271,FALSE),LEN(VLOOKUP($A67,csapatok!$A:$GR,BY$271,FALSE))-6),'csapat-ranglista'!$A:$CC,BY$272,FALSE)/8,VLOOKUP(VLOOKUP($A67,csapatok!$A:$GR,BY$271,FALSE),'csapat-ranglista'!$A:$CC,BY$272,FALSE)/4),0)</f>
        <v>0</v>
      </c>
      <c r="BZ67" s="226">
        <f>IFERROR(IF(RIGHT(VLOOKUP($A67,csapatok!$A:$GR,BZ$271,FALSE),5)="Csere",VLOOKUP(LEFT(VLOOKUP($A67,csapatok!$A:$GR,BZ$271,FALSE),LEN(VLOOKUP($A67,csapatok!$A:$GR,BZ$271,FALSE))-6),'csapat-ranglista'!$A:$CC,BZ$272,FALSE)/8,VLOOKUP(VLOOKUP($A67,csapatok!$A:$GR,BZ$271,FALSE),'csapat-ranglista'!$A:$CC,BZ$272,FALSE)/4),0)</f>
        <v>0</v>
      </c>
      <c r="CA67" s="226">
        <f>IFERROR(IF(RIGHT(VLOOKUP($A67,csapatok!$A:$GR,CA$271,FALSE),5)="Csere",VLOOKUP(LEFT(VLOOKUP($A67,csapatok!$A:$GR,CA$271,FALSE),LEN(VLOOKUP($A67,csapatok!$A:$GR,CA$271,FALSE))-6),'csapat-ranglista'!$A:$CC,CA$272,FALSE)/8,VLOOKUP(VLOOKUP($A67,csapatok!$A:$GR,CA$271,FALSE),'csapat-ranglista'!$A:$CC,CA$272,FALSE)/4),0)</f>
        <v>0</v>
      </c>
      <c r="CB67" s="226">
        <f>IFERROR(IF(RIGHT(VLOOKUP($A67,csapatok!$A:$GR,CB$271,FALSE),5)="Csere",VLOOKUP(LEFT(VLOOKUP($A67,csapatok!$A:$GR,CB$271,FALSE),LEN(VLOOKUP($A67,csapatok!$A:$GR,CB$271,FALSE))-6),'csapat-ranglista'!$A:$CC,CB$272,FALSE)/8,VLOOKUP(VLOOKUP($A67,csapatok!$A:$GR,CB$271,FALSE),'csapat-ranglista'!$A:$CC,CB$272,FALSE)/4),0)</f>
        <v>0</v>
      </c>
      <c r="CC67" s="226">
        <f>IFERROR(IF(RIGHT(VLOOKUP($A67,csapatok!$A:$GR,CC$271,FALSE),5)="Csere",VLOOKUP(LEFT(VLOOKUP($A67,csapatok!$A:$GR,CC$271,FALSE),LEN(VLOOKUP($A67,csapatok!$A:$GR,CC$271,FALSE))-6),'csapat-ranglista'!$A:$CC,CC$272,FALSE)/8,VLOOKUP(VLOOKUP($A67,csapatok!$A:$GR,CC$271,FALSE),'csapat-ranglista'!$A:$CC,CC$272,FALSE)/4),0)</f>
        <v>0</v>
      </c>
      <c r="CD67" s="226">
        <f>IFERROR(IF(RIGHT(VLOOKUP($A67,csapatok!$A:$GR,CD$271,FALSE),5)="Csere",VLOOKUP(LEFT(VLOOKUP($A67,csapatok!$A:$GR,CD$271,FALSE),LEN(VLOOKUP($A67,csapatok!$A:$GR,CD$271,FALSE))-6),'csapat-ranglista'!$A:$CC,CD$272,FALSE)/8,VLOOKUP(VLOOKUP($A67,csapatok!$A:$GR,CD$271,FALSE),'csapat-ranglista'!$A:$CC,CD$272,FALSE)/4),0)</f>
        <v>12.490844094947006</v>
      </c>
      <c r="CE67" s="226">
        <f>IFERROR(IF(RIGHT(VLOOKUP($A67,csapatok!$A:$GR,CE$271,FALSE),5)="Csere",VLOOKUP(LEFT(VLOOKUP($A67,csapatok!$A:$GR,CE$271,FALSE),LEN(VLOOKUP($A67,csapatok!$A:$GR,CE$271,FALSE))-6),'csapat-ranglista'!$A:$CC,CE$272,FALSE)/8,VLOOKUP(VLOOKUP($A67,csapatok!$A:$GR,CE$271,FALSE),'csapat-ranglista'!$A:$CC,CE$272,FALSE)/4),0)</f>
        <v>0</v>
      </c>
      <c r="CF67" s="226">
        <f>IFERROR(IF(RIGHT(VLOOKUP($A67,csapatok!$A:$GR,CF$271,FALSE),5)="Csere",VLOOKUP(LEFT(VLOOKUP($A67,csapatok!$A:$GR,CF$271,FALSE),LEN(VLOOKUP($A67,csapatok!$A:$GR,CF$271,FALSE))-6),'csapat-ranglista'!$A:$CC,CF$272,FALSE)/8,VLOOKUP(VLOOKUP($A67,csapatok!$A:$GR,CF$271,FALSE),'csapat-ranglista'!$A:$CC,CF$272,FALSE)/4),0)</f>
        <v>0</v>
      </c>
      <c r="CG67" s="226">
        <f>IFERROR(IF(RIGHT(VLOOKUP($A67,csapatok!$A:$GR,CG$271,FALSE),5)="Csere",VLOOKUP(LEFT(VLOOKUP($A67,csapatok!$A:$GR,CG$271,FALSE),LEN(VLOOKUP($A67,csapatok!$A:$GR,CG$271,FALSE))-6),'csapat-ranglista'!$A:$CC,CG$272,FALSE)/8,VLOOKUP(VLOOKUP($A67,csapatok!$A:$GR,CG$271,FALSE),'csapat-ranglista'!$A:$CC,CG$272,FALSE)/4),0)</f>
        <v>0</v>
      </c>
      <c r="CH67" s="226">
        <f>IFERROR(IF(RIGHT(VLOOKUP($A67,csapatok!$A:$GR,CH$271,FALSE),5)="Csere",VLOOKUP(LEFT(VLOOKUP($A67,csapatok!$A:$GR,CH$271,FALSE),LEN(VLOOKUP($A67,csapatok!$A:$GR,CH$271,FALSE))-6),'csapat-ranglista'!$A:$CC,CH$272,FALSE)/8,VLOOKUP(VLOOKUP($A67,csapatok!$A:$GR,CH$271,FALSE),'csapat-ranglista'!$A:$CC,CH$272,FALSE)/4),0)</f>
        <v>0</v>
      </c>
      <c r="CI67" s="226">
        <f>IFERROR(IF(RIGHT(VLOOKUP($A67,csapatok!$A:$GR,CI$271,FALSE),5)="Csere",VLOOKUP(LEFT(VLOOKUP($A67,csapatok!$A:$GR,CI$271,FALSE),LEN(VLOOKUP($A67,csapatok!$A:$GR,CI$271,FALSE))-6),'csapat-ranglista'!$A:$CC,CI$272,FALSE)/8,VLOOKUP(VLOOKUP($A67,csapatok!$A:$GR,CI$271,FALSE),'csapat-ranglista'!$A:$CC,CI$272,FALSE)/4),0)</f>
        <v>0</v>
      </c>
      <c r="CJ67" s="227">
        <f>versenyek!$IQ$11*IFERROR(VLOOKUP(VLOOKUP($A67,versenyek!IP:IR,3,FALSE),szabalyok!$A$16:$B$23,2,FALSE)/4,0)</f>
        <v>0</v>
      </c>
      <c r="CK67" s="227">
        <f>versenyek!$IT$11*IFERROR(VLOOKUP(VLOOKUP($A67,versenyek!IS:IU,3,FALSE),szabalyok!$A$16:$B$23,2,FALSE)/4,0)</f>
        <v>0</v>
      </c>
      <c r="CL67" s="226"/>
      <c r="CM67" s="250">
        <f t="shared" ref="CM67:CM130" si="4">SUM(BF67:CL67)</f>
        <v>12.490844094947006</v>
      </c>
    </row>
    <row r="68" spans="1:91">
      <c r="A68" s="32" t="s">
        <v>1381</v>
      </c>
      <c r="B68" s="133">
        <v>36875</v>
      </c>
      <c r="C68" s="133" t="s">
        <v>1236</v>
      </c>
      <c r="D68" s="32" t="s">
        <v>9</v>
      </c>
      <c r="E68" s="47"/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f>IFERROR(IF(RIGHT(VLOOKUP($A68,csapatok!$A:$BL,X$271,FALSE),5)="Csere",VLOOKUP(LEFT(VLOOKUP($A68,csapatok!$A:$BL,X$271,FALSE),LEN(VLOOKUP($A68,csapatok!$A:$BL,X$271,FALSE))-6),'csapat-ranglista'!$A:$CC,X$272,FALSE)/8,VLOOKUP(VLOOKUP($A68,csapatok!$A:$BL,X$271,FALSE),'csapat-ranglista'!$A:$CC,X$272,FALSE)/4),0)</f>
        <v>0</v>
      </c>
      <c r="Y68" s="32">
        <f>IFERROR(IF(RIGHT(VLOOKUP($A68,csapatok!$A:$BL,Y$271,FALSE),5)="Csere",VLOOKUP(LEFT(VLOOKUP($A68,csapatok!$A:$BL,Y$271,FALSE),LEN(VLOOKUP($A68,csapatok!$A:$BL,Y$271,FALSE))-6),'csapat-ranglista'!$A:$CC,Y$272,FALSE)/8,VLOOKUP(VLOOKUP($A68,csapatok!$A:$BL,Y$271,FALSE),'csapat-ranglista'!$A:$CC,Y$272,FALSE)/4),0)</f>
        <v>0</v>
      </c>
      <c r="Z68" s="32">
        <f>IFERROR(IF(RIGHT(VLOOKUP($A68,csapatok!$A:$BL,Z$271,FALSE),5)="Csere",VLOOKUP(LEFT(VLOOKUP($A68,csapatok!$A:$BL,Z$271,FALSE),LEN(VLOOKUP($A68,csapatok!$A:$BL,Z$271,FALSE))-6),'csapat-ranglista'!$A:$CC,Z$272,FALSE)/8,VLOOKUP(VLOOKUP($A68,csapatok!$A:$BL,Z$271,FALSE),'csapat-ranglista'!$A:$CC,Z$272,FALSE)/4),0)</f>
        <v>0</v>
      </c>
      <c r="AA68" s="32">
        <f>IFERROR(IF(RIGHT(VLOOKUP($A68,csapatok!$A:$BL,AA$271,FALSE),5)="Csere",VLOOKUP(LEFT(VLOOKUP($A68,csapatok!$A:$BL,AA$271,FALSE),LEN(VLOOKUP($A68,csapatok!$A:$BL,AA$271,FALSE))-6),'csapat-ranglista'!$A:$CC,AA$272,FALSE)/8,VLOOKUP(VLOOKUP($A68,csapatok!$A:$BL,AA$271,FALSE),'csapat-ranglista'!$A:$CC,AA$272,FALSE)/4),0)</f>
        <v>0</v>
      </c>
      <c r="AB68" s="226">
        <f>IFERROR(IF(RIGHT(VLOOKUP($A68,csapatok!$A:$BL,AB$271,FALSE),5)="Csere",VLOOKUP(LEFT(VLOOKUP($A68,csapatok!$A:$BL,AB$271,FALSE),LEN(VLOOKUP($A68,csapatok!$A:$BL,AB$271,FALSE))-6),'csapat-ranglista'!$A:$CC,AB$272,FALSE)/8,VLOOKUP(VLOOKUP($A68,csapatok!$A:$BL,AB$271,FALSE),'csapat-ranglista'!$A:$CC,AB$272,FALSE)/4),0)</f>
        <v>0</v>
      </c>
      <c r="AC68" s="226">
        <f>IFERROR(IF(RIGHT(VLOOKUP($A68,csapatok!$A:$BL,AC$271,FALSE),5)="Csere",VLOOKUP(LEFT(VLOOKUP($A68,csapatok!$A:$BL,AC$271,FALSE),LEN(VLOOKUP($A68,csapatok!$A:$BL,AC$271,FALSE))-6),'csapat-ranglista'!$A:$CC,AC$272,FALSE)/8,VLOOKUP(VLOOKUP($A68,csapatok!$A:$BL,AC$271,FALSE),'csapat-ranglista'!$A:$CC,AC$272,FALSE)/4),0)</f>
        <v>0</v>
      </c>
      <c r="AD68" s="226">
        <f>IFERROR(IF(RIGHT(VLOOKUP($A68,csapatok!$A:$BL,AD$271,FALSE),5)="Csere",VLOOKUP(LEFT(VLOOKUP($A68,csapatok!$A:$BL,AD$271,FALSE),LEN(VLOOKUP($A68,csapatok!$A:$BL,AD$271,FALSE))-6),'csapat-ranglista'!$A:$CC,AD$272,FALSE)/8,VLOOKUP(VLOOKUP($A68,csapatok!$A:$BL,AD$271,FALSE),'csapat-ranglista'!$A:$CC,AD$272,FALSE)/4),0)</f>
        <v>0</v>
      </c>
      <c r="AE68" s="226">
        <f>IFERROR(IF(RIGHT(VLOOKUP($A68,csapatok!$A:$BL,AE$271,FALSE),5)="Csere",VLOOKUP(LEFT(VLOOKUP($A68,csapatok!$A:$BL,AE$271,FALSE),LEN(VLOOKUP($A68,csapatok!$A:$BL,AE$271,FALSE))-6),'csapat-ranglista'!$A:$CC,AE$272,FALSE)/8,VLOOKUP(VLOOKUP($A68,csapatok!$A:$BL,AE$271,FALSE),'csapat-ranglista'!$A:$CC,AE$272,FALSE)/4),0)</f>
        <v>0</v>
      </c>
      <c r="AF68" s="226">
        <f>IFERROR(IF(RIGHT(VLOOKUP($A68,csapatok!$A:$BL,AF$271,FALSE),5)="Csere",VLOOKUP(LEFT(VLOOKUP($A68,csapatok!$A:$BL,AF$271,FALSE),LEN(VLOOKUP($A68,csapatok!$A:$BL,AF$271,FALSE))-6),'csapat-ranglista'!$A:$CC,AF$272,FALSE)/8,VLOOKUP(VLOOKUP($A68,csapatok!$A:$BL,AF$271,FALSE),'csapat-ranglista'!$A:$CC,AF$272,FALSE)/4),0)</f>
        <v>0</v>
      </c>
      <c r="AG68" s="226">
        <f>IFERROR(IF(RIGHT(VLOOKUP($A68,csapatok!$A:$BL,AG$271,FALSE),5)="Csere",VLOOKUP(LEFT(VLOOKUP($A68,csapatok!$A:$BL,AG$271,FALSE),LEN(VLOOKUP($A68,csapatok!$A:$BL,AG$271,FALSE))-6),'csapat-ranglista'!$A:$CC,AG$272,FALSE)/8,VLOOKUP(VLOOKUP($A68,csapatok!$A:$BL,AG$271,FALSE),'csapat-ranglista'!$A:$CC,AG$272,FALSE)/4),0)</f>
        <v>0</v>
      </c>
      <c r="AH68" s="226">
        <f>IFERROR(IF(RIGHT(VLOOKUP($A68,csapatok!$A:$BL,AH$271,FALSE),5)="Csere",VLOOKUP(LEFT(VLOOKUP($A68,csapatok!$A:$BL,AH$271,FALSE),LEN(VLOOKUP($A68,csapatok!$A:$BL,AH$271,FALSE))-6),'csapat-ranglista'!$A:$CC,AH$272,FALSE)/8,VLOOKUP(VLOOKUP($A68,csapatok!$A:$BL,AH$271,FALSE),'csapat-ranglista'!$A:$CC,AH$272,FALSE)/4),0)</f>
        <v>0</v>
      </c>
      <c r="AI68" s="226">
        <f>IFERROR(IF(RIGHT(VLOOKUP($A68,csapatok!$A:$BL,AI$271,FALSE),5)="Csere",VLOOKUP(LEFT(VLOOKUP($A68,csapatok!$A:$BL,AI$271,FALSE),LEN(VLOOKUP($A68,csapatok!$A:$BL,AI$271,FALSE))-6),'csapat-ranglista'!$A:$CC,AI$272,FALSE)/8,VLOOKUP(VLOOKUP($A68,csapatok!$A:$BL,AI$271,FALSE),'csapat-ranglista'!$A:$CC,AI$272,FALSE)/4),0)</f>
        <v>0</v>
      </c>
      <c r="AJ68" s="226">
        <f>IFERROR(IF(RIGHT(VLOOKUP($A68,csapatok!$A:$BL,AJ$271,FALSE),5)="Csere",VLOOKUP(LEFT(VLOOKUP($A68,csapatok!$A:$BL,AJ$271,FALSE),LEN(VLOOKUP($A68,csapatok!$A:$BL,AJ$271,FALSE))-6),'csapat-ranglista'!$A:$CC,AJ$272,FALSE)/8,VLOOKUP(VLOOKUP($A68,csapatok!$A:$BL,AJ$271,FALSE),'csapat-ranglista'!$A:$CC,AJ$272,FALSE)/2),0)</f>
        <v>0</v>
      </c>
      <c r="AK68" s="226">
        <f>IFERROR(IF(RIGHT(VLOOKUP($A68,csapatok!$A:$CN,AK$271,FALSE),5)="Csere",VLOOKUP(LEFT(VLOOKUP($A68,csapatok!$A:$CN,AK$271,FALSE),LEN(VLOOKUP($A68,csapatok!$A:$CN,AK$271,FALSE))-6),'csapat-ranglista'!$A:$CC,AK$272,FALSE)/8,VLOOKUP(VLOOKUP($A68,csapatok!$A:$CN,AK$271,FALSE),'csapat-ranglista'!$A:$CC,AK$272,FALSE)/4),0)</f>
        <v>0</v>
      </c>
      <c r="AL68" s="226">
        <f>IFERROR(IF(RIGHT(VLOOKUP($A68,csapatok!$A:$CN,AL$271,FALSE),5)="Csere",VLOOKUP(LEFT(VLOOKUP($A68,csapatok!$A:$CN,AL$271,FALSE),LEN(VLOOKUP($A68,csapatok!$A:$CN,AL$271,FALSE))-6),'csapat-ranglista'!$A:$CC,AL$272,FALSE)/8,VLOOKUP(VLOOKUP($A68,csapatok!$A:$CN,AL$271,FALSE),'csapat-ranglista'!$A:$CC,AL$272,FALSE)/4),0)</f>
        <v>0</v>
      </c>
      <c r="AM68" s="226">
        <f>IFERROR(IF(RIGHT(VLOOKUP($A68,csapatok!$A:$CN,AM$271,FALSE),5)="Csere",VLOOKUP(LEFT(VLOOKUP($A68,csapatok!$A:$CN,AM$271,FALSE),LEN(VLOOKUP($A68,csapatok!$A:$CN,AM$271,FALSE))-6),'csapat-ranglista'!$A:$CC,AM$272,FALSE)/8,VLOOKUP(VLOOKUP($A68,csapatok!$A:$CN,AM$271,FALSE),'csapat-ranglista'!$A:$CC,AM$272,FALSE)/4),0)</f>
        <v>0</v>
      </c>
      <c r="AN68" s="226">
        <f>IFERROR(IF(RIGHT(VLOOKUP($A68,csapatok!$A:$CN,AN$271,FALSE),5)="Csere",VLOOKUP(LEFT(VLOOKUP($A68,csapatok!$A:$CN,AN$271,FALSE),LEN(VLOOKUP($A68,csapatok!$A:$CN,AN$271,FALSE))-6),'csapat-ranglista'!$A:$CC,AN$272,FALSE)/8,VLOOKUP(VLOOKUP($A68,csapatok!$A:$CN,AN$271,FALSE),'csapat-ranglista'!$A:$CC,AN$272,FALSE)/4),0)</f>
        <v>0</v>
      </c>
      <c r="AO68" s="226">
        <f>IFERROR(IF(RIGHT(VLOOKUP($A68,csapatok!$A:$CN,AO$271,FALSE),5)="Csere",VLOOKUP(LEFT(VLOOKUP($A68,csapatok!$A:$CN,AO$271,FALSE),LEN(VLOOKUP($A68,csapatok!$A:$CN,AO$271,FALSE))-6),'csapat-ranglista'!$A:$CC,AO$272,FALSE)/8,VLOOKUP(VLOOKUP($A68,csapatok!$A:$CN,AO$271,FALSE),'csapat-ranglista'!$A:$CC,AO$272,FALSE)/4),0)</f>
        <v>0</v>
      </c>
      <c r="AP68" s="226">
        <f>IFERROR(IF(RIGHT(VLOOKUP($A68,csapatok!$A:$CN,AP$271,FALSE),5)="Csere",VLOOKUP(LEFT(VLOOKUP($A68,csapatok!$A:$CN,AP$271,FALSE),LEN(VLOOKUP($A68,csapatok!$A:$CN,AP$271,FALSE))-6),'csapat-ranglista'!$A:$CC,AP$272,FALSE)/8,VLOOKUP(VLOOKUP($A68,csapatok!$A:$CN,AP$271,FALSE),'csapat-ranglista'!$A:$CC,AP$272,FALSE)/4),0)</f>
        <v>0</v>
      </c>
      <c r="AQ68" s="226">
        <f>IFERROR(IF(RIGHT(VLOOKUP($A68,csapatok!$A:$CN,AQ$271,FALSE),5)="Csere",VLOOKUP(LEFT(VLOOKUP($A68,csapatok!$A:$CN,AQ$271,FALSE),LEN(VLOOKUP($A68,csapatok!$A:$CN,AQ$271,FALSE))-6),'csapat-ranglista'!$A:$CC,AQ$272,FALSE)/8,VLOOKUP(VLOOKUP($A68,csapatok!$A:$CN,AQ$271,FALSE),'csapat-ranglista'!$A:$CC,AQ$272,FALSE)/4),0)</f>
        <v>0</v>
      </c>
      <c r="AR68" s="226">
        <f>IFERROR(IF(RIGHT(VLOOKUP($A68,csapatok!$A:$CN,AR$271,FALSE),5)="Csere",VLOOKUP(LEFT(VLOOKUP($A68,csapatok!$A:$CN,AR$271,FALSE),LEN(VLOOKUP($A68,csapatok!$A:$CN,AR$271,FALSE))-6),'csapat-ranglista'!$A:$CC,AR$272,FALSE)/8,VLOOKUP(VLOOKUP($A68,csapatok!$A:$CN,AR$271,FALSE),'csapat-ranglista'!$A:$CC,AR$272,FALSE)/4),0)</f>
        <v>0</v>
      </c>
      <c r="AS68" s="226">
        <f>IFERROR(IF(RIGHT(VLOOKUP($A68,csapatok!$A:$CN,AS$271,FALSE),5)="Csere",VLOOKUP(LEFT(VLOOKUP($A68,csapatok!$A:$CN,AS$271,FALSE),LEN(VLOOKUP($A68,csapatok!$A:$CN,AS$271,FALSE))-6),'csapat-ranglista'!$A:$CC,AS$272,FALSE)/8,VLOOKUP(VLOOKUP($A68,csapatok!$A:$CN,AS$271,FALSE),'csapat-ranglista'!$A:$CC,AS$272,FALSE)/4),0)</f>
        <v>0</v>
      </c>
      <c r="AT68" s="226">
        <f>IFERROR(IF(RIGHT(VLOOKUP($A68,csapatok!$A:$CN,AT$271,FALSE),5)="Csere",VLOOKUP(LEFT(VLOOKUP($A68,csapatok!$A:$CN,AT$271,FALSE),LEN(VLOOKUP($A68,csapatok!$A:$CN,AT$271,FALSE))-6),'csapat-ranglista'!$A:$CC,AT$272,FALSE)/8,VLOOKUP(VLOOKUP($A68,csapatok!$A:$CN,AT$271,FALSE),'csapat-ranglista'!$A:$CC,AT$272,FALSE)/4),0)</f>
        <v>0</v>
      </c>
      <c r="AU68" s="226">
        <f>IFERROR(IF(RIGHT(VLOOKUP($A68,csapatok!$A:$CN,AU$271,FALSE),5)="Csere",VLOOKUP(LEFT(VLOOKUP($A68,csapatok!$A:$CN,AU$271,FALSE),LEN(VLOOKUP($A68,csapatok!$A:$CN,AU$271,FALSE))-6),'csapat-ranglista'!$A:$CC,AU$272,FALSE)/8,VLOOKUP(VLOOKUP($A68,csapatok!$A:$CN,AU$271,FALSE),'csapat-ranglista'!$A:$CC,AU$272,FALSE)/4),0)</f>
        <v>0</v>
      </c>
      <c r="AV68" s="226">
        <f>IFERROR(IF(RIGHT(VLOOKUP($A68,csapatok!$A:$CN,AV$271,FALSE),5)="Csere",VLOOKUP(LEFT(VLOOKUP($A68,csapatok!$A:$CN,AV$271,FALSE),LEN(VLOOKUP($A68,csapatok!$A:$CN,AV$271,FALSE))-6),'csapat-ranglista'!$A:$CC,AV$272,FALSE)/8,VLOOKUP(VLOOKUP($A68,csapatok!$A:$CN,AV$271,FALSE),'csapat-ranglista'!$A:$CC,AV$272,FALSE)/4),0)</f>
        <v>0</v>
      </c>
      <c r="AW68" s="226">
        <f>IFERROR(IF(RIGHT(VLOOKUP($A68,csapatok!$A:$CN,AW$271,FALSE),5)="Csere",VLOOKUP(LEFT(VLOOKUP($A68,csapatok!$A:$CN,AW$271,FALSE),LEN(VLOOKUP($A68,csapatok!$A:$CN,AW$271,FALSE))-6),'csapat-ranglista'!$A:$CC,AW$272,FALSE)/8,VLOOKUP(VLOOKUP($A68,csapatok!$A:$CN,AW$271,FALSE),'csapat-ranglista'!$A:$CC,AW$272,FALSE)/4),0)</f>
        <v>0</v>
      </c>
      <c r="AX68" s="226">
        <f>IFERROR(IF(RIGHT(VLOOKUP($A68,csapatok!$A:$CN,AX$271,FALSE),5)="Csere",VLOOKUP(LEFT(VLOOKUP($A68,csapatok!$A:$CN,AX$271,FALSE),LEN(VLOOKUP($A68,csapatok!$A:$CN,AX$271,FALSE))-6),'csapat-ranglista'!$A:$CC,AX$272,FALSE)/8,VLOOKUP(VLOOKUP($A68,csapatok!$A:$CN,AX$271,FALSE),'csapat-ranglista'!$A:$CC,AX$272,FALSE)/4),0)</f>
        <v>0</v>
      </c>
      <c r="AY68" s="226">
        <f>IFERROR(IF(RIGHT(VLOOKUP($A68,csapatok!$A:$GR,AY$271,FALSE),5)="Csere",VLOOKUP(LEFT(VLOOKUP($A68,csapatok!$A:$GR,AY$271,FALSE),LEN(VLOOKUP($A68,csapatok!$A:$GR,AY$271,FALSE))-6),'csapat-ranglista'!$A:$CC,AY$272,FALSE)/8,VLOOKUP(VLOOKUP($A68,csapatok!$A:$GR,AY$271,FALSE),'csapat-ranglista'!$A:$CC,AY$272,FALSE)/4),0)</f>
        <v>0</v>
      </c>
      <c r="AZ68" s="226">
        <f>IFERROR(IF(RIGHT(VLOOKUP($A68,csapatok!$A:$GR,AZ$271,FALSE),5)="Csere",VLOOKUP(LEFT(VLOOKUP($A68,csapatok!$A:$GR,AZ$271,FALSE),LEN(VLOOKUP($A68,csapatok!$A:$GR,AZ$271,FALSE))-6),'csapat-ranglista'!$A:$CC,AZ$272,FALSE)/8,VLOOKUP(VLOOKUP($A68,csapatok!$A:$GR,AZ$271,FALSE),'csapat-ranglista'!$A:$CC,AZ$272,FALSE)/4),0)</f>
        <v>0</v>
      </c>
      <c r="BA68" s="226">
        <f>IFERROR(IF(RIGHT(VLOOKUP($A68,csapatok!$A:$GR,BA$271,FALSE),5)="Csere",VLOOKUP(LEFT(VLOOKUP($A68,csapatok!$A:$GR,BA$271,FALSE),LEN(VLOOKUP($A68,csapatok!$A:$GR,BA$271,FALSE))-6),'csapat-ranglista'!$A:$CC,BA$272,FALSE)/8,VLOOKUP(VLOOKUP($A68,csapatok!$A:$GR,BA$271,FALSE),'csapat-ranglista'!$A:$CC,BA$272,FALSE)/4),0)</f>
        <v>0</v>
      </c>
      <c r="BB68" s="226">
        <f>IFERROR(IF(RIGHT(VLOOKUP($A68,csapatok!$A:$GR,BB$271,FALSE),5)="Csere",VLOOKUP(LEFT(VLOOKUP($A68,csapatok!$A:$GR,BB$271,FALSE),LEN(VLOOKUP($A68,csapatok!$A:$GR,BB$271,FALSE))-6),'csapat-ranglista'!$A:$CC,BB$272,FALSE)/8,VLOOKUP(VLOOKUP($A68,csapatok!$A:$GR,BB$271,FALSE),'csapat-ranglista'!$A:$CC,BB$272,FALSE)/4),0)</f>
        <v>0</v>
      </c>
      <c r="BC68" s="227">
        <f>versenyek!$ES$11*IFERROR(VLOOKUP(VLOOKUP($A68,versenyek!ER:ET,3,FALSE),szabalyok!$A$16:$B$23,2,FALSE)/4,0)</f>
        <v>0</v>
      </c>
      <c r="BD68" s="227">
        <f>versenyek!$EV$11*IFERROR(VLOOKUP(VLOOKUP($A68,versenyek!EU:EW,3,FALSE),szabalyok!$A$16:$B$23,2,FALSE)/4,0)</f>
        <v>0</v>
      </c>
      <c r="BE68" s="226">
        <f>IFERROR(IF(RIGHT(VLOOKUP($A68,csapatok!$A:$GR,BE$271,FALSE),5)="Csere",VLOOKUP(LEFT(VLOOKUP($A68,csapatok!$A:$GR,BE$271,FALSE),LEN(VLOOKUP($A68,csapatok!$A:$GR,BE$271,FALSE))-6),'csapat-ranglista'!$A:$CC,BE$272,FALSE)/8,VLOOKUP(VLOOKUP($A68,csapatok!$A:$GR,BE$271,FALSE),'csapat-ranglista'!$A:$CC,BE$272,FALSE)/4),0)</f>
        <v>0</v>
      </c>
      <c r="BF68" s="226">
        <f>IFERROR(IF(RIGHT(VLOOKUP($A68,csapatok!$A:$GR,BF$271,FALSE),5)="Csere",VLOOKUP(LEFT(VLOOKUP($A68,csapatok!$A:$GR,BF$271,FALSE),LEN(VLOOKUP($A68,csapatok!$A:$GR,BF$271,FALSE))-6),'csapat-ranglista'!$A:$CC,BF$272,FALSE)/8,VLOOKUP(VLOOKUP($A68,csapatok!$A:$GR,BF$271,FALSE),'csapat-ranglista'!$A:$CC,BF$272,FALSE)/4),0)</f>
        <v>0</v>
      </c>
      <c r="BG68" s="226">
        <f>IFERROR(IF(RIGHT(VLOOKUP($A68,csapatok!$A:$GR,BG$271,FALSE),5)="Csere",VLOOKUP(LEFT(VLOOKUP($A68,csapatok!$A:$GR,BG$271,FALSE),LEN(VLOOKUP($A68,csapatok!$A:$GR,BG$271,FALSE))-6),'csapat-ranglista'!$A:$CC,BG$272,FALSE)/8,VLOOKUP(VLOOKUP($A68,csapatok!$A:$GR,BG$271,FALSE),'csapat-ranglista'!$A:$CC,BG$272,FALSE)/4),0)</f>
        <v>0</v>
      </c>
      <c r="BH68" s="226">
        <f>IFERROR(IF(RIGHT(VLOOKUP($A68,csapatok!$A:$GR,BH$271,FALSE),5)="Csere",VLOOKUP(LEFT(VLOOKUP($A68,csapatok!$A:$GR,BH$271,FALSE),LEN(VLOOKUP($A68,csapatok!$A:$GR,BH$271,FALSE))-6),'csapat-ranglista'!$A:$CC,BH$272,FALSE)/8,VLOOKUP(VLOOKUP($A68,csapatok!$A:$GR,BH$271,FALSE),'csapat-ranglista'!$A:$CC,BH$272,FALSE)/4),0)</f>
        <v>0</v>
      </c>
      <c r="BI68" s="226">
        <f>IFERROR(IF(RIGHT(VLOOKUP($A68,csapatok!$A:$GR,BI$271,FALSE),5)="Csere",VLOOKUP(LEFT(VLOOKUP($A68,csapatok!$A:$GR,BI$271,FALSE),LEN(VLOOKUP($A68,csapatok!$A:$GR,BI$271,FALSE))-6),'csapat-ranglista'!$A:$CC,BI$272,FALSE)/8,VLOOKUP(VLOOKUP($A68,csapatok!$A:$GR,BI$271,FALSE),'csapat-ranglista'!$A:$CC,BI$272,FALSE)/4),0)</f>
        <v>0</v>
      </c>
      <c r="BJ68" s="226">
        <f>IFERROR(IF(RIGHT(VLOOKUP($A68,csapatok!$A:$GR,BJ$271,FALSE),5)="Csere",VLOOKUP(LEFT(VLOOKUP($A68,csapatok!$A:$GR,BJ$271,FALSE),LEN(VLOOKUP($A68,csapatok!$A:$GR,BJ$271,FALSE))-6),'csapat-ranglista'!$A:$CC,BJ$272,FALSE)/8,VLOOKUP(VLOOKUP($A68,csapatok!$A:$GR,BJ$271,FALSE),'csapat-ranglista'!$A:$CC,BJ$272,FALSE)/4),0)</f>
        <v>0</v>
      </c>
      <c r="BK68" s="226">
        <f>IFERROR(IF(RIGHT(VLOOKUP($A68,csapatok!$A:$GR,BK$271,FALSE),5)="Csere",VLOOKUP(LEFT(VLOOKUP($A68,csapatok!$A:$GR,BK$271,FALSE),LEN(VLOOKUP($A68,csapatok!$A:$GR,BK$271,FALSE))-6),'csapat-ranglista'!$A:$CC,BK$272,FALSE)/8,VLOOKUP(VLOOKUP($A68,csapatok!$A:$GR,BK$271,FALSE),'csapat-ranglista'!$A:$CC,BK$272,FALSE)/4),0)</f>
        <v>0</v>
      </c>
      <c r="BL68" s="226">
        <f>IFERROR(IF(RIGHT(VLOOKUP($A68,csapatok!$A:$GR,BL$271,FALSE),5)="Csere",VLOOKUP(LEFT(VLOOKUP($A68,csapatok!$A:$GR,BL$271,FALSE),LEN(VLOOKUP($A68,csapatok!$A:$GR,BL$271,FALSE))-6),'csapat-ranglista'!$A:$CC,BL$272,FALSE)/8,VLOOKUP(VLOOKUP($A68,csapatok!$A:$GR,BL$271,FALSE),'csapat-ranglista'!$A:$CC,BL$272,FALSE)/4),0)</f>
        <v>0</v>
      </c>
      <c r="BM68" s="226">
        <f>IFERROR(IF(RIGHT(VLOOKUP($A68,csapatok!$A:$GR,BM$271,FALSE),5)="Csere",VLOOKUP(LEFT(VLOOKUP($A68,csapatok!$A:$GR,BM$271,FALSE),LEN(VLOOKUP($A68,csapatok!$A:$GR,BM$271,FALSE))-6),'csapat-ranglista'!$A:$CC,BM$272,FALSE)/8,VLOOKUP(VLOOKUP($A68,csapatok!$A:$GR,BM$271,FALSE),'csapat-ranglista'!$A:$CC,BM$272,FALSE)/4),0)</f>
        <v>0</v>
      </c>
      <c r="BN68" s="226">
        <f>IFERROR(IF(RIGHT(VLOOKUP($A68,csapatok!$A:$GR,BN$271,FALSE),5)="Csere",VLOOKUP(LEFT(VLOOKUP($A68,csapatok!$A:$GR,BN$271,FALSE),LEN(VLOOKUP($A68,csapatok!$A:$GR,BN$271,FALSE))-6),'csapat-ranglista'!$A:$CC,BN$272,FALSE)/8,VLOOKUP(VLOOKUP($A68,csapatok!$A:$GR,BN$271,FALSE),'csapat-ranglista'!$A:$CC,BN$272,FALSE)/4),0)</f>
        <v>0</v>
      </c>
      <c r="BO68" s="226">
        <f>IFERROR(IF(RIGHT(VLOOKUP($A68,csapatok!$A:$GR,BO$271,FALSE),5)="Csere",VLOOKUP(LEFT(VLOOKUP($A68,csapatok!$A:$GR,BO$271,FALSE),LEN(VLOOKUP($A68,csapatok!$A:$GR,BO$271,FALSE))-6),'csapat-ranglista'!$A:$CC,BO$272,FALSE)/8,VLOOKUP(VLOOKUP($A68,csapatok!$A:$GR,BO$271,FALSE),'csapat-ranglista'!$A:$CC,BO$272,FALSE)/4),0)</f>
        <v>0</v>
      </c>
      <c r="BP68" s="226">
        <f>IFERROR(IF(RIGHT(VLOOKUP($A68,csapatok!$A:$GR,BP$271,FALSE),5)="Csere",VLOOKUP(LEFT(VLOOKUP($A68,csapatok!$A:$GR,BP$271,FALSE),LEN(VLOOKUP($A68,csapatok!$A:$GR,BP$271,FALSE))-6),'csapat-ranglista'!$A:$CC,BP$272,FALSE)/8,VLOOKUP(VLOOKUP($A68,csapatok!$A:$GR,BP$271,FALSE),'csapat-ranglista'!$A:$CC,BP$272,FALSE)/4),0)</f>
        <v>0</v>
      </c>
      <c r="BQ68" s="226">
        <f>IFERROR(IF(RIGHT(VLOOKUP($A68,csapatok!$A:$GR,BQ$271,FALSE),5)="Csere",VLOOKUP(LEFT(VLOOKUP($A68,csapatok!$A:$GR,BQ$271,FALSE),LEN(VLOOKUP($A68,csapatok!$A:$GR,BQ$271,FALSE))-6),'csapat-ranglista'!$A:$CC,BQ$272,FALSE)/8,VLOOKUP(VLOOKUP($A68,csapatok!$A:$GR,BQ$271,FALSE),'csapat-ranglista'!$A:$CC,BQ$272,FALSE)/4),0)</f>
        <v>0</v>
      </c>
      <c r="BR68" s="226">
        <f>IFERROR(IF(RIGHT(VLOOKUP($A68,csapatok!$A:$GR,BR$271,FALSE),5)="Csere",VLOOKUP(LEFT(VLOOKUP($A68,csapatok!$A:$GR,BR$271,FALSE),LEN(VLOOKUP($A68,csapatok!$A:$GR,BR$271,FALSE))-6),'csapat-ranglista'!$A:$CC,BR$272,FALSE)/8,VLOOKUP(VLOOKUP($A68,csapatok!$A:$GR,BR$271,FALSE),'csapat-ranglista'!$A:$CC,BR$272,FALSE)/4),0)</f>
        <v>0</v>
      </c>
      <c r="BS68" s="226">
        <f>IFERROR(IF(RIGHT(VLOOKUP($A68,csapatok!$A:$GR,BS$271,FALSE),5)="Csere",VLOOKUP(LEFT(VLOOKUP($A68,csapatok!$A:$GR,BS$271,FALSE),LEN(VLOOKUP($A68,csapatok!$A:$GR,BS$271,FALSE))-6),'csapat-ranglista'!$A:$CC,BS$272,FALSE)/8,VLOOKUP(VLOOKUP($A68,csapatok!$A:$GR,BS$271,FALSE),'csapat-ranglista'!$A:$CC,BS$272,FALSE)/4),0)</f>
        <v>0</v>
      </c>
      <c r="BT68" s="226">
        <f>IFERROR(IF(RIGHT(VLOOKUP($A68,csapatok!$A:$GR,BT$271,FALSE),5)="Csere",VLOOKUP(LEFT(VLOOKUP($A68,csapatok!$A:$GR,BT$271,FALSE),LEN(VLOOKUP($A68,csapatok!$A:$GR,BT$271,FALSE))-6),'csapat-ranglista'!$A:$CC,BT$272,FALSE)/8,VLOOKUP(VLOOKUP($A68,csapatok!$A:$GR,BT$271,FALSE),'csapat-ranglista'!$A:$CC,BT$272,FALSE)/4),0)</f>
        <v>0</v>
      </c>
      <c r="BU68" s="226">
        <f>IFERROR(IF(RIGHT(VLOOKUP($A68,csapatok!$A:$GR,BU$271,FALSE),5)="Csere",VLOOKUP(LEFT(VLOOKUP($A68,csapatok!$A:$GR,BU$271,FALSE),LEN(VLOOKUP($A68,csapatok!$A:$GR,BU$271,FALSE))-6),'csapat-ranglista'!$A:$CC,BU$272,FALSE)/8,VLOOKUP(VLOOKUP($A68,csapatok!$A:$GR,BU$271,FALSE),'csapat-ranglista'!$A:$CC,BU$272,FALSE)/4),0)</f>
        <v>0</v>
      </c>
      <c r="BV68" s="226">
        <f>IFERROR(IF(RIGHT(VLOOKUP($A68,csapatok!$A:$GR,BV$271,FALSE),5)="Csere",VLOOKUP(LEFT(VLOOKUP($A68,csapatok!$A:$GR,BV$271,FALSE),LEN(VLOOKUP($A68,csapatok!$A:$GR,BV$271,FALSE))-6),'csapat-ranglista'!$A:$CC,BV$272,FALSE)/8,VLOOKUP(VLOOKUP($A68,csapatok!$A:$GR,BV$271,FALSE),'csapat-ranglista'!$A:$CC,BV$272,FALSE)/4),0)</f>
        <v>0</v>
      </c>
      <c r="BW68" s="226">
        <f>IFERROR(IF(RIGHT(VLOOKUP($A68,csapatok!$A:$GR,BW$271,FALSE),5)="Csere",VLOOKUP(LEFT(VLOOKUP($A68,csapatok!$A:$GR,BW$271,FALSE),LEN(VLOOKUP($A68,csapatok!$A:$GR,BW$271,FALSE))-6),'csapat-ranglista'!$A:$CC,BW$272,FALSE)/8,VLOOKUP(VLOOKUP($A68,csapatok!$A:$GR,BW$271,FALSE),'csapat-ranglista'!$A:$CC,BW$272,FALSE)/4),0)</f>
        <v>0</v>
      </c>
      <c r="BX68" s="226">
        <f>IFERROR(IF(RIGHT(VLOOKUP($A68,csapatok!$A:$GR,BX$271,FALSE),5)="Csere",VLOOKUP(LEFT(VLOOKUP($A68,csapatok!$A:$GR,BX$271,FALSE),LEN(VLOOKUP($A68,csapatok!$A:$GR,BX$271,FALSE))-6),'csapat-ranglista'!$A:$CC,BX$272,FALSE)/8,VLOOKUP(VLOOKUP($A68,csapatok!$A:$GR,BX$271,FALSE),'csapat-ranglista'!$A:$CC,BX$272,FALSE)/4),0)</f>
        <v>0</v>
      </c>
      <c r="BY68" s="226">
        <f>IFERROR(IF(RIGHT(VLOOKUP($A68,csapatok!$A:$GR,BY$271,FALSE),5)="Csere",VLOOKUP(LEFT(VLOOKUP($A68,csapatok!$A:$GR,BY$271,FALSE),LEN(VLOOKUP($A68,csapatok!$A:$GR,BY$271,FALSE))-6),'csapat-ranglista'!$A:$CC,BY$272,FALSE)/8,VLOOKUP(VLOOKUP($A68,csapatok!$A:$GR,BY$271,FALSE),'csapat-ranglista'!$A:$CC,BY$272,FALSE)/4),0)</f>
        <v>0</v>
      </c>
      <c r="BZ68" s="226">
        <f>IFERROR(IF(RIGHT(VLOOKUP($A68,csapatok!$A:$GR,BZ$271,FALSE),5)="Csere",VLOOKUP(LEFT(VLOOKUP($A68,csapatok!$A:$GR,BZ$271,FALSE),LEN(VLOOKUP($A68,csapatok!$A:$GR,BZ$271,FALSE))-6),'csapat-ranglista'!$A:$CC,BZ$272,FALSE)/8,VLOOKUP(VLOOKUP($A68,csapatok!$A:$GR,BZ$271,FALSE),'csapat-ranglista'!$A:$CC,BZ$272,FALSE)/4),0)</f>
        <v>0</v>
      </c>
      <c r="CA68" s="226">
        <f>IFERROR(IF(RIGHT(VLOOKUP($A68,csapatok!$A:$GR,CA$271,FALSE),5)="Csere",VLOOKUP(LEFT(VLOOKUP($A68,csapatok!$A:$GR,CA$271,FALSE),LEN(VLOOKUP($A68,csapatok!$A:$GR,CA$271,FALSE))-6),'csapat-ranglista'!$A:$CC,CA$272,FALSE)/8,VLOOKUP(VLOOKUP($A68,csapatok!$A:$GR,CA$271,FALSE),'csapat-ranglista'!$A:$CC,CA$272,FALSE)/4),0)</f>
        <v>0</v>
      </c>
      <c r="CB68" s="226">
        <f>IFERROR(IF(RIGHT(VLOOKUP($A68,csapatok!$A:$GR,CB$271,FALSE),5)="Csere",VLOOKUP(LEFT(VLOOKUP($A68,csapatok!$A:$GR,CB$271,FALSE),LEN(VLOOKUP($A68,csapatok!$A:$GR,CB$271,FALSE))-6),'csapat-ranglista'!$A:$CC,CB$272,FALSE)/8,VLOOKUP(VLOOKUP($A68,csapatok!$A:$GR,CB$271,FALSE),'csapat-ranglista'!$A:$CC,CB$272,FALSE)/4),0)</f>
        <v>0</v>
      </c>
      <c r="CC68" s="226">
        <f>IFERROR(IF(RIGHT(VLOOKUP($A68,csapatok!$A:$GR,CC$271,FALSE),5)="Csere",VLOOKUP(LEFT(VLOOKUP($A68,csapatok!$A:$GR,CC$271,FALSE),LEN(VLOOKUP($A68,csapatok!$A:$GR,CC$271,FALSE))-6),'csapat-ranglista'!$A:$CC,CC$272,FALSE)/8,VLOOKUP(VLOOKUP($A68,csapatok!$A:$GR,CC$271,FALSE),'csapat-ranglista'!$A:$CC,CC$272,FALSE)/4),0)</f>
        <v>0</v>
      </c>
      <c r="CD68" s="226">
        <f>IFERROR(IF(RIGHT(VLOOKUP($A68,csapatok!$A:$GR,CD$271,FALSE),5)="Csere",VLOOKUP(LEFT(VLOOKUP($A68,csapatok!$A:$GR,CD$271,FALSE),LEN(VLOOKUP($A68,csapatok!$A:$GR,CD$271,FALSE))-6),'csapat-ranglista'!$A:$CC,CD$272,FALSE)/8,VLOOKUP(VLOOKUP($A68,csapatok!$A:$GR,CD$271,FALSE),'csapat-ranglista'!$A:$CC,CD$272,FALSE)/4),0)</f>
        <v>12.490844094947006</v>
      </c>
      <c r="CE68" s="226">
        <f>IFERROR(IF(RIGHT(VLOOKUP($A68,csapatok!$A:$GR,CE$271,FALSE),5)="Csere",VLOOKUP(LEFT(VLOOKUP($A68,csapatok!$A:$GR,CE$271,FALSE),LEN(VLOOKUP($A68,csapatok!$A:$GR,CE$271,FALSE))-6),'csapat-ranglista'!$A:$CC,CE$272,FALSE)/8,VLOOKUP(VLOOKUP($A68,csapatok!$A:$GR,CE$271,FALSE),'csapat-ranglista'!$A:$CC,CE$272,FALSE)/4),0)</f>
        <v>0</v>
      </c>
      <c r="CF68" s="226">
        <f>IFERROR(IF(RIGHT(VLOOKUP($A68,csapatok!$A:$GR,CF$271,FALSE),5)="Csere",VLOOKUP(LEFT(VLOOKUP($A68,csapatok!$A:$GR,CF$271,FALSE),LEN(VLOOKUP($A68,csapatok!$A:$GR,CF$271,FALSE))-6),'csapat-ranglista'!$A:$CC,CF$272,FALSE)/8,VLOOKUP(VLOOKUP($A68,csapatok!$A:$GR,CF$271,FALSE),'csapat-ranglista'!$A:$CC,CF$272,FALSE)/4),0)</f>
        <v>0</v>
      </c>
      <c r="CG68" s="226">
        <f>IFERROR(IF(RIGHT(VLOOKUP($A68,csapatok!$A:$GR,CG$271,FALSE),5)="Csere",VLOOKUP(LEFT(VLOOKUP($A68,csapatok!$A:$GR,CG$271,FALSE),LEN(VLOOKUP($A68,csapatok!$A:$GR,CG$271,FALSE))-6),'csapat-ranglista'!$A:$CC,CG$272,FALSE)/8,VLOOKUP(VLOOKUP($A68,csapatok!$A:$GR,CG$271,FALSE),'csapat-ranglista'!$A:$CC,CG$272,FALSE)/4),0)</f>
        <v>0</v>
      </c>
      <c r="CH68" s="226">
        <f>IFERROR(IF(RIGHT(VLOOKUP($A68,csapatok!$A:$GR,CH$271,FALSE),5)="Csere",VLOOKUP(LEFT(VLOOKUP($A68,csapatok!$A:$GR,CH$271,FALSE),LEN(VLOOKUP($A68,csapatok!$A:$GR,CH$271,FALSE))-6),'csapat-ranglista'!$A:$CC,CH$272,FALSE)/8,VLOOKUP(VLOOKUP($A68,csapatok!$A:$GR,CH$271,FALSE),'csapat-ranglista'!$A:$CC,CH$272,FALSE)/4),0)</f>
        <v>0</v>
      </c>
      <c r="CI68" s="226">
        <f>IFERROR(IF(RIGHT(VLOOKUP($A68,csapatok!$A:$GR,CI$271,FALSE),5)="Csere",VLOOKUP(LEFT(VLOOKUP($A68,csapatok!$A:$GR,CI$271,FALSE),LEN(VLOOKUP($A68,csapatok!$A:$GR,CI$271,FALSE))-6),'csapat-ranglista'!$A:$CC,CI$272,FALSE)/8,VLOOKUP(VLOOKUP($A68,csapatok!$A:$GR,CI$271,FALSE),'csapat-ranglista'!$A:$CC,CI$272,FALSE)/4),0)</f>
        <v>0</v>
      </c>
      <c r="CJ68" s="227">
        <f>versenyek!$IQ$11*IFERROR(VLOOKUP(VLOOKUP($A68,versenyek!IP:IR,3,FALSE),szabalyok!$A$16:$B$23,2,FALSE)/4,0)</f>
        <v>0</v>
      </c>
      <c r="CK68" s="227">
        <f>versenyek!$IT$11*IFERROR(VLOOKUP(VLOOKUP($A68,versenyek!IS:IU,3,FALSE),szabalyok!$A$16:$B$23,2,FALSE)/4,0)</f>
        <v>0</v>
      </c>
      <c r="CL68" s="226"/>
      <c r="CM68" s="250">
        <f t="shared" si="4"/>
        <v>12.490844094947006</v>
      </c>
    </row>
    <row r="69" spans="1:91">
      <c r="A69" s="32" t="s">
        <v>1329</v>
      </c>
      <c r="B69" s="133">
        <v>34705</v>
      </c>
      <c r="C69" s="133" t="s">
        <v>1236</v>
      </c>
      <c r="D69" s="32" t="s">
        <v>9</v>
      </c>
      <c r="E69" s="47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226"/>
      <c r="AC69" s="226"/>
      <c r="AD69" s="226"/>
      <c r="AE69" s="226"/>
      <c r="AF69" s="226"/>
      <c r="AG69" s="226"/>
      <c r="AH69" s="226"/>
      <c r="AI69" s="226"/>
      <c r="AJ69" s="226"/>
      <c r="AK69" s="226"/>
      <c r="AL69" s="226"/>
      <c r="AM69" s="226"/>
      <c r="AN69" s="226"/>
      <c r="AO69" s="226"/>
      <c r="AP69" s="226">
        <f>IFERROR(IF(RIGHT(VLOOKUP($A69,csapatok!$A:$CN,AP$271,FALSE),5)="Csere",VLOOKUP(LEFT(VLOOKUP($A69,csapatok!$A:$CN,AP$271,FALSE),LEN(VLOOKUP($A69,csapatok!$A:$CN,AP$271,FALSE))-6),'csapat-ranglista'!$A:$CC,AP$272,FALSE)/8,VLOOKUP(VLOOKUP($A69,csapatok!$A:$CN,AP$271,FALSE),'csapat-ranglista'!$A:$CC,AP$272,FALSE)/4),0)</f>
        <v>0</v>
      </c>
      <c r="AQ69" s="226">
        <f>IFERROR(IF(RIGHT(VLOOKUP($A69,csapatok!$A:$CN,AQ$271,FALSE),5)="Csere",VLOOKUP(LEFT(VLOOKUP($A69,csapatok!$A:$CN,AQ$271,FALSE),LEN(VLOOKUP($A69,csapatok!$A:$CN,AQ$271,FALSE))-6),'csapat-ranglista'!$A:$CC,AQ$272,FALSE)/8,VLOOKUP(VLOOKUP($A69,csapatok!$A:$CN,AQ$271,FALSE),'csapat-ranglista'!$A:$CC,AQ$272,FALSE)/4),0)</f>
        <v>0</v>
      </c>
      <c r="AR69" s="226">
        <f>IFERROR(IF(RIGHT(VLOOKUP($A69,csapatok!$A:$CN,AR$271,FALSE),5)="Csere",VLOOKUP(LEFT(VLOOKUP($A69,csapatok!$A:$CN,AR$271,FALSE),LEN(VLOOKUP($A69,csapatok!$A:$CN,AR$271,FALSE))-6),'csapat-ranglista'!$A:$CC,AR$272,FALSE)/8,VLOOKUP(VLOOKUP($A69,csapatok!$A:$CN,AR$271,FALSE),'csapat-ranglista'!$A:$CC,AR$272,FALSE)/4),0)</f>
        <v>0</v>
      </c>
      <c r="AS69" s="226">
        <f>IFERROR(IF(RIGHT(VLOOKUP($A69,csapatok!$A:$CN,AS$271,FALSE),5)="Csere",VLOOKUP(LEFT(VLOOKUP($A69,csapatok!$A:$CN,AS$271,FALSE),LEN(VLOOKUP($A69,csapatok!$A:$CN,AS$271,FALSE))-6),'csapat-ranglista'!$A:$CC,AS$272,FALSE)/8,VLOOKUP(VLOOKUP($A69,csapatok!$A:$CN,AS$271,FALSE),'csapat-ranglista'!$A:$CC,AS$272,FALSE)/4),0)</f>
        <v>0</v>
      </c>
      <c r="AT69" s="226">
        <f>IFERROR(IF(RIGHT(VLOOKUP($A69,csapatok!$A:$CN,AT$271,FALSE),5)="Csere",VLOOKUP(LEFT(VLOOKUP($A69,csapatok!$A:$CN,AT$271,FALSE),LEN(VLOOKUP($A69,csapatok!$A:$CN,AT$271,FALSE))-6),'csapat-ranglista'!$A:$CC,AT$272,FALSE)/8,VLOOKUP(VLOOKUP($A69,csapatok!$A:$CN,AT$271,FALSE),'csapat-ranglista'!$A:$CC,AT$272,FALSE)/4),0)</f>
        <v>0</v>
      </c>
      <c r="AU69" s="226">
        <f>IFERROR(IF(RIGHT(VLOOKUP($A69,csapatok!$A:$CN,AU$271,FALSE),5)="Csere",VLOOKUP(LEFT(VLOOKUP($A69,csapatok!$A:$CN,AU$271,FALSE),LEN(VLOOKUP($A69,csapatok!$A:$CN,AU$271,FALSE))-6),'csapat-ranglista'!$A:$CC,AU$272,FALSE)/8,VLOOKUP(VLOOKUP($A69,csapatok!$A:$CN,AU$271,FALSE),'csapat-ranglista'!$A:$CC,AU$272,FALSE)/4),0)</f>
        <v>0</v>
      </c>
      <c r="AV69" s="226">
        <f>IFERROR(IF(RIGHT(VLOOKUP($A69,csapatok!$A:$CN,AV$271,FALSE),5)="Csere",VLOOKUP(LEFT(VLOOKUP($A69,csapatok!$A:$CN,AV$271,FALSE),LEN(VLOOKUP($A69,csapatok!$A:$CN,AV$271,FALSE))-6),'csapat-ranglista'!$A:$CC,AV$272,FALSE)/8,VLOOKUP(VLOOKUP($A69,csapatok!$A:$CN,AV$271,FALSE),'csapat-ranglista'!$A:$CC,AV$272,FALSE)/4),0)</f>
        <v>0</v>
      </c>
      <c r="AW69" s="226">
        <f>IFERROR(IF(RIGHT(VLOOKUP($A69,csapatok!$A:$CN,AW$271,FALSE),5)="Csere",VLOOKUP(LEFT(VLOOKUP($A69,csapatok!$A:$CN,AW$271,FALSE),LEN(VLOOKUP($A69,csapatok!$A:$CN,AW$271,FALSE))-6),'csapat-ranglista'!$A:$CC,AW$272,FALSE)/8,VLOOKUP(VLOOKUP($A69,csapatok!$A:$CN,AW$271,FALSE),'csapat-ranglista'!$A:$CC,AW$272,FALSE)/4),0)</f>
        <v>0</v>
      </c>
      <c r="AX69" s="226">
        <f>IFERROR(IF(RIGHT(VLOOKUP($A69,csapatok!$A:$CN,AX$271,FALSE),5)="Csere",VLOOKUP(LEFT(VLOOKUP($A69,csapatok!$A:$CN,AX$271,FALSE),LEN(VLOOKUP($A69,csapatok!$A:$CN,AX$271,FALSE))-6),'csapat-ranglista'!$A:$CC,AX$272,FALSE)/8,VLOOKUP(VLOOKUP($A69,csapatok!$A:$CN,AX$271,FALSE),'csapat-ranglista'!$A:$CC,AX$272,FALSE)/4),0)</f>
        <v>0</v>
      </c>
      <c r="AY69" s="226">
        <f>IFERROR(IF(RIGHT(VLOOKUP($A69,csapatok!$A:$GR,AY$271,FALSE),5)="Csere",VLOOKUP(LEFT(VLOOKUP($A69,csapatok!$A:$GR,AY$271,FALSE),LEN(VLOOKUP($A69,csapatok!$A:$GR,AY$271,FALSE))-6),'csapat-ranglista'!$A:$CC,AY$272,FALSE)/8,VLOOKUP(VLOOKUP($A69,csapatok!$A:$GR,AY$271,FALSE),'csapat-ranglista'!$A:$CC,AY$272,FALSE)/4),0)</f>
        <v>0</v>
      </c>
      <c r="AZ69" s="226">
        <f>IFERROR(IF(RIGHT(VLOOKUP($A69,csapatok!$A:$GR,AZ$271,FALSE),5)="Csere",VLOOKUP(LEFT(VLOOKUP($A69,csapatok!$A:$GR,AZ$271,FALSE),LEN(VLOOKUP($A69,csapatok!$A:$GR,AZ$271,FALSE))-6),'csapat-ranglista'!$A:$CC,AZ$272,FALSE)/8,VLOOKUP(VLOOKUP($A69,csapatok!$A:$GR,AZ$271,FALSE),'csapat-ranglista'!$A:$CC,AZ$272,FALSE)/4),0)</f>
        <v>0</v>
      </c>
      <c r="BA69" s="226">
        <f>IFERROR(IF(RIGHT(VLOOKUP($A69,csapatok!$A:$GR,BA$271,FALSE),5)="Csere",VLOOKUP(LEFT(VLOOKUP($A69,csapatok!$A:$GR,BA$271,FALSE),LEN(VLOOKUP($A69,csapatok!$A:$GR,BA$271,FALSE))-6),'csapat-ranglista'!$A:$CC,BA$272,FALSE)/8,VLOOKUP(VLOOKUP($A69,csapatok!$A:$GR,BA$271,FALSE),'csapat-ranglista'!$A:$CC,BA$272,FALSE)/4),0)</f>
        <v>0</v>
      </c>
      <c r="BB69" s="226">
        <f>IFERROR(IF(RIGHT(VLOOKUP($A69,csapatok!$A:$GR,BB$271,FALSE),5)="Csere",VLOOKUP(LEFT(VLOOKUP($A69,csapatok!$A:$GR,BB$271,FALSE),LEN(VLOOKUP($A69,csapatok!$A:$GR,BB$271,FALSE))-6),'csapat-ranglista'!$A:$CC,BB$272,FALSE)/8,VLOOKUP(VLOOKUP($A69,csapatok!$A:$GR,BB$271,FALSE),'csapat-ranglista'!$A:$CC,BB$272,FALSE)/4),0)</f>
        <v>0</v>
      </c>
      <c r="BC69" s="227">
        <f>versenyek!$ES$11*IFERROR(VLOOKUP(VLOOKUP($A69,versenyek!ER:ET,3,FALSE),szabalyok!$A$16:$B$23,2,FALSE)/4,0)</f>
        <v>0</v>
      </c>
      <c r="BD69" s="227">
        <f>versenyek!$EV$11*IFERROR(VLOOKUP(VLOOKUP($A69,versenyek!EU:EW,3,FALSE),szabalyok!$A$16:$B$23,2,FALSE)/4,0)</f>
        <v>0</v>
      </c>
      <c r="BE69" s="226">
        <f>IFERROR(IF(RIGHT(VLOOKUP($A69,csapatok!$A:$GR,BE$271,FALSE),5)="Csere",VLOOKUP(LEFT(VLOOKUP($A69,csapatok!$A:$GR,BE$271,FALSE),LEN(VLOOKUP($A69,csapatok!$A:$GR,BE$271,FALSE))-6),'csapat-ranglista'!$A:$CC,BE$272,FALSE)/8,VLOOKUP(VLOOKUP($A69,csapatok!$A:$GR,BE$271,FALSE),'csapat-ranglista'!$A:$CC,BE$272,FALSE)/4),0)</f>
        <v>0</v>
      </c>
      <c r="BF69" s="226">
        <f>IFERROR(IF(RIGHT(VLOOKUP($A69,csapatok!$A:$GR,BF$271,FALSE),5)="Csere",VLOOKUP(LEFT(VLOOKUP($A69,csapatok!$A:$GR,BF$271,FALSE),LEN(VLOOKUP($A69,csapatok!$A:$GR,BF$271,FALSE))-6),'csapat-ranglista'!$A:$CC,BF$272,FALSE)/8,VLOOKUP(VLOOKUP($A69,csapatok!$A:$GR,BF$271,FALSE),'csapat-ranglista'!$A:$CC,BF$272,FALSE)/4),0)</f>
        <v>0</v>
      </c>
      <c r="BG69" s="226">
        <f>IFERROR(IF(RIGHT(VLOOKUP($A69,csapatok!$A:$GR,BG$271,FALSE),5)="Csere",VLOOKUP(LEFT(VLOOKUP($A69,csapatok!$A:$GR,BG$271,FALSE),LEN(VLOOKUP($A69,csapatok!$A:$GR,BG$271,FALSE))-6),'csapat-ranglista'!$A:$CC,BG$272,FALSE)/8,VLOOKUP(VLOOKUP($A69,csapatok!$A:$GR,BG$271,FALSE),'csapat-ranglista'!$A:$CC,BG$272,FALSE)/4),0)</f>
        <v>0</v>
      </c>
      <c r="BH69" s="226">
        <f>IFERROR(IF(RIGHT(VLOOKUP($A69,csapatok!$A:$GR,BH$271,FALSE),5)="Csere",VLOOKUP(LEFT(VLOOKUP($A69,csapatok!$A:$GR,BH$271,FALSE),LEN(VLOOKUP($A69,csapatok!$A:$GR,BH$271,FALSE))-6),'csapat-ranglista'!$A:$CC,BH$272,FALSE)/8,VLOOKUP(VLOOKUP($A69,csapatok!$A:$GR,BH$271,FALSE),'csapat-ranglista'!$A:$CC,BH$272,FALSE)/4),0)</f>
        <v>0</v>
      </c>
      <c r="BI69" s="226">
        <f>IFERROR(IF(RIGHT(VLOOKUP($A69,csapatok!$A:$GR,BI$271,FALSE),5)="Csere",VLOOKUP(LEFT(VLOOKUP($A69,csapatok!$A:$GR,BI$271,FALSE),LEN(VLOOKUP($A69,csapatok!$A:$GR,BI$271,FALSE))-6),'csapat-ranglista'!$A:$CC,BI$272,FALSE)/8,VLOOKUP(VLOOKUP($A69,csapatok!$A:$GR,BI$271,FALSE),'csapat-ranglista'!$A:$CC,BI$272,FALSE)/4),0)</f>
        <v>0</v>
      </c>
      <c r="BJ69" s="226">
        <f>IFERROR(IF(RIGHT(VLOOKUP($A69,csapatok!$A:$GR,BJ$271,FALSE),5)="Csere",VLOOKUP(LEFT(VLOOKUP($A69,csapatok!$A:$GR,BJ$271,FALSE),LEN(VLOOKUP($A69,csapatok!$A:$GR,BJ$271,FALSE))-6),'csapat-ranglista'!$A:$CC,BJ$272,FALSE)/8,VLOOKUP(VLOOKUP($A69,csapatok!$A:$GR,BJ$271,FALSE),'csapat-ranglista'!$A:$CC,BJ$272,FALSE)/4),0)</f>
        <v>0</v>
      </c>
      <c r="BK69" s="226">
        <f>IFERROR(IF(RIGHT(VLOOKUP($A69,csapatok!$A:$GR,BK$271,FALSE),5)="Csere",VLOOKUP(LEFT(VLOOKUP($A69,csapatok!$A:$GR,BK$271,FALSE),LEN(VLOOKUP($A69,csapatok!$A:$GR,BK$271,FALSE))-6),'csapat-ranglista'!$A:$CC,BK$272,FALSE)/8,VLOOKUP(VLOOKUP($A69,csapatok!$A:$GR,BK$271,FALSE),'csapat-ranglista'!$A:$CC,BK$272,FALSE)/4),0)</f>
        <v>0</v>
      </c>
      <c r="BL69" s="226">
        <f>IFERROR(IF(RIGHT(VLOOKUP($A69,csapatok!$A:$GR,BL$271,FALSE),5)="Csere",VLOOKUP(LEFT(VLOOKUP($A69,csapatok!$A:$GR,BL$271,FALSE),LEN(VLOOKUP($A69,csapatok!$A:$GR,BL$271,FALSE))-6),'csapat-ranglista'!$A:$CC,BL$272,FALSE)/8,VLOOKUP(VLOOKUP($A69,csapatok!$A:$GR,BL$271,FALSE),'csapat-ranglista'!$A:$CC,BL$272,FALSE)/4),0)</f>
        <v>0</v>
      </c>
      <c r="BM69" s="226">
        <f>IFERROR(IF(RIGHT(VLOOKUP($A69,csapatok!$A:$GR,BM$271,FALSE),5)="Csere",VLOOKUP(LEFT(VLOOKUP($A69,csapatok!$A:$GR,BM$271,FALSE),LEN(VLOOKUP($A69,csapatok!$A:$GR,BM$271,FALSE))-6),'csapat-ranglista'!$A:$CC,BM$272,FALSE)/8,VLOOKUP(VLOOKUP($A69,csapatok!$A:$GR,BM$271,FALSE),'csapat-ranglista'!$A:$CC,BM$272,FALSE)/4),0)</f>
        <v>0</v>
      </c>
      <c r="BN69" s="226">
        <f>IFERROR(IF(RIGHT(VLOOKUP($A69,csapatok!$A:$GR,BN$271,FALSE),5)="Csere",VLOOKUP(LEFT(VLOOKUP($A69,csapatok!$A:$GR,BN$271,FALSE),LEN(VLOOKUP($A69,csapatok!$A:$GR,BN$271,FALSE))-6),'csapat-ranglista'!$A:$CC,BN$272,FALSE)/8,VLOOKUP(VLOOKUP($A69,csapatok!$A:$GR,BN$271,FALSE),'csapat-ranglista'!$A:$CC,BN$272,FALSE)/4),0)</f>
        <v>0</v>
      </c>
      <c r="BO69" s="226">
        <f>IFERROR(IF(RIGHT(VLOOKUP($A69,csapatok!$A:$GR,BO$271,FALSE),5)="Csere",VLOOKUP(LEFT(VLOOKUP($A69,csapatok!$A:$GR,BO$271,FALSE),LEN(VLOOKUP($A69,csapatok!$A:$GR,BO$271,FALSE))-6),'csapat-ranglista'!$A:$CC,BO$272,FALSE)/8,VLOOKUP(VLOOKUP($A69,csapatok!$A:$GR,BO$271,FALSE),'csapat-ranglista'!$A:$CC,BO$272,FALSE)/4),0)</f>
        <v>0</v>
      </c>
      <c r="BP69" s="226">
        <f>IFERROR(IF(RIGHT(VLOOKUP($A69,csapatok!$A:$GR,BP$271,FALSE),5)="Csere",VLOOKUP(LEFT(VLOOKUP($A69,csapatok!$A:$GR,BP$271,FALSE),LEN(VLOOKUP($A69,csapatok!$A:$GR,BP$271,FALSE))-6),'csapat-ranglista'!$A:$CC,BP$272,FALSE)/8,VLOOKUP(VLOOKUP($A69,csapatok!$A:$GR,BP$271,FALSE),'csapat-ranglista'!$A:$CC,BP$272,FALSE)/4),0)</f>
        <v>0</v>
      </c>
      <c r="BQ69" s="226">
        <f>IFERROR(IF(RIGHT(VLOOKUP($A69,csapatok!$A:$GR,BQ$271,FALSE),5)="Csere",VLOOKUP(LEFT(VLOOKUP($A69,csapatok!$A:$GR,BQ$271,FALSE),LEN(VLOOKUP($A69,csapatok!$A:$GR,BQ$271,FALSE))-6),'csapat-ranglista'!$A:$CC,BQ$272,FALSE)/8,VLOOKUP(VLOOKUP($A69,csapatok!$A:$GR,BQ$271,FALSE),'csapat-ranglista'!$A:$CC,BQ$272,FALSE)/4),0)</f>
        <v>0</v>
      </c>
      <c r="BR69" s="226">
        <f>IFERROR(IF(RIGHT(VLOOKUP($A69,csapatok!$A:$GR,BR$271,FALSE),5)="Csere",VLOOKUP(LEFT(VLOOKUP($A69,csapatok!$A:$GR,BR$271,FALSE),LEN(VLOOKUP($A69,csapatok!$A:$GR,BR$271,FALSE))-6),'csapat-ranglista'!$A:$CC,BR$272,FALSE)/8,VLOOKUP(VLOOKUP($A69,csapatok!$A:$GR,BR$271,FALSE),'csapat-ranglista'!$A:$CC,BR$272,FALSE)/4),0)</f>
        <v>0</v>
      </c>
      <c r="BS69" s="226">
        <f>IFERROR(IF(RIGHT(VLOOKUP($A69,csapatok!$A:$GR,BS$271,FALSE),5)="Csere",VLOOKUP(LEFT(VLOOKUP($A69,csapatok!$A:$GR,BS$271,FALSE),LEN(VLOOKUP($A69,csapatok!$A:$GR,BS$271,FALSE))-6),'csapat-ranglista'!$A:$CC,BS$272,FALSE)/8,VLOOKUP(VLOOKUP($A69,csapatok!$A:$GR,BS$271,FALSE),'csapat-ranglista'!$A:$CC,BS$272,FALSE)/4),0)</f>
        <v>0</v>
      </c>
      <c r="BT69" s="226">
        <f>IFERROR(IF(RIGHT(VLOOKUP($A69,csapatok!$A:$GR,BT$271,FALSE),5)="Csere",VLOOKUP(LEFT(VLOOKUP($A69,csapatok!$A:$GR,BT$271,FALSE),LEN(VLOOKUP($A69,csapatok!$A:$GR,BT$271,FALSE))-6),'csapat-ranglista'!$A:$CC,BT$272,FALSE)/8,VLOOKUP(VLOOKUP($A69,csapatok!$A:$GR,BT$271,FALSE),'csapat-ranglista'!$A:$CC,BT$272,FALSE)/4),0)</f>
        <v>0</v>
      </c>
      <c r="BU69" s="226">
        <f>IFERROR(IF(RIGHT(VLOOKUP($A69,csapatok!$A:$GR,BU$271,FALSE),5)="Csere",VLOOKUP(LEFT(VLOOKUP($A69,csapatok!$A:$GR,BU$271,FALSE),LEN(VLOOKUP($A69,csapatok!$A:$GR,BU$271,FALSE))-6),'csapat-ranglista'!$A:$CC,BU$272,FALSE)/8,VLOOKUP(VLOOKUP($A69,csapatok!$A:$GR,BU$271,FALSE),'csapat-ranglista'!$A:$CC,BU$272,FALSE)/4),0)</f>
        <v>0</v>
      </c>
      <c r="BV69" s="226">
        <f>IFERROR(IF(RIGHT(VLOOKUP($A69,csapatok!$A:$GR,BV$271,FALSE),5)="Csere",VLOOKUP(LEFT(VLOOKUP($A69,csapatok!$A:$GR,BV$271,FALSE),LEN(VLOOKUP($A69,csapatok!$A:$GR,BV$271,FALSE))-6),'csapat-ranglista'!$A:$CC,BV$272,FALSE)/8,VLOOKUP(VLOOKUP($A69,csapatok!$A:$GR,BV$271,FALSE),'csapat-ranglista'!$A:$CC,BV$272,FALSE)/4),0)</f>
        <v>0</v>
      </c>
      <c r="BW69" s="226">
        <f>IFERROR(IF(RIGHT(VLOOKUP($A69,csapatok!$A:$GR,BW$271,FALSE),5)="Csere",VLOOKUP(LEFT(VLOOKUP($A69,csapatok!$A:$GR,BW$271,FALSE),LEN(VLOOKUP($A69,csapatok!$A:$GR,BW$271,FALSE))-6),'csapat-ranglista'!$A:$CC,BW$272,FALSE)/8,VLOOKUP(VLOOKUP($A69,csapatok!$A:$GR,BW$271,FALSE),'csapat-ranglista'!$A:$CC,BW$272,FALSE)/4),0)</f>
        <v>0</v>
      </c>
      <c r="BX69" s="226">
        <f>IFERROR(IF(RIGHT(VLOOKUP($A69,csapatok!$A:$GR,BX$271,FALSE),5)="Csere",VLOOKUP(LEFT(VLOOKUP($A69,csapatok!$A:$GR,BX$271,FALSE),LEN(VLOOKUP($A69,csapatok!$A:$GR,BX$271,FALSE))-6),'csapat-ranglista'!$A:$CC,BX$272,FALSE)/8,VLOOKUP(VLOOKUP($A69,csapatok!$A:$GR,BX$271,FALSE),'csapat-ranglista'!$A:$CC,BX$272,FALSE)/4),0)</f>
        <v>3.9740587201192299</v>
      </c>
      <c r="BY69" s="226">
        <f>IFERROR(IF(RIGHT(VLOOKUP($A69,csapatok!$A:$GR,BY$271,FALSE),5)="Csere",VLOOKUP(LEFT(VLOOKUP($A69,csapatok!$A:$GR,BY$271,FALSE),LEN(VLOOKUP($A69,csapatok!$A:$GR,BY$271,FALSE))-6),'csapat-ranglista'!$A:$CC,BY$272,FALSE)/8,VLOOKUP(VLOOKUP($A69,csapatok!$A:$GR,BY$271,FALSE),'csapat-ranglista'!$A:$CC,BY$272,FALSE)/4),0)</f>
        <v>0</v>
      </c>
      <c r="BZ69" s="226">
        <f>IFERROR(IF(RIGHT(VLOOKUP($A69,csapatok!$A:$GR,BZ$271,FALSE),5)="Csere",VLOOKUP(LEFT(VLOOKUP($A69,csapatok!$A:$GR,BZ$271,FALSE),LEN(VLOOKUP($A69,csapatok!$A:$GR,BZ$271,FALSE))-6),'csapat-ranglista'!$A:$CC,BZ$272,FALSE)/8,VLOOKUP(VLOOKUP($A69,csapatok!$A:$GR,BZ$271,FALSE),'csapat-ranglista'!$A:$CC,BZ$272,FALSE)/4),0)</f>
        <v>0</v>
      </c>
      <c r="CA69" s="226">
        <f>IFERROR(IF(RIGHT(VLOOKUP($A69,csapatok!$A:$GR,CA$271,FALSE),5)="Csere",VLOOKUP(LEFT(VLOOKUP($A69,csapatok!$A:$GR,CA$271,FALSE),LEN(VLOOKUP($A69,csapatok!$A:$GR,CA$271,FALSE))-6),'csapat-ranglista'!$A:$CC,CA$272,FALSE)/8,VLOOKUP(VLOOKUP($A69,csapatok!$A:$GR,CA$271,FALSE),'csapat-ranglista'!$A:$CC,CA$272,FALSE)/4),0)</f>
        <v>0.53234954694579828</v>
      </c>
      <c r="CB69" s="226">
        <f>IFERROR(IF(RIGHT(VLOOKUP($A69,csapatok!$A:$GR,CB$271,FALSE),5)="Csere",VLOOKUP(LEFT(VLOOKUP($A69,csapatok!$A:$GR,CB$271,FALSE),LEN(VLOOKUP($A69,csapatok!$A:$GR,CB$271,FALSE))-6),'csapat-ranglista'!$A:$CC,CB$272,FALSE)/8,VLOOKUP(VLOOKUP($A69,csapatok!$A:$GR,CB$271,FALSE),'csapat-ranglista'!$A:$CC,CB$272,FALSE)/4),0)</f>
        <v>0</v>
      </c>
      <c r="CC69" s="226">
        <f>IFERROR(IF(RIGHT(VLOOKUP($A69,csapatok!$A:$GR,CC$271,FALSE),5)="Csere",VLOOKUP(LEFT(VLOOKUP($A69,csapatok!$A:$GR,CC$271,FALSE),LEN(VLOOKUP($A69,csapatok!$A:$GR,CC$271,FALSE))-6),'csapat-ranglista'!$A:$CC,CC$272,FALSE)/8,VLOOKUP(VLOOKUP($A69,csapatok!$A:$GR,CC$271,FALSE),'csapat-ranglista'!$A:$CC,CC$272,FALSE)/4),0)</f>
        <v>0</v>
      </c>
      <c r="CD69" s="226">
        <f>IFERROR(IF(RIGHT(VLOOKUP($A69,csapatok!$A:$GR,CD$271,FALSE),5)="Csere",VLOOKUP(LEFT(VLOOKUP($A69,csapatok!$A:$GR,CD$271,FALSE),LEN(VLOOKUP($A69,csapatok!$A:$GR,CD$271,FALSE))-6),'csapat-ranglista'!$A:$CC,CD$272,FALSE)/8,VLOOKUP(VLOOKUP($A69,csapatok!$A:$GR,CD$271,FALSE),'csapat-ranglista'!$A:$CC,CD$272,FALSE)/4),0)</f>
        <v>7.6332936135787257</v>
      </c>
      <c r="CE69" s="226">
        <f>IFERROR(IF(RIGHT(VLOOKUP($A69,csapatok!$A:$GR,CE$271,FALSE),5)="Csere",VLOOKUP(LEFT(VLOOKUP($A69,csapatok!$A:$GR,CE$271,FALSE),LEN(VLOOKUP($A69,csapatok!$A:$GR,CE$271,FALSE))-6),'csapat-ranglista'!$A:$CC,CE$272,FALSE)/8,VLOOKUP(VLOOKUP($A69,csapatok!$A:$GR,CE$271,FALSE),'csapat-ranglista'!$A:$CC,CE$272,FALSE)/4),0)</f>
        <v>0</v>
      </c>
      <c r="CF69" s="226">
        <f>IFERROR(IF(RIGHT(VLOOKUP($A69,csapatok!$A:$GR,CF$271,FALSE),5)="Csere",VLOOKUP(LEFT(VLOOKUP($A69,csapatok!$A:$GR,CF$271,FALSE),LEN(VLOOKUP($A69,csapatok!$A:$GR,CF$271,FALSE))-6),'csapat-ranglista'!$A:$CC,CF$272,FALSE)/8,VLOOKUP(VLOOKUP($A69,csapatok!$A:$GR,CF$271,FALSE),'csapat-ranglista'!$A:$CC,CF$272,FALSE)/4),0)</f>
        <v>0</v>
      </c>
      <c r="CG69" s="226">
        <f>IFERROR(IF(RIGHT(VLOOKUP($A69,csapatok!$A:$GR,CG$271,FALSE),5)="Csere",VLOOKUP(LEFT(VLOOKUP($A69,csapatok!$A:$GR,CG$271,FALSE),LEN(VLOOKUP($A69,csapatok!$A:$GR,CG$271,FALSE))-6),'csapat-ranglista'!$A:$CC,CG$272,FALSE)/8,VLOOKUP(VLOOKUP($A69,csapatok!$A:$GR,CG$271,FALSE),'csapat-ranglista'!$A:$CC,CG$272,FALSE)/4),0)</f>
        <v>0</v>
      </c>
      <c r="CH69" s="226">
        <f>IFERROR(IF(RIGHT(VLOOKUP($A69,csapatok!$A:$GR,CH$271,FALSE),5)="Csere",VLOOKUP(LEFT(VLOOKUP($A69,csapatok!$A:$GR,CH$271,FALSE),LEN(VLOOKUP($A69,csapatok!$A:$GR,CH$271,FALSE))-6),'csapat-ranglista'!$A:$CC,CH$272,FALSE)/8,VLOOKUP(VLOOKUP($A69,csapatok!$A:$GR,CH$271,FALSE),'csapat-ranglista'!$A:$CC,CH$272,FALSE)/4),0)</f>
        <v>0</v>
      </c>
      <c r="CI69" s="226">
        <f>IFERROR(IF(RIGHT(VLOOKUP($A69,csapatok!$A:$GR,CI$271,FALSE),5)="Csere",VLOOKUP(LEFT(VLOOKUP($A69,csapatok!$A:$GR,CI$271,FALSE),LEN(VLOOKUP($A69,csapatok!$A:$GR,CI$271,FALSE))-6),'csapat-ranglista'!$A:$CC,CI$272,FALSE)/8,VLOOKUP(VLOOKUP($A69,csapatok!$A:$GR,CI$271,FALSE),'csapat-ranglista'!$A:$CC,CI$272,FALSE)/4),0)</f>
        <v>0</v>
      </c>
      <c r="CJ69" s="227">
        <f>versenyek!$IQ$11*IFERROR(VLOOKUP(VLOOKUP($A69,versenyek!IP:IR,3,FALSE),szabalyok!$A$16:$B$23,2,FALSE)/4,0)</f>
        <v>0</v>
      </c>
      <c r="CK69" s="227">
        <f>versenyek!$IT$11*IFERROR(VLOOKUP(VLOOKUP($A69,versenyek!IS:IU,3,FALSE),szabalyok!$A$16:$B$23,2,FALSE)/4,0)</f>
        <v>0</v>
      </c>
      <c r="CL69" s="226"/>
      <c r="CM69" s="250">
        <f t="shared" si="4"/>
        <v>12.139701880643754</v>
      </c>
    </row>
    <row r="70" spans="1:91">
      <c r="A70" s="32" t="s">
        <v>314</v>
      </c>
      <c r="B70" s="133">
        <v>36009</v>
      </c>
      <c r="C70" s="133" t="str">
        <f>IF(B70=0,"",IF(B70&lt;$C$1,"felnőtt","ifi"))</f>
        <v>ifi</v>
      </c>
      <c r="D70" s="32" t="s">
        <v>101</v>
      </c>
      <c r="E70" s="47">
        <v>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0.81982589551570295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f>IFERROR(IF(RIGHT(VLOOKUP($A70,csapatok!$A:$BL,X$271,FALSE),5)="Csere",VLOOKUP(LEFT(VLOOKUP($A70,csapatok!$A:$BL,X$271,FALSE),LEN(VLOOKUP($A70,csapatok!$A:$BL,X$271,FALSE))-6),'csapat-ranglista'!$A:$CC,X$272,FALSE)/8,VLOOKUP(VLOOKUP($A70,csapatok!$A:$BL,X$271,FALSE),'csapat-ranglista'!$A:$CC,X$272,FALSE)/4),0)</f>
        <v>0</v>
      </c>
      <c r="Y70" s="32">
        <f>IFERROR(IF(RIGHT(VLOOKUP($A70,csapatok!$A:$BL,Y$271,FALSE),5)="Csere",VLOOKUP(LEFT(VLOOKUP($A70,csapatok!$A:$BL,Y$271,FALSE),LEN(VLOOKUP($A70,csapatok!$A:$BL,Y$271,FALSE))-6),'csapat-ranglista'!$A:$CC,Y$272,FALSE)/8,VLOOKUP(VLOOKUP($A70,csapatok!$A:$BL,Y$271,FALSE),'csapat-ranglista'!$A:$CC,Y$272,FALSE)/4),0)</f>
        <v>0</v>
      </c>
      <c r="Z70" s="32">
        <f>IFERROR(IF(RIGHT(VLOOKUP($A70,csapatok!$A:$BL,Z$271,FALSE),5)="Csere",VLOOKUP(LEFT(VLOOKUP($A70,csapatok!$A:$BL,Z$271,FALSE),LEN(VLOOKUP($A70,csapatok!$A:$BL,Z$271,FALSE))-6),'csapat-ranglista'!$A:$CC,Z$272,FALSE)/8,VLOOKUP(VLOOKUP($A70,csapatok!$A:$BL,Z$271,FALSE),'csapat-ranglista'!$A:$CC,Z$272,FALSE)/4),0)</f>
        <v>0</v>
      </c>
      <c r="AA70" s="32">
        <f>IFERROR(IF(RIGHT(VLOOKUP($A70,csapatok!$A:$BL,AA$271,FALSE),5)="Csere",VLOOKUP(LEFT(VLOOKUP($A70,csapatok!$A:$BL,AA$271,FALSE),LEN(VLOOKUP($A70,csapatok!$A:$BL,AA$271,FALSE))-6),'csapat-ranglista'!$A:$CC,AA$272,FALSE)/8,VLOOKUP(VLOOKUP($A70,csapatok!$A:$BL,AA$271,FALSE),'csapat-ranglista'!$A:$CC,AA$272,FALSE)/4),0)</f>
        <v>0</v>
      </c>
      <c r="AB70" s="226">
        <f>IFERROR(IF(RIGHT(VLOOKUP($A70,csapatok!$A:$BL,AB$271,FALSE),5)="Csere",VLOOKUP(LEFT(VLOOKUP($A70,csapatok!$A:$BL,AB$271,FALSE),LEN(VLOOKUP($A70,csapatok!$A:$BL,AB$271,FALSE))-6),'csapat-ranglista'!$A:$CC,AB$272,FALSE)/8,VLOOKUP(VLOOKUP($A70,csapatok!$A:$BL,AB$271,FALSE),'csapat-ranglista'!$A:$CC,AB$272,FALSE)/4),0)</f>
        <v>0</v>
      </c>
      <c r="AC70" s="226">
        <f>IFERROR(IF(RIGHT(VLOOKUP($A70,csapatok!$A:$BL,AC$271,FALSE),5)="Csere",VLOOKUP(LEFT(VLOOKUP($A70,csapatok!$A:$BL,AC$271,FALSE),LEN(VLOOKUP($A70,csapatok!$A:$BL,AC$271,FALSE))-6),'csapat-ranglista'!$A:$CC,AC$272,FALSE)/8,VLOOKUP(VLOOKUP($A70,csapatok!$A:$BL,AC$271,FALSE),'csapat-ranglista'!$A:$CC,AC$272,FALSE)/4),0)</f>
        <v>0</v>
      </c>
      <c r="AD70" s="226">
        <f>IFERROR(IF(RIGHT(VLOOKUP($A70,csapatok!$A:$BL,AD$271,FALSE),5)="Csere",VLOOKUP(LEFT(VLOOKUP($A70,csapatok!$A:$BL,AD$271,FALSE),LEN(VLOOKUP($A70,csapatok!$A:$BL,AD$271,FALSE))-6),'csapat-ranglista'!$A:$CC,AD$272,FALSE)/8,VLOOKUP(VLOOKUP($A70,csapatok!$A:$BL,AD$271,FALSE),'csapat-ranglista'!$A:$CC,AD$272,FALSE)/4),0)</f>
        <v>0</v>
      </c>
      <c r="AE70" s="226">
        <f>IFERROR(IF(RIGHT(VLOOKUP($A70,csapatok!$A:$BL,AE$271,FALSE),5)="Csere",VLOOKUP(LEFT(VLOOKUP($A70,csapatok!$A:$BL,AE$271,FALSE),LEN(VLOOKUP($A70,csapatok!$A:$BL,AE$271,FALSE))-6),'csapat-ranglista'!$A:$CC,AE$272,FALSE)/8,VLOOKUP(VLOOKUP($A70,csapatok!$A:$BL,AE$271,FALSE),'csapat-ranglista'!$A:$CC,AE$272,FALSE)/4),0)</f>
        <v>0</v>
      </c>
      <c r="AF70" s="226">
        <f>IFERROR(IF(RIGHT(VLOOKUP($A70,csapatok!$A:$BL,AF$271,FALSE),5)="Csere",VLOOKUP(LEFT(VLOOKUP($A70,csapatok!$A:$BL,AF$271,FALSE),LEN(VLOOKUP($A70,csapatok!$A:$BL,AF$271,FALSE))-6),'csapat-ranglista'!$A:$CC,AF$272,FALSE)/8,VLOOKUP(VLOOKUP($A70,csapatok!$A:$BL,AF$271,FALSE),'csapat-ranglista'!$A:$CC,AF$272,FALSE)/4),0)</f>
        <v>0</v>
      </c>
      <c r="AG70" s="226">
        <f>IFERROR(IF(RIGHT(VLOOKUP($A70,csapatok!$A:$BL,AG$271,FALSE),5)="Csere",VLOOKUP(LEFT(VLOOKUP($A70,csapatok!$A:$BL,AG$271,FALSE),LEN(VLOOKUP($A70,csapatok!$A:$BL,AG$271,FALSE))-6),'csapat-ranglista'!$A:$CC,AG$272,FALSE)/8,VLOOKUP(VLOOKUP($A70,csapatok!$A:$BL,AG$271,FALSE),'csapat-ranglista'!$A:$CC,AG$272,FALSE)/4),0)</f>
        <v>0</v>
      </c>
      <c r="AH70" s="226">
        <f>IFERROR(IF(RIGHT(VLOOKUP($A70,csapatok!$A:$BL,AH$271,FALSE),5)="Csere",VLOOKUP(LEFT(VLOOKUP($A70,csapatok!$A:$BL,AH$271,FALSE),LEN(VLOOKUP($A70,csapatok!$A:$BL,AH$271,FALSE))-6),'csapat-ranglista'!$A:$CC,AH$272,FALSE)/8,VLOOKUP(VLOOKUP($A70,csapatok!$A:$BL,AH$271,FALSE),'csapat-ranglista'!$A:$CC,AH$272,FALSE)/4),0)</f>
        <v>0</v>
      </c>
      <c r="AI70" s="226">
        <f>IFERROR(IF(RIGHT(VLOOKUP($A70,csapatok!$A:$BL,AI$271,FALSE),5)="Csere",VLOOKUP(LEFT(VLOOKUP($A70,csapatok!$A:$BL,AI$271,FALSE),LEN(VLOOKUP($A70,csapatok!$A:$BL,AI$271,FALSE))-6),'csapat-ranglista'!$A:$CC,AI$272,FALSE)/8,VLOOKUP(VLOOKUP($A70,csapatok!$A:$BL,AI$271,FALSE),'csapat-ranglista'!$A:$CC,AI$272,FALSE)/4),0)</f>
        <v>0</v>
      </c>
      <c r="AJ70" s="226">
        <f>IFERROR(IF(RIGHT(VLOOKUP($A70,csapatok!$A:$BL,AJ$271,FALSE),5)="Csere",VLOOKUP(LEFT(VLOOKUP($A70,csapatok!$A:$BL,AJ$271,FALSE),LEN(VLOOKUP($A70,csapatok!$A:$BL,AJ$271,FALSE))-6),'csapat-ranglista'!$A:$CC,AJ$272,FALSE)/8,VLOOKUP(VLOOKUP($A70,csapatok!$A:$BL,AJ$271,FALSE),'csapat-ranglista'!$A:$CC,AJ$272,FALSE)/2),0)</f>
        <v>0</v>
      </c>
      <c r="AK70" s="226">
        <f>IFERROR(IF(RIGHT(VLOOKUP($A70,csapatok!$A:$CN,AK$271,FALSE),5)="Csere",VLOOKUP(LEFT(VLOOKUP($A70,csapatok!$A:$CN,AK$271,FALSE),LEN(VLOOKUP($A70,csapatok!$A:$CN,AK$271,FALSE))-6),'csapat-ranglista'!$A:$CC,AK$272,FALSE)/8,VLOOKUP(VLOOKUP($A70,csapatok!$A:$CN,AK$271,FALSE),'csapat-ranglista'!$A:$CC,AK$272,FALSE)/4),0)</f>
        <v>0</v>
      </c>
      <c r="AL70" s="226">
        <f>IFERROR(IF(RIGHT(VLOOKUP($A70,csapatok!$A:$CN,AL$271,FALSE),5)="Csere",VLOOKUP(LEFT(VLOOKUP($A70,csapatok!$A:$CN,AL$271,FALSE),LEN(VLOOKUP($A70,csapatok!$A:$CN,AL$271,FALSE))-6),'csapat-ranglista'!$A:$CC,AL$272,FALSE)/8,VLOOKUP(VLOOKUP($A70,csapatok!$A:$CN,AL$271,FALSE),'csapat-ranglista'!$A:$CC,AL$272,FALSE)/4),0)</f>
        <v>0</v>
      </c>
      <c r="AM70" s="226">
        <f>IFERROR(IF(RIGHT(VLOOKUP($A70,csapatok!$A:$CN,AM$271,FALSE),5)="Csere",VLOOKUP(LEFT(VLOOKUP($A70,csapatok!$A:$CN,AM$271,FALSE),LEN(VLOOKUP($A70,csapatok!$A:$CN,AM$271,FALSE))-6),'csapat-ranglista'!$A:$CC,AM$272,FALSE)/8,VLOOKUP(VLOOKUP($A70,csapatok!$A:$CN,AM$271,FALSE),'csapat-ranglista'!$A:$CC,AM$272,FALSE)/4),0)</f>
        <v>0</v>
      </c>
      <c r="AN70" s="226">
        <f>IFERROR(IF(RIGHT(VLOOKUP($A70,csapatok!$A:$CN,AN$271,FALSE),5)="Csere",VLOOKUP(LEFT(VLOOKUP($A70,csapatok!$A:$CN,AN$271,FALSE),LEN(VLOOKUP($A70,csapatok!$A:$CN,AN$271,FALSE))-6),'csapat-ranglista'!$A:$CC,AN$272,FALSE)/8,VLOOKUP(VLOOKUP($A70,csapatok!$A:$CN,AN$271,FALSE),'csapat-ranglista'!$A:$CC,AN$272,FALSE)/4),0)</f>
        <v>0</v>
      </c>
      <c r="AO70" s="226">
        <f>IFERROR(IF(RIGHT(VLOOKUP($A70,csapatok!$A:$CN,AO$271,FALSE),5)="Csere",VLOOKUP(LEFT(VLOOKUP($A70,csapatok!$A:$CN,AO$271,FALSE),LEN(VLOOKUP($A70,csapatok!$A:$CN,AO$271,FALSE))-6),'csapat-ranglista'!$A:$CC,AO$272,FALSE)/8,VLOOKUP(VLOOKUP($A70,csapatok!$A:$CN,AO$271,FALSE),'csapat-ranglista'!$A:$CC,AO$272,FALSE)/4),0)</f>
        <v>0</v>
      </c>
      <c r="AP70" s="226">
        <f>IFERROR(IF(RIGHT(VLOOKUP($A70,csapatok!$A:$CN,AP$271,FALSE),5)="Csere",VLOOKUP(LEFT(VLOOKUP($A70,csapatok!$A:$CN,AP$271,FALSE),LEN(VLOOKUP($A70,csapatok!$A:$CN,AP$271,FALSE))-6),'csapat-ranglista'!$A:$CC,AP$272,FALSE)/8,VLOOKUP(VLOOKUP($A70,csapatok!$A:$CN,AP$271,FALSE),'csapat-ranglista'!$A:$CC,AP$272,FALSE)/4),0)</f>
        <v>0</v>
      </c>
      <c r="AQ70" s="226">
        <f>IFERROR(IF(RIGHT(VLOOKUP($A70,csapatok!$A:$CN,AQ$271,FALSE),5)="Csere",VLOOKUP(LEFT(VLOOKUP($A70,csapatok!$A:$CN,AQ$271,FALSE),LEN(VLOOKUP($A70,csapatok!$A:$CN,AQ$271,FALSE))-6),'csapat-ranglista'!$A:$CC,AQ$272,FALSE)/8,VLOOKUP(VLOOKUP($A70,csapatok!$A:$CN,AQ$271,FALSE),'csapat-ranglista'!$A:$CC,AQ$272,FALSE)/4),0)</f>
        <v>0</v>
      </c>
      <c r="AR70" s="226">
        <f>IFERROR(IF(RIGHT(VLOOKUP($A70,csapatok!$A:$CN,AR$271,FALSE),5)="Csere",VLOOKUP(LEFT(VLOOKUP($A70,csapatok!$A:$CN,AR$271,FALSE),LEN(VLOOKUP($A70,csapatok!$A:$CN,AR$271,FALSE))-6),'csapat-ranglista'!$A:$CC,AR$272,FALSE)/8,VLOOKUP(VLOOKUP($A70,csapatok!$A:$CN,AR$271,FALSE),'csapat-ranglista'!$A:$CC,AR$272,FALSE)/4),0)</f>
        <v>0</v>
      </c>
      <c r="AS70" s="226">
        <f>IFERROR(IF(RIGHT(VLOOKUP($A70,csapatok!$A:$CN,AS$271,FALSE),5)="Csere",VLOOKUP(LEFT(VLOOKUP($A70,csapatok!$A:$CN,AS$271,FALSE),LEN(VLOOKUP($A70,csapatok!$A:$CN,AS$271,FALSE))-6),'csapat-ranglista'!$A:$CC,AS$272,FALSE)/8,VLOOKUP(VLOOKUP($A70,csapatok!$A:$CN,AS$271,FALSE),'csapat-ranglista'!$A:$CC,AS$272,FALSE)/4),0)</f>
        <v>0</v>
      </c>
      <c r="AT70" s="226">
        <f>IFERROR(IF(RIGHT(VLOOKUP($A70,csapatok!$A:$CN,AT$271,FALSE),5)="Csere",VLOOKUP(LEFT(VLOOKUP($A70,csapatok!$A:$CN,AT$271,FALSE),LEN(VLOOKUP($A70,csapatok!$A:$CN,AT$271,FALSE))-6),'csapat-ranglista'!$A:$CC,AT$272,FALSE)/8,VLOOKUP(VLOOKUP($A70,csapatok!$A:$CN,AT$271,FALSE),'csapat-ranglista'!$A:$CC,AT$272,FALSE)/4),0)</f>
        <v>0</v>
      </c>
      <c r="AU70" s="226">
        <f>IFERROR(IF(RIGHT(VLOOKUP($A70,csapatok!$A:$CN,AU$271,FALSE),5)="Csere",VLOOKUP(LEFT(VLOOKUP($A70,csapatok!$A:$CN,AU$271,FALSE),LEN(VLOOKUP($A70,csapatok!$A:$CN,AU$271,FALSE))-6),'csapat-ranglista'!$A:$CC,AU$272,FALSE)/8,VLOOKUP(VLOOKUP($A70,csapatok!$A:$CN,AU$271,FALSE),'csapat-ranglista'!$A:$CC,AU$272,FALSE)/4),0)</f>
        <v>0</v>
      </c>
      <c r="AV70" s="226">
        <f>IFERROR(IF(RIGHT(VLOOKUP($A70,csapatok!$A:$CN,AV$271,FALSE),5)="Csere",VLOOKUP(LEFT(VLOOKUP($A70,csapatok!$A:$CN,AV$271,FALSE),LEN(VLOOKUP($A70,csapatok!$A:$CN,AV$271,FALSE))-6),'csapat-ranglista'!$A:$CC,AV$272,FALSE)/8,VLOOKUP(VLOOKUP($A70,csapatok!$A:$CN,AV$271,FALSE),'csapat-ranglista'!$A:$CC,AV$272,FALSE)/4),0)</f>
        <v>0</v>
      </c>
      <c r="AW70" s="226">
        <f>IFERROR(IF(RIGHT(VLOOKUP($A70,csapatok!$A:$CN,AW$271,FALSE),5)="Csere",VLOOKUP(LEFT(VLOOKUP($A70,csapatok!$A:$CN,AW$271,FALSE),LEN(VLOOKUP($A70,csapatok!$A:$CN,AW$271,FALSE))-6),'csapat-ranglista'!$A:$CC,AW$272,FALSE)/8,VLOOKUP(VLOOKUP($A70,csapatok!$A:$CN,AW$271,FALSE),'csapat-ranglista'!$A:$CC,AW$272,FALSE)/4),0)</f>
        <v>0</v>
      </c>
      <c r="AX70" s="226">
        <f>IFERROR(IF(RIGHT(VLOOKUP($A70,csapatok!$A:$CN,AX$271,FALSE),5)="Csere",VLOOKUP(LEFT(VLOOKUP($A70,csapatok!$A:$CN,AX$271,FALSE),LEN(VLOOKUP($A70,csapatok!$A:$CN,AX$271,FALSE))-6),'csapat-ranglista'!$A:$CC,AX$272,FALSE)/8,VLOOKUP(VLOOKUP($A70,csapatok!$A:$CN,AX$271,FALSE),'csapat-ranglista'!$A:$CC,AX$272,FALSE)/4),0)</f>
        <v>2.234599659784243</v>
      </c>
      <c r="AY70" s="226">
        <f>IFERROR(IF(RIGHT(VLOOKUP($A70,csapatok!$A:$GR,AY$271,FALSE),5)="Csere",VLOOKUP(LEFT(VLOOKUP($A70,csapatok!$A:$GR,AY$271,FALSE),LEN(VLOOKUP($A70,csapatok!$A:$GR,AY$271,FALSE))-6),'csapat-ranglista'!$A:$CC,AY$272,FALSE)/8,VLOOKUP(VLOOKUP($A70,csapatok!$A:$GR,AY$271,FALSE),'csapat-ranglista'!$A:$CC,AY$272,FALSE)/4),0)</f>
        <v>0</v>
      </c>
      <c r="AZ70" s="226">
        <f>IFERROR(IF(RIGHT(VLOOKUP($A70,csapatok!$A:$GR,AZ$271,FALSE),5)="Csere",VLOOKUP(LEFT(VLOOKUP($A70,csapatok!$A:$GR,AZ$271,FALSE),LEN(VLOOKUP($A70,csapatok!$A:$GR,AZ$271,FALSE))-6),'csapat-ranglista'!$A:$CC,AZ$272,FALSE)/8,VLOOKUP(VLOOKUP($A70,csapatok!$A:$GR,AZ$271,FALSE),'csapat-ranglista'!$A:$CC,AZ$272,FALSE)/4),0)</f>
        <v>0</v>
      </c>
      <c r="BA70" s="226">
        <f>IFERROR(IF(RIGHT(VLOOKUP($A70,csapatok!$A:$GR,BA$271,FALSE),5)="Csere",VLOOKUP(LEFT(VLOOKUP($A70,csapatok!$A:$GR,BA$271,FALSE),LEN(VLOOKUP($A70,csapatok!$A:$GR,BA$271,FALSE))-6),'csapat-ranglista'!$A:$CC,BA$272,FALSE)/8,VLOOKUP(VLOOKUP($A70,csapatok!$A:$GR,BA$271,FALSE),'csapat-ranglista'!$A:$CC,BA$272,FALSE)/4),0)</f>
        <v>0</v>
      </c>
      <c r="BB70" s="226">
        <f>IFERROR(IF(RIGHT(VLOOKUP($A70,csapatok!$A:$GR,BB$271,FALSE),5)="Csere",VLOOKUP(LEFT(VLOOKUP($A70,csapatok!$A:$GR,BB$271,FALSE),LEN(VLOOKUP($A70,csapatok!$A:$GR,BB$271,FALSE))-6),'csapat-ranglista'!$A:$CC,BB$272,FALSE)/8,VLOOKUP(VLOOKUP($A70,csapatok!$A:$GR,BB$271,FALSE),'csapat-ranglista'!$A:$CC,BB$272,FALSE)/4),0)</f>
        <v>0</v>
      </c>
      <c r="BC70" s="227">
        <f>versenyek!$ES$11*IFERROR(VLOOKUP(VLOOKUP($A70,versenyek!ER:ET,3,FALSE),szabalyok!$A$16:$B$23,2,FALSE)/4,0)</f>
        <v>0</v>
      </c>
      <c r="BD70" s="227">
        <f>versenyek!$EV$11*IFERROR(VLOOKUP(VLOOKUP($A70,versenyek!EU:EW,3,FALSE),szabalyok!$A$16:$B$23,2,FALSE)/4,0)</f>
        <v>0</v>
      </c>
      <c r="BE70" s="226">
        <f>IFERROR(IF(RIGHT(VLOOKUP($A70,csapatok!$A:$GR,BE$271,FALSE),5)="Csere",VLOOKUP(LEFT(VLOOKUP($A70,csapatok!$A:$GR,BE$271,FALSE),LEN(VLOOKUP($A70,csapatok!$A:$GR,BE$271,FALSE))-6),'csapat-ranglista'!$A:$CC,BE$272,FALSE)/8,VLOOKUP(VLOOKUP($A70,csapatok!$A:$GR,BE$271,FALSE),'csapat-ranglista'!$A:$CC,BE$272,FALSE)/4),0)</f>
        <v>0</v>
      </c>
      <c r="BF70" s="226">
        <f>IFERROR(IF(RIGHT(VLOOKUP($A70,csapatok!$A:$GR,BF$271,FALSE),5)="Csere",VLOOKUP(LEFT(VLOOKUP($A70,csapatok!$A:$GR,BF$271,FALSE),LEN(VLOOKUP($A70,csapatok!$A:$GR,BF$271,FALSE))-6),'csapat-ranglista'!$A:$CC,BF$272,FALSE)/8,VLOOKUP(VLOOKUP($A70,csapatok!$A:$GR,BF$271,FALSE),'csapat-ranglista'!$A:$CC,BF$272,FALSE)/4),0)</f>
        <v>0</v>
      </c>
      <c r="BG70" s="226">
        <f>IFERROR(IF(RIGHT(VLOOKUP($A70,csapatok!$A:$GR,BG$271,FALSE),5)="Csere",VLOOKUP(LEFT(VLOOKUP($A70,csapatok!$A:$GR,BG$271,FALSE),LEN(VLOOKUP($A70,csapatok!$A:$GR,BG$271,FALSE))-6),'csapat-ranglista'!$A:$CC,BG$272,FALSE)/8,VLOOKUP(VLOOKUP($A70,csapatok!$A:$GR,BG$271,FALSE),'csapat-ranglista'!$A:$CC,BG$272,FALSE)/4),0)</f>
        <v>0</v>
      </c>
      <c r="BH70" s="226">
        <f>IFERROR(IF(RIGHT(VLOOKUP($A70,csapatok!$A:$GR,BH$271,FALSE),5)="Csere",VLOOKUP(LEFT(VLOOKUP($A70,csapatok!$A:$GR,BH$271,FALSE),LEN(VLOOKUP($A70,csapatok!$A:$GR,BH$271,FALSE))-6),'csapat-ranglista'!$A:$CC,BH$272,FALSE)/8,VLOOKUP(VLOOKUP($A70,csapatok!$A:$GR,BH$271,FALSE),'csapat-ranglista'!$A:$CC,BH$272,FALSE)/4),0)</f>
        <v>0</v>
      </c>
      <c r="BI70" s="226">
        <f>IFERROR(IF(RIGHT(VLOOKUP($A70,csapatok!$A:$GR,BI$271,FALSE),5)="Csere",VLOOKUP(LEFT(VLOOKUP($A70,csapatok!$A:$GR,BI$271,FALSE),LEN(VLOOKUP($A70,csapatok!$A:$GR,BI$271,FALSE))-6),'csapat-ranglista'!$A:$CC,BI$272,FALSE)/8,VLOOKUP(VLOOKUP($A70,csapatok!$A:$GR,BI$271,FALSE),'csapat-ranglista'!$A:$CC,BI$272,FALSE)/4),0)</f>
        <v>0</v>
      </c>
      <c r="BJ70" s="226">
        <f>IFERROR(IF(RIGHT(VLOOKUP($A70,csapatok!$A:$GR,BJ$271,FALSE),5)="Csere",VLOOKUP(LEFT(VLOOKUP($A70,csapatok!$A:$GR,BJ$271,FALSE),LEN(VLOOKUP($A70,csapatok!$A:$GR,BJ$271,FALSE))-6),'csapat-ranglista'!$A:$CC,BJ$272,FALSE)/8,VLOOKUP(VLOOKUP($A70,csapatok!$A:$GR,BJ$271,FALSE),'csapat-ranglista'!$A:$CC,BJ$272,FALSE)/4),0)</f>
        <v>0</v>
      </c>
      <c r="BK70" s="226">
        <f>IFERROR(IF(RIGHT(VLOOKUP($A70,csapatok!$A:$GR,BK$271,FALSE),5)="Csere",VLOOKUP(LEFT(VLOOKUP($A70,csapatok!$A:$GR,BK$271,FALSE),LEN(VLOOKUP($A70,csapatok!$A:$GR,BK$271,FALSE))-6),'csapat-ranglista'!$A:$CC,BK$272,FALSE)/8,VLOOKUP(VLOOKUP($A70,csapatok!$A:$GR,BK$271,FALSE),'csapat-ranglista'!$A:$CC,BK$272,FALSE)/4),0)</f>
        <v>0</v>
      </c>
      <c r="BL70" s="226">
        <f>IFERROR(IF(RIGHT(VLOOKUP($A70,csapatok!$A:$GR,BL$271,FALSE),5)="Csere",VLOOKUP(LEFT(VLOOKUP($A70,csapatok!$A:$GR,BL$271,FALSE),LEN(VLOOKUP($A70,csapatok!$A:$GR,BL$271,FALSE))-6),'csapat-ranglista'!$A:$CC,BL$272,FALSE)/8,VLOOKUP(VLOOKUP($A70,csapatok!$A:$GR,BL$271,FALSE),'csapat-ranglista'!$A:$CC,BL$272,FALSE)/4),0)</f>
        <v>0</v>
      </c>
      <c r="BM70" s="226">
        <f>IFERROR(IF(RIGHT(VLOOKUP($A70,csapatok!$A:$GR,BM$271,FALSE),5)="Csere",VLOOKUP(LEFT(VLOOKUP($A70,csapatok!$A:$GR,BM$271,FALSE),LEN(VLOOKUP($A70,csapatok!$A:$GR,BM$271,FALSE))-6),'csapat-ranglista'!$A:$CC,BM$272,FALSE)/8,VLOOKUP(VLOOKUP($A70,csapatok!$A:$GR,BM$271,FALSE),'csapat-ranglista'!$A:$CC,BM$272,FALSE)/4),0)</f>
        <v>0</v>
      </c>
      <c r="BN70" s="226">
        <f>IFERROR(IF(RIGHT(VLOOKUP($A70,csapatok!$A:$GR,BN$271,FALSE),5)="Csere",VLOOKUP(LEFT(VLOOKUP($A70,csapatok!$A:$GR,BN$271,FALSE),LEN(VLOOKUP($A70,csapatok!$A:$GR,BN$271,FALSE))-6),'csapat-ranglista'!$A:$CC,BN$272,FALSE)/8,VLOOKUP(VLOOKUP($A70,csapatok!$A:$GR,BN$271,FALSE),'csapat-ranglista'!$A:$CC,BN$272,FALSE)/4),0)</f>
        <v>0</v>
      </c>
      <c r="BO70" s="226">
        <f>IFERROR(IF(RIGHT(VLOOKUP($A70,csapatok!$A:$GR,BO$271,FALSE),5)="Csere",VLOOKUP(LEFT(VLOOKUP($A70,csapatok!$A:$GR,BO$271,FALSE),LEN(VLOOKUP($A70,csapatok!$A:$GR,BO$271,FALSE))-6),'csapat-ranglista'!$A:$CC,BO$272,FALSE)/8,VLOOKUP(VLOOKUP($A70,csapatok!$A:$GR,BO$271,FALSE),'csapat-ranglista'!$A:$CC,BO$272,FALSE)/4),0)</f>
        <v>0</v>
      </c>
      <c r="BP70" s="226">
        <f>IFERROR(IF(RIGHT(VLOOKUP($A70,csapatok!$A:$GR,BP$271,FALSE),5)="Csere",VLOOKUP(LEFT(VLOOKUP($A70,csapatok!$A:$GR,BP$271,FALSE),LEN(VLOOKUP($A70,csapatok!$A:$GR,BP$271,FALSE))-6),'csapat-ranglista'!$A:$CC,BP$272,FALSE)/8,VLOOKUP(VLOOKUP($A70,csapatok!$A:$GR,BP$271,FALSE),'csapat-ranglista'!$A:$CC,BP$272,FALSE)/4),0)</f>
        <v>0</v>
      </c>
      <c r="BQ70" s="226">
        <f>IFERROR(IF(RIGHT(VLOOKUP($A70,csapatok!$A:$GR,BQ$271,FALSE),5)="Csere",VLOOKUP(LEFT(VLOOKUP($A70,csapatok!$A:$GR,BQ$271,FALSE),LEN(VLOOKUP($A70,csapatok!$A:$GR,BQ$271,FALSE))-6),'csapat-ranglista'!$A:$CC,BQ$272,FALSE)/8,VLOOKUP(VLOOKUP($A70,csapatok!$A:$GR,BQ$271,FALSE),'csapat-ranglista'!$A:$CC,BQ$272,FALSE)/4),0)</f>
        <v>0</v>
      </c>
      <c r="BR70" s="226">
        <f>IFERROR(IF(RIGHT(VLOOKUP($A70,csapatok!$A:$GR,BR$271,FALSE),5)="Csere",VLOOKUP(LEFT(VLOOKUP($A70,csapatok!$A:$GR,BR$271,FALSE),LEN(VLOOKUP($A70,csapatok!$A:$GR,BR$271,FALSE))-6),'csapat-ranglista'!$A:$CC,BR$272,FALSE)/8,VLOOKUP(VLOOKUP($A70,csapatok!$A:$GR,BR$271,FALSE),'csapat-ranglista'!$A:$CC,BR$272,FALSE)/4),0)</f>
        <v>0</v>
      </c>
      <c r="BS70" s="226">
        <f>IFERROR(IF(RIGHT(VLOOKUP($A70,csapatok!$A:$GR,BS$271,FALSE),5)="Csere",VLOOKUP(LEFT(VLOOKUP($A70,csapatok!$A:$GR,BS$271,FALSE),LEN(VLOOKUP($A70,csapatok!$A:$GR,BS$271,FALSE))-6),'csapat-ranglista'!$A:$CC,BS$272,FALSE)/8,VLOOKUP(VLOOKUP($A70,csapatok!$A:$GR,BS$271,FALSE),'csapat-ranglista'!$A:$CC,BS$272,FALSE)/4),0)</f>
        <v>0</v>
      </c>
      <c r="BT70" s="226">
        <f>IFERROR(IF(RIGHT(VLOOKUP($A70,csapatok!$A:$GR,BT$271,FALSE),5)="Csere",VLOOKUP(LEFT(VLOOKUP($A70,csapatok!$A:$GR,BT$271,FALSE),LEN(VLOOKUP($A70,csapatok!$A:$GR,BT$271,FALSE))-6),'csapat-ranglista'!$A:$CC,BT$272,FALSE)/8,VLOOKUP(VLOOKUP($A70,csapatok!$A:$GR,BT$271,FALSE),'csapat-ranglista'!$A:$CC,BT$272,FALSE)/4),0)</f>
        <v>0</v>
      </c>
      <c r="BU70" s="226">
        <f>IFERROR(IF(RIGHT(VLOOKUP($A70,csapatok!$A:$GR,BU$271,FALSE),5)="Csere",VLOOKUP(LEFT(VLOOKUP($A70,csapatok!$A:$GR,BU$271,FALSE),LEN(VLOOKUP($A70,csapatok!$A:$GR,BU$271,FALSE))-6),'csapat-ranglista'!$A:$CC,BU$272,FALSE)/8,VLOOKUP(VLOOKUP($A70,csapatok!$A:$GR,BU$271,FALSE),'csapat-ranglista'!$A:$CC,BU$272,FALSE)/4),0)</f>
        <v>0</v>
      </c>
      <c r="BV70" s="226">
        <f>IFERROR(IF(RIGHT(VLOOKUP($A70,csapatok!$A:$GR,BV$271,FALSE),5)="Csere",VLOOKUP(LEFT(VLOOKUP($A70,csapatok!$A:$GR,BV$271,FALSE),LEN(VLOOKUP($A70,csapatok!$A:$GR,BV$271,FALSE))-6),'csapat-ranglista'!$A:$CC,BV$272,FALSE)/8,VLOOKUP(VLOOKUP($A70,csapatok!$A:$GR,BV$271,FALSE),'csapat-ranglista'!$A:$CC,BV$272,FALSE)/4),0)</f>
        <v>0</v>
      </c>
      <c r="BW70" s="226">
        <f>IFERROR(IF(RIGHT(VLOOKUP($A70,csapatok!$A:$GR,BW$271,FALSE),5)="Csere",VLOOKUP(LEFT(VLOOKUP($A70,csapatok!$A:$GR,BW$271,FALSE),LEN(VLOOKUP($A70,csapatok!$A:$GR,BW$271,FALSE))-6),'csapat-ranglista'!$A:$CC,BW$272,FALSE)/8,VLOOKUP(VLOOKUP($A70,csapatok!$A:$GR,BW$271,FALSE),'csapat-ranglista'!$A:$CC,BW$272,FALSE)/4),0)</f>
        <v>0</v>
      </c>
      <c r="BX70" s="226">
        <f>IFERROR(IF(RIGHT(VLOOKUP($A70,csapatok!$A:$GR,BX$271,FALSE),5)="Csere",VLOOKUP(LEFT(VLOOKUP($A70,csapatok!$A:$GR,BX$271,FALSE),LEN(VLOOKUP($A70,csapatok!$A:$GR,BX$271,FALSE))-6),'csapat-ranglista'!$A:$CC,BX$272,FALSE)/8,VLOOKUP(VLOOKUP($A70,csapatok!$A:$GR,BX$271,FALSE),'csapat-ranglista'!$A:$CC,BX$272,FALSE)/4),0)</f>
        <v>0</v>
      </c>
      <c r="BY70" s="226">
        <f>IFERROR(IF(RIGHT(VLOOKUP($A70,csapatok!$A:$GR,BY$271,FALSE),5)="Csere",VLOOKUP(LEFT(VLOOKUP($A70,csapatok!$A:$GR,BY$271,FALSE),LEN(VLOOKUP($A70,csapatok!$A:$GR,BY$271,FALSE))-6),'csapat-ranglista'!$A:$CC,BY$272,FALSE)/8,VLOOKUP(VLOOKUP($A70,csapatok!$A:$GR,BY$271,FALSE),'csapat-ranglista'!$A:$CC,BY$272,FALSE)/4),0)</f>
        <v>0</v>
      </c>
      <c r="BZ70" s="226">
        <f>IFERROR(IF(RIGHT(VLOOKUP($A70,csapatok!$A:$GR,BZ$271,FALSE),5)="Csere",VLOOKUP(LEFT(VLOOKUP($A70,csapatok!$A:$GR,BZ$271,FALSE),LEN(VLOOKUP($A70,csapatok!$A:$GR,BZ$271,FALSE))-6),'csapat-ranglista'!$A:$CC,BZ$272,FALSE)/8,VLOOKUP(VLOOKUP($A70,csapatok!$A:$GR,BZ$271,FALSE),'csapat-ranglista'!$A:$CC,BZ$272,FALSE)/4),0)</f>
        <v>0</v>
      </c>
      <c r="CA70" s="226">
        <f>IFERROR(IF(RIGHT(VLOOKUP($A70,csapatok!$A:$GR,CA$271,FALSE),5)="Csere",VLOOKUP(LEFT(VLOOKUP($A70,csapatok!$A:$GR,CA$271,FALSE),LEN(VLOOKUP($A70,csapatok!$A:$GR,CA$271,FALSE))-6),'csapat-ranglista'!$A:$CC,CA$272,FALSE)/8,VLOOKUP(VLOOKUP($A70,csapatok!$A:$GR,CA$271,FALSE),'csapat-ranglista'!$A:$CC,CA$272,FALSE)/4),0)</f>
        <v>6.3881945633495798</v>
      </c>
      <c r="CB70" s="226">
        <f>IFERROR(IF(RIGHT(VLOOKUP($A70,csapatok!$A:$GR,CB$271,FALSE),5)="Csere",VLOOKUP(LEFT(VLOOKUP($A70,csapatok!$A:$GR,CB$271,FALSE),LEN(VLOOKUP($A70,csapatok!$A:$GR,CB$271,FALSE))-6),'csapat-ranglista'!$A:$CC,CB$272,FALSE)/8,VLOOKUP(VLOOKUP($A70,csapatok!$A:$GR,CB$271,FALSE),'csapat-ranglista'!$A:$CC,CB$272,FALSE)/4),0)</f>
        <v>0</v>
      </c>
      <c r="CC70" s="226">
        <f>IFERROR(IF(RIGHT(VLOOKUP($A70,csapatok!$A:$GR,CC$271,FALSE),5)="Csere",VLOOKUP(LEFT(VLOOKUP($A70,csapatok!$A:$GR,CC$271,FALSE),LEN(VLOOKUP($A70,csapatok!$A:$GR,CC$271,FALSE))-6),'csapat-ranglista'!$A:$CC,CC$272,FALSE)/8,VLOOKUP(VLOOKUP($A70,csapatok!$A:$GR,CC$271,FALSE),'csapat-ranglista'!$A:$CC,CC$272,FALSE)/4),0)</f>
        <v>0</v>
      </c>
      <c r="CD70" s="226">
        <f>IFERROR(IF(RIGHT(VLOOKUP($A70,csapatok!$A:$GR,CD$271,FALSE),5)="Csere",VLOOKUP(LEFT(VLOOKUP($A70,csapatok!$A:$GR,CD$271,FALSE),LEN(VLOOKUP($A70,csapatok!$A:$GR,CD$271,FALSE))-6),'csapat-ranglista'!$A:$CC,CD$272,FALSE)/8,VLOOKUP(VLOOKUP($A70,csapatok!$A:$GR,CD$271,FALSE),'csapat-ranglista'!$A:$CC,CD$272,FALSE)/4),0)</f>
        <v>0</v>
      </c>
      <c r="CE70" s="226">
        <f>IFERROR(IF(RIGHT(VLOOKUP($A70,csapatok!$A:$GR,CE$271,FALSE),5)="Csere",VLOOKUP(LEFT(VLOOKUP($A70,csapatok!$A:$GR,CE$271,FALSE),LEN(VLOOKUP($A70,csapatok!$A:$GR,CE$271,FALSE))-6),'csapat-ranglista'!$A:$CC,CE$272,FALSE)/8,VLOOKUP(VLOOKUP($A70,csapatok!$A:$GR,CE$271,FALSE),'csapat-ranglista'!$A:$CC,CE$272,FALSE)/4),0)</f>
        <v>0.44753249862146177</v>
      </c>
      <c r="CF70" s="226">
        <f>IFERROR(IF(RIGHT(VLOOKUP($A70,csapatok!$A:$GR,CF$271,FALSE),5)="Csere",VLOOKUP(LEFT(VLOOKUP($A70,csapatok!$A:$GR,CF$271,FALSE),LEN(VLOOKUP($A70,csapatok!$A:$GR,CF$271,FALSE))-6),'csapat-ranglista'!$A:$CC,CF$272,FALSE)/8,VLOOKUP(VLOOKUP($A70,csapatok!$A:$GR,CF$271,FALSE),'csapat-ranglista'!$A:$CC,CF$272,FALSE)/4),0)</f>
        <v>0</v>
      </c>
      <c r="CG70" s="226">
        <f>IFERROR(IF(RIGHT(VLOOKUP($A70,csapatok!$A:$GR,CG$271,FALSE),5)="Csere",VLOOKUP(LEFT(VLOOKUP($A70,csapatok!$A:$GR,CG$271,FALSE),LEN(VLOOKUP($A70,csapatok!$A:$GR,CG$271,FALSE))-6),'csapat-ranglista'!$A:$CC,CG$272,FALSE)/8,VLOOKUP(VLOOKUP($A70,csapatok!$A:$GR,CG$271,FALSE),'csapat-ranglista'!$A:$CC,CG$272,FALSE)/4),0)</f>
        <v>0</v>
      </c>
      <c r="CH70" s="226">
        <f>IFERROR(IF(RIGHT(VLOOKUP($A70,csapatok!$A:$GR,CH$271,FALSE),5)="Csere",VLOOKUP(LEFT(VLOOKUP($A70,csapatok!$A:$GR,CH$271,FALSE),LEN(VLOOKUP($A70,csapatok!$A:$GR,CH$271,FALSE))-6),'csapat-ranglista'!$A:$CC,CH$272,FALSE)/8,VLOOKUP(VLOOKUP($A70,csapatok!$A:$GR,CH$271,FALSE),'csapat-ranglista'!$A:$CC,CH$272,FALSE)/4),0)</f>
        <v>3.209501163205704</v>
      </c>
      <c r="CI70" s="226">
        <f>IFERROR(IF(RIGHT(VLOOKUP($A70,csapatok!$A:$GR,CI$271,FALSE),5)="Csere",VLOOKUP(LEFT(VLOOKUP($A70,csapatok!$A:$GR,CI$271,FALSE),LEN(VLOOKUP($A70,csapatok!$A:$GR,CI$271,FALSE))-6),'csapat-ranglista'!$A:$CC,CI$272,FALSE)/8,VLOOKUP(VLOOKUP($A70,csapatok!$A:$GR,CI$271,FALSE),'csapat-ranglista'!$A:$CC,CI$272,FALSE)/4),0)</f>
        <v>0</v>
      </c>
      <c r="CJ70" s="227">
        <f>versenyek!$IQ$11*IFERROR(VLOOKUP(VLOOKUP($A70,versenyek!IP:IR,3,FALSE),szabalyok!$A$16:$B$23,2,FALSE)/4,0)</f>
        <v>0.77776553392731285</v>
      </c>
      <c r="CK70" s="227">
        <f>versenyek!$IT$11*IFERROR(VLOOKUP(VLOOKUP($A70,versenyek!IS:IU,3,FALSE),szabalyok!$A$16:$B$23,2,FALSE)/4,0)</f>
        <v>0</v>
      </c>
      <c r="CL70" s="226"/>
      <c r="CM70" s="250">
        <f t="shared" si="4"/>
        <v>10.82299375910406</v>
      </c>
    </row>
    <row r="71" spans="1:91">
      <c r="A71" s="32" t="s">
        <v>738</v>
      </c>
      <c r="B71" s="133">
        <v>36061</v>
      </c>
      <c r="C71" s="133" t="str">
        <f>IF(B71=0,"",IF(B71&lt;$C$1,"felnőtt","ifi"))</f>
        <v>ifi</v>
      </c>
      <c r="D71" s="32" t="s">
        <v>101</v>
      </c>
      <c r="E71" s="47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>
        <f>IFERROR(IF(RIGHT(VLOOKUP($A71,csapatok!$A:$BL,X$271,FALSE),5)="Csere",VLOOKUP(LEFT(VLOOKUP($A71,csapatok!$A:$BL,X$271,FALSE),LEN(VLOOKUP($A71,csapatok!$A:$BL,X$271,FALSE))-6),'csapat-ranglista'!$A:$CC,X$272,FALSE)/8,VLOOKUP(VLOOKUP($A71,csapatok!$A:$BL,X$271,FALSE),'csapat-ranglista'!$A:$CC,X$272,FALSE)/4),0)</f>
        <v>0</v>
      </c>
      <c r="Y71" s="32">
        <f>IFERROR(IF(RIGHT(VLOOKUP($A71,csapatok!$A:$BL,Y$271,FALSE),5)="Csere",VLOOKUP(LEFT(VLOOKUP($A71,csapatok!$A:$BL,Y$271,FALSE),LEN(VLOOKUP($A71,csapatok!$A:$BL,Y$271,FALSE))-6),'csapat-ranglista'!$A:$CC,Y$272,FALSE)/8,VLOOKUP(VLOOKUP($A71,csapatok!$A:$BL,Y$271,FALSE),'csapat-ranglista'!$A:$CC,Y$272,FALSE)/4),0)</f>
        <v>0</v>
      </c>
      <c r="Z71" s="32">
        <f>IFERROR(IF(RIGHT(VLOOKUP($A71,csapatok!$A:$BL,Z$271,FALSE),5)="Csere",VLOOKUP(LEFT(VLOOKUP($A71,csapatok!$A:$BL,Z$271,FALSE),LEN(VLOOKUP($A71,csapatok!$A:$BL,Z$271,FALSE))-6),'csapat-ranglista'!$A:$CC,Z$272,FALSE)/8,VLOOKUP(VLOOKUP($A71,csapatok!$A:$BL,Z$271,FALSE),'csapat-ranglista'!$A:$CC,Z$272,FALSE)/4),0)</f>
        <v>0</v>
      </c>
      <c r="AA71" s="32">
        <f>IFERROR(IF(RIGHT(VLOOKUP($A71,csapatok!$A:$BL,AA$271,FALSE),5)="Csere",VLOOKUP(LEFT(VLOOKUP($A71,csapatok!$A:$BL,AA$271,FALSE),LEN(VLOOKUP($A71,csapatok!$A:$BL,AA$271,FALSE))-6),'csapat-ranglista'!$A:$CC,AA$272,FALSE)/8,VLOOKUP(VLOOKUP($A71,csapatok!$A:$BL,AA$271,FALSE),'csapat-ranglista'!$A:$CC,AA$272,FALSE)/4),0)</f>
        <v>0</v>
      </c>
      <c r="AB71" s="226">
        <f>IFERROR(IF(RIGHT(VLOOKUP($A71,csapatok!$A:$BL,AB$271,FALSE),5)="Csere",VLOOKUP(LEFT(VLOOKUP($A71,csapatok!$A:$BL,AB$271,FALSE),LEN(VLOOKUP($A71,csapatok!$A:$BL,AB$271,FALSE))-6),'csapat-ranglista'!$A:$CC,AB$272,FALSE)/8,VLOOKUP(VLOOKUP($A71,csapatok!$A:$BL,AB$271,FALSE),'csapat-ranglista'!$A:$CC,AB$272,FALSE)/4),0)</f>
        <v>0</v>
      </c>
      <c r="AC71" s="226">
        <f>IFERROR(IF(RIGHT(VLOOKUP($A71,csapatok!$A:$BL,AC$271,FALSE),5)="Csere",VLOOKUP(LEFT(VLOOKUP($A71,csapatok!$A:$BL,AC$271,FALSE),LEN(VLOOKUP($A71,csapatok!$A:$BL,AC$271,FALSE))-6),'csapat-ranglista'!$A:$CC,AC$272,FALSE)/8,VLOOKUP(VLOOKUP($A71,csapatok!$A:$BL,AC$271,FALSE),'csapat-ranglista'!$A:$CC,AC$272,FALSE)/4),0)</f>
        <v>0</v>
      </c>
      <c r="AD71" s="226">
        <f>IFERROR(IF(RIGHT(VLOOKUP($A71,csapatok!$A:$BL,AD$271,FALSE),5)="Csere",VLOOKUP(LEFT(VLOOKUP($A71,csapatok!$A:$BL,AD$271,FALSE),LEN(VLOOKUP($A71,csapatok!$A:$BL,AD$271,FALSE))-6),'csapat-ranglista'!$A:$CC,AD$272,FALSE)/8,VLOOKUP(VLOOKUP($A71,csapatok!$A:$BL,AD$271,FALSE),'csapat-ranglista'!$A:$CC,AD$272,FALSE)/4),0)</f>
        <v>0</v>
      </c>
      <c r="AE71" s="226">
        <f>IFERROR(IF(RIGHT(VLOOKUP($A71,csapatok!$A:$BL,AE$271,FALSE),5)="Csere",VLOOKUP(LEFT(VLOOKUP($A71,csapatok!$A:$BL,AE$271,FALSE),LEN(VLOOKUP($A71,csapatok!$A:$BL,AE$271,FALSE))-6),'csapat-ranglista'!$A:$CC,AE$272,FALSE)/8,VLOOKUP(VLOOKUP($A71,csapatok!$A:$BL,AE$271,FALSE),'csapat-ranglista'!$A:$CC,AE$272,FALSE)/4),0)</f>
        <v>0</v>
      </c>
      <c r="AF71" s="226">
        <f>IFERROR(IF(RIGHT(VLOOKUP($A71,csapatok!$A:$BL,AF$271,FALSE),5)="Csere",VLOOKUP(LEFT(VLOOKUP($A71,csapatok!$A:$BL,AF$271,FALSE),LEN(VLOOKUP($A71,csapatok!$A:$BL,AF$271,FALSE))-6),'csapat-ranglista'!$A:$CC,AF$272,FALSE)/8,VLOOKUP(VLOOKUP($A71,csapatok!$A:$BL,AF$271,FALSE),'csapat-ranglista'!$A:$CC,AF$272,FALSE)/4),0)</f>
        <v>0</v>
      </c>
      <c r="AG71" s="226">
        <f>IFERROR(IF(RIGHT(VLOOKUP($A71,csapatok!$A:$BL,AG$271,FALSE),5)="Csere",VLOOKUP(LEFT(VLOOKUP($A71,csapatok!$A:$BL,AG$271,FALSE),LEN(VLOOKUP($A71,csapatok!$A:$BL,AG$271,FALSE))-6),'csapat-ranglista'!$A:$CC,AG$272,FALSE)/8,VLOOKUP(VLOOKUP($A71,csapatok!$A:$BL,AG$271,FALSE),'csapat-ranglista'!$A:$CC,AG$272,FALSE)/4),0)</f>
        <v>0</v>
      </c>
      <c r="AH71" s="226">
        <f>IFERROR(IF(RIGHT(VLOOKUP($A71,csapatok!$A:$BL,AH$271,FALSE),5)="Csere",VLOOKUP(LEFT(VLOOKUP($A71,csapatok!$A:$BL,AH$271,FALSE),LEN(VLOOKUP($A71,csapatok!$A:$BL,AH$271,FALSE))-6),'csapat-ranglista'!$A:$CC,AH$272,FALSE)/8,VLOOKUP(VLOOKUP($A71,csapatok!$A:$BL,AH$271,FALSE),'csapat-ranglista'!$A:$CC,AH$272,FALSE)/4),0)</f>
        <v>0</v>
      </c>
      <c r="AI71" s="226">
        <f>IFERROR(IF(RIGHT(VLOOKUP($A71,csapatok!$A:$BL,AI$271,FALSE),5)="Csere",VLOOKUP(LEFT(VLOOKUP($A71,csapatok!$A:$BL,AI$271,FALSE),LEN(VLOOKUP($A71,csapatok!$A:$BL,AI$271,FALSE))-6),'csapat-ranglista'!$A:$CC,AI$272,FALSE)/8,VLOOKUP(VLOOKUP($A71,csapatok!$A:$BL,AI$271,FALSE),'csapat-ranglista'!$A:$CC,AI$272,FALSE)/4),0)</f>
        <v>0</v>
      </c>
      <c r="AJ71" s="226">
        <f>IFERROR(IF(RIGHT(VLOOKUP($A71,csapatok!$A:$BL,AJ$271,FALSE),5)="Csere",VLOOKUP(LEFT(VLOOKUP($A71,csapatok!$A:$BL,AJ$271,FALSE),LEN(VLOOKUP($A71,csapatok!$A:$BL,AJ$271,FALSE))-6),'csapat-ranglista'!$A:$CC,AJ$272,FALSE)/8,VLOOKUP(VLOOKUP($A71,csapatok!$A:$BL,AJ$271,FALSE),'csapat-ranglista'!$A:$CC,AJ$272,FALSE)/2),0)</f>
        <v>0</v>
      </c>
      <c r="AK71" s="226">
        <f>IFERROR(IF(RIGHT(VLOOKUP($A71,csapatok!$A:$CN,AK$271,FALSE),5)="Csere",VLOOKUP(LEFT(VLOOKUP($A71,csapatok!$A:$CN,AK$271,FALSE),LEN(VLOOKUP($A71,csapatok!$A:$CN,AK$271,FALSE))-6),'csapat-ranglista'!$A:$CC,AK$272,FALSE)/8,VLOOKUP(VLOOKUP($A71,csapatok!$A:$CN,AK$271,FALSE),'csapat-ranglista'!$A:$CC,AK$272,FALSE)/4),0)</f>
        <v>0</v>
      </c>
      <c r="AL71" s="226">
        <f>IFERROR(IF(RIGHT(VLOOKUP($A71,csapatok!$A:$CN,AL$271,FALSE),5)="Csere",VLOOKUP(LEFT(VLOOKUP($A71,csapatok!$A:$CN,AL$271,FALSE),LEN(VLOOKUP($A71,csapatok!$A:$CN,AL$271,FALSE))-6),'csapat-ranglista'!$A:$CC,AL$272,FALSE)/8,VLOOKUP(VLOOKUP($A71,csapatok!$A:$CN,AL$271,FALSE),'csapat-ranglista'!$A:$CC,AL$272,FALSE)/4),0)</f>
        <v>0</v>
      </c>
      <c r="AM71" s="226">
        <f>IFERROR(IF(RIGHT(VLOOKUP($A71,csapatok!$A:$CN,AM$271,FALSE),5)="Csere",VLOOKUP(LEFT(VLOOKUP($A71,csapatok!$A:$CN,AM$271,FALSE),LEN(VLOOKUP($A71,csapatok!$A:$CN,AM$271,FALSE))-6),'csapat-ranglista'!$A:$CC,AM$272,FALSE)/8,VLOOKUP(VLOOKUP($A71,csapatok!$A:$CN,AM$271,FALSE),'csapat-ranglista'!$A:$CC,AM$272,FALSE)/4),0)</f>
        <v>0</v>
      </c>
      <c r="AN71" s="226">
        <f>IFERROR(IF(RIGHT(VLOOKUP($A71,csapatok!$A:$CN,AN$271,FALSE),5)="Csere",VLOOKUP(LEFT(VLOOKUP($A71,csapatok!$A:$CN,AN$271,FALSE),LEN(VLOOKUP($A71,csapatok!$A:$CN,AN$271,FALSE))-6),'csapat-ranglista'!$A:$CC,AN$272,FALSE)/8,VLOOKUP(VLOOKUP($A71,csapatok!$A:$CN,AN$271,FALSE),'csapat-ranglista'!$A:$CC,AN$272,FALSE)/4),0)</f>
        <v>0</v>
      </c>
      <c r="AO71" s="226">
        <f>IFERROR(IF(RIGHT(VLOOKUP($A71,csapatok!$A:$CN,AO$271,FALSE),5)="Csere",VLOOKUP(LEFT(VLOOKUP($A71,csapatok!$A:$CN,AO$271,FALSE),LEN(VLOOKUP($A71,csapatok!$A:$CN,AO$271,FALSE))-6),'csapat-ranglista'!$A:$CC,AO$272,FALSE)/8,VLOOKUP(VLOOKUP($A71,csapatok!$A:$CN,AO$271,FALSE),'csapat-ranglista'!$A:$CC,AO$272,FALSE)/4),0)</f>
        <v>0</v>
      </c>
      <c r="AP71" s="226">
        <f>IFERROR(IF(RIGHT(VLOOKUP($A71,csapatok!$A:$CN,AP$271,FALSE),5)="Csere",VLOOKUP(LEFT(VLOOKUP($A71,csapatok!$A:$CN,AP$271,FALSE),LEN(VLOOKUP($A71,csapatok!$A:$CN,AP$271,FALSE))-6),'csapat-ranglista'!$A:$CC,AP$272,FALSE)/8,VLOOKUP(VLOOKUP($A71,csapatok!$A:$CN,AP$271,FALSE),'csapat-ranglista'!$A:$CC,AP$272,FALSE)/4),0)</f>
        <v>0</v>
      </c>
      <c r="AQ71" s="226">
        <f>IFERROR(IF(RIGHT(VLOOKUP($A71,csapatok!$A:$CN,AQ$271,FALSE),5)="Csere",VLOOKUP(LEFT(VLOOKUP($A71,csapatok!$A:$CN,AQ$271,FALSE),LEN(VLOOKUP($A71,csapatok!$A:$CN,AQ$271,FALSE))-6),'csapat-ranglista'!$A:$CC,AQ$272,FALSE)/8,VLOOKUP(VLOOKUP($A71,csapatok!$A:$CN,AQ$271,FALSE),'csapat-ranglista'!$A:$CC,AQ$272,FALSE)/4),0)</f>
        <v>0</v>
      </c>
      <c r="AR71" s="226">
        <f>IFERROR(IF(RIGHT(VLOOKUP($A71,csapatok!$A:$CN,AR$271,FALSE),5)="Csere",VLOOKUP(LEFT(VLOOKUP($A71,csapatok!$A:$CN,AR$271,FALSE),LEN(VLOOKUP($A71,csapatok!$A:$CN,AR$271,FALSE))-6),'csapat-ranglista'!$A:$CC,AR$272,FALSE)/8,VLOOKUP(VLOOKUP($A71,csapatok!$A:$CN,AR$271,FALSE),'csapat-ranglista'!$A:$CC,AR$272,FALSE)/4),0)</f>
        <v>0</v>
      </c>
      <c r="AS71" s="226">
        <f>IFERROR(IF(RIGHT(VLOOKUP($A71,csapatok!$A:$CN,AS$271,FALSE),5)="Csere",VLOOKUP(LEFT(VLOOKUP($A71,csapatok!$A:$CN,AS$271,FALSE),LEN(VLOOKUP($A71,csapatok!$A:$CN,AS$271,FALSE))-6),'csapat-ranglista'!$A:$CC,AS$272,FALSE)/8,VLOOKUP(VLOOKUP($A71,csapatok!$A:$CN,AS$271,FALSE),'csapat-ranglista'!$A:$CC,AS$272,FALSE)/4),0)</f>
        <v>0</v>
      </c>
      <c r="AT71" s="226">
        <f>IFERROR(IF(RIGHT(VLOOKUP($A71,csapatok!$A:$CN,AT$271,FALSE),5)="Csere",VLOOKUP(LEFT(VLOOKUP($A71,csapatok!$A:$CN,AT$271,FALSE),LEN(VLOOKUP($A71,csapatok!$A:$CN,AT$271,FALSE))-6),'csapat-ranglista'!$A:$CC,AT$272,FALSE)/8,VLOOKUP(VLOOKUP($A71,csapatok!$A:$CN,AT$271,FALSE),'csapat-ranglista'!$A:$CC,AT$272,FALSE)/4),0)</f>
        <v>0</v>
      </c>
      <c r="AU71" s="226">
        <f>IFERROR(IF(RIGHT(VLOOKUP($A71,csapatok!$A:$CN,AU$271,FALSE),5)="Csere",VLOOKUP(LEFT(VLOOKUP($A71,csapatok!$A:$CN,AU$271,FALSE),LEN(VLOOKUP($A71,csapatok!$A:$CN,AU$271,FALSE))-6),'csapat-ranglista'!$A:$CC,AU$272,FALSE)/8,VLOOKUP(VLOOKUP($A71,csapatok!$A:$CN,AU$271,FALSE),'csapat-ranglista'!$A:$CC,AU$272,FALSE)/4),0)</f>
        <v>0</v>
      </c>
      <c r="AV71" s="226">
        <f>IFERROR(IF(RIGHT(VLOOKUP($A71,csapatok!$A:$CN,AV$271,FALSE),5)="Csere",VLOOKUP(LEFT(VLOOKUP($A71,csapatok!$A:$CN,AV$271,FALSE),LEN(VLOOKUP($A71,csapatok!$A:$CN,AV$271,FALSE))-6),'csapat-ranglista'!$A:$CC,AV$272,FALSE)/8,VLOOKUP(VLOOKUP($A71,csapatok!$A:$CN,AV$271,FALSE),'csapat-ranglista'!$A:$CC,AV$272,FALSE)/4),0)</f>
        <v>0</v>
      </c>
      <c r="AW71" s="226">
        <f>IFERROR(IF(RIGHT(VLOOKUP($A71,csapatok!$A:$CN,AW$271,FALSE),5)="Csere",VLOOKUP(LEFT(VLOOKUP($A71,csapatok!$A:$CN,AW$271,FALSE),LEN(VLOOKUP($A71,csapatok!$A:$CN,AW$271,FALSE))-6),'csapat-ranglista'!$A:$CC,AW$272,FALSE)/8,VLOOKUP(VLOOKUP($A71,csapatok!$A:$CN,AW$271,FALSE),'csapat-ranglista'!$A:$CC,AW$272,FALSE)/4),0)</f>
        <v>0</v>
      </c>
      <c r="AX71" s="226">
        <f>IFERROR(IF(RIGHT(VLOOKUP($A71,csapatok!$A:$CN,AX$271,FALSE),5)="Csere",VLOOKUP(LEFT(VLOOKUP($A71,csapatok!$A:$CN,AX$271,FALSE),LEN(VLOOKUP($A71,csapatok!$A:$CN,AX$271,FALSE))-6),'csapat-ranglista'!$A:$CC,AX$272,FALSE)/8,VLOOKUP(VLOOKUP($A71,csapatok!$A:$CN,AX$271,FALSE),'csapat-ranglista'!$A:$CC,AX$272,FALSE)/4),0)</f>
        <v>2.234599659784243</v>
      </c>
      <c r="AY71" s="226">
        <f>IFERROR(IF(RIGHT(VLOOKUP($A71,csapatok!$A:$GR,AY$271,FALSE),5)="Csere",VLOOKUP(LEFT(VLOOKUP($A71,csapatok!$A:$GR,AY$271,FALSE),LEN(VLOOKUP($A71,csapatok!$A:$GR,AY$271,FALSE))-6),'csapat-ranglista'!$A:$CC,AY$272,FALSE)/8,VLOOKUP(VLOOKUP($A71,csapatok!$A:$GR,AY$271,FALSE),'csapat-ranglista'!$A:$CC,AY$272,FALSE)/4),0)</f>
        <v>0</v>
      </c>
      <c r="AZ71" s="226">
        <f>IFERROR(IF(RIGHT(VLOOKUP($A71,csapatok!$A:$GR,AZ$271,FALSE),5)="Csere",VLOOKUP(LEFT(VLOOKUP($A71,csapatok!$A:$GR,AZ$271,FALSE),LEN(VLOOKUP($A71,csapatok!$A:$GR,AZ$271,FALSE))-6),'csapat-ranglista'!$A:$CC,AZ$272,FALSE)/8,VLOOKUP(VLOOKUP($A71,csapatok!$A:$GR,AZ$271,FALSE),'csapat-ranglista'!$A:$CC,AZ$272,FALSE)/4),0)</f>
        <v>0</v>
      </c>
      <c r="BA71" s="226">
        <f>IFERROR(IF(RIGHT(VLOOKUP($A71,csapatok!$A:$GR,BA$271,FALSE),5)="Csere",VLOOKUP(LEFT(VLOOKUP($A71,csapatok!$A:$GR,BA$271,FALSE),LEN(VLOOKUP($A71,csapatok!$A:$GR,BA$271,FALSE))-6),'csapat-ranglista'!$A:$CC,BA$272,FALSE)/8,VLOOKUP(VLOOKUP($A71,csapatok!$A:$GR,BA$271,FALSE),'csapat-ranglista'!$A:$CC,BA$272,FALSE)/4),0)</f>
        <v>0</v>
      </c>
      <c r="BB71" s="226">
        <f>IFERROR(IF(RIGHT(VLOOKUP($A71,csapatok!$A:$GR,BB$271,FALSE),5)="Csere",VLOOKUP(LEFT(VLOOKUP($A71,csapatok!$A:$GR,BB$271,FALSE),LEN(VLOOKUP($A71,csapatok!$A:$GR,BB$271,FALSE))-6),'csapat-ranglista'!$A:$CC,BB$272,FALSE)/8,VLOOKUP(VLOOKUP($A71,csapatok!$A:$GR,BB$271,FALSE),'csapat-ranglista'!$A:$CC,BB$272,FALSE)/4),0)</f>
        <v>0</v>
      </c>
      <c r="BC71" s="227">
        <f>versenyek!$ES$11*IFERROR(VLOOKUP(VLOOKUP($A71,versenyek!ER:ET,3,FALSE),szabalyok!$A$16:$B$23,2,FALSE)/4,0)</f>
        <v>0</v>
      </c>
      <c r="BD71" s="227">
        <f>versenyek!$EV$11*IFERROR(VLOOKUP(VLOOKUP($A71,versenyek!EU:EW,3,FALSE),szabalyok!$A$16:$B$23,2,FALSE)/4,0)</f>
        <v>0</v>
      </c>
      <c r="BE71" s="226">
        <f>IFERROR(IF(RIGHT(VLOOKUP($A71,csapatok!$A:$GR,BE$271,FALSE),5)="Csere",VLOOKUP(LEFT(VLOOKUP($A71,csapatok!$A:$GR,BE$271,FALSE),LEN(VLOOKUP($A71,csapatok!$A:$GR,BE$271,FALSE))-6),'csapat-ranglista'!$A:$CC,BE$272,FALSE)/8,VLOOKUP(VLOOKUP($A71,csapatok!$A:$GR,BE$271,FALSE),'csapat-ranglista'!$A:$CC,BE$272,FALSE)/4),0)</f>
        <v>0</v>
      </c>
      <c r="BF71" s="226">
        <f>IFERROR(IF(RIGHT(VLOOKUP($A71,csapatok!$A:$GR,BF$271,FALSE),5)="Csere",VLOOKUP(LEFT(VLOOKUP($A71,csapatok!$A:$GR,BF$271,FALSE),LEN(VLOOKUP($A71,csapatok!$A:$GR,BF$271,FALSE))-6),'csapat-ranglista'!$A:$CC,BF$272,FALSE)/8,VLOOKUP(VLOOKUP($A71,csapatok!$A:$GR,BF$271,FALSE),'csapat-ranglista'!$A:$CC,BF$272,FALSE)/4),0)</f>
        <v>0</v>
      </c>
      <c r="BG71" s="226">
        <f>IFERROR(IF(RIGHT(VLOOKUP($A71,csapatok!$A:$GR,BG$271,FALSE),5)="Csere",VLOOKUP(LEFT(VLOOKUP($A71,csapatok!$A:$GR,BG$271,FALSE),LEN(VLOOKUP($A71,csapatok!$A:$GR,BG$271,FALSE))-6),'csapat-ranglista'!$A:$CC,BG$272,FALSE)/8,VLOOKUP(VLOOKUP($A71,csapatok!$A:$GR,BG$271,FALSE),'csapat-ranglista'!$A:$CC,BG$272,FALSE)/4),0)</f>
        <v>0</v>
      </c>
      <c r="BH71" s="226">
        <f>IFERROR(IF(RIGHT(VLOOKUP($A71,csapatok!$A:$GR,BH$271,FALSE),5)="Csere",VLOOKUP(LEFT(VLOOKUP($A71,csapatok!$A:$GR,BH$271,FALSE),LEN(VLOOKUP($A71,csapatok!$A:$GR,BH$271,FALSE))-6),'csapat-ranglista'!$A:$CC,BH$272,FALSE)/8,VLOOKUP(VLOOKUP($A71,csapatok!$A:$GR,BH$271,FALSE),'csapat-ranglista'!$A:$CC,BH$272,FALSE)/4),0)</f>
        <v>0</v>
      </c>
      <c r="BI71" s="226">
        <f>IFERROR(IF(RIGHT(VLOOKUP($A71,csapatok!$A:$GR,BI$271,FALSE),5)="Csere",VLOOKUP(LEFT(VLOOKUP($A71,csapatok!$A:$GR,BI$271,FALSE),LEN(VLOOKUP($A71,csapatok!$A:$GR,BI$271,FALSE))-6),'csapat-ranglista'!$A:$CC,BI$272,FALSE)/8,VLOOKUP(VLOOKUP($A71,csapatok!$A:$GR,BI$271,FALSE),'csapat-ranglista'!$A:$CC,BI$272,FALSE)/4),0)</f>
        <v>0</v>
      </c>
      <c r="BJ71" s="226">
        <f>IFERROR(IF(RIGHT(VLOOKUP($A71,csapatok!$A:$GR,BJ$271,FALSE),5)="Csere",VLOOKUP(LEFT(VLOOKUP($A71,csapatok!$A:$GR,BJ$271,FALSE),LEN(VLOOKUP($A71,csapatok!$A:$GR,BJ$271,FALSE))-6),'csapat-ranglista'!$A:$CC,BJ$272,FALSE)/8,VLOOKUP(VLOOKUP($A71,csapatok!$A:$GR,BJ$271,FALSE),'csapat-ranglista'!$A:$CC,BJ$272,FALSE)/4),0)</f>
        <v>0</v>
      </c>
      <c r="BK71" s="226">
        <f>IFERROR(IF(RIGHT(VLOOKUP($A71,csapatok!$A:$GR,BK$271,FALSE),5)="Csere",VLOOKUP(LEFT(VLOOKUP($A71,csapatok!$A:$GR,BK$271,FALSE),LEN(VLOOKUP($A71,csapatok!$A:$GR,BK$271,FALSE))-6),'csapat-ranglista'!$A:$CC,BK$272,FALSE)/8,VLOOKUP(VLOOKUP($A71,csapatok!$A:$GR,BK$271,FALSE),'csapat-ranglista'!$A:$CC,BK$272,FALSE)/4),0)</f>
        <v>0</v>
      </c>
      <c r="BL71" s="226">
        <f>IFERROR(IF(RIGHT(VLOOKUP($A71,csapatok!$A:$GR,BL$271,FALSE),5)="Csere",VLOOKUP(LEFT(VLOOKUP($A71,csapatok!$A:$GR,BL$271,FALSE),LEN(VLOOKUP($A71,csapatok!$A:$GR,BL$271,FALSE))-6),'csapat-ranglista'!$A:$CC,BL$272,FALSE)/8,VLOOKUP(VLOOKUP($A71,csapatok!$A:$GR,BL$271,FALSE),'csapat-ranglista'!$A:$CC,BL$272,FALSE)/4),0)</f>
        <v>0</v>
      </c>
      <c r="BM71" s="226">
        <f>IFERROR(IF(RIGHT(VLOOKUP($A71,csapatok!$A:$GR,BM$271,FALSE),5)="Csere",VLOOKUP(LEFT(VLOOKUP($A71,csapatok!$A:$GR,BM$271,FALSE),LEN(VLOOKUP($A71,csapatok!$A:$GR,BM$271,FALSE))-6),'csapat-ranglista'!$A:$CC,BM$272,FALSE)/8,VLOOKUP(VLOOKUP($A71,csapatok!$A:$GR,BM$271,FALSE),'csapat-ranglista'!$A:$CC,BM$272,FALSE)/4),0)</f>
        <v>0</v>
      </c>
      <c r="BN71" s="226">
        <f>IFERROR(IF(RIGHT(VLOOKUP($A71,csapatok!$A:$GR,BN$271,FALSE),5)="Csere",VLOOKUP(LEFT(VLOOKUP($A71,csapatok!$A:$GR,BN$271,FALSE),LEN(VLOOKUP($A71,csapatok!$A:$GR,BN$271,FALSE))-6),'csapat-ranglista'!$A:$CC,BN$272,FALSE)/8,VLOOKUP(VLOOKUP($A71,csapatok!$A:$GR,BN$271,FALSE),'csapat-ranglista'!$A:$CC,BN$272,FALSE)/4),0)</f>
        <v>0</v>
      </c>
      <c r="BO71" s="226">
        <f>IFERROR(IF(RIGHT(VLOOKUP($A71,csapatok!$A:$GR,BO$271,FALSE),5)="Csere",VLOOKUP(LEFT(VLOOKUP($A71,csapatok!$A:$GR,BO$271,FALSE),LEN(VLOOKUP($A71,csapatok!$A:$GR,BO$271,FALSE))-6),'csapat-ranglista'!$A:$CC,BO$272,FALSE)/8,VLOOKUP(VLOOKUP($A71,csapatok!$A:$GR,BO$271,FALSE),'csapat-ranglista'!$A:$CC,BO$272,FALSE)/4),0)</f>
        <v>0</v>
      </c>
      <c r="BP71" s="226">
        <f>IFERROR(IF(RIGHT(VLOOKUP($A71,csapatok!$A:$GR,BP$271,FALSE),5)="Csere",VLOOKUP(LEFT(VLOOKUP($A71,csapatok!$A:$GR,BP$271,FALSE),LEN(VLOOKUP($A71,csapatok!$A:$GR,BP$271,FALSE))-6),'csapat-ranglista'!$A:$CC,BP$272,FALSE)/8,VLOOKUP(VLOOKUP($A71,csapatok!$A:$GR,BP$271,FALSE),'csapat-ranglista'!$A:$CC,BP$272,FALSE)/4),0)</f>
        <v>0</v>
      </c>
      <c r="BQ71" s="226">
        <f>IFERROR(IF(RIGHT(VLOOKUP($A71,csapatok!$A:$GR,BQ$271,FALSE),5)="Csere",VLOOKUP(LEFT(VLOOKUP($A71,csapatok!$A:$GR,BQ$271,FALSE),LEN(VLOOKUP($A71,csapatok!$A:$GR,BQ$271,FALSE))-6),'csapat-ranglista'!$A:$CC,BQ$272,FALSE)/8,VLOOKUP(VLOOKUP($A71,csapatok!$A:$GR,BQ$271,FALSE),'csapat-ranglista'!$A:$CC,BQ$272,FALSE)/4),0)</f>
        <v>0</v>
      </c>
      <c r="BR71" s="226">
        <f>IFERROR(IF(RIGHT(VLOOKUP($A71,csapatok!$A:$GR,BR$271,FALSE),5)="Csere",VLOOKUP(LEFT(VLOOKUP($A71,csapatok!$A:$GR,BR$271,FALSE),LEN(VLOOKUP($A71,csapatok!$A:$GR,BR$271,FALSE))-6),'csapat-ranglista'!$A:$CC,BR$272,FALSE)/8,VLOOKUP(VLOOKUP($A71,csapatok!$A:$GR,BR$271,FALSE),'csapat-ranglista'!$A:$CC,BR$272,FALSE)/4),0)</f>
        <v>0</v>
      </c>
      <c r="BS71" s="226">
        <f>IFERROR(IF(RIGHT(VLOOKUP($A71,csapatok!$A:$GR,BS$271,FALSE),5)="Csere",VLOOKUP(LEFT(VLOOKUP($A71,csapatok!$A:$GR,BS$271,FALSE),LEN(VLOOKUP($A71,csapatok!$A:$GR,BS$271,FALSE))-6),'csapat-ranglista'!$A:$CC,BS$272,FALSE)/8,VLOOKUP(VLOOKUP($A71,csapatok!$A:$GR,BS$271,FALSE),'csapat-ranglista'!$A:$CC,BS$272,FALSE)/4),0)</f>
        <v>0</v>
      </c>
      <c r="BT71" s="226">
        <f>IFERROR(IF(RIGHT(VLOOKUP($A71,csapatok!$A:$GR,BT$271,FALSE),5)="Csere",VLOOKUP(LEFT(VLOOKUP($A71,csapatok!$A:$GR,BT$271,FALSE),LEN(VLOOKUP($A71,csapatok!$A:$GR,BT$271,FALSE))-6),'csapat-ranglista'!$A:$CC,BT$272,FALSE)/8,VLOOKUP(VLOOKUP($A71,csapatok!$A:$GR,BT$271,FALSE),'csapat-ranglista'!$A:$CC,BT$272,FALSE)/4),0)</f>
        <v>0</v>
      </c>
      <c r="BU71" s="226">
        <f>IFERROR(IF(RIGHT(VLOOKUP($A71,csapatok!$A:$GR,BU$271,FALSE),5)="Csere",VLOOKUP(LEFT(VLOOKUP($A71,csapatok!$A:$GR,BU$271,FALSE),LEN(VLOOKUP($A71,csapatok!$A:$GR,BU$271,FALSE))-6),'csapat-ranglista'!$A:$CC,BU$272,FALSE)/8,VLOOKUP(VLOOKUP($A71,csapatok!$A:$GR,BU$271,FALSE),'csapat-ranglista'!$A:$CC,BU$272,FALSE)/4),0)</f>
        <v>0.76659645876636029</v>
      </c>
      <c r="BV71" s="226">
        <f>IFERROR(IF(RIGHT(VLOOKUP($A71,csapatok!$A:$GR,BV$271,FALSE),5)="Csere",VLOOKUP(LEFT(VLOOKUP($A71,csapatok!$A:$GR,BV$271,FALSE),LEN(VLOOKUP($A71,csapatok!$A:$GR,BV$271,FALSE))-6),'csapat-ranglista'!$A:$CC,BV$272,FALSE)/8,VLOOKUP(VLOOKUP($A71,csapatok!$A:$GR,BV$271,FALSE),'csapat-ranglista'!$A:$CC,BV$272,FALSE)/4),0)</f>
        <v>0</v>
      </c>
      <c r="BW71" s="226">
        <f>IFERROR(IF(RIGHT(VLOOKUP($A71,csapatok!$A:$GR,BW$271,FALSE),5)="Csere",VLOOKUP(LEFT(VLOOKUP($A71,csapatok!$A:$GR,BW$271,FALSE),LEN(VLOOKUP($A71,csapatok!$A:$GR,BW$271,FALSE))-6),'csapat-ranglista'!$A:$CC,BW$272,FALSE)/8,VLOOKUP(VLOOKUP($A71,csapatok!$A:$GR,BW$271,FALSE),'csapat-ranglista'!$A:$CC,BW$272,FALSE)/4),0)</f>
        <v>0</v>
      </c>
      <c r="BX71" s="226">
        <f>IFERROR(IF(RIGHT(VLOOKUP($A71,csapatok!$A:$GR,BX$271,FALSE),5)="Csere",VLOOKUP(LEFT(VLOOKUP($A71,csapatok!$A:$GR,BX$271,FALSE),LEN(VLOOKUP($A71,csapatok!$A:$GR,BX$271,FALSE))-6),'csapat-ranglista'!$A:$CC,BX$272,FALSE)/8,VLOOKUP(VLOOKUP($A71,csapatok!$A:$GR,BX$271,FALSE),'csapat-ranglista'!$A:$CC,BX$272,FALSE)/4),0)</f>
        <v>0</v>
      </c>
      <c r="BY71" s="226">
        <f>IFERROR(IF(RIGHT(VLOOKUP($A71,csapatok!$A:$GR,BY$271,FALSE),5)="Csere",VLOOKUP(LEFT(VLOOKUP($A71,csapatok!$A:$GR,BY$271,FALSE),LEN(VLOOKUP($A71,csapatok!$A:$GR,BY$271,FALSE))-6),'csapat-ranglista'!$A:$CC,BY$272,FALSE)/8,VLOOKUP(VLOOKUP($A71,csapatok!$A:$GR,BY$271,FALSE),'csapat-ranglista'!$A:$CC,BY$272,FALSE)/4),0)</f>
        <v>0</v>
      </c>
      <c r="BZ71" s="226">
        <f>IFERROR(IF(RIGHT(VLOOKUP($A71,csapatok!$A:$GR,BZ$271,FALSE),5)="Csere",VLOOKUP(LEFT(VLOOKUP($A71,csapatok!$A:$GR,BZ$271,FALSE),LEN(VLOOKUP($A71,csapatok!$A:$GR,BZ$271,FALSE))-6),'csapat-ranglista'!$A:$CC,BZ$272,FALSE)/8,VLOOKUP(VLOOKUP($A71,csapatok!$A:$GR,BZ$271,FALSE),'csapat-ranglista'!$A:$CC,BZ$272,FALSE)/4),0)</f>
        <v>0</v>
      </c>
      <c r="CA71" s="226">
        <f>IFERROR(IF(RIGHT(VLOOKUP($A71,csapatok!$A:$GR,CA$271,FALSE),5)="Csere",VLOOKUP(LEFT(VLOOKUP($A71,csapatok!$A:$GR,CA$271,FALSE),LEN(VLOOKUP($A71,csapatok!$A:$GR,CA$271,FALSE))-6),'csapat-ranglista'!$A:$CC,CA$272,FALSE)/8,VLOOKUP(VLOOKUP($A71,csapatok!$A:$GR,CA$271,FALSE),'csapat-ranglista'!$A:$CC,CA$272,FALSE)/4),0)</f>
        <v>6.3881945633495798</v>
      </c>
      <c r="CB71" s="226">
        <f>IFERROR(IF(RIGHT(VLOOKUP($A71,csapatok!$A:$GR,CB$271,FALSE),5)="Csere",VLOOKUP(LEFT(VLOOKUP($A71,csapatok!$A:$GR,CB$271,FALSE),LEN(VLOOKUP($A71,csapatok!$A:$GR,CB$271,FALSE))-6),'csapat-ranglista'!$A:$CC,CB$272,FALSE)/8,VLOOKUP(VLOOKUP($A71,csapatok!$A:$GR,CB$271,FALSE),'csapat-ranglista'!$A:$CC,CB$272,FALSE)/4),0)</f>
        <v>0</v>
      </c>
      <c r="CC71" s="226">
        <f>IFERROR(IF(RIGHT(VLOOKUP($A71,csapatok!$A:$GR,CC$271,FALSE),5)="Csere",VLOOKUP(LEFT(VLOOKUP($A71,csapatok!$A:$GR,CC$271,FALSE),LEN(VLOOKUP($A71,csapatok!$A:$GR,CC$271,FALSE))-6),'csapat-ranglista'!$A:$CC,CC$272,FALSE)/8,VLOOKUP(VLOOKUP($A71,csapatok!$A:$GR,CC$271,FALSE),'csapat-ranglista'!$A:$CC,CC$272,FALSE)/4),0)</f>
        <v>0</v>
      </c>
      <c r="CD71" s="226">
        <f>IFERROR(IF(RIGHT(VLOOKUP($A71,csapatok!$A:$GR,CD$271,FALSE),5)="Csere",VLOOKUP(LEFT(VLOOKUP($A71,csapatok!$A:$GR,CD$271,FALSE),LEN(VLOOKUP($A71,csapatok!$A:$GR,CD$271,FALSE))-6),'csapat-ranglista'!$A:$CC,CD$272,FALSE)/8,VLOOKUP(VLOOKUP($A71,csapatok!$A:$GR,CD$271,FALSE),'csapat-ranglista'!$A:$CC,CD$272,FALSE)/4),0)</f>
        <v>0</v>
      </c>
      <c r="CE71" s="226">
        <f>IFERROR(IF(RIGHT(VLOOKUP($A71,csapatok!$A:$GR,CE$271,FALSE),5)="Csere",VLOOKUP(LEFT(VLOOKUP($A71,csapatok!$A:$GR,CE$271,FALSE),LEN(VLOOKUP($A71,csapatok!$A:$GR,CE$271,FALSE))-6),'csapat-ranglista'!$A:$CC,CE$272,FALSE)/8,VLOOKUP(VLOOKUP($A71,csapatok!$A:$GR,CE$271,FALSE),'csapat-ranglista'!$A:$CC,CE$272,FALSE)/4),0)</f>
        <v>0.44753249862146177</v>
      </c>
      <c r="CF71" s="226">
        <f>IFERROR(IF(RIGHT(VLOOKUP($A71,csapatok!$A:$GR,CF$271,FALSE),5)="Csere",VLOOKUP(LEFT(VLOOKUP($A71,csapatok!$A:$GR,CF$271,FALSE),LEN(VLOOKUP($A71,csapatok!$A:$GR,CF$271,FALSE))-6),'csapat-ranglista'!$A:$CC,CF$272,FALSE)/8,VLOOKUP(VLOOKUP($A71,csapatok!$A:$GR,CF$271,FALSE),'csapat-ranglista'!$A:$CC,CF$272,FALSE)/4),0)</f>
        <v>0</v>
      </c>
      <c r="CG71" s="226">
        <f>IFERROR(IF(RIGHT(VLOOKUP($A71,csapatok!$A:$GR,CG$271,FALSE),5)="Csere",VLOOKUP(LEFT(VLOOKUP($A71,csapatok!$A:$GR,CG$271,FALSE),LEN(VLOOKUP($A71,csapatok!$A:$GR,CG$271,FALSE))-6),'csapat-ranglista'!$A:$CC,CG$272,FALSE)/8,VLOOKUP(VLOOKUP($A71,csapatok!$A:$GR,CG$271,FALSE),'csapat-ranglista'!$A:$CC,CG$272,FALSE)/4),0)</f>
        <v>0</v>
      </c>
      <c r="CH71" s="226">
        <f>IFERROR(IF(RIGHT(VLOOKUP($A71,csapatok!$A:$GR,CH$271,FALSE),5)="Csere",VLOOKUP(LEFT(VLOOKUP($A71,csapatok!$A:$GR,CH$271,FALSE),LEN(VLOOKUP($A71,csapatok!$A:$GR,CH$271,FALSE))-6),'csapat-ranglista'!$A:$CC,CH$272,FALSE)/8,VLOOKUP(VLOOKUP($A71,csapatok!$A:$GR,CH$271,FALSE),'csapat-ranglista'!$A:$CC,CH$272,FALSE)/4),0)</f>
        <v>3.209501163205704</v>
      </c>
      <c r="CI71" s="226">
        <f>IFERROR(IF(RIGHT(VLOOKUP($A71,csapatok!$A:$GR,CI$271,FALSE),5)="Csere",VLOOKUP(LEFT(VLOOKUP($A71,csapatok!$A:$GR,CI$271,FALSE),LEN(VLOOKUP($A71,csapatok!$A:$GR,CI$271,FALSE))-6),'csapat-ranglista'!$A:$CC,CI$272,FALSE)/8,VLOOKUP(VLOOKUP($A71,csapatok!$A:$GR,CI$271,FALSE),'csapat-ranglista'!$A:$CC,CI$272,FALSE)/4),0)</f>
        <v>0</v>
      </c>
      <c r="CJ71" s="227">
        <f>versenyek!$IQ$11*IFERROR(VLOOKUP(VLOOKUP($A71,versenyek!IP:IR,3,FALSE),szabalyok!$A$16:$B$23,2,FALSE)/4,0)</f>
        <v>0</v>
      </c>
      <c r="CK71" s="227">
        <f>versenyek!$IT$11*IFERROR(VLOOKUP(VLOOKUP($A71,versenyek!IS:IU,3,FALSE),szabalyok!$A$16:$B$23,2,FALSE)/4,0)</f>
        <v>0</v>
      </c>
      <c r="CL71" s="226"/>
      <c r="CM71" s="250">
        <f t="shared" si="4"/>
        <v>10.811824683943106</v>
      </c>
    </row>
    <row r="72" spans="1:91">
      <c r="A72" s="32" t="s">
        <v>78</v>
      </c>
      <c r="B72" s="2">
        <v>21122</v>
      </c>
      <c r="C72" s="133" t="str">
        <f>IF(B72=0,"",IF(B72&lt;$C$1,"felnőtt","ifi"))</f>
        <v>felnőtt</v>
      </c>
      <c r="D72" s="32" t="s">
        <v>101</v>
      </c>
      <c r="E72" s="47">
        <v>5</v>
      </c>
      <c r="F72" s="32">
        <v>9.5125013299287158</v>
      </c>
      <c r="G72" s="32">
        <v>0</v>
      </c>
      <c r="H72" s="32">
        <v>1.2678557452108006</v>
      </c>
      <c r="I72" s="32">
        <v>0</v>
      </c>
      <c r="J72" s="32">
        <v>0</v>
      </c>
      <c r="K72" s="32">
        <v>0</v>
      </c>
      <c r="L72" s="32">
        <v>0</v>
      </c>
      <c r="M72" s="32">
        <v>0.81833873328174578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S72" s="32">
        <v>7.6350115922842674</v>
      </c>
      <c r="T72" s="32">
        <v>0</v>
      </c>
      <c r="U72" s="32">
        <v>0</v>
      </c>
      <c r="V72" s="32">
        <v>0</v>
      </c>
      <c r="W72" s="32">
        <v>0</v>
      </c>
      <c r="X72" s="32">
        <f>IFERROR(IF(RIGHT(VLOOKUP($A72,csapatok!$A:$BL,X$271,FALSE),5)="Csere",VLOOKUP(LEFT(VLOOKUP($A72,csapatok!$A:$BL,X$271,FALSE),LEN(VLOOKUP($A72,csapatok!$A:$BL,X$271,FALSE))-6),'csapat-ranglista'!$A:$CC,X$272,FALSE)/8,VLOOKUP(VLOOKUP($A72,csapatok!$A:$BL,X$271,FALSE),'csapat-ranglista'!$A:$CC,X$272,FALSE)/4),0)</f>
        <v>0</v>
      </c>
      <c r="Y72" s="32">
        <f>IFERROR(IF(RIGHT(VLOOKUP($A72,csapatok!$A:$BL,Y$271,FALSE),5)="Csere",VLOOKUP(LEFT(VLOOKUP($A72,csapatok!$A:$BL,Y$271,FALSE),LEN(VLOOKUP($A72,csapatok!$A:$BL,Y$271,FALSE))-6),'csapat-ranglista'!$A:$CC,Y$272,FALSE)/8,VLOOKUP(VLOOKUP($A72,csapatok!$A:$BL,Y$271,FALSE),'csapat-ranglista'!$A:$CC,Y$272,FALSE)/4),0)</f>
        <v>0</v>
      </c>
      <c r="Z72" s="32">
        <f>IFERROR(IF(RIGHT(VLOOKUP($A72,csapatok!$A:$BL,Z$271,FALSE),5)="Csere",VLOOKUP(LEFT(VLOOKUP($A72,csapatok!$A:$BL,Z$271,FALSE),LEN(VLOOKUP($A72,csapatok!$A:$BL,Z$271,FALSE))-6),'csapat-ranglista'!$A:$CC,Z$272,FALSE)/8,VLOOKUP(VLOOKUP($A72,csapatok!$A:$BL,Z$271,FALSE),'csapat-ranglista'!$A:$CC,Z$272,FALSE)/4),0)</f>
        <v>0</v>
      </c>
      <c r="AA72" s="32">
        <f>IFERROR(IF(RIGHT(VLOOKUP($A72,csapatok!$A:$BL,AA$271,FALSE),5)="Csere",VLOOKUP(LEFT(VLOOKUP($A72,csapatok!$A:$BL,AA$271,FALSE),LEN(VLOOKUP($A72,csapatok!$A:$BL,AA$271,FALSE))-6),'csapat-ranglista'!$A:$CC,AA$272,FALSE)/8,VLOOKUP(VLOOKUP($A72,csapatok!$A:$BL,AA$271,FALSE),'csapat-ranglista'!$A:$CC,AA$272,FALSE)/4),0)</f>
        <v>0</v>
      </c>
      <c r="AB72" s="226">
        <f>IFERROR(IF(RIGHT(VLOOKUP($A72,csapatok!$A:$BL,AB$271,FALSE),5)="Csere",VLOOKUP(LEFT(VLOOKUP($A72,csapatok!$A:$BL,AB$271,FALSE),LEN(VLOOKUP($A72,csapatok!$A:$BL,AB$271,FALSE))-6),'csapat-ranglista'!$A:$CC,AB$272,FALSE)/8,VLOOKUP(VLOOKUP($A72,csapatok!$A:$BL,AB$271,FALSE),'csapat-ranglista'!$A:$CC,AB$272,FALSE)/4),0)</f>
        <v>0</v>
      </c>
      <c r="AC72" s="226">
        <f>IFERROR(IF(RIGHT(VLOOKUP($A72,csapatok!$A:$BL,AC$271,FALSE),5)="Csere",VLOOKUP(LEFT(VLOOKUP($A72,csapatok!$A:$BL,AC$271,FALSE),LEN(VLOOKUP($A72,csapatok!$A:$BL,AC$271,FALSE))-6),'csapat-ranglista'!$A:$CC,AC$272,FALSE)/8,VLOOKUP(VLOOKUP($A72,csapatok!$A:$BL,AC$271,FALSE),'csapat-ranglista'!$A:$CC,AC$272,FALSE)/4),0)</f>
        <v>0</v>
      </c>
      <c r="AD72" s="226">
        <f>IFERROR(IF(RIGHT(VLOOKUP($A72,csapatok!$A:$BL,AD$271,FALSE),5)="Csere",VLOOKUP(LEFT(VLOOKUP($A72,csapatok!$A:$BL,AD$271,FALSE),LEN(VLOOKUP($A72,csapatok!$A:$BL,AD$271,FALSE))-6),'csapat-ranglista'!$A:$CC,AD$272,FALSE)/8,VLOOKUP(VLOOKUP($A72,csapatok!$A:$BL,AD$271,FALSE),'csapat-ranglista'!$A:$CC,AD$272,FALSE)/4),0)</f>
        <v>0</v>
      </c>
      <c r="AE72" s="226">
        <f>IFERROR(IF(RIGHT(VLOOKUP($A72,csapatok!$A:$BL,AE$271,FALSE),5)="Csere",VLOOKUP(LEFT(VLOOKUP($A72,csapatok!$A:$BL,AE$271,FALSE),LEN(VLOOKUP($A72,csapatok!$A:$BL,AE$271,FALSE))-6),'csapat-ranglista'!$A:$CC,AE$272,FALSE)/8,VLOOKUP(VLOOKUP($A72,csapatok!$A:$BL,AE$271,FALSE),'csapat-ranglista'!$A:$CC,AE$272,FALSE)/4),0)</f>
        <v>0</v>
      </c>
      <c r="AF72" s="226">
        <f>IFERROR(IF(RIGHT(VLOOKUP($A72,csapatok!$A:$BL,AF$271,FALSE),5)="Csere",VLOOKUP(LEFT(VLOOKUP($A72,csapatok!$A:$BL,AF$271,FALSE),LEN(VLOOKUP($A72,csapatok!$A:$BL,AF$271,FALSE))-6),'csapat-ranglista'!$A:$CC,AF$272,FALSE)/8,VLOOKUP(VLOOKUP($A72,csapatok!$A:$BL,AF$271,FALSE),'csapat-ranglista'!$A:$CC,AF$272,FALSE)/4),0)</f>
        <v>0</v>
      </c>
      <c r="AG72" s="226">
        <f>IFERROR(IF(RIGHT(VLOOKUP($A72,csapatok!$A:$BL,AG$271,FALSE),5)="Csere",VLOOKUP(LEFT(VLOOKUP($A72,csapatok!$A:$BL,AG$271,FALSE),LEN(VLOOKUP($A72,csapatok!$A:$BL,AG$271,FALSE))-6),'csapat-ranglista'!$A:$CC,AG$272,FALSE)/8,VLOOKUP(VLOOKUP($A72,csapatok!$A:$BL,AG$271,FALSE),'csapat-ranglista'!$A:$CC,AG$272,FALSE)/4),0)</f>
        <v>0</v>
      </c>
      <c r="AH72" s="226">
        <f>IFERROR(IF(RIGHT(VLOOKUP($A72,csapatok!$A:$BL,AH$271,FALSE),5)="Csere",VLOOKUP(LEFT(VLOOKUP($A72,csapatok!$A:$BL,AH$271,FALSE),LEN(VLOOKUP($A72,csapatok!$A:$BL,AH$271,FALSE))-6),'csapat-ranglista'!$A:$CC,AH$272,FALSE)/8,VLOOKUP(VLOOKUP($A72,csapatok!$A:$BL,AH$271,FALSE),'csapat-ranglista'!$A:$CC,AH$272,FALSE)/4),0)</f>
        <v>0</v>
      </c>
      <c r="AI72" s="226">
        <f>IFERROR(IF(RIGHT(VLOOKUP($A72,csapatok!$A:$BL,AI$271,FALSE),5)="Csere",VLOOKUP(LEFT(VLOOKUP($A72,csapatok!$A:$BL,AI$271,FALSE),LEN(VLOOKUP($A72,csapatok!$A:$BL,AI$271,FALSE))-6),'csapat-ranglista'!$A:$CC,AI$272,FALSE)/8,VLOOKUP(VLOOKUP($A72,csapatok!$A:$BL,AI$271,FALSE),'csapat-ranglista'!$A:$CC,AI$272,FALSE)/4),0)</f>
        <v>0</v>
      </c>
      <c r="AJ72" s="226">
        <f>IFERROR(IF(RIGHT(VLOOKUP($A72,csapatok!$A:$BL,AJ$271,FALSE),5)="Csere",VLOOKUP(LEFT(VLOOKUP($A72,csapatok!$A:$BL,AJ$271,FALSE),LEN(VLOOKUP($A72,csapatok!$A:$BL,AJ$271,FALSE))-6),'csapat-ranglista'!$A:$CC,AJ$272,FALSE)/8,VLOOKUP(VLOOKUP($A72,csapatok!$A:$BL,AJ$271,FALSE),'csapat-ranglista'!$A:$CC,AJ$272,FALSE)/2),0)</f>
        <v>0</v>
      </c>
      <c r="AK72" s="226">
        <f>IFERROR(IF(RIGHT(VLOOKUP($A72,csapatok!$A:$CN,AK$271,FALSE),5)="Csere",VLOOKUP(LEFT(VLOOKUP($A72,csapatok!$A:$CN,AK$271,FALSE),LEN(VLOOKUP($A72,csapatok!$A:$CN,AK$271,FALSE))-6),'csapat-ranglista'!$A:$CC,AK$272,FALSE)/8,VLOOKUP(VLOOKUP($A72,csapatok!$A:$CN,AK$271,FALSE),'csapat-ranglista'!$A:$CC,AK$272,FALSE)/4),0)</f>
        <v>0</v>
      </c>
      <c r="AL72" s="226">
        <f>IFERROR(IF(RIGHT(VLOOKUP($A72,csapatok!$A:$CN,AL$271,FALSE),5)="Csere",VLOOKUP(LEFT(VLOOKUP($A72,csapatok!$A:$CN,AL$271,FALSE),LEN(VLOOKUP($A72,csapatok!$A:$CN,AL$271,FALSE))-6),'csapat-ranglista'!$A:$CC,AL$272,FALSE)/8,VLOOKUP(VLOOKUP($A72,csapatok!$A:$CN,AL$271,FALSE),'csapat-ranglista'!$A:$CC,AL$272,FALSE)/4),0)</f>
        <v>8.1400530710180625</v>
      </c>
      <c r="AM72" s="226">
        <f>IFERROR(IF(RIGHT(VLOOKUP($A72,csapatok!$A:$CN,AM$271,FALSE),5)="Csere",VLOOKUP(LEFT(VLOOKUP($A72,csapatok!$A:$CN,AM$271,FALSE),LEN(VLOOKUP($A72,csapatok!$A:$CN,AM$271,FALSE))-6),'csapat-ranglista'!$A:$CC,AM$272,FALSE)/8,VLOOKUP(VLOOKUP($A72,csapatok!$A:$CN,AM$271,FALSE),'csapat-ranglista'!$A:$CC,AM$272,FALSE)/4),0)</f>
        <v>0</v>
      </c>
      <c r="AN72" s="226">
        <f>IFERROR(IF(RIGHT(VLOOKUP($A72,csapatok!$A:$CN,AN$271,FALSE),5)="Csere",VLOOKUP(LEFT(VLOOKUP($A72,csapatok!$A:$CN,AN$271,FALSE),LEN(VLOOKUP($A72,csapatok!$A:$CN,AN$271,FALSE))-6),'csapat-ranglista'!$A:$CC,AN$272,FALSE)/8,VLOOKUP(VLOOKUP($A72,csapatok!$A:$CN,AN$271,FALSE),'csapat-ranglista'!$A:$CC,AN$272,FALSE)/4),0)</f>
        <v>0</v>
      </c>
      <c r="AO72" s="226">
        <f>IFERROR(IF(RIGHT(VLOOKUP($A72,csapatok!$A:$CN,AO$271,FALSE),5)="Csere",VLOOKUP(LEFT(VLOOKUP($A72,csapatok!$A:$CN,AO$271,FALSE),LEN(VLOOKUP($A72,csapatok!$A:$CN,AO$271,FALSE))-6),'csapat-ranglista'!$A:$CC,AO$272,FALSE)/8,VLOOKUP(VLOOKUP($A72,csapatok!$A:$CN,AO$271,FALSE),'csapat-ranglista'!$A:$CC,AO$272,FALSE)/4),0)</f>
        <v>0</v>
      </c>
      <c r="AP72" s="226">
        <f>IFERROR(IF(RIGHT(VLOOKUP($A72,csapatok!$A:$CN,AP$271,FALSE),5)="Csere",VLOOKUP(LEFT(VLOOKUP($A72,csapatok!$A:$CN,AP$271,FALSE),LEN(VLOOKUP($A72,csapatok!$A:$CN,AP$271,FALSE))-6),'csapat-ranglista'!$A:$CC,AP$272,FALSE)/8,VLOOKUP(VLOOKUP($A72,csapatok!$A:$CN,AP$271,FALSE),'csapat-ranglista'!$A:$CC,AP$272,FALSE)/4),0)</f>
        <v>1.7530659188244166</v>
      </c>
      <c r="AQ72" s="226">
        <f>IFERROR(IF(RIGHT(VLOOKUP($A72,csapatok!$A:$CN,AQ$271,FALSE),5)="Csere",VLOOKUP(LEFT(VLOOKUP($A72,csapatok!$A:$CN,AQ$271,FALSE),LEN(VLOOKUP($A72,csapatok!$A:$CN,AQ$271,FALSE))-6),'csapat-ranglista'!$A:$CC,AQ$272,FALSE)/8,VLOOKUP(VLOOKUP($A72,csapatok!$A:$CN,AQ$271,FALSE),'csapat-ranglista'!$A:$CC,AQ$272,FALSE)/4),0)</f>
        <v>0</v>
      </c>
      <c r="AR72" s="226">
        <f>IFERROR(IF(RIGHT(VLOOKUP($A72,csapatok!$A:$CN,AR$271,FALSE),5)="Csere",VLOOKUP(LEFT(VLOOKUP($A72,csapatok!$A:$CN,AR$271,FALSE),LEN(VLOOKUP($A72,csapatok!$A:$CN,AR$271,FALSE))-6),'csapat-ranglista'!$A:$CC,AR$272,FALSE)/8,VLOOKUP(VLOOKUP($A72,csapatok!$A:$CN,AR$271,FALSE),'csapat-ranglista'!$A:$CC,AR$272,FALSE)/4),0)</f>
        <v>0</v>
      </c>
      <c r="AS72" s="226">
        <f>IFERROR(IF(RIGHT(VLOOKUP($A72,csapatok!$A:$CN,AS$271,FALSE),5)="Csere",VLOOKUP(LEFT(VLOOKUP($A72,csapatok!$A:$CN,AS$271,FALSE),LEN(VLOOKUP($A72,csapatok!$A:$CN,AS$271,FALSE))-6),'csapat-ranglista'!$A:$CC,AS$272,FALSE)/8,VLOOKUP(VLOOKUP($A72,csapatok!$A:$CN,AS$271,FALSE),'csapat-ranglista'!$A:$CC,AS$272,FALSE)/4),0)</f>
        <v>0</v>
      </c>
      <c r="AT72" s="226">
        <f>IFERROR(IF(RIGHT(VLOOKUP($A72,csapatok!$A:$CN,AT$271,FALSE),5)="Csere",VLOOKUP(LEFT(VLOOKUP($A72,csapatok!$A:$CN,AT$271,FALSE),LEN(VLOOKUP($A72,csapatok!$A:$CN,AT$271,FALSE))-6),'csapat-ranglista'!$A:$CC,AT$272,FALSE)/8,VLOOKUP(VLOOKUP($A72,csapatok!$A:$CN,AT$271,FALSE),'csapat-ranglista'!$A:$CC,AT$272,FALSE)/4),0)</f>
        <v>0</v>
      </c>
      <c r="AU72" s="226">
        <f>IFERROR(IF(RIGHT(VLOOKUP($A72,csapatok!$A:$CN,AU$271,FALSE),5)="Csere",VLOOKUP(LEFT(VLOOKUP($A72,csapatok!$A:$CN,AU$271,FALSE),LEN(VLOOKUP($A72,csapatok!$A:$CN,AU$271,FALSE))-6),'csapat-ranglista'!$A:$CC,AU$272,FALSE)/8,VLOOKUP(VLOOKUP($A72,csapatok!$A:$CN,AU$271,FALSE),'csapat-ranglista'!$A:$CC,AU$272,FALSE)/4),0)</f>
        <v>1.0994949714003273</v>
      </c>
      <c r="AV72" s="226">
        <f>IFERROR(IF(RIGHT(VLOOKUP($A72,csapatok!$A:$CN,AV$271,FALSE),5)="Csere",VLOOKUP(LEFT(VLOOKUP($A72,csapatok!$A:$CN,AV$271,FALSE),LEN(VLOOKUP($A72,csapatok!$A:$CN,AV$271,FALSE))-6),'csapat-ranglista'!$A:$CC,AV$272,FALSE)/8,VLOOKUP(VLOOKUP($A72,csapatok!$A:$CN,AV$271,FALSE),'csapat-ranglista'!$A:$CC,AV$272,FALSE)/4),0)</f>
        <v>0</v>
      </c>
      <c r="AW72" s="226">
        <f>IFERROR(IF(RIGHT(VLOOKUP($A72,csapatok!$A:$CN,AW$271,FALSE),5)="Csere",VLOOKUP(LEFT(VLOOKUP($A72,csapatok!$A:$CN,AW$271,FALSE),LEN(VLOOKUP($A72,csapatok!$A:$CN,AW$271,FALSE))-6),'csapat-ranglista'!$A:$CC,AW$272,FALSE)/8,VLOOKUP(VLOOKUP($A72,csapatok!$A:$CN,AW$271,FALSE),'csapat-ranglista'!$A:$CC,AW$272,FALSE)/4),0)</f>
        <v>0</v>
      </c>
      <c r="AX72" s="226">
        <f>IFERROR(IF(RIGHT(VLOOKUP($A72,csapatok!$A:$CN,AX$271,FALSE),5)="Csere",VLOOKUP(LEFT(VLOOKUP($A72,csapatok!$A:$CN,AX$271,FALSE),LEN(VLOOKUP($A72,csapatok!$A:$CN,AX$271,FALSE))-6),'csapat-ranglista'!$A:$CC,AX$272,FALSE)/8,VLOOKUP(VLOOKUP($A72,csapatok!$A:$CN,AX$271,FALSE),'csapat-ranglista'!$A:$CC,AX$272,FALSE)/4),0)</f>
        <v>0</v>
      </c>
      <c r="AY72" s="226">
        <f>IFERROR(IF(RIGHT(VLOOKUP($A72,csapatok!$A:$GR,AY$271,FALSE),5)="Csere",VLOOKUP(LEFT(VLOOKUP($A72,csapatok!$A:$GR,AY$271,FALSE),LEN(VLOOKUP($A72,csapatok!$A:$GR,AY$271,FALSE))-6),'csapat-ranglista'!$A:$CC,AY$272,FALSE)/8,VLOOKUP(VLOOKUP($A72,csapatok!$A:$GR,AY$271,FALSE),'csapat-ranglista'!$A:$CC,AY$272,FALSE)/4),0)</f>
        <v>0</v>
      </c>
      <c r="AZ72" s="226">
        <f>IFERROR(IF(RIGHT(VLOOKUP($A72,csapatok!$A:$GR,AZ$271,FALSE),5)="Csere",VLOOKUP(LEFT(VLOOKUP($A72,csapatok!$A:$GR,AZ$271,FALSE),LEN(VLOOKUP($A72,csapatok!$A:$GR,AZ$271,FALSE))-6),'csapat-ranglista'!$A:$CC,AZ$272,FALSE)/8,VLOOKUP(VLOOKUP($A72,csapatok!$A:$GR,AZ$271,FALSE),'csapat-ranglista'!$A:$CC,AZ$272,FALSE)/4),0)</f>
        <v>0</v>
      </c>
      <c r="BA72" s="226">
        <f>IFERROR(IF(RIGHT(VLOOKUP($A72,csapatok!$A:$GR,BA$271,FALSE),5)="Csere",VLOOKUP(LEFT(VLOOKUP($A72,csapatok!$A:$GR,BA$271,FALSE),LEN(VLOOKUP($A72,csapatok!$A:$GR,BA$271,FALSE))-6),'csapat-ranglista'!$A:$CC,BA$272,FALSE)/8,VLOOKUP(VLOOKUP($A72,csapatok!$A:$GR,BA$271,FALSE),'csapat-ranglista'!$A:$CC,BA$272,FALSE)/4),0)</f>
        <v>0</v>
      </c>
      <c r="BB72" s="226">
        <f>IFERROR(IF(RIGHT(VLOOKUP($A72,csapatok!$A:$GR,BB$271,FALSE),5)="Csere",VLOOKUP(LEFT(VLOOKUP($A72,csapatok!$A:$GR,BB$271,FALSE),LEN(VLOOKUP($A72,csapatok!$A:$GR,BB$271,FALSE))-6),'csapat-ranglista'!$A:$CC,BB$272,FALSE)/8,VLOOKUP(VLOOKUP($A72,csapatok!$A:$GR,BB$271,FALSE),'csapat-ranglista'!$A:$CC,BB$272,FALSE)/4),0)</f>
        <v>0</v>
      </c>
      <c r="BC72" s="227">
        <f>versenyek!$ES$11*IFERROR(VLOOKUP(VLOOKUP($A72,versenyek!ER:ET,3,FALSE),szabalyok!$A$16:$B$23,2,FALSE)/4,0)</f>
        <v>1.0598286662601506</v>
      </c>
      <c r="BD72" s="227">
        <f>versenyek!$EV$11*IFERROR(VLOOKUP(VLOOKUP($A72,versenyek!EU:EW,3,FALSE),szabalyok!$A$16:$B$23,2,FALSE)/4,0)</f>
        <v>0</v>
      </c>
      <c r="BE72" s="226">
        <f>IFERROR(IF(RIGHT(VLOOKUP($A72,csapatok!$A:$GR,BE$271,FALSE),5)="Csere",VLOOKUP(LEFT(VLOOKUP($A72,csapatok!$A:$GR,BE$271,FALSE),LEN(VLOOKUP($A72,csapatok!$A:$GR,BE$271,FALSE))-6),'csapat-ranglista'!$A:$CC,BE$272,FALSE)/8,VLOOKUP(VLOOKUP($A72,csapatok!$A:$GR,BE$271,FALSE),'csapat-ranglista'!$A:$CC,BE$272,FALSE)/4),0)</f>
        <v>0</v>
      </c>
      <c r="BF72" s="226">
        <f>IFERROR(IF(RIGHT(VLOOKUP($A72,csapatok!$A:$GR,BF$271,FALSE),5)="Csere",VLOOKUP(LEFT(VLOOKUP($A72,csapatok!$A:$GR,BF$271,FALSE),LEN(VLOOKUP($A72,csapatok!$A:$GR,BF$271,FALSE))-6),'csapat-ranglista'!$A:$CC,BF$272,FALSE)/8,VLOOKUP(VLOOKUP($A72,csapatok!$A:$GR,BF$271,FALSE),'csapat-ranglista'!$A:$CC,BF$272,FALSE)/4),0)</f>
        <v>0</v>
      </c>
      <c r="BG72" s="226">
        <f>IFERROR(IF(RIGHT(VLOOKUP($A72,csapatok!$A:$GR,BG$271,FALSE),5)="Csere",VLOOKUP(LEFT(VLOOKUP($A72,csapatok!$A:$GR,BG$271,FALSE),LEN(VLOOKUP($A72,csapatok!$A:$GR,BG$271,FALSE))-6),'csapat-ranglista'!$A:$CC,BG$272,FALSE)/8,VLOOKUP(VLOOKUP($A72,csapatok!$A:$GR,BG$271,FALSE),'csapat-ranglista'!$A:$CC,BG$272,FALSE)/4),0)</f>
        <v>0</v>
      </c>
      <c r="BH72" s="226">
        <f>IFERROR(IF(RIGHT(VLOOKUP($A72,csapatok!$A:$GR,BH$271,FALSE),5)="Csere",VLOOKUP(LEFT(VLOOKUP($A72,csapatok!$A:$GR,BH$271,FALSE),LEN(VLOOKUP($A72,csapatok!$A:$GR,BH$271,FALSE))-6),'csapat-ranglista'!$A:$CC,BH$272,FALSE)/8,VLOOKUP(VLOOKUP($A72,csapatok!$A:$GR,BH$271,FALSE),'csapat-ranglista'!$A:$CC,BH$272,FALSE)/4),0)</f>
        <v>6.2258212552451413</v>
      </c>
      <c r="BI72" s="226">
        <f>IFERROR(IF(RIGHT(VLOOKUP($A72,csapatok!$A:$GR,BI$271,FALSE),5)="Csere",VLOOKUP(LEFT(VLOOKUP($A72,csapatok!$A:$GR,BI$271,FALSE),LEN(VLOOKUP($A72,csapatok!$A:$GR,BI$271,FALSE))-6),'csapat-ranglista'!$A:$CC,BI$272,FALSE)/8,VLOOKUP(VLOOKUP($A72,csapatok!$A:$GR,BI$271,FALSE),'csapat-ranglista'!$A:$CC,BI$272,FALSE)/4),0)</f>
        <v>0</v>
      </c>
      <c r="BJ72" s="226">
        <f>IFERROR(IF(RIGHT(VLOOKUP($A72,csapatok!$A:$GR,BJ$271,FALSE),5)="Csere",VLOOKUP(LEFT(VLOOKUP($A72,csapatok!$A:$GR,BJ$271,FALSE),LEN(VLOOKUP($A72,csapatok!$A:$GR,BJ$271,FALSE))-6),'csapat-ranglista'!$A:$CC,BJ$272,FALSE)/8,VLOOKUP(VLOOKUP($A72,csapatok!$A:$GR,BJ$271,FALSE),'csapat-ranglista'!$A:$CC,BJ$272,FALSE)/4),0)</f>
        <v>0</v>
      </c>
      <c r="BK72" s="226">
        <f>IFERROR(IF(RIGHT(VLOOKUP($A72,csapatok!$A:$GR,BK$271,FALSE),5)="Csere",VLOOKUP(LEFT(VLOOKUP($A72,csapatok!$A:$GR,BK$271,FALSE),LEN(VLOOKUP($A72,csapatok!$A:$GR,BK$271,FALSE))-6),'csapat-ranglista'!$A:$CC,BK$272,FALSE)/8,VLOOKUP(VLOOKUP($A72,csapatok!$A:$GR,BK$271,FALSE),'csapat-ranglista'!$A:$CC,BK$272,FALSE)/4),0)</f>
        <v>0</v>
      </c>
      <c r="BL72" s="226">
        <f>IFERROR(IF(RIGHT(VLOOKUP($A72,csapatok!$A:$GR,BL$271,FALSE),5)="Csere",VLOOKUP(LEFT(VLOOKUP($A72,csapatok!$A:$GR,BL$271,FALSE),LEN(VLOOKUP($A72,csapatok!$A:$GR,BL$271,FALSE))-6),'csapat-ranglista'!$A:$CC,BL$272,FALSE)/8,VLOOKUP(VLOOKUP($A72,csapatok!$A:$GR,BL$271,FALSE),'csapat-ranglista'!$A:$CC,BL$272,FALSE)/4),0)</f>
        <v>0</v>
      </c>
      <c r="BM72" s="226">
        <f>IFERROR(IF(RIGHT(VLOOKUP($A72,csapatok!$A:$GR,BM$271,FALSE),5)="Csere",VLOOKUP(LEFT(VLOOKUP($A72,csapatok!$A:$GR,BM$271,FALSE),LEN(VLOOKUP($A72,csapatok!$A:$GR,BM$271,FALSE))-6),'csapat-ranglista'!$A:$CC,BM$272,FALSE)/8,VLOOKUP(VLOOKUP($A72,csapatok!$A:$GR,BM$271,FALSE),'csapat-ranglista'!$A:$CC,BM$272,FALSE)/4),0)</f>
        <v>0</v>
      </c>
      <c r="BN72" s="226">
        <f>IFERROR(IF(RIGHT(VLOOKUP($A72,csapatok!$A:$GR,BN$271,FALSE),5)="Csere",VLOOKUP(LEFT(VLOOKUP($A72,csapatok!$A:$GR,BN$271,FALSE),LEN(VLOOKUP($A72,csapatok!$A:$GR,BN$271,FALSE))-6),'csapat-ranglista'!$A:$CC,BN$272,FALSE)/8,VLOOKUP(VLOOKUP($A72,csapatok!$A:$GR,BN$271,FALSE),'csapat-ranglista'!$A:$CC,BN$272,FALSE)/4),0)</f>
        <v>0</v>
      </c>
      <c r="BO72" s="226">
        <f>IFERROR(IF(RIGHT(VLOOKUP($A72,csapatok!$A:$GR,BO$271,FALSE),5)="Csere",VLOOKUP(LEFT(VLOOKUP($A72,csapatok!$A:$GR,BO$271,FALSE),LEN(VLOOKUP($A72,csapatok!$A:$GR,BO$271,FALSE))-6),'csapat-ranglista'!$A:$CC,BO$272,FALSE)/8,VLOOKUP(VLOOKUP($A72,csapatok!$A:$GR,BO$271,FALSE),'csapat-ranglista'!$A:$CC,BO$272,FALSE)/4),0)</f>
        <v>0</v>
      </c>
      <c r="BP72" s="226">
        <f>IFERROR(IF(RIGHT(VLOOKUP($A72,csapatok!$A:$GR,BP$271,FALSE),5)="Csere",VLOOKUP(LEFT(VLOOKUP($A72,csapatok!$A:$GR,BP$271,FALSE),LEN(VLOOKUP($A72,csapatok!$A:$GR,BP$271,FALSE))-6),'csapat-ranglista'!$A:$CC,BP$272,FALSE)/8,VLOOKUP(VLOOKUP($A72,csapatok!$A:$GR,BP$271,FALSE),'csapat-ranglista'!$A:$CC,BP$272,FALSE)/4),0)</f>
        <v>0</v>
      </c>
      <c r="BQ72" s="226">
        <f>IFERROR(IF(RIGHT(VLOOKUP($A72,csapatok!$A:$GR,BQ$271,FALSE),5)="Csere",VLOOKUP(LEFT(VLOOKUP($A72,csapatok!$A:$GR,BQ$271,FALSE),LEN(VLOOKUP($A72,csapatok!$A:$GR,BQ$271,FALSE))-6),'csapat-ranglista'!$A:$CC,BQ$272,FALSE)/8,VLOOKUP(VLOOKUP($A72,csapatok!$A:$GR,BQ$271,FALSE),'csapat-ranglista'!$A:$CC,BQ$272,FALSE)/4),0)</f>
        <v>0</v>
      </c>
      <c r="BR72" s="226">
        <f>IFERROR(IF(RIGHT(VLOOKUP($A72,csapatok!$A:$GR,BR$271,FALSE),5)="Csere",VLOOKUP(LEFT(VLOOKUP($A72,csapatok!$A:$GR,BR$271,FALSE),LEN(VLOOKUP($A72,csapatok!$A:$GR,BR$271,FALSE))-6),'csapat-ranglista'!$A:$CC,BR$272,FALSE)/8,VLOOKUP(VLOOKUP($A72,csapatok!$A:$GR,BR$271,FALSE),'csapat-ranglista'!$A:$CC,BR$272,FALSE)/4),0)</f>
        <v>0</v>
      </c>
      <c r="BS72" s="226">
        <f>IFERROR(IF(RIGHT(VLOOKUP($A72,csapatok!$A:$GR,BS$271,FALSE),5)="Csere",VLOOKUP(LEFT(VLOOKUP($A72,csapatok!$A:$GR,BS$271,FALSE),LEN(VLOOKUP($A72,csapatok!$A:$GR,BS$271,FALSE))-6),'csapat-ranglista'!$A:$CC,BS$272,FALSE)/8,VLOOKUP(VLOOKUP($A72,csapatok!$A:$GR,BS$271,FALSE),'csapat-ranglista'!$A:$CC,BS$272,FALSE)/4),0)</f>
        <v>0</v>
      </c>
      <c r="BT72" s="226">
        <f>IFERROR(IF(RIGHT(VLOOKUP($A72,csapatok!$A:$GR,BT$271,FALSE),5)="Csere",VLOOKUP(LEFT(VLOOKUP($A72,csapatok!$A:$GR,BT$271,FALSE),LEN(VLOOKUP($A72,csapatok!$A:$GR,BT$271,FALSE))-6),'csapat-ranglista'!$A:$CC,BT$272,FALSE)/8,VLOOKUP(VLOOKUP($A72,csapatok!$A:$GR,BT$271,FALSE),'csapat-ranglista'!$A:$CC,BT$272,FALSE)/4),0)</f>
        <v>0</v>
      </c>
      <c r="BU72" s="226">
        <f>IFERROR(IF(RIGHT(VLOOKUP($A72,csapatok!$A:$GR,BU$271,FALSE),5)="Csere",VLOOKUP(LEFT(VLOOKUP($A72,csapatok!$A:$GR,BU$271,FALSE),LEN(VLOOKUP($A72,csapatok!$A:$GR,BU$271,FALSE))-6),'csapat-ranglista'!$A:$CC,BU$272,FALSE)/8,VLOOKUP(VLOOKUP($A72,csapatok!$A:$GR,BU$271,FALSE),'csapat-ranglista'!$A:$CC,BU$272,FALSE)/4),0)</f>
        <v>0</v>
      </c>
      <c r="BV72" s="226">
        <f>IFERROR(IF(RIGHT(VLOOKUP($A72,csapatok!$A:$GR,BV$271,FALSE),5)="Csere",VLOOKUP(LEFT(VLOOKUP($A72,csapatok!$A:$GR,BV$271,FALSE),LEN(VLOOKUP($A72,csapatok!$A:$GR,BV$271,FALSE))-6),'csapat-ranglista'!$A:$CC,BV$272,FALSE)/8,VLOOKUP(VLOOKUP($A72,csapatok!$A:$GR,BV$271,FALSE),'csapat-ranglista'!$A:$CC,BV$272,FALSE)/4),0)</f>
        <v>0</v>
      </c>
      <c r="BW72" s="226">
        <f>IFERROR(IF(RIGHT(VLOOKUP($A72,csapatok!$A:$GR,BW$271,FALSE),5)="Csere",VLOOKUP(LEFT(VLOOKUP($A72,csapatok!$A:$GR,BW$271,FALSE),LEN(VLOOKUP($A72,csapatok!$A:$GR,BW$271,FALSE))-6),'csapat-ranglista'!$A:$CC,BW$272,FALSE)/8,VLOOKUP(VLOOKUP($A72,csapatok!$A:$GR,BW$271,FALSE),'csapat-ranglista'!$A:$CC,BW$272,FALSE)/4),0)</f>
        <v>0</v>
      </c>
      <c r="BX72" s="226">
        <f>IFERROR(IF(RIGHT(VLOOKUP($A72,csapatok!$A:$GR,BX$271,FALSE),5)="Csere",VLOOKUP(LEFT(VLOOKUP($A72,csapatok!$A:$GR,BX$271,FALSE),LEN(VLOOKUP($A72,csapatok!$A:$GR,BX$271,FALSE))-6),'csapat-ranglista'!$A:$CC,BX$272,FALSE)/8,VLOOKUP(VLOOKUP($A72,csapatok!$A:$GR,BX$271,FALSE),'csapat-ranglista'!$A:$CC,BX$272,FALSE)/4),0)</f>
        <v>0</v>
      </c>
      <c r="BY72" s="226">
        <f>IFERROR(IF(RIGHT(VLOOKUP($A72,csapatok!$A:$GR,BY$271,FALSE),5)="Csere",VLOOKUP(LEFT(VLOOKUP($A72,csapatok!$A:$GR,BY$271,FALSE),LEN(VLOOKUP($A72,csapatok!$A:$GR,BY$271,FALSE))-6),'csapat-ranglista'!$A:$CC,BY$272,FALSE)/8,VLOOKUP(VLOOKUP($A72,csapatok!$A:$GR,BY$271,FALSE),'csapat-ranglista'!$A:$CC,BY$272,FALSE)/4),0)</f>
        <v>4.5300842415230305</v>
      </c>
      <c r="BZ72" s="226">
        <f>IFERROR(IF(RIGHT(VLOOKUP($A72,csapatok!$A:$GR,BZ$271,FALSE),5)="Csere",VLOOKUP(LEFT(VLOOKUP($A72,csapatok!$A:$GR,BZ$271,FALSE),LEN(VLOOKUP($A72,csapatok!$A:$GR,BZ$271,FALSE))-6),'csapat-ranglista'!$A:$CC,BZ$272,FALSE)/8,VLOOKUP(VLOOKUP($A72,csapatok!$A:$GR,BZ$271,FALSE),'csapat-ranglista'!$A:$CC,BZ$272,FALSE)/4),0)</f>
        <v>0</v>
      </c>
      <c r="CA72" s="226">
        <f>IFERROR(IF(RIGHT(VLOOKUP($A72,csapatok!$A:$GR,CA$271,FALSE),5)="Csere",VLOOKUP(LEFT(VLOOKUP($A72,csapatok!$A:$GR,CA$271,FALSE),LEN(VLOOKUP($A72,csapatok!$A:$GR,CA$271,FALSE))-6),'csapat-ranglista'!$A:$CC,CA$272,FALSE)/8,VLOOKUP(VLOOKUP($A72,csapatok!$A:$GR,CA$271,FALSE),'csapat-ranglista'!$A:$CC,CA$272,FALSE)/4),0)</f>
        <v>0</v>
      </c>
      <c r="CB72" s="226">
        <f>IFERROR(IF(RIGHT(VLOOKUP($A72,csapatok!$A:$GR,CB$271,FALSE),5)="Csere",VLOOKUP(LEFT(VLOOKUP($A72,csapatok!$A:$GR,CB$271,FALSE),LEN(VLOOKUP($A72,csapatok!$A:$GR,CB$271,FALSE))-6),'csapat-ranglista'!$A:$CC,CB$272,FALSE)/8,VLOOKUP(VLOOKUP($A72,csapatok!$A:$GR,CB$271,FALSE),'csapat-ranglista'!$A:$CC,CB$272,FALSE)/4),0)</f>
        <v>0</v>
      </c>
      <c r="CC72" s="226">
        <f>IFERROR(IF(RIGHT(VLOOKUP($A72,csapatok!$A:$GR,CC$271,FALSE),5)="Csere",VLOOKUP(LEFT(VLOOKUP($A72,csapatok!$A:$GR,CC$271,FALSE),LEN(VLOOKUP($A72,csapatok!$A:$GR,CC$271,FALSE))-6),'csapat-ranglista'!$A:$CC,CC$272,FALSE)/8,VLOOKUP(VLOOKUP($A72,csapatok!$A:$GR,CC$271,FALSE),'csapat-ranglista'!$A:$CC,CC$272,FALSE)/4),0)</f>
        <v>0</v>
      </c>
      <c r="CD72" s="226">
        <f>IFERROR(IF(RIGHT(VLOOKUP($A72,csapatok!$A:$GR,CD$271,FALSE),5)="Csere",VLOOKUP(LEFT(VLOOKUP($A72,csapatok!$A:$GR,CD$271,FALSE),LEN(VLOOKUP($A72,csapatok!$A:$GR,CD$271,FALSE))-6),'csapat-ranglista'!$A:$CC,CD$272,FALSE)/8,VLOOKUP(VLOOKUP($A72,csapatok!$A:$GR,CD$271,FALSE),'csapat-ranglista'!$A:$CC,CD$272,FALSE)/4),0)</f>
        <v>0</v>
      </c>
      <c r="CE72" s="226">
        <f>IFERROR(IF(RIGHT(VLOOKUP($A72,csapatok!$A:$GR,CE$271,FALSE),5)="Csere",VLOOKUP(LEFT(VLOOKUP($A72,csapatok!$A:$GR,CE$271,FALSE),LEN(VLOOKUP($A72,csapatok!$A:$GR,CE$271,FALSE))-6),'csapat-ranglista'!$A:$CC,CE$272,FALSE)/8,VLOOKUP(VLOOKUP($A72,csapatok!$A:$GR,CE$271,FALSE),'csapat-ranglista'!$A:$CC,CE$272,FALSE)/4),0)</f>
        <v>0</v>
      </c>
      <c r="CF72" s="226">
        <f>IFERROR(IF(RIGHT(VLOOKUP($A72,csapatok!$A:$GR,CF$271,FALSE),5)="Csere",VLOOKUP(LEFT(VLOOKUP($A72,csapatok!$A:$GR,CF$271,FALSE),LEN(VLOOKUP($A72,csapatok!$A:$GR,CF$271,FALSE))-6),'csapat-ranglista'!$A:$CC,CF$272,FALSE)/8,VLOOKUP(VLOOKUP($A72,csapatok!$A:$GR,CF$271,FALSE),'csapat-ranglista'!$A:$CC,CF$272,FALSE)/4),0)</f>
        <v>0</v>
      </c>
      <c r="CG72" s="226">
        <f>IFERROR(IF(RIGHT(VLOOKUP($A72,csapatok!$A:$GR,CG$271,FALSE),5)="Csere",VLOOKUP(LEFT(VLOOKUP($A72,csapatok!$A:$GR,CG$271,FALSE),LEN(VLOOKUP($A72,csapatok!$A:$GR,CG$271,FALSE))-6),'csapat-ranglista'!$A:$CC,CG$272,FALSE)/8,VLOOKUP(VLOOKUP($A72,csapatok!$A:$GR,CG$271,FALSE),'csapat-ranglista'!$A:$CC,CG$272,FALSE)/4),0)</f>
        <v>0</v>
      </c>
      <c r="CH72" s="226">
        <f>IFERROR(IF(RIGHT(VLOOKUP($A72,csapatok!$A:$GR,CH$271,FALSE),5)="Csere",VLOOKUP(LEFT(VLOOKUP($A72,csapatok!$A:$GR,CH$271,FALSE),LEN(VLOOKUP($A72,csapatok!$A:$GR,CH$271,FALSE))-6),'csapat-ranglista'!$A:$CC,CH$272,FALSE)/8,VLOOKUP(VLOOKUP($A72,csapatok!$A:$GR,CH$271,FALSE),'csapat-ranglista'!$A:$CC,CH$272,FALSE)/4),0)</f>
        <v>0</v>
      </c>
      <c r="CI72" s="226">
        <f>IFERROR(IF(RIGHT(VLOOKUP($A72,csapatok!$A:$GR,CI$271,FALSE),5)="Csere",VLOOKUP(LEFT(VLOOKUP($A72,csapatok!$A:$GR,CI$271,FALSE),LEN(VLOOKUP($A72,csapatok!$A:$GR,CI$271,FALSE))-6),'csapat-ranglista'!$A:$CC,CI$272,FALSE)/8,VLOOKUP(VLOOKUP($A72,csapatok!$A:$GR,CI$271,FALSE),'csapat-ranglista'!$A:$CC,CI$272,FALSE)/4),0)</f>
        <v>0</v>
      </c>
      <c r="CJ72" s="227">
        <f>versenyek!$IQ$11*IFERROR(VLOOKUP(VLOOKUP($A72,versenyek!IP:IR,3,FALSE),szabalyok!$A$16:$B$23,2,FALSE)/4,0)</f>
        <v>0</v>
      </c>
      <c r="CK72" s="227">
        <f>versenyek!$IT$11*IFERROR(VLOOKUP(VLOOKUP($A72,versenyek!IS:IU,3,FALSE),szabalyok!$A$16:$B$23,2,FALSE)/4,0)</f>
        <v>0</v>
      </c>
      <c r="CL72" s="226"/>
      <c r="CM72" s="250">
        <f t="shared" si="4"/>
        <v>10.755905496768172</v>
      </c>
    </row>
    <row r="73" spans="1:91">
      <c r="A73" s="32" t="s">
        <v>99</v>
      </c>
      <c r="B73" s="292" t="s">
        <v>1392</v>
      </c>
      <c r="C73" s="133" t="s">
        <v>736</v>
      </c>
      <c r="D73" s="32" t="s">
        <v>101</v>
      </c>
      <c r="E73" s="47">
        <v>0</v>
      </c>
      <c r="F73" s="32">
        <v>0</v>
      </c>
      <c r="G73" s="32">
        <v>0</v>
      </c>
      <c r="H73" s="32">
        <v>1.2678557452108006</v>
      </c>
      <c r="I73" s="32">
        <v>0</v>
      </c>
      <c r="J73" s="32">
        <v>0</v>
      </c>
      <c r="K73" s="32">
        <v>0</v>
      </c>
      <c r="L73" s="32">
        <v>0</v>
      </c>
      <c r="M73" s="32">
        <v>0.81833873328174578</v>
      </c>
      <c r="N73" s="32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f>IFERROR(IF(RIGHT(VLOOKUP($A73,csapatok!$A:$BL,X$271,FALSE),5)="Csere",VLOOKUP(LEFT(VLOOKUP($A73,csapatok!$A:$BL,X$271,FALSE),LEN(VLOOKUP($A73,csapatok!$A:$BL,X$271,FALSE))-6),'csapat-ranglista'!$A:$CC,X$272,FALSE)/8,VLOOKUP(VLOOKUP($A73,csapatok!$A:$BL,X$271,FALSE),'csapat-ranglista'!$A:$CC,X$272,FALSE)/4),0)</f>
        <v>0</v>
      </c>
      <c r="Y73" s="32">
        <f>IFERROR(IF(RIGHT(VLOOKUP($A73,csapatok!$A:$BL,Y$271,FALSE),5)="Csere",VLOOKUP(LEFT(VLOOKUP($A73,csapatok!$A:$BL,Y$271,FALSE),LEN(VLOOKUP($A73,csapatok!$A:$BL,Y$271,FALSE))-6),'csapat-ranglista'!$A:$CC,Y$272,FALSE)/8,VLOOKUP(VLOOKUP($A73,csapatok!$A:$BL,Y$271,FALSE),'csapat-ranglista'!$A:$CC,Y$272,FALSE)/4),0)</f>
        <v>0</v>
      </c>
      <c r="Z73" s="32">
        <f>IFERROR(IF(RIGHT(VLOOKUP($A73,csapatok!$A:$BL,Z$271,FALSE),5)="Csere",VLOOKUP(LEFT(VLOOKUP($A73,csapatok!$A:$BL,Z$271,FALSE),LEN(VLOOKUP($A73,csapatok!$A:$BL,Z$271,FALSE))-6),'csapat-ranglista'!$A:$CC,Z$272,FALSE)/8,VLOOKUP(VLOOKUP($A73,csapatok!$A:$BL,Z$271,FALSE),'csapat-ranglista'!$A:$CC,Z$272,FALSE)/4),0)</f>
        <v>0</v>
      </c>
      <c r="AA73" s="32">
        <f>IFERROR(IF(RIGHT(VLOOKUP($A73,csapatok!$A:$BL,AA$271,FALSE),5)="Csere",VLOOKUP(LEFT(VLOOKUP($A73,csapatok!$A:$BL,AA$271,FALSE),LEN(VLOOKUP($A73,csapatok!$A:$BL,AA$271,FALSE))-6),'csapat-ranglista'!$A:$CC,AA$272,FALSE)/8,VLOOKUP(VLOOKUP($A73,csapatok!$A:$BL,AA$271,FALSE),'csapat-ranglista'!$A:$CC,AA$272,FALSE)/4),0)</f>
        <v>0</v>
      </c>
      <c r="AB73" s="226">
        <f>IFERROR(IF(RIGHT(VLOOKUP($A73,csapatok!$A:$BL,AB$271,FALSE),5)="Csere",VLOOKUP(LEFT(VLOOKUP($A73,csapatok!$A:$BL,AB$271,FALSE),LEN(VLOOKUP($A73,csapatok!$A:$BL,AB$271,FALSE))-6),'csapat-ranglista'!$A:$CC,AB$272,FALSE)/8,VLOOKUP(VLOOKUP($A73,csapatok!$A:$BL,AB$271,FALSE),'csapat-ranglista'!$A:$CC,AB$272,FALSE)/4),0)</f>
        <v>0</v>
      </c>
      <c r="AC73" s="226">
        <f>IFERROR(IF(RIGHT(VLOOKUP($A73,csapatok!$A:$BL,AC$271,FALSE),5)="Csere",VLOOKUP(LEFT(VLOOKUP($A73,csapatok!$A:$BL,AC$271,FALSE),LEN(VLOOKUP($A73,csapatok!$A:$BL,AC$271,FALSE))-6),'csapat-ranglista'!$A:$CC,AC$272,FALSE)/8,VLOOKUP(VLOOKUP($A73,csapatok!$A:$BL,AC$271,FALSE),'csapat-ranglista'!$A:$CC,AC$272,FALSE)/4),0)</f>
        <v>0</v>
      </c>
      <c r="AD73" s="226">
        <f>IFERROR(IF(RIGHT(VLOOKUP($A73,csapatok!$A:$BL,AD$271,FALSE),5)="Csere",VLOOKUP(LEFT(VLOOKUP($A73,csapatok!$A:$BL,AD$271,FALSE),LEN(VLOOKUP($A73,csapatok!$A:$BL,AD$271,FALSE))-6),'csapat-ranglista'!$A:$CC,AD$272,FALSE)/8,VLOOKUP(VLOOKUP($A73,csapatok!$A:$BL,AD$271,FALSE),'csapat-ranglista'!$A:$CC,AD$272,FALSE)/4),0)</f>
        <v>0</v>
      </c>
      <c r="AE73" s="226">
        <f>IFERROR(IF(RIGHT(VLOOKUP($A73,csapatok!$A:$BL,AE$271,FALSE),5)="Csere",VLOOKUP(LEFT(VLOOKUP($A73,csapatok!$A:$BL,AE$271,FALSE),LEN(VLOOKUP($A73,csapatok!$A:$BL,AE$271,FALSE))-6),'csapat-ranglista'!$A:$CC,AE$272,FALSE)/8,VLOOKUP(VLOOKUP($A73,csapatok!$A:$BL,AE$271,FALSE),'csapat-ranglista'!$A:$CC,AE$272,FALSE)/4),0)</f>
        <v>0</v>
      </c>
      <c r="AF73" s="226">
        <f>IFERROR(IF(RIGHT(VLOOKUP($A73,csapatok!$A:$BL,AF$271,FALSE),5)="Csere",VLOOKUP(LEFT(VLOOKUP($A73,csapatok!$A:$BL,AF$271,FALSE),LEN(VLOOKUP($A73,csapatok!$A:$BL,AF$271,FALSE))-6),'csapat-ranglista'!$A:$CC,AF$272,FALSE)/8,VLOOKUP(VLOOKUP($A73,csapatok!$A:$BL,AF$271,FALSE),'csapat-ranglista'!$A:$CC,AF$272,FALSE)/4),0)</f>
        <v>0</v>
      </c>
      <c r="AG73" s="226">
        <f>IFERROR(IF(RIGHT(VLOOKUP($A73,csapatok!$A:$BL,AG$271,FALSE),5)="Csere",VLOOKUP(LEFT(VLOOKUP($A73,csapatok!$A:$BL,AG$271,FALSE),LEN(VLOOKUP($A73,csapatok!$A:$BL,AG$271,FALSE))-6),'csapat-ranglista'!$A:$CC,AG$272,FALSE)/8,VLOOKUP(VLOOKUP($A73,csapatok!$A:$BL,AG$271,FALSE),'csapat-ranglista'!$A:$CC,AG$272,FALSE)/4),0)</f>
        <v>0</v>
      </c>
      <c r="AH73" s="226">
        <f>IFERROR(IF(RIGHT(VLOOKUP($A73,csapatok!$A:$BL,AH$271,FALSE),5)="Csere",VLOOKUP(LEFT(VLOOKUP($A73,csapatok!$A:$BL,AH$271,FALSE),LEN(VLOOKUP($A73,csapatok!$A:$BL,AH$271,FALSE))-6),'csapat-ranglista'!$A:$CC,AH$272,FALSE)/8,VLOOKUP(VLOOKUP($A73,csapatok!$A:$BL,AH$271,FALSE),'csapat-ranglista'!$A:$CC,AH$272,FALSE)/4),0)</f>
        <v>0</v>
      </c>
      <c r="AI73" s="226">
        <f>IFERROR(IF(RIGHT(VLOOKUP($A73,csapatok!$A:$BL,AI$271,FALSE),5)="Csere",VLOOKUP(LEFT(VLOOKUP($A73,csapatok!$A:$BL,AI$271,FALSE),LEN(VLOOKUP($A73,csapatok!$A:$BL,AI$271,FALSE))-6),'csapat-ranglista'!$A:$CC,AI$272,FALSE)/8,VLOOKUP(VLOOKUP($A73,csapatok!$A:$BL,AI$271,FALSE),'csapat-ranglista'!$A:$CC,AI$272,FALSE)/4),0)</f>
        <v>0</v>
      </c>
      <c r="AJ73" s="226">
        <f>IFERROR(IF(RIGHT(VLOOKUP($A73,csapatok!$A:$BL,AJ$271,FALSE),5)="Csere",VLOOKUP(LEFT(VLOOKUP($A73,csapatok!$A:$BL,AJ$271,FALSE),LEN(VLOOKUP($A73,csapatok!$A:$BL,AJ$271,FALSE))-6),'csapat-ranglista'!$A:$CC,AJ$272,FALSE)/8,VLOOKUP(VLOOKUP($A73,csapatok!$A:$BL,AJ$271,FALSE),'csapat-ranglista'!$A:$CC,AJ$272,FALSE)/2),0)</f>
        <v>0</v>
      </c>
      <c r="AK73" s="226">
        <f>IFERROR(IF(RIGHT(VLOOKUP($A73,csapatok!$A:$CN,AK$271,FALSE),5)="Csere",VLOOKUP(LEFT(VLOOKUP($A73,csapatok!$A:$CN,AK$271,FALSE),LEN(VLOOKUP($A73,csapatok!$A:$CN,AK$271,FALSE))-6),'csapat-ranglista'!$A:$CC,AK$272,FALSE)/8,VLOOKUP(VLOOKUP($A73,csapatok!$A:$CN,AK$271,FALSE),'csapat-ranglista'!$A:$CC,AK$272,FALSE)/4),0)</f>
        <v>0</v>
      </c>
      <c r="AL73" s="226">
        <f>IFERROR(IF(RIGHT(VLOOKUP($A73,csapatok!$A:$CN,AL$271,FALSE),5)="Csere",VLOOKUP(LEFT(VLOOKUP($A73,csapatok!$A:$CN,AL$271,FALSE),LEN(VLOOKUP($A73,csapatok!$A:$CN,AL$271,FALSE))-6),'csapat-ranglista'!$A:$CC,AL$272,FALSE)/8,VLOOKUP(VLOOKUP($A73,csapatok!$A:$CN,AL$271,FALSE),'csapat-ranglista'!$A:$CC,AL$272,FALSE)/4),0)</f>
        <v>8.1400530710180625</v>
      </c>
      <c r="AM73" s="226">
        <f>IFERROR(IF(RIGHT(VLOOKUP($A73,csapatok!$A:$CN,AM$271,FALSE),5)="Csere",VLOOKUP(LEFT(VLOOKUP($A73,csapatok!$A:$CN,AM$271,FALSE),LEN(VLOOKUP($A73,csapatok!$A:$CN,AM$271,FALSE))-6),'csapat-ranglista'!$A:$CC,AM$272,FALSE)/8,VLOOKUP(VLOOKUP($A73,csapatok!$A:$CN,AM$271,FALSE),'csapat-ranglista'!$A:$CC,AM$272,FALSE)/4),0)</f>
        <v>0</v>
      </c>
      <c r="AN73" s="226">
        <f>IFERROR(IF(RIGHT(VLOOKUP($A73,csapatok!$A:$CN,AN$271,FALSE),5)="Csere",VLOOKUP(LEFT(VLOOKUP($A73,csapatok!$A:$CN,AN$271,FALSE),LEN(VLOOKUP($A73,csapatok!$A:$CN,AN$271,FALSE))-6),'csapat-ranglista'!$A:$CC,AN$272,FALSE)/8,VLOOKUP(VLOOKUP($A73,csapatok!$A:$CN,AN$271,FALSE),'csapat-ranglista'!$A:$CC,AN$272,FALSE)/4),0)</f>
        <v>0</v>
      </c>
      <c r="AO73" s="226">
        <f>IFERROR(IF(RIGHT(VLOOKUP($A73,csapatok!$A:$CN,AO$271,FALSE),5)="Csere",VLOOKUP(LEFT(VLOOKUP($A73,csapatok!$A:$CN,AO$271,FALSE),LEN(VLOOKUP($A73,csapatok!$A:$CN,AO$271,FALSE))-6),'csapat-ranglista'!$A:$CC,AO$272,FALSE)/8,VLOOKUP(VLOOKUP($A73,csapatok!$A:$CN,AO$271,FALSE),'csapat-ranglista'!$A:$CC,AO$272,FALSE)/4),0)</f>
        <v>0</v>
      </c>
      <c r="AP73" s="226">
        <f>IFERROR(IF(RIGHT(VLOOKUP($A73,csapatok!$A:$CN,AP$271,FALSE),5)="Csere",VLOOKUP(LEFT(VLOOKUP($A73,csapatok!$A:$CN,AP$271,FALSE),LEN(VLOOKUP($A73,csapatok!$A:$CN,AP$271,FALSE))-6),'csapat-ranglista'!$A:$CC,AP$272,FALSE)/8,VLOOKUP(VLOOKUP($A73,csapatok!$A:$CN,AP$271,FALSE),'csapat-ranglista'!$A:$CC,AP$272,FALSE)/4),0)</f>
        <v>0</v>
      </c>
      <c r="AQ73" s="226">
        <f>IFERROR(IF(RIGHT(VLOOKUP($A73,csapatok!$A:$CN,AQ$271,FALSE),5)="Csere",VLOOKUP(LEFT(VLOOKUP($A73,csapatok!$A:$CN,AQ$271,FALSE),LEN(VLOOKUP($A73,csapatok!$A:$CN,AQ$271,FALSE))-6),'csapat-ranglista'!$A:$CC,AQ$272,FALSE)/8,VLOOKUP(VLOOKUP($A73,csapatok!$A:$CN,AQ$271,FALSE),'csapat-ranglista'!$A:$CC,AQ$272,FALSE)/4),0)</f>
        <v>0</v>
      </c>
      <c r="AR73" s="226">
        <f>IFERROR(IF(RIGHT(VLOOKUP($A73,csapatok!$A:$CN,AR$271,FALSE),5)="Csere",VLOOKUP(LEFT(VLOOKUP($A73,csapatok!$A:$CN,AR$271,FALSE),LEN(VLOOKUP($A73,csapatok!$A:$CN,AR$271,FALSE))-6),'csapat-ranglista'!$A:$CC,AR$272,FALSE)/8,VLOOKUP(VLOOKUP($A73,csapatok!$A:$CN,AR$271,FALSE),'csapat-ranglista'!$A:$CC,AR$272,FALSE)/4),0)</f>
        <v>0</v>
      </c>
      <c r="AS73" s="226">
        <f>IFERROR(IF(RIGHT(VLOOKUP($A73,csapatok!$A:$CN,AS$271,FALSE),5)="Csere",VLOOKUP(LEFT(VLOOKUP($A73,csapatok!$A:$CN,AS$271,FALSE),LEN(VLOOKUP($A73,csapatok!$A:$CN,AS$271,FALSE))-6),'csapat-ranglista'!$A:$CC,AS$272,FALSE)/8,VLOOKUP(VLOOKUP($A73,csapatok!$A:$CN,AS$271,FALSE),'csapat-ranglista'!$A:$CC,AS$272,FALSE)/4),0)</f>
        <v>0</v>
      </c>
      <c r="AT73" s="226">
        <f>IFERROR(IF(RIGHT(VLOOKUP($A73,csapatok!$A:$CN,AT$271,FALSE),5)="Csere",VLOOKUP(LEFT(VLOOKUP($A73,csapatok!$A:$CN,AT$271,FALSE),LEN(VLOOKUP($A73,csapatok!$A:$CN,AT$271,FALSE))-6),'csapat-ranglista'!$A:$CC,AT$272,FALSE)/8,VLOOKUP(VLOOKUP($A73,csapatok!$A:$CN,AT$271,FALSE),'csapat-ranglista'!$A:$CC,AT$272,FALSE)/4),0)</f>
        <v>0</v>
      </c>
      <c r="AU73" s="226">
        <f>IFERROR(IF(RIGHT(VLOOKUP($A73,csapatok!$A:$CN,AU$271,FALSE),5)="Csere",VLOOKUP(LEFT(VLOOKUP($A73,csapatok!$A:$CN,AU$271,FALSE),LEN(VLOOKUP($A73,csapatok!$A:$CN,AU$271,FALSE))-6),'csapat-ranglista'!$A:$CC,AU$272,FALSE)/8,VLOOKUP(VLOOKUP($A73,csapatok!$A:$CN,AU$271,FALSE),'csapat-ranglista'!$A:$CC,AU$272,FALSE)/4),0)</f>
        <v>1.0994949714003273</v>
      </c>
      <c r="AV73" s="226">
        <f>IFERROR(IF(RIGHT(VLOOKUP($A73,csapatok!$A:$CN,AV$271,FALSE),5)="Csere",VLOOKUP(LEFT(VLOOKUP($A73,csapatok!$A:$CN,AV$271,FALSE),LEN(VLOOKUP($A73,csapatok!$A:$CN,AV$271,FALSE))-6),'csapat-ranglista'!$A:$CC,AV$272,FALSE)/8,VLOOKUP(VLOOKUP($A73,csapatok!$A:$CN,AV$271,FALSE),'csapat-ranglista'!$A:$CC,AV$272,FALSE)/4),0)</f>
        <v>0</v>
      </c>
      <c r="AW73" s="226">
        <f>IFERROR(IF(RIGHT(VLOOKUP($A73,csapatok!$A:$CN,AW$271,FALSE),5)="Csere",VLOOKUP(LEFT(VLOOKUP($A73,csapatok!$A:$CN,AW$271,FALSE),LEN(VLOOKUP($A73,csapatok!$A:$CN,AW$271,FALSE))-6),'csapat-ranglista'!$A:$CC,AW$272,FALSE)/8,VLOOKUP(VLOOKUP($A73,csapatok!$A:$CN,AW$271,FALSE),'csapat-ranglista'!$A:$CC,AW$272,FALSE)/4),0)</f>
        <v>0</v>
      </c>
      <c r="AX73" s="226">
        <f>IFERROR(IF(RIGHT(VLOOKUP($A73,csapatok!$A:$CN,AX$271,FALSE),5)="Csere",VLOOKUP(LEFT(VLOOKUP($A73,csapatok!$A:$CN,AX$271,FALSE),LEN(VLOOKUP($A73,csapatok!$A:$CN,AX$271,FALSE))-6),'csapat-ranglista'!$A:$CC,AX$272,FALSE)/8,VLOOKUP(VLOOKUP($A73,csapatok!$A:$CN,AX$271,FALSE),'csapat-ranglista'!$A:$CC,AX$272,FALSE)/4),0)</f>
        <v>0</v>
      </c>
      <c r="AY73" s="226">
        <f>IFERROR(IF(RIGHT(VLOOKUP($A73,csapatok!$A:$GR,AY$271,FALSE),5)="Csere",VLOOKUP(LEFT(VLOOKUP($A73,csapatok!$A:$GR,AY$271,FALSE),LEN(VLOOKUP($A73,csapatok!$A:$GR,AY$271,FALSE))-6),'csapat-ranglista'!$A:$CC,AY$272,FALSE)/8,VLOOKUP(VLOOKUP($A73,csapatok!$A:$GR,AY$271,FALSE),'csapat-ranglista'!$A:$CC,AY$272,FALSE)/4),0)</f>
        <v>0</v>
      </c>
      <c r="AZ73" s="226">
        <f>IFERROR(IF(RIGHT(VLOOKUP($A73,csapatok!$A:$GR,AZ$271,FALSE),5)="Csere",VLOOKUP(LEFT(VLOOKUP($A73,csapatok!$A:$GR,AZ$271,FALSE),LEN(VLOOKUP($A73,csapatok!$A:$GR,AZ$271,FALSE))-6),'csapat-ranglista'!$A:$CC,AZ$272,FALSE)/8,VLOOKUP(VLOOKUP($A73,csapatok!$A:$GR,AZ$271,FALSE),'csapat-ranglista'!$A:$CC,AZ$272,FALSE)/4),0)</f>
        <v>0</v>
      </c>
      <c r="BA73" s="226">
        <f>IFERROR(IF(RIGHT(VLOOKUP($A73,csapatok!$A:$GR,BA$271,FALSE),5)="Csere",VLOOKUP(LEFT(VLOOKUP($A73,csapatok!$A:$GR,BA$271,FALSE),LEN(VLOOKUP($A73,csapatok!$A:$GR,BA$271,FALSE))-6),'csapat-ranglista'!$A:$CC,BA$272,FALSE)/8,VLOOKUP(VLOOKUP($A73,csapatok!$A:$GR,BA$271,FALSE),'csapat-ranglista'!$A:$CC,BA$272,FALSE)/4),0)</f>
        <v>0</v>
      </c>
      <c r="BB73" s="226">
        <f>IFERROR(IF(RIGHT(VLOOKUP($A73,csapatok!$A:$GR,BB$271,FALSE),5)="Csere",VLOOKUP(LEFT(VLOOKUP($A73,csapatok!$A:$GR,BB$271,FALSE),LEN(VLOOKUP($A73,csapatok!$A:$GR,BB$271,FALSE))-6),'csapat-ranglista'!$A:$CC,BB$272,FALSE)/8,VLOOKUP(VLOOKUP($A73,csapatok!$A:$GR,BB$271,FALSE),'csapat-ranglista'!$A:$CC,BB$272,FALSE)/4),0)</f>
        <v>0</v>
      </c>
      <c r="BC73" s="227">
        <f>versenyek!$ES$11*IFERROR(VLOOKUP(VLOOKUP($A73,versenyek!ER:ET,3,FALSE),szabalyok!$A$16:$B$23,2,FALSE)/4,0)</f>
        <v>0</v>
      </c>
      <c r="BD73" s="227">
        <f>versenyek!$EV$11*IFERROR(VLOOKUP(VLOOKUP($A73,versenyek!EU:EW,3,FALSE),szabalyok!$A$16:$B$23,2,FALSE)/4,0)</f>
        <v>0</v>
      </c>
      <c r="BE73" s="226">
        <f>IFERROR(IF(RIGHT(VLOOKUP($A73,csapatok!$A:$GR,BE$271,FALSE),5)="Csere",VLOOKUP(LEFT(VLOOKUP($A73,csapatok!$A:$GR,BE$271,FALSE),LEN(VLOOKUP($A73,csapatok!$A:$GR,BE$271,FALSE))-6),'csapat-ranglista'!$A:$CC,BE$272,FALSE)/8,VLOOKUP(VLOOKUP($A73,csapatok!$A:$GR,BE$271,FALSE),'csapat-ranglista'!$A:$CC,BE$272,FALSE)/4),0)</f>
        <v>0</v>
      </c>
      <c r="BF73" s="226">
        <f>IFERROR(IF(RIGHT(VLOOKUP($A73,csapatok!$A:$GR,BF$271,FALSE),5)="Csere",VLOOKUP(LEFT(VLOOKUP($A73,csapatok!$A:$GR,BF$271,FALSE),LEN(VLOOKUP($A73,csapatok!$A:$GR,BF$271,FALSE))-6),'csapat-ranglista'!$A:$CC,BF$272,FALSE)/8,VLOOKUP(VLOOKUP($A73,csapatok!$A:$GR,BF$271,FALSE),'csapat-ranglista'!$A:$CC,BF$272,FALSE)/4),0)</f>
        <v>0</v>
      </c>
      <c r="BG73" s="226">
        <f>IFERROR(IF(RIGHT(VLOOKUP($A73,csapatok!$A:$GR,BG$271,FALSE),5)="Csere",VLOOKUP(LEFT(VLOOKUP($A73,csapatok!$A:$GR,BG$271,FALSE),LEN(VLOOKUP($A73,csapatok!$A:$GR,BG$271,FALSE))-6),'csapat-ranglista'!$A:$CC,BG$272,FALSE)/8,VLOOKUP(VLOOKUP($A73,csapatok!$A:$GR,BG$271,FALSE),'csapat-ranglista'!$A:$CC,BG$272,FALSE)/4),0)</f>
        <v>0</v>
      </c>
      <c r="BH73" s="226">
        <f>IFERROR(IF(RIGHT(VLOOKUP($A73,csapatok!$A:$GR,BH$271,FALSE),5)="Csere",VLOOKUP(LEFT(VLOOKUP($A73,csapatok!$A:$GR,BH$271,FALSE),LEN(VLOOKUP($A73,csapatok!$A:$GR,BH$271,FALSE))-6),'csapat-ranglista'!$A:$CC,BH$272,FALSE)/8,VLOOKUP(VLOOKUP($A73,csapatok!$A:$GR,BH$271,FALSE),'csapat-ranglista'!$A:$CC,BH$272,FALSE)/4),0)</f>
        <v>6.2258212552451413</v>
      </c>
      <c r="BI73" s="226">
        <f>IFERROR(IF(RIGHT(VLOOKUP($A73,csapatok!$A:$GR,BI$271,FALSE),5)="Csere",VLOOKUP(LEFT(VLOOKUP($A73,csapatok!$A:$GR,BI$271,FALSE),LEN(VLOOKUP($A73,csapatok!$A:$GR,BI$271,FALSE))-6),'csapat-ranglista'!$A:$CC,BI$272,FALSE)/8,VLOOKUP(VLOOKUP($A73,csapatok!$A:$GR,BI$271,FALSE),'csapat-ranglista'!$A:$CC,BI$272,FALSE)/4),0)</f>
        <v>0</v>
      </c>
      <c r="BJ73" s="226">
        <f>IFERROR(IF(RIGHT(VLOOKUP($A73,csapatok!$A:$GR,BJ$271,FALSE),5)="Csere",VLOOKUP(LEFT(VLOOKUP($A73,csapatok!$A:$GR,BJ$271,FALSE),LEN(VLOOKUP($A73,csapatok!$A:$GR,BJ$271,FALSE))-6),'csapat-ranglista'!$A:$CC,BJ$272,FALSE)/8,VLOOKUP(VLOOKUP($A73,csapatok!$A:$GR,BJ$271,FALSE),'csapat-ranglista'!$A:$CC,BJ$272,FALSE)/4),0)</f>
        <v>0</v>
      </c>
      <c r="BK73" s="226">
        <f>IFERROR(IF(RIGHT(VLOOKUP($A73,csapatok!$A:$GR,BK$271,FALSE),5)="Csere",VLOOKUP(LEFT(VLOOKUP($A73,csapatok!$A:$GR,BK$271,FALSE),LEN(VLOOKUP($A73,csapatok!$A:$GR,BK$271,FALSE))-6),'csapat-ranglista'!$A:$CC,BK$272,FALSE)/8,VLOOKUP(VLOOKUP($A73,csapatok!$A:$GR,BK$271,FALSE),'csapat-ranglista'!$A:$CC,BK$272,FALSE)/4),0)</f>
        <v>0</v>
      </c>
      <c r="BL73" s="226">
        <f>IFERROR(IF(RIGHT(VLOOKUP($A73,csapatok!$A:$GR,BL$271,FALSE),5)="Csere",VLOOKUP(LEFT(VLOOKUP($A73,csapatok!$A:$GR,BL$271,FALSE),LEN(VLOOKUP($A73,csapatok!$A:$GR,BL$271,FALSE))-6),'csapat-ranglista'!$A:$CC,BL$272,FALSE)/8,VLOOKUP(VLOOKUP($A73,csapatok!$A:$GR,BL$271,FALSE),'csapat-ranglista'!$A:$CC,BL$272,FALSE)/4),0)</f>
        <v>0</v>
      </c>
      <c r="BM73" s="226">
        <f>IFERROR(IF(RIGHT(VLOOKUP($A73,csapatok!$A:$GR,BM$271,FALSE),5)="Csere",VLOOKUP(LEFT(VLOOKUP($A73,csapatok!$A:$GR,BM$271,FALSE),LEN(VLOOKUP($A73,csapatok!$A:$GR,BM$271,FALSE))-6),'csapat-ranglista'!$A:$CC,BM$272,FALSE)/8,VLOOKUP(VLOOKUP($A73,csapatok!$A:$GR,BM$271,FALSE),'csapat-ranglista'!$A:$CC,BM$272,FALSE)/4),0)</f>
        <v>0</v>
      </c>
      <c r="BN73" s="226">
        <f>IFERROR(IF(RIGHT(VLOOKUP($A73,csapatok!$A:$GR,BN$271,FALSE),5)="Csere",VLOOKUP(LEFT(VLOOKUP($A73,csapatok!$A:$GR,BN$271,FALSE),LEN(VLOOKUP($A73,csapatok!$A:$GR,BN$271,FALSE))-6),'csapat-ranglista'!$A:$CC,BN$272,FALSE)/8,VLOOKUP(VLOOKUP($A73,csapatok!$A:$GR,BN$271,FALSE),'csapat-ranglista'!$A:$CC,BN$272,FALSE)/4),0)</f>
        <v>0</v>
      </c>
      <c r="BO73" s="226">
        <f>IFERROR(IF(RIGHT(VLOOKUP($A73,csapatok!$A:$GR,BO$271,FALSE),5)="Csere",VLOOKUP(LEFT(VLOOKUP($A73,csapatok!$A:$GR,BO$271,FALSE),LEN(VLOOKUP($A73,csapatok!$A:$GR,BO$271,FALSE))-6),'csapat-ranglista'!$A:$CC,BO$272,FALSE)/8,VLOOKUP(VLOOKUP($A73,csapatok!$A:$GR,BO$271,FALSE),'csapat-ranglista'!$A:$CC,BO$272,FALSE)/4),0)</f>
        <v>0</v>
      </c>
      <c r="BP73" s="226">
        <f>IFERROR(IF(RIGHT(VLOOKUP($A73,csapatok!$A:$GR,BP$271,FALSE),5)="Csere",VLOOKUP(LEFT(VLOOKUP($A73,csapatok!$A:$GR,BP$271,FALSE),LEN(VLOOKUP($A73,csapatok!$A:$GR,BP$271,FALSE))-6),'csapat-ranglista'!$A:$CC,BP$272,FALSE)/8,VLOOKUP(VLOOKUP($A73,csapatok!$A:$GR,BP$271,FALSE),'csapat-ranglista'!$A:$CC,BP$272,FALSE)/4),0)</f>
        <v>0</v>
      </c>
      <c r="BQ73" s="226">
        <f>IFERROR(IF(RIGHT(VLOOKUP($A73,csapatok!$A:$GR,BQ$271,FALSE),5)="Csere",VLOOKUP(LEFT(VLOOKUP($A73,csapatok!$A:$GR,BQ$271,FALSE),LEN(VLOOKUP($A73,csapatok!$A:$GR,BQ$271,FALSE))-6),'csapat-ranglista'!$A:$CC,BQ$272,FALSE)/8,VLOOKUP(VLOOKUP($A73,csapatok!$A:$GR,BQ$271,FALSE),'csapat-ranglista'!$A:$CC,BQ$272,FALSE)/4),0)</f>
        <v>0</v>
      </c>
      <c r="BR73" s="226">
        <f>IFERROR(IF(RIGHT(VLOOKUP($A73,csapatok!$A:$GR,BR$271,FALSE),5)="Csere",VLOOKUP(LEFT(VLOOKUP($A73,csapatok!$A:$GR,BR$271,FALSE),LEN(VLOOKUP($A73,csapatok!$A:$GR,BR$271,FALSE))-6),'csapat-ranglista'!$A:$CC,BR$272,FALSE)/8,VLOOKUP(VLOOKUP($A73,csapatok!$A:$GR,BR$271,FALSE),'csapat-ranglista'!$A:$CC,BR$272,FALSE)/4),0)</f>
        <v>0</v>
      </c>
      <c r="BS73" s="226">
        <f>IFERROR(IF(RIGHT(VLOOKUP($A73,csapatok!$A:$GR,BS$271,FALSE),5)="Csere",VLOOKUP(LEFT(VLOOKUP($A73,csapatok!$A:$GR,BS$271,FALSE),LEN(VLOOKUP($A73,csapatok!$A:$GR,BS$271,FALSE))-6),'csapat-ranglista'!$A:$CC,BS$272,FALSE)/8,VLOOKUP(VLOOKUP($A73,csapatok!$A:$GR,BS$271,FALSE),'csapat-ranglista'!$A:$CC,BS$272,FALSE)/4),0)</f>
        <v>0</v>
      </c>
      <c r="BT73" s="226">
        <f>IFERROR(IF(RIGHT(VLOOKUP($A73,csapatok!$A:$GR,BT$271,FALSE),5)="Csere",VLOOKUP(LEFT(VLOOKUP($A73,csapatok!$A:$GR,BT$271,FALSE),LEN(VLOOKUP($A73,csapatok!$A:$GR,BT$271,FALSE))-6),'csapat-ranglista'!$A:$CC,BT$272,FALSE)/8,VLOOKUP(VLOOKUP($A73,csapatok!$A:$GR,BT$271,FALSE),'csapat-ranglista'!$A:$CC,BT$272,FALSE)/4),0)</f>
        <v>0</v>
      </c>
      <c r="BU73" s="226">
        <f>IFERROR(IF(RIGHT(VLOOKUP($A73,csapatok!$A:$GR,BU$271,FALSE),5)="Csere",VLOOKUP(LEFT(VLOOKUP($A73,csapatok!$A:$GR,BU$271,FALSE),LEN(VLOOKUP($A73,csapatok!$A:$GR,BU$271,FALSE))-6),'csapat-ranglista'!$A:$CC,BU$272,FALSE)/8,VLOOKUP(VLOOKUP($A73,csapatok!$A:$GR,BU$271,FALSE),'csapat-ranglista'!$A:$CC,BU$272,FALSE)/4),0)</f>
        <v>0</v>
      </c>
      <c r="BV73" s="226">
        <f>IFERROR(IF(RIGHT(VLOOKUP($A73,csapatok!$A:$GR,BV$271,FALSE),5)="Csere",VLOOKUP(LEFT(VLOOKUP($A73,csapatok!$A:$GR,BV$271,FALSE),LEN(VLOOKUP($A73,csapatok!$A:$GR,BV$271,FALSE))-6),'csapat-ranglista'!$A:$CC,BV$272,FALSE)/8,VLOOKUP(VLOOKUP($A73,csapatok!$A:$GR,BV$271,FALSE),'csapat-ranglista'!$A:$CC,BV$272,FALSE)/4),0)</f>
        <v>0</v>
      </c>
      <c r="BW73" s="226">
        <f>IFERROR(IF(RIGHT(VLOOKUP($A73,csapatok!$A:$GR,BW$271,FALSE),5)="Csere",VLOOKUP(LEFT(VLOOKUP($A73,csapatok!$A:$GR,BW$271,FALSE),LEN(VLOOKUP($A73,csapatok!$A:$GR,BW$271,FALSE))-6),'csapat-ranglista'!$A:$CC,BW$272,FALSE)/8,VLOOKUP(VLOOKUP($A73,csapatok!$A:$GR,BW$271,FALSE),'csapat-ranglista'!$A:$CC,BW$272,FALSE)/4),0)</f>
        <v>0</v>
      </c>
      <c r="BX73" s="226">
        <f>IFERROR(IF(RIGHT(VLOOKUP($A73,csapatok!$A:$GR,BX$271,FALSE),5)="Csere",VLOOKUP(LEFT(VLOOKUP($A73,csapatok!$A:$GR,BX$271,FALSE),LEN(VLOOKUP($A73,csapatok!$A:$GR,BX$271,FALSE))-6),'csapat-ranglista'!$A:$CC,BX$272,FALSE)/8,VLOOKUP(VLOOKUP($A73,csapatok!$A:$GR,BX$271,FALSE),'csapat-ranglista'!$A:$CC,BX$272,FALSE)/4),0)</f>
        <v>0</v>
      </c>
      <c r="BY73" s="226">
        <f>IFERROR(IF(RIGHT(VLOOKUP($A73,csapatok!$A:$GR,BY$271,FALSE),5)="Csere",VLOOKUP(LEFT(VLOOKUP($A73,csapatok!$A:$GR,BY$271,FALSE),LEN(VLOOKUP($A73,csapatok!$A:$GR,BY$271,FALSE))-6),'csapat-ranglista'!$A:$CC,BY$272,FALSE)/8,VLOOKUP(VLOOKUP($A73,csapatok!$A:$GR,BY$271,FALSE),'csapat-ranglista'!$A:$CC,BY$272,FALSE)/4),0)</f>
        <v>4.5300842415230305</v>
      </c>
      <c r="BZ73" s="226">
        <f>IFERROR(IF(RIGHT(VLOOKUP($A73,csapatok!$A:$GR,BZ$271,FALSE),5)="Csere",VLOOKUP(LEFT(VLOOKUP($A73,csapatok!$A:$GR,BZ$271,FALSE),LEN(VLOOKUP($A73,csapatok!$A:$GR,BZ$271,FALSE))-6),'csapat-ranglista'!$A:$CC,BZ$272,FALSE)/8,VLOOKUP(VLOOKUP($A73,csapatok!$A:$GR,BZ$271,FALSE),'csapat-ranglista'!$A:$CC,BZ$272,FALSE)/4),0)</f>
        <v>0</v>
      </c>
      <c r="CA73" s="226">
        <f>IFERROR(IF(RIGHT(VLOOKUP($A73,csapatok!$A:$GR,CA$271,FALSE),5)="Csere",VLOOKUP(LEFT(VLOOKUP($A73,csapatok!$A:$GR,CA$271,FALSE),LEN(VLOOKUP($A73,csapatok!$A:$GR,CA$271,FALSE))-6),'csapat-ranglista'!$A:$CC,CA$272,FALSE)/8,VLOOKUP(VLOOKUP($A73,csapatok!$A:$GR,CA$271,FALSE),'csapat-ranglista'!$A:$CC,CA$272,FALSE)/4),0)</f>
        <v>0</v>
      </c>
      <c r="CB73" s="226">
        <f>IFERROR(IF(RIGHT(VLOOKUP($A73,csapatok!$A:$GR,CB$271,FALSE),5)="Csere",VLOOKUP(LEFT(VLOOKUP($A73,csapatok!$A:$GR,CB$271,FALSE),LEN(VLOOKUP($A73,csapatok!$A:$GR,CB$271,FALSE))-6),'csapat-ranglista'!$A:$CC,CB$272,FALSE)/8,VLOOKUP(VLOOKUP($A73,csapatok!$A:$GR,CB$271,FALSE),'csapat-ranglista'!$A:$CC,CB$272,FALSE)/4),0)</f>
        <v>0</v>
      </c>
      <c r="CC73" s="226">
        <f>IFERROR(IF(RIGHT(VLOOKUP($A73,csapatok!$A:$GR,CC$271,FALSE),5)="Csere",VLOOKUP(LEFT(VLOOKUP($A73,csapatok!$A:$GR,CC$271,FALSE),LEN(VLOOKUP($A73,csapatok!$A:$GR,CC$271,FALSE))-6),'csapat-ranglista'!$A:$CC,CC$272,FALSE)/8,VLOOKUP(VLOOKUP($A73,csapatok!$A:$GR,CC$271,FALSE),'csapat-ranglista'!$A:$CC,CC$272,FALSE)/4),0)</f>
        <v>0</v>
      </c>
      <c r="CD73" s="226">
        <f>IFERROR(IF(RIGHT(VLOOKUP($A73,csapatok!$A:$GR,CD$271,FALSE),5)="Csere",VLOOKUP(LEFT(VLOOKUP($A73,csapatok!$A:$GR,CD$271,FALSE),LEN(VLOOKUP($A73,csapatok!$A:$GR,CD$271,FALSE))-6),'csapat-ranglista'!$A:$CC,CD$272,FALSE)/8,VLOOKUP(VLOOKUP($A73,csapatok!$A:$GR,CD$271,FALSE),'csapat-ranglista'!$A:$CC,CD$272,FALSE)/4),0)</f>
        <v>0</v>
      </c>
      <c r="CE73" s="226">
        <f>IFERROR(IF(RIGHT(VLOOKUP($A73,csapatok!$A:$GR,CE$271,FALSE),5)="Csere",VLOOKUP(LEFT(VLOOKUP($A73,csapatok!$A:$GR,CE$271,FALSE),LEN(VLOOKUP($A73,csapatok!$A:$GR,CE$271,FALSE))-6),'csapat-ranglista'!$A:$CC,CE$272,FALSE)/8,VLOOKUP(VLOOKUP($A73,csapatok!$A:$GR,CE$271,FALSE),'csapat-ranglista'!$A:$CC,CE$272,FALSE)/4),0)</f>
        <v>0</v>
      </c>
      <c r="CF73" s="226">
        <f>IFERROR(IF(RIGHT(VLOOKUP($A73,csapatok!$A:$GR,CF$271,FALSE),5)="Csere",VLOOKUP(LEFT(VLOOKUP($A73,csapatok!$A:$GR,CF$271,FALSE),LEN(VLOOKUP($A73,csapatok!$A:$GR,CF$271,FALSE))-6),'csapat-ranglista'!$A:$CC,CF$272,FALSE)/8,VLOOKUP(VLOOKUP($A73,csapatok!$A:$GR,CF$271,FALSE),'csapat-ranglista'!$A:$CC,CF$272,FALSE)/4),0)</f>
        <v>0</v>
      </c>
      <c r="CG73" s="226">
        <f>IFERROR(IF(RIGHT(VLOOKUP($A73,csapatok!$A:$GR,CG$271,FALSE),5)="Csere",VLOOKUP(LEFT(VLOOKUP($A73,csapatok!$A:$GR,CG$271,FALSE),LEN(VLOOKUP($A73,csapatok!$A:$GR,CG$271,FALSE))-6),'csapat-ranglista'!$A:$CC,CG$272,FALSE)/8,VLOOKUP(VLOOKUP($A73,csapatok!$A:$GR,CG$271,FALSE),'csapat-ranglista'!$A:$CC,CG$272,FALSE)/4),0)</f>
        <v>0</v>
      </c>
      <c r="CH73" s="226">
        <f>IFERROR(IF(RIGHT(VLOOKUP($A73,csapatok!$A:$GR,CH$271,FALSE),5)="Csere",VLOOKUP(LEFT(VLOOKUP($A73,csapatok!$A:$GR,CH$271,FALSE),LEN(VLOOKUP($A73,csapatok!$A:$GR,CH$271,FALSE))-6),'csapat-ranglista'!$A:$CC,CH$272,FALSE)/8,VLOOKUP(VLOOKUP($A73,csapatok!$A:$GR,CH$271,FALSE),'csapat-ranglista'!$A:$CC,CH$272,FALSE)/4),0)</f>
        <v>0</v>
      </c>
      <c r="CI73" s="226">
        <f>IFERROR(IF(RIGHT(VLOOKUP($A73,csapatok!$A:$GR,CI$271,FALSE),5)="Csere",VLOOKUP(LEFT(VLOOKUP($A73,csapatok!$A:$GR,CI$271,FALSE),LEN(VLOOKUP($A73,csapatok!$A:$GR,CI$271,FALSE))-6),'csapat-ranglista'!$A:$CC,CI$272,FALSE)/8,VLOOKUP(VLOOKUP($A73,csapatok!$A:$GR,CI$271,FALSE),'csapat-ranglista'!$A:$CC,CI$272,FALSE)/4),0)</f>
        <v>0</v>
      </c>
      <c r="CJ73" s="227">
        <f>versenyek!$IQ$11*IFERROR(VLOOKUP(VLOOKUP($A73,versenyek!IP:IR,3,FALSE),szabalyok!$A$16:$B$23,2,FALSE)/4,0)</f>
        <v>0</v>
      </c>
      <c r="CK73" s="227">
        <f>versenyek!$IT$11*IFERROR(VLOOKUP(VLOOKUP($A73,versenyek!IS:IU,3,FALSE),szabalyok!$A$16:$B$23,2,FALSE)/4,0)</f>
        <v>0</v>
      </c>
      <c r="CL73" s="226"/>
      <c r="CM73" s="250">
        <f t="shared" si="4"/>
        <v>10.755905496768172</v>
      </c>
    </row>
    <row r="74" spans="1:91">
      <c r="A74" s="32" t="s">
        <v>808</v>
      </c>
      <c r="B74" s="133">
        <v>34279</v>
      </c>
      <c r="C74" s="133" t="s">
        <v>1236</v>
      </c>
      <c r="D74" s="32" t="s">
        <v>101</v>
      </c>
      <c r="E74" s="47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226"/>
      <c r="AC74" s="226"/>
      <c r="AD74" s="226"/>
      <c r="AE74" s="226"/>
      <c r="AF74" s="226"/>
      <c r="AG74" s="226"/>
      <c r="AH74" s="226"/>
      <c r="AI74" s="226"/>
      <c r="AJ74" s="226">
        <f>IFERROR(IF(RIGHT(VLOOKUP($A74,csapatok!$A:$BL,AJ$271,FALSE),5)="Csere",VLOOKUP(LEFT(VLOOKUP($A74,csapatok!$A:$BL,AJ$271,FALSE),LEN(VLOOKUP($A74,csapatok!$A:$BL,AJ$271,FALSE))-6),'csapat-ranglista'!$A:$CC,AJ$272,FALSE)/8,VLOOKUP(VLOOKUP($A74,csapatok!$A:$BL,AJ$271,FALSE),'csapat-ranglista'!$A:$CC,AJ$272,FALSE)/2),0)</f>
        <v>0</v>
      </c>
      <c r="AK74" s="226">
        <f>IFERROR(IF(RIGHT(VLOOKUP($A74,csapatok!$A:$CN,AK$271,FALSE),5)="Csere",VLOOKUP(LEFT(VLOOKUP($A74,csapatok!$A:$CN,AK$271,FALSE),LEN(VLOOKUP($A74,csapatok!$A:$CN,AK$271,FALSE))-6),'csapat-ranglista'!$A:$CC,AK$272,FALSE)/8,VLOOKUP(VLOOKUP($A74,csapatok!$A:$CN,AK$271,FALSE),'csapat-ranglista'!$A:$CC,AK$272,FALSE)/4),0)</f>
        <v>0</v>
      </c>
      <c r="AL74" s="226">
        <f>IFERROR(IF(RIGHT(VLOOKUP($A74,csapatok!$A:$CN,AL$271,FALSE),5)="Csere",VLOOKUP(LEFT(VLOOKUP($A74,csapatok!$A:$CN,AL$271,FALSE),LEN(VLOOKUP($A74,csapatok!$A:$CN,AL$271,FALSE))-6),'csapat-ranglista'!$A:$CC,AL$272,FALSE)/8,VLOOKUP(VLOOKUP($A74,csapatok!$A:$CN,AL$271,FALSE),'csapat-ranglista'!$A:$CC,AL$272,FALSE)/4),0)</f>
        <v>0</v>
      </c>
      <c r="AM74" s="226">
        <f>IFERROR(IF(RIGHT(VLOOKUP($A74,csapatok!$A:$CN,AM$271,FALSE),5)="Csere",VLOOKUP(LEFT(VLOOKUP($A74,csapatok!$A:$CN,AM$271,FALSE),LEN(VLOOKUP($A74,csapatok!$A:$CN,AM$271,FALSE))-6),'csapat-ranglista'!$A:$CC,AM$272,FALSE)/8,VLOOKUP(VLOOKUP($A74,csapatok!$A:$CN,AM$271,FALSE),'csapat-ranglista'!$A:$CC,AM$272,FALSE)/4),0)</f>
        <v>0</v>
      </c>
      <c r="AN74" s="226">
        <f>IFERROR(IF(RIGHT(VLOOKUP($A74,csapatok!$A:$CN,AN$271,FALSE),5)="Csere",VLOOKUP(LEFT(VLOOKUP($A74,csapatok!$A:$CN,AN$271,FALSE),LEN(VLOOKUP($A74,csapatok!$A:$CN,AN$271,FALSE))-6),'csapat-ranglista'!$A:$CC,AN$272,FALSE)/8,VLOOKUP(VLOOKUP($A74,csapatok!$A:$CN,AN$271,FALSE),'csapat-ranglista'!$A:$CC,AN$272,FALSE)/4),0)</f>
        <v>0</v>
      </c>
      <c r="AO74" s="226">
        <f>IFERROR(IF(RIGHT(VLOOKUP($A74,csapatok!$A:$CN,AO$271,FALSE),5)="Csere",VLOOKUP(LEFT(VLOOKUP($A74,csapatok!$A:$CN,AO$271,FALSE),LEN(VLOOKUP($A74,csapatok!$A:$CN,AO$271,FALSE))-6),'csapat-ranglista'!$A:$CC,AO$272,FALSE)/8,VLOOKUP(VLOOKUP($A74,csapatok!$A:$CN,AO$271,FALSE),'csapat-ranglista'!$A:$CC,AO$272,FALSE)/4),0)</f>
        <v>0</v>
      </c>
      <c r="AP74" s="226">
        <f>IFERROR(IF(RIGHT(VLOOKUP($A74,csapatok!$A:$CN,AP$271,FALSE),5)="Csere",VLOOKUP(LEFT(VLOOKUP($A74,csapatok!$A:$CN,AP$271,FALSE),LEN(VLOOKUP($A74,csapatok!$A:$CN,AP$271,FALSE))-6),'csapat-ranglista'!$A:$CC,AP$272,FALSE)/8,VLOOKUP(VLOOKUP($A74,csapatok!$A:$CN,AP$271,FALSE),'csapat-ranglista'!$A:$CC,AP$272,FALSE)/4),0)</f>
        <v>0</v>
      </c>
      <c r="AQ74" s="226">
        <f>IFERROR(IF(RIGHT(VLOOKUP($A74,csapatok!$A:$CN,AQ$271,FALSE),5)="Csere",VLOOKUP(LEFT(VLOOKUP($A74,csapatok!$A:$CN,AQ$271,FALSE),LEN(VLOOKUP($A74,csapatok!$A:$CN,AQ$271,FALSE))-6),'csapat-ranglista'!$A:$CC,AQ$272,FALSE)/8,VLOOKUP(VLOOKUP($A74,csapatok!$A:$CN,AQ$271,FALSE),'csapat-ranglista'!$A:$CC,AQ$272,FALSE)/4),0)</f>
        <v>0</v>
      </c>
      <c r="AR74" s="226">
        <f>IFERROR(IF(RIGHT(VLOOKUP($A74,csapatok!$A:$CN,AR$271,FALSE),5)="Csere",VLOOKUP(LEFT(VLOOKUP($A74,csapatok!$A:$CN,AR$271,FALSE),LEN(VLOOKUP($A74,csapatok!$A:$CN,AR$271,FALSE))-6),'csapat-ranglista'!$A:$CC,AR$272,FALSE)/8,VLOOKUP(VLOOKUP($A74,csapatok!$A:$CN,AR$271,FALSE),'csapat-ranglista'!$A:$CC,AR$272,FALSE)/4),0)</f>
        <v>0</v>
      </c>
      <c r="AS74" s="226">
        <f>IFERROR(IF(RIGHT(VLOOKUP($A74,csapatok!$A:$CN,AS$271,FALSE),5)="Csere",VLOOKUP(LEFT(VLOOKUP($A74,csapatok!$A:$CN,AS$271,FALSE),LEN(VLOOKUP($A74,csapatok!$A:$CN,AS$271,FALSE))-6),'csapat-ranglista'!$A:$CC,AS$272,FALSE)/8,VLOOKUP(VLOOKUP($A74,csapatok!$A:$CN,AS$271,FALSE),'csapat-ranglista'!$A:$CC,AS$272,FALSE)/4),0)</f>
        <v>0</v>
      </c>
      <c r="AT74" s="226">
        <f>IFERROR(IF(RIGHT(VLOOKUP($A74,csapatok!$A:$CN,AT$271,FALSE),5)="Csere",VLOOKUP(LEFT(VLOOKUP($A74,csapatok!$A:$CN,AT$271,FALSE),LEN(VLOOKUP($A74,csapatok!$A:$CN,AT$271,FALSE))-6),'csapat-ranglista'!$A:$CC,AT$272,FALSE)/8,VLOOKUP(VLOOKUP($A74,csapatok!$A:$CN,AT$271,FALSE),'csapat-ranglista'!$A:$CC,AT$272,FALSE)/4),0)</f>
        <v>0</v>
      </c>
      <c r="AU74" s="226">
        <f>IFERROR(IF(RIGHT(VLOOKUP($A74,csapatok!$A:$CN,AU$271,FALSE),5)="Csere",VLOOKUP(LEFT(VLOOKUP($A74,csapatok!$A:$CN,AU$271,FALSE),LEN(VLOOKUP($A74,csapatok!$A:$CN,AU$271,FALSE))-6),'csapat-ranglista'!$A:$CC,AU$272,FALSE)/8,VLOOKUP(VLOOKUP($A74,csapatok!$A:$CN,AU$271,FALSE),'csapat-ranglista'!$A:$CC,AU$272,FALSE)/4),0)</f>
        <v>0</v>
      </c>
      <c r="AV74" s="226">
        <f>IFERROR(IF(RIGHT(VLOOKUP($A74,csapatok!$A:$CN,AV$271,FALSE),5)="Csere",VLOOKUP(LEFT(VLOOKUP($A74,csapatok!$A:$CN,AV$271,FALSE),LEN(VLOOKUP($A74,csapatok!$A:$CN,AV$271,FALSE))-6),'csapat-ranglista'!$A:$CC,AV$272,FALSE)/8,VLOOKUP(VLOOKUP($A74,csapatok!$A:$CN,AV$271,FALSE),'csapat-ranglista'!$A:$CC,AV$272,FALSE)/4),0)</f>
        <v>0</v>
      </c>
      <c r="AW74" s="226">
        <f>IFERROR(IF(RIGHT(VLOOKUP($A74,csapatok!$A:$CN,AW$271,FALSE),5)="Csere",VLOOKUP(LEFT(VLOOKUP($A74,csapatok!$A:$CN,AW$271,FALSE),LEN(VLOOKUP($A74,csapatok!$A:$CN,AW$271,FALSE))-6),'csapat-ranglista'!$A:$CC,AW$272,FALSE)/8,VLOOKUP(VLOOKUP($A74,csapatok!$A:$CN,AW$271,FALSE),'csapat-ranglista'!$A:$CC,AW$272,FALSE)/4),0)</f>
        <v>0</v>
      </c>
      <c r="AX74" s="226">
        <f>IFERROR(IF(RIGHT(VLOOKUP($A74,csapatok!$A:$CN,AX$271,FALSE),5)="Csere",VLOOKUP(LEFT(VLOOKUP($A74,csapatok!$A:$CN,AX$271,FALSE),LEN(VLOOKUP($A74,csapatok!$A:$CN,AX$271,FALSE))-6),'csapat-ranglista'!$A:$CC,AX$272,FALSE)/8,VLOOKUP(VLOOKUP($A74,csapatok!$A:$CN,AX$271,FALSE),'csapat-ranglista'!$A:$CC,AX$272,FALSE)/4),0)</f>
        <v>0</v>
      </c>
      <c r="AY74" s="226">
        <f>IFERROR(IF(RIGHT(VLOOKUP($A74,csapatok!$A:$GR,AY$271,FALSE),5)="Csere",VLOOKUP(LEFT(VLOOKUP($A74,csapatok!$A:$GR,AY$271,FALSE),LEN(VLOOKUP($A74,csapatok!$A:$GR,AY$271,FALSE))-6),'csapat-ranglista'!$A:$CC,AY$272,FALSE)/8,VLOOKUP(VLOOKUP($A74,csapatok!$A:$GR,AY$271,FALSE),'csapat-ranglista'!$A:$CC,AY$272,FALSE)/4),0)</f>
        <v>0</v>
      </c>
      <c r="AZ74" s="226">
        <f>IFERROR(IF(RIGHT(VLOOKUP($A74,csapatok!$A:$GR,AZ$271,FALSE),5)="Csere",VLOOKUP(LEFT(VLOOKUP($A74,csapatok!$A:$GR,AZ$271,FALSE),LEN(VLOOKUP($A74,csapatok!$A:$GR,AZ$271,FALSE))-6),'csapat-ranglista'!$A:$CC,AZ$272,FALSE)/8,VLOOKUP(VLOOKUP($A74,csapatok!$A:$GR,AZ$271,FALSE),'csapat-ranglista'!$A:$CC,AZ$272,FALSE)/4),0)</f>
        <v>0</v>
      </c>
      <c r="BA74" s="226">
        <f>IFERROR(IF(RIGHT(VLOOKUP($A74,csapatok!$A:$GR,BA$271,FALSE),5)="Csere",VLOOKUP(LEFT(VLOOKUP($A74,csapatok!$A:$GR,BA$271,FALSE),LEN(VLOOKUP($A74,csapatok!$A:$GR,BA$271,FALSE))-6),'csapat-ranglista'!$A:$CC,BA$272,FALSE)/8,VLOOKUP(VLOOKUP($A74,csapatok!$A:$GR,BA$271,FALSE),'csapat-ranglista'!$A:$CC,BA$272,FALSE)/4),0)</f>
        <v>0</v>
      </c>
      <c r="BB74" s="226">
        <f>IFERROR(IF(RIGHT(VLOOKUP($A74,csapatok!$A:$GR,BB$271,FALSE),5)="Csere",VLOOKUP(LEFT(VLOOKUP($A74,csapatok!$A:$GR,BB$271,FALSE),LEN(VLOOKUP($A74,csapatok!$A:$GR,BB$271,FALSE))-6),'csapat-ranglista'!$A:$CC,BB$272,FALSE)/8,VLOOKUP(VLOOKUP($A74,csapatok!$A:$GR,BB$271,FALSE),'csapat-ranglista'!$A:$CC,BB$272,FALSE)/4),0)</f>
        <v>0</v>
      </c>
      <c r="BC74" s="227">
        <f>versenyek!$ES$11*IFERROR(VLOOKUP(VLOOKUP($A74,versenyek!ER:ET,3,FALSE),szabalyok!$A$16:$B$23,2,FALSE)/4,0)</f>
        <v>0</v>
      </c>
      <c r="BD74" s="227">
        <f>versenyek!$EV$11*IFERROR(VLOOKUP(VLOOKUP($A74,versenyek!EU:EW,3,FALSE),szabalyok!$A$16:$B$23,2,FALSE)/4,0)</f>
        <v>0</v>
      </c>
      <c r="BE74" s="226">
        <f>IFERROR(IF(RIGHT(VLOOKUP($A74,csapatok!$A:$GR,BE$271,FALSE),5)="Csere",VLOOKUP(LEFT(VLOOKUP($A74,csapatok!$A:$GR,BE$271,FALSE),LEN(VLOOKUP($A74,csapatok!$A:$GR,BE$271,FALSE))-6),'csapat-ranglista'!$A:$CC,BE$272,FALSE)/8,VLOOKUP(VLOOKUP($A74,csapatok!$A:$GR,BE$271,FALSE),'csapat-ranglista'!$A:$CC,BE$272,FALSE)/4),0)</f>
        <v>0</v>
      </c>
      <c r="BF74" s="226">
        <f>IFERROR(IF(RIGHT(VLOOKUP($A74,csapatok!$A:$GR,BF$271,FALSE),5)="Csere",VLOOKUP(LEFT(VLOOKUP($A74,csapatok!$A:$GR,BF$271,FALSE),LEN(VLOOKUP($A74,csapatok!$A:$GR,BF$271,FALSE))-6),'csapat-ranglista'!$A:$CC,BF$272,FALSE)/8,VLOOKUP(VLOOKUP($A74,csapatok!$A:$GR,BF$271,FALSE),'csapat-ranglista'!$A:$CC,BF$272,FALSE)/4),0)</f>
        <v>0</v>
      </c>
      <c r="BG74" s="226">
        <f>IFERROR(IF(RIGHT(VLOOKUP($A74,csapatok!$A:$GR,BG$271,FALSE),5)="Csere",VLOOKUP(LEFT(VLOOKUP($A74,csapatok!$A:$GR,BG$271,FALSE),LEN(VLOOKUP($A74,csapatok!$A:$GR,BG$271,FALSE))-6),'csapat-ranglista'!$A:$CC,BG$272,FALSE)/8,VLOOKUP(VLOOKUP($A74,csapatok!$A:$GR,BG$271,FALSE),'csapat-ranglista'!$A:$CC,BG$272,FALSE)/4),0)</f>
        <v>0</v>
      </c>
      <c r="BH74" s="226">
        <f>IFERROR(IF(RIGHT(VLOOKUP($A74,csapatok!$A:$GR,BH$271,FALSE),5)="Csere",VLOOKUP(LEFT(VLOOKUP($A74,csapatok!$A:$GR,BH$271,FALSE),LEN(VLOOKUP($A74,csapatok!$A:$GR,BH$271,FALSE))-6),'csapat-ranglista'!$A:$CC,BH$272,FALSE)/8,VLOOKUP(VLOOKUP($A74,csapatok!$A:$GR,BH$271,FALSE),'csapat-ranglista'!$A:$CC,BH$272,FALSE)/4),0)</f>
        <v>0</v>
      </c>
      <c r="BI74" s="226">
        <f>IFERROR(IF(RIGHT(VLOOKUP($A74,csapatok!$A:$GR,BI$271,FALSE),5)="Csere",VLOOKUP(LEFT(VLOOKUP($A74,csapatok!$A:$GR,BI$271,FALSE),LEN(VLOOKUP($A74,csapatok!$A:$GR,BI$271,FALSE))-6),'csapat-ranglista'!$A:$CC,BI$272,FALSE)/8,VLOOKUP(VLOOKUP($A74,csapatok!$A:$GR,BI$271,FALSE),'csapat-ranglista'!$A:$CC,BI$272,FALSE)/4),0)</f>
        <v>0</v>
      </c>
      <c r="BJ74" s="226">
        <f>IFERROR(IF(RIGHT(VLOOKUP($A74,csapatok!$A:$GR,BJ$271,FALSE),5)="Csere",VLOOKUP(LEFT(VLOOKUP($A74,csapatok!$A:$GR,BJ$271,FALSE),LEN(VLOOKUP($A74,csapatok!$A:$GR,BJ$271,FALSE))-6),'csapat-ranglista'!$A:$CC,BJ$272,FALSE)/8,VLOOKUP(VLOOKUP($A74,csapatok!$A:$GR,BJ$271,FALSE),'csapat-ranglista'!$A:$CC,BJ$272,FALSE)/4),0)</f>
        <v>0</v>
      </c>
      <c r="BK74" s="226">
        <f>IFERROR(IF(RIGHT(VLOOKUP($A74,csapatok!$A:$GR,BK$271,FALSE),5)="Csere",VLOOKUP(LEFT(VLOOKUP($A74,csapatok!$A:$GR,BK$271,FALSE),LEN(VLOOKUP($A74,csapatok!$A:$GR,BK$271,FALSE))-6),'csapat-ranglista'!$A:$CC,BK$272,FALSE)/8,VLOOKUP(VLOOKUP($A74,csapatok!$A:$GR,BK$271,FALSE),'csapat-ranglista'!$A:$CC,BK$272,FALSE)/4),0)</f>
        <v>0</v>
      </c>
      <c r="BL74" s="226">
        <f>IFERROR(IF(RIGHT(VLOOKUP($A74,csapatok!$A:$GR,BL$271,FALSE),5)="Csere",VLOOKUP(LEFT(VLOOKUP($A74,csapatok!$A:$GR,BL$271,FALSE),LEN(VLOOKUP($A74,csapatok!$A:$GR,BL$271,FALSE))-6),'csapat-ranglista'!$A:$CC,BL$272,FALSE)/8,VLOOKUP(VLOOKUP($A74,csapatok!$A:$GR,BL$271,FALSE),'csapat-ranglista'!$A:$CC,BL$272,FALSE)/4),0)</f>
        <v>0</v>
      </c>
      <c r="BM74" s="226">
        <f>IFERROR(IF(RIGHT(VLOOKUP($A74,csapatok!$A:$GR,BM$271,FALSE),5)="Csere",VLOOKUP(LEFT(VLOOKUP($A74,csapatok!$A:$GR,BM$271,FALSE),LEN(VLOOKUP($A74,csapatok!$A:$GR,BM$271,FALSE))-6),'csapat-ranglista'!$A:$CC,BM$272,FALSE)/8,VLOOKUP(VLOOKUP($A74,csapatok!$A:$GR,BM$271,FALSE),'csapat-ranglista'!$A:$CC,BM$272,FALSE)/4),0)</f>
        <v>0</v>
      </c>
      <c r="BN74" s="226">
        <f>IFERROR(IF(RIGHT(VLOOKUP($A74,csapatok!$A:$GR,BN$271,FALSE),5)="Csere",VLOOKUP(LEFT(VLOOKUP($A74,csapatok!$A:$GR,BN$271,FALSE),LEN(VLOOKUP($A74,csapatok!$A:$GR,BN$271,FALSE))-6),'csapat-ranglista'!$A:$CC,BN$272,FALSE)/8,VLOOKUP(VLOOKUP($A74,csapatok!$A:$GR,BN$271,FALSE),'csapat-ranglista'!$A:$CC,BN$272,FALSE)/4),0)</f>
        <v>0</v>
      </c>
      <c r="BO74" s="226">
        <f>IFERROR(IF(RIGHT(VLOOKUP($A74,csapatok!$A:$GR,BO$271,FALSE),5)="Csere",VLOOKUP(LEFT(VLOOKUP($A74,csapatok!$A:$GR,BO$271,FALSE),LEN(VLOOKUP($A74,csapatok!$A:$GR,BO$271,FALSE))-6),'csapat-ranglista'!$A:$CC,BO$272,FALSE)/8,VLOOKUP(VLOOKUP($A74,csapatok!$A:$GR,BO$271,FALSE),'csapat-ranglista'!$A:$CC,BO$272,FALSE)/4),0)</f>
        <v>0</v>
      </c>
      <c r="BP74" s="226">
        <f>IFERROR(IF(RIGHT(VLOOKUP($A74,csapatok!$A:$GR,BP$271,FALSE),5)="Csere",VLOOKUP(LEFT(VLOOKUP($A74,csapatok!$A:$GR,BP$271,FALSE),LEN(VLOOKUP($A74,csapatok!$A:$GR,BP$271,FALSE))-6),'csapat-ranglista'!$A:$CC,BP$272,FALSE)/8,VLOOKUP(VLOOKUP($A74,csapatok!$A:$GR,BP$271,FALSE),'csapat-ranglista'!$A:$CC,BP$272,FALSE)/4),0)</f>
        <v>0</v>
      </c>
      <c r="BQ74" s="226">
        <f>IFERROR(IF(RIGHT(VLOOKUP($A74,csapatok!$A:$GR,BQ$271,FALSE),5)="Csere",VLOOKUP(LEFT(VLOOKUP($A74,csapatok!$A:$GR,BQ$271,FALSE),LEN(VLOOKUP($A74,csapatok!$A:$GR,BQ$271,FALSE))-6),'csapat-ranglista'!$A:$CC,BQ$272,FALSE)/8,VLOOKUP(VLOOKUP($A74,csapatok!$A:$GR,BQ$271,FALSE),'csapat-ranglista'!$A:$CC,BQ$272,FALSE)/4),0)</f>
        <v>0</v>
      </c>
      <c r="BR74" s="226">
        <f>IFERROR(IF(RIGHT(VLOOKUP($A74,csapatok!$A:$GR,BR$271,FALSE),5)="Csere",VLOOKUP(LEFT(VLOOKUP($A74,csapatok!$A:$GR,BR$271,FALSE),LEN(VLOOKUP($A74,csapatok!$A:$GR,BR$271,FALSE))-6),'csapat-ranglista'!$A:$CC,BR$272,FALSE)/8,VLOOKUP(VLOOKUP($A74,csapatok!$A:$GR,BR$271,FALSE),'csapat-ranglista'!$A:$CC,BR$272,FALSE)/4),0)</f>
        <v>0</v>
      </c>
      <c r="BS74" s="226">
        <f>IFERROR(IF(RIGHT(VLOOKUP($A74,csapatok!$A:$GR,BS$271,FALSE),5)="Csere",VLOOKUP(LEFT(VLOOKUP($A74,csapatok!$A:$GR,BS$271,FALSE),LEN(VLOOKUP($A74,csapatok!$A:$GR,BS$271,FALSE))-6),'csapat-ranglista'!$A:$CC,BS$272,FALSE)/8,VLOOKUP(VLOOKUP($A74,csapatok!$A:$GR,BS$271,FALSE),'csapat-ranglista'!$A:$CC,BS$272,FALSE)/4),0)</f>
        <v>0.93724772300817094</v>
      </c>
      <c r="BT74" s="226">
        <f>IFERROR(IF(RIGHT(VLOOKUP($A74,csapatok!$A:$GR,BT$271,FALSE),5)="Csere",VLOOKUP(LEFT(VLOOKUP($A74,csapatok!$A:$GR,BT$271,FALSE),LEN(VLOOKUP($A74,csapatok!$A:$GR,BT$271,FALSE))-6),'csapat-ranglista'!$A:$CC,BT$272,FALSE)/8,VLOOKUP(VLOOKUP($A74,csapatok!$A:$GR,BT$271,FALSE),'csapat-ranglista'!$A:$CC,BT$272,FALSE)/4),0)</f>
        <v>0</v>
      </c>
      <c r="BU74" s="226">
        <f>IFERROR(IF(RIGHT(VLOOKUP($A74,csapatok!$A:$GR,BU$271,FALSE),5)="Csere",VLOOKUP(LEFT(VLOOKUP($A74,csapatok!$A:$GR,BU$271,FALSE),LEN(VLOOKUP($A74,csapatok!$A:$GR,BU$271,FALSE))-6),'csapat-ranglista'!$A:$CC,BU$272,FALSE)/8,VLOOKUP(VLOOKUP($A74,csapatok!$A:$GR,BU$271,FALSE),'csapat-ranglista'!$A:$CC,BU$272,FALSE)/4),0)</f>
        <v>0</v>
      </c>
      <c r="BV74" s="226">
        <f>IFERROR(IF(RIGHT(VLOOKUP($A74,csapatok!$A:$GR,BV$271,FALSE),5)="Csere",VLOOKUP(LEFT(VLOOKUP($A74,csapatok!$A:$GR,BV$271,FALSE),LEN(VLOOKUP($A74,csapatok!$A:$GR,BV$271,FALSE))-6),'csapat-ranglista'!$A:$CC,BV$272,FALSE)/8,VLOOKUP(VLOOKUP($A74,csapatok!$A:$GR,BV$271,FALSE),'csapat-ranglista'!$A:$CC,BV$272,FALSE)/4),0)</f>
        <v>0</v>
      </c>
      <c r="BW74" s="226">
        <f>IFERROR(IF(RIGHT(VLOOKUP($A74,csapatok!$A:$GR,BW$271,FALSE),5)="Csere",VLOOKUP(LEFT(VLOOKUP($A74,csapatok!$A:$GR,BW$271,FALSE),LEN(VLOOKUP($A74,csapatok!$A:$GR,BW$271,FALSE))-6),'csapat-ranglista'!$A:$CC,BW$272,FALSE)/8,VLOOKUP(VLOOKUP($A74,csapatok!$A:$GR,BW$271,FALSE),'csapat-ranglista'!$A:$CC,BW$272,FALSE)/4),0)</f>
        <v>0</v>
      </c>
      <c r="BX74" s="226">
        <f>IFERROR(IF(RIGHT(VLOOKUP($A74,csapatok!$A:$GR,BX$271,FALSE),5)="Csere",VLOOKUP(LEFT(VLOOKUP($A74,csapatok!$A:$GR,BX$271,FALSE),LEN(VLOOKUP($A74,csapatok!$A:$GR,BX$271,FALSE))-6),'csapat-ranglista'!$A:$CC,BX$272,FALSE)/8,VLOOKUP(VLOOKUP($A74,csapatok!$A:$GR,BX$271,FALSE),'csapat-ranglista'!$A:$CC,BX$272,FALSE)/4),0)</f>
        <v>0</v>
      </c>
      <c r="BY74" s="226">
        <f>IFERROR(IF(RIGHT(VLOOKUP($A74,csapatok!$A:$GR,BY$271,FALSE),5)="Csere",VLOOKUP(LEFT(VLOOKUP($A74,csapatok!$A:$GR,BY$271,FALSE),LEN(VLOOKUP($A74,csapatok!$A:$GR,BY$271,FALSE))-6),'csapat-ranglista'!$A:$CC,BY$272,FALSE)/8,VLOOKUP(VLOOKUP($A74,csapatok!$A:$GR,BY$271,FALSE),'csapat-ranglista'!$A:$CC,BY$272,FALSE)/4),0)</f>
        <v>2.2650421207615152</v>
      </c>
      <c r="BZ74" s="226">
        <f>IFERROR(IF(RIGHT(VLOOKUP($A74,csapatok!$A:$GR,BZ$271,FALSE),5)="Csere",VLOOKUP(LEFT(VLOOKUP($A74,csapatok!$A:$GR,BZ$271,FALSE),LEN(VLOOKUP($A74,csapatok!$A:$GR,BZ$271,FALSE))-6),'csapat-ranglista'!$A:$CC,BZ$272,FALSE)/8,VLOOKUP(VLOOKUP($A74,csapatok!$A:$GR,BZ$271,FALSE),'csapat-ranglista'!$A:$CC,BZ$272,FALSE)/4),0)</f>
        <v>0</v>
      </c>
      <c r="CA74" s="226">
        <f>IFERROR(IF(RIGHT(VLOOKUP($A74,csapatok!$A:$GR,CA$271,FALSE),5)="Csere",VLOOKUP(LEFT(VLOOKUP($A74,csapatok!$A:$GR,CA$271,FALSE),LEN(VLOOKUP($A74,csapatok!$A:$GR,CA$271,FALSE))-6),'csapat-ranglista'!$A:$CC,CA$272,FALSE)/8,VLOOKUP(VLOOKUP($A74,csapatok!$A:$GR,CA$271,FALSE),'csapat-ranglista'!$A:$CC,CA$272,FALSE)/4),0)</f>
        <v>6.3881945633495798</v>
      </c>
      <c r="CB74" s="226">
        <f>IFERROR(IF(RIGHT(VLOOKUP($A74,csapatok!$A:$GR,CB$271,FALSE),5)="Csere",VLOOKUP(LEFT(VLOOKUP($A74,csapatok!$A:$GR,CB$271,FALSE),LEN(VLOOKUP($A74,csapatok!$A:$GR,CB$271,FALSE))-6),'csapat-ranglista'!$A:$CC,CB$272,FALSE)/8,VLOOKUP(VLOOKUP($A74,csapatok!$A:$GR,CB$271,FALSE),'csapat-ranglista'!$A:$CC,CB$272,FALSE)/4),0)</f>
        <v>0</v>
      </c>
      <c r="CC74" s="226">
        <f>IFERROR(IF(RIGHT(VLOOKUP($A74,csapatok!$A:$GR,CC$271,FALSE),5)="Csere",VLOOKUP(LEFT(VLOOKUP($A74,csapatok!$A:$GR,CC$271,FALSE),LEN(VLOOKUP($A74,csapatok!$A:$GR,CC$271,FALSE))-6),'csapat-ranglista'!$A:$CC,CC$272,FALSE)/8,VLOOKUP(VLOOKUP($A74,csapatok!$A:$GR,CC$271,FALSE),'csapat-ranglista'!$A:$CC,CC$272,FALSE)/4),0)</f>
        <v>0</v>
      </c>
      <c r="CD74" s="226">
        <f>IFERROR(IF(RIGHT(VLOOKUP($A74,csapatok!$A:$GR,CD$271,FALSE),5)="Csere",VLOOKUP(LEFT(VLOOKUP($A74,csapatok!$A:$GR,CD$271,FALSE),LEN(VLOOKUP($A74,csapatok!$A:$GR,CD$271,FALSE))-6),'csapat-ranglista'!$A:$CC,CD$272,FALSE)/8,VLOOKUP(VLOOKUP($A74,csapatok!$A:$GR,CD$271,FALSE),'csapat-ranglista'!$A:$CC,CD$272,FALSE)/4),0)</f>
        <v>0</v>
      </c>
      <c r="CE74" s="226">
        <f>IFERROR(IF(RIGHT(VLOOKUP($A74,csapatok!$A:$GR,CE$271,FALSE),5)="Csere",VLOOKUP(LEFT(VLOOKUP($A74,csapatok!$A:$GR,CE$271,FALSE),LEN(VLOOKUP($A74,csapatok!$A:$GR,CE$271,FALSE))-6),'csapat-ranglista'!$A:$CC,CE$272,FALSE)/8,VLOOKUP(VLOOKUP($A74,csapatok!$A:$GR,CE$271,FALSE),'csapat-ranglista'!$A:$CC,CE$272,FALSE)/4),0)</f>
        <v>0.73232590683511922</v>
      </c>
      <c r="CF74" s="226">
        <f>IFERROR(IF(RIGHT(VLOOKUP($A74,csapatok!$A:$GR,CF$271,FALSE),5)="Csere",VLOOKUP(LEFT(VLOOKUP($A74,csapatok!$A:$GR,CF$271,FALSE),LEN(VLOOKUP($A74,csapatok!$A:$GR,CF$271,FALSE))-6),'csapat-ranglista'!$A:$CC,CF$272,FALSE)/8,VLOOKUP(VLOOKUP($A74,csapatok!$A:$GR,CF$271,FALSE),'csapat-ranglista'!$A:$CC,CF$272,FALSE)/4),0)</f>
        <v>0</v>
      </c>
      <c r="CG74" s="226">
        <f>IFERROR(IF(RIGHT(VLOOKUP($A74,csapatok!$A:$GR,CG$271,FALSE),5)="Csere",VLOOKUP(LEFT(VLOOKUP($A74,csapatok!$A:$GR,CG$271,FALSE),LEN(VLOOKUP($A74,csapatok!$A:$GR,CG$271,FALSE))-6),'csapat-ranglista'!$A:$CC,CG$272,FALSE)/8,VLOOKUP(VLOOKUP($A74,csapatok!$A:$GR,CG$271,FALSE),'csapat-ranglista'!$A:$CC,CG$272,FALSE)/4),0)</f>
        <v>0</v>
      </c>
      <c r="CH74" s="226">
        <f>IFERROR(IF(RIGHT(VLOOKUP($A74,csapatok!$A:$GR,CH$271,FALSE),5)="Csere",VLOOKUP(LEFT(VLOOKUP($A74,csapatok!$A:$GR,CH$271,FALSE),LEN(VLOOKUP($A74,csapatok!$A:$GR,CH$271,FALSE))-6),'csapat-ranglista'!$A:$CC,CH$272,FALSE)/8,VLOOKUP(VLOOKUP($A74,csapatok!$A:$GR,CH$271,FALSE),'csapat-ranglista'!$A:$CC,CH$272,FALSE)/4),0)</f>
        <v>0</v>
      </c>
      <c r="CI74" s="226">
        <f>IFERROR(IF(RIGHT(VLOOKUP($A74,csapatok!$A:$GR,CI$271,FALSE),5)="Csere",VLOOKUP(LEFT(VLOOKUP($A74,csapatok!$A:$GR,CI$271,FALSE),LEN(VLOOKUP($A74,csapatok!$A:$GR,CI$271,FALSE))-6),'csapat-ranglista'!$A:$CC,CI$272,FALSE)/8,VLOOKUP(VLOOKUP($A74,csapatok!$A:$GR,CI$271,FALSE),'csapat-ranglista'!$A:$CC,CI$272,FALSE)/4),0)</f>
        <v>0</v>
      </c>
      <c r="CJ74" s="227">
        <f>versenyek!$IQ$11*IFERROR(VLOOKUP(VLOOKUP($A74,versenyek!IP:IR,3,FALSE),szabalyok!$A$16:$B$23,2,FALSE)/4,0)</f>
        <v>0</v>
      </c>
      <c r="CK74" s="227">
        <f>versenyek!$IT$11*IFERROR(VLOOKUP(VLOOKUP($A74,versenyek!IS:IU,3,FALSE),szabalyok!$A$16:$B$23,2,FALSE)/4,0)</f>
        <v>0</v>
      </c>
      <c r="CL74" s="226"/>
      <c r="CM74" s="250">
        <f t="shared" si="4"/>
        <v>10.322810313954385</v>
      </c>
    </row>
    <row r="75" spans="1:91">
      <c r="A75" s="32" t="s">
        <v>103</v>
      </c>
      <c r="B75" s="2">
        <v>26987</v>
      </c>
      <c r="C75" s="133" t="str">
        <f>IF(B75=0,"",IF(B75&lt;$C$1,"felnőtt","ifi"))</f>
        <v>felnőtt</v>
      </c>
      <c r="D75" s="32" t="s">
        <v>9</v>
      </c>
      <c r="E75" s="47">
        <v>44</v>
      </c>
      <c r="F75" s="32">
        <v>0</v>
      </c>
      <c r="G75" s="32">
        <v>4.4765385443090429</v>
      </c>
      <c r="H75" s="32">
        <v>0</v>
      </c>
      <c r="I75" s="32">
        <v>0</v>
      </c>
      <c r="J75" s="32">
        <v>26.91307437021058</v>
      </c>
      <c r="K75" s="32">
        <v>0</v>
      </c>
      <c r="L75" s="32">
        <v>0</v>
      </c>
      <c r="M75" s="32">
        <v>0</v>
      </c>
      <c r="N75" s="32">
        <v>18.951395385657083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3.725303494028112</v>
      </c>
      <c r="U75" s="32">
        <v>0</v>
      </c>
      <c r="V75" s="32">
        <v>0</v>
      </c>
      <c r="W75" s="32">
        <v>0</v>
      </c>
      <c r="X75" s="32">
        <f>IFERROR(IF(RIGHT(VLOOKUP($A75,csapatok!$A:$BL,X$271,FALSE),5)="Csere",VLOOKUP(LEFT(VLOOKUP($A75,csapatok!$A:$BL,X$271,FALSE),LEN(VLOOKUP($A75,csapatok!$A:$BL,X$271,FALSE))-6),'csapat-ranglista'!$A:$CC,X$272,FALSE)/8,VLOOKUP(VLOOKUP($A75,csapatok!$A:$BL,X$271,FALSE),'csapat-ranglista'!$A:$CC,X$272,FALSE)/4),0)</f>
        <v>0</v>
      </c>
      <c r="Y75" s="32">
        <f>IFERROR(IF(RIGHT(VLOOKUP($A75,csapatok!$A:$BL,Y$271,FALSE),5)="Csere",VLOOKUP(LEFT(VLOOKUP($A75,csapatok!$A:$BL,Y$271,FALSE),LEN(VLOOKUP($A75,csapatok!$A:$BL,Y$271,FALSE))-6),'csapat-ranglista'!$A:$CC,Y$272,FALSE)/8,VLOOKUP(VLOOKUP($A75,csapatok!$A:$BL,Y$271,FALSE),'csapat-ranglista'!$A:$CC,Y$272,FALSE)/4),0)</f>
        <v>0</v>
      </c>
      <c r="Z75" s="32">
        <f>IFERROR(IF(RIGHT(VLOOKUP($A75,csapatok!$A:$BL,Z$271,FALSE),5)="Csere",VLOOKUP(LEFT(VLOOKUP($A75,csapatok!$A:$BL,Z$271,FALSE),LEN(VLOOKUP($A75,csapatok!$A:$BL,Z$271,FALSE))-6),'csapat-ranglista'!$A:$CC,Z$272,FALSE)/8,VLOOKUP(VLOOKUP($A75,csapatok!$A:$BL,Z$271,FALSE),'csapat-ranglista'!$A:$CC,Z$272,FALSE)/4),0)</f>
        <v>1.9278414056652313</v>
      </c>
      <c r="AA75" s="32">
        <f>IFERROR(IF(RIGHT(VLOOKUP($A75,csapatok!$A:$BL,AA$271,FALSE),5)="Csere",VLOOKUP(LEFT(VLOOKUP($A75,csapatok!$A:$BL,AA$271,FALSE),LEN(VLOOKUP($A75,csapatok!$A:$BL,AA$271,FALSE))-6),'csapat-ranglista'!$A:$CC,AA$272,FALSE)/8,VLOOKUP(VLOOKUP($A75,csapatok!$A:$BL,AA$271,FALSE),'csapat-ranglista'!$A:$CC,AA$272,FALSE)/4),0)</f>
        <v>0</v>
      </c>
      <c r="AB75" s="226">
        <f>IFERROR(IF(RIGHT(VLOOKUP($A75,csapatok!$A:$BL,AB$271,FALSE),5)="Csere",VLOOKUP(LEFT(VLOOKUP($A75,csapatok!$A:$BL,AB$271,FALSE),LEN(VLOOKUP($A75,csapatok!$A:$BL,AB$271,FALSE))-6),'csapat-ranglista'!$A:$CC,AB$272,FALSE)/8,VLOOKUP(VLOOKUP($A75,csapatok!$A:$BL,AB$271,FALSE),'csapat-ranglista'!$A:$CC,AB$272,FALSE)/4),0)</f>
        <v>0</v>
      </c>
      <c r="AC75" s="226">
        <f>IFERROR(IF(RIGHT(VLOOKUP($A75,csapatok!$A:$BL,AC$271,FALSE),5)="Csere",VLOOKUP(LEFT(VLOOKUP($A75,csapatok!$A:$BL,AC$271,FALSE),LEN(VLOOKUP($A75,csapatok!$A:$BL,AC$271,FALSE))-6),'csapat-ranglista'!$A:$CC,AC$272,FALSE)/8,VLOOKUP(VLOOKUP($A75,csapatok!$A:$BL,AC$271,FALSE),'csapat-ranglista'!$A:$CC,AC$272,FALSE)/4),0)</f>
        <v>0</v>
      </c>
      <c r="AD75" s="226">
        <f>IFERROR(IF(RIGHT(VLOOKUP($A75,csapatok!$A:$BL,AD$271,FALSE),5)="Csere",VLOOKUP(LEFT(VLOOKUP($A75,csapatok!$A:$BL,AD$271,FALSE),LEN(VLOOKUP($A75,csapatok!$A:$BL,AD$271,FALSE))-6),'csapat-ranglista'!$A:$CC,AD$272,FALSE)/8,VLOOKUP(VLOOKUP($A75,csapatok!$A:$BL,AD$271,FALSE),'csapat-ranglista'!$A:$CC,AD$272,FALSE)/4),0)</f>
        <v>0</v>
      </c>
      <c r="AE75" s="226">
        <f>IFERROR(IF(RIGHT(VLOOKUP($A75,csapatok!$A:$BL,AE$271,FALSE),5)="Csere",VLOOKUP(LEFT(VLOOKUP($A75,csapatok!$A:$BL,AE$271,FALSE),LEN(VLOOKUP($A75,csapatok!$A:$BL,AE$271,FALSE))-6),'csapat-ranglista'!$A:$CC,AE$272,FALSE)/8,VLOOKUP(VLOOKUP($A75,csapatok!$A:$BL,AE$271,FALSE),'csapat-ranglista'!$A:$CC,AE$272,FALSE)/4),0)</f>
        <v>0</v>
      </c>
      <c r="AF75" s="226">
        <f>IFERROR(IF(RIGHT(VLOOKUP($A75,csapatok!$A:$BL,AF$271,FALSE),5)="Csere",VLOOKUP(LEFT(VLOOKUP($A75,csapatok!$A:$BL,AF$271,FALSE),LEN(VLOOKUP($A75,csapatok!$A:$BL,AF$271,FALSE))-6),'csapat-ranglista'!$A:$CC,AF$272,FALSE)/8,VLOOKUP(VLOOKUP($A75,csapatok!$A:$BL,AF$271,FALSE),'csapat-ranglista'!$A:$CC,AF$272,FALSE)/4),0)</f>
        <v>0</v>
      </c>
      <c r="AG75" s="226">
        <f>IFERROR(IF(RIGHT(VLOOKUP($A75,csapatok!$A:$BL,AG$271,FALSE),5)="Csere",VLOOKUP(LEFT(VLOOKUP($A75,csapatok!$A:$BL,AG$271,FALSE),LEN(VLOOKUP($A75,csapatok!$A:$BL,AG$271,FALSE))-6),'csapat-ranglista'!$A:$CC,AG$272,FALSE)/8,VLOOKUP(VLOOKUP($A75,csapatok!$A:$BL,AG$271,FALSE),'csapat-ranglista'!$A:$CC,AG$272,FALSE)/4),0)</f>
        <v>0</v>
      </c>
      <c r="AH75" s="226">
        <f>IFERROR(IF(RIGHT(VLOOKUP($A75,csapatok!$A:$BL,AH$271,FALSE),5)="Csere",VLOOKUP(LEFT(VLOOKUP($A75,csapatok!$A:$BL,AH$271,FALSE),LEN(VLOOKUP($A75,csapatok!$A:$BL,AH$271,FALSE))-6),'csapat-ranglista'!$A:$CC,AH$272,FALSE)/8,VLOOKUP(VLOOKUP($A75,csapatok!$A:$BL,AH$271,FALSE),'csapat-ranglista'!$A:$CC,AH$272,FALSE)/4),0)</f>
        <v>0</v>
      </c>
      <c r="AI75" s="226">
        <f>IFERROR(IF(RIGHT(VLOOKUP($A75,csapatok!$A:$BL,AI$271,FALSE),5)="Csere",VLOOKUP(LEFT(VLOOKUP($A75,csapatok!$A:$BL,AI$271,FALSE),LEN(VLOOKUP($A75,csapatok!$A:$BL,AI$271,FALSE))-6),'csapat-ranglista'!$A:$CC,AI$272,FALSE)/8,VLOOKUP(VLOOKUP($A75,csapatok!$A:$BL,AI$271,FALSE),'csapat-ranglista'!$A:$CC,AI$272,FALSE)/4),0)</f>
        <v>0</v>
      </c>
      <c r="AJ75" s="226">
        <f>IFERROR(IF(RIGHT(VLOOKUP($A75,csapatok!$A:$BL,AJ$271,FALSE),5)="Csere",VLOOKUP(LEFT(VLOOKUP($A75,csapatok!$A:$BL,AJ$271,FALSE),LEN(VLOOKUP($A75,csapatok!$A:$BL,AJ$271,FALSE))-6),'csapat-ranglista'!$A:$CC,AJ$272,FALSE)/8,VLOOKUP(VLOOKUP($A75,csapatok!$A:$BL,AJ$271,FALSE),'csapat-ranglista'!$A:$CC,AJ$272,FALSE)/2),0)</f>
        <v>0</v>
      </c>
      <c r="AK75" s="226">
        <f>IFERROR(IF(RIGHT(VLOOKUP($A75,csapatok!$A:$CN,AK$271,FALSE),5)="Csere",VLOOKUP(LEFT(VLOOKUP($A75,csapatok!$A:$CN,AK$271,FALSE),LEN(VLOOKUP($A75,csapatok!$A:$CN,AK$271,FALSE))-6),'csapat-ranglista'!$A:$CC,AK$272,FALSE)/8,VLOOKUP(VLOOKUP($A75,csapatok!$A:$CN,AK$271,FALSE),'csapat-ranglista'!$A:$CC,AK$272,FALSE)/4),0)</f>
        <v>0</v>
      </c>
      <c r="AL75" s="226">
        <f>IFERROR(IF(RIGHT(VLOOKUP($A75,csapatok!$A:$CN,AL$271,FALSE),5)="Csere",VLOOKUP(LEFT(VLOOKUP($A75,csapatok!$A:$CN,AL$271,FALSE),LEN(VLOOKUP($A75,csapatok!$A:$CN,AL$271,FALSE))-6),'csapat-ranglista'!$A:$CC,AL$272,FALSE)/8,VLOOKUP(VLOOKUP($A75,csapatok!$A:$CN,AL$271,FALSE),'csapat-ranglista'!$A:$CC,AL$272,FALSE)/4),0)</f>
        <v>0</v>
      </c>
      <c r="AM75" s="226">
        <f>IFERROR(IF(RIGHT(VLOOKUP($A75,csapatok!$A:$CN,AM$271,FALSE),5)="Csere",VLOOKUP(LEFT(VLOOKUP($A75,csapatok!$A:$CN,AM$271,FALSE),LEN(VLOOKUP($A75,csapatok!$A:$CN,AM$271,FALSE))-6),'csapat-ranglista'!$A:$CC,AM$272,FALSE)/8,VLOOKUP(VLOOKUP($A75,csapatok!$A:$CN,AM$271,FALSE),'csapat-ranglista'!$A:$CC,AM$272,FALSE)/4),0)</f>
        <v>0</v>
      </c>
      <c r="AN75" s="226">
        <f>IFERROR(IF(RIGHT(VLOOKUP($A75,csapatok!$A:$CN,AN$271,FALSE),5)="Csere",VLOOKUP(LEFT(VLOOKUP($A75,csapatok!$A:$CN,AN$271,FALSE),LEN(VLOOKUP($A75,csapatok!$A:$CN,AN$271,FALSE))-6),'csapat-ranglista'!$A:$CC,AN$272,FALSE)/8,VLOOKUP(VLOOKUP($A75,csapatok!$A:$CN,AN$271,FALSE),'csapat-ranglista'!$A:$CC,AN$272,FALSE)/4),0)</f>
        <v>0</v>
      </c>
      <c r="AO75" s="226">
        <f>IFERROR(IF(RIGHT(VLOOKUP($A75,csapatok!$A:$CN,AO$271,FALSE),5)="Csere",VLOOKUP(LEFT(VLOOKUP($A75,csapatok!$A:$CN,AO$271,FALSE),LEN(VLOOKUP($A75,csapatok!$A:$CN,AO$271,FALSE))-6),'csapat-ranglista'!$A:$CC,AO$272,FALSE)/8,VLOOKUP(VLOOKUP($A75,csapatok!$A:$CN,AO$271,FALSE),'csapat-ranglista'!$A:$CC,AO$272,FALSE)/4),0)</f>
        <v>0</v>
      </c>
      <c r="AP75" s="226">
        <f>IFERROR(IF(RIGHT(VLOOKUP($A75,csapatok!$A:$CN,AP$271,FALSE),5)="Csere",VLOOKUP(LEFT(VLOOKUP($A75,csapatok!$A:$CN,AP$271,FALSE),LEN(VLOOKUP($A75,csapatok!$A:$CN,AP$271,FALSE))-6),'csapat-ranglista'!$A:$CC,AP$272,FALSE)/8,VLOOKUP(VLOOKUP($A75,csapatok!$A:$CN,AP$271,FALSE),'csapat-ranglista'!$A:$CC,AP$272,FALSE)/4),0)</f>
        <v>0</v>
      </c>
      <c r="AQ75" s="226">
        <f>IFERROR(IF(RIGHT(VLOOKUP($A75,csapatok!$A:$CN,AQ$271,FALSE),5)="Csere",VLOOKUP(LEFT(VLOOKUP($A75,csapatok!$A:$CN,AQ$271,FALSE),LEN(VLOOKUP($A75,csapatok!$A:$CN,AQ$271,FALSE))-6),'csapat-ranglista'!$A:$CC,AQ$272,FALSE)/8,VLOOKUP(VLOOKUP($A75,csapatok!$A:$CN,AQ$271,FALSE),'csapat-ranglista'!$A:$CC,AQ$272,FALSE)/4),0)</f>
        <v>0</v>
      </c>
      <c r="AR75" s="226">
        <f>IFERROR(IF(RIGHT(VLOOKUP($A75,csapatok!$A:$CN,AR$271,FALSE),5)="Csere",VLOOKUP(LEFT(VLOOKUP($A75,csapatok!$A:$CN,AR$271,FALSE),LEN(VLOOKUP($A75,csapatok!$A:$CN,AR$271,FALSE))-6),'csapat-ranglista'!$A:$CC,AR$272,FALSE)/8,VLOOKUP(VLOOKUP($A75,csapatok!$A:$CN,AR$271,FALSE),'csapat-ranglista'!$A:$CC,AR$272,FALSE)/4),0)</f>
        <v>0</v>
      </c>
      <c r="AS75" s="226">
        <f>IFERROR(IF(RIGHT(VLOOKUP($A75,csapatok!$A:$CN,AS$271,FALSE),5)="Csere",VLOOKUP(LEFT(VLOOKUP($A75,csapatok!$A:$CN,AS$271,FALSE),LEN(VLOOKUP($A75,csapatok!$A:$CN,AS$271,FALSE))-6),'csapat-ranglista'!$A:$CC,AS$272,FALSE)/8,VLOOKUP(VLOOKUP($A75,csapatok!$A:$CN,AS$271,FALSE),'csapat-ranglista'!$A:$CC,AS$272,FALSE)/4),0)</f>
        <v>4.7619906832964434</v>
      </c>
      <c r="AT75" s="226">
        <f>IFERROR(IF(RIGHT(VLOOKUP($A75,csapatok!$A:$CN,AT$271,FALSE),5)="Csere",VLOOKUP(LEFT(VLOOKUP($A75,csapatok!$A:$CN,AT$271,FALSE),LEN(VLOOKUP($A75,csapatok!$A:$CN,AT$271,FALSE))-6),'csapat-ranglista'!$A:$CC,AT$272,FALSE)/8,VLOOKUP(VLOOKUP($A75,csapatok!$A:$CN,AT$271,FALSE),'csapat-ranglista'!$A:$CC,AT$272,FALSE)/4),0)</f>
        <v>0</v>
      </c>
      <c r="AU75" s="226">
        <f>IFERROR(IF(RIGHT(VLOOKUP($A75,csapatok!$A:$CN,AU$271,FALSE),5)="Csere",VLOOKUP(LEFT(VLOOKUP($A75,csapatok!$A:$CN,AU$271,FALSE),LEN(VLOOKUP($A75,csapatok!$A:$CN,AU$271,FALSE))-6),'csapat-ranglista'!$A:$CC,AU$272,FALSE)/8,VLOOKUP(VLOOKUP($A75,csapatok!$A:$CN,AU$271,FALSE),'csapat-ranglista'!$A:$CC,AU$272,FALSE)/4),0)</f>
        <v>0</v>
      </c>
      <c r="AV75" s="226">
        <f>IFERROR(IF(RIGHT(VLOOKUP($A75,csapatok!$A:$CN,AV$271,FALSE),5)="Csere",VLOOKUP(LEFT(VLOOKUP($A75,csapatok!$A:$CN,AV$271,FALSE),LEN(VLOOKUP($A75,csapatok!$A:$CN,AV$271,FALSE))-6),'csapat-ranglista'!$A:$CC,AV$272,FALSE)/8,VLOOKUP(VLOOKUP($A75,csapatok!$A:$CN,AV$271,FALSE),'csapat-ranglista'!$A:$CC,AV$272,FALSE)/4),0)</f>
        <v>0</v>
      </c>
      <c r="AW75" s="226">
        <f>IFERROR(IF(RIGHT(VLOOKUP($A75,csapatok!$A:$CN,AW$271,FALSE),5)="Csere",VLOOKUP(LEFT(VLOOKUP($A75,csapatok!$A:$CN,AW$271,FALSE),LEN(VLOOKUP($A75,csapatok!$A:$CN,AW$271,FALSE))-6),'csapat-ranglista'!$A:$CC,AW$272,FALSE)/8,VLOOKUP(VLOOKUP($A75,csapatok!$A:$CN,AW$271,FALSE),'csapat-ranglista'!$A:$CC,AW$272,FALSE)/4),0)</f>
        <v>0</v>
      </c>
      <c r="AX75" s="226">
        <f>IFERROR(IF(RIGHT(VLOOKUP($A75,csapatok!$A:$CN,AX$271,FALSE),5)="Csere",VLOOKUP(LEFT(VLOOKUP($A75,csapatok!$A:$CN,AX$271,FALSE),LEN(VLOOKUP($A75,csapatok!$A:$CN,AX$271,FALSE))-6),'csapat-ranglista'!$A:$CC,AX$272,FALSE)/8,VLOOKUP(VLOOKUP($A75,csapatok!$A:$CN,AX$271,FALSE),'csapat-ranglista'!$A:$CC,AX$272,FALSE)/4),0)</f>
        <v>0</v>
      </c>
      <c r="AY75" s="226">
        <f>IFERROR(IF(RIGHT(VLOOKUP($A75,csapatok!$A:$GR,AY$271,FALSE),5)="Csere",VLOOKUP(LEFT(VLOOKUP($A75,csapatok!$A:$GR,AY$271,FALSE),LEN(VLOOKUP($A75,csapatok!$A:$GR,AY$271,FALSE))-6),'csapat-ranglista'!$A:$CC,AY$272,FALSE)/8,VLOOKUP(VLOOKUP($A75,csapatok!$A:$GR,AY$271,FALSE),'csapat-ranglista'!$A:$CC,AY$272,FALSE)/4),0)</f>
        <v>0</v>
      </c>
      <c r="AZ75" s="226">
        <f>IFERROR(IF(RIGHT(VLOOKUP($A75,csapatok!$A:$GR,AZ$271,FALSE),5)="Csere",VLOOKUP(LEFT(VLOOKUP($A75,csapatok!$A:$GR,AZ$271,FALSE),LEN(VLOOKUP($A75,csapatok!$A:$GR,AZ$271,FALSE))-6),'csapat-ranglista'!$A:$CC,AZ$272,FALSE)/8,VLOOKUP(VLOOKUP($A75,csapatok!$A:$GR,AZ$271,FALSE),'csapat-ranglista'!$A:$CC,AZ$272,FALSE)/4),0)</f>
        <v>0</v>
      </c>
      <c r="BA75" s="226">
        <f>IFERROR(IF(RIGHT(VLOOKUP($A75,csapatok!$A:$GR,BA$271,FALSE),5)="Csere",VLOOKUP(LEFT(VLOOKUP($A75,csapatok!$A:$GR,BA$271,FALSE),LEN(VLOOKUP($A75,csapatok!$A:$GR,BA$271,FALSE))-6),'csapat-ranglista'!$A:$CC,BA$272,FALSE)/8,VLOOKUP(VLOOKUP($A75,csapatok!$A:$GR,BA$271,FALSE),'csapat-ranglista'!$A:$CC,BA$272,FALSE)/4),0)</f>
        <v>4.1163729187269942</v>
      </c>
      <c r="BB75" s="226">
        <f>IFERROR(IF(RIGHT(VLOOKUP($A75,csapatok!$A:$GR,BB$271,FALSE),5)="Csere",VLOOKUP(LEFT(VLOOKUP($A75,csapatok!$A:$GR,BB$271,FALSE),LEN(VLOOKUP($A75,csapatok!$A:$GR,BB$271,FALSE))-6),'csapat-ranglista'!$A:$CC,BB$272,FALSE)/8,VLOOKUP(VLOOKUP($A75,csapatok!$A:$GR,BB$271,FALSE),'csapat-ranglista'!$A:$CC,BB$272,FALSE)/4),0)</f>
        <v>0</v>
      </c>
      <c r="BC75" s="227">
        <f>versenyek!$ES$11*IFERROR(VLOOKUP(VLOOKUP($A75,versenyek!ER:ET,3,FALSE),szabalyok!$A$16:$B$23,2,FALSE)/4,0)</f>
        <v>0</v>
      </c>
      <c r="BD75" s="227">
        <f>versenyek!$EV$11*IFERROR(VLOOKUP(VLOOKUP($A75,versenyek!EU:EW,3,FALSE),szabalyok!$A$16:$B$23,2,FALSE)/4,0)</f>
        <v>0</v>
      </c>
      <c r="BE75" s="226">
        <f>IFERROR(IF(RIGHT(VLOOKUP($A75,csapatok!$A:$GR,BE$271,FALSE),5)="Csere",VLOOKUP(LEFT(VLOOKUP($A75,csapatok!$A:$GR,BE$271,FALSE),LEN(VLOOKUP($A75,csapatok!$A:$GR,BE$271,FALSE))-6),'csapat-ranglista'!$A:$CC,BE$272,FALSE)/8,VLOOKUP(VLOOKUP($A75,csapatok!$A:$GR,BE$271,FALSE),'csapat-ranglista'!$A:$CC,BE$272,FALSE)/4),0)</f>
        <v>0</v>
      </c>
      <c r="BF75" s="226">
        <f>IFERROR(IF(RIGHT(VLOOKUP($A75,csapatok!$A:$GR,BF$271,FALSE),5)="Csere",VLOOKUP(LEFT(VLOOKUP($A75,csapatok!$A:$GR,BF$271,FALSE),LEN(VLOOKUP($A75,csapatok!$A:$GR,BF$271,FALSE))-6),'csapat-ranglista'!$A:$CC,BF$272,FALSE)/8,VLOOKUP(VLOOKUP($A75,csapatok!$A:$GR,BF$271,FALSE),'csapat-ranglista'!$A:$CC,BF$272,FALSE)/4),0)</f>
        <v>0</v>
      </c>
      <c r="BG75" s="226">
        <f>IFERROR(IF(RIGHT(VLOOKUP($A75,csapatok!$A:$GR,BG$271,FALSE),5)="Csere",VLOOKUP(LEFT(VLOOKUP($A75,csapatok!$A:$GR,BG$271,FALSE),LEN(VLOOKUP($A75,csapatok!$A:$GR,BG$271,FALSE))-6),'csapat-ranglista'!$A:$CC,BG$272,FALSE)/8,VLOOKUP(VLOOKUP($A75,csapatok!$A:$GR,BG$271,FALSE),'csapat-ranglista'!$A:$CC,BG$272,FALSE)/4),0)</f>
        <v>0</v>
      </c>
      <c r="BH75" s="226">
        <f>IFERROR(IF(RIGHT(VLOOKUP($A75,csapatok!$A:$GR,BH$271,FALSE),5)="Csere",VLOOKUP(LEFT(VLOOKUP($A75,csapatok!$A:$GR,BH$271,FALSE),LEN(VLOOKUP($A75,csapatok!$A:$GR,BH$271,FALSE))-6),'csapat-ranglista'!$A:$CC,BH$272,FALSE)/8,VLOOKUP(VLOOKUP($A75,csapatok!$A:$GR,BH$271,FALSE),'csapat-ranglista'!$A:$CC,BH$272,FALSE)/4),0)</f>
        <v>0</v>
      </c>
      <c r="BI75" s="226">
        <f>IFERROR(IF(RIGHT(VLOOKUP($A75,csapatok!$A:$GR,BI$271,FALSE),5)="Csere",VLOOKUP(LEFT(VLOOKUP($A75,csapatok!$A:$GR,BI$271,FALSE),LEN(VLOOKUP($A75,csapatok!$A:$GR,BI$271,FALSE))-6),'csapat-ranglista'!$A:$CC,BI$272,FALSE)/8,VLOOKUP(VLOOKUP($A75,csapatok!$A:$GR,BI$271,FALSE),'csapat-ranglista'!$A:$CC,BI$272,FALSE)/4),0)</f>
        <v>0</v>
      </c>
      <c r="BJ75" s="226">
        <f>IFERROR(IF(RIGHT(VLOOKUP($A75,csapatok!$A:$GR,BJ$271,FALSE),5)="Csere",VLOOKUP(LEFT(VLOOKUP($A75,csapatok!$A:$GR,BJ$271,FALSE),LEN(VLOOKUP($A75,csapatok!$A:$GR,BJ$271,FALSE))-6),'csapat-ranglista'!$A:$CC,BJ$272,FALSE)/8,VLOOKUP(VLOOKUP($A75,csapatok!$A:$GR,BJ$271,FALSE),'csapat-ranglista'!$A:$CC,BJ$272,FALSE)/4),0)</f>
        <v>0</v>
      </c>
      <c r="BK75" s="226">
        <f>IFERROR(IF(RIGHT(VLOOKUP($A75,csapatok!$A:$GR,BK$271,FALSE),5)="Csere",VLOOKUP(LEFT(VLOOKUP($A75,csapatok!$A:$GR,BK$271,FALSE),LEN(VLOOKUP($A75,csapatok!$A:$GR,BK$271,FALSE))-6),'csapat-ranglista'!$A:$CC,BK$272,FALSE)/8,VLOOKUP(VLOOKUP($A75,csapatok!$A:$GR,BK$271,FALSE),'csapat-ranglista'!$A:$CC,BK$272,FALSE)/4),0)</f>
        <v>0</v>
      </c>
      <c r="BL75" s="226">
        <f>IFERROR(IF(RIGHT(VLOOKUP($A75,csapatok!$A:$GR,BL$271,FALSE),5)="Csere",VLOOKUP(LEFT(VLOOKUP($A75,csapatok!$A:$GR,BL$271,FALSE),LEN(VLOOKUP($A75,csapatok!$A:$GR,BL$271,FALSE))-6),'csapat-ranglista'!$A:$CC,BL$272,FALSE)/8,VLOOKUP(VLOOKUP($A75,csapatok!$A:$GR,BL$271,FALSE),'csapat-ranglista'!$A:$CC,BL$272,FALSE)/4),0)</f>
        <v>0</v>
      </c>
      <c r="BM75" s="226">
        <f>IFERROR(IF(RIGHT(VLOOKUP($A75,csapatok!$A:$GR,BM$271,FALSE),5)="Csere",VLOOKUP(LEFT(VLOOKUP($A75,csapatok!$A:$GR,BM$271,FALSE),LEN(VLOOKUP($A75,csapatok!$A:$GR,BM$271,FALSE))-6),'csapat-ranglista'!$A:$CC,BM$272,FALSE)/8,VLOOKUP(VLOOKUP($A75,csapatok!$A:$GR,BM$271,FALSE),'csapat-ranglista'!$A:$CC,BM$272,FALSE)/4),0)</f>
        <v>0</v>
      </c>
      <c r="BN75" s="226">
        <f>IFERROR(IF(RIGHT(VLOOKUP($A75,csapatok!$A:$GR,BN$271,FALSE),5)="Csere",VLOOKUP(LEFT(VLOOKUP($A75,csapatok!$A:$GR,BN$271,FALSE),LEN(VLOOKUP($A75,csapatok!$A:$GR,BN$271,FALSE))-6),'csapat-ranglista'!$A:$CC,BN$272,FALSE)/8,VLOOKUP(VLOOKUP($A75,csapatok!$A:$GR,BN$271,FALSE),'csapat-ranglista'!$A:$CC,BN$272,FALSE)/4),0)</f>
        <v>0</v>
      </c>
      <c r="BO75" s="226">
        <f>IFERROR(IF(RIGHT(VLOOKUP($A75,csapatok!$A:$GR,BO$271,FALSE),5)="Csere",VLOOKUP(LEFT(VLOOKUP($A75,csapatok!$A:$GR,BO$271,FALSE),LEN(VLOOKUP($A75,csapatok!$A:$GR,BO$271,FALSE))-6),'csapat-ranglista'!$A:$CC,BO$272,FALSE)/8,VLOOKUP(VLOOKUP($A75,csapatok!$A:$GR,BO$271,FALSE),'csapat-ranglista'!$A:$CC,BO$272,FALSE)/4),0)</f>
        <v>0</v>
      </c>
      <c r="BP75" s="226">
        <f>IFERROR(IF(RIGHT(VLOOKUP($A75,csapatok!$A:$GR,BP$271,FALSE),5)="Csere",VLOOKUP(LEFT(VLOOKUP($A75,csapatok!$A:$GR,BP$271,FALSE),LEN(VLOOKUP($A75,csapatok!$A:$GR,BP$271,FALSE))-6),'csapat-ranglista'!$A:$CC,BP$272,FALSE)/8,VLOOKUP(VLOOKUP($A75,csapatok!$A:$GR,BP$271,FALSE),'csapat-ranglista'!$A:$CC,BP$272,FALSE)/4),0)</f>
        <v>0</v>
      </c>
      <c r="BQ75" s="226">
        <f>IFERROR(IF(RIGHT(VLOOKUP($A75,csapatok!$A:$GR,BQ$271,FALSE),5)="Csere",VLOOKUP(LEFT(VLOOKUP($A75,csapatok!$A:$GR,BQ$271,FALSE),LEN(VLOOKUP($A75,csapatok!$A:$GR,BQ$271,FALSE))-6),'csapat-ranglista'!$A:$CC,BQ$272,FALSE)/8,VLOOKUP(VLOOKUP($A75,csapatok!$A:$GR,BQ$271,FALSE),'csapat-ranglista'!$A:$CC,BQ$272,FALSE)/4),0)</f>
        <v>0</v>
      </c>
      <c r="BR75" s="226">
        <f>IFERROR(IF(RIGHT(VLOOKUP($A75,csapatok!$A:$GR,BR$271,FALSE),5)="Csere",VLOOKUP(LEFT(VLOOKUP($A75,csapatok!$A:$GR,BR$271,FALSE),LEN(VLOOKUP($A75,csapatok!$A:$GR,BR$271,FALSE))-6),'csapat-ranglista'!$A:$CC,BR$272,FALSE)/8,VLOOKUP(VLOOKUP($A75,csapatok!$A:$GR,BR$271,FALSE),'csapat-ranglista'!$A:$CC,BR$272,FALSE)/4),0)</f>
        <v>0</v>
      </c>
      <c r="BS75" s="226">
        <f>IFERROR(IF(RIGHT(VLOOKUP($A75,csapatok!$A:$GR,BS$271,FALSE),5)="Csere",VLOOKUP(LEFT(VLOOKUP($A75,csapatok!$A:$GR,BS$271,FALSE),LEN(VLOOKUP($A75,csapatok!$A:$GR,BS$271,FALSE))-6),'csapat-ranglista'!$A:$CC,BS$272,FALSE)/8,VLOOKUP(VLOOKUP($A75,csapatok!$A:$GR,BS$271,FALSE),'csapat-ranglista'!$A:$CC,BS$272,FALSE)/4),0)</f>
        <v>0</v>
      </c>
      <c r="BT75" s="226">
        <f>IFERROR(IF(RIGHT(VLOOKUP($A75,csapatok!$A:$GR,BT$271,FALSE),5)="Csere",VLOOKUP(LEFT(VLOOKUP($A75,csapatok!$A:$GR,BT$271,FALSE),LEN(VLOOKUP($A75,csapatok!$A:$GR,BT$271,FALSE))-6),'csapat-ranglista'!$A:$CC,BT$272,FALSE)/8,VLOOKUP(VLOOKUP($A75,csapatok!$A:$GR,BT$271,FALSE),'csapat-ranglista'!$A:$CC,BT$272,FALSE)/4),0)</f>
        <v>0</v>
      </c>
      <c r="BU75" s="226">
        <f>IFERROR(IF(RIGHT(VLOOKUP($A75,csapatok!$A:$GR,BU$271,FALSE),5)="Csere",VLOOKUP(LEFT(VLOOKUP($A75,csapatok!$A:$GR,BU$271,FALSE),LEN(VLOOKUP($A75,csapatok!$A:$GR,BU$271,FALSE))-6),'csapat-ranglista'!$A:$CC,BU$272,FALSE)/8,VLOOKUP(VLOOKUP($A75,csapatok!$A:$GR,BU$271,FALSE),'csapat-ranglista'!$A:$CC,BU$272,FALSE)/4),0)</f>
        <v>0</v>
      </c>
      <c r="BV75" s="226">
        <f>IFERROR(IF(RIGHT(VLOOKUP($A75,csapatok!$A:$GR,BV$271,FALSE),5)="Csere",VLOOKUP(LEFT(VLOOKUP($A75,csapatok!$A:$GR,BV$271,FALSE),LEN(VLOOKUP($A75,csapatok!$A:$GR,BV$271,FALSE))-6),'csapat-ranglista'!$A:$CC,BV$272,FALSE)/8,VLOOKUP(VLOOKUP($A75,csapatok!$A:$GR,BV$271,FALSE),'csapat-ranglista'!$A:$CC,BV$272,FALSE)/4),0)</f>
        <v>0</v>
      </c>
      <c r="BW75" s="226">
        <f>IFERROR(IF(RIGHT(VLOOKUP($A75,csapatok!$A:$GR,BW$271,FALSE),5)="Csere",VLOOKUP(LEFT(VLOOKUP($A75,csapatok!$A:$GR,BW$271,FALSE),LEN(VLOOKUP($A75,csapatok!$A:$GR,BW$271,FALSE))-6),'csapat-ranglista'!$A:$CC,BW$272,FALSE)/8,VLOOKUP(VLOOKUP($A75,csapatok!$A:$GR,BW$271,FALSE),'csapat-ranglista'!$A:$CC,BW$272,FALSE)/4),0)</f>
        <v>0</v>
      </c>
      <c r="BX75" s="226">
        <f>IFERROR(IF(RIGHT(VLOOKUP($A75,csapatok!$A:$GR,BX$271,FALSE),5)="Csere",VLOOKUP(LEFT(VLOOKUP($A75,csapatok!$A:$GR,BX$271,FALSE),LEN(VLOOKUP($A75,csapatok!$A:$GR,BX$271,FALSE))-6),'csapat-ranglista'!$A:$CC,BX$272,FALSE)/8,VLOOKUP(VLOOKUP($A75,csapatok!$A:$GR,BX$271,FALSE),'csapat-ranglista'!$A:$CC,BX$272,FALSE)/4),0)</f>
        <v>7.9481174402384598</v>
      </c>
      <c r="BY75" s="226">
        <f>IFERROR(IF(RIGHT(VLOOKUP($A75,csapatok!$A:$GR,BY$271,FALSE),5)="Csere",VLOOKUP(LEFT(VLOOKUP($A75,csapatok!$A:$GR,BY$271,FALSE),LEN(VLOOKUP($A75,csapatok!$A:$GR,BY$271,FALSE))-6),'csapat-ranglista'!$A:$CC,BY$272,FALSE)/8,VLOOKUP(VLOOKUP($A75,csapatok!$A:$GR,BY$271,FALSE),'csapat-ranglista'!$A:$CC,BY$272,FALSE)/4),0)</f>
        <v>0</v>
      </c>
      <c r="BZ75" s="226">
        <f>IFERROR(IF(RIGHT(VLOOKUP($A75,csapatok!$A:$GR,BZ$271,FALSE),5)="Csere",VLOOKUP(LEFT(VLOOKUP($A75,csapatok!$A:$GR,BZ$271,FALSE),LEN(VLOOKUP($A75,csapatok!$A:$GR,BZ$271,FALSE))-6),'csapat-ranglista'!$A:$CC,BZ$272,FALSE)/8,VLOOKUP(VLOOKUP($A75,csapatok!$A:$GR,BZ$271,FALSE),'csapat-ranglista'!$A:$CC,BZ$272,FALSE)/4),0)</f>
        <v>0</v>
      </c>
      <c r="CA75" s="226">
        <f>IFERROR(IF(RIGHT(VLOOKUP($A75,csapatok!$A:$GR,CA$271,FALSE),5)="Csere",VLOOKUP(LEFT(VLOOKUP($A75,csapatok!$A:$GR,CA$271,FALSE),LEN(VLOOKUP($A75,csapatok!$A:$GR,CA$271,FALSE))-6),'csapat-ranglista'!$A:$CC,CA$272,FALSE)/8,VLOOKUP(VLOOKUP($A75,csapatok!$A:$GR,CA$271,FALSE),'csapat-ranglista'!$A:$CC,CA$272,FALSE)/4),0)</f>
        <v>0</v>
      </c>
      <c r="CB75" s="226">
        <f>IFERROR(IF(RIGHT(VLOOKUP($A75,csapatok!$A:$GR,CB$271,FALSE),5)="Csere",VLOOKUP(LEFT(VLOOKUP($A75,csapatok!$A:$GR,CB$271,FALSE),LEN(VLOOKUP($A75,csapatok!$A:$GR,CB$271,FALSE))-6),'csapat-ranglista'!$A:$CC,CB$272,FALSE)/8,VLOOKUP(VLOOKUP($A75,csapatok!$A:$GR,CB$271,FALSE),'csapat-ranglista'!$A:$CC,CB$272,FALSE)/4),0)</f>
        <v>0</v>
      </c>
      <c r="CC75" s="226">
        <f>IFERROR(IF(RIGHT(VLOOKUP($A75,csapatok!$A:$GR,CC$271,FALSE),5)="Csere",VLOOKUP(LEFT(VLOOKUP($A75,csapatok!$A:$GR,CC$271,FALSE),LEN(VLOOKUP($A75,csapatok!$A:$GR,CC$271,FALSE))-6),'csapat-ranglista'!$A:$CC,CC$272,FALSE)/8,VLOOKUP(VLOOKUP($A75,csapatok!$A:$GR,CC$271,FALSE),'csapat-ranglista'!$A:$CC,CC$272,FALSE)/4),0)</f>
        <v>0</v>
      </c>
      <c r="CD75" s="226">
        <f>IFERROR(IF(RIGHT(VLOOKUP($A75,csapatok!$A:$GR,CD$271,FALSE),5)="Csere",VLOOKUP(LEFT(VLOOKUP($A75,csapatok!$A:$GR,CD$271,FALSE),LEN(VLOOKUP($A75,csapatok!$A:$GR,CD$271,FALSE))-6),'csapat-ranglista'!$A:$CC,CD$272,FALSE)/8,VLOOKUP(VLOOKUP($A75,csapatok!$A:$GR,CD$271,FALSE),'csapat-ranglista'!$A:$CC,CD$272,FALSE)/4),0)</f>
        <v>0</v>
      </c>
      <c r="CE75" s="226">
        <f>IFERROR(IF(RIGHT(VLOOKUP($A75,csapatok!$A:$GR,CE$271,FALSE),5)="Csere",VLOOKUP(LEFT(VLOOKUP($A75,csapatok!$A:$GR,CE$271,FALSE),LEN(VLOOKUP($A75,csapatok!$A:$GR,CE$271,FALSE))-6),'csapat-ranglista'!$A:$CC,CE$272,FALSE)/8,VLOOKUP(VLOOKUP($A75,csapatok!$A:$GR,CE$271,FALSE),'csapat-ranglista'!$A:$CC,CE$272,FALSE)/4),0)</f>
        <v>0</v>
      </c>
      <c r="CF75" s="226">
        <f>IFERROR(IF(RIGHT(VLOOKUP($A75,csapatok!$A:$GR,CF$271,FALSE),5)="Csere",VLOOKUP(LEFT(VLOOKUP($A75,csapatok!$A:$GR,CF$271,FALSE),LEN(VLOOKUP($A75,csapatok!$A:$GR,CF$271,FALSE))-6),'csapat-ranglista'!$A:$CC,CF$272,FALSE)/8,VLOOKUP(VLOOKUP($A75,csapatok!$A:$GR,CF$271,FALSE),'csapat-ranglista'!$A:$CC,CF$272,FALSE)/4),0)</f>
        <v>0</v>
      </c>
      <c r="CG75" s="226">
        <f>IFERROR(IF(RIGHT(VLOOKUP($A75,csapatok!$A:$GR,CG$271,FALSE),5)="Csere",VLOOKUP(LEFT(VLOOKUP($A75,csapatok!$A:$GR,CG$271,FALSE),LEN(VLOOKUP($A75,csapatok!$A:$GR,CG$271,FALSE))-6),'csapat-ranglista'!$A:$CC,CG$272,FALSE)/8,VLOOKUP(VLOOKUP($A75,csapatok!$A:$GR,CG$271,FALSE),'csapat-ranglista'!$A:$CC,CG$272,FALSE)/4),0)</f>
        <v>0</v>
      </c>
      <c r="CH75" s="226">
        <f>IFERROR(IF(RIGHT(VLOOKUP($A75,csapatok!$A:$GR,CH$271,FALSE),5)="Csere",VLOOKUP(LEFT(VLOOKUP($A75,csapatok!$A:$GR,CH$271,FALSE),LEN(VLOOKUP($A75,csapatok!$A:$GR,CH$271,FALSE))-6),'csapat-ranglista'!$A:$CC,CH$272,FALSE)/8,VLOOKUP(VLOOKUP($A75,csapatok!$A:$GR,CH$271,FALSE),'csapat-ranglista'!$A:$CC,CH$272,FALSE)/4),0)</f>
        <v>2.139667442137136</v>
      </c>
      <c r="CI75" s="226">
        <f>IFERROR(IF(RIGHT(VLOOKUP($A75,csapatok!$A:$GR,CI$271,FALSE),5)="Csere",VLOOKUP(LEFT(VLOOKUP($A75,csapatok!$A:$GR,CI$271,FALSE),LEN(VLOOKUP($A75,csapatok!$A:$GR,CI$271,FALSE))-6),'csapat-ranglista'!$A:$CC,CI$272,FALSE)/8,VLOOKUP(VLOOKUP($A75,csapatok!$A:$GR,CI$271,FALSE),'csapat-ranglista'!$A:$CC,CI$272,FALSE)/4),0)</f>
        <v>0</v>
      </c>
      <c r="CJ75" s="227">
        <f>versenyek!$IQ$11*IFERROR(VLOOKUP(VLOOKUP($A75,versenyek!IP:IR,3,FALSE),szabalyok!$A$16:$B$23,2,FALSE)/4,0)</f>
        <v>0</v>
      </c>
      <c r="CK75" s="227">
        <f>versenyek!$IT$11*IFERROR(VLOOKUP(VLOOKUP($A75,versenyek!IS:IU,3,FALSE),szabalyok!$A$16:$B$23,2,FALSE)/4,0)</f>
        <v>0</v>
      </c>
      <c r="CL75" s="226"/>
      <c r="CM75" s="250">
        <f t="shared" si="4"/>
        <v>10.087784882375596</v>
      </c>
    </row>
    <row r="76" spans="1:91">
      <c r="A76" s="32" t="s">
        <v>134</v>
      </c>
      <c r="B76" s="133">
        <v>25175</v>
      </c>
      <c r="C76" s="133" t="str">
        <f>IF(B76=0,"",IF(B76&lt;$C$1,"felnőtt","ifi"))</f>
        <v>felnőtt</v>
      </c>
      <c r="D76" s="32" t="s">
        <v>9</v>
      </c>
      <c r="E76" s="47">
        <v>10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0.47990977106662713</v>
      </c>
      <c r="M76" s="32">
        <v>0</v>
      </c>
      <c r="N76" s="32">
        <v>4.3071353149220641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0</v>
      </c>
      <c r="X76" s="32">
        <f>IFERROR(IF(RIGHT(VLOOKUP($A76,csapatok!$A:$BL,X$271,FALSE),5)="Csere",VLOOKUP(LEFT(VLOOKUP($A76,csapatok!$A:$BL,X$271,FALSE),LEN(VLOOKUP($A76,csapatok!$A:$BL,X$271,FALSE))-6),'csapat-ranglista'!$A:$CC,X$272,FALSE)/8,VLOOKUP(VLOOKUP($A76,csapatok!$A:$BL,X$271,FALSE),'csapat-ranglista'!$A:$CC,X$272,FALSE)/4),0)</f>
        <v>0</v>
      </c>
      <c r="Y76" s="32">
        <f>IFERROR(IF(RIGHT(VLOOKUP($A76,csapatok!$A:$BL,Y$271,FALSE),5)="Csere",VLOOKUP(LEFT(VLOOKUP($A76,csapatok!$A:$BL,Y$271,FALSE),LEN(VLOOKUP($A76,csapatok!$A:$BL,Y$271,FALSE))-6),'csapat-ranglista'!$A:$CC,Y$272,FALSE)/8,VLOOKUP(VLOOKUP($A76,csapatok!$A:$BL,Y$271,FALSE),'csapat-ranglista'!$A:$CC,Y$272,FALSE)/4),0)</f>
        <v>0</v>
      </c>
      <c r="Z76" s="32">
        <f>IFERROR(IF(RIGHT(VLOOKUP($A76,csapatok!$A:$BL,Z$271,FALSE),5)="Csere",VLOOKUP(LEFT(VLOOKUP($A76,csapatok!$A:$BL,Z$271,FALSE),LEN(VLOOKUP($A76,csapatok!$A:$BL,Z$271,FALSE))-6),'csapat-ranglista'!$A:$CC,Z$272,FALSE)/8,VLOOKUP(VLOOKUP($A76,csapatok!$A:$BL,Z$271,FALSE),'csapat-ranglista'!$A:$CC,Z$272,FALSE)/4),0)</f>
        <v>0.96392070283261566</v>
      </c>
      <c r="AA76" s="32">
        <f>IFERROR(IF(RIGHT(VLOOKUP($A76,csapatok!$A:$BL,AA$271,FALSE),5)="Csere",VLOOKUP(LEFT(VLOOKUP($A76,csapatok!$A:$BL,AA$271,FALSE),LEN(VLOOKUP($A76,csapatok!$A:$BL,AA$271,FALSE))-6),'csapat-ranglista'!$A:$CC,AA$272,FALSE)/8,VLOOKUP(VLOOKUP($A76,csapatok!$A:$BL,AA$271,FALSE),'csapat-ranglista'!$A:$CC,AA$272,FALSE)/4),0)</f>
        <v>0</v>
      </c>
      <c r="AB76" s="226">
        <f>IFERROR(IF(RIGHT(VLOOKUP($A76,csapatok!$A:$BL,AB$271,FALSE),5)="Csere",VLOOKUP(LEFT(VLOOKUP($A76,csapatok!$A:$BL,AB$271,FALSE),LEN(VLOOKUP($A76,csapatok!$A:$BL,AB$271,FALSE))-6),'csapat-ranglista'!$A:$CC,AB$272,FALSE)/8,VLOOKUP(VLOOKUP($A76,csapatok!$A:$BL,AB$271,FALSE),'csapat-ranglista'!$A:$CC,AB$272,FALSE)/4),0)</f>
        <v>0</v>
      </c>
      <c r="AC76" s="226">
        <f>IFERROR(IF(RIGHT(VLOOKUP($A76,csapatok!$A:$BL,AC$271,FALSE),5)="Csere",VLOOKUP(LEFT(VLOOKUP($A76,csapatok!$A:$BL,AC$271,FALSE),LEN(VLOOKUP($A76,csapatok!$A:$BL,AC$271,FALSE))-6),'csapat-ranglista'!$A:$CC,AC$272,FALSE)/8,VLOOKUP(VLOOKUP($A76,csapatok!$A:$BL,AC$271,FALSE),'csapat-ranglista'!$A:$CC,AC$272,FALSE)/4),0)</f>
        <v>0</v>
      </c>
      <c r="AD76" s="226">
        <f>IFERROR(IF(RIGHT(VLOOKUP($A76,csapatok!$A:$BL,AD$271,FALSE),5)="Csere",VLOOKUP(LEFT(VLOOKUP($A76,csapatok!$A:$BL,AD$271,FALSE),LEN(VLOOKUP($A76,csapatok!$A:$BL,AD$271,FALSE))-6),'csapat-ranglista'!$A:$CC,AD$272,FALSE)/8,VLOOKUP(VLOOKUP($A76,csapatok!$A:$BL,AD$271,FALSE),'csapat-ranglista'!$A:$CC,AD$272,FALSE)/4),0)</f>
        <v>0</v>
      </c>
      <c r="AE76" s="226">
        <f>IFERROR(IF(RIGHT(VLOOKUP($A76,csapatok!$A:$BL,AE$271,FALSE),5)="Csere",VLOOKUP(LEFT(VLOOKUP($A76,csapatok!$A:$BL,AE$271,FALSE),LEN(VLOOKUP($A76,csapatok!$A:$BL,AE$271,FALSE))-6),'csapat-ranglista'!$A:$CC,AE$272,FALSE)/8,VLOOKUP(VLOOKUP($A76,csapatok!$A:$BL,AE$271,FALSE),'csapat-ranglista'!$A:$CC,AE$272,FALSE)/4),0)</f>
        <v>0</v>
      </c>
      <c r="AF76" s="226">
        <f>IFERROR(IF(RIGHT(VLOOKUP($A76,csapatok!$A:$BL,AF$271,FALSE),5)="Csere",VLOOKUP(LEFT(VLOOKUP($A76,csapatok!$A:$BL,AF$271,FALSE),LEN(VLOOKUP($A76,csapatok!$A:$BL,AF$271,FALSE))-6),'csapat-ranglista'!$A:$CC,AF$272,FALSE)/8,VLOOKUP(VLOOKUP($A76,csapatok!$A:$BL,AF$271,FALSE),'csapat-ranglista'!$A:$CC,AF$272,FALSE)/4),0)</f>
        <v>0</v>
      </c>
      <c r="AG76" s="226">
        <f>IFERROR(IF(RIGHT(VLOOKUP($A76,csapatok!$A:$BL,AG$271,FALSE),5)="Csere",VLOOKUP(LEFT(VLOOKUP($A76,csapatok!$A:$BL,AG$271,FALSE),LEN(VLOOKUP($A76,csapatok!$A:$BL,AG$271,FALSE))-6),'csapat-ranglista'!$A:$CC,AG$272,FALSE)/8,VLOOKUP(VLOOKUP($A76,csapatok!$A:$BL,AG$271,FALSE),'csapat-ranglista'!$A:$CC,AG$272,FALSE)/4),0)</f>
        <v>0</v>
      </c>
      <c r="AH76" s="226">
        <f>IFERROR(IF(RIGHT(VLOOKUP($A76,csapatok!$A:$BL,AH$271,FALSE),5)="Csere",VLOOKUP(LEFT(VLOOKUP($A76,csapatok!$A:$BL,AH$271,FALSE),LEN(VLOOKUP($A76,csapatok!$A:$BL,AH$271,FALSE))-6),'csapat-ranglista'!$A:$CC,AH$272,FALSE)/8,VLOOKUP(VLOOKUP($A76,csapatok!$A:$BL,AH$271,FALSE),'csapat-ranglista'!$A:$CC,AH$272,FALSE)/4),0)</f>
        <v>0</v>
      </c>
      <c r="AI76" s="226">
        <f>IFERROR(IF(RIGHT(VLOOKUP($A76,csapatok!$A:$BL,AI$271,FALSE),5)="Csere",VLOOKUP(LEFT(VLOOKUP($A76,csapatok!$A:$BL,AI$271,FALSE),LEN(VLOOKUP($A76,csapatok!$A:$BL,AI$271,FALSE))-6),'csapat-ranglista'!$A:$CC,AI$272,FALSE)/8,VLOOKUP(VLOOKUP($A76,csapatok!$A:$BL,AI$271,FALSE),'csapat-ranglista'!$A:$CC,AI$272,FALSE)/4),0)</f>
        <v>0</v>
      </c>
      <c r="AJ76" s="226">
        <f>IFERROR(IF(RIGHT(VLOOKUP($A76,csapatok!$A:$BL,AJ$271,FALSE),5)="Csere",VLOOKUP(LEFT(VLOOKUP($A76,csapatok!$A:$BL,AJ$271,FALSE),LEN(VLOOKUP($A76,csapatok!$A:$BL,AJ$271,FALSE))-6),'csapat-ranglista'!$A:$CC,AJ$272,FALSE)/8,VLOOKUP(VLOOKUP($A76,csapatok!$A:$BL,AJ$271,FALSE),'csapat-ranglista'!$A:$CC,AJ$272,FALSE)/2),0)</f>
        <v>0</v>
      </c>
      <c r="AK76" s="226">
        <f>IFERROR(IF(RIGHT(VLOOKUP($A76,csapatok!$A:$CN,AK$271,FALSE),5)="Csere",VLOOKUP(LEFT(VLOOKUP($A76,csapatok!$A:$CN,AK$271,FALSE),LEN(VLOOKUP($A76,csapatok!$A:$CN,AK$271,FALSE))-6),'csapat-ranglista'!$A:$CC,AK$272,FALSE)/8,VLOOKUP(VLOOKUP($A76,csapatok!$A:$CN,AK$271,FALSE),'csapat-ranglista'!$A:$CC,AK$272,FALSE)/4),0)</f>
        <v>0</v>
      </c>
      <c r="AL76" s="226">
        <f>IFERROR(IF(RIGHT(VLOOKUP($A76,csapatok!$A:$CN,AL$271,FALSE),5)="Csere",VLOOKUP(LEFT(VLOOKUP($A76,csapatok!$A:$CN,AL$271,FALSE),LEN(VLOOKUP($A76,csapatok!$A:$CN,AL$271,FALSE))-6),'csapat-ranglista'!$A:$CC,AL$272,FALSE)/8,VLOOKUP(VLOOKUP($A76,csapatok!$A:$CN,AL$271,FALSE),'csapat-ranglista'!$A:$CC,AL$272,FALSE)/4),0)</f>
        <v>0</v>
      </c>
      <c r="AM76" s="226">
        <f>IFERROR(IF(RIGHT(VLOOKUP($A76,csapatok!$A:$CN,AM$271,FALSE),5)="Csere",VLOOKUP(LEFT(VLOOKUP($A76,csapatok!$A:$CN,AM$271,FALSE),LEN(VLOOKUP($A76,csapatok!$A:$CN,AM$271,FALSE))-6),'csapat-ranglista'!$A:$CC,AM$272,FALSE)/8,VLOOKUP(VLOOKUP($A76,csapatok!$A:$CN,AM$271,FALSE),'csapat-ranglista'!$A:$CC,AM$272,FALSE)/4),0)</f>
        <v>0</v>
      </c>
      <c r="AN76" s="226">
        <f>IFERROR(IF(RIGHT(VLOOKUP($A76,csapatok!$A:$CN,AN$271,FALSE),5)="Csere",VLOOKUP(LEFT(VLOOKUP($A76,csapatok!$A:$CN,AN$271,FALSE),LEN(VLOOKUP($A76,csapatok!$A:$CN,AN$271,FALSE))-6),'csapat-ranglista'!$A:$CC,AN$272,FALSE)/8,VLOOKUP(VLOOKUP($A76,csapatok!$A:$CN,AN$271,FALSE),'csapat-ranglista'!$A:$CC,AN$272,FALSE)/4),0)</f>
        <v>0</v>
      </c>
      <c r="AO76" s="226">
        <f>IFERROR(IF(RIGHT(VLOOKUP($A76,csapatok!$A:$CN,AO$271,FALSE),5)="Csere",VLOOKUP(LEFT(VLOOKUP($A76,csapatok!$A:$CN,AO$271,FALSE),LEN(VLOOKUP($A76,csapatok!$A:$CN,AO$271,FALSE))-6),'csapat-ranglista'!$A:$CC,AO$272,FALSE)/8,VLOOKUP(VLOOKUP($A76,csapatok!$A:$CN,AO$271,FALSE),'csapat-ranglista'!$A:$CC,AO$272,FALSE)/4),0)</f>
        <v>0</v>
      </c>
      <c r="AP76" s="226">
        <f>IFERROR(IF(RIGHT(VLOOKUP($A76,csapatok!$A:$CN,AP$271,FALSE),5)="Csere",VLOOKUP(LEFT(VLOOKUP($A76,csapatok!$A:$CN,AP$271,FALSE),LEN(VLOOKUP($A76,csapatok!$A:$CN,AP$271,FALSE))-6),'csapat-ranglista'!$A:$CC,AP$272,FALSE)/8,VLOOKUP(VLOOKUP($A76,csapatok!$A:$CN,AP$271,FALSE),'csapat-ranglista'!$A:$CC,AP$272,FALSE)/4),0)</f>
        <v>0</v>
      </c>
      <c r="AQ76" s="226">
        <f>IFERROR(IF(RIGHT(VLOOKUP($A76,csapatok!$A:$CN,AQ$271,FALSE),5)="Csere",VLOOKUP(LEFT(VLOOKUP($A76,csapatok!$A:$CN,AQ$271,FALSE),LEN(VLOOKUP($A76,csapatok!$A:$CN,AQ$271,FALSE))-6),'csapat-ranglista'!$A:$CC,AQ$272,FALSE)/8,VLOOKUP(VLOOKUP($A76,csapatok!$A:$CN,AQ$271,FALSE),'csapat-ranglista'!$A:$CC,AQ$272,FALSE)/4),0)</f>
        <v>0</v>
      </c>
      <c r="AR76" s="226">
        <f>IFERROR(IF(RIGHT(VLOOKUP($A76,csapatok!$A:$CN,AR$271,FALSE),5)="Csere",VLOOKUP(LEFT(VLOOKUP($A76,csapatok!$A:$CN,AR$271,FALSE),LEN(VLOOKUP($A76,csapatok!$A:$CN,AR$271,FALSE))-6),'csapat-ranglista'!$A:$CC,AR$272,FALSE)/8,VLOOKUP(VLOOKUP($A76,csapatok!$A:$CN,AR$271,FALSE),'csapat-ranglista'!$A:$CC,AR$272,FALSE)/4),0)</f>
        <v>0</v>
      </c>
      <c r="AS76" s="226">
        <f>IFERROR(IF(RIGHT(VLOOKUP($A76,csapatok!$A:$CN,AS$271,FALSE),5)="Csere",VLOOKUP(LEFT(VLOOKUP($A76,csapatok!$A:$CN,AS$271,FALSE),LEN(VLOOKUP($A76,csapatok!$A:$CN,AS$271,FALSE))-6),'csapat-ranglista'!$A:$CC,AS$272,FALSE)/8,VLOOKUP(VLOOKUP($A76,csapatok!$A:$CN,AS$271,FALSE),'csapat-ranglista'!$A:$CC,AS$272,FALSE)/4),0)</f>
        <v>4.7619906832964434</v>
      </c>
      <c r="AT76" s="226">
        <f>IFERROR(IF(RIGHT(VLOOKUP($A76,csapatok!$A:$CN,AT$271,FALSE),5)="Csere",VLOOKUP(LEFT(VLOOKUP($A76,csapatok!$A:$CN,AT$271,FALSE),LEN(VLOOKUP($A76,csapatok!$A:$CN,AT$271,FALSE))-6),'csapat-ranglista'!$A:$CC,AT$272,FALSE)/8,VLOOKUP(VLOOKUP($A76,csapatok!$A:$CN,AT$271,FALSE),'csapat-ranglista'!$A:$CC,AT$272,FALSE)/4),0)</f>
        <v>0</v>
      </c>
      <c r="AU76" s="226">
        <f>IFERROR(IF(RIGHT(VLOOKUP($A76,csapatok!$A:$CN,AU$271,FALSE),5)="Csere",VLOOKUP(LEFT(VLOOKUP($A76,csapatok!$A:$CN,AU$271,FALSE),LEN(VLOOKUP($A76,csapatok!$A:$CN,AU$271,FALSE))-6),'csapat-ranglista'!$A:$CC,AU$272,FALSE)/8,VLOOKUP(VLOOKUP($A76,csapatok!$A:$CN,AU$271,FALSE),'csapat-ranglista'!$A:$CC,AU$272,FALSE)/4),0)</f>
        <v>0</v>
      </c>
      <c r="AV76" s="226">
        <f>IFERROR(IF(RIGHT(VLOOKUP($A76,csapatok!$A:$CN,AV$271,FALSE),5)="Csere",VLOOKUP(LEFT(VLOOKUP($A76,csapatok!$A:$CN,AV$271,FALSE),LEN(VLOOKUP($A76,csapatok!$A:$CN,AV$271,FALSE))-6),'csapat-ranglista'!$A:$CC,AV$272,FALSE)/8,VLOOKUP(VLOOKUP($A76,csapatok!$A:$CN,AV$271,FALSE),'csapat-ranglista'!$A:$CC,AV$272,FALSE)/4),0)</f>
        <v>0</v>
      </c>
      <c r="AW76" s="226">
        <f>IFERROR(IF(RIGHT(VLOOKUP($A76,csapatok!$A:$CN,AW$271,FALSE),5)="Csere",VLOOKUP(LEFT(VLOOKUP($A76,csapatok!$A:$CN,AW$271,FALSE),LEN(VLOOKUP($A76,csapatok!$A:$CN,AW$271,FALSE))-6),'csapat-ranglista'!$A:$CC,AW$272,FALSE)/8,VLOOKUP(VLOOKUP($A76,csapatok!$A:$CN,AW$271,FALSE),'csapat-ranglista'!$A:$CC,AW$272,FALSE)/4),0)</f>
        <v>0</v>
      </c>
      <c r="AX76" s="226">
        <f>IFERROR(IF(RIGHT(VLOOKUP($A76,csapatok!$A:$CN,AX$271,FALSE),5)="Csere",VLOOKUP(LEFT(VLOOKUP($A76,csapatok!$A:$CN,AX$271,FALSE),LEN(VLOOKUP($A76,csapatok!$A:$CN,AX$271,FALSE))-6),'csapat-ranglista'!$A:$CC,AX$272,FALSE)/8,VLOOKUP(VLOOKUP($A76,csapatok!$A:$CN,AX$271,FALSE),'csapat-ranglista'!$A:$CC,AX$272,FALSE)/4),0)</f>
        <v>0</v>
      </c>
      <c r="AY76" s="226">
        <f>IFERROR(IF(RIGHT(VLOOKUP($A76,csapatok!$A:$GR,AY$271,FALSE),5)="Csere",VLOOKUP(LEFT(VLOOKUP($A76,csapatok!$A:$GR,AY$271,FALSE),LEN(VLOOKUP($A76,csapatok!$A:$GR,AY$271,FALSE))-6),'csapat-ranglista'!$A:$CC,AY$272,FALSE)/8,VLOOKUP(VLOOKUP($A76,csapatok!$A:$GR,AY$271,FALSE),'csapat-ranglista'!$A:$CC,AY$272,FALSE)/4),0)</f>
        <v>0</v>
      </c>
      <c r="AZ76" s="226">
        <f>IFERROR(IF(RIGHT(VLOOKUP($A76,csapatok!$A:$GR,AZ$271,FALSE),5)="Csere",VLOOKUP(LEFT(VLOOKUP($A76,csapatok!$A:$GR,AZ$271,FALSE),LEN(VLOOKUP($A76,csapatok!$A:$GR,AZ$271,FALSE))-6),'csapat-ranglista'!$A:$CC,AZ$272,FALSE)/8,VLOOKUP(VLOOKUP($A76,csapatok!$A:$GR,AZ$271,FALSE),'csapat-ranglista'!$A:$CC,AZ$272,FALSE)/4),0)</f>
        <v>0</v>
      </c>
      <c r="BA76" s="226">
        <f>IFERROR(IF(RIGHT(VLOOKUP($A76,csapatok!$A:$GR,BA$271,FALSE),5)="Csere",VLOOKUP(LEFT(VLOOKUP($A76,csapatok!$A:$GR,BA$271,FALSE),LEN(VLOOKUP($A76,csapatok!$A:$GR,BA$271,FALSE))-6),'csapat-ranglista'!$A:$CC,BA$272,FALSE)/8,VLOOKUP(VLOOKUP($A76,csapatok!$A:$GR,BA$271,FALSE),'csapat-ranglista'!$A:$CC,BA$272,FALSE)/4),0)</f>
        <v>0</v>
      </c>
      <c r="BB76" s="226">
        <f>IFERROR(IF(RIGHT(VLOOKUP($A76,csapatok!$A:$GR,BB$271,FALSE),5)="Csere",VLOOKUP(LEFT(VLOOKUP($A76,csapatok!$A:$GR,BB$271,FALSE),LEN(VLOOKUP($A76,csapatok!$A:$GR,BB$271,FALSE))-6),'csapat-ranglista'!$A:$CC,BB$272,FALSE)/8,VLOOKUP(VLOOKUP($A76,csapatok!$A:$GR,BB$271,FALSE),'csapat-ranglista'!$A:$CC,BB$272,FALSE)/4),0)</f>
        <v>0</v>
      </c>
      <c r="BC76" s="227">
        <f>versenyek!$ES$11*IFERROR(VLOOKUP(VLOOKUP($A76,versenyek!ER:ET,3,FALSE),szabalyok!$A$16:$B$23,2,FALSE)/4,0)</f>
        <v>0</v>
      </c>
      <c r="BD76" s="227">
        <f>versenyek!$EV$11*IFERROR(VLOOKUP(VLOOKUP($A76,versenyek!EU:EW,3,FALSE),szabalyok!$A$16:$B$23,2,FALSE)/4,0)</f>
        <v>0</v>
      </c>
      <c r="BE76" s="226">
        <f>IFERROR(IF(RIGHT(VLOOKUP($A76,csapatok!$A:$GR,BE$271,FALSE),5)="Csere",VLOOKUP(LEFT(VLOOKUP($A76,csapatok!$A:$GR,BE$271,FALSE),LEN(VLOOKUP($A76,csapatok!$A:$GR,BE$271,FALSE))-6),'csapat-ranglista'!$A:$CC,BE$272,FALSE)/8,VLOOKUP(VLOOKUP($A76,csapatok!$A:$GR,BE$271,FALSE),'csapat-ranglista'!$A:$CC,BE$272,FALSE)/4),0)</f>
        <v>0</v>
      </c>
      <c r="BF76" s="226">
        <f>IFERROR(IF(RIGHT(VLOOKUP($A76,csapatok!$A:$GR,BF$271,FALSE),5)="Csere",VLOOKUP(LEFT(VLOOKUP($A76,csapatok!$A:$GR,BF$271,FALSE),LEN(VLOOKUP($A76,csapatok!$A:$GR,BF$271,FALSE))-6),'csapat-ranglista'!$A:$CC,BF$272,FALSE)/8,VLOOKUP(VLOOKUP($A76,csapatok!$A:$GR,BF$271,FALSE),'csapat-ranglista'!$A:$CC,BF$272,FALSE)/4),0)</f>
        <v>0</v>
      </c>
      <c r="BG76" s="226">
        <f>IFERROR(IF(RIGHT(VLOOKUP($A76,csapatok!$A:$GR,BG$271,FALSE),5)="Csere",VLOOKUP(LEFT(VLOOKUP($A76,csapatok!$A:$GR,BG$271,FALSE),LEN(VLOOKUP($A76,csapatok!$A:$GR,BG$271,FALSE))-6),'csapat-ranglista'!$A:$CC,BG$272,FALSE)/8,VLOOKUP(VLOOKUP($A76,csapatok!$A:$GR,BG$271,FALSE),'csapat-ranglista'!$A:$CC,BG$272,FALSE)/4),0)</f>
        <v>0</v>
      </c>
      <c r="BH76" s="226">
        <f>IFERROR(IF(RIGHT(VLOOKUP($A76,csapatok!$A:$GR,BH$271,FALSE),5)="Csere",VLOOKUP(LEFT(VLOOKUP($A76,csapatok!$A:$GR,BH$271,FALSE),LEN(VLOOKUP($A76,csapatok!$A:$GR,BH$271,FALSE))-6),'csapat-ranglista'!$A:$CC,BH$272,FALSE)/8,VLOOKUP(VLOOKUP($A76,csapatok!$A:$GR,BH$271,FALSE),'csapat-ranglista'!$A:$CC,BH$272,FALSE)/4),0)</f>
        <v>0</v>
      </c>
      <c r="BI76" s="226">
        <f>IFERROR(IF(RIGHT(VLOOKUP($A76,csapatok!$A:$GR,BI$271,FALSE),5)="Csere",VLOOKUP(LEFT(VLOOKUP($A76,csapatok!$A:$GR,BI$271,FALSE),LEN(VLOOKUP($A76,csapatok!$A:$GR,BI$271,FALSE))-6),'csapat-ranglista'!$A:$CC,BI$272,FALSE)/8,VLOOKUP(VLOOKUP($A76,csapatok!$A:$GR,BI$271,FALSE),'csapat-ranglista'!$A:$CC,BI$272,FALSE)/4),0)</f>
        <v>0</v>
      </c>
      <c r="BJ76" s="226">
        <f>IFERROR(IF(RIGHT(VLOOKUP($A76,csapatok!$A:$GR,BJ$271,FALSE),5)="Csere",VLOOKUP(LEFT(VLOOKUP($A76,csapatok!$A:$GR,BJ$271,FALSE),LEN(VLOOKUP($A76,csapatok!$A:$GR,BJ$271,FALSE))-6),'csapat-ranglista'!$A:$CC,BJ$272,FALSE)/8,VLOOKUP(VLOOKUP($A76,csapatok!$A:$GR,BJ$271,FALSE),'csapat-ranglista'!$A:$CC,BJ$272,FALSE)/4),0)</f>
        <v>0</v>
      </c>
      <c r="BK76" s="226">
        <f>IFERROR(IF(RIGHT(VLOOKUP($A76,csapatok!$A:$GR,BK$271,FALSE),5)="Csere",VLOOKUP(LEFT(VLOOKUP($A76,csapatok!$A:$GR,BK$271,FALSE),LEN(VLOOKUP($A76,csapatok!$A:$GR,BK$271,FALSE))-6),'csapat-ranglista'!$A:$CC,BK$272,FALSE)/8,VLOOKUP(VLOOKUP($A76,csapatok!$A:$GR,BK$271,FALSE),'csapat-ranglista'!$A:$CC,BK$272,FALSE)/4),0)</f>
        <v>0</v>
      </c>
      <c r="BL76" s="226">
        <f>IFERROR(IF(RIGHT(VLOOKUP($A76,csapatok!$A:$GR,BL$271,FALSE),5)="Csere",VLOOKUP(LEFT(VLOOKUP($A76,csapatok!$A:$GR,BL$271,FALSE),LEN(VLOOKUP($A76,csapatok!$A:$GR,BL$271,FALSE))-6),'csapat-ranglista'!$A:$CC,BL$272,FALSE)/8,VLOOKUP(VLOOKUP($A76,csapatok!$A:$GR,BL$271,FALSE),'csapat-ranglista'!$A:$CC,BL$272,FALSE)/4),0)</f>
        <v>0</v>
      </c>
      <c r="BM76" s="226">
        <f>IFERROR(IF(RIGHT(VLOOKUP($A76,csapatok!$A:$GR,BM$271,FALSE),5)="Csere",VLOOKUP(LEFT(VLOOKUP($A76,csapatok!$A:$GR,BM$271,FALSE),LEN(VLOOKUP($A76,csapatok!$A:$GR,BM$271,FALSE))-6),'csapat-ranglista'!$A:$CC,BM$272,FALSE)/8,VLOOKUP(VLOOKUP($A76,csapatok!$A:$GR,BM$271,FALSE),'csapat-ranglista'!$A:$CC,BM$272,FALSE)/4),0)</f>
        <v>0</v>
      </c>
      <c r="BN76" s="226">
        <f>IFERROR(IF(RIGHT(VLOOKUP($A76,csapatok!$A:$GR,BN$271,FALSE),5)="Csere",VLOOKUP(LEFT(VLOOKUP($A76,csapatok!$A:$GR,BN$271,FALSE),LEN(VLOOKUP($A76,csapatok!$A:$GR,BN$271,FALSE))-6),'csapat-ranglista'!$A:$CC,BN$272,FALSE)/8,VLOOKUP(VLOOKUP($A76,csapatok!$A:$GR,BN$271,FALSE),'csapat-ranglista'!$A:$CC,BN$272,FALSE)/4),0)</f>
        <v>0</v>
      </c>
      <c r="BO76" s="226">
        <f>IFERROR(IF(RIGHT(VLOOKUP($A76,csapatok!$A:$GR,BO$271,FALSE),5)="Csere",VLOOKUP(LEFT(VLOOKUP($A76,csapatok!$A:$GR,BO$271,FALSE),LEN(VLOOKUP($A76,csapatok!$A:$GR,BO$271,FALSE))-6),'csapat-ranglista'!$A:$CC,BO$272,FALSE)/8,VLOOKUP(VLOOKUP($A76,csapatok!$A:$GR,BO$271,FALSE),'csapat-ranglista'!$A:$CC,BO$272,FALSE)/4),0)</f>
        <v>0</v>
      </c>
      <c r="BP76" s="226">
        <f>IFERROR(IF(RIGHT(VLOOKUP($A76,csapatok!$A:$GR,BP$271,FALSE),5)="Csere",VLOOKUP(LEFT(VLOOKUP($A76,csapatok!$A:$GR,BP$271,FALSE),LEN(VLOOKUP($A76,csapatok!$A:$GR,BP$271,FALSE))-6),'csapat-ranglista'!$A:$CC,BP$272,FALSE)/8,VLOOKUP(VLOOKUP($A76,csapatok!$A:$GR,BP$271,FALSE),'csapat-ranglista'!$A:$CC,BP$272,FALSE)/4),0)</f>
        <v>0</v>
      </c>
      <c r="BQ76" s="226">
        <f>IFERROR(IF(RIGHT(VLOOKUP($A76,csapatok!$A:$GR,BQ$271,FALSE),5)="Csere",VLOOKUP(LEFT(VLOOKUP($A76,csapatok!$A:$GR,BQ$271,FALSE),LEN(VLOOKUP($A76,csapatok!$A:$GR,BQ$271,FALSE))-6),'csapat-ranglista'!$A:$CC,BQ$272,FALSE)/8,VLOOKUP(VLOOKUP($A76,csapatok!$A:$GR,BQ$271,FALSE),'csapat-ranglista'!$A:$CC,BQ$272,FALSE)/4),0)</f>
        <v>0</v>
      </c>
      <c r="BR76" s="226">
        <f>IFERROR(IF(RIGHT(VLOOKUP($A76,csapatok!$A:$GR,BR$271,FALSE),5)="Csere",VLOOKUP(LEFT(VLOOKUP($A76,csapatok!$A:$GR,BR$271,FALSE),LEN(VLOOKUP($A76,csapatok!$A:$GR,BR$271,FALSE))-6),'csapat-ranglista'!$A:$CC,BR$272,FALSE)/8,VLOOKUP(VLOOKUP($A76,csapatok!$A:$GR,BR$271,FALSE),'csapat-ranglista'!$A:$CC,BR$272,FALSE)/4),0)</f>
        <v>0</v>
      </c>
      <c r="BS76" s="226">
        <f>IFERROR(IF(RIGHT(VLOOKUP($A76,csapatok!$A:$GR,BS$271,FALSE),5)="Csere",VLOOKUP(LEFT(VLOOKUP($A76,csapatok!$A:$GR,BS$271,FALSE),LEN(VLOOKUP($A76,csapatok!$A:$GR,BS$271,FALSE))-6),'csapat-ranglista'!$A:$CC,BS$272,FALSE)/8,VLOOKUP(VLOOKUP($A76,csapatok!$A:$GR,BS$271,FALSE),'csapat-ranglista'!$A:$CC,BS$272,FALSE)/4),0)</f>
        <v>0</v>
      </c>
      <c r="BT76" s="226">
        <f>IFERROR(IF(RIGHT(VLOOKUP($A76,csapatok!$A:$GR,BT$271,FALSE),5)="Csere",VLOOKUP(LEFT(VLOOKUP($A76,csapatok!$A:$GR,BT$271,FALSE),LEN(VLOOKUP($A76,csapatok!$A:$GR,BT$271,FALSE))-6),'csapat-ranglista'!$A:$CC,BT$272,FALSE)/8,VLOOKUP(VLOOKUP($A76,csapatok!$A:$GR,BT$271,FALSE),'csapat-ranglista'!$A:$CC,BT$272,FALSE)/4),0)</f>
        <v>0</v>
      </c>
      <c r="BU76" s="226">
        <f>IFERROR(IF(RIGHT(VLOOKUP($A76,csapatok!$A:$GR,BU$271,FALSE),5)="Csere",VLOOKUP(LEFT(VLOOKUP($A76,csapatok!$A:$GR,BU$271,FALSE),LEN(VLOOKUP($A76,csapatok!$A:$GR,BU$271,FALSE))-6),'csapat-ranglista'!$A:$CC,BU$272,FALSE)/8,VLOOKUP(VLOOKUP($A76,csapatok!$A:$GR,BU$271,FALSE),'csapat-ranglista'!$A:$CC,BU$272,FALSE)/4),0)</f>
        <v>0</v>
      </c>
      <c r="BV76" s="226">
        <f>IFERROR(IF(RIGHT(VLOOKUP($A76,csapatok!$A:$GR,BV$271,FALSE),5)="Csere",VLOOKUP(LEFT(VLOOKUP($A76,csapatok!$A:$GR,BV$271,FALSE),LEN(VLOOKUP($A76,csapatok!$A:$GR,BV$271,FALSE))-6),'csapat-ranglista'!$A:$CC,BV$272,FALSE)/8,VLOOKUP(VLOOKUP($A76,csapatok!$A:$GR,BV$271,FALSE),'csapat-ranglista'!$A:$CC,BV$272,FALSE)/4),0)</f>
        <v>0</v>
      </c>
      <c r="BW76" s="226">
        <f>IFERROR(IF(RIGHT(VLOOKUP($A76,csapatok!$A:$GR,BW$271,FALSE),5)="Csere",VLOOKUP(LEFT(VLOOKUP($A76,csapatok!$A:$GR,BW$271,FALSE),LEN(VLOOKUP($A76,csapatok!$A:$GR,BW$271,FALSE))-6),'csapat-ranglista'!$A:$CC,BW$272,FALSE)/8,VLOOKUP(VLOOKUP($A76,csapatok!$A:$GR,BW$271,FALSE),'csapat-ranglista'!$A:$CC,BW$272,FALSE)/4),0)</f>
        <v>0</v>
      </c>
      <c r="BX76" s="226">
        <f>IFERROR(IF(RIGHT(VLOOKUP($A76,csapatok!$A:$GR,BX$271,FALSE),5)="Csere",VLOOKUP(LEFT(VLOOKUP($A76,csapatok!$A:$GR,BX$271,FALSE),LEN(VLOOKUP($A76,csapatok!$A:$GR,BX$271,FALSE))-6),'csapat-ranglista'!$A:$CC,BX$272,FALSE)/8,VLOOKUP(VLOOKUP($A76,csapatok!$A:$GR,BX$271,FALSE),'csapat-ranglista'!$A:$CC,BX$272,FALSE)/4),0)</f>
        <v>7.9481174402384598</v>
      </c>
      <c r="BY76" s="226">
        <f>IFERROR(IF(RIGHT(VLOOKUP($A76,csapatok!$A:$GR,BY$271,FALSE),5)="Csere",VLOOKUP(LEFT(VLOOKUP($A76,csapatok!$A:$GR,BY$271,FALSE),LEN(VLOOKUP($A76,csapatok!$A:$GR,BY$271,FALSE))-6),'csapat-ranglista'!$A:$CC,BY$272,FALSE)/8,VLOOKUP(VLOOKUP($A76,csapatok!$A:$GR,BY$271,FALSE),'csapat-ranglista'!$A:$CC,BY$272,FALSE)/4),0)</f>
        <v>0</v>
      </c>
      <c r="BZ76" s="226">
        <f>IFERROR(IF(RIGHT(VLOOKUP($A76,csapatok!$A:$GR,BZ$271,FALSE),5)="Csere",VLOOKUP(LEFT(VLOOKUP($A76,csapatok!$A:$GR,BZ$271,FALSE),LEN(VLOOKUP($A76,csapatok!$A:$GR,BZ$271,FALSE))-6),'csapat-ranglista'!$A:$CC,BZ$272,FALSE)/8,VLOOKUP(VLOOKUP($A76,csapatok!$A:$GR,BZ$271,FALSE),'csapat-ranglista'!$A:$CC,BZ$272,FALSE)/4),0)</f>
        <v>0</v>
      </c>
      <c r="CA76" s="226">
        <f>IFERROR(IF(RIGHT(VLOOKUP($A76,csapatok!$A:$GR,CA$271,FALSE),5)="Csere",VLOOKUP(LEFT(VLOOKUP($A76,csapatok!$A:$GR,CA$271,FALSE),LEN(VLOOKUP($A76,csapatok!$A:$GR,CA$271,FALSE))-6),'csapat-ranglista'!$A:$CC,CA$272,FALSE)/8,VLOOKUP(VLOOKUP($A76,csapatok!$A:$GR,CA$271,FALSE),'csapat-ranglista'!$A:$CC,CA$272,FALSE)/4),0)</f>
        <v>0</v>
      </c>
      <c r="CB76" s="226">
        <f>IFERROR(IF(RIGHT(VLOOKUP($A76,csapatok!$A:$GR,CB$271,FALSE),5)="Csere",VLOOKUP(LEFT(VLOOKUP($A76,csapatok!$A:$GR,CB$271,FALSE),LEN(VLOOKUP($A76,csapatok!$A:$GR,CB$271,FALSE))-6),'csapat-ranglista'!$A:$CC,CB$272,FALSE)/8,VLOOKUP(VLOOKUP($A76,csapatok!$A:$GR,CB$271,FALSE),'csapat-ranglista'!$A:$CC,CB$272,FALSE)/4),0)</f>
        <v>0</v>
      </c>
      <c r="CC76" s="226">
        <f>IFERROR(IF(RIGHT(VLOOKUP($A76,csapatok!$A:$GR,CC$271,FALSE),5)="Csere",VLOOKUP(LEFT(VLOOKUP($A76,csapatok!$A:$GR,CC$271,FALSE),LEN(VLOOKUP($A76,csapatok!$A:$GR,CC$271,FALSE))-6),'csapat-ranglista'!$A:$CC,CC$272,FALSE)/8,VLOOKUP(VLOOKUP($A76,csapatok!$A:$GR,CC$271,FALSE),'csapat-ranglista'!$A:$CC,CC$272,FALSE)/4),0)</f>
        <v>0</v>
      </c>
      <c r="CD76" s="226">
        <f>IFERROR(IF(RIGHT(VLOOKUP($A76,csapatok!$A:$GR,CD$271,FALSE),5)="Csere",VLOOKUP(LEFT(VLOOKUP($A76,csapatok!$A:$GR,CD$271,FALSE),LEN(VLOOKUP($A76,csapatok!$A:$GR,CD$271,FALSE))-6),'csapat-ranglista'!$A:$CC,CD$272,FALSE)/8,VLOOKUP(VLOOKUP($A76,csapatok!$A:$GR,CD$271,FALSE),'csapat-ranglista'!$A:$CC,CD$272,FALSE)/4),0)</f>
        <v>0</v>
      </c>
      <c r="CE76" s="226">
        <f>IFERROR(IF(RIGHT(VLOOKUP($A76,csapatok!$A:$GR,CE$271,FALSE),5)="Csere",VLOOKUP(LEFT(VLOOKUP($A76,csapatok!$A:$GR,CE$271,FALSE),LEN(VLOOKUP($A76,csapatok!$A:$GR,CE$271,FALSE))-6),'csapat-ranglista'!$A:$CC,CE$272,FALSE)/8,VLOOKUP(VLOOKUP($A76,csapatok!$A:$GR,CE$271,FALSE),'csapat-ranglista'!$A:$CC,CE$272,FALSE)/4),0)</f>
        <v>0</v>
      </c>
      <c r="CF76" s="226">
        <f>IFERROR(IF(RIGHT(VLOOKUP($A76,csapatok!$A:$GR,CF$271,FALSE),5)="Csere",VLOOKUP(LEFT(VLOOKUP($A76,csapatok!$A:$GR,CF$271,FALSE),LEN(VLOOKUP($A76,csapatok!$A:$GR,CF$271,FALSE))-6),'csapat-ranglista'!$A:$CC,CF$272,FALSE)/8,VLOOKUP(VLOOKUP($A76,csapatok!$A:$GR,CF$271,FALSE),'csapat-ranglista'!$A:$CC,CF$272,FALSE)/4),0)</f>
        <v>0</v>
      </c>
      <c r="CG76" s="226">
        <f>IFERROR(IF(RIGHT(VLOOKUP($A76,csapatok!$A:$GR,CG$271,FALSE),5)="Csere",VLOOKUP(LEFT(VLOOKUP($A76,csapatok!$A:$GR,CG$271,FALSE),LEN(VLOOKUP($A76,csapatok!$A:$GR,CG$271,FALSE))-6),'csapat-ranglista'!$A:$CC,CG$272,FALSE)/8,VLOOKUP(VLOOKUP($A76,csapatok!$A:$GR,CG$271,FALSE),'csapat-ranglista'!$A:$CC,CG$272,FALSE)/4),0)</f>
        <v>0</v>
      </c>
      <c r="CH76" s="226">
        <f>IFERROR(IF(RIGHT(VLOOKUP($A76,csapatok!$A:$GR,CH$271,FALSE),5)="Csere",VLOOKUP(LEFT(VLOOKUP($A76,csapatok!$A:$GR,CH$271,FALSE),LEN(VLOOKUP($A76,csapatok!$A:$GR,CH$271,FALSE))-6),'csapat-ranglista'!$A:$CC,CH$272,FALSE)/8,VLOOKUP(VLOOKUP($A76,csapatok!$A:$GR,CH$271,FALSE),'csapat-ranglista'!$A:$CC,CH$272,FALSE)/4),0)</f>
        <v>2.139667442137136</v>
      </c>
      <c r="CI76" s="226">
        <f>IFERROR(IF(RIGHT(VLOOKUP($A76,csapatok!$A:$GR,CI$271,FALSE),5)="Csere",VLOOKUP(LEFT(VLOOKUP($A76,csapatok!$A:$GR,CI$271,FALSE),LEN(VLOOKUP($A76,csapatok!$A:$GR,CI$271,FALSE))-6),'csapat-ranglista'!$A:$CC,CI$272,FALSE)/8,VLOOKUP(VLOOKUP($A76,csapatok!$A:$GR,CI$271,FALSE),'csapat-ranglista'!$A:$CC,CI$272,FALSE)/4),0)</f>
        <v>0</v>
      </c>
      <c r="CJ76" s="227">
        <f>versenyek!$IQ$11*IFERROR(VLOOKUP(VLOOKUP($A76,versenyek!IP:IR,3,FALSE),szabalyok!$A$16:$B$23,2,FALSE)/4,0)</f>
        <v>0</v>
      </c>
      <c r="CK76" s="227">
        <f>versenyek!$IT$11*IFERROR(VLOOKUP(VLOOKUP($A76,versenyek!IS:IU,3,FALSE),szabalyok!$A$16:$B$23,2,FALSE)/4,0)</f>
        <v>0</v>
      </c>
      <c r="CL76" s="226"/>
      <c r="CM76" s="250">
        <f t="shared" si="4"/>
        <v>10.087784882375596</v>
      </c>
    </row>
    <row r="77" spans="1:91">
      <c r="A77" s="32" t="s">
        <v>1211</v>
      </c>
      <c r="B77" s="293">
        <v>32309</v>
      </c>
      <c r="C77" s="133" t="s">
        <v>736</v>
      </c>
      <c r="D77" s="32" t="s">
        <v>101</v>
      </c>
      <c r="E77" s="47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226"/>
      <c r="AC77" s="226"/>
      <c r="AD77" s="226"/>
      <c r="AE77" s="226"/>
      <c r="AF77" s="226"/>
      <c r="AG77" s="226"/>
      <c r="AH77" s="226"/>
      <c r="AI77" s="226"/>
      <c r="AJ77" s="226">
        <f>IFERROR(IF(RIGHT(VLOOKUP($A77,csapatok!$A:$BL,AJ$271,FALSE),5)="Csere",VLOOKUP(LEFT(VLOOKUP($A77,csapatok!$A:$BL,AJ$271,FALSE),LEN(VLOOKUP($A77,csapatok!$A:$BL,AJ$271,FALSE))-6),'csapat-ranglista'!$A:$CC,AJ$272,FALSE)/8,VLOOKUP(VLOOKUP($A77,csapatok!$A:$BL,AJ$271,FALSE),'csapat-ranglista'!$A:$CC,AJ$272,FALSE)/2),0)</f>
        <v>0</v>
      </c>
      <c r="AK77" s="226"/>
      <c r="AL77" s="226"/>
      <c r="AM77" s="226"/>
      <c r="AN77" s="226"/>
      <c r="AO77" s="226"/>
      <c r="AP77" s="226"/>
      <c r="AQ77" s="226"/>
      <c r="AR77" s="226"/>
      <c r="AS77" s="226"/>
      <c r="AT77" s="226"/>
      <c r="AU77" s="226"/>
      <c r="AV77" s="226"/>
      <c r="AW77" s="226"/>
      <c r="AX77" s="226"/>
      <c r="AY77" s="226"/>
      <c r="AZ77" s="226"/>
      <c r="BA77" s="226"/>
      <c r="BB77" s="226"/>
      <c r="BC77" s="227">
        <f>versenyek!$ES$11*IFERROR(VLOOKUP(VLOOKUP($A77,versenyek!ER:ET,3,FALSE),szabalyok!$A$16:$B$23,2,FALSE)/4,0)</f>
        <v>0</v>
      </c>
      <c r="BD77" s="227">
        <f>versenyek!$EV$11*IFERROR(VLOOKUP(VLOOKUP($A77,versenyek!EU:EW,3,FALSE),szabalyok!$A$16:$B$23,2,FALSE)/4,0)</f>
        <v>0</v>
      </c>
      <c r="BE77" s="226">
        <f>IFERROR(IF(RIGHT(VLOOKUP($A77,csapatok!$A:$GR,BE$271,FALSE),5)="Csere",VLOOKUP(LEFT(VLOOKUP($A77,csapatok!$A:$GR,BE$271,FALSE),LEN(VLOOKUP($A77,csapatok!$A:$GR,BE$271,FALSE))-6),'csapat-ranglista'!$A:$CC,BE$272,FALSE)/8,VLOOKUP(VLOOKUP($A77,csapatok!$A:$GR,BE$271,FALSE),'csapat-ranglista'!$A:$CC,BE$272,FALSE)/4),0)</f>
        <v>0</v>
      </c>
      <c r="BF77" s="226">
        <f>IFERROR(IF(RIGHT(VLOOKUP($A77,csapatok!$A:$GR,BF$271,FALSE),5)="Csere",VLOOKUP(LEFT(VLOOKUP($A77,csapatok!$A:$GR,BF$271,FALSE),LEN(VLOOKUP($A77,csapatok!$A:$GR,BF$271,FALSE))-6),'csapat-ranglista'!$A:$CC,BF$272,FALSE)/8,VLOOKUP(VLOOKUP($A77,csapatok!$A:$GR,BF$271,FALSE),'csapat-ranglista'!$A:$CC,BF$272,FALSE)/4),0)</f>
        <v>0</v>
      </c>
      <c r="BG77" s="226">
        <f>IFERROR(IF(RIGHT(VLOOKUP($A77,csapatok!$A:$GR,BG$271,FALSE),5)="Csere",VLOOKUP(LEFT(VLOOKUP($A77,csapatok!$A:$GR,BG$271,FALSE),LEN(VLOOKUP($A77,csapatok!$A:$GR,BG$271,FALSE))-6),'csapat-ranglista'!$A:$CC,BG$272,FALSE)/8,VLOOKUP(VLOOKUP($A77,csapatok!$A:$GR,BG$271,FALSE),'csapat-ranglista'!$A:$CC,BG$272,FALSE)/4),0)</f>
        <v>0</v>
      </c>
      <c r="BH77" s="226">
        <f>IFERROR(IF(RIGHT(VLOOKUP($A77,csapatok!$A:$GR,BH$271,FALSE),5)="Csere",VLOOKUP(LEFT(VLOOKUP($A77,csapatok!$A:$GR,BH$271,FALSE),LEN(VLOOKUP($A77,csapatok!$A:$GR,BH$271,FALSE))-6),'csapat-ranglista'!$A:$CC,BH$272,FALSE)/8,VLOOKUP(VLOOKUP($A77,csapatok!$A:$GR,BH$271,FALSE),'csapat-ranglista'!$A:$CC,BH$272,FALSE)/4),0)</f>
        <v>0</v>
      </c>
      <c r="BI77" s="226">
        <f>IFERROR(IF(RIGHT(VLOOKUP($A77,csapatok!$A:$GR,BI$271,FALSE),5)="Csere",VLOOKUP(LEFT(VLOOKUP($A77,csapatok!$A:$GR,BI$271,FALSE),LEN(VLOOKUP($A77,csapatok!$A:$GR,BI$271,FALSE))-6),'csapat-ranglista'!$A:$CC,BI$272,FALSE)/8,VLOOKUP(VLOOKUP($A77,csapatok!$A:$GR,BI$271,FALSE),'csapat-ranglista'!$A:$CC,BI$272,FALSE)/4),0)</f>
        <v>0</v>
      </c>
      <c r="BJ77" s="226">
        <f>IFERROR(IF(RIGHT(VLOOKUP($A77,csapatok!$A:$GR,BJ$271,FALSE),5)="Csere",VLOOKUP(LEFT(VLOOKUP($A77,csapatok!$A:$GR,BJ$271,FALSE),LEN(VLOOKUP($A77,csapatok!$A:$GR,BJ$271,FALSE))-6),'csapat-ranglista'!$A:$CC,BJ$272,FALSE)/8,VLOOKUP(VLOOKUP($A77,csapatok!$A:$GR,BJ$271,FALSE),'csapat-ranglista'!$A:$CC,BJ$272,FALSE)/4),0)</f>
        <v>0</v>
      </c>
      <c r="BK77" s="226">
        <f>IFERROR(IF(RIGHT(VLOOKUP($A77,csapatok!$A:$GR,BK$271,FALSE),5)="Csere",VLOOKUP(LEFT(VLOOKUP($A77,csapatok!$A:$GR,BK$271,FALSE),LEN(VLOOKUP($A77,csapatok!$A:$GR,BK$271,FALSE))-6),'csapat-ranglista'!$A:$CC,BK$272,FALSE)/8,VLOOKUP(VLOOKUP($A77,csapatok!$A:$GR,BK$271,FALSE),'csapat-ranglista'!$A:$CC,BK$272,FALSE)/4),0)</f>
        <v>0</v>
      </c>
      <c r="BL77" s="226">
        <f>IFERROR(IF(RIGHT(VLOOKUP($A77,csapatok!$A:$GR,BL$271,FALSE),5)="Csere",VLOOKUP(LEFT(VLOOKUP($A77,csapatok!$A:$GR,BL$271,FALSE),LEN(VLOOKUP($A77,csapatok!$A:$GR,BL$271,FALSE))-6),'csapat-ranglista'!$A:$CC,BL$272,FALSE)/8,VLOOKUP(VLOOKUP($A77,csapatok!$A:$GR,BL$271,FALSE),'csapat-ranglista'!$A:$CC,BL$272,FALSE)/4),0)</f>
        <v>0</v>
      </c>
      <c r="BM77" s="226">
        <f>IFERROR(IF(RIGHT(VLOOKUP($A77,csapatok!$A:$GR,BM$271,FALSE),5)="Csere",VLOOKUP(LEFT(VLOOKUP($A77,csapatok!$A:$GR,BM$271,FALSE),LEN(VLOOKUP($A77,csapatok!$A:$GR,BM$271,FALSE))-6),'csapat-ranglista'!$A:$CC,BM$272,FALSE)/8,VLOOKUP(VLOOKUP($A77,csapatok!$A:$GR,BM$271,FALSE),'csapat-ranglista'!$A:$CC,BM$272,FALSE)/4),0)</f>
        <v>0</v>
      </c>
      <c r="BN77" s="226">
        <f>IFERROR(IF(RIGHT(VLOOKUP($A77,csapatok!$A:$GR,BN$271,FALSE),5)="Csere",VLOOKUP(LEFT(VLOOKUP($A77,csapatok!$A:$GR,BN$271,FALSE),LEN(VLOOKUP($A77,csapatok!$A:$GR,BN$271,FALSE))-6),'csapat-ranglista'!$A:$CC,BN$272,FALSE)/8,VLOOKUP(VLOOKUP($A77,csapatok!$A:$GR,BN$271,FALSE),'csapat-ranglista'!$A:$CC,BN$272,FALSE)/4),0)</f>
        <v>0</v>
      </c>
      <c r="BO77" s="226">
        <f>IFERROR(IF(RIGHT(VLOOKUP($A77,csapatok!$A:$GR,BO$271,FALSE),5)="Csere",VLOOKUP(LEFT(VLOOKUP($A77,csapatok!$A:$GR,BO$271,FALSE),LEN(VLOOKUP($A77,csapatok!$A:$GR,BO$271,FALSE))-6),'csapat-ranglista'!$A:$CC,BO$272,FALSE)/8,VLOOKUP(VLOOKUP($A77,csapatok!$A:$GR,BO$271,FALSE),'csapat-ranglista'!$A:$CC,BO$272,FALSE)/4),0)</f>
        <v>5.4465881304359316</v>
      </c>
      <c r="BP77" s="226">
        <f>IFERROR(IF(RIGHT(VLOOKUP($A77,csapatok!$A:$GR,BP$271,FALSE),5)="Csere",VLOOKUP(LEFT(VLOOKUP($A77,csapatok!$A:$GR,BP$271,FALSE),LEN(VLOOKUP($A77,csapatok!$A:$GR,BP$271,FALSE))-6),'csapat-ranglista'!$A:$CC,BP$272,FALSE)/8,VLOOKUP(VLOOKUP($A77,csapatok!$A:$GR,BP$271,FALSE),'csapat-ranglista'!$A:$CC,BP$272,FALSE)/4),0)</f>
        <v>0</v>
      </c>
      <c r="BQ77" s="226">
        <f>IFERROR(IF(RIGHT(VLOOKUP($A77,csapatok!$A:$GR,BQ$271,FALSE),5)="Csere",VLOOKUP(LEFT(VLOOKUP($A77,csapatok!$A:$GR,BQ$271,FALSE),LEN(VLOOKUP($A77,csapatok!$A:$GR,BQ$271,FALSE))-6),'csapat-ranglista'!$A:$CC,BQ$272,FALSE)/8,VLOOKUP(VLOOKUP($A77,csapatok!$A:$GR,BQ$271,FALSE),'csapat-ranglista'!$A:$CC,BQ$272,FALSE)/4),0)</f>
        <v>0</v>
      </c>
      <c r="BR77" s="226">
        <f>IFERROR(IF(RIGHT(VLOOKUP($A77,csapatok!$A:$GR,BR$271,FALSE),5)="Csere",VLOOKUP(LEFT(VLOOKUP($A77,csapatok!$A:$GR,BR$271,FALSE),LEN(VLOOKUP($A77,csapatok!$A:$GR,BR$271,FALSE))-6),'csapat-ranglista'!$A:$CC,BR$272,FALSE)/8,VLOOKUP(VLOOKUP($A77,csapatok!$A:$GR,BR$271,FALSE),'csapat-ranglista'!$A:$CC,BR$272,FALSE)/4),0)</f>
        <v>0</v>
      </c>
      <c r="BS77" s="226">
        <f>IFERROR(IF(RIGHT(VLOOKUP($A77,csapatok!$A:$GR,BS$271,FALSE),5)="Csere",VLOOKUP(LEFT(VLOOKUP($A77,csapatok!$A:$GR,BS$271,FALSE),LEN(VLOOKUP($A77,csapatok!$A:$GR,BS$271,FALSE))-6),'csapat-ranglista'!$A:$CC,BS$272,FALSE)/8,VLOOKUP(VLOOKUP($A77,csapatok!$A:$GR,BS$271,FALSE),'csapat-ranglista'!$A:$CC,BS$272,FALSE)/4),0)</f>
        <v>1.5620795383469517</v>
      </c>
      <c r="BT77" s="226">
        <f>IFERROR(IF(RIGHT(VLOOKUP($A77,csapatok!$A:$GR,BT$271,FALSE),5)="Csere",VLOOKUP(LEFT(VLOOKUP($A77,csapatok!$A:$GR,BT$271,FALSE),LEN(VLOOKUP($A77,csapatok!$A:$GR,BT$271,FALSE))-6),'csapat-ranglista'!$A:$CC,BT$272,FALSE)/8,VLOOKUP(VLOOKUP($A77,csapatok!$A:$GR,BT$271,FALSE),'csapat-ranglista'!$A:$CC,BT$272,FALSE)/4),0)</f>
        <v>0</v>
      </c>
      <c r="BU77" s="226">
        <f>IFERROR(IF(RIGHT(VLOOKUP($A77,csapatok!$A:$GR,BU$271,FALSE),5)="Csere",VLOOKUP(LEFT(VLOOKUP($A77,csapatok!$A:$GR,BU$271,FALSE),LEN(VLOOKUP($A77,csapatok!$A:$GR,BU$271,FALSE))-6),'csapat-ranglista'!$A:$CC,BU$272,FALSE)/8,VLOOKUP(VLOOKUP($A77,csapatok!$A:$GR,BU$271,FALSE),'csapat-ranglista'!$A:$CC,BU$272,FALSE)/4),0)</f>
        <v>0</v>
      </c>
      <c r="BV77" s="226">
        <f>IFERROR(IF(RIGHT(VLOOKUP($A77,csapatok!$A:$GR,BV$271,FALSE),5)="Csere",VLOOKUP(LEFT(VLOOKUP($A77,csapatok!$A:$GR,BV$271,FALSE),LEN(VLOOKUP($A77,csapatok!$A:$GR,BV$271,FALSE))-6),'csapat-ranglista'!$A:$CC,BV$272,FALSE)/8,VLOOKUP(VLOOKUP($A77,csapatok!$A:$GR,BV$271,FALSE),'csapat-ranglista'!$A:$CC,BV$272,FALSE)/4),0)</f>
        <v>0</v>
      </c>
      <c r="BW77" s="226">
        <f>IFERROR(IF(RIGHT(VLOOKUP($A77,csapatok!$A:$GR,BW$271,FALSE),5)="Csere",VLOOKUP(LEFT(VLOOKUP($A77,csapatok!$A:$GR,BW$271,FALSE),LEN(VLOOKUP($A77,csapatok!$A:$GR,BW$271,FALSE))-6),'csapat-ranglista'!$A:$CC,BW$272,FALSE)/8,VLOOKUP(VLOOKUP($A77,csapatok!$A:$GR,BW$271,FALSE),'csapat-ranglista'!$A:$CC,BW$272,FALSE)/4),0)</f>
        <v>0</v>
      </c>
      <c r="BX77" s="226">
        <f>IFERROR(IF(RIGHT(VLOOKUP($A77,csapatok!$A:$GR,BX$271,FALSE),5)="Csere",VLOOKUP(LEFT(VLOOKUP($A77,csapatok!$A:$GR,BX$271,FALSE),LEN(VLOOKUP($A77,csapatok!$A:$GR,BX$271,FALSE))-6),'csapat-ranglista'!$A:$CC,BX$272,FALSE)/8,VLOOKUP(VLOOKUP($A77,csapatok!$A:$GR,BX$271,FALSE),'csapat-ranglista'!$A:$CC,BX$272,FALSE)/4),0)</f>
        <v>0</v>
      </c>
      <c r="BY77" s="226">
        <f>IFERROR(IF(RIGHT(VLOOKUP($A77,csapatok!$A:$GR,BY$271,FALSE),5)="Csere",VLOOKUP(LEFT(VLOOKUP($A77,csapatok!$A:$GR,BY$271,FALSE),LEN(VLOOKUP($A77,csapatok!$A:$GR,BY$271,FALSE))-6),'csapat-ranglista'!$A:$CC,BY$272,FALSE)/8,VLOOKUP(VLOOKUP($A77,csapatok!$A:$GR,BY$271,FALSE),'csapat-ranglista'!$A:$CC,BY$272,FALSE)/4),0)</f>
        <v>0</v>
      </c>
      <c r="BZ77" s="226">
        <f>IFERROR(IF(RIGHT(VLOOKUP($A77,csapatok!$A:$GR,BZ$271,FALSE),5)="Csere",VLOOKUP(LEFT(VLOOKUP($A77,csapatok!$A:$GR,BZ$271,FALSE),LEN(VLOOKUP($A77,csapatok!$A:$GR,BZ$271,FALSE))-6),'csapat-ranglista'!$A:$CC,BZ$272,FALSE)/8,VLOOKUP(VLOOKUP($A77,csapatok!$A:$GR,BZ$271,FALSE),'csapat-ranglista'!$A:$CC,BZ$272,FALSE)/4),0)</f>
        <v>0</v>
      </c>
      <c r="CA77" s="226">
        <f>IFERROR(IF(RIGHT(VLOOKUP($A77,csapatok!$A:$GR,CA$271,FALSE),5)="Csere",VLOOKUP(LEFT(VLOOKUP($A77,csapatok!$A:$GR,CA$271,FALSE),LEN(VLOOKUP($A77,csapatok!$A:$GR,CA$271,FALSE))-6),'csapat-ranglista'!$A:$CC,CA$272,FALSE)/8,VLOOKUP(VLOOKUP($A77,csapatok!$A:$GR,CA$271,FALSE),'csapat-ranglista'!$A:$CC,CA$272,FALSE)/4),0)</f>
        <v>2.6617477347289915</v>
      </c>
      <c r="CB77" s="226">
        <f>IFERROR(IF(RIGHT(VLOOKUP($A77,csapatok!$A:$GR,CB$271,FALSE),5)="Csere",VLOOKUP(LEFT(VLOOKUP($A77,csapatok!$A:$GR,CB$271,FALSE),LEN(VLOOKUP($A77,csapatok!$A:$GR,CB$271,FALSE))-6),'csapat-ranglista'!$A:$CC,CB$272,FALSE)/8,VLOOKUP(VLOOKUP($A77,csapatok!$A:$GR,CB$271,FALSE),'csapat-ranglista'!$A:$CC,CB$272,FALSE)/4),0)</f>
        <v>0</v>
      </c>
      <c r="CC77" s="226">
        <f>IFERROR(IF(RIGHT(VLOOKUP($A77,csapatok!$A:$GR,CC$271,FALSE),5)="Csere",VLOOKUP(LEFT(VLOOKUP($A77,csapatok!$A:$GR,CC$271,FALSE),LEN(VLOOKUP($A77,csapatok!$A:$GR,CC$271,FALSE))-6),'csapat-ranglista'!$A:$CC,CC$272,FALSE)/8,VLOOKUP(VLOOKUP($A77,csapatok!$A:$GR,CC$271,FALSE),'csapat-ranglista'!$A:$CC,CC$272,FALSE)/4),0)</f>
        <v>0</v>
      </c>
      <c r="CD77" s="226">
        <f>IFERROR(IF(RIGHT(VLOOKUP($A77,csapatok!$A:$GR,CD$271,FALSE),5)="Csere",VLOOKUP(LEFT(VLOOKUP($A77,csapatok!$A:$GR,CD$271,FALSE),LEN(VLOOKUP($A77,csapatok!$A:$GR,CD$271,FALSE))-6),'csapat-ranglista'!$A:$CC,CD$272,FALSE)/8,VLOOKUP(VLOOKUP($A77,csapatok!$A:$GR,CD$271,FALSE),'csapat-ranglista'!$A:$CC,CD$272,FALSE)/4),0)</f>
        <v>0</v>
      </c>
      <c r="CE77" s="226">
        <f>IFERROR(IF(RIGHT(VLOOKUP($A77,csapatok!$A:$GR,CE$271,FALSE),5)="Csere",VLOOKUP(LEFT(VLOOKUP($A77,csapatok!$A:$GR,CE$271,FALSE),LEN(VLOOKUP($A77,csapatok!$A:$GR,CE$271,FALSE))-6),'csapat-ranglista'!$A:$CC,CE$272,FALSE)/8,VLOOKUP(VLOOKUP($A77,csapatok!$A:$GR,CE$271,FALSE),'csapat-ranglista'!$A:$CC,CE$272,FALSE)/4),0)</f>
        <v>0</v>
      </c>
      <c r="CF77" s="226">
        <f>IFERROR(IF(RIGHT(VLOOKUP($A77,csapatok!$A:$GR,CF$271,FALSE),5)="Csere",VLOOKUP(LEFT(VLOOKUP($A77,csapatok!$A:$GR,CF$271,FALSE),LEN(VLOOKUP($A77,csapatok!$A:$GR,CF$271,FALSE))-6),'csapat-ranglista'!$A:$CC,CF$272,FALSE)/8,VLOOKUP(VLOOKUP($A77,csapatok!$A:$GR,CF$271,FALSE),'csapat-ranglista'!$A:$CC,CF$272,FALSE)/4),0)</f>
        <v>0</v>
      </c>
      <c r="CG77" s="226">
        <f>IFERROR(IF(RIGHT(VLOOKUP($A77,csapatok!$A:$GR,CG$271,FALSE),5)="Csere",VLOOKUP(LEFT(VLOOKUP($A77,csapatok!$A:$GR,CG$271,FALSE),LEN(VLOOKUP($A77,csapatok!$A:$GR,CG$271,FALSE))-6),'csapat-ranglista'!$A:$CC,CG$272,FALSE)/8,VLOOKUP(VLOOKUP($A77,csapatok!$A:$GR,CG$271,FALSE),'csapat-ranglista'!$A:$CC,CG$272,FALSE)/4),0)</f>
        <v>0</v>
      </c>
      <c r="CH77" s="226">
        <f>IFERROR(IF(RIGHT(VLOOKUP($A77,csapatok!$A:$GR,CH$271,FALSE),5)="Csere",VLOOKUP(LEFT(VLOOKUP($A77,csapatok!$A:$GR,CH$271,FALSE),LEN(VLOOKUP($A77,csapatok!$A:$GR,CH$271,FALSE))-6),'csapat-ranglista'!$A:$CC,CH$272,FALSE)/8,VLOOKUP(VLOOKUP($A77,csapatok!$A:$GR,CH$271,FALSE),'csapat-ranglista'!$A:$CC,CH$272,FALSE)/4),0)</f>
        <v>0</v>
      </c>
      <c r="CI77" s="226">
        <f>IFERROR(IF(RIGHT(VLOOKUP($A77,csapatok!$A:$GR,CI$271,FALSE),5)="Csere",VLOOKUP(LEFT(VLOOKUP($A77,csapatok!$A:$GR,CI$271,FALSE),LEN(VLOOKUP($A77,csapatok!$A:$GR,CI$271,FALSE))-6),'csapat-ranglista'!$A:$CC,CI$272,FALSE)/8,VLOOKUP(VLOOKUP($A77,csapatok!$A:$GR,CI$271,FALSE),'csapat-ranglista'!$A:$CC,CI$272,FALSE)/4),0)</f>
        <v>0</v>
      </c>
      <c r="CJ77" s="227">
        <f>versenyek!$IQ$11*IFERROR(VLOOKUP(VLOOKUP($A77,versenyek!IP:IR,3,FALSE),szabalyok!$A$16:$B$23,2,FALSE)/4,0)</f>
        <v>0</v>
      </c>
      <c r="CK77" s="227">
        <f>versenyek!$IT$11*IFERROR(VLOOKUP(VLOOKUP($A77,versenyek!IS:IU,3,FALSE),szabalyok!$A$16:$B$23,2,FALSE)/4,0)</f>
        <v>0</v>
      </c>
      <c r="CL77" s="226"/>
      <c r="CM77" s="250">
        <f t="shared" si="4"/>
        <v>9.6704154035118748</v>
      </c>
    </row>
    <row r="78" spans="1:91">
      <c r="A78" s="32" t="s">
        <v>711</v>
      </c>
      <c r="B78" s="292" t="s">
        <v>1393</v>
      </c>
      <c r="C78" s="133" t="s">
        <v>736</v>
      </c>
      <c r="D78" s="32" t="s">
        <v>101</v>
      </c>
      <c r="E78" s="47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>
        <f>IFERROR(IF(RIGHT(VLOOKUP($A78,csapatok!$A:$BL,X$271,FALSE),5)="Csere",VLOOKUP(LEFT(VLOOKUP($A78,csapatok!$A:$BL,X$271,FALSE),LEN(VLOOKUP($A78,csapatok!$A:$BL,X$271,FALSE))-6),'csapat-ranglista'!$A:$CC,X$272,FALSE)/8,VLOOKUP(VLOOKUP($A78,csapatok!$A:$BL,X$271,FALSE),'csapat-ranglista'!$A:$CC,X$272,FALSE)/4),0)</f>
        <v>0</v>
      </c>
      <c r="Y78" s="32">
        <f>IFERROR(IF(RIGHT(VLOOKUP($A78,csapatok!$A:$BL,Y$271,FALSE),5)="Csere",VLOOKUP(LEFT(VLOOKUP($A78,csapatok!$A:$BL,Y$271,FALSE),LEN(VLOOKUP($A78,csapatok!$A:$BL,Y$271,FALSE))-6),'csapat-ranglista'!$A:$CC,Y$272,FALSE)/8,VLOOKUP(VLOOKUP($A78,csapatok!$A:$BL,Y$271,FALSE),'csapat-ranglista'!$A:$CC,Y$272,FALSE)/4),0)</f>
        <v>0</v>
      </c>
      <c r="Z78" s="32">
        <f>IFERROR(IF(RIGHT(VLOOKUP($A78,csapatok!$A:$BL,Z$271,FALSE),5)="Csere",VLOOKUP(LEFT(VLOOKUP($A78,csapatok!$A:$BL,Z$271,FALSE),LEN(VLOOKUP($A78,csapatok!$A:$BL,Z$271,FALSE))-6),'csapat-ranglista'!$A:$CC,Z$272,FALSE)/8,VLOOKUP(VLOOKUP($A78,csapatok!$A:$BL,Z$271,FALSE),'csapat-ranglista'!$A:$CC,Z$272,FALSE)/4),0)</f>
        <v>0</v>
      </c>
      <c r="AA78" s="32">
        <f>IFERROR(IF(RIGHT(VLOOKUP($A78,csapatok!$A:$BL,AA$271,FALSE),5)="Csere",VLOOKUP(LEFT(VLOOKUP($A78,csapatok!$A:$BL,AA$271,FALSE),LEN(VLOOKUP($A78,csapatok!$A:$BL,AA$271,FALSE))-6),'csapat-ranglista'!$A:$CC,AA$272,FALSE)/8,VLOOKUP(VLOOKUP($A78,csapatok!$A:$BL,AA$271,FALSE),'csapat-ranglista'!$A:$CC,AA$272,FALSE)/4),0)</f>
        <v>0</v>
      </c>
      <c r="AB78" s="226">
        <f>IFERROR(IF(RIGHT(VLOOKUP($A78,csapatok!$A:$BL,AB$271,FALSE),5)="Csere",VLOOKUP(LEFT(VLOOKUP($A78,csapatok!$A:$BL,AB$271,FALSE),LEN(VLOOKUP($A78,csapatok!$A:$BL,AB$271,FALSE))-6),'csapat-ranglista'!$A:$CC,AB$272,FALSE)/8,VLOOKUP(VLOOKUP($A78,csapatok!$A:$BL,AB$271,FALSE),'csapat-ranglista'!$A:$CC,AB$272,FALSE)/4),0)</f>
        <v>0</v>
      </c>
      <c r="AC78" s="226">
        <f>IFERROR(IF(RIGHT(VLOOKUP($A78,csapatok!$A:$BL,AC$271,FALSE),5)="Csere",VLOOKUP(LEFT(VLOOKUP($A78,csapatok!$A:$BL,AC$271,FALSE),LEN(VLOOKUP($A78,csapatok!$A:$BL,AC$271,FALSE))-6),'csapat-ranglista'!$A:$CC,AC$272,FALSE)/8,VLOOKUP(VLOOKUP($A78,csapatok!$A:$BL,AC$271,FALSE),'csapat-ranglista'!$A:$CC,AC$272,FALSE)/4),0)</f>
        <v>0</v>
      </c>
      <c r="AD78" s="226">
        <f>IFERROR(IF(RIGHT(VLOOKUP($A78,csapatok!$A:$BL,AD$271,FALSE),5)="Csere",VLOOKUP(LEFT(VLOOKUP($A78,csapatok!$A:$BL,AD$271,FALSE),LEN(VLOOKUP($A78,csapatok!$A:$BL,AD$271,FALSE))-6),'csapat-ranglista'!$A:$CC,AD$272,FALSE)/8,VLOOKUP(VLOOKUP($A78,csapatok!$A:$BL,AD$271,FALSE),'csapat-ranglista'!$A:$CC,AD$272,FALSE)/4),0)</f>
        <v>0</v>
      </c>
      <c r="AE78" s="226">
        <f>IFERROR(IF(RIGHT(VLOOKUP($A78,csapatok!$A:$BL,AE$271,FALSE),5)="Csere",VLOOKUP(LEFT(VLOOKUP($A78,csapatok!$A:$BL,AE$271,FALSE),LEN(VLOOKUP($A78,csapatok!$A:$BL,AE$271,FALSE))-6),'csapat-ranglista'!$A:$CC,AE$272,FALSE)/8,VLOOKUP(VLOOKUP($A78,csapatok!$A:$BL,AE$271,FALSE),'csapat-ranglista'!$A:$CC,AE$272,FALSE)/4),0)</f>
        <v>0</v>
      </c>
      <c r="AF78" s="226">
        <f>IFERROR(IF(RIGHT(VLOOKUP($A78,csapatok!$A:$BL,AF$271,FALSE),5)="Csere",VLOOKUP(LEFT(VLOOKUP($A78,csapatok!$A:$BL,AF$271,FALSE),LEN(VLOOKUP($A78,csapatok!$A:$BL,AF$271,FALSE))-6),'csapat-ranglista'!$A:$CC,AF$272,FALSE)/8,VLOOKUP(VLOOKUP($A78,csapatok!$A:$BL,AF$271,FALSE),'csapat-ranglista'!$A:$CC,AF$272,FALSE)/4),0)</f>
        <v>0</v>
      </c>
      <c r="AG78" s="226">
        <f>IFERROR(IF(RIGHT(VLOOKUP($A78,csapatok!$A:$BL,AG$271,FALSE),5)="Csere",VLOOKUP(LEFT(VLOOKUP($A78,csapatok!$A:$BL,AG$271,FALSE),LEN(VLOOKUP($A78,csapatok!$A:$BL,AG$271,FALSE))-6),'csapat-ranglista'!$A:$CC,AG$272,FALSE)/8,VLOOKUP(VLOOKUP($A78,csapatok!$A:$BL,AG$271,FALSE),'csapat-ranglista'!$A:$CC,AG$272,FALSE)/4),0)</f>
        <v>0</v>
      </c>
      <c r="AH78" s="226">
        <f>IFERROR(IF(RIGHT(VLOOKUP($A78,csapatok!$A:$BL,AH$271,FALSE),5)="Csere",VLOOKUP(LEFT(VLOOKUP($A78,csapatok!$A:$BL,AH$271,FALSE),LEN(VLOOKUP($A78,csapatok!$A:$BL,AH$271,FALSE))-6),'csapat-ranglista'!$A:$CC,AH$272,FALSE)/8,VLOOKUP(VLOOKUP($A78,csapatok!$A:$BL,AH$271,FALSE),'csapat-ranglista'!$A:$CC,AH$272,FALSE)/4),0)</f>
        <v>0</v>
      </c>
      <c r="AI78" s="226">
        <f>IFERROR(IF(RIGHT(VLOOKUP($A78,csapatok!$A:$BL,AI$271,FALSE),5)="Csere",VLOOKUP(LEFT(VLOOKUP($A78,csapatok!$A:$BL,AI$271,FALSE),LEN(VLOOKUP($A78,csapatok!$A:$BL,AI$271,FALSE))-6),'csapat-ranglista'!$A:$CC,AI$272,FALSE)/8,VLOOKUP(VLOOKUP($A78,csapatok!$A:$BL,AI$271,FALSE),'csapat-ranglista'!$A:$CC,AI$272,FALSE)/4),0)</f>
        <v>0</v>
      </c>
      <c r="AJ78" s="226">
        <f>IFERROR(IF(RIGHT(VLOOKUP($A78,csapatok!$A:$BL,AJ$271,FALSE),5)="Csere",VLOOKUP(LEFT(VLOOKUP($A78,csapatok!$A:$BL,AJ$271,FALSE),LEN(VLOOKUP($A78,csapatok!$A:$BL,AJ$271,FALSE))-6),'csapat-ranglista'!$A:$CC,AJ$272,FALSE)/8,VLOOKUP(VLOOKUP($A78,csapatok!$A:$BL,AJ$271,FALSE),'csapat-ranglista'!$A:$CC,AJ$272,FALSE)/2),0)</f>
        <v>0</v>
      </c>
      <c r="AK78" s="226">
        <f>IFERROR(IF(RIGHT(VLOOKUP($A78,csapatok!$A:$CN,AK$271,FALSE),5)="Csere",VLOOKUP(LEFT(VLOOKUP($A78,csapatok!$A:$CN,AK$271,FALSE),LEN(VLOOKUP($A78,csapatok!$A:$CN,AK$271,FALSE))-6),'csapat-ranglista'!$A:$CC,AK$272,FALSE)/8,VLOOKUP(VLOOKUP($A78,csapatok!$A:$CN,AK$271,FALSE),'csapat-ranglista'!$A:$CC,AK$272,FALSE)/4),0)</f>
        <v>0</v>
      </c>
      <c r="AL78" s="226">
        <f>IFERROR(IF(RIGHT(VLOOKUP($A78,csapatok!$A:$CN,AL$271,FALSE),5)="Csere",VLOOKUP(LEFT(VLOOKUP($A78,csapatok!$A:$CN,AL$271,FALSE),LEN(VLOOKUP($A78,csapatok!$A:$CN,AL$271,FALSE))-6),'csapat-ranglista'!$A:$CC,AL$272,FALSE)/8,VLOOKUP(VLOOKUP($A78,csapatok!$A:$CN,AL$271,FALSE),'csapat-ranglista'!$A:$CC,AL$272,FALSE)/4),0)</f>
        <v>0</v>
      </c>
      <c r="AM78" s="226">
        <f>IFERROR(IF(RIGHT(VLOOKUP($A78,csapatok!$A:$CN,AM$271,FALSE),5)="Csere",VLOOKUP(LEFT(VLOOKUP($A78,csapatok!$A:$CN,AM$271,FALSE),LEN(VLOOKUP($A78,csapatok!$A:$CN,AM$271,FALSE))-6),'csapat-ranglista'!$A:$CC,AM$272,FALSE)/8,VLOOKUP(VLOOKUP($A78,csapatok!$A:$CN,AM$271,FALSE),'csapat-ranglista'!$A:$CC,AM$272,FALSE)/4),0)</f>
        <v>0</v>
      </c>
      <c r="AN78" s="226">
        <f>IFERROR(IF(RIGHT(VLOOKUP($A78,csapatok!$A:$CN,AN$271,FALSE),5)="Csere",VLOOKUP(LEFT(VLOOKUP($A78,csapatok!$A:$CN,AN$271,FALSE),LEN(VLOOKUP($A78,csapatok!$A:$CN,AN$271,FALSE))-6),'csapat-ranglista'!$A:$CC,AN$272,FALSE)/8,VLOOKUP(VLOOKUP($A78,csapatok!$A:$CN,AN$271,FALSE),'csapat-ranglista'!$A:$CC,AN$272,FALSE)/4),0)</f>
        <v>0</v>
      </c>
      <c r="AO78" s="226">
        <f>IFERROR(IF(RIGHT(VLOOKUP($A78,csapatok!$A:$CN,AO$271,FALSE),5)="Csere",VLOOKUP(LEFT(VLOOKUP($A78,csapatok!$A:$CN,AO$271,FALSE),LEN(VLOOKUP($A78,csapatok!$A:$CN,AO$271,FALSE))-6),'csapat-ranglista'!$A:$CC,AO$272,FALSE)/8,VLOOKUP(VLOOKUP($A78,csapatok!$A:$CN,AO$271,FALSE),'csapat-ranglista'!$A:$CC,AO$272,FALSE)/4),0)</f>
        <v>0</v>
      </c>
      <c r="AP78" s="226">
        <f>IFERROR(IF(RIGHT(VLOOKUP($A78,csapatok!$A:$CN,AP$271,FALSE),5)="Csere",VLOOKUP(LEFT(VLOOKUP($A78,csapatok!$A:$CN,AP$271,FALSE),LEN(VLOOKUP($A78,csapatok!$A:$CN,AP$271,FALSE))-6),'csapat-ranglista'!$A:$CC,AP$272,FALSE)/8,VLOOKUP(VLOOKUP($A78,csapatok!$A:$CN,AP$271,FALSE),'csapat-ranglista'!$A:$CC,AP$272,FALSE)/4),0)</f>
        <v>0</v>
      </c>
      <c r="AQ78" s="226">
        <f>IFERROR(IF(RIGHT(VLOOKUP($A78,csapatok!$A:$CN,AQ$271,FALSE),5)="Csere",VLOOKUP(LEFT(VLOOKUP($A78,csapatok!$A:$CN,AQ$271,FALSE),LEN(VLOOKUP($A78,csapatok!$A:$CN,AQ$271,FALSE))-6),'csapat-ranglista'!$A:$CC,AQ$272,FALSE)/8,VLOOKUP(VLOOKUP($A78,csapatok!$A:$CN,AQ$271,FALSE),'csapat-ranglista'!$A:$CC,AQ$272,FALSE)/4),0)</f>
        <v>0</v>
      </c>
      <c r="AR78" s="226">
        <f>IFERROR(IF(RIGHT(VLOOKUP($A78,csapatok!$A:$CN,AR$271,FALSE),5)="Csere",VLOOKUP(LEFT(VLOOKUP($A78,csapatok!$A:$CN,AR$271,FALSE),LEN(VLOOKUP($A78,csapatok!$A:$CN,AR$271,FALSE))-6),'csapat-ranglista'!$A:$CC,AR$272,FALSE)/8,VLOOKUP(VLOOKUP($A78,csapatok!$A:$CN,AR$271,FALSE),'csapat-ranglista'!$A:$CC,AR$272,FALSE)/4),0)</f>
        <v>0</v>
      </c>
      <c r="AS78" s="226">
        <f>IFERROR(IF(RIGHT(VLOOKUP($A78,csapatok!$A:$CN,AS$271,FALSE),5)="Csere",VLOOKUP(LEFT(VLOOKUP($A78,csapatok!$A:$CN,AS$271,FALSE),LEN(VLOOKUP($A78,csapatok!$A:$CN,AS$271,FALSE))-6),'csapat-ranglista'!$A:$CC,AS$272,FALSE)/8,VLOOKUP(VLOOKUP($A78,csapatok!$A:$CN,AS$271,FALSE),'csapat-ranglista'!$A:$CC,AS$272,FALSE)/4),0)</f>
        <v>0</v>
      </c>
      <c r="AT78" s="226">
        <f>IFERROR(IF(RIGHT(VLOOKUP($A78,csapatok!$A:$CN,AT$271,FALSE),5)="Csere",VLOOKUP(LEFT(VLOOKUP($A78,csapatok!$A:$CN,AT$271,FALSE),LEN(VLOOKUP($A78,csapatok!$A:$CN,AT$271,FALSE))-6),'csapat-ranglista'!$A:$CC,AT$272,FALSE)/8,VLOOKUP(VLOOKUP($A78,csapatok!$A:$CN,AT$271,FALSE),'csapat-ranglista'!$A:$CC,AT$272,FALSE)/4),0)</f>
        <v>0</v>
      </c>
      <c r="AU78" s="226">
        <f>IFERROR(IF(RIGHT(VLOOKUP($A78,csapatok!$A:$CN,AU$271,FALSE),5)="Csere",VLOOKUP(LEFT(VLOOKUP($A78,csapatok!$A:$CN,AU$271,FALSE),LEN(VLOOKUP($A78,csapatok!$A:$CN,AU$271,FALSE))-6),'csapat-ranglista'!$A:$CC,AU$272,FALSE)/8,VLOOKUP(VLOOKUP($A78,csapatok!$A:$CN,AU$271,FALSE),'csapat-ranglista'!$A:$CC,AU$272,FALSE)/4),0)</f>
        <v>0.49977044154560329</v>
      </c>
      <c r="AV78" s="226">
        <f>IFERROR(IF(RIGHT(VLOOKUP($A78,csapatok!$A:$CN,AV$271,FALSE),5)="Csere",VLOOKUP(LEFT(VLOOKUP($A78,csapatok!$A:$CN,AV$271,FALSE),LEN(VLOOKUP($A78,csapatok!$A:$CN,AV$271,FALSE))-6),'csapat-ranglista'!$A:$CC,AV$272,FALSE)/8,VLOOKUP(VLOOKUP($A78,csapatok!$A:$CN,AV$271,FALSE),'csapat-ranglista'!$A:$CC,AV$272,FALSE)/4),0)</f>
        <v>0</v>
      </c>
      <c r="AW78" s="226">
        <f>IFERROR(IF(RIGHT(VLOOKUP($A78,csapatok!$A:$CN,AW$271,FALSE),5)="Csere",VLOOKUP(LEFT(VLOOKUP($A78,csapatok!$A:$CN,AW$271,FALSE),LEN(VLOOKUP($A78,csapatok!$A:$CN,AW$271,FALSE))-6),'csapat-ranglista'!$A:$CC,AW$272,FALSE)/8,VLOOKUP(VLOOKUP($A78,csapatok!$A:$CN,AW$271,FALSE),'csapat-ranglista'!$A:$CC,AW$272,FALSE)/4),0)</f>
        <v>0</v>
      </c>
      <c r="AX78" s="226">
        <f>IFERROR(IF(RIGHT(VLOOKUP($A78,csapatok!$A:$CN,AX$271,FALSE),5)="Csere",VLOOKUP(LEFT(VLOOKUP($A78,csapatok!$A:$CN,AX$271,FALSE),LEN(VLOOKUP($A78,csapatok!$A:$CN,AX$271,FALSE))-6),'csapat-ranglista'!$A:$CC,AX$272,FALSE)/8,VLOOKUP(VLOOKUP($A78,csapatok!$A:$CN,AX$271,FALSE),'csapat-ranglista'!$A:$CC,AX$272,FALSE)/4),0)</f>
        <v>0</v>
      </c>
      <c r="AY78" s="226">
        <f>IFERROR(IF(RIGHT(VLOOKUP($A78,csapatok!$A:$GR,AY$271,FALSE),5)="Csere",VLOOKUP(LEFT(VLOOKUP($A78,csapatok!$A:$GR,AY$271,FALSE),LEN(VLOOKUP($A78,csapatok!$A:$GR,AY$271,FALSE))-6),'csapat-ranglista'!$A:$CC,AY$272,FALSE)/8,VLOOKUP(VLOOKUP($A78,csapatok!$A:$GR,AY$271,FALSE),'csapat-ranglista'!$A:$CC,AY$272,FALSE)/4),0)</f>
        <v>0</v>
      </c>
      <c r="AZ78" s="226">
        <f>IFERROR(IF(RIGHT(VLOOKUP($A78,csapatok!$A:$GR,AZ$271,FALSE),5)="Csere",VLOOKUP(LEFT(VLOOKUP($A78,csapatok!$A:$GR,AZ$271,FALSE),LEN(VLOOKUP($A78,csapatok!$A:$GR,AZ$271,FALSE))-6),'csapat-ranglista'!$A:$CC,AZ$272,FALSE)/8,VLOOKUP(VLOOKUP($A78,csapatok!$A:$GR,AZ$271,FALSE),'csapat-ranglista'!$A:$CC,AZ$272,FALSE)/4),0)</f>
        <v>0</v>
      </c>
      <c r="BA78" s="226">
        <f>IFERROR(IF(RIGHT(VLOOKUP($A78,csapatok!$A:$GR,BA$271,FALSE),5)="Csere",VLOOKUP(LEFT(VLOOKUP($A78,csapatok!$A:$GR,BA$271,FALSE),LEN(VLOOKUP($A78,csapatok!$A:$GR,BA$271,FALSE))-6),'csapat-ranglista'!$A:$CC,BA$272,FALSE)/8,VLOOKUP(VLOOKUP($A78,csapatok!$A:$GR,BA$271,FALSE),'csapat-ranglista'!$A:$CC,BA$272,FALSE)/4),0)</f>
        <v>0</v>
      </c>
      <c r="BB78" s="226">
        <f>IFERROR(IF(RIGHT(VLOOKUP($A78,csapatok!$A:$GR,BB$271,FALSE),5)="Csere",VLOOKUP(LEFT(VLOOKUP($A78,csapatok!$A:$GR,BB$271,FALSE),LEN(VLOOKUP($A78,csapatok!$A:$GR,BB$271,FALSE))-6),'csapat-ranglista'!$A:$CC,BB$272,FALSE)/8,VLOOKUP(VLOOKUP($A78,csapatok!$A:$GR,BB$271,FALSE),'csapat-ranglista'!$A:$CC,BB$272,FALSE)/4),0)</f>
        <v>0</v>
      </c>
      <c r="BC78" s="227">
        <f>versenyek!$ES$11*IFERROR(VLOOKUP(VLOOKUP($A78,versenyek!ER:ET,3,FALSE),szabalyok!$A$16:$B$23,2,FALSE)/4,0)</f>
        <v>0</v>
      </c>
      <c r="BD78" s="227">
        <f>versenyek!$EV$11*IFERROR(VLOOKUP(VLOOKUP($A78,versenyek!EU:EW,3,FALSE),szabalyok!$A$16:$B$23,2,FALSE)/4,0)</f>
        <v>0</v>
      </c>
      <c r="BE78" s="226">
        <f>IFERROR(IF(RIGHT(VLOOKUP($A78,csapatok!$A:$GR,BE$271,FALSE),5)="Csere",VLOOKUP(LEFT(VLOOKUP($A78,csapatok!$A:$GR,BE$271,FALSE),LEN(VLOOKUP($A78,csapatok!$A:$GR,BE$271,FALSE))-6),'csapat-ranglista'!$A:$CC,BE$272,FALSE)/8,VLOOKUP(VLOOKUP($A78,csapatok!$A:$GR,BE$271,FALSE),'csapat-ranglista'!$A:$CC,BE$272,FALSE)/4),0)</f>
        <v>0</v>
      </c>
      <c r="BF78" s="226">
        <f>IFERROR(IF(RIGHT(VLOOKUP($A78,csapatok!$A:$GR,BF$271,FALSE),5)="Csere",VLOOKUP(LEFT(VLOOKUP($A78,csapatok!$A:$GR,BF$271,FALSE),LEN(VLOOKUP($A78,csapatok!$A:$GR,BF$271,FALSE))-6),'csapat-ranglista'!$A:$CC,BF$272,FALSE)/8,VLOOKUP(VLOOKUP($A78,csapatok!$A:$GR,BF$271,FALSE),'csapat-ranglista'!$A:$CC,BF$272,FALSE)/4),0)</f>
        <v>0</v>
      </c>
      <c r="BG78" s="226">
        <f>IFERROR(IF(RIGHT(VLOOKUP($A78,csapatok!$A:$GR,BG$271,FALSE),5)="Csere",VLOOKUP(LEFT(VLOOKUP($A78,csapatok!$A:$GR,BG$271,FALSE),LEN(VLOOKUP($A78,csapatok!$A:$GR,BG$271,FALSE))-6),'csapat-ranglista'!$A:$CC,BG$272,FALSE)/8,VLOOKUP(VLOOKUP($A78,csapatok!$A:$GR,BG$271,FALSE),'csapat-ranglista'!$A:$CC,BG$272,FALSE)/4),0)</f>
        <v>0</v>
      </c>
      <c r="BH78" s="226">
        <f>IFERROR(IF(RIGHT(VLOOKUP($A78,csapatok!$A:$GR,BH$271,FALSE),5)="Csere",VLOOKUP(LEFT(VLOOKUP($A78,csapatok!$A:$GR,BH$271,FALSE),LEN(VLOOKUP($A78,csapatok!$A:$GR,BH$271,FALSE))-6),'csapat-ranglista'!$A:$CC,BH$272,FALSE)/8,VLOOKUP(VLOOKUP($A78,csapatok!$A:$GR,BH$271,FALSE),'csapat-ranglista'!$A:$CC,BH$272,FALSE)/4),0)</f>
        <v>0</v>
      </c>
      <c r="BI78" s="226">
        <f>IFERROR(IF(RIGHT(VLOOKUP($A78,csapatok!$A:$GR,BI$271,FALSE),5)="Csere",VLOOKUP(LEFT(VLOOKUP($A78,csapatok!$A:$GR,BI$271,FALSE),LEN(VLOOKUP($A78,csapatok!$A:$GR,BI$271,FALSE))-6),'csapat-ranglista'!$A:$CC,BI$272,FALSE)/8,VLOOKUP(VLOOKUP($A78,csapatok!$A:$GR,BI$271,FALSE),'csapat-ranglista'!$A:$CC,BI$272,FALSE)/4),0)</f>
        <v>0</v>
      </c>
      <c r="BJ78" s="226">
        <f>IFERROR(IF(RIGHT(VLOOKUP($A78,csapatok!$A:$GR,BJ$271,FALSE),5)="Csere",VLOOKUP(LEFT(VLOOKUP($A78,csapatok!$A:$GR,BJ$271,FALSE),LEN(VLOOKUP($A78,csapatok!$A:$GR,BJ$271,FALSE))-6),'csapat-ranglista'!$A:$CC,BJ$272,FALSE)/8,VLOOKUP(VLOOKUP($A78,csapatok!$A:$GR,BJ$271,FALSE),'csapat-ranglista'!$A:$CC,BJ$272,FALSE)/4),0)</f>
        <v>0</v>
      </c>
      <c r="BK78" s="226">
        <f>IFERROR(IF(RIGHT(VLOOKUP($A78,csapatok!$A:$GR,BK$271,FALSE),5)="Csere",VLOOKUP(LEFT(VLOOKUP($A78,csapatok!$A:$GR,BK$271,FALSE),LEN(VLOOKUP($A78,csapatok!$A:$GR,BK$271,FALSE))-6),'csapat-ranglista'!$A:$CC,BK$272,FALSE)/8,VLOOKUP(VLOOKUP($A78,csapatok!$A:$GR,BK$271,FALSE),'csapat-ranglista'!$A:$CC,BK$272,FALSE)/4),0)</f>
        <v>0</v>
      </c>
      <c r="BL78" s="226">
        <f>IFERROR(IF(RIGHT(VLOOKUP($A78,csapatok!$A:$GR,BL$271,FALSE),5)="Csere",VLOOKUP(LEFT(VLOOKUP($A78,csapatok!$A:$GR,BL$271,FALSE),LEN(VLOOKUP($A78,csapatok!$A:$GR,BL$271,FALSE))-6),'csapat-ranglista'!$A:$CC,BL$272,FALSE)/8,VLOOKUP(VLOOKUP($A78,csapatok!$A:$GR,BL$271,FALSE),'csapat-ranglista'!$A:$CC,BL$272,FALSE)/4),0)</f>
        <v>0</v>
      </c>
      <c r="BM78" s="226">
        <f>IFERROR(IF(RIGHT(VLOOKUP($A78,csapatok!$A:$GR,BM$271,FALSE),5)="Csere",VLOOKUP(LEFT(VLOOKUP($A78,csapatok!$A:$GR,BM$271,FALSE),LEN(VLOOKUP($A78,csapatok!$A:$GR,BM$271,FALSE))-6),'csapat-ranglista'!$A:$CC,BM$272,FALSE)/8,VLOOKUP(VLOOKUP($A78,csapatok!$A:$GR,BM$271,FALSE),'csapat-ranglista'!$A:$CC,BM$272,FALSE)/4),0)</f>
        <v>0</v>
      </c>
      <c r="BN78" s="226">
        <f>IFERROR(IF(RIGHT(VLOOKUP($A78,csapatok!$A:$GR,BN$271,FALSE),5)="Csere",VLOOKUP(LEFT(VLOOKUP($A78,csapatok!$A:$GR,BN$271,FALSE),LEN(VLOOKUP($A78,csapatok!$A:$GR,BN$271,FALSE))-6),'csapat-ranglista'!$A:$CC,BN$272,FALSE)/8,VLOOKUP(VLOOKUP($A78,csapatok!$A:$GR,BN$271,FALSE),'csapat-ranglista'!$A:$CC,BN$272,FALSE)/4),0)</f>
        <v>0</v>
      </c>
      <c r="BO78" s="226">
        <f>IFERROR(IF(RIGHT(VLOOKUP($A78,csapatok!$A:$GR,BO$271,FALSE),5)="Csere",VLOOKUP(LEFT(VLOOKUP($A78,csapatok!$A:$GR,BO$271,FALSE),LEN(VLOOKUP($A78,csapatok!$A:$GR,BO$271,FALSE))-6),'csapat-ranglista'!$A:$CC,BO$272,FALSE)/8,VLOOKUP(VLOOKUP($A78,csapatok!$A:$GR,BO$271,FALSE),'csapat-ranglista'!$A:$CC,BO$272,FALSE)/4),0)</f>
        <v>5.8356301397527837</v>
      </c>
      <c r="BP78" s="226">
        <f>IFERROR(IF(RIGHT(VLOOKUP($A78,csapatok!$A:$GR,BP$271,FALSE),5)="Csere",VLOOKUP(LEFT(VLOOKUP($A78,csapatok!$A:$GR,BP$271,FALSE),LEN(VLOOKUP($A78,csapatok!$A:$GR,BP$271,FALSE))-6),'csapat-ranglista'!$A:$CC,BP$272,FALSE)/8,VLOOKUP(VLOOKUP($A78,csapatok!$A:$GR,BP$271,FALSE),'csapat-ranglista'!$A:$CC,BP$272,FALSE)/4),0)</f>
        <v>0</v>
      </c>
      <c r="BQ78" s="226">
        <f>IFERROR(IF(RIGHT(VLOOKUP($A78,csapatok!$A:$GR,BQ$271,FALSE),5)="Csere",VLOOKUP(LEFT(VLOOKUP($A78,csapatok!$A:$GR,BQ$271,FALSE),LEN(VLOOKUP($A78,csapatok!$A:$GR,BQ$271,FALSE))-6),'csapat-ranglista'!$A:$CC,BQ$272,FALSE)/8,VLOOKUP(VLOOKUP($A78,csapatok!$A:$GR,BQ$271,FALSE),'csapat-ranglista'!$A:$CC,BQ$272,FALSE)/4),0)</f>
        <v>0</v>
      </c>
      <c r="BR78" s="226">
        <f>IFERROR(IF(RIGHT(VLOOKUP($A78,csapatok!$A:$GR,BR$271,FALSE),5)="Csere",VLOOKUP(LEFT(VLOOKUP($A78,csapatok!$A:$GR,BR$271,FALSE),LEN(VLOOKUP($A78,csapatok!$A:$GR,BR$271,FALSE))-6),'csapat-ranglista'!$A:$CC,BR$272,FALSE)/8,VLOOKUP(VLOOKUP($A78,csapatok!$A:$GR,BR$271,FALSE),'csapat-ranglista'!$A:$CC,BR$272,FALSE)/4),0)</f>
        <v>0</v>
      </c>
      <c r="BS78" s="226">
        <f>IFERROR(IF(RIGHT(VLOOKUP($A78,csapatok!$A:$GR,BS$271,FALSE),5)="Csere",VLOOKUP(LEFT(VLOOKUP($A78,csapatok!$A:$GR,BS$271,FALSE),LEN(VLOOKUP($A78,csapatok!$A:$GR,BS$271,FALSE))-6),'csapat-ranglista'!$A:$CC,BS$272,FALSE)/8,VLOOKUP(VLOOKUP($A78,csapatok!$A:$GR,BS$271,FALSE),'csapat-ranglista'!$A:$CC,BS$272,FALSE)/4),0)</f>
        <v>0</v>
      </c>
      <c r="BT78" s="226">
        <f>IFERROR(IF(RIGHT(VLOOKUP($A78,csapatok!$A:$GR,BT$271,FALSE),5)="Csere",VLOOKUP(LEFT(VLOOKUP($A78,csapatok!$A:$GR,BT$271,FALSE),LEN(VLOOKUP($A78,csapatok!$A:$GR,BT$271,FALSE))-6),'csapat-ranglista'!$A:$CC,BT$272,FALSE)/8,VLOOKUP(VLOOKUP($A78,csapatok!$A:$GR,BT$271,FALSE),'csapat-ranglista'!$A:$CC,BT$272,FALSE)/4),0)</f>
        <v>0</v>
      </c>
      <c r="BU78" s="226">
        <f>IFERROR(IF(RIGHT(VLOOKUP($A78,csapatok!$A:$GR,BU$271,FALSE),5)="Csere",VLOOKUP(LEFT(VLOOKUP($A78,csapatok!$A:$GR,BU$271,FALSE),LEN(VLOOKUP($A78,csapatok!$A:$GR,BU$271,FALSE))-6),'csapat-ranglista'!$A:$CC,BU$272,FALSE)/8,VLOOKUP(VLOOKUP($A78,csapatok!$A:$GR,BU$271,FALSE),'csapat-ranglista'!$A:$CC,BU$272,FALSE)/4),0)</f>
        <v>0.3066385835065441</v>
      </c>
      <c r="BV78" s="226">
        <f>IFERROR(IF(RIGHT(VLOOKUP($A78,csapatok!$A:$GR,BV$271,FALSE),5)="Csere",VLOOKUP(LEFT(VLOOKUP($A78,csapatok!$A:$GR,BV$271,FALSE),LEN(VLOOKUP($A78,csapatok!$A:$GR,BV$271,FALSE))-6),'csapat-ranglista'!$A:$CC,BV$272,FALSE)/8,VLOOKUP(VLOOKUP($A78,csapatok!$A:$GR,BV$271,FALSE),'csapat-ranglista'!$A:$CC,BV$272,FALSE)/4),0)</f>
        <v>0</v>
      </c>
      <c r="BW78" s="226">
        <f>IFERROR(IF(RIGHT(VLOOKUP($A78,csapatok!$A:$GR,BW$271,FALSE),5)="Csere",VLOOKUP(LEFT(VLOOKUP($A78,csapatok!$A:$GR,BW$271,FALSE),LEN(VLOOKUP($A78,csapatok!$A:$GR,BW$271,FALSE))-6),'csapat-ranglista'!$A:$CC,BW$272,FALSE)/8,VLOOKUP(VLOOKUP($A78,csapatok!$A:$GR,BW$271,FALSE),'csapat-ranglista'!$A:$CC,BW$272,FALSE)/4),0)</f>
        <v>0</v>
      </c>
      <c r="BX78" s="226">
        <f>IFERROR(IF(RIGHT(VLOOKUP($A78,csapatok!$A:$GR,BX$271,FALSE),5)="Csere",VLOOKUP(LEFT(VLOOKUP($A78,csapatok!$A:$GR,BX$271,FALSE),LEN(VLOOKUP($A78,csapatok!$A:$GR,BX$271,FALSE))-6),'csapat-ranglista'!$A:$CC,BX$272,FALSE)/8,VLOOKUP(VLOOKUP($A78,csapatok!$A:$GR,BX$271,FALSE),'csapat-ranglista'!$A:$CC,BX$272,FALSE)/4),0)</f>
        <v>0</v>
      </c>
      <c r="BY78" s="226">
        <f>IFERROR(IF(RIGHT(VLOOKUP($A78,csapatok!$A:$GR,BY$271,FALSE),5)="Csere",VLOOKUP(LEFT(VLOOKUP($A78,csapatok!$A:$GR,BY$271,FALSE),LEN(VLOOKUP($A78,csapatok!$A:$GR,BY$271,FALSE))-6),'csapat-ranglista'!$A:$CC,BY$272,FALSE)/8,VLOOKUP(VLOOKUP($A78,csapatok!$A:$GR,BY$271,FALSE),'csapat-ranglista'!$A:$CC,BY$272,FALSE)/4),0)</f>
        <v>3.3975631811422726</v>
      </c>
      <c r="BZ78" s="226">
        <f>IFERROR(IF(RIGHT(VLOOKUP($A78,csapatok!$A:$GR,BZ$271,FALSE),5)="Csere",VLOOKUP(LEFT(VLOOKUP($A78,csapatok!$A:$GR,BZ$271,FALSE),LEN(VLOOKUP($A78,csapatok!$A:$GR,BZ$271,FALSE))-6),'csapat-ranglista'!$A:$CC,BZ$272,FALSE)/8,VLOOKUP(VLOOKUP($A78,csapatok!$A:$GR,BZ$271,FALSE),'csapat-ranglista'!$A:$CC,BZ$272,FALSE)/4),0)</f>
        <v>0</v>
      </c>
      <c r="CA78" s="226">
        <f>IFERROR(IF(RIGHT(VLOOKUP($A78,csapatok!$A:$GR,CA$271,FALSE),5)="Csere",VLOOKUP(LEFT(VLOOKUP($A78,csapatok!$A:$GR,CA$271,FALSE),LEN(VLOOKUP($A78,csapatok!$A:$GR,CA$271,FALSE))-6),'csapat-ranglista'!$A:$CC,CA$272,FALSE)/8,VLOOKUP(VLOOKUP($A78,csapatok!$A:$GR,CA$271,FALSE),'csapat-ranglista'!$A:$CC,CA$272,FALSE)/4),0)</f>
        <v>0</v>
      </c>
      <c r="CB78" s="226">
        <f>IFERROR(IF(RIGHT(VLOOKUP($A78,csapatok!$A:$GR,CB$271,FALSE),5)="Csere",VLOOKUP(LEFT(VLOOKUP($A78,csapatok!$A:$GR,CB$271,FALSE),LEN(VLOOKUP($A78,csapatok!$A:$GR,CB$271,FALSE))-6),'csapat-ranglista'!$A:$CC,CB$272,FALSE)/8,VLOOKUP(VLOOKUP($A78,csapatok!$A:$GR,CB$271,FALSE),'csapat-ranglista'!$A:$CC,CB$272,FALSE)/4),0)</f>
        <v>0</v>
      </c>
      <c r="CC78" s="226">
        <f>IFERROR(IF(RIGHT(VLOOKUP($A78,csapatok!$A:$GR,CC$271,FALSE),5)="Csere",VLOOKUP(LEFT(VLOOKUP($A78,csapatok!$A:$GR,CC$271,FALSE),LEN(VLOOKUP($A78,csapatok!$A:$GR,CC$271,FALSE))-6),'csapat-ranglista'!$A:$CC,CC$272,FALSE)/8,VLOOKUP(VLOOKUP($A78,csapatok!$A:$GR,CC$271,FALSE),'csapat-ranglista'!$A:$CC,CC$272,FALSE)/4),0)</f>
        <v>0</v>
      </c>
      <c r="CD78" s="226">
        <f>IFERROR(IF(RIGHT(VLOOKUP($A78,csapatok!$A:$GR,CD$271,FALSE),5)="Csere",VLOOKUP(LEFT(VLOOKUP($A78,csapatok!$A:$GR,CD$271,FALSE),LEN(VLOOKUP($A78,csapatok!$A:$GR,CD$271,FALSE))-6),'csapat-ranglista'!$A:$CC,CD$272,FALSE)/8,VLOOKUP(VLOOKUP($A78,csapatok!$A:$GR,CD$271,FALSE),'csapat-ranglista'!$A:$CC,CD$272,FALSE)/4),0)</f>
        <v>0</v>
      </c>
      <c r="CE78" s="226">
        <f>IFERROR(IF(RIGHT(VLOOKUP($A78,csapatok!$A:$GR,CE$271,FALSE),5)="Csere",VLOOKUP(LEFT(VLOOKUP($A78,csapatok!$A:$GR,CE$271,FALSE),LEN(VLOOKUP($A78,csapatok!$A:$GR,CE$271,FALSE))-6),'csapat-ranglista'!$A:$CC,CE$272,FALSE)/8,VLOOKUP(VLOOKUP($A78,csapatok!$A:$GR,CE$271,FALSE),'csapat-ranglista'!$A:$CC,CE$272,FALSE)/4),0)</f>
        <v>0</v>
      </c>
      <c r="CF78" s="226">
        <f>IFERROR(IF(RIGHT(VLOOKUP($A78,csapatok!$A:$GR,CF$271,FALSE),5)="Csere",VLOOKUP(LEFT(VLOOKUP($A78,csapatok!$A:$GR,CF$271,FALSE),LEN(VLOOKUP($A78,csapatok!$A:$GR,CF$271,FALSE))-6),'csapat-ranglista'!$A:$CC,CF$272,FALSE)/8,VLOOKUP(VLOOKUP($A78,csapatok!$A:$GR,CF$271,FALSE),'csapat-ranglista'!$A:$CC,CF$272,FALSE)/4),0)</f>
        <v>0</v>
      </c>
      <c r="CG78" s="226">
        <f>IFERROR(IF(RIGHT(VLOOKUP($A78,csapatok!$A:$GR,CG$271,FALSE),5)="Csere",VLOOKUP(LEFT(VLOOKUP($A78,csapatok!$A:$GR,CG$271,FALSE),LEN(VLOOKUP($A78,csapatok!$A:$GR,CG$271,FALSE))-6),'csapat-ranglista'!$A:$CC,CG$272,FALSE)/8,VLOOKUP(VLOOKUP($A78,csapatok!$A:$GR,CG$271,FALSE),'csapat-ranglista'!$A:$CC,CG$272,FALSE)/4),0)</f>
        <v>0</v>
      </c>
      <c r="CH78" s="226">
        <f>IFERROR(IF(RIGHT(VLOOKUP($A78,csapatok!$A:$GR,CH$271,FALSE),5)="Csere",VLOOKUP(LEFT(VLOOKUP($A78,csapatok!$A:$GR,CH$271,FALSE),LEN(VLOOKUP($A78,csapatok!$A:$GR,CH$271,FALSE))-6),'csapat-ranglista'!$A:$CC,CH$272,FALSE)/8,VLOOKUP(VLOOKUP($A78,csapatok!$A:$GR,CH$271,FALSE),'csapat-ranglista'!$A:$CC,CH$272,FALSE)/4),0)</f>
        <v>0</v>
      </c>
      <c r="CI78" s="226">
        <f>IFERROR(IF(RIGHT(VLOOKUP($A78,csapatok!$A:$GR,CI$271,FALSE),5)="Csere",VLOOKUP(LEFT(VLOOKUP($A78,csapatok!$A:$GR,CI$271,FALSE),LEN(VLOOKUP($A78,csapatok!$A:$GR,CI$271,FALSE))-6),'csapat-ranglista'!$A:$CC,CI$272,FALSE)/8,VLOOKUP(VLOOKUP($A78,csapatok!$A:$GR,CI$271,FALSE),'csapat-ranglista'!$A:$CC,CI$272,FALSE)/4),0)</f>
        <v>0</v>
      </c>
      <c r="CJ78" s="227">
        <f>versenyek!$IQ$11*IFERROR(VLOOKUP(VLOOKUP($A78,versenyek!IP:IR,3,FALSE),szabalyok!$A$16:$B$23,2,FALSE)/4,0)</f>
        <v>0</v>
      </c>
      <c r="CK78" s="227">
        <f>versenyek!$IT$11*IFERROR(VLOOKUP(VLOOKUP($A78,versenyek!IS:IU,3,FALSE),szabalyok!$A$16:$B$23,2,FALSE)/4,0)</f>
        <v>0</v>
      </c>
      <c r="CL78" s="226"/>
      <c r="CM78" s="250">
        <f t="shared" si="4"/>
        <v>9.5398319044016002</v>
      </c>
    </row>
    <row r="79" spans="1:91">
      <c r="A79" s="32" t="s">
        <v>1354</v>
      </c>
      <c r="B79" s="2">
        <v>35261</v>
      </c>
      <c r="C79" s="290" t="s">
        <v>1236</v>
      </c>
      <c r="D79" s="32" t="s">
        <v>9</v>
      </c>
      <c r="E79" s="47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226"/>
      <c r="AC79" s="226"/>
      <c r="AD79" s="226"/>
      <c r="AE79" s="226"/>
      <c r="AF79" s="226"/>
      <c r="AG79" s="226"/>
      <c r="AH79" s="226"/>
      <c r="AI79" s="226"/>
      <c r="AJ79" s="226"/>
      <c r="AK79" s="226"/>
      <c r="AL79" s="226"/>
      <c r="AM79" s="226"/>
      <c r="AN79" s="226"/>
      <c r="AO79" s="226"/>
      <c r="AP79" s="226"/>
      <c r="AQ79" s="226"/>
      <c r="AR79" s="226"/>
      <c r="AS79" s="226"/>
      <c r="AT79" s="226"/>
      <c r="AU79" s="226"/>
      <c r="AV79" s="226"/>
      <c r="AW79" s="226"/>
      <c r="AX79" s="226"/>
      <c r="AY79" s="226"/>
      <c r="AZ79" s="226"/>
      <c r="BA79" s="226"/>
      <c r="BB79" s="226">
        <f>IFERROR(IF(RIGHT(VLOOKUP($A79,csapatok!$A:$GR,BB$271,FALSE),5)="Csere",VLOOKUP(LEFT(VLOOKUP($A79,csapatok!$A:$GR,BB$271,FALSE),LEN(VLOOKUP($A79,csapatok!$A:$GR,BB$271,FALSE))-6),'csapat-ranglista'!$A:$CC,BB$272,FALSE)/8,VLOOKUP(VLOOKUP($A79,csapatok!$A:$GR,BB$271,FALSE),'csapat-ranglista'!$A:$CC,BB$272,FALSE)/4),0)</f>
        <v>0</v>
      </c>
      <c r="BC79" s="227">
        <f>versenyek!$ES$11*IFERROR(VLOOKUP(VLOOKUP($A79,versenyek!ER:ET,3,FALSE),szabalyok!$A$16:$B$23,2,FALSE)/4,0)</f>
        <v>0</v>
      </c>
      <c r="BD79" s="227">
        <f>versenyek!$EV$11*IFERROR(VLOOKUP(VLOOKUP($A79,versenyek!EU:EW,3,FALSE),szabalyok!$A$16:$B$23,2,FALSE)/4,0)</f>
        <v>0</v>
      </c>
      <c r="BE79" s="226">
        <f>IFERROR(IF(RIGHT(VLOOKUP($A79,csapatok!$A:$GR,BE$271,FALSE),5)="Csere",VLOOKUP(LEFT(VLOOKUP($A79,csapatok!$A:$GR,BE$271,FALSE),LEN(VLOOKUP($A79,csapatok!$A:$GR,BE$271,FALSE))-6),'csapat-ranglista'!$A:$CC,BE$272,FALSE)/8,VLOOKUP(VLOOKUP($A79,csapatok!$A:$GR,BE$271,FALSE),'csapat-ranglista'!$A:$CC,BE$272,FALSE)/4),0)</f>
        <v>0</v>
      </c>
      <c r="BF79" s="226">
        <f>IFERROR(IF(RIGHT(VLOOKUP($A79,csapatok!$A:$GR,BF$271,FALSE),5)="Csere",VLOOKUP(LEFT(VLOOKUP($A79,csapatok!$A:$GR,BF$271,FALSE),LEN(VLOOKUP($A79,csapatok!$A:$GR,BF$271,FALSE))-6),'csapat-ranglista'!$A:$CC,BF$272,FALSE)/8,VLOOKUP(VLOOKUP($A79,csapatok!$A:$GR,BF$271,FALSE),'csapat-ranglista'!$A:$CC,BF$272,FALSE)/4),0)</f>
        <v>0</v>
      </c>
      <c r="BG79" s="226">
        <f>IFERROR(IF(RIGHT(VLOOKUP($A79,csapatok!$A:$GR,BG$271,FALSE),5)="Csere",VLOOKUP(LEFT(VLOOKUP($A79,csapatok!$A:$GR,BG$271,FALSE),LEN(VLOOKUP($A79,csapatok!$A:$GR,BG$271,FALSE))-6),'csapat-ranglista'!$A:$CC,BG$272,FALSE)/8,VLOOKUP(VLOOKUP($A79,csapatok!$A:$GR,BG$271,FALSE),'csapat-ranglista'!$A:$CC,BG$272,FALSE)/4),0)</f>
        <v>0</v>
      </c>
      <c r="BH79" s="226">
        <f>IFERROR(IF(RIGHT(VLOOKUP($A79,csapatok!$A:$GR,BH$271,FALSE),5)="Csere",VLOOKUP(LEFT(VLOOKUP($A79,csapatok!$A:$GR,BH$271,FALSE),LEN(VLOOKUP($A79,csapatok!$A:$GR,BH$271,FALSE))-6),'csapat-ranglista'!$A:$CC,BH$272,FALSE)/8,VLOOKUP(VLOOKUP($A79,csapatok!$A:$GR,BH$271,FALSE),'csapat-ranglista'!$A:$CC,BH$272,FALSE)/4),0)</f>
        <v>0</v>
      </c>
      <c r="BI79" s="226">
        <f>IFERROR(IF(RIGHT(VLOOKUP($A79,csapatok!$A:$GR,BI$271,FALSE),5)="Csere",VLOOKUP(LEFT(VLOOKUP($A79,csapatok!$A:$GR,BI$271,FALSE),LEN(VLOOKUP($A79,csapatok!$A:$GR,BI$271,FALSE))-6),'csapat-ranglista'!$A:$CC,BI$272,FALSE)/8,VLOOKUP(VLOOKUP($A79,csapatok!$A:$GR,BI$271,FALSE),'csapat-ranglista'!$A:$CC,BI$272,FALSE)/4),0)</f>
        <v>0</v>
      </c>
      <c r="BJ79" s="226">
        <f>IFERROR(IF(RIGHT(VLOOKUP($A79,csapatok!$A:$GR,BJ$271,FALSE),5)="Csere",VLOOKUP(LEFT(VLOOKUP($A79,csapatok!$A:$GR,BJ$271,FALSE),LEN(VLOOKUP($A79,csapatok!$A:$GR,BJ$271,FALSE))-6),'csapat-ranglista'!$A:$CC,BJ$272,FALSE)/8,VLOOKUP(VLOOKUP($A79,csapatok!$A:$GR,BJ$271,FALSE),'csapat-ranglista'!$A:$CC,BJ$272,FALSE)/4),0)</f>
        <v>0</v>
      </c>
      <c r="BK79" s="226">
        <f>IFERROR(IF(RIGHT(VLOOKUP($A79,csapatok!$A:$GR,BK$271,FALSE),5)="Csere",VLOOKUP(LEFT(VLOOKUP($A79,csapatok!$A:$GR,BK$271,FALSE),LEN(VLOOKUP($A79,csapatok!$A:$GR,BK$271,FALSE))-6),'csapat-ranglista'!$A:$CC,BK$272,FALSE)/8,VLOOKUP(VLOOKUP($A79,csapatok!$A:$GR,BK$271,FALSE),'csapat-ranglista'!$A:$CC,BK$272,FALSE)/4),0)</f>
        <v>0</v>
      </c>
      <c r="BL79" s="226">
        <f>IFERROR(IF(RIGHT(VLOOKUP($A79,csapatok!$A:$GR,BL$271,FALSE),5)="Csere",VLOOKUP(LEFT(VLOOKUP($A79,csapatok!$A:$GR,BL$271,FALSE),LEN(VLOOKUP($A79,csapatok!$A:$GR,BL$271,FALSE))-6),'csapat-ranglista'!$A:$CC,BL$272,FALSE)/8,VLOOKUP(VLOOKUP($A79,csapatok!$A:$GR,BL$271,FALSE),'csapat-ranglista'!$A:$CC,BL$272,FALSE)/4),0)</f>
        <v>0</v>
      </c>
      <c r="BM79" s="226">
        <f>IFERROR(IF(RIGHT(VLOOKUP($A79,csapatok!$A:$GR,BM$271,FALSE),5)="Csere",VLOOKUP(LEFT(VLOOKUP($A79,csapatok!$A:$GR,BM$271,FALSE),LEN(VLOOKUP($A79,csapatok!$A:$GR,BM$271,FALSE))-6),'csapat-ranglista'!$A:$CC,BM$272,FALSE)/8,VLOOKUP(VLOOKUP($A79,csapatok!$A:$GR,BM$271,FALSE),'csapat-ranglista'!$A:$CC,BM$272,FALSE)/4),0)</f>
        <v>0</v>
      </c>
      <c r="BN79" s="226">
        <f>IFERROR(IF(RIGHT(VLOOKUP($A79,csapatok!$A:$GR,BN$271,FALSE),5)="Csere",VLOOKUP(LEFT(VLOOKUP($A79,csapatok!$A:$GR,BN$271,FALSE),LEN(VLOOKUP($A79,csapatok!$A:$GR,BN$271,FALSE))-6),'csapat-ranglista'!$A:$CC,BN$272,FALSE)/8,VLOOKUP(VLOOKUP($A79,csapatok!$A:$GR,BN$271,FALSE),'csapat-ranglista'!$A:$CC,BN$272,FALSE)/4),0)</f>
        <v>0</v>
      </c>
      <c r="BO79" s="226">
        <f>IFERROR(IF(RIGHT(VLOOKUP($A79,csapatok!$A:$GR,BO$271,FALSE),5)="Csere",VLOOKUP(LEFT(VLOOKUP($A79,csapatok!$A:$GR,BO$271,FALSE),LEN(VLOOKUP($A79,csapatok!$A:$GR,BO$271,FALSE))-6),'csapat-ranglista'!$A:$CC,BO$272,FALSE)/8,VLOOKUP(VLOOKUP($A79,csapatok!$A:$GR,BO$271,FALSE),'csapat-ranglista'!$A:$CC,BO$272,FALSE)/4),0)</f>
        <v>0</v>
      </c>
      <c r="BP79" s="226">
        <f>IFERROR(IF(RIGHT(VLOOKUP($A79,csapatok!$A:$GR,BP$271,FALSE),5)="Csere",VLOOKUP(LEFT(VLOOKUP($A79,csapatok!$A:$GR,BP$271,FALSE),LEN(VLOOKUP($A79,csapatok!$A:$GR,BP$271,FALSE))-6),'csapat-ranglista'!$A:$CC,BP$272,FALSE)/8,VLOOKUP(VLOOKUP($A79,csapatok!$A:$GR,BP$271,FALSE),'csapat-ranglista'!$A:$CC,BP$272,FALSE)/4),0)</f>
        <v>0</v>
      </c>
      <c r="BQ79" s="226">
        <f>IFERROR(IF(RIGHT(VLOOKUP($A79,csapatok!$A:$GR,BQ$271,FALSE),5)="Csere",VLOOKUP(LEFT(VLOOKUP($A79,csapatok!$A:$GR,BQ$271,FALSE),LEN(VLOOKUP($A79,csapatok!$A:$GR,BQ$271,FALSE))-6),'csapat-ranglista'!$A:$CC,BQ$272,FALSE)/8,VLOOKUP(VLOOKUP($A79,csapatok!$A:$GR,BQ$271,FALSE),'csapat-ranglista'!$A:$CC,BQ$272,FALSE)/4),0)</f>
        <v>0</v>
      </c>
      <c r="BR79" s="226">
        <f>IFERROR(IF(RIGHT(VLOOKUP($A79,csapatok!$A:$GR,BR$271,FALSE),5)="Csere",VLOOKUP(LEFT(VLOOKUP($A79,csapatok!$A:$GR,BR$271,FALSE),LEN(VLOOKUP($A79,csapatok!$A:$GR,BR$271,FALSE))-6),'csapat-ranglista'!$A:$CC,BR$272,FALSE)/8,VLOOKUP(VLOOKUP($A79,csapatok!$A:$GR,BR$271,FALSE),'csapat-ranglista'!$A:$CC,BR$272,FALSE)/4),0)</f>
        <v>0</v>
      </c>
      <c r="BS79" s="226">
        <f>IFERROR(IF(RIGHT(VLOOKUP($A79,csapatok!$A:$GR,BS$271,FALSE),5)="Csere",VLOOKUP(LEFT(VLOOKUP($A79,csapatok!$A:$GR,BS$271,FALSE),LEN(VLOOKUP($A79,csapatok!$A:$GR,BS$271,FALSE))-6),'csapat-ranglista'!$A:$CC,BS$272,FALSE)/8,VLOOKUP(VLOOKUP($A79,csapatok!$A:$GR,BS$271,FALSE),'csapat-ranglista'!$A:$CC,BS$272,FALSE)/4),0)</f>
        <v>0</v>
      </c>
      <c r="BT79" s="226">
        <f>IFERROR(IF(RIGHT(VLOOKUP($A79,csapatok!$A:$GR,BT$271,FALSE),5)="Csere",VLOOKUP(LEFT(VLOOKUP($A79,csapatok!$A:$GR,BT$271,FALSE),LEN(VLOOKUP($A79,csapatok!$A:$GR,BT$271,FALSE))-6),'csapat-ranglista'!$A:$CC,BT$272,FALSE)/8,VLOOKUP(VLOOKUP($A79,csapatok!$A:$GR,BT$271,FALSE),'csapat-ranglista'!$A:$CC,BT$272,FALSE)/4),0)</f>
        <v>0</v>
      </c>
      <c r="BU79" s="226">
        <f>IFERROR(IF(RIGHT(VLOOKUP($A79,csapatok!$A:$GR,BU$271,FALSE),5)="Csere",VLOOKUP(LEFT(VLOOKUP($A79,csapatok!$A:$GR,BU$271,FALSE),LEN(VLOOKUP($A79,csapatok!$A:$GR,BU$271,FALSE))-6),'csapat-ranglista'!$A:$CC,BU$272,FALSE)/8,VLOOKUP(VLOOKUP($A79,csapatok!$A:$GR,BU$271,FALSE),'csapat-ranglista'!$A:$CC,BU$272,FALSE)/4),0)</f>
        <v>0</v>
      </c>
      <c r="BV79" s="226">
        <f>IFERROR(IF(RIGHT(VLOOKUP($A79,csapatok!$A:$GR,BV$271,FALSE),5)="Csere",VLOOKUP(LEFT(VLOOKUP($A79,csapatok!$A:$GR,BV$271,FALSE),LEN(VLOOKUP($A79,csapatok!$A:$GR,BV$271,FALSE))-6),'csapat-ranglista'!$A:$CC,BV$272,FALSE)/8,VLOOKUP(VLOOKUP($A79,csapatok!$A:$GR,BV$271,FALSE),'csapat-ranglista'!$A:$CC,BV$272,FALSE)/4),0)</f>
        <v>0</v>
      </c>
      <c r="BW79" s="226">
        <f>IFERROR(IF(RIGHT(VLOOKUP($A79,csapatok!$A:$GR,BW$271,FALSE),5)="Csere",VLOOKUP(LEFT(VLOOKUP($A79,csapatok!$A:$GR,BW$271,FALSE),LEN(VLOOKUP($A79,csapatok!$A:$GR,BW$271,FALSE))-6),'csapat-ranglista'!$A:$CC,BW$272,FALSE)/8,VLOOKUP(VLOOKUP($A79,csapatok!$A:$GR,BW$271,FALSE),'csapat-ranglista'!$A:$CC,BW$272,FALSE)/4),0)</f>
        <v>0</v>
      </c>
      <c r="BX79" s="226">
        <f>IFERROR(IF(RIGHT(VLOOKUP($A79,csapatok!$A:$GR,BX$271,FALSE),5)="Csere",VLOOKUP(LEFT(VLOOKUP($A79,csapatok!$A:$GR,BX$271,FALSE),LEN(VLOOKUP($A79,csapatok!$A:$GR,BX$271,FALSE))-6),'csapat-ranglista'!$A:$CC,BX$272,FALSE)/8,VLOOKUP(VLOOKUP($A79,csapatok!$A:$GR,BX$271,FALSE),'csapat-ranglista'!$A:$CC,BX$272,FALSE)/4),0)</f>
        <v>0</v>
      </c>
      <c r="BY79" s="226">
        <f>IFERROR(IF(RIGHT(VLOOKUP($A79,csapatok!$A:$GR,BY$271,FALSE),5)="Csere",VLOOKUP(LEFT(VLOOKUP($A79,csapatok!$A:$GR,BY$271,FALSE),LEN(VLOOKUP($A79,csapatok!$A:$GR,BY$271,FALSE))-6),'csapat-ranglista'!$A:$CC,BY$272,FALSE)/8,VLOOKUP(VLOOKUP($A79,csapatok!$A:$GR,BY$271,FALSE),'csapat-ranglista'!$A:$CC,BY$272,FALSE)/4),0)</f>
        <v>0</v>
      </c>
      <c r="BZ79" s="226">
        <f>IFERROR(IF(RIGHT(VLOOKUP($A79,csapatok!$A:$GR,BZ$271,FALSE),5)="Csere",VLOOKUP(LEFT(VLOOKUP($A79,csapatok!$A:$GR,BZ$271,FALSE),LEN(VLOOKUP($A79,csapatok!$A:$GR,BZ$271,FALSE))-6),'csapat-ranglista'!$A:$CC,BZ$272,FALSE)/8,VLOOKUP(VLOOKUP($A79,csapatok!$A:$GR,BZ$271,FALSE),'csapat-ranglista'!$A:$CC,BZ$272,FALSE)/4),0)</f>
        <v>0</v>
      </c>
      <c r="CA79" s="226">
        <f>IFERROR(IF(RIGHT(VLOOKUP($A79,csapatok!$A:$GR,CA$271,FALSE),5)="Csere",VLOOKUP(LEFT(VLOOKUP($A79,csapatok!$A:$GR,CA$271,FALSE),LEN(VLOOKUP($A79,csapatok!$A:$GR,CA$271,FALSE))-6),'csapat-ranglista'!$A:$CC,CA$272,FALSE)/8,VLOOKUP(VLOOKUP($A79,csapatok!$A:$GR,CA$271,FALSE),'csapat-ranglista'!$A:$CC,CA$272,FALSE)/4),0)</f>
        <v>0.53234954694579828</v>
      </c>
      <c r="CB79" s="226">
        <f>IFERROR(IF(RIGHT(VLOOKUP($A79,csapatok!$A:$GR,CB$271,FALSE),5)="Csere",VLOOKUP(LEFT(VLOOKUP($A79,csapatok!$A:$GR,CB$271,FALSE),LEN(VLOOKUP($A79,csapatok!$A:$GR,CB$271,FALSE))-6),'csapat-ranglista'!$A:$CC,CB$272,FALSE)/8,VLOOKUP(VLOOKUP($A79,csapatok!$A:$GR,CB$271,FALSE),'csapat-ranglista'!$A:$CC,CB$272,FALSE)/4),0)</f>
        <v>0</v>
      </c>
      <c r="CC79" s="226">
        <f>IFERROR(IF(RIGHT(VLOOKUP($A79,csapatok!$A:$GR,CC$271,FALSE),5)="Csere",VLOOKUP(LEFT(VLOOKUP($A79,csapatok!$A:$GR,CC$271,FALSE),LEN(VLOOKUP($A79,csapatok!$A:$GR,CC$271,FALSE))-6),'csapat-ranglista'!$A:$CC,CC$272,FALSE)/8,VLOOKUP(VLOOKUP($A79,csapatok!$A:$GR,CC$271,FALSE),'csapat-ranglista'!$A:$CC,CC$272,FALSE)/4),0)</f>
        <v>0</v>
      </c>
      <c r="CD79" s="226">
        <f>IFERROR(IF(RIGHT(VLOOKUP($A79,csapatok!$A:$GR,CD$271,FALSE),5)="Csere",VLOOKUP(LEFT(VLOOKUP($A79,csapatok!$A:$GR,CD$271,FALSE),LEN(VLOOKUP($A79,csapatok!$A:$GR,CD$271,FALSE))-6),'csapat-ranglista'!$A:$CC,CD$272,FALSE)/8,VLOOKUP(VLOOKUP($A79,csapatok!$A:$GR,CD$271,FALSE),'csapat-ranglista'!$A:$CC,CD$272,FALSE)/4),0)</f>
        <v>7.6332936135787257</v>
      </c>
      <c r="CE79" s="226">
        <f>IFERROR(IF(RIGHT(VLOOKUP($A79,csapatok!$A:$GR,CE$271,FALSE),5)="Csere",VLOOKUP(LEFT(VLOOKUP($A79,csapatok!$A:$GR,CE$271,FALSE),LEN(VLOOKUP($A79,csapatok!$A:$GR,CE$271,FALSE))-6),'csapat-ranglista'!$A:$CC,CE$272,FALSE)/8,VLOOKUP(VLOOKUP($A79,csapatok!$A:$GR,CE$271,FALSE),'csapat-ranglista'!$A:$CC,CE$272,FALSE)/4),0)</f>
        <v>0</v>
      </c>
      <c r="CF79" s="226">
        <f>IFERROR(IF(RIGHT(VLOOKUP($A79,csapatok!$A:$GR,CF$271,FALSE),5)="Csere",VLOOKUP(LEFT(VLOOKUP($A79,csapatok!$A:$GR,CF$271,FALSE),LEN(VLOOKUP($A79,csapatok!$A:$GR,CF$271,FALSE))-6),'csapat-ranglista'!$A:$CC,CF$272,FALSE)/8,VLOOKUP(VLOOKUP($A79,csapatok!$A:$GR,CF$271,FALSE),'csapat-ranglista'!$A:$CC,CF$272,FALSE)/4),0)</f>
        <v>0</v>
      </c>
      <c r="CG79" s="226">
        <f>IFERROR(IF(RIGHT(VLOOKUP($A79,csapatok!$A:$GR,CG$271,FALSE),5)="Csere",VLOOKUP(LEFT(VLOOKUP($A79,csapatok!$A:$GR,CG$271,FALSE),LEN(VLOOKUP($A79,csapatok!$A:$GR,CG$271,FALSE))-6),'csapat-ranglista'!$A:$CC,CG$272,FALSE)/8,VLOOKUP(VLOOKUP($A79,csapatok!$A:$GR,CG$271,FALSE),'csapat-ranglista'!$A:$CC,CG$272,FALSE)/4),0)</f>
        <v>0</v>
      </c>
      <c r="CH79" s="226">
        <f>IFERROR(IF(RIGHT(VLOOKUP($A79,csapatok!$A:$GR,CH$271,FALSE),5)="Csere",VLOOKUP(LEFT(VLOOKUP($A79,csapatok!$A:$GR,CH$271,FALSE),LEN(VLOOKUP($A79,csapatok!$A:$GR,CH$271,FALSE))-6),'csapat-ranglista'!$A:$CC,CH$272,FALSE)/8,VLOOKUP(VLOOKUP($A79,csapatok!$A:$GR,CH$271,FALSE),'csapat-ranglista'!$A:$CC,CH$272,FALSE)/4),0)</f>
        <v>0</v>
      </c>
      <c r="CI79" s="226">
        <f>IFERROR(IF(RIGHT(VLOOKUP($A79,csapatok!$A:$GR,CI$271,FALSE),5)="Csere",VLOOKUP(LEFT(VLOOKUP($A79,csapatok!$A:$GR,CI$271,FALSE),LEN(VLOOKUP($A79,csapatok!$A:$GR,CI$271,FALSE))-6),'csapat-ranglista'!$A:$CC,CI$272,FALSE)/8,VLOOKUP(VLOOKUP($A79,csapatok!$A:$GR,CI$271,FALSE),'csapat-ranglista'!$A:$CC,CI$272,FALSE)/4),0)</f>
        <v>0</v>
      </c>
      <c r="CJ79" s="227">
        <f>versenyek!$IQ$11*IFERROR(VLOOKUP(VLOOKUP($A79,versenyek!IP:IR,3,FALSE),szabalyok!$A$16:$B$23,2,FALSE)/4,0)</f>
        <v>0</v>
      </c>
      <c r="CK79" s="227">
        <f>versenyek!$IT$11*IFERROR(VLOOKUP(VLOOKUP($A79,versenyek!IS:IU,3,FALSE),szabalyok!$A$16:$B$23,2,FALSE)/4,0)</f>
        <v>0</v>
      </c>
      <c r="CL79" s="226"/>
      <c r="CM79" s="250">
        <f t="shared" si="4"/>
        <v>8.1656431605245245</v>
      </c>
    </row>
    <row r="80" spans="1:91">
      <c r="A80" s="32" t="s">
        <v>722</v>
      </c>
      <c r="B80" s="294" t="s">
        <v>1394</v>
      </c>
      <c r="C80" s="133" t="str">
        <f>IF(B80=0,"",IF(B80&lt;$C$1,"felnőtt","ifi"))</f>
        <v>ifi</v>
      </c>
      <c r="D80" s="32" t="s">
        <v>9</v>
      </c>
      <c r="E80" s="47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>
        <f>IFERROR(IF(RIGHT(VLOOKUP($A80,csapatok!$A:$BL,X$271,FALSE),5)="Csere",VLOOKUP(LEFT(VLOOKUP($A80,csapatok!$A:$BL,X$271,FALSE),LEN(VLOOKUP($A80,csapatok!$A:$BL,X$271,FALSE))-6),'csapat-ranglista'!$A:$CC,X$272,FALSE)/8,VLOOKUP(VLOOKUP($A80,csapatok!$A:$BL,X$271,FALSE),'csapat-ranglista'!$A:$CC,X$272,FALSE)/4),0)</f>
        <v>0</v>
      </c>
      <c r="Y80" s="32">
        <f>IFERROR(IF(RIGHT(VLOOKUP($A80,csapatok!$A:$BL,Y$271,FALSE),5)="Csere",VLOOKUP(LEFT(VLOOKUP($A80,csapatok!$A:$BL,Y$271,FALSE),LEN(VLOOKUP($A80,csapatok!$A:$BL,Y$271,FALSE))-6),'csapat-ranglista'!$A:$CC,Y$272,FALSE)/8,VLOOKUP(VLOOKUP($A80,csapatok!$A:$BL,Y$271,FALSE),'csapat-ranglista'!$A:$CC,Y$272,FALSE)/4),0)</f>
        <v>0</v>
      </c>
      <c r="Z80" s="32">
        <f>IFERROR(IF(RIGHT(VLOOKUP($A80,csapatok!$A:$BL,Z$271,FALSE),5)="Csere",VLOOKUP(LEFT(VLOOKUP($A80,csapatok!$A:$BL,Z$271,FALSE),LEN(VLOOKUP($A80,csapatok!$A:$BL,Z$271,FALSE))-6),'csapat-ranglista'!$A:$CC,Z$272,FALSE)/8,VLOOKUP(VLOOKUP($A80,csapatok!$A:$BL,Z$271,FALSE),'csapat-ranglista'!$A:$CC,Z$272,FALSE)/4),0)</f>
        <v>0</v>
      </c>
      <c r="AA80" s="32">
        <f>IFERROR(IF(RIGHT(VLOOKUP($A80,csapatok!$A:$BL,AA$271,FALSE),5)="Csere",VLOOKUP(LEFT(VLOOKUP($A80,csapatok!$A:$BL,AA$271,FALSE),LEN(VLOOKUP($A80,csapatok!$A:$BL,AA$271,FALSE))-6),'csapat-ranglista'!$A:$CC,AA$272,FALSE)/8,VLOOKUP(VLOOKUP($A80,csapatok!$A:$BL,AA$271,FALSE),'csapat-ranglista'!$A:$CC,AA$272,FALSE)/4),0)</f>
        <v>0</v>
      </c>
      <c r="AB80" s="226">
        <f>IFERROR(IF(RIGHT(VLOOKUP($A80,csapatok!$A:$BL,AB$271,FALSE),5)="Csere",VLOOKUP(LEFT(VLOOKUP($A80,csapatok!$A:$BL,AB$271,FALSE),LEN(VLOOKUP($A80,csapatok!$A:$BL,AB$271,FALSE))-6),'csapat-ranglista'!$A:$CC,AB$272,FALSE)/8,VLOOKUP(VLOOKUP($A80,csapatok!$A:$BL,AB$271,FALSE),'csapat-ranglista'!$A:$CC,AB$272,FALSE)/4),0)</f>
        <v>0</v>
      </c>
      <c r="AC80" s="226">
        <f>IFERROR(IF(RIGHT(VLOOKUP($A80,csapatok!$A:$BL,AC$271,FALSE),5)="Csere",VLOOKUP(LEFT(VLOOKUP($A80,csapatok!$A:$BL,AC$271,FALSE),LEN(VLOOKUP($A80,csapatok!$A:$BL,AC$271,FALSE))-6),'csapat-ranglista'!$A:$CC,AC$272,FALSE)/8,VLOOKUP(VLOOKUP($A80,csapatok!$A:$BL,AC$271,FALSE),'csapat-ranglista'!$A:$CC,AC$272,FALSE)/4),0)</f>
        <v>0</v>
      </c>
      <c r="AD80" s="226">
        <f>IFERROR(IF(RIGHT(VLOOKUP($A80,csapatok!$A:$BL,AD$271,FALSE),5)="Csere",VLOOKUP(LEFT(VLOOKUP($A80,csapatok!$A:$BL,AD$271,FALSE),LEN(VLOOKUP($A80,csapatok!$A:$BL,AD$271,FALSE))-6),'csapat-ranglista'!$A:$CC,AD$272,FALSE)/8,VLOOKUP(VLOOKUP($A80,csapatok!$A:$BL,AD$271,FALSE),'csapat-ranglista'!$A:$CC,AD$272,FALSE)/4),0)</f>
        <v>0</v>
      </c>
      <c r="AE80" s="226">
        <f>IFERROR(IF(RIGHT(VLOOKUP($A80,csapatok!$A:$BL,AE$271,FALSE),5)="Csere",VLOOKUP(LEFT(VLOOKUP($A80,csapatok!$A:$BL,AE$271,FALSE),LEN(VLOOKUP($A80,csapatok!$A:$BL,AE$271,FALSE))-6),'csapat-ranglista'!$A:$CC,AE$272,FALSE)/8,VLOOKUP(VLOOKUP($A80,csapatok!$A:$BL,AE$271,FALSE),'csapat-ranglista'!$A:$CC,AE$272,FALSE)/4),0)</f>
        <v>0</v>
      </c>
      <c r="AF80" s="226">
        <f>IFERROR(IF(RIGHT(VLOOKUP($A80,csapatok!$A:$BL,AF$271,FALSE),5)="Csere",VLOOKUP(LEFT(VLOOKUP($A80,csapatok!$A:$BL,AF$271,FALSE),LEN(VLOOKUP($A80,csapatok!$A:$BL,AF$271,FALSE))-6),'csapat-ranglista'!$A:$CC,AF$272,FALSE)/8,VLOOKUP(VLOOKUP($A80,csapatok!$A:$BL,AF$271,FALSE),'csapat-ranglista'!$A:$CC,AF$272,FALSE)/4),0)</f>
        <v>0</v>
      </c>
      <c r="AG80" s="226">
        <f>IFERROR(IF(RIGHT(VLOOKUP($A80,csapatok!$A:$BL,AG$271,FALSE),5)="Csere",VLOOKUP(LEFT(VLOOKUP($A80,csapatok!$A:$BL,AG$271,FALSE),LEN(VLOOKUP($A80,csapatok!$A:$BL,AG$271,FALSE))-6),'csapat-ranglista'!$A:$CC,AG$272,FALSE)/8,VLOOKUP(VLOOKUP($A80,csapatok!$A:$BL,AG$271,FALSE),'csapat-ranglista'!$A:$CC,AG$272,FALSE)/4),0)</f>
        <v>0</v>
      </c>
      <c r="AH80" s="226">
        <f>IFERROR(IF(RIGHT(VLOOKUP($A80,csapatok!$A:$BL,AH$271,FALSE),5)="Csere",VLOOKUP(LEFT(VLOOKUP($A80,csapatok!$A:$BL,AH$271,FALSE),LEN(VLOOKUP($A80,csapatok!$A:$BL,AH$271,FALSE))-6),'csapat-ranglista'!$A:$CC,AH$272,FALSE)/8,VLOOKUP(VLOOKUP($A80,csapatok!$A:$BL,AH$271,FALSE),'csapat-ranglista'!$A:$CC,AH$272,FALSE)/4),0)</f>
        <v>0</v>
      </c>
      <c r="AI80" s="226">
        <f>IFERROR(IF(RIGHT(VLOOKUP($A80,csapatok!$A:$BL,AI$271,FALSE),5)="Csere",VLOOKUP(LEFT(VLOOKUP($A80,csapatok!$A:$BL,AI$271,FALSE),LEN(VLOOKUP($A80,csapatok!$A:$BL,AI$271,FALSE))-6),'csapat-ranglista'!$A:$CC,AI$272,FALSE)/8,VLOOKUP(VLOOKUP($A80,csapatok!$A:$BL,AI$271,FALSE),'csapat-ranglista'!$A:$CC,AI$272,FALSE)/4),0)</f>
        <v>0</v>
      </c>
      <c r="AJ80" s="226">
        <f>IFERROR(IF(RIGHT(VLOOKUP($A80,csapatok!$A:$BL,AJ$271,FALSE),5)="Csere",VLOOKUP(LEFT(VLOOKUP($A80,csapatok!$A:$BL,AJ$271,FALSE),LEN(VLOOKUP($A80,csapatok!$A:$BL,AJ$271,FALSE))-6),'csapat-ranglista'!$A:$CC,AJ$272,FALSE)/8,VLOOKUP(VLOOKUP($A80,csapatok!$A:$BL,AJ$271,FALSE),'csapat-ranglista'!$A:$CC,AJ$272,FALSE)/2),0)</f>
        <v>0</v>
      </c>
      <c r="AK80" s="226">
        <f>IFERROR(IF(RIGHT(VLOOKUP($A80,csapatok!$A:$CN,AK$271,FALSE),5)="Csere",VLOOKUP(LEFT(VLOOKUP($A80,csapatok!$A:$CN,AK$271,FALSE),LEN(VLOOKUP($A80,csapatok!$A:$CN,AK$271,FALSE))-6),'csapat-ranglista'!$A:$CC,AK$272,FALSE)/8,VLOOKUP(VLOOKUP($A80,csapatok!$A:$CN,AK$271,FALSE),'csapat-ranglista'!$A:$CC,AK$272,FALSE)/4),0)</f>
        <v>0</v>
      </c>
      <c r="AL80" s="226">
        <f>IFERROR(IF(RIGHT(VLOOKUP($A80,csapatok!$A:$CN,AL$271,FALSE),5)="Csere",VLOOKUP(LEFT(VLOOKUP($A80,csapatok!$A:$CN,AL$271,FALSE),LEN(VLOOKUP($A80,csapatok!$A:$CN,AL$271,FALSE))-6),'csapat-ranglista'!$A:$CC,AL$272,FALSE)/8,VLOOKUP(VLOOKUP($A80,csapatok!$A:$CN,AL$271,FALSE),'csapat-ranglista'!$A:$CC,AL$272,FALSE)/4),0)</f>
        <v>0</v>
      </c>
      <c r="AM80" s="226">
        <f>IFERROR(IF(RIGHT(VLOOKUP($A80,csapatok!$A:$CN,AM$271,FALSE),5)="Csere",VLOOKUP(LEFT(VLOOKUP($A80,csapatok!$A:$CN,AM$271,FALSE),LEN(VLOOKUP($A80,csapatok!$A:$CN,AM$271,FALSE))-6),'csapat-ranglista'!$A:$CC,AM$272,FALSE)/8,VLOOKUP(VLOOKUP($A80,csapatok!$A:$CN,AM$271,FALSE),'csapat-ranglista'!$A:$CC,AM$272,FALSE)/4),0)</f>
        <v>0</v>
      </c>
      <c r="AN80" s="226">
        <f>IFERROR(IF(RIGHT(VLOOKUP($A80,csapatok!$A:$CN,AN$271,FALSE),5)="Csere",VLOOKUP(LEFT(VLOOKUP($A80,csapatok!$A:$CN,AN$271,FALSE),LEN(VLOOKUP($A80,csapatok!$A:$CN,AN$271,FALSE))-6),'csapat-ranglista'!$A:$CC,AN$272,FALSE)/8,VLOOKUP(VLOOKUP($A80,csapatok!$A:$CN,AN$271,FALSE),'csapat-ranglista'!$A:$CC,AN$272,FALSE)/4),0)</f>
        <v>0</v>
      </c>
      <c r="AO80" s="226">
        <f>IFERROR(IF(RIGHT(VLOOKUP($A80,csapatok!$A:$CN,AO$271,FALSE),5)="Csere",VLOOKUP(LEFT(VLOOKUP($A80,csapatok!$A:$CN,AO$271,FALSE),LEN(VLOOKUP($A80,csapatok!$A:$CN,AO$271,FALSE))-6),'csapat-ranglista'!$A:$CC,AO$272,FALSE)/8,VLOOKUP(VLOOKUP($A80,csapatok!$A:$CN,AO$271,FALSE),'csapat-ranglista'!$A:$CC,AO$272,FALSE)/4),0)</f>
        <v>0</v>
      </c>
      <c r="AP80" s="226">
        <f>IFERROR(IF(RIGHT(VLOOKUP($A80,csapatok!$A:$CN,AP$271,FALSE),5)="Csere",VLOOKUP(LEFT(VLOOKUP($A80,csapatok!$A:$CN,AP$271,FALSE),LEN(VLOOKUP($A80,csapatok!$A:$CN,AP$271,FALSE))-6),'csapat-ranglista'!$A:$CC,AP$272,FALSE)/8,VLOOKUP(VLOOKUP($A80,csapatok!$A:$CN,AP$271,FALSE),'csapat-ranglista'!$A:$CC,AP$272,FALSE)/4),0)</f>
        <v>0</v>
      </c>
      <c r="AQ80" s="226">
        <f>IFERROR(IF(RIGHT(VLOOKUP($A80,csapatok!$A:$CN,AQ$271,FALSE),5)="Csere",VLOOKUP(LEFT(VLOOKUP($A80,csapatok!$A:$CN,AQ$271,FALSE),LEN(VLOOKUP($A80,csapatok!$A:$CN,AQ$271,FALSE))-6),'csapat-ranglista'!$A:$CC,AQ$272,FALSE)/8,VLOOKUP(VLOOKUP($A80,csapatok!$A:$CN,AQ$271,FALSE),'csapat-ranglista'!$A:$CC,AQ$272,FALSE)/4),0)</f>
        <v>0</v>
      </c>
      <c r="AR80" s="226">
        <f>IFERROR(IF(RIGHT(VLOOKUP($A80,csapatok!$A:$CN,AR$271,FALSE),5)="Csere",VLOOKUP(LEFT(VLOOKUP($A80,csapatok!$A:$CN,AR$271,FALSE),LEN(VLOOKUP($A80,csapatok!$A:$CN,AR$271,FALSE))-6),'csapat-ranglista'!$A:$CC,AR$272,FALSE)/8,VLOOKUP(VLOOKUP($A80,csapatok!$A:$CN,AR$271,FALSE),'csapat-ranglista'!$A:$CC,AR$272,FALSE)/4),0)</f>
        <v>0</v>
      </c>
      <c r="AS80" s="226">
        <f>IFERROR(IF(RIGHT(VLOOKUP($A80,csapatok!$A:$CN,AS$271,FALSE),5)="Csere",VLOOKUP(LEFT(VLOOKUP($A80,csapatok!$A:$CN,AS$271,FALSE),LEN(VLOOKUP($A80,csapatok!$A:$CN,AS$271,FALSE))-6),'csapat-ranglista'!$A:$CC,AS$272,FALSE)/8,VLOOKUP(VLOOKUP($A80,csapatok!$A:$CN,AS$271,FALSE),'csapat-ranglista'!$A:$CC,AS$272,FALSE)/4),0)</f>
        <v>0</v>
      </c>
      <c r="AT80" s="226">
        <f>IFERROR(IF(RIGHT(VLOOKUP($A80,csapatok!$A:$CN,AT$271,FALSE),5)="Csere",VLOOKUP(LEFT(VLOOKUP($A80,csapatok!$A:$CN,AT$271,FALSE),LEN(VLOOKUP($A80,csapatok!$A:$CN,AT$271,FALSE))-6),'csapat-ranglista'!$A:$CC,AT$272,FALSE)/8,VLOOKUP(VLOOKUP($A80,csapatok!$A:$CN,AT$271,FALSE),'csapat-ranglista'!$A:$CC,AT$272,FALSE)/4),0)</f>
        <v>0</v>
      </c>
      <c r="AU80" s="226">
        <f>IFERROR(IF(RIGHT(VLOOKUP($A80,csapatok!$A:$CN,AU$271,FALSE),5)="Csere",VLOOKUP(LEFT(VLOOKUP($A80,csapatok!$A:$CN,AU$271,FALSE),LEN(VLOOKUP($A80,csapatok!$A:$CN,AU$271,FALSE))-6),'csapat-ranglista'!$A:$CC,AU$272,FALSE)/8,VLOOKUP(VLOOKUP($A80,csapatok!$A:$CN,AU$271,FALSE),'csapat-ranglista'!$A:$CC,AU$272,FALSE)/4),0)</f>
        <v>0</v>
      </c>
      <c r="AV80" s="226">
        <f>IFERROR(IF(RIGHT(VLOOKUP($A80,csapatok!$A:$CN,AV$271,FALSE),5)="Csere",VLOOKUP(LEFT(VLOOKUP($A80,csapatok!$A:$CN,AV$271,FALSE),LEN(VLOOKUP($A80,csapatok!$A:$CN,AV$271,FALSE))-6),'csapat-ranglista'!$A:$CC,AV$272,FALSE)/8,VLOOKUP(VLOOKUP($A80,csapatok!$A:$CN,AV$271,FALSE),'csapat-ranglista'!$A:$CC,AV$272,FALSE)/4),0)</f>
        <v>0</v>
      </c>
      <c r="AW80" s="226">
        <f>IFERROR(IF(RIGHT(VLOOKUP($A80,csapatok!$A:$CN,AW$271,FALSE),5)="Csere",VLOOKUP(LEFT(VLOOKUP($A80,csapatok!$A:$CN,AW$271,FALSE),LEN(VLOOKUP($A80,csapatok!$A:$CN,AW$271,FALSE))-6),'csapat-ranglista'!$A:$CC,AW$272,FALSE)/8,VLOOKUP(VLOOKUP($A80,csapatok!$A:$CN,AW$271,FALSE),'csapat-ranglista'!$A:$CC,AW$272,FALSE)/4),0)</f>
        <v>6.3410041394268157</v>
      </c>
      <c r="AX80" s="226">
        <f>IFERROR(IF(RIGHT(VLOOKUP($A80,csapatok!$A:$CN,AX$271,FALSE),5)="Csere",VLOOKUP(LEFT(VLOOKUP($A80,csapatok!$A:$CN,AX$271,FALSE),LEN(VLOOKUP($A80,csapatok!$A:$CN,AX$271,FALSE))-6),'csapat-ranglista'!$A:$CC,AX$272,FALSE)/8,VLOOKUP(VLOOKUP($A80,csapatok!$A:$CN,AX$271,FALSE),'csapat-ranglista'!$A:$CC,AX$272,FALSE)/4),0)</f>
        <v>0</v>
      </c>
      <c r="AY80" s="226">
        <f>IFERROR(IF(RIGHT(VLOOKUP($A80,csapatok!$A:$GR,AY$271,FALSE),5)="Csere",VLOOKUP(LEFT(VLOOKUP($A80,csapatok!$A:$GR,AY$271,FALSE),LEN(VLOOKUP($A80,csapatok!$A:$GR,AY$271,FALSE))-6),'csapat-ranglista'!$A:$CC,AY$272,FALSE)/8,VLOOKUP(VLOOKUP($A80,csapatok!$A:$GR,AY$271,FALSE),'csapat-ranglista'!$A:$CC,AY$272,FALSE)/4),0)</f>
        <v>0</v>
      </c>
      <c r="AZ80" s="226">
        <f>IFERROR(IF(RIGHT(VLOOKUP($A80,csapatok!$A:$GR,AZ$271,FALSE),5)="Csere",VLOOKUP(LEFT(VLOOKUP($A80,csapatok!$A:$GR,AZ$271,FALSE),LEN(VLOOKUP($A80,csapatok!$A:$GR,AZ$271,FALSE))-6),'csapat-ranglista'!$A:$CC,AZ$272,FALSE)/8,VLOOKUP(VLOOKUP($A80,csapatok!$A:$GR,AZ$271,FALSE),'csapat-ranglista'!$A:$CC,AZ$272,FALSE)/4),0)</f>
        <v>0</v>
      </c>
      <c r="BA80" s="226">
        <f>IFERROR(IF(RIGHT(VLOOKUP($A80,csapatok!$A:$GR,BA$271,FALSE),5)="Csere",VLOOKUP(LEFT(VLOOKUP($A80,csapatok!$A:$GR,BA$271,FALSE),LEN(VLOOKUP($A80,csapatok!$A:$GR,BA$271,FALSE))-6),'csapat-ranglista'!$A:$CC,BA$272,FALSE)/8,VLOOKUP(VLOOKUP($A80,csapatok!$A:$GR,BA$271,FALSE),'csapat-ranglista'!$A:$CC,BA$272,FALSE)/4),0)</f>
        <v>0</v>
      </c>
      <c r="BB80" s="226">
        <f>IFERROR(IF(RIGHT(VLOOKUP($A80,csapatok!$A:$GR,BB$271,FALSE),5)="Csere",VLOOKUP(LEFT(VLOOKUP($A80,csapatok!$A:$GR,BB$271,FALSE),LEN(VLOOKUP($A80,csapatok!$A:$GR,BB$271,FALSE))-6),'csapat-ranglista'!$A:$CC,BB$272,FALSE)/8,VLOOKUP(VLOOKUP($A80,csapatok!$A:$GR,BB$271,FALSE),'csapat-ranglista'!$A:$CC,BB$272,FALSE)/4),0)</f>
        <v>0</v>
      </c>
      <c r="BC80" s="227">
        <f>versenyek!$ES$11*IFERROR(VLOOKUP(VLOOKUP($A80,versenyek!ER:ET,3,FALSE),szabalyok!$A$16:$B$23,2,FALSE)/4,0)</f>
        <v>0</v>
      </c>
      <c r="BD80" s="227">
        <f>versenyek!$EV$11*IFERROR(VLOOKUP(VLOOKUP($A80,versenyek!EU:EW,3,FALSE),szabalyok!$A$16:$B$23,2,FALSE)/4,0)</f>
        <v>0</v>
      </c>
      <c r="BE80" s="226">
        <f>IFERROR(IF(RIGHT(VLOOKUP($A80,csapatok!$A:$GR,BE$271,FALSE),5)="Csere",VLOOKUP(LEFT(VLOOKUP($A80,csapatok!$A:$GR,BE$271,FALSE),LEN(VLOOKUP($A80,csapatok!$A:$GR,BE$271,FALSE))-6),'csapat-ranglista'!$A:$CC,BE$272,FALSE)/8,VLOOKUP(VLOOKUP($A80,csapatok!$A:$GR,BE$271,FALSE),'csapat-ranglista'!$A:$CC,BE$272,FALSE)/4),0)</f>
        <v>0</v>
      </c>
      <c r="BF80" s="226">
        <f>IFERROR(IF(RIGHT(VLOOKUP($A80,csapatok!$A:$GR,BF$271,FALSE),5)="Csere",VLOOKUP(LEFT(VLOOKUP($A80,csapatok!$A:$GR,BF$271,FALSE),LEN(VLOOKUP($A80,csapatok!$A:$GR,BF$271,FALSE))-6),'csapat-ranglista'!$A:$CC,BF$272,FALSE)/8,VLOOKUP(VLOOKUP($A80,csapatok!$A:$GR,BF$271,FALSE),'csapat-ranglista'!$A:$CC,BF$272,FALSE)/4),0)</f>
        <v>0</v>
      </c>
      <c r="BG80" s="226">
        <f>IFERROR(IF(RIGHT(VLOOKUP($A80,csapatok!$A:$GR,BG$271,FALSE),5)="Csere",VLOOKUP(LEFT(VLOOKUP($A80,csapatok!$A:$GR,BG$271,FALSE),LEN(VLOOKUP($A80,csapatok!$A:$GR,BG$271,FALSE))-6),'csapat-ranglista'!$A:$CC,BG$272,FALSE)/8,VLOOKUP(VLOOKUP($A80,csapatok!$A:$GR,BG$271,FALSE),'csapat-ranglista'!$A:$CC,BG$272,FALSE)/4),0)</f>
        <v>0</v>
      </c>
      <c r="BH80" s="226">
        <f>IFERROR(IF(RIGHT(VLOOKUP($A80,csapatok!$A:$GR,BH$271,FALSE),5)="Csere",VLOOKUP(LEFT(VLOOKUP($A80,csapatok!$A:$GR,BH$271,FALSE),LEN(VLOOKUP($A80,csapatok!$A:$GR,BH$271,FALSE))-6),'csapat-ranglista'!$A:$CC,BH$272,FALSE)/8,VLOOKUP(VLOOKUP($A80,csapatok!$A:$GR,BH$271,FALSE),'csapat-ranglista'!$A:$CC,BH$272,FALSE)/4),0)</f>
        <v>0</v>
      </c>
      <c r="BI80" s="226">
        <f>IFERROR(IF(RIGHT(VLOOKUP($A80,csapatok!$A:$GR,BI$271,FALSE),5)="Csere",VLOOKUP(LEFT(VLOOKUP($A80,csapatok!$A:$GR,BI$271,FALSE),LEN(VLOOKUP($A80,csapatok!$A:$GR,BI$271,FALSE))-6),'csapat-ranglista'!$A:$CC,BI$272,FALSE)/8,VLOOKUP(VLOOKUP($A80,csapatok!$A:$GR,BI$271,FALSE),'csapat-ranglista'!$A:$CC,BI$272,FALSE)/4),0)</f>
        <v>0</v>
      </c>
      <c r="BJ80" s="226">
        <f>IFERROR(IF(RIGHT(VLOOKUP($A80,csapatok!$A:$GR,BJ$271,FALSE),5)="Csere",VLOOKUP(LEFT(VLOOKUP($A80,csapatok!$A:$GR,BJ$271,FALSE),LEN(VLOOKUP($A80,csapatok!$A:$GR,BJ$271,FALSE))-6),'csapat-ranglista'!$A:$CC,BJ$272,FALSE)/8,VLOOKUP(VLOOKUP($A80,csapatok!$A:$GR,BJ$271,FALSE),'csapat-ranglista'!$A:$CC,BJ$272,FALSE)/4),0)</f>
        <v>0</v>
      </c>
      <c r="BK80" s="226">
        <f>IFERROR(IF(RIGHT(VLOOKUP($A80,csapatok!$A:$GR,BK$271,FALSE),5)="Csere",VLOOKUP(LEFT(VLOOKUP($A80,csapatok!$A:$GR,BK$271,FALSE),LEN(VLOOKUP($A80,csapatok!$A:$GR,BK$271,FALSE))-6),'csapat-ranglista'!$A:$CC,BK$272,FALSE)/8,VLOOKUP(VLOOKUP($A80,csapatok!$A:$GR,BK$271,FALSE),'csapat-ranglista'!$A:$CC,BK$272,FALSE)/4),0)</f>
        <v>0</v>
      </c>
      <c r="BL80" s="226">
        <f>IFERROR(IF(RIGHT(VLOOKUP($A80,csapatok!$A:$GR,BL$271,FALSE),5)="Csere",VLOOKUP(LEFT(VLOOKUP($A80,csapatok!$A:$GR,BL$271,FALSE),LEN(VLOOKUP($A80,csapatok!$A:$GR,BL$271,FALSE))-6),'csapat-ranglista'!$A:$CC,BL$272,FALSE)/8,VLOOKUP(VLOOKUP($A80,csapatok!$A:$GR,BL$271,FALSE),'csapat-ranglista'!$A:$CC,BL$272,FALSE)/4),0)</f>
        <v>0</v>
      </c>
      <c r="BM80" s="226">
        <f>IFERROR(IF(RIGHT(VLOOKUP($A80,csapatok!$A:$GR,BM$271,FALSE),5)="Csere",VLOOKUP(LEFT(VLOOKUP($A80,csapatok!$A:$GR,BM$271,FALSE),LEN(VLOOKUP($A80,csapatok!$A:$GR,BM$271,FALSE))-6),'csapat-ranglista'!$A:$CC,BM$272,FALSE)/8,VLOOKUP(VLOOKUP($A80,csapatok!$A:$GR,BM$271,FALSE),'csapat-ranglista'!$A:$CC,BM$272,FALSE)/4),0)</f>
        <v>0</v>
      </c>
      <c r="BN80" s="226">
        <f>IFERROR(IF(RIGHT(VLOOKUP($A80,csapatok!$A:$GR,BN$271,FALSE),5)="Csere",VLOOKUP(LEFT(VLOOKUP($A80,csapatok!$A:$GR,BN$271,FALSE),LEN(VLOOKUP($A80,csapatok!$A:$GR,BN$271,FALSE))-6),'csapat-ranglista'!$A:$CC,BN$272,FALSE)/8,VLOOKUP(VLOOKUP($A80,csapatok!$A:$GR,BN$271,FALSE),'csapat-ranglista'!$A:$CC,BN$272,FALSE)/4),0)</f>
        <v>0</v>
      </c>
      <c r="BO80" s="226">
        <f>IFERROR(IF(RIGHT(VLOOKUP($A80,csapatok!$A:$GR,BO$271,FALSE),5)="Csere",VLOOKUP(LEFT(VLOOKUP($A80,csapatok!$A:$GR,BO$271,FALSE),LEN(VLOOKUP($A80,csapatok!$A:$GR,BO$271,FALSE))-6),'csapat-ranglista'!$A:$CC,BO$272,FALSE)/8,VLOOKUP(VLOOKUP($A80,csapatok!$A:$GR,BO$271,FALSE),'csapat-ranglista'!$A:$CC,BO$272,FALSE)/4),0)</f>
        <v>0</v>
      </c>
      <c r="BP80" s="226">
        <f>IFERROR(IF(RIGHT(VLOOKUP($A80,csapatok!$A:$GR,BP$271,FALSE),5)="Csere",VLOOKUP(LEFT(VLOOKUP($A80,csapatok!$A:$GR,BP$271,FALSE),LEN(VLOOKUP($A80,csapatok!$A:$GR,BP$271,FALSE))-6),'csapat-ranglista'!$A:$CC,BP$272,FALSE)/8,VLOOKUP(VLOOKUP($A80,csapatok!$A:$GR,BP$271,FALSE),'csapat-ranglista'!$A:$CC,BP$272,FALSE)/4),0)</f>
        <v>0</v>
      </c>
      <c r="BQ80" s="226">
        <f>IFERROR(IF(RIGHT(VLOOKUP($A80,csapatok!$A:$GR,BQ$271,FALSE),5)="Csere",VLOOKUP(LEFT(VLOOKUP($A80,csapatok!$A:$GR,BQ$271,FALSE),LEN(VLOOKUP($A80,csapatok!$A:$GR,BQ$271,FALSE))-6),'csapat-ranglista'!$A:$CC,BQ$272,FALSE)/8,VLOOKUP(VLOOKUP($A80,csapatok!$A:$GR,BQ$271,FALSE),'csapat-ranglista'!$A:$CC,BQ$272,FALSE)/4),0)</f>
        <v>0</v>
      </c>
      <c r="BR80" s="226">
        <f>IFERROR(IF(RIGHT(VLOOKUP($A80,csapatok!$A:$GR,BR$271,FALSE),5)="Csere",VLOOKUP(LEFT(VLOOKUP($A80,csapatok!$A:$GR,BR$271,FALSE),LEN(VLOOKUP($A80,csapatok!$A:$GR,BR$271,FALSE))-6),'csapat-ranglista'!$A:$CC,BR$272,FALSE)/8,VLOOKUP(VLOOKUP($A80,csapatok!$A:$GR,BR$271,FALSE),'csapat-ranglista'!$A:$CC,BR$272,FALSE)/4),0)</f>
        <v>0</v>
      </c>
      <c r="BS80" s="226">
        <f>IFERROR(IF(RIGHT(VLOOKUP($A80,csapatok!$A:$GR,BS$271,FALSE),5)="Csere",VLOOKUP(LEFT(VLOOKUP($A80,csapatok!$A:$GR,BS$271,FALSE),LEN(VLOOKUP($A80,csapatok!$A:$GR,BS$271,FALSE))-6),'csapat-ranglista'!$A:$CC,BS$272,FALSE)/8,VLOOKUP(VLOOKUP($A80,csapatok!$A:$GR,BS$271,FALSE),'csapat-ranglista'!$A:$CC,BS$272,FALSE)/4),0)</f>
        <v>0</v>
      </c>
      <c r="BT80" s="226">
        <f>IFERROR(IF(RIGHT(VLOOKUP($A80,csapatok!$A:$GR,BT$271,FALSE),5)="Csere",VLOOKUP(LEFT(VLOOKUP($A80,csapatok!$A:$GR,BT$271,FALSE),LEN(VLOOKUP($A80,csapatok!$A:$GR,BT$271,FALSE))-6),'csapat-ranglista'!$A:$CC,BT$272,FALSE)/8,VLOOKUP(VLOOKUP($A80,csapatok!$A:$GR,BT$271,FALSE),'csapat-ranglista'!$A:$CC,BT$272,FALSE)/4),0)</f>
        <v>0</v>
      </c>
      <c r="BU80" s="226">
        <f>IFERROR(IF(RIGHT(VLOOKUP($A80,csapatok!$A:$GR,BU$271,FALSE),5)="Csere",VLOOKUP(LEFT(VLOOKUP($A80,csapatok!$A:$GR,BU$271,FALSE),LEN(VLOOKUP($A80,csapatok!$A:$GR,BU$271,FALSE))-6),'csapat-ranglista'!$A:$CC,BU$272,FALSE)/8,VLOOKUP(VLOOKUP($A80,csapatok!$A:$GR,BU$271,FALSE),'csapat-ranglista'!$A:$CC,BU$272,FALSE)/4),0)</f>
        <v>0</v>
      </c>
      <c r="BV80" s="226">
        <f>IFERROR(IF(RIGHT(VLOOKUP($A80,csapatok!$A:$GR,BV$271,FALSE),5)="Csere",VLOOKUP(LEFT(VLOOKUP($A80,csapatok!$A:$GR,BV$271,FALSE),LEN(VLOOKUP($A80,csapatok!$A:$GR,BV$271,FALSE))-6),'csapat-ranglista'!$A:$CC,BV$272,FALSE)/8,VLOOKUP(VLOOKUP($A80,csapatok!$A:$GR,BV$271,FALSE),'csapat-ranglista'!$A:$CC,BV$272,FALSE)/4),0)</f>
        <v>0</v>
      </c>
      <c r="BW80" s="226">
        <f>IFERROR(IF(RIGHT(VLOOKUP($A80,csapatok!$A:$GR,BW$271,FALSE),5)="Csere",VLOOKUP(LEFT(VLOOKUP($A80,csapatok!$A:$GR,BW$271,FALSE),LEN(VLOOKUP($A80,csapatok!$A:$GR,BW$271,FALSE))-6),'csapat-ranglista'!$A:$CC,BW$272,FALSE)/8,VLOOKUP(VLOOKUP($A80,csapatok!$A:$GR,BW$271,FALSE),'csapat-ranglista'!$A:$CC,BW$272,FALSE)/4),0)</f>
        <v>0</v>
      </c>
      <c r="BX80" s="226">
        <f>IFERROR(IF(RIGHT(VLOOKUP($A80,csapatok!$A:$GR,BX$271,FALSE),5)="Csere",VLOOKUP(LEFT(VLOOKUP($A80,csapatok!$A:$GR,BX$271,FALSE),LEN(VLOOKUP($A80,csapatok!$A:$GR,BX$271,FALSE))-6),'csapat-ranglista'!$A:$CC,BX$272,FALSE)/8,VLOOKUP(VLOOKUP($A80,csapatok!$A:$GR,BX$271,FALSE),'csapat-ranglista'!$A:$CC,BX$272,FALSE)/4),0)</f>
        <v>0</v>
      </c>
      <c r="BY80" s="226">
        <f>IFERROR(IF(RIGHT(VLOOKUP($A80,csapatok!$A:$GR,BY$271,FALSE),5)="Csere",VLOOKUP(LEFT(VLOOKUP($A80,csapatok!$A:$GR,BY$271,FALSE),LEN(VLOOKUP($A80,csapatok!$A:$GR,BY$271,FALSE))-6),'csapat-ranglista'!$A:$CC,BY$272,FALSE)/8,VLOOKUP(VLOOKUP($A80,csapatok!$A:$GR,BY$271,FALSE),'csapat-ranglista'!$A:$CC,BY$272,FALSE)/4),0)</f>
        <v>0</v>
      </c>
      <c r="BZ80" s="226">
        <f>IFERROR(IF(RIGHT(VLOOKUP($A80,csapatok!$A:$GR,BZ$271,FALSE),5)="Csere",VLOOKUP(LEFT(VLOOKUP($A80,csapatok!$A:$GR,BZ$271,FALSE),LEN(VLOOKUP($A80,csapatok!$A:$GR,BZ$271,FALSE))-6),'csapat-ranglista'!$A:$CC,BZ$272,FALSE)/8,VLOOKUP(VLOOKUP($A80,csapatok!$A:$GR,BZ$271,FALSE),'csapat-ranglista'!$A:$CC,BZ$272,FALSE)/4),0)</f>
        <v>0</v>
      </c>
      <c r="CA80" s="226">
        <f>IFERROR(IF(RIGHT(VLOOKUP($A80,csapatok!$A:$GR,CA$271,FALSE),5)="Csere",VLOOKUP(LEFT(VLOOKUP($A80,csapatok!$A:$GR,CA$271,FALSE),LEN(VLOOKUP($A80,csapatok!$A:$GR,CA$271,FALSE))-6),'csapat-ranglista'!$A:$CC,CA$272,FALSE)/8,VLOOKUP(VLOOKUP($A80,csapatok!$A:$GR,CA$271,FALSE),'csapat-ranglista'!$A:$CC,CA$272,FALSE)/4),0)</f>
        <v>0.53234954694579828</v>
      </c>
      <c r="CB80" s="226">
        <f>IFERROR(IF(RIGHT(VLOOKUP($A80,csapatok!$A:$GR,CB$271,FALSE),5)="Csere",VLOOKUP(LEFT(VLOOKUP($A80,csapatok!$A:$GR,CB$271,FALSE),LEN(VLOOKUP($A80,csapatok!$A:$GR,CB$271,FALSE))-6),'csapat-ranglista'!$A:$CC,CB$272,FALSE)/8,VLOOKUP(VLOOKUP($A80,csapatok!$A:$GR,CB$271,FALSE),'csapat-ranglista'!$A:$CC,CB$272,FALSE)/4),0)</f>
        <v>0</v>
      </c>
      <c r="CC80" s="226">
        <f>IFERROR(IF(RIGHT(VLOOKUP($A80,csapatok!$A:$GR,CC$271,FALSE),5)="Csere",VLOOKUP(LEFT(VLOOKUP($A80,csapatok!$A:$GR,CC$271,FALSE),LEN(VLOOKUP($A80,csapatok!$A:$GR,CC$271,FALSE))-6),'csapat-ranglista'!$A:$CC,CC$272,FALSE)/8,VLOOKUP(VLOOKUP($A80,csapatok!$A:$GR,CC$271,FALSE),'csapat-ranglista'!$A:$CC,CC$272,FALSE)/4),0)</f>
        <v>0</v>
      </c>
      <c r="CD80" s="226">
        <f>IFERROR(IF(RIGHT(VLOOKUP($A80,csapatok!$A:$GR,CD$271,FALSE),5)="Csere",VLOOKUP(LEFT(VLOOKUP($A80,csapatok!$A:$GR,CD$271,FALSE),LEN(VLOOKUP($A80,csapatok!$A:$GR,CD$271,FALSE))-6),'csapat-ranglista'!$A:$CC,CD$272,FALSE)/8,VLOOKUP(VLOOKUP($A80,csapatok!$A:$GR,CD$271,FALSE),'csapat-ranglista'!$A:$CC,CD$272,FALSE)/4),0)</f>
        <v>7.6332936135787257</v>
      </c>
      <c r="CE80" s="226">
        <f>IFERROR(IF(RIGHT(VLOOKUP($A80,csapatok!$A:$GR,CE$271,FALSE),5)="Csere",VLOOKUP(LEFT(VLOOKUP($A80,csapatok!$A:$GR,CE$271,FALSE),LEN(VLOOKUP($A80,csapatok!$A:$GR,CE$271,FALSE))-6),'csapat-ranglista'!$A:$CC,CE$272,FALSE)/8,VLOOKUP(VLOOKUP($A80,csapatok!$A:$GR,CE$271,FALSE),'csapat-ranglista'!$A:$CC,CE$272,FALSE)/4),0)</f>
        <v>0</v>
      </c>
      <c r="CF80" s="226">
        <f>IFERROR(IF(RIGHT(VLOOKUP($A80,csapatok!$A:$GR,CF$271,FALSE),5)="Csere",VLOOKUP(LEFT(VLOOKUP($A80,csapatok!$A:$GR,CF$271,FALSE),LEN(VLOOKUP($A80,csapatok!$A:$GR,CF$271,FALSE))-6),'csapat-ranglista'!$A:$CC,CF$272,FALSE)/8,VLOOKUP(VLOOKUP($A80,csapatok!$A:$GR,CF$271,FALSE),'csapat-ranglista'!$A:$CC,CF$272,FALSE)/4),0)</f>
        <v>0</v>
      </c>
      <c r="CG80" s="226">
        <f>IFERROR(IF(RIGHT(VLOOKUP($A80,csapatok!$A:$GR,CG$271,FALSE),5)="Csere",VLOOKUP(LEFT(VLOOKUP($A80,csapatok!$A:$GR,CG$271,FALSE),LEN(VLOOKUP($A80,csapatok!$A:$GR,CG$271,FALSE))-6),'csapat-ranglista'!$A:$CC,CG$272,FALSE)/8,VLOOKUP(VLOOKUP($A80,csapatok!$A:$GR,CG$271,FALSE),'csapat-ranglista'!$A:$CC,CG$272,FALSE)/4),0)</f>
        <v>0</v>
      </c>
      <c r="CH80" s="226">
        <f>IFERROR(IF(RIGHT(VLOOKUP($A80,csapatok!$A:$GR,CH$271,FALSE),5)="Csere",VLOOKUP(LEFT(VLOOKUP($A80,csapatok!$A:$GR,CH$271,FALSE),LEN(VLOOKUP($A80,csapatok!$A:$GR,CH$271,FALSE))-6),'csapat-ranglista'!$A:$CC,CH$272,FALSE)/8,VLOOKUP(VLOOKUP($A80,csapatok!$A:$GR,CH$271,FALSE),'csapat-ranglista'!$A:$CC,CH$272,FALSE)/4),0)</f>
        <v>0</v>
      </c>
      <c r="CI80" s="226">
        <f>IFERROR(IF(RIGHT(VLOOKUP($A80,csapatok!$A:$GR,CI$271,FALSE),5)="Csere",VLOOKUP(LEFT(VLOOKUP($A80,csapatok!$A:$GR,CI$271,FALSE),LEN(VLOOKUP($A80,csapatok!$A:$GR,CI$271,FALSE))-6),'csapat-ranglista'!$A:$CC,CI$272,FALSE)/8,VLOOKUP(VLOOKUP($A80,csapatok!$A:$GR,CI$271,FALSE),'csapat-ranglista'!$A:$CC,CI$272,FALSE)/4),0)</f>
        <v>0</v>
      </c>
      <c r="CJ80" s="227">
        <f>versenyek!$IQ$11*IFERROR(VLOOKUP(VLOOKUP($A80,versenyek!IP:IR,3,FALSE),szabalyok!$A$16:$B$23,2,FALSE)/4,0)</f>
        <v>0</v>
      </c>
      <c r="CK80" s="227">
        <f>versenyek!$IT$11*IFERROR(VLOOKUP(VLOOKUP($A80,versenyek!IS:IU,3,FALSE),szabalyok!$A$16:$B$23,2,FALSE)/4,0)</f>
        <v>0</v>
      </c>
      <c r="CL80" s="226"/>
      <c r="CM80" s="250">
        <f t="shared" si="4"/>
        <v>8.1656431605245245</v>
      </c>
    </row>
    <row r="81" spans="1:91">
      <c r="A81" s="32" t="s">
        <v>723</v>
      </c>
      <c r="B81" s="292" t="s">
        <v>1395</v>
      </c>
      <c r="C81" s="133" t="str">
        <f>IF(B81=0,"",IF(B81&lt;$C$1,"felnőtt","ifi"))</f>
        <v>ifi</v>
      </c>
      <c r="D81" s="32" t="s">
        <v>9</v>
      </c>
      <c r="E81" s="47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>
        <f>IFERROR(IF(RIGHT(VLOOKUP($A81,csapatok!$A:$BL,X$271,FALSE),5)="Csere",VLOOKUP(LEFT(VLOOKUP($A81,csapatok!$A:$BL,X$271,FALSE),LEN(VLOOKUP($A81,csapatok!$A:$BL,X$271,FALSE))-6),'csapat-ranglista'!$A:$CC,X$272,FALSE)/8,VLOOKUP(VLOOKUP($A81,csapatok!$A:$BL,X$271,FALSE),'csapat-ranglista'!$A:$CC,X$272,FALSE)/4),0)</f>
        <v>0</v>
      </c>
      <c r="Y81" s="32">
        <f>IFERROR(IF(RIGHT(VLOOKUP($A81,csapatok!$A:$BL,Y$271,FALSE),5)="Csere",VLOOKUP(LEFT(VLOOKUP($A81,csapatok!$A:$BL,Y$271,FALSE),LEN(VLOOKUP($A81,csapatok!$A:$BL,Y$271,FALSE))-6),'csapat-ranglista'!$A:$CC,Y$272,FALSE)/8,VLOOKUP(VLOOKUP($A81,csapatok!$A:$BL,Y$271,FALSE),'csapat-ranglista'!$A:$CC,Y$272,FALSE)/4),0)</f>
        <v>0</v>
      </c>
      <c r="Z81" s="32">
        <f>IFERROR(IF(RIGHT(VLOOKUP($A81,csapatok!$A:$BL,Z$271,FALSE),5)="Csere",VLOOKUP(LEFT(VLOOKUP($A81,csapatok!$A:$BL,Z$271,FALSE),LEN(VLOOKUP($A81,csapatok!$A:$BL,Z$271,FALSE))-6),'csapat-ranglista'!$A:$CC,Z$272,FALSE)/8,VLOOKUP(VLOOKUP($A81,csapatok!$A:$BL,Z$271,FALSE),'csapat-ranglista'!$A:$CC,Z$272,FALSE)/4),0)</f>
        <v>0</v>
      </c>
      <c r="AA81" s="32">
        <f>IFERROR(IF(RIGHT(VLOOKUP($A81,csapatok!$A:$BL,AA$271,FALSE),5)="Csere",VLOOKUP(LEFT(VLOOKUP($A81,csapatok!$A:$BL,AA$271,FALSE),LEN(VLOOKUP($A81,csapatok!$A:$BL,AA$271,FALSE))-6),'csapat-ranglista'!$A:$CC,AA$272,FALSE)/8,VLOOKUP(VLOOKUP($A81,csapatok!$A:$BL,AA$271,FALSE),'csapat-ranglista'!$A:$CC,AA$272,FALSE)/4),0)</f>
        <v>0</v>
      </c>
      <c r="AB81" s="226">
        <f>IFERROR(IF(RIGHT(VLOOKUP($A81,csapatok!$A:$BL,AB$271,FALSE),5)="Csere",VLOOKUP(LEFT(VLOOKUP($A81,csapatok!$A:$BL,AB$271,FALSE),LEN(VLOOKUP($A81,csapatok!$A:$BL,AB$271,FALSE))-6),'csapat-ranglista'!$A:$CC,AB$272,FALSE)/8,VLOOKUP(VLOOKUP($A81,csapatok!$A:$BL,AB$271,FALSE),'csapat-ranglista'!$A:$CC,AB$272,FALSE)/4),0)</f>
        <v>0</v>
      </c>
      <c r="AC81" s="226">
        <f>IFERROR(IF(RIGHT(VLOOKUP($A81,csapatok!$A:$BL,AC$271,FALSE),5)="Csere",VLOOKUP(LEFT(VLOOKUP($A81,csapatok!$A:$BL,AC$271,FALSE),LEN(VLOOKUP($A81,csapatok!$A:$BL,AC$271,FALSE))-6),'csapat-ranglista'!$A:$CC,AC$272,FALSE)/8,VLOOKUP(VLOOKUP($A81,csapatok!$A:$BL,AC$271,FALSE),'csapat-ranglista'!$A:$CC,AC$272,FALSE)/4),0)</f>
        <v>0</v>
      </c>
      <c r="AD81" s="226">
        <f>IFERROR(IF(RIGHT(VLOOKUP($A81,csapatok!$A:$BL,AD$271,FALSE),5)="Csere",VLOOKUP(LEFT(VLOOKUP($A81,csapatok!$A:$BL,AD$271,FALSE),LEN(VLOOKUP($A81,csapatok!$A:$BL,AD$271,FALSE))-6),'csapat-ranglista'!$A:$CC,AD$272,FALSE)/8,VLOOKUP(VLOOKUP($A81,csapatok!$A:$BL,AD$271,FALSE),'csapat-ranglista'!$A:$CC,AD$272,FALSE)/4),0)</f>
        <v>0</v>
      </c>
      <c r="AE81" s="226">
        <f>IFERROR(IF(RIGHT(VLOOKUP($A81,csapatok!$A:$BL,AE$271,FALSE),5)="Csere",VLOOKUP(LEFT(VLOOKUP($A81,csapatok!$A:$BL,AE$271,FALSE),LEN(VLOOKUP($A81,csapatok!$A:$BL,AE$271,FALSE))-6),'csapat-ranglista'!$A:$CC,AE$272,FALSE)/8,VLOOKUP(VLOOKUP($A81,csapatok!$A:$BL,AE$271,FALSE),'csapat-ranglista'!$A:$CC,AE$272,FALSE)/4),0)</f>
        <v>0</v>
      </c>
      <c r="AF81" s="226">
        <f>IFERROR(IF(RIGHT(VLOOKUP($A81,csapatok!$A:$BL,AF$271,FALSE),5)="Csere",VLOOKUP(LEFT(VLOOKUP($A81,csapatok!$A:$BL,AF$271,FALSE),LEN(VLOOKUP($A81,csapatok!$A:$BL,AF$271,FALSE))-6),'csapat-ranglista'!$A:$CC,AF$272,FALSE)/8,VLOOKUP(VLOOKUP($A81,csapatok!$A:$BL,AF$271,FALSE),'csapat-ranglista'!$A:$CC,AF$272,FALSE)/4),0)</f>
        <v>0</v>
      </c>
      <c r="AG81" s="226">
        <f>IFERROR(IF(RIGHT(VLOOKUP($A81,csapatok!$A:$BL,AG$271,FALSE),5)="Csere",VLOOKUP(LEFT(VLOOKUP($A81,csapatok!$A:$BL,AG$271,FALSE),LEN(VLOOKUP($A81,csapatok!$A:$BL,AG$271,FALSE))-6),'csapat-ranglista'!$A:$CC,AG$272,FALSE)/8,VLOOKUP(VLOOKUP($A81,csapatok!$A:$BL,AG$271,FALSE),'csapat-ranglista'!$A:$CC,AG$272,FALSE)/4),0)</f>
        <v>0</v>
      </c>
      <c r="AH81" s="226">
        <f>IFERROR(IF(RIGHT(VLOOKUP($A81,csapatok!$A:$BL,AH$271,FALSE),5)="Csere",VLOOKUP(LEFT(VLOOKUP($A81,csapatok!$A:$BL,AH$271,FALSE),LEN(VLOOKUP($A81,csapatok!$A:$BL,AH$271,FALSE))-6),'csapat-ranglista'!$A:$CC,AH$272,FALSE)/8,VLOOKUP(VLOOKUP($A81,csapatok!$A:$BL,AH$271,FALSE),'csapat-ranglista'!$A:$CC,AH$272,FALSE)/4),0)</f>
        <v>0</v>
      </c>
      <c r="AI81" s="226">
        <f>IFERROR(IF(RIGHT(VLOOKUP($A81,csapatok!$A:$BL,AI$271,FALSE),5)="Csere",VLOOKUP(LEFT(VLOOKUP($A81,csapatok!$A:$BL,AI$271,FALSE),LEN(VLOOKUP($A81,csapatok!$A:$BL,AI$271,FALSE))-6),'csapat-ranglista'!$A:$CC,AI$272,FALSE)/8,VLOOKUP(VLOOKUP($A81,csapatok!$A:$BL,AI$271,FALSE),'csapat-ranglista'!$A:$CC,AI$272,FALSE)/4),0)</f>
        <v>0</v>
      </c>
      <c r="AJ81" s="226">
        <f>IFERROR(IF(RIGHT(VLOOKUP($A81,csapatok!$A:$BL,AJ$271,FALSE),5)="Csere",VLOOKUP(LEFT(VLOOKUP($A81,csapatok!$A:$BL,AJ$271,FALSE),LEN(VLOOKUP($A81,csapatok!$A:$BL,AJ$271,FALSE))-6),'csapat-ranglista'!$A:$CC,AJ$272,FALSE)/8,VLOOKUP(VLOOKUP($A81,csapatok!$A:$BL,AJ$271,FALSE),'csapat-ranglista'!$A:$CC,AJ$272,FALSE)/2),0)</f>
        <v>0</v>
      </c>
      <c r="AK81" s="226">
        <f>IFERROR(IF(RIGHT(VLOOKUP($A81,csapatok!$A:$CN,AK$271,FALSE),5)="Csere",VLOOKUP(LEFT(VLOOKUP($A81,csapatok!$A:$CN,AK$271,FALSE),LEN(VLOOKUP($A81,csapatok!$A:$CN,AK$271,FALSE))-6),'csapat-ranglista'!$A:$CC,AK$272,FALSE)/8,VLOOKUP(VLOOKUP($A81,csapatok!$A:$CN,AK$271,FALSE),'csapat-ranglista'!$A:$CC,AK$272,FALSE)/4),0)</f>
        <v>0</v>
      </c>
      <c r="AL81" s="226">
        <f>IFERROR(IF(RIGHT(VLOOKUP($A81,csapatok!$A:$CN,AL$271,FALSE),5)="Csere",VLOOKUP(LEFT(VLOOKUP($A81,csapatok!$A:$CN,AL$271,FALSE),LEN(VLOOKUP($A81,csapatok!$A:$CN,AL$271,FALSE))-6),'csapat-ranglista'!$A:$CC,AL$272,FALSE)/8,VLOOKUP(VLOOKUP($A81,csapatok!$A:$CN,AL$271,FALSE),'csapat-ranglista'!$A:$CC,AL$272,FALSE)/4),0)</f>
        <v>0</v>
      </c>
      <c r="AM81" s="226">
        <f>IFERROR(IF(RIGHT(VLOOKUP($A81,csapatok!$A:$CN,AM$271,FALSE),5)="Csere",VLOOKUP(LEFT(VLOOKUP($A81,csapatok!$A:$CN,AM$271,FALSE),LEN(VLOOKUP($A81,csapatok!$A:$CN,AM$271,FALSE))-6),'csapat-ranglista'!$A:$CC,AM$272,FALSE)/8,VLOOKUP(VLOOKUP($A81,csapatok!$A:$CN,AM$271,FALSE),'csapat-ranglista'!$A:$CC,AM$272,FALSE)/4),0)</f>
        <v>0</v>
      </c>
      <c r="AN81" s="226">
        <f>IFERROR(IF(RIGHT(VLOOKUP($A81,csapatok!$A:$CN,AN$271,FALSE),5)="Csere",VLOOKUP(LEFT(VLOOKUP($A81,csapatok!$A:$CN,AN$271,FALSE),LEN(VLOOKUP($A81,csapatok!$A:$CN,AN$271,FALSE))-6),'csapat-ranglista'!$A:$CC,AN$272,FALSE)/8,VLOOKUP(VLOOKUP($A81,csapatok!$A:$CN,AN$271,FALSE),'csapat-ranglista'!$A:$CC,AN$272,FALSE)/4),0)</f>
        <v>0</v>
      </c>
      <c r="AO81" s="226">
        <f>IFERROR(IF(RIGHT(VLOOKUP($A81,csapatok!$A:$CN,AO$271,FALSE),5)="Csere",VLOOKUP(LEFT(VLOOKUP($A81,csapatok!$A:$CN,AO$271,FALSE),LEN(VLOOKUP($A81,csapatok!$A:$CN,AO$271,FALSE))-6),'csapat-ranglista'!$A:$CC,AO$272,FALSE)/8,VLOOKUP(VLOOKUP($A81,csapatok!$A:$CN,AO$271,FALSE),'csapat-ranglista'!$A:$CC,AO$272,FALSE)/4),0)</f>
        <v>0</v>
      </c>
      <c r="AP81" s="226">
        <f>IFERROR(IF(RIGHT(VLOOKUP($A81,csapatok!$A:$CN,AP$271,FALSE),5)="Csere",VLOOKUP(LEFT(VLOOKUP($A81,csapatok!$A:$CN,AP$271,FALSE),LEN(VLOOKUP($A81,csapatok!$A:$CN,AP$271,FALSE))-6),'csapat-ranglista'!$A:$CC,AP$272,FALSE)/8,VLOOKUP(VLOOKUP($A81,csapatok!$A:$CN,AP$271,FALSE),'csapat-ranglista'!$A:$CC,AP$272,FALSE)/4),0)</f>
        <v>0</v>
      </c>
      <c r="AQ81" s="226">
        <f>IFERROR(IF(RIGHT(VLOOKUP($A81,csapatok!$A:$CN,AQ$271,FALSE),5)="Csere",VLOOKUP(LEFT(VLOOKUP($A81,csapatok!$A:$CN,AQ$271,FALSE),LEN(VLOOKUP($A81,csapatok!$A:$CN,AQ$271,FALSE))-6),'csapat-ranglista'!$A:$CC,AQ$272,FALSE)/8,VLOOKUP(VLOOKUP($A81,csapatok!$A:$CN,AQ$271,FALSE),'csapat-ranglista'!$A:$CC,AQ$272,FALSE)/4),0)</f>
        <v>0</v>
      </c>
      <c r="AR81" s="226">
        <f>IFERROR(IF(RIGHT(VLOOKUP($A81,csapatok!$A:$CN,AR$271,FALSE),5)="Csere",VLOOKUP(LEFT(VLOOKUP($A81,csapatok!$A:$CN,AR$271,FALSE),LEN(VLOOKUP($A81,csapatok!$A:$CN,AR$271,FALSE))-6),'csapat-ranglista'!$A:$CC,AR$272,FALSE)/8,VLOOKUP(VLOOKUP($A81,csapatok!$A:$CN,AR$271,FALSE),'csapat-ranglista'!$A:$CC,AR$272,FALSE)/4),0)</f>
        <v>0</v>
      </c>
      <c r="AS81" s="226">
        <f>IFERROR(IF(RIGHT(VLOOKUP($A81,csapatok!$A:$CN,AS$271,FALSE),5)="Csere",VLOOKUP(LEFT(VLOOKUP($A81,csapatok!$A:$CN,AS$271,FALSE),LEN(VLOOKUP($A81,csapatok!$A:$CN,AS$271,FALSE))-6),'csapat-ranglista'!$A:$CC,AS$272,FALSE)/8,VLOOKUP(VLOOKUP($A81,csapatok!$A:$CN,AS$271,FALSE),'csapat-ranglista'!$A:$CC,AS$272,FALSE)/4),0)</f>
        <v>0</v>
      </c>
      <c r="AT81" s="226">
        <f>IFERROR(IF(RIGHT(VLOOKUP($A81,csapatok!$A:$CN,AT$271,FALSE),5)="Csere",VLOOKUP(LEFT(VLOOKUP($A81,csapatok!$A:$CN,AT$271,FALSE),LEN(VLOOKUP($A81,csapatok!$A:$CN,AT$271,FALSE))-6),'csapat-ranglista'!$A:$CC,AT$272,FALSE)/8,VLOOKUP(VLOOKUP($A81,csapatok!$A:$CN,AT$271,FALSE),'csapat-ranglista'!$A:$CC,AT$272,FALSE)/4),0)</f>
        <v>0</v>
      </c>
      <c r="AU81" s="226">
        <f>IFERROR(IF(RIGHT(VLOOKUP($A81,csapatok!$A:$CN,AU$271,FALSE),5)="Csere",VLOOKUP(LEFT(VLOOKUP($A81,csapatok!$A:$CN,AU$271,FALSE),LEN(VLOOKUP($A81,csapatok!$A:$CN,AU$271,FALSE))-6),'csapat-ranglista'!$A:$CC,AU$272,FALSE)/8,VLOOKUP(VLOOKUP($A81,csapatok!$A:$CN,AU$271,FALSE),'csapat-ranglista'!$A:$CC,AU$272,FALSE)/4),0)</f>
        <v>0</v>
      </c>
      <c r="AV81" s="226">
        <f>IFERROR(IF(RIGHT(VLOOKUP($A81,csapatok!$A:$CN,AV$271,FALSE),5)="Csere",VLOOKUP(LEFT(VLOOKUP($A81,csapatok!$A:$CN,AV$271,FALSE),LEN(VLOOKUP($A81,csapatok!$A:$CN,AV$271,FALSE))-6),'csapat-ranglista'!$A:$CC,AV$272,FALSE)/8,VLOOKUP(VLOOKUP($A81,csapatok!$A:$CN,AV$271,FALSE),'csapat-ranglista'!$A:$CC,AV$272,FALSE)/4),0)</f>
        <v>0</v>
      </c>
      <c r="AW81" s="226">
        <f>IFERROR(IF(RIGHT(VLOOKUP($A81,csapatok!$A:$CN,AW$271,FALSE),5)="Csere",VLOOKUP(LEFT(VLOOKUP($A81,csapatok!$A:$CN,AW$271,FALSE),LEN(VLOOKUP($A81,csapatok!$A:$CN,AW$271,FALSE))-6),'csapat-ranglista'!$A:$CC,AW$272,FALSE)/8,VLOOKUP(VLOOKUP($A81,csapatok!$A:$CN,AW$271,FALSE),'csapat-ranglista'!$A:$CC,AW$272,FALSE)/4),0)</f>
        <v>6.3410041394268157</v>
      </c>
      <c r="AX81" s="226">
        <f>IFERROR(IF(RIGHT(VLOOKUP($A81,csapatok!$A:$CN,AX$271,FALSE),5)="Csere",VLOOKUP(LEFT(VLOOKUP($A81,csapatok!$A:$CN,AX$271,FALSE),LEN(VLOOKUP($A81,csapatok!$A:$CN,AX$271,FALSE))-6),'csapat-ranglista'!$A:$CC,AX$272,FALSE)/8,VLOOKUP(VLOOKUP($A81,csapatok!$A:$CN,AX$271,FALSE),'csapat-ranglista'!$A:$CC,AX$272,FALSE)/4),0)</f>
        <v>0</v>
      </c>
      <c r="AY81" s="226">
        <f>IFERROR(IF(RIGHT(VLOOKUP($A81,csapatok!$A:$GR,AY$271,FALSE),5)="Csere",VLOOKUP(LEFT(VLOOKUP($A81,csapatok!$A:$GR,AY$271,FALSE),LEN(VLOOKUP($A81,csapatok!$A:$GR,AY$271,FALSE))-6),'csapat-ranglista'!$A:$CC,AY$272,FALSE)/8,VLOOKUP(VLOOKUP($A81,csapatok!$A:$GR,AY$271,FALSE),'csapat-ranglista'!$A:$CC,AY$272,FALSE)/4),0)</f>
        <v>0</v>
      </c>
      <c r="AZ81" s="226">
        <f>IFERROR(IF(RIGHT(VLOOKUP($A81,csapatok!$A:$GR,AZ$271,FALSE),5)="Csere",VLOOKUP(LEFT(VLOOKUP($A81,csapatok!$A:$GR,AZ$271,FALSE),LEN(VLOOKUP($A81,csapatok!$A:$GR,AZ$271,FALSE))-6),'csapat-ranglista'!$A:$CC,AZ$272,FALSE)/8,VLOOKUP(VLOOKUP($A81,csapatok!$A:$GR,AZ$271,FALSE),'csapat-ranglista'!$A:$CC,AZ$272,FALSE)/4),0)</f>
        <v>0</v>
      </c>
      <c r="BA81" s="226">
        <f>IFERROR(IF(RIGHT(VLOOKUP($A81,csapatok!$A:$GR,BA$271,FALSE),5)="Csere",VLOOKUP(LEFT(VLOOKUP($A81,csapatok!$A:$GR,BA$271,FALSE),LEN(VLOOKUP($A81,csapatok!$A:$GR,BA$271,FALSE))-6),'csapat-ranglista'!$A:$CC,BA$272,FALSE)/8,VLOOKUP(VLOOKUP($A81,csapatok!$A:$GR,BA$271,FALSE),'csapat-ranglista'!$A:$CC,BA$272,FALSE)/4),0)</f>
        <v>0</v>
      </c>
      <c r="BB81" s="226">
        <f>IFERROR(IF(RIGHT(VLOOKUP($A81,csapatok!$A:$GR,BB$271,FALSE),5)="Csere",VLOOKUP(LEFT(VLOOKUP($A81,csapatok!$A:$GR,BB$271,FALSE),LEN(VLOOKUP($A81,csapatok!$A:$GR,BB$271,FALSE))-6),'csapat-ranglista'!$A:$CC,BB$272,FALSE)/8,VLOOKUP(VLOOKUP($A81,csapatok!$A:$GR,BB$271,FALSE),'csapat-ranglista'!$A:$CC,BB$272,FALSE)/4),0)</f>
        <v>0</v>
      </c>
      <c r="BC81" s="227">
        <f>versenyek!$ES$11*IFERROR(VLOOKUP(VLOOKUP($A81,versenyek!ER:ET,3,FALSE),szabalyok!$A$16:$B$23,2,FALSE)/4,0)</f>
        <v>0</v>
      </c>
      <c r="BD81" s="227">
        <f>versenyek!$EV$11*IFERROR(VLOOKUP(VLOOKUP($A81,versenyek!EU:EW,3,FALSE),szabalyok!$A$16:$B$23,2,FALSE)/4,0)</f>
        <v>0</v>
      </c>
      <c r="BE81" s="226">
        <f>IFERROR(IF(RIGHT(VLOOKUP($A81,csapatok!$A:$GR,BE$271,FALSE),5)="Csere",VLOOKUP(LEFT(VLOOKUP($A81,csapatok!$A:$GR,BE$271,FALSE),LEN(VLOOKUP($A81,csapatok!$A:$GR,BE$271,FALSE))-6),'csapat-ranglista'!$A:$CC,BE$272,FALSE)/8,VLOOKUP(VLOOKUP($A81,csapatok!$A:$GR,BE$271,FALSE),'csapat-ranglista'!$A:$CC,BE$272,FALSE)/4),0)</f>
        <v>0</v>
      </c>
      <c r="BF81" s="226">
        <f>IFERROR(IF(RIGHT(VLOOKUP($A81,csapatok!$A:$GR,BF$271,FALSE),5)="Csere",VLOOKUP(LEFT(VLOOKUP($A81,csapatok!$A:$GR,BF$271,FALSE),LEN(VLOOKUP($A81,csapatok!$A:$GR,BF$271,FALSE))-6),'csapat-ranglista'!$A:$CC,BF$272,FALSE)/8,VLOOKUP(VLOOKUP($A81,csapatok!$A:$GR,BF$271,FALSE),'csapat-ranglista'!$A:$CC,BF$272,FALSE)/4),0)</f>
        <v>0</v>
      </c>
      <c r="BG81" s="226">
        <f>IFERROR(IF(RIGHT(VLOOKUP($A81,csapatok!$A:$GR,BG$271,FALSE),5)="Csere",VLOOKUP(LEFT(VLOOKUP($A81,csapatok!$A:$GR,BG$271,FALSE),LEN(VLOOKUP($A81,csapatok!$A:$GR,BG$271,FALSE))-6),'csapat-ranglista'!$A:$CC,BG$272,FALSE)/8,VLOOKUP(VLOOKUP($A81,csapatok!$A:$GR,BG$271,FALSE),'csapat-ranglista'!$A:$CC,BG$272,FALSE)/4),0)</f>
        <v>0</v>
      </c>
      <c r="BH81" s="226">
        <f>IFERROR(IF(RIGHT(VLOOKUP($A81,csapatok!$A:$GR,BH$271,FALSE),5)="Csere",VLOOKUP(LEFT(VLOOKUP($A81,csapatok!$A:$GR,BH$271,FALSE),LEN(VLOOKUP($A81,csapatok!$A:$GR,BH$271,FALSE))-6),'csapat-ranglista'!$A:$CC,BH$272,FALSE)/8,VLOOKUP(VLOOKUP($A81,csapatok!$A:$GR,BH$271,FALSE),'csapat-ranglista'!$A:$CC,BH$272,FALSE)/4),0)</f>
        <v>0</v>
      </c>
      <c r="BI81" s="226">
        <f>IFERROR(IF(RIGHT(VLOOKUP($A81,csapatok!$A:$GR,BI$271,FALSE),5)="Csere",VLOOKUP(LEFT(VLOOKUP($A81,csapatok!$A:$GR,BI$271,FALSE),LEN(VLOOKUP($A81,csapatok!$A:$GR,BI$271,FALSE))-6),'csapat-ranglista'!$A:$CC,BI$272,FALSE)/8,VLOOKUP(VLOOKUP($A81,csapatok!$A:$GR,BI$271,FALSE),'csapat-ranglista'!$A:$CC,BI$272,FALSE)/4),0)</f>
        <v>0</v>
      </c>
      <c r="BJ81" s="226">
        <f>IFERROR(IF(RIGHT(VLOOKUP($A81,csapatok!$A:$GR,BJ$271,FALSE),5)="Csere",VLOOKUP(LEFT(VLOOKUP($A81,csapatok!$A:$GR,BJ$271,FALSE),LEN(VLOOKUP($A81,csapatok!$A:$GR,BJ$271,FALSE))-6),'csapat-ranglista'!$A:$CC,BJ$272,FALSE)/8,VLOOKUP(VLOOKUP($A81,csapatok!$A:$GR,BJ$271,FALSE),'csapat-ranglista'!$A:$CC,BJ$272,FALSE)/4),0)</f>
        <v>0</v>
      </c>
      <c r="BK81" s="226">
        <f>IFERROR(IF(RIGHT(VLOOKUP($A81,csapatok!$A:$GR,BK$271,FALSE),5)="Csere",VLOOKUP(LEFT(VLOOKUP($A81,csapatok!$A:$GR,BK$271,FALSE),LEN(VLOOKUP($A81,csapatok!$A:$GR,BK$271,FALSE))-6),'csapat-ranglista'!$A:$CC,BK$272,FALSE)/8,VLOOKUP(VLOOKUP($A81,csapatok!$A:$GR,BK$271,FALSE),'csapat-ranglista'!$A:$CC,BK$272,FALSE)/4),0)</f>
        <v>0</v>
      </c>
      <c r="BL81" s="226">
        <f>IFERROR(IF(RIGHT(VLOOKUP($A81,csapatok!$A:$GR,BL$271,FALSE),5)="Csere",VLOOKUP(LEFT(VLOOKUP($A81,csapatok!$A:$GR,BL$271,FALSE),LEN(VLOOKUP($A81,csapatok!$A:$GR,BL$271,FALSE))-6),'csapat-ranglista'!$A:$CC,BL$272,FALSE)/8,VLOOKUP(VLOOKUP($A81,csapatok!$A:$GR,BL$271,FALSE),'csapat-ranglista'!$A:$CC,BL$272,FALSE)/4),0)</f>
        <v>0</v>
      </c>
      <c r="BM81" s="226">
        <f>IFERROR(IF(RIGHT(VLOOKUP($A81,csapatok!$A:$GR,BM$271,FALSE),5)="Csere",VLOOKUP(LEFT(VLOOKUP($A81,csapatok!$A:$GR,BM$271,FALSE),LEN(VLOOKUP($A81,csapatok!$A:$GR,BM$271,FALSE))-6),'csapat-ranglista'!$A:$CC,BM$272,FALSE)/8,VLOOKUP(VLOOKUP($A81,csapatok!$A:$GR,BM$271,FALSE),'csapat-ranglista'!$A:$CC,BM$272,FALSE)/4),0)</f>
        <v>0</v>
      </c>
      <c r="BN81" s="226">
        <f>IFERROR(IF(RIGHT(VLOOKUP($A81,csapatok!$A:$GR,BN$271,FALSE),5)="Csere",VLOOKUP(LEFT(VLOOKUP($A81,csapatok!$A:$GR,BN$271,FALSE),LEN(VLOOKUP($A81,csapatok!$A:$GR,BN$271,FALSE))-6),'csapat-ranglista'!$A:$CC,BN$272,FALSE)/8,VLOOKUP(VLOOKUP($A81,csapatok!$A:$GR,BN$271,FALSE),'csapat-ranglista'!$A:$CC,BN$272,FALSE)/4),0)</f>
        <v>0</v>
      </c>
      <c r="BO81" s="226">
        <f>IFERROR(IF(RIGHT(VLOOKUP($A81,csapatok!$A:$GR,BO$271,FALSE),5)="Csere",VLOOKUP(LEFT(VLOOKUP($A81,csapatok!$A:$GR,BO$271,FALSE),LEN(VLOOKUP($A81,csapatok!$A:$GR,BO$271,FALSE))-6),'csapat-ranglista'!$A:$CC,BO$272,FALSE)/8,VLOOKUP(VLOOKUP($A81,csapatok!$A:$GR,BO$271,FALSE),'csapat-ranglista'!$A:$CC,BO$272,FALSE)/4),0)</f>
        <v>0</v>
      </c>
      <c r="BP81" s="226">
        <f>IFERROR(IF(RIGHT(VLOOKUP($A81,csapatok!$A:$GR,BP$271,FALSE),5)="Csere",VLOOKUP(LEFT(VLOOKUP($A81,csapatok!$A:$GR,BP$271,FALSE),LEN(VLOOKUP($A81,csapatok!$A:$GR,BP$271,FALSE))-6),'csapat-ranglista'!$A:$CC,BP$272,FALSE)/8,VLOOKUP(VLOOKUP($A81,csapatok!$A:$GR,BP$271,FALSE),'csapat-ranglista'!$A:$CC,BP$272,FALSE)/4),0)</f>
        <v>0</v>
      </c>
      <c r="BQ81" s="226">
        <f>IFERROR(IF(RIGHT(VLOOKUP($A81,csapatok!$A:$GR,BQ$271,FALSE),5)="Csere",VLOOKUP(LEFT(VLOOKUP($A81,csapatok!$A:$GR,BQ$271,FALSE),LEN(VLOOKUP($A81,csapatok!$A:$GR,BQ$271,FALSE))-6),'csapat-ranglista'!$A:$CC,BQ$272,FALSE)/8,VLOOKUP(VLOOKUP($A81,csapatok!$A:$GR,BQ$271,FALSE),'csapat-ranglista'!$A:$CC,BQ$272,FALSE)/4),0)</f>
        <v>0</v>
      </c>
      <c r="BR81" s="226">
        <f>IFERROR(IF(RIGHT(VLOOKUP($A81,csapatok!$A:$GR,BR$271,FALSE),5)="Csere",VLOOKUP(LEFT(VLOOKUP($A81,csapatok!$A:$GR,BR$271,FALSE),LEN(VLOOKUP($A81,csapatok!$A:$GR,BR$271,FALSE))-6),'csapat-ranglista'!$A:$CC,BR$272,FALSE)/8,VLOOKUP(VLOOKUP($A81,csapatok!$A:$GR,BR$271,FALSE),'csapat-ranglista'!$A:$CC,BR$272,FALSE)/4),0)</f>
        <v>0</v>
      </c>
      <c r="BS81" s="226">
        <f>IFERROR(IF(RIGHT(VLOOKUP($A81,csapatok!$A:$GR,BS$271,FALSE),5)="Csere",VLOOKUP(LEFT(VLOOKUP($A81,csapatok!$A:$GR,BS$271,FALSE),LEN(VLOOKUP($A81,csapatok!$A:$GR,BS$271,FALSE))-6),'csapat-ranglista'!$A:$CC,BS$272,FALSE)/8,VLOOKUP(VLOOKUP($A81,csapatok!$A:$GR,BS$271,FALSE),'csapat-ranglista'!$A:$CC,BS$272,FALSE)/4),0)</f>
        <v>0</v>
      </c>
      <c r="BT81" s="226">
        <f>IFERROR(IF(RIGHT(VLOOKUP($A81,csapatok!$A:$GR,BT$271,FALSE),5)="Csere",VLOOKUP(LEFT(VLOOKUP($A81,csapatok!$A:$GR,BT$271,FALSE),LEN(VLOOKUP($A81,csapatok!$A:$GR,BT$271,FALSE))-6),'csapat-ranglista'!$A:$CC,BT$272,FALSE)/8,VLOOKUP(VLOOKUP($A81,csapatok!$A:$GR,BT$271,FALSE),'csapat-ranglista'!$A:$CC,BT$272,FALSE)/4),0)</f>
        <v>0</v>
      </c>
      <c r="BU81" s="226">
        <f>IFERROR(IF(RIGHT(VLOOKUP($A81,csapatok!$A:$GR,BU$271,FALSE),5)="Csere",VLOOKUP(LEFT(VLOOKUP($A81,csapatok!$A:$GR,BU$271,FALSE),LEN(VLOOKUP($A81,csapatok!$A:$GR,BU$271,FALSE))-6),'csapat-ranglista'!$A:$CC,BU$272,FALSE)/8,VLOOKUP(VLOOKUP($A81,csapatok!$A:$GR,BU$271,FALSE),'csapat-ranglista'!$A:$CC,BU$272,FALSE)/4),0)</f>
        <v>0</v>
      </c>
      <c r="BV81" s="226">
        <f>IFERROR(IF(RIGHT(VLOOKUP($A81,csapatok!$A:$GR,BV$271,FALSE),5)="Csere",VLOOKUP(LEFT(VLOOKUP($A81,csapatok!$A:$GR,BV$271,FALSE),LEN(VLOOKUP($A81,csapatok!$A:$GR,BV$271,FALSE))-6),'csapat-ranglista'!$A:$CC,BV$272,FALSE)/8,VLOOKUP(VLOOKUP($A81,csapatok!$A:$GR,BV$271,FALSE),'csapat-ranglista'!$A:$CC,BV$272,FALSE)/4),0)</f>
        <v>0</v>
      </c>
      <c r="BW81" s="226">
        <f>IFERROR(IF(RIGHT(VLOOKUP($A81,csapatok!$A:$GR,BW$271,FALSE),5)="Csere",VLOOKUP(LEFT(VLOOKUP($A81,csapatok!$A:$GR,BW$271,FALSE),LEN(VLOOKUP($A81,csapatok!$A:$GR,BW$271,FALSE))-6),'csapat-ranglista'!$A:$CC,BW$272,FALSE)/8,VLOOKUP(VLOOKUP($A81,csapatok!$A:$GR,BW$271,FALSE),'csapat-ranglista'!$A:$CC,BW$272,FALSE)/4),0)</f>
        <v>0</v>
      </c>
      <c r="BX81" s="226">
        <f>IFERROR(IF(RIGHT(VLOOKUP($A81,csapatok!$A:$GR,BX$271,FALSE),5)="Csere",VLOOKUP(LEFT(VLOOKUP($A81,csapatok!$A:$GR,BX$271,FALSE),LEN(VLOOKUP($A81,csapatok!$A:$GR,BX$271,FALSE))-6),'csapat-ranglista'!$A:$CC,BX$272,FALSE)/8,VLOOKUP(VLOOKUP($A81,csapatok!$A:$GR,BX$271,FALSE),'csapat-ranglista'!$A:$CC,BX$272,FALSE)/4),0)</f>
        <v>0</v>
      </c>
      <c r="BY81" s="226">
        <f>IFERROR(IF(RIGHT(VLOOKUP($A81,csapatok!$A:$GR,BY$271,FALSE),5)="Csere",VLOOKUP(LEFT(VLOOKUP($A81,csapatok!$A:$GR,BY$271,FALSE),LEN(VLOOKUP($A81,csapatok!$A:$GR,BY$271,FALSE))-6),'csapat-ranglista'!$A:$CC,BY$272,FALSE)/8,VLOOKUP(VLOOKUP($A81,csapatok!$A:$GR,BY$271,FALSE),'csapat-ranglista'!$A:$CC,BY$272,FALSE)/4),0)</f>
        <v>0</v>
      </c>
      <c r="BZ81" s="226">
        <f>IFERROR(IF(RIGHT(VLOOKUP($A81,csapatok!$A:$GR,BZ$271,FALSE),5)="Csere",VLOOKUP(LEFT(VLOOKUP($A81,csapatok!$A:$GR,BZ$271,FALSE),LEN(VLOOKUP($A81,csapatok!$A:$GR,BZ$271,FALSE))-6),'csapat-ranglista'!$A:$CC,BZ$272,FALSE)/8,VLOOKUP(VLOOKUP($A81,csapatok!$A:$GR,BZ$271,FALSE),'csapat-ranglista'!$A:$CC,BZ$272,FALSE)/4),0)</f>
        <v>0</v>
      </c>
      <c r="CA81" s="226">
        <f>IFERROR(IF(RIGHT(VLOOKUP($A81,csapatok!$A:$GR,CA$271,FALSE),5)="Csere",VLOOKUP(LEFT(VLOOKUP($A81,csapatok!$A:$GR,CA$271,FALSE),LEN(VLOOKUP($A81,csapatok!$A:$GR,CA$271,FALSE))-6),'csapat-ranglista'!$A:$CC,CA$272,FALSE)/8,VLOOKUP(VLOOKUP($A81,csapatok!$A:$GR,CA$271,FALSE),'csapat-ranglista'!$A:$CC,CA$272,FALSE)/4),0)</f>
        <v>0.53234954694579828</v>
      </c>
      <c r="CB81" s="226">
        <f>IFERROR(IF(RIGHT(VLOOKUP($A81,csapatok!$A:$GR,CB$271,FALSE),5)="Csere",VLOOKUP(LEFT(VLOOKUP($A81,csapatok!$A:$GR,CB$271,FALSE),LEN(VLOOKUP($A81,csapatok!$A:$GR,CB$271,FALSE))-6),'csapat-ranglista'!$A:$CC,CB$272,FALSE)/8,VLOOKUP(VLOOKUP($A81,csapatok!$A:$GR,CB$271,FALSE),'csapat-ranglista'!$A:$CC,CB$272,FALSE)/4),0)</f>
        <v>0</v>
      </c>
      <c r="CC81" s="226">
        <f>IFERROR(IF(RIGHT(VLOOKUP($A81,csapatok!$A:$GR,CC$271,FALSE),5)="Csere",VLOOKUP(LEFT(VLOOKUP($A81,csapatok!$A:$GR,CC$271,FALSE),LEN(VLOOKUP($A81,csapatok!$A:$GR,CC$271,FALSE))-6),'csapat-ranglista'!$A:$CC,CC$272,FALSE)/8,VLOOKUP(VLOOKUP($A81,csapatok!$A:$GR,CC$271,FALSE),'csapat-ranglista'!$A:$CC,CC$272,FALSE)/4),0)</f>
        <v>0</v>
      </c>
      <c r="CD81" s="226">
        <f>IFERROR(IF(RIGHT(VLOOKUP($A81,csapatok!$A:$GR,CD$271,FALSE),5)="Csere",VLOOKUP(LEFT(VLOOKUP($A81,csapatok!$A:$GR,CD$271,FALSE),LEN(VLOOKUP($A81,csapatok!$A:$GR,CD$271,FALSE))-6),'csapat-ranglista'!$A:$CC,CD$272,FALSE)/8,VLOOKUP(VLOOKUP($A81,csapatok!$A:$GR,CD$271,FALSE),'csapat-ranglista'!$A:$CC,CD$272,FALSE)/4),0)</f>
        <v>7.6332936135787257</v>
      </c>
      <c r="CE81" s="226">
        <f>IFERROR(IF(RIGHT(VLOOKUP($A81,csapatok!$A:$GR,CE$271,FALSE),5)="Csere",VLOOKUP(LEFT(VLOOKUP($A81,csapatok!$A:$GR,CE$271,FALSE),LEN(VLOOKUP($A81,csapatok!$A:$GR,CE$271,FALSE))-6),'csapat-ranglista'!$A:$CC,CE$272,FALSE)/8,VLOOKUP(VLOOKUP($A81,csapatok!$A:$GR,CE$271,FALSE),'csapat-ranglista'!$A:$CC,CE$272,FALSE)/4),0)</f>
        <v>0</v>
      </c>
      <c r="CF81" s="226">
        <f>IFERROR(IF(RIGHT(VLOOKUP($A81,csapatok!$A:$GR,CF$271,FALSE),5)="Csere",VLOOKUP(LEFT(VLOOKUP($A81,csapatok!$A:$GR,CF$271,FALSE),LEN(VLOOKUP($A81,csapatok!$A:$GR,CF$271,FALSE))-6),'csapat-ranglista'!$A:$CC,CF$272,FALSE)/8,VLOOKUP(VLOOKUP($A81,csapatok!$A:$GR,CF$271,FALSE),'csapat-ranglista'!$A:$CC,CF$272,FALSE)/4),0)</f>
        <v>0</v>
      </c>
      <c r="CG81" s="226">
        <f>IFERROR(IF(RIGHT(VLOOKUP($A81,csapatok!$A:$GR,CG$271,FALSE),5)="Csere",VLOOKUP(LEFT(VLOOKUP($A81,csapatok!$A:$GR,CG$271,FALSE),LEN(VLOOKUP($A81,csapatok!$A:$GR,CG$271,FALSE))-6),'csapat-ranglista'!$A:$CC,CG$272,FALSE)/8,VLOOKUP(VLOOKUP($A81,csapatok!$A:$GR,CG$271,FALSE),'csapat-ranglista'!$A:$CC,CG$272,FALSE)/4),0)</f>
        <v>0</v>
      </c>
      <c r="CH81" s="226">
        <f>IFERROR(IF(RIGHT(VLOOKUP($A81,csapatok!$A:$GR,CH$271,FALSE),5)="Csere",VLOOKUP(LEFT(VLOOKUP($A81,csapatok!$A:$GR,CH$271,FALSE),LEN(VLOOKUP($A81,csapatok!$A:$GR,CH$271,FALSE))-6),'csapat-ranglista'!$A:$CC,CH$272,FALSE)/8,VLOOKUP(VLOOKUP($A81,csapatok!$A:$GR,CH$271,FALSE),'csapat-ranglista'!$A:$CC,CH$272,FALSE)/4),0)</f>
        <v>0</v>
      </c>
      <c r="CI81" s="226">
        <f>IFERROR(IF(RIGHT(VLOOKUP($A81,csapatok!$A:$GR,CI$271,FALSE),5)="Csere",VLOOKUP(LEFT(VLOOKUP($A81,csapatok!$A:$GR,CI$271,FALSE),LEN(VLOOKUP($A81,csapatok!$A:$GR,CI$271,FALSE))-6),'csapat-ranglista'!$A:$CC,CI$272,FALSE)/8,VLOOKUP(VLOOKUP($A81,csapatok!$A:$GR,CI$271,FALSE),'csapat-ranglista'!$A:$CC,CI$272,FALSE)/4),0)</f>
        <v>0</v>
      </c>
      <c r="CJ81" s="227">
        <f>versenyek!$IQ$11*IFERROR(VLOOKUP(VLOOKUP($A81,versenyek!IP:IR,3,FALSE),szabalyok!$A$16:$B$23,2,FALSE)/4,0)</f>
        <v>0</v>
      </c>
      <c r="CK81" s="227">
        <f>versenyek!$IT$11*IFERROR(VLOOKUP(VLOOKUP($A81,versenyek!IS:IU,3,FALSE),szabalyok!$A$16:$B$23,2,FALSE)/4,0)</f>
        <v>0</v>
      </c>
      <c r="CL81" s="226"/>
      <c r="CM81" s="250">
        <f t="shared" si="4"/>
        <v>8.1656431605245245</v>
      </c>
    </row>
    <row r="82" spans="1:91">
      <c r="A82" s="32" t="s">
        <v>150</v>
      </c>
      <c r="B82" s="2">
        <v>18731</v>
      </c>
      <c r="C82" s="133" t="str">
        <f>IF(B82=0,"",IF(B82&lt;$C$1,"felnőtt","ifi"))</f>
        <v>felnőtt</v>
      </c>
      <c r="D82" s="32" t="s">
        <v>9</v>
      </c>
      <c r="E82" s="47">
        <v>44</v>
      </c>
      <c r="F82" s="32">
        <v>0</v>
      </c>
      <c r="G82" s="32">
        <v>4.4765385443090429</v>
      </c>
      <c r="H82" s="32">
        <v>0</v>
      </c>
      <c r="I82" s="32">
        <v>0</v>
      </c>
      <c r="J82" s="32">
        <v>26.91307437021058</v>
      </c>
      <c r="K82" s="32">
        <v>0</v>
      </c>
      <c r="L82" s="32">
        <v>0</v>
      </c>
      <c r="M82" s="32">
        <v>0</v>
      </c>
      <c r="N82" s="32">
        <v>18.951395385657083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3.725303494028112</v>
      </c>
      <c r="U82" s="32">
        <v>0</v>
      </c>
      <c r="V82" s="32">
        <v>0</v>
      </c>
      <c r="W82" s="32">
        <v>13.419098491500636</v>
      </c>
      <c r="X82" s="32">
        <f>IFERROR(IF(RIGHT(VLOOKUP($A82,csapatok!$A:$BL,X$271,FALSE),5)="Csere",VLOOKUP(LEFT(VLOOKUP($A82,csapatok!$A:$BL,X$271,FALSE),LEN(VLOOKUP($A82,csapatok!$A:$BL,X$271,FALSE))-6),'csapat-ranglista'!$A:$CC,X$272,FALSE)/8,VLOOKUP(VLOOKUP($A82,csapatok!$A:$BL,X$271,FALSE),'csapat-ranglista'!$A:$CC,X$272,FALSE)/4),0)</f>
        <v>0</v>
      </c>
      <c r="Y82" s="32">
        <f>IFERROR(IF(RIGHT(VLOOKUP($A82,csapatok!$A:$BL,Y$271,FALSE),5)="Csere",VLOOKUP(LEFT(VLOOKUP($A82,csapatok!$A:$BL,Y$271,FALSE),LEN(VLOOKUP($A82,csapatok!$A:$BL,Y$271,FALSE))-6),'csapat-ranglista'!$A:$CC,Y$272,FALSE)/8,VLOOKUP(VLOOKUP($A82,csapatok!$A:$BL,Y$271,FALSE),'csapat-ranglista'!$A:$CC,Y$272,FALSE)/4),0)</f>
        <v>0</v>
      </c>
      <c r="Z82" s="32">
        <f>IFERROR(IF(RIGHT(VLOOKUP($A82,csapatok!$A:$BL,Z$271,FALSE),5)="Csere",VLOOKUP(LEFT(VLOOKUP($A82,csapatok!$A:$BL,Z$271,FALSE),LEN(VLOOKUP($A82,csapatok!$A:$BL,Z$271,FALSE))-6),'csapat-ranglista'!$A:$CC,Z$272,FALSE)/8,VLOOKUP(VLOOKUP($A82,csapatok!$A:$BL,Z$271,FALSE),'csapat-ranglista'!$A:$CC,Z$272,FALSE)/4),0)</f>
        <v>1.9278414056652313</v>
      </c>
      <c r="AA82" s="32">
        <f>IFERROR(IF(RIGHT(VLOOKUP($A82,csapatok!$A:$BL,AA$271,FALSE),5)="Csere",VLOOKUP(LEFT(VLOOKUP($A82,csapatok!$A:$BL,AA$271,FALSE),LEN(VLOOKUP($A82,csapatok!$A:$BL,AA$271,FALSE))-6),'csapat-ranglista'!$A:$CC,AA$272,FALSE)/8,VLOOKUP(VLOOKUP($A82,csapatok!$A:$BL,AA$271,FALSE),'csapat-ranglista'!$A:$CC,AA$272,FALSE)/4),0)</f>
        <v>0</v>
      </c>
      <c r="AB82" s="226">
        <f>IFERROR(IF(RIGHT(VLOOKUP($A82,csapatok!$A:$BL,AB$271,FALSE),5)="Csere",VLOOKUP(LEFT(VLOOKUP($A82,csapatok!$A:$BL,AB$271,FALSE),LEN(VLOOKUP($A82,csapatok!$A:$BL,AB$271,FALSE))-6),'csapat-ranglista'!$A:$CC,AB$272,FALSE)/8,VLOOKUP(VLOOKUP($A82,csapatok!$A:$BL,AB$271,FALSE),'csapat-ranglista'!$A:$CC,AB$272,FALSE)/4),0)</f>
        <v>0</v>
      </c>
      <c r="AC82" s="226">
        <f>IFERROR(IF(RIGHT(VLOOKUP($A82,csapatok!$A:$BL,AC$271,FALSE),5)="Csere",VLOOKUP(LEFT(VLOOKUP($A82,csapatok!$A:$BL,AC$271,FALSE),LEN(VLOOKUP($A82,csapatok!$A:$BL,AC$271,FALSE))-6),'csapat-ranglista'!$A:$CC,AC$272,FALSE)/8,VLOOKUP(VLOOKUP($A82,csapatok!$A:$BL,AC$271,FALSE),'csapat-ranglista'!$A:$CC,AC$272,FALSE)/4),0)</f>
        <v>0</v>
      </c>
      <c r="AD82" s="226">
        <f>IFERROR(IF(RIGHT(VLOOKUP($A82,csapatok!$A:$BL,AD$271,FALSE),5)="Csere",VLOOKUP(LEFT(VLOOKUP($A82,csapatok!$A:$BL,AD$271,FALSE),LEN(VLOOKUP($A82,csapatok!$A:$BL,AD$271,FALSE))-6),'csapat-ranglista'!$A:$CC,AD$272,FALSE)/8,VLOOKUP(VLOOKUP($A82,csapatok!$A:$BL,AD$271,FALSE),'csapat-ranglista'!$A:$CC,AD$272,FALSE)/4),0)</f>
        <v>0</v>
      </c>
      <c r="AE82" s="226">
        <f>IFERROR(IF(RIGHT(VLOOKUP($A82,csapatok!$A:$BL,AE$271,FALSE),5)="Csere",VLOOKUP(LEFT(VLOOKUP($A82,csapatok!$A:$BL,AE$271,FALSE),LEN(VLOOKUP($A82,csapatok!$A:$BL,AE$271,FALSE))-6),'csapat-ranglista'!$A:$CC,AE$272,FALSE)/8,VLOOKUP(VLOOKUP($A82,csapatok!$A:$BL,AE$271,FALSE),'csapat-ranglista'!$A:$CC,AE$272,FALSE)/4),0)</f>
        <v>0</v>
      </c>
      <c r="AF82" s="226">
        <f>IFERROR(IF(RIGHT(VLOOKUP($A82,csapatok!$A:$BL,AF$271,FALSE),5)="Csere",VLOOKUP(LEFT(VLOOKUP($A82,csapatok!$A:$BL,AF$271,FALSE),LEN(VLOOKUP($A82,csapatok!$A:$BL,AF$271,FALSE))-6),'csapat-ranglista'!$A:$CC,AF$272,FALSE)/8,VLOOKUP(VLOOKUP($A82,csapatok!$A:$BL,AF$271,FALSE),'csapat-ranglista'!$A:$CC,AF$272,FALSE)/4),0)</f>
        <v>0</v>
      </c>
      <c r="AG82" s="226">
        <f>IFERROR(IF(RIGHT(VLOOKUP($A82,csapatok!$A:$BL,AG$271,FALSE),5)="Csere",VLOOKUP(LEFT(VLOOKUP($A82,csapatok!$A:$BL,AG$271,FALSE),LEN(VLOOKUP($A82,csapatok!$A:$BL,AG$271,FALSE))-6),'csapat-ranglista'!$A:$CC,AG$272,FALSE)/8,VLOOKUP(VLOOKUP($A82,csapatok!$A:$BL,AG$271,FALSE),'csapat-ranglista'!$A:$CC,AG$272,FALSE)/4),0)</f>
        <v>0</v>
      </c>
      <c r="AH82" s="226">
        <f>IFERROR(IF(RIGHT(VLOOKUP($A82,csapatok!$A:$BL,AH$271,FALSE),5)="Csere",VLOOKUP(LEFT(VLOOKUP($A82,csapatok!$A:$BL,AH$271,FALSE),LEN(VLOOKUP($A82,csapatok!$A:$BL,AH$271,FALSE))-6),'csapat-ranglista'!$A:$CC,AH$272,FALSE)/8,VLOOKUP(VLOOKUP($A82,csapatok!$A:$BL,AH$271,FALSE),'csapat-ranglista'!$A:$CC,AH$272,FALSE)/4),0)</f>
        <v>0</v>
      </c>
      <c r="AI82" s="226">
        <f>IFERROR(IF(RIGHT(VLOOKUP($A82,csapatok!$A:$BL,AI$271,FALSE),5)="Csere",VLOOKUP(LEFT(VLOOKUP($A82,csapatok!$A:$BL,AI$271,FALSE),LEN(VLOOKUP($A82,csapatok!$A:$BL,AI$271,FALSE))-6),'csapat-ranglista'!$A:$CC,AI$272,FALSE)/8,VLOOKUP(VLOOKUP($A82,csapatok!$A:$BL,AI$271,FALSE),'csapat-ranglista'!$A:$CC,AI$272,FALSE)/4),0)</f>
        <v>0</v>
      </c>
      <c r="AJ82" s="226">
        <f>IFERROR(IF(RIGHT(VLOOKUP($A82,csapatok!$A:$BL,AJ$271,FALSE),5)="Csere",VLOOKUP(LEFT(VLOOKUP($A82,csapatok!$A:$BL,AJ$271,FALSE),LEN(VLOOKUP($A82,csapatok!$A:$BL,AJ$271,FALSE))-6),'csapat-ranglista'!$A:$CC,AJ$272,FALSE)/8,VLOOKUP(VLOOKUP($A82,csapatok!$A:$BL,AJ$271,FALSE),'csapat-ranglista'!$A:$CC,AJ$272,FALSE)/2),0)</f>
        <v>0</v>
      </c>
      <c r="AK82" s="226">
        <f>IFERROR(IF(RIGHT(VLOOKUP($A82,csapatok!$A:$CN,AK$271,FALSE),5)="Csere",VLOOKUP(LEFT(VLOOKUP($A82,csapatok!$A:$CN,AK$271,FALSE),LEN(VLOOKUP($A82,csapatok!$A:$CN,AK$271,FALSE))-6),'csapat-ranglista'!$A:$CC,AK$272,FALSE)/8,VLOOKUP(VLOOKUP($A82,csapatok!$A:$CN,AK$271,FALSE),'csapat-ranglista'!$A:$CC,AK$272,FALSE)/4),0)</f>
        <v>0</v>
      </c>
      <c r="AL82" s="226">
        <f>IFERROR(IF(RIGHT(VLOOKUP($A82,csapatok!$A:$CN,AL$271,FALSE),5)="Csere",VLOOKUP(LEFT(VLOOKUP($A82,csapatok!$A:$CN,AL$271,FALSE),LEN(VLOOKUP($A82,csapatok!$A:$CN,AL$271,FALSE))-6),'csapat-ranglista'!$A:$CC,AL$272,FALSE)/8,VLOOKUP(VLOOKUP($A82,csapatok!$A:$CN,AL$271,FALSE),'csapat-ranglista'!$A:$CC,AL$272,FALSE)/4),0)</f>
        <v>0</v>
      </c>
      <c r="AM82" s="226">
        <f>IFERROR(IF(RIGHT(VLOOKUP($A82,csapatok!$A:$CN,AM$271,FALSE),5)="Csere",VLOOKUP(LEFT(VLOOKUP($A82,csapatok!$A:$CN,AM$271,FALSE),LEN(VLOOKUP($A82,csapatok!$A:$CN,AM$271,FALSE))-6),'csapat-ranglista'!$A:$CC,AM$272,FALSE)/8,VLOOKUP(VLOOKUP($A82,csapatok!$A:$CN,AM$271,FALSE),'csapat-ranglista'!$A:$CC,AM$272,FALSE)/4),0)</f>
        <v>0</v>
      </c>
      <c r="AN82" s="226">
        <f>IFERROR(IF(RIGHT(VLOOKUP($A82,csapatok!$A:$CN,AN$271,FALSE),5)="Csere",VLOOKUP(LEFT(VLOOKUP($A82,csapatok!$A:$CN,AN$271,FALSE),LEN(VLOOKUP($A82,csapatok!$A:$CN,AN$271,FALSE))-6),'csapat-ranglista'!$A:$CC,AN$272,FALSE)/8,VLOOKUP(VLOOKUP($A82,csapatok!$A:$CN,AN$271,FALSE),'csapat-ranglista'!$A:$CC,AN$272,FALSE)/4),0)</f>
        <v>0</v>
      </c>
      <c r="AO82" s="226">
        <f>IFERROR(IF(RIGHT(VLOOKUP($A82,csapatok!$A:$CN,AO$271,FALSE),5)="Csere",VLOOKUP(LEFT(VLOOKUP($A82,csapatok!$A:$CN,AO$271,FALSE),LEN(VLOOKUP($A82,csapatok!$A:$CN,AO$271,FALSE))-6),'csapat-ranglista'!$A:$CC,AO$272,FALSE)/8,VLOOKUP(VLOOKUP($A82,csapatok!$A:$CN,AO$271,FALSE),'csapat-ranglista'!$A:$CC,AO$272,FALSE)/4),0)</f>
        <v>0</v>
      </c>
      <c r="AP82" s="226">
        <f>IFERROR(IF(RIGHT(VLOOKUP($A82,csapatok!$A:$CN,AP$271,FALSE),5)="Csere",VLOOKUP(LEFT(VLOOKUP($A82,csapatok!$A:$CN,AP$271,FALSE),LEN(VLOOKUP($A82,csapatok!$A:$CN,AP$271,FALSE))-6),'csapat-ranglista'!$A:$CC,AP$272,FALSE)/8,VLOOKUP(VLOOKUP($A82,csapatok!$A:$CN,AP$271,FALSE),'csapat-ranglista'!$A:$CC,AP$272,FALSE)/4),0)</f>
        <v>0</v>
      </c>
      <c r="AQ82" s="226">
        <f>IFERROR(IF(RIGHT(VLOOKUP($A82,csapatok!$A:$CN,AQ$271,FALSE),5)="Csere",VLOOKUP(LEFT(VLOOKUP($A82,csapatok!$A:$CN,AQ$271,FALSE),LEN(VLOOKUP($A82,csapatok!$A:$CN,AQ$271,FALSE))-6),'csapat-ranglista'!$A:$CC,AQ$272,FALSE)/8,VLOOKUP(VLOOKUP($A82,csapatok!$A:$CN,AQ$271,FALSE),'csapat-ranglista'!$A:$CC,AQ$272,FALSE)/4),0)</f>
        <v>0</v>
      </c>
      <c r="AR82" s="226">
        <f>IFERROR(IF(RIGHT(VLOOKUP($A82,csapatok!$A:$CN,AR$271,FALSE),5)="Csere",VLOOKUP(LEFT(VLOOKUP($A82,csapatok!$A:$CN,AR$271,FALSE),LEN(VLOOKUP($A82,csapatok!$A:$CN,AR$271,FALSE))-6),'csapat-ranglista'!$A:$CC,AR$272,FALSE)/8,VLOOKUP(VLOOKUP($A82,csapatok!$A:$CN,AR$271,FALSE),'csapat-ranglista'!$A:$CC,AR$272,FALSE)/4),0)</f>
        <v>0</v>
      </c>
      <c r="AS82" s="226">
        <f>IFERROR(IF(RIGHT(VLOOKUP($A82,csapatok!$A:$CN,AS$271,FALSE),5)="Csere",VLOOKUP(LEFT(VLOOKUP($A82,csapatok!$A:$CN,AS$271,FALSE),LEN(VLOOKUP($A82,csapatok!$A:$CN,AS$271,FALSE))-6),'csapat-ranglista'!$A:$CC,AS$272,FALSE)/8,VLOOKUP(VLOOKUP($A82,csapatok!$A:$CN,AS$271,FALSE),'csapat-ranglista'!$A:$CC,AS$272,FALSE)/4),0)</f>
        <v>4.7619906832964434</v>
      </c>
      <c r="AT82" s="226">
        <f>IFERROR(IF(RIGHT(VLOOKUP($A82,csapatok!$A:$CN,AT$271,FALSE),5)="Csere",VLOOKUP(LEFT(VLOOKUP($A82,csapatok!$A:$CN,AT$271,FALSE),LEN(VLOOKUP($A82,csapatok!$A:$CN,AT$271,FALSE))-6),'csapat-ranglista'!$A:$CC,AT$272,FALSE)/8,VLOOKUP(VLOOKUP($A82,csapatok!$A:$CN,AT$271,FALSE),'csapat-ranglista'!$A:$CC,AT$272,FALSE)/4),0)</f>
        <v>0</v>
      </c>
      <c r="AU82" s="226">
        <f>IFERROR(IF(RIGHT(VLOOKUP($A82,csapatok!$A:$CN,AU$271,FALSE),5)="Csere",VLOOKUP(LEFT(VLOOKUP($A82,csapatok!$A:$CN,AU$271,FALSE),LEN(VLOOKUP($A82,csapatok!$A:$CN,AU$271,FALSE))-6),'csapat-ranglista'!$A:$CC,AU$272,FALSE)/8,VLOOKUP(VLOOKUP($A82,csapatok!$A:$CN,AU$271,FALSE),'csapat-ranglista'!$A:$CC,AU$272,FALSE)/4),0)</f>
        <v>0</v>
      </c>
      <c r="AV82" s="226">
        <f>IFERROR(IF(RIGHT(VLOOKUP($A82,csapatok!$A:$CN,AV$271,FALSE),5)="Csere",VLOOKUP(LEFT(VLOOKUP($A82,csapatok!$A:$CN,AV$271,FALSE),LEN(VLOOKUP($A82,csapatok!$A:$CN,AV$271,FALSE))-6),'csapat-ranglista'!$A:$CC,AV$272,FALSE)/8,VLOOKUP(VLOOKUP($A82,csapatok!$A:$CN,AV$271,FALSE),'csapat-ranglista'!$A:$CC,AV$272,FALSE)/4),0)</f>
        <v>0</v>
      </c>
      <c r="AW82" s="226">
        <f>IFERROR(IF(RIGHT(VLOOKUP($A82,csapatok!$A:$CN,AW$271,FALSE),5)="Csere",VLOOKUP(LEFT(VLOOKUP($A82,csapatok!$A:$CN,AW$271,FALSE),LEN(VLOOKUP($A82,csapatok!$A:$CN,AW$271,FALSE))-6),'csapat-ranglista'!$A:$CC,AW$272,FALSE)/8,VLOOKUP(VLOOKUP($A82,csapatok!$A:$CN,AW$271,FALSE),'csapat-ranglista'!$A:$CC,AW$272,FALSE)/4),0)</f>
        <v>0</v>
      </c>
      <c r="AX82" s="226">
        <f>IFERROR(IF(RIGHT(VLOOKUP($A82,csapatok!$A:$CN,AX$271,FALSE),5)="Csere",VLOOKUP(LEFT(VLOOKUP($A82,csapatok!$A:$CN,AX$271,FALSE),LEN(VLOOKUP($A82,csapatok!$A:$CN,AX$271,FALSE))-6),'csapat-ranglista'!$A:$CC,AX$272,FALSE)/8,VLOOKUP(VLOOKUP($A82,csapatok!$A:$CN,AX$271,FALSE),'csapat-ranglista'!$A:$CC,AX$272,FALSE)/4),0)</f>
        <v>0</v>
      </c>
      <c r="AY82" s="226">
        <f>IFERROR(IF(RIGHT(VLOOKUP($A82,csapatok!$A:$GR,AY$271,FALSE),5)="Csere",VLOOKUP(LEFT(VLOOKUP($A82,csapatok!$A:$GR,AY$271,FALSE),LEN(VLOOKUP($A82,csapatok!$A:$GR,AY$271,FALSE))-6),'csapat-ranglista'!$A:$CC,AY$272,FALSE)/8,VLOOKUP(VLOOKUP($A82,csapatok!$A:$GR,AY$271,FALSE),'csapat-ranglista'!$A:$CC,AY$272,FALSE)/4),0)</f>
        <v>0</v>
      </c>
      <c r="AZ82" s="226">
        <f>IFERROR(IF(RIGHT(VLOOKUP($A82,csapatok!$A:$GR,AZ$271,FALSE),5)="Csere",VLOOKUP(LEFT(VLOOKUP($A82,csapatok!$A:$GR,AZ$271,FALSE),LEN(VLOOKUP($A82,csapatok!$A:$GR,AZ$271,FALSE))-6),'csapat-ranglista'!$A:$CC,AZ$272,FALSE)/8,VLOOKUP(VLOOKUP($A82,csapatok!$A:$GR,AZ$271,FALSE),'csapat-ranglista'!$A:$CC,AZ$272,FALSE)/4),0)</f>
        <v>0</v>
      </c>
      <c r="BA82" s="226">
        <f>IFERROR(IF(RIGHT(VLOOKUP($A82,csapatok!$A:$GR,BA$271,FALSE),5)="Csere",VLOOKUP(LEFT(VLOOKUP($A82,csapatok!$A:$GR,BA$271,FALSE),LEN(VLOOKUP($A82,csapatok!$A:$GR,BA$271,FALSE))-6),'csapat-ranglista'!$A:$CC,BA$272,FALSE)/8,VLOOKUP(VLOOKUP($A82,csapatok!$A:$GR,BA$271,FALSE),'csapat-ranglista'!$A:$CC,BA$272,FALSE)/4),0)</f>
        <v>4.1163729187269942</v>
      </c>
      <c r="BB82" s="226">
        <f>IFERROR(IF(RIGHT(VLOOKUP($A82,csapatok!$A:$GR,BB$271,FALSE),5)="Csere",VLOOKUP(LEFT(VLOOKUP($A82,csapatok!$A:$GR,BB$271,FALSE),LEN(VLOOKUP($A82,csapatok!$A:$GR,BB$271,FALSE))-6),'csapat-ranglista'!$A:$CC,BB$272,FALSE)/8,VLOOKUP(VLOOKUP($A82,csapatok!$A:$GR,BB$271,FALSE),'csapat-ranglista'!$A:$CC,BB$272,FALSE)/4),0)</f>
        <v>0</v>
      </c>
      <c r="BC82" s="227">
        <f>versenyek!$ES$11*IFERROR(VLOOKUP(VLOOKUP($A82,versenyek!ER:ET,3,FALSE),szabalyok!$A$16:$B$23,2,FALSE)/4,0)</f>
        <v>0</v>
      </c>
      <c r="BD82" s="227">
        <f>versenyek!$EV$11*IFERROR(VLOOKUP(VLOOKUP($A82,versenyek!EU:EW,3,FALSE),szabalyok!$A$16:$B$23,2,FALSE)/4,0)</f>
        <v>0</v>
      </c>
      <c r="BE82" s="226">
        <f>IFERROR(IF(RIGHT(VLOOKUP($A82,csapatok!$A:$GR,BE$271,FALSE),5)="Csere",VLOOKUP(LEFT(VLOOKUP($A82,csapatok!$A:$GR,BE$271,FALSE),LEN(VLOOKUP($A82,csapatok!$A:$GR,BE$271,FALSE))-6),'csapat-ranglista'!$A:$CC,BE$272,FALSE)/8,VLOOKUP(VLOOKUP($A82,csapatok!$A:$GR,BE$271,FALSE),'csapat-ranglista'!$A:$CC,BE$272,FALSE)/4),0)</f>
        <v>0</v>
      </c>
      <c r="BF82" s="226">
        <f>IFERROR(IF(RIGHT(VLOOKUP($A82,csapatok!$A:$GR,BF$271,FALSE),5)="Csere",VLOOKUP(LEFT(VLOOKUP($A82,csapatok!$A:$GR,BF$271,FALSE),LEN(VLOOKUP($A82,csapatok!$A:$GR,BF$271,FALSE))-6),'csapat-ranglista'!$A:$CC,BF$272,FALSE)/8,VLOOKUP(VLOOKUP($A82,csapatok!$A:$GR,BF$271,FALSE),'csapat-ranglista'!$A:$CC,BF$272,FALSE)/4),0)</f>
        <v>0</v>
      </c>
      <c r="BG82" s="226">
        <f>IFERROR(IF(RIGHT(VLOOKUP($A82,csapatok!$A:$GR,BG$271,FALSE),5)="Csere",VLOOKUP(LEFT(VLOOKUP($A82,csapatok!$A:$GR,BG$271,FALSE),LEN(VLOOKUP($A82,csapatok!$A:$GR,BG$271,FALSE))-6),'csapat-ranglista'!$A:$CC,BG$272,FALSE)/8,VLOOKUP(VLOOKUP($A82,csapatok!$A:$GR,BG$271,FALSE),'csapat-ranglista'!$A:$CC,BG$272,FALSE)/4),0)</f>
        <v>0</v>
      </c>
      <c r="BH82" s="226">
        <f>IFERROR(IF(RIGHT(VLOOKUP($A82,csapatok!$A:$GR,BH$271,FALSE),5)="Csere",VLOOKUP(LEFT(VLOOKUP($A82,csapatok!$A:$GR,BH$271,FALSE),LEN(VLOOKUP($A82,csapatok!$A:$GR,BH$271,FALSE))-6),'csapat-ranglista'!$A:$CC,BH$272,FALSE)/8,VLOOKUP(VLOOKUP($A82,csapatok!$A:$GR,BH$271,FALSE),'csapat-ranglista'!$A:$CC,BH$272,FALSE)/4),0)</f>
        <v>0</v>
      </c>
      <c r="BI82" s="226">
        <f>IFERROR(IF(RIGHT(VLOOKUP($A82,csapatok!$A:$GR,BI$271,FALSE),5)="Csere",VLOOKUP(LEFT(VLOOKUP($A82,csapatok!$A:$GR,BI$271,FALSE),LEN(VLOOKUP($A82,csapatok!$A:$GR,BI$271,FALSE))-6),'csapat-ranglista'!$A:$CC,BI$272,FALSE)/8,VLOOKUP(VLOOKUP($A82,csapatok!$A:$GR,BI$271,FALSE),'csapat-ranglista'!$A:$CC,BI$272,FALSE)/4),0)</f>
        <v>0</v>
      </c>
      <c r="BJ82" s="226">
        <f>IFERROR(IF(RIGHT(VLOOKUP($A82,csapatok!$A:$GR,BJ$271,FALSE),5)="Csere",VLOOKUP(LEFT(VLOOKUP($A82,csapatok!$A:$GR,BJ$271,FALSE),LEN(VLOOKUP($A82,csapatok!$A:$GR,BJ$271,FALSE))-6),'csapat-ranglista'!$A:$CC,BJ$272,FALSE)/8,VLOOKUP(VLOOKUP($A82,csapatok!$A:$GR,BJ$271,FALSE),'csapat-ranglista'!$A:$CC,BJ$272,FALSE)/4),0)</f>
        <v>0</v>
      </c>
      <c r="BK82" s="226">
        <f>IFERROR(IF(RIGHT(VLOOKUP($A82,csapatok!$A:$GR,BK$271,FALSE),5)="Csere",VLOOKUP(LEFT(VLOOKUP($A82,csapatok!$A:$GR,BK$271,FALSE),LEN(VLOOKUP($A82,csapatok!$A:$GR,BK$271,FALSE))-6),'csapat-ranglista'!$A:$CC,BK$272,FALSE)/8,VLOOKUP(VLOOKUP($A82,csapatok!$A:$GR,BK$271,FALSE),'csapat-ranglista'!$A:$CC,BK$272,FALSE)/4),0)</f>
        <v>0</v>
      </c>
      <c r="BL82" s="226">
        <f>IFERROR(IF(RIGHT(VLOOKUP($A82,csapatok!$A:$GR,BL$271,FALSE),5)="Csere",VLOOKUP(LEFT(VLOOKUP($A82,csapatok!$A:$GR,BL$271,FALSE),LEN(VLOOKUP($A82,csapatok!$A:$GR,BL$271,FALSE))-6),'csapat-ranglista'!$A:$CC,BL$272,FALSE)/8,VLOOKUP(VLOOKUP($A82,csapatok!$A:$GR,BL$271,FALSE),'csapat-ranglista'!$A:$CC,BL$272,FALSE)/4),0)</f>
        <v>0</v>
      </c>
      <c r="BM82" s="226">
        <f>IFERROR(IF(RIGHT(VLOOKUP($A82,csapatok!$A:$GR,BM$271,FALSE),5)="Csere",VLOOKUP(LEFT(VLOOKUP($A82,csapatok!$A:$GR,BM$271,FALSE),LEN(VLOOKUP($A82,csapatok!$A:$GR,BM$271,FALSE))-6),'csapat-ranglista'!$A:$CC,BM$272,FALSE)/8,VLOOKUP(VLOOKUP($A82,csapatok!$A:$GR,BM$271,FALSE),'csapat-ranglista'!$A:$CC,BM$272,FALSE)/4),0)</f>
        <v>0</v>
      </c>
      <c r="BN82" s="226">
        <f>IFERROR(IF(RIGHT(VLOOKUP($A82,csapatok!$A:$GR,BN$271,FALSE),5)="Csere",VLOOKUP(LEFT(VLOOKUP($A82,csapatok!$A:$GR,BN$271,FALSE),LEN(VLOOKUP($A82,csapatok!$A:$GR,BN$271,FALSE))-6),'csapat-ranglista'!$A:$CC,BN$272,FALSE)/8,VLOOKUP(VLOOKUP($A82,csapatok!$A:$GR,BN$271,FALSE),'csapat-ranglista'!$A:$CC,BN$272,FALSE)/4),0)</f>
        <v>0</v>
      </c>
      <c r="BO82" s="226">
        <f>IFERROR(IF(RIGHT(VLOOKUP($A82,csapatok!$A:$GR,BO$271,FALSE),5)="Csere",VLOOKUP(LEFT(VLOOKUP($A82,csapatok!$A:$GR,BO$271,FALSE),LEN(VLOOKUP($A82,csapatok!$A:$GR,BO$271,FALSE))-6),'csapat-ranglista'!$A:$CC,BO$272,FALSE)/8,VLOOKUP(VLOOKUP($A82,csapatok!$A:$GR,BO$271,FALSE),'csapat-ranglista'!$A:$CC,BO$272,FALSE)/4),0)</f>
        <v>0</v>
      </c>
      <c r="BP82" s="226">
        <f>IFERROR(IF(RIGHT(VLOOKUP($A82,csapatok!$A:$GR,BP$271,FALSE),5)="Csere",VLOOKUP(LEFT(VLOOKUP($A82,csapatok!$A:$GR,BP$271,FALSE),LEN(VLOOKUP($A82,csapatok!$A:$GR,BP$271,FALSE))-6),'csapat-ranglista'!$A:$CC,BP$272,FALSE)/8,VLOOKUP(VLOOKUP($A82,csapatok!$A:$GR,BP$271,FALSE),'csapat-ranglista'!$A:$CC,BP$272,FALSE)/4),0)</f>
        <v>0</v>
      </c>
      <c r="BQ82" s="226">
        <f>IFERROR(IF(RIGHT(VLOOKUP($A82,csapatok!$A:$GR,BQ$271,FALSE),5)="Csere",VLOOKUP(LEFT(VLOOKUP($A82,csapatok!$A:$GR,BQ$271,FALSE),LEN(VLOOKUP($A82,csapatok!$A:$GR,BQ$271,FALSE))-6),'csapat-ranglista'!$A:$CC,BQ$272,FALSE)/8,VLOOKUP(VLOOKUP($A82,csapatok!$A:$GR,BQ$271,FALSE),'csapat-ranglista'!$A:$CC,BQ$272,FALSE)/4),0)</f>
        <v>0</v>
      </c>
      <c r="BR82" s="226">
        <f>IFERROR(IF(RIGHT(VLOOKUP($A82,csapatok!$A:$GR,BR$271,FALSE),5)="Csere",VLOOKUP(LEFT(VLOOKUP($A82,csapatok!$A:$GR,BR$271,FALSE),LEN(VLOOKUP($A82,csapatok!$A:$GR,BR$271,FALSE))-6),'csapat-ranglista'!$A:$CC,BR$272,FALSE)/8,VLOOKUP(VLOOKUP($A82,csapatok!$A:$GR,BR$271,FALSE),'csapat-ranglista'!$A:$CC,BR$272,FALSE)/4),0)</f>
        <v>0</v>
      </c>
      <c r="BS82" s="226">
        <f>IFERROR(IF(RIGHT(VLOOKUP($A82,csapatok!$A:$GR,BS$271,FALSE),5)="Csere",VLOOKUP(LEFT(VLOOKUP($A82,csapatok!$A:$GR,BS$271,FALSE),LEN(VLOOKUP($A82,csapatok!$A:$GR,BS$271,FALSE))-6),'csapat-ranglista'!$A:$CC,BS$272,FALSE)/8,VLOOKUP(VLOOKUP($A82,csapatok!$A:$GR,BS$271,FALSE),'csapat-ranglista'!$A:$CC,BS$272,FALSE)/4),0)</f>
        <v>0</v>
      </c>
      <c r="BT82" s="226">
        <f>IFERROR(IF(RIGHT(VLOOKUP($A82,csapatok!$A:$GR,BT$271,FALSE),5)="Csere",VLOOKUP(LEFT(VLOOKUP($A82,csapatok!$A:$GR,BT$271,FALSE),LEN(VLOOKUP($A82,csapatok!$A:$GR,BT$271,FALSE))-6),'csapat-ranglista'!$A:$CC,BT$272,FALSE)/8,VLOOKUP(VLOOKUP($A82,csapatok!$A:$GR,BT$271,FALSE),'csapat-ranglista'!$A:$CC,BT$272,FALSE)/4),0)</f>
        <v>0</v>
      </c>
      <c r="BU82" s="226">
        <f>IFERROR(IF(RIGHT(VLOOKUP($A82,csapatok!$A:$GR,BU$271,FALSE),5)="Csere",VLOOKUP(LEFT(VLOOKUP($A82,csapatok!$A:$GR,BU$271,FALSE),LEN(VLOOKUP($A82,csapatok!$A:$GR,BU$271,FALSE))-6),'csapat-ranglista'!$A:$CC,BU$272,FALSE)/8,VLOOKUP(VLOOKUP($A82,csapatok!$A:$GR,BU$271,FALSE),'csapat-ranglista'!$A:$CC,BU$272,FALSE)/4),0)</f>
        <v>0</v>
      </c>
      <c r="BV82" s="226">
        <f>IFERROR(IF(RIGHT(VLOOKUP($A82,csapatok!$A:$GR,BV$271,FALSE),5)="Csere",VLOOKUP(LEFT(VLOOKUP($A82,csapatok!$A:$GR,BV$271,FALSE),LEN(VLOOKUP($A82,csapatok!$A:$GR,BV$271,FALSE))-6),'csapat-ranglista'!$A:$CC,BV$272,FALSE)/8,VLOOKUP(VLOOKUP($A82,csapatok!$A:$GR,BV$271,FALSE),'csapat-ranglista'!$A:$CC,BV$272,FALSE)/4),0)</f>
        <v>0</v>
      </c>
      <c r="BW82" s="226">
        <f>IFERROR(IF(RIGHT(VLOOKUP($A82,csapatok!$A:$GR,BW$271,FALSE),5)="Csere",VLOOKUP(LEFT(VLOOKUP($A82,csapatok!$A:$GR,BW$271,FALSE),LEN(VLOOKUP($A82,csapatok!$A:$GR,BW$271,FALSE))-6),'csapat-ranglista'!$A:$CC,BW$272,FALSE)/8,VLOOKUP(VLOOKUP($A82,csapatok!$A:$GR,BW$271,FALSE),'csapat-ranglista'!$A:$CC,BW$272,FALSE)/4),0)</f>
        <v>0</v>
      </c>
      <c r="BX82" s="226">
        <f>IFERROR(IF(RIGHT(VLOOKUP($A82,csapatok!$A:$GR,BX$271,FALSE),5)="Csere",VLOOKUP(LEFT(VLOOKUP($A82,csapatok!$A:$GR,BX$271,FALSE),LEN(VLOOKUP($A82,csapatok!$A:$GR,BX$271,FALSE))-6),'csapat-ranglista'!$A:$CC,BX$272,FALSE)/8,VLOOKUP(VLOOKUP($A82,csapatok!$A:$GR,BX$271,FALSE),'csapat-ranglista'!$A:$CC,BX$272,FALSE)/4),0)</f>
        <v>7.9481174402384598</v>
      </c>
      <c r="BY82" s="226">
        <f>IFERROR(IF(RIGHT(VLOOKUP($A82,csapatok!$A:$GR,BY$271,FALSE),5)="Csere",VLOOKUP(LEFT(VLOOKUP($A82,csapatok!$A:$GR,BY$271,FALSE),LEN(VLOOKUP($A82,csapatok!$A:$GR,BY$271,FALSE))-6),'csapat-ranglista'!$A:$CC,BY$272,FALSE)/8,VLOOKUP(VLOOKUP($A82,csapatok!$A:$GR,BY$271,FALSE),'csapat-ranglista'!$A:$CC,BY$272,FALSE)/4),0)</f>
        <v>0</v>
      </c>
      <c r="BZ82" s="226">
        <f>IFERROR(IF(RIGHT(VLOOKUP($A82,csapatok!$A:$GR,BZ$271,FALSE),5)="Csere",VLOOKUP(LEFT(VLOOKUP($A82,csapatok!$A:$GR,BZ$271,FALSE),LEN(VLOOKUP($A82,csapatok!$A:$GR,BZ$271,FALSE))-6),'csapat-ranglista'!$A:$CC,BZ$272,FALSE)/8,VLOOKUP(VLOOKUP($A82,csapatok!$A:$GR,BZ$271,FALSE),'csapat-ranglista'!$A:$CC,BZ$272,FALSE)/4),0)</f>
        <v>0</v>
      </c>
      <c r="CA82" s="226">
        <f>IFERROR(IF(RIGHT(VLOOKUP($A82,csapatok!$A:$GR,CA$271,FALSE),5)="Csere",VLOOKUP(LEFT(VLOOKUP($A82,csapatok!$A:$GR,CA$271,FALSE),LEN(VLOOKUP($A82,csapatok!$A:$GR,CA$271,FALSE))-6),'csapat-ranglista'!$A:$CC,CA$272,FALSE)/8,VLOOKUP(VLOOKUP($A82,csapatok!$A:$GR,CA$271,FALSE),'csapat-ranglista'!$A:$CC,CA$272,FALSE)/4),0)</f>
        <v>0</v>
      </c>
      <c r="CB82" s="226">
        <f>IFERROR(IF(RIGHT(VLOOKUP($A82,csapatok!$A:$GR,CB$271,FALSE),5)="Csere",VLOOKUP(LEFT(VLOOKUP($A82,csapatok!$A:$GR,CB$271,FALSE),LEN(VLOOKUP($A82,csapatok!$A:$GR,CB$271,FALSE))-6),'csapat-ranglista'!$A:$CC,CB$272,FALSE)/8,VLOOKUP(VLOOKUP($A82,csapatok!$A:$GR,CB$271,FALSE),'csapat-ranglista'!$A:$CC,CB$272,FALSE)/4),0)</f>
        <v>0</v>
      </c>
      <c r="CC82" s="226">
        <f>IFERROR(IF(RIGHT(VLOOKUP($A82,csapatok!$A:$GR,CC$271,FALSE),5)="Csere",VLOOKUP(LEFT(VLOOKUP($A82,csapatok!$A:$GR,CC$271,FALSE),LEN(VLOOKUP($A82,csapatok!$A:$GR,CC$271,FALSE))-6),'csapat-ranglista'!$A:$CC,CC$272,FALSE)/8,VLOOKUP(VLOOKUP($A82,csapatok!$A:$GR,CC$271,FALSE),'csapat-ranglista'!$A:$CC,CC$272,FALSE)/4),0)</f>
        <v>0</v>
      </c>
      <c r="CD82" s="226">
        <f>IFERROR(IF(RIGHT(VLOOKUP($A82,csapatok!$A:$GR,CD$271,FALSE),5)="Csere",VLOOKUP(LEFT(VLOOKUP($A82,csapatok!$A:$GR,CD$271,FALSE),LEN(VLOOKUP($A82,csapatok!$A:$GR,CD$271,FALSE))-6),'csapat-ranglista'!$A:$CC,CD$272,FALSE)/8,VLOOKUP(VLOOKUP($A82,csapatok!$A:$GR,CD$271,FALSE),'csapat-ranglista'!$A:$CC,CD$272,FALSE)/4),0)</f>
        <v>0</v>
      </c>
      <c r="CE82" s="226">
        <f>IFERROR(IF(RIGHT(VLOOKUP($A82,csapatok!$A:$GR,CE$271,FALSE),5)="Csere",VLOOKUP(LEFT(VLOOKUP($A82,csapatok!$A:$GR,CE$271,FALSE),LEN(VLOOKUP($A82,csapatok!$A:$GR,CE$271,FALSE))-6),'csapat-ranglista'!$A:$CC,CE$272,FALSE)/8,VLOOKUP(VLOOKUP($A82,csapatok!$A:$GR,CE$271,FALSE),'csapat-ranglista'!$A:$CC,CE$272,FALSE)/4),0)</f>
        <v>0</v>
      </c>
      <c r="CF82" s="226">
        <f>IFERROR(IF(RIGHT(VLOOKUP($A82,csapatok!$A:$GR,CF$271,FALSE),5)="Csere",VLOOKUP(LEFT(VLOOKUP($A82,csapatok!$A:$GR,CF$271,FALSE),LEN(VLOOKUP($A82,csapatok!$A:$GR,CF$271,FALSE))-6),'csapat-ranglista'!$A:$CC,CF$272,FALSE)/8,VLOOKUP(VLOOKUP($A82,csapatok!$A:$GR,CF$271,FALSE),'csapat-ranglista'!$A:$CC,CF$272,FALSE)/4),0)</f>
        <v>0</v>
      </c>
      <c r="CG82" s="226">
        <f>IFERROR(IF(RIGHT(VLOOKUP($A82,csapatok!$A:$GR,CG$271,FALSE),5)="Csere",VLOOKUP(LEFT(VLOOKUP($A82,csapatok!$A:$GR,CG$271,FALSE),LEN(VLOOKUP($A82,csapatok!$A:$GR,CG$271,FALSE))-6),'csapat-ranglista'!$A:$CC,CG$272,FALSE)/8,VLOOKUP(VLOOKUP($A82,csapatok!$A:$GR,CG$271,FALSE),'csapat-ranglista'!$A:$CC,CG$272,FALSE)/4),0)</f>
        <v>0</v>
      </c>
      <c r="CH82" s="226">
        <f>IFERROR(IF(RIGHT(VLOOKUP($A82,csapatok!$A:$GR,CH$271,FALSE),5)="Csere",VLOOKUP(LEFT(VLOOKUP($A82,csapatok!$A:$GR,CH$271,FALSE),LEN(VLOOKUP($A82,csapatok!$A:$GR,CH$271,FALSE))-6),'csapat-ranglista'!$A:$CC,CH$272,FALSE)/8,VLOOKUP(VLOOKUP($A82,csapatok!$A:$GR,CH$271,FALSE),'csapat-ranglista'!$A:$CC,CH$272,FALSE)/4),0)</f>
        <v>0</v>
      </c>
      <c r="CI82" s="226">
        <f>IFERROR(IF(RIGHT(VLOOKUP($A82,csapatok!$A:$GR,CI$271,FALSE),5)="Csere",VLOOKUP(LEFT(VLOOKUP($A82,csapatok!$A:$GR,CI$271,FALSE),LEN(VLOOKUP($A82,csapatok!$A:$GR,CI$271,FALSE))-6),'csapat-ranglista'!$A:$CC,CI$272,FALSE)/8,VLOOKUP(VLOOKUP($A82,csapatok!$A:$GR,CI$271,FALSE),'csapat-ranglista'!$A:$CC,CI$272,FALSE)/4),0)</f>
        <v>0</v>
      </c>
      <c r="CJ82" s="227">
        <f>versenyek!$IQ$11*IFERROR(VLOOKUP(VLOOKUP($A82,versenyek!IP:IR,3,FALSE),szabalyok!$A$16:$B$23,2,FALSE)/4,0)</f>
        <v>0</v>
      </c>
      <c r="CK82" s="227">
        <f>versenyek!$IT$11*IFERROR(VLOOKUP(VLOOKUP($A82,versenyek!IS:IU,3,FALSE),szabalyok!$A$16:$B$23,2,FALSE)/4,0)</f>
        <v>0</v>
      </c>
      <c r="CL82" s="226"/>
      <c r="CM82" s="250">
        <f t="shared" si="4"/>
        <v>7.9481174402384598</v>
      </c>
    </row>
    <row r="83" spans="1:91">
      <c r="A83" s="32" t="s">
        <v>105</v>
      </c>
      <c r="B83" s="2">
        <v>22693</v>
      </c>
      <c r="C83" s="133" t="str">
        <f>IF(B83=0,"",IF(B83&lt;$C$1,"felnőtt","ifi"))</f>
        <v>felnőtt</v>
      </c>
      <c r="D83" s="32" t="s">
        <v>9</v>
      </c>
      <c r="E83" s="47">
        <v>44</v>
      </c>
      <c r="F83" s="32">
        <v>0</v>
      </c>
      <c r="G83" s="32">
        <v>4.4765385443090429</v>
      </c>
      <c r="H83" s="32">
        <v>0</v>
      </c>
      <c r="I83" s="32">
        <v>0</v>
      </c>
      <c r="J83" s="32">
        <v>26.91307437021058</v>
      </c>
      <c r="K83" s="32">
        <v>0</v>
      </c>
      <c r="L83" s="32">
        <v>0</v>
      </c>
      <c r="M83" s="32">
        <v>0</v>
      </c>
      <c r="N83" s="32">
        <v>18.951395385657083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3.725303494028112</v>
      </c>
      <c r="U83" s="32">
        <v>0</v>
      </c>
      <c r="V83" s="32">
        <v>0</v>
      </c>
      <c r="W83" s="32">
        <v>13.419098491500636</v>
      </c>
      <c r="X83" s="32">
        <f>IFERROR(IF(RIGHT(VLOOKUP($A83,csapatok!$A:$BL,X$271,FALSE),5)="Csere",VLOOKUP(LEFT(VLOOKUP($A83,csapatok!$A:$BL,X$271,FALSE),LEN(VLOOKUP($A83,csapatok!$A:$BL,X$271,FALSE))-6),'csapat-ranglista'!$A:$CC,X$272,FALSE)/8,VLOOKUP(VLOOKUP($A83,csapatok!$A:$BL,X$271,FALSE),'csapat-ranglista'!$A:$CC,X$272,FALSE)/4),0)</f>
        <v>0</v>
      </c>
      <c r="Y83" s="32">
        <f>IFERROR(IF(RIGHT(VLOOKUP($A83,csapatok!$A:$BL,Y$271,FALSE),5)="Csere",VLOOKUP(LEFT(VLOOKUP($A83,csapatok!$A:$BL,Y$271,FALSE),LEN(VLOOKUP($A83,csapatok!$A:$BL,Y$271,FALSE))-6),'csapat-ranglista'!$A:$CC,Y$272,FALSE)/8,VLOOKUP(VLOOKUP($A83,csapatok!$A:$BL,Y$271,FALSE),'csapat-ranglista'!$A:$CC,Y$272,FALSE)/4),0)</f>
        <v>0</v>
      </c>
      <c r="Z83" s="32">
        <f>IFERROR(IF(RIGHT(VLOOKUP($A83,csapatok!$A:$BL,Z$271,FALSE),5)="Csere",VLOOKUP(LEFT(VLOOKUP($A83,csapatok!$A:$BL,Z$271,FALSE),LEN(VLOOKUP($A83,csapatok!$A:$BL,Z$271,FALSE))-6),'csapat-ranglista'!$A:$CC,Z$272,FALSE)/8,VLOOKUP(VLOOKUP($A83,csapatok!$A:$BL,Z$271,FALSE),'csapat-ranglista'!$A:$CC,Z$272,FALSE)/4),0)</f>
        <v>1.9278414056652313</v>
      </c>
      <c r="AA83" s="32">
        <f>IFERROR(IF(RIGHT(VLOOKUP($A83,csapatok!$A:$BL,AA$271,FALSE),5)="Csere",VLOOKUP(LEFT(VLOOKUP($A83,csapatok!$A:$BL,AA$271,FALSE),LEN(VLOOKUP($A83,csapatok!$A:$BL,AA$271,FALSE))-6),'csapat-ranglista'!$A:$CC,AA$272,FALSE)/8,VLOOKUP(VLOOKUP($A83,csapatok!$A:$BL,AA$271,FALSE),'csapat-ranglista'!$A:$CC,AA$272,FALSE)/4),0)</f>
        <v>0</v>
      </c>
      <c r="AB83" s="226">
        <f>IFERROR(IF(RIGHT(VLOOKUP($A83,csapatok!$A:$BL,AB$271,FALSE),5)="Csere",VLOOKUP(LEFT(VLOOKUP($A83,csapatok!$A:$BL,AB$271,FALSE),LEN(VLOOKUP($A83,csapatok!$A:$BL,AB$271,FALSE))-6),'csapat-ranglista'!$A:$CC,AB$272,FALSE)/8,VLOOKUP(VLOOKUP($A83,csapatok!$A:$BL,AB$271,FALSE),'csapat-ranglista'!$A:$CC,AB$272,FALSE)/4),0)</f>
        <v>0</v>
      </c>
      <c r="AC83" s="226">
        <f>IFERROR(IF(RIGHT(VLOOKUP($A83,csapatok!$A:$BL,AC$271,FALSE),5)="Csere",VLOOKUP(LEFT(VLOOKUP($A83,csapatok!$A:$BL,AC$271,FALSE),LEN(VLOOKUP($A83,csapatok!$A:$BL,AC$271,FALSE))-6),'csapat-ranglista'!$A:$CC,AC$272,FALSE)/8,VLOOKUP(VLOOKUP($A83,csapatok!$A:$BL,AC$271,FALSE),'csapat-ranglista'!$A:$CC,AC$272,FALSE)/4),0)</f>
        <v>0</v>
      </c>
      <c r="AD83" s="226">
        <f>IFERROR(IF(RIGHT(VLOOKUP($A83,csapatok!$A:$BL,AD$271,FALSE),5)="Csere",VLOOKUP(LEFT(VLOOKUP($A83,csapatok!$A:$BL,AD$271,FALSE),LEN(VLOOKUP($A83,csapatok!$A:$BL,AD$271,FALSE))-6),'csapat-ranglista'!$A:$CC,AD$272,FALSE)/8,VLOOKUP(VLOOKUP($A83,csapatok!$A:$BL,AD$271,FALSE),'csapat-ranglista'!$A:$CC,AD$272,FALSE)/4),0)</f>
        <v>0</v>
      </c>
      <c r="AE83" s="226">
        <f>IFERROR(IF(RIGHT(VLOOKUP($A83,csapatok!$A:$BL,AE$271,FALSE),5)="Csere",VLOOKUP(LEFT(VLOOKUP($A83,csapatok!$A:$BL,AE$271,FALSE),LEN(VLOOKUP($A83,csapatok!$A:$BL,AE$271,FALSE))-6),'csapat-ranglista'!$A:$CC,AE$272,FALSE)/8,VLOOKUP(VLOOKUP($A83,csapatok!$A:$BL,AE$271,FALSE),'csapat-ranglista'!$A:$CC,AE$272,FALSE)/4),0)</f>
        <v>0</v>
      </c>
      <c r="AF83" s="226">
        <f>IFERROR(IF(RIGHT(VLOOKUP($A83,csapatok!$A:$BL,AF$271,FALSE),5)="Csere",VLOOKUP(LEFT(VLOOKUP($A83,csapatok!$A:$BL,AF$271,FALSE),LEN(VLOOKUP($A83,csapatok!$A:$BL,AF$271,FALSE))-6),'csapat-ranglista'!$A:$CC,AF$272,FALSE)/8,VLOOKUP(VLOOKUP($A83,csapatok!$A:$BL,AF$271,FALSE),'csapat-ranglista'!$A:$CC,AF$272,FALSE)/4),0)</f>
        <v>0</v>
      </c>
      <c r="AG83" s="226">
        <f>IFERROR(IF(RIGHT(VLOOKUP($A83,csapatok!$A:$BL,AG$271,FALSE),5)="Csere",VLOOKUP(LEFT(VLOOKUP($A83,csapatok!$A:$BL,AG$271,FALSE),LEN(VLOOKUP($A83,csapatok!$A:$BL,AG$271,FALSE))-6),'csapat-ranglista'!$A:$CC,AG$272,FALSE)/8,VLOOKUP(VLOOKUP($A83,csapatok!$A:$BL,AG$271,FALSE),'csapat-ranglista'!$A:$CC,AG$272,FALSE)/4),0)</f>
        <v>0</v>
      </c>
      <c r="AH83" s="226">
        <f>IFERROR(IF(RIGHT(VLOOKUP($A83,csapatok!$A:$BL,AH$271,FALSE),5)="Csere",VLOOKUP(LEFT(VLOOKUP($A83,csapatok!$A:$BL,AH$271,FALSE),LEN(VLOOKUP($A83,csapatok!$A:$BL,AH$271,FALSE))-6),'csapat-ranglista'!$A:$CC,AH$272,FALSE)/8,VLOOKUP(VLOOKUP($A83,csapatok!$A:$BL,AH$271,FALSE),'csapat-ranglista'!$A:$CC,AH$272,FALSE)/4),0)</f>
        <v>0</v>
      </c>
      <c r="AI83" s="226">
        <f>IFERROR(IF(RIGHT(VLOOKUP($A83,csapatok!$A:$BL,AI$271,FALSE),5)="Csere",VLOOKUP(LEFT(VLOOKUP($A83,csapatok!$A:$BL,AI$271,FALSE),LEN(VLOOKUP($A83,csapatok!$A:$BL,AI$271,FALSE))-6),'csapat-ranglista'!$A:$CC,AI$272,FALSE)/8,VLOOKUP(VLOOKUP($A83,csapatok!$A:$BL,AI$271,FALSE),'csapat-ranglista'!$A:$CC,AI$272,FALSE)/4),0)</f>
        <v>0</v>
      </c>
      <c r="AJ83" s="226">
        <f>IFERROR(IF(RIGHT(VLOOKUP($A83,csapatok!$A:$BL,AJ$271,FALSE),5)="Csere",VLOOKUP(LEFT(VLOOKUP($A83,csapatok!$A:$BL,AJ$271,FALSE),LEN(VLOOKUP($A83,csapatok!$A:$BL,AJ$271,FALSE))-6),'csapat-ranglista'!$A:$CC,AJ$272,FALSE)/8,VLOOKUP(VLOOKUP($A83,csapatok!$A:$BL,AJ$271,FALSE),'csapat-ranglista'!$A:$CC,AJ$272,FALSE)/2),0)</f>
        <v>0</v>
      </c>
      <c r="AK83" s="226">
        <f>IFERROR(IF(RIGHT(VLOOKUP($A83,csapatok!$A:$CN,AK$271,FALSE),5)="Csere",VLOOKUP(LEFT(VLOOKUP($A83,csapatok!$A:$CN,AK$271,FALSE),LEN(VLOOKUP($A83,csapatok!$A:$CN,AK$271,FALSE))-6),'csapat-ranglista'!$A:$CC,AK$272,FALSE)/8,VLOOKUP(VLOOKUP($A83,csapatok!$A:$CN,AK$271,FALSE),'csapat-ranglista'!$A:$CC,AK$272,FALSE)/4),0)</f>
        <v>0</v>
      </c>
      <c r="AL83" s="226">
        <f>IFERROR(IF(RIGHT(VLOOKUP($A83,csapatok!$A:$CN,AL$271,FALSE),5)="Csere",VLOOKUP(LEFT(VLOOKUP($A83,csapatok!$A:$CN,AL$271,FALSE),LEN(VLOOKUP($A83,csapatok!$A:$CN,AL$271,FALSE))-6),'csapat-ranglista'!$A:$CC,AL$272,FALSE)/8,VLOOKUP(VLOOKUP($A83,csapatok!$A:$CN,AL$271,FALSE),'csapat-ranglista'!$A:$CC,AL$272,FALSE)/4),0)</f>
        <v>0</v>
      </c>
      <c r="AM83" s="226">
        <f>IFERROR(IF(RIGHT(VLOOKUP($A83,csapatok!$A:$CN,AM$271,FALSE),5)="Csere",VLOOKUP(LEFT(VLOOKUP($A83,csapatok!$A:$CN,AM$271,FALSE),LEN(VLOOKUP($A83,csapatok!$A:$CN,AM$271,FALSE))-6),'csapat-ranglista'!$A:$CC,AM$272,FALSE)/8,VLOOKUP(VLOOKUP($A83,csapatok!$A:$CN,AM$271,FALSE),'csapat-ranglista'!$A:$CC,AM$272,FALSE)/4),0)</f>
        <v>0</v>
      </c>
      <c r="AN83" s="226">
        <f>IFERROR(IF(RIGHT(VLOOKUP($A83,csapatok!$A:$CN,AN$271,FALSE),5)="Csere",VLOOKUP(LEFT(VLOOKUP($A83,csapatok!$A:$CN,AN$271,FALSE),LEN(VLOOKUP($A83,csapatok!$A:$CN,AN$271,FALSE))-6),'csapat-ranglista'!$A:$CC,AN$272,FALSE)/8,VLOOKUP(VLOOKUP($A83,csapatok!$A:$CN,AN$271,FALSE),'csapat-ranglista'!$A:$CC,AN$272,FALSE)/4),0)</f>
        <v>0</v>
      </c>
      <c r="AO83" s="226">
        <f>IFERROR(IF(RIGHT(VLOOKUP($A83,csapatok!$A:$CN,AO$271,FALSE),5)="Csere",VLOOKUP(LEFT(VLOOKUP($A83,csapatok!$A:$CN,AO$271,FALSE),LEN(VLOOKUP($A83,csapatok!$A:$CN,AO$271,FALSE))-6),'csapat-ranglista'!$A:$CC,AO$272,FALSE)/8,VLOOKUP(VLOOKUP($A83,csapatok!$A:$CN,AO$271,FALSE),'csapat-ranglista'!$A:$CC,AO$272,FALSE)/4),0)</f>
        <v>0</v>
      </c>
      <c r="AP83" s="226">
        <f>IFERROR(IF(RIGHT(VLOOKUP($A83,csapatok!$A:$CN,AP$271,FALSE),5)="Csere",VLOOKUP(LEFT(VLOOKUP($A83,csapatok!$A:$CN,AP$271,FALSE),LEN(VLOOKUP($A83,csapatok!$A:$CN,AP$271,FALSE))-6),'csapat-ranglista'!$A:$CC,AP$272,FALSE)/8,VLOOKUP(VLOOKUP($A83,csapatok!$A:$CN,AP$271,FALSE),'csapat-ranglista'!$A:$CC,AP$272,FALSE)/4),0)</f>
        <v>0</v>
      </c>
      <c r="AQ83" s="226">
        <f>IFERROR(IF(RIGHT(VLOOKUP($A83,csapatok!$A:$CN,AQ$271,FALSE),5)="Csere",VLOOKUP(LEFT(VLOOKUP($A83,csapatok!$A:$CN,AQ$271,FALSE),LEN(VLOOKUP($A83,csapatok!$A:$CN,AQ$271,FALSE))-6),'csapat-ranglista'!$A:$CC,AQ$272,FALSE)/8,VLOOKUP(VLOOKUP($A83,csapatok!$A:$CN,AQ$271,FALSE),'csapat-ranglista'!$A:$CC,AQ$272,FALSE)/4),0)</f>
        <v>0</v>
      </c>
      <c r="AR83" s="226">
        <f>IFERROR(IF(RIGHT(VLOOKUP($A83,csapatok!$A:$CN,AR$271,FALSE),5)="Csere",VLOOKUP(LEFT(VLOOKUP($A83,csapatok!$A:$CN,AR$271,FALSE),LEN(VLOOKUP($A83,csapatok!$A:$CN,AR$271,FALSE))-6),'csapat-ranglista'!$A:$CC,AR$272,FALSE)/8,VLOOKUP(VLOOKUP($A83,csapatok!$A:$CN,AR$271,FALSE),'csapat-ranglista'!$A:$CC,AR$272,FALSE)/4),0)</f>
        <v>0</v>
      </c>
      <c r="AS83" s="226">
        <f>IFERROR(IF(RIGHT(VLOOKUP($A83,csapatok!$A:$CN,AS$271,FALSE),5)="Csere",VLOOKUP(LEFT(VLOOKUP($A83,csapatok!$A:$CN,AS$271,FALSE),LEN(VLOOKUP($A83,csapatok!$A:$CN,AS$271,FALSE))-6),'csapat-ranglista'!$A:$CC,AS$272,FALSE)/8,VLOOKUP(VLOOKUP($A83,csapatok!$A:$CN,AS$271,FALSE),'csapat-ranglista'!$A:$CC,AS$272,FALSE)/4),0)</f>
        <v>4.7619906832964434</v>
      </c>
      <c r="AT83" s="226">
        <f>IFERROR(IF(RIGHT(VLOOKUP($A83,csapatok!$A:$CN,AT$271,FALSE),5)="Csere",VLOOKUP(LEFT(VLOOKUP($A83,csapatok!$A:$CN,AT$271,FALSE),LEN(VLOOKUP($A83,csapatok!$A:$CN,AT$271,FALSE))-6),'csapat-ranglista'!$A:$CC,AT$272,FALSE)/8,VLOOKUP(VLOOKUP($A83,csapatok!$A:$CN,AT$271,FALSE),'csapat-ranglista'!$A:$CC,AT$272,FALSE)/4),0)</f>
        <v>0</v>
      </c>
      <c r="AU83" s="226">
        <f>IFERROR(IF(RIGHT(VLOOKUP($A83,csapatok!$A:$CN,AU$271,FALSE),5)="Csere",VLOOKUP(LEFT(VLOOKUP($A83,csapatok!$A:$CN,AU$271,FALSE),LEN(VLOOKUP($A83,csapatok!$A:$CN,AU$271,FALSE))-6),'csapat-ranglista'!$A:$CC,AU$272,FALSE)/8,VLOOKUP(VLOOKUP($A83,csapatok!$A:$CN,AU$271,FALSE),'csapat-ranglista'!$A:$CC,AU$272,FALSE)/4),0)</f>
        <v>0</v>
      </c>
      <c r="AV83" s="226">
        <f>IFERROR(IF(RIGHT(VLOOKUP($A83,csapatok!$A:$CN,AV$271,FALSE),5)="Csere",VLOOKUP(LEFT(VLOOKUP($A83,csapatok!$A:$CN,AV$271,FALSE),LEN(VLOOKUP($A83,csapatok!$A:$CN,AV$271,FALSE))-6),'csapat-ranglista'!$A:$CC,AV$272,FALSE)/8,VLOOKUP(VLOOKUP($A83,csapatok!$A:$CN,AV$271,FALSE),'csapat-ranglista'!$A:$CC,AV$272,FALSE)/4),0)</f>
        <v>0</v>
      </c>
      <c r="AW83" s="226">
        <f>IFERROR(IF(RIGHT(VLOOKUP($A83,csapatok!$A:$CN,AW$271,FALSE),5)="Csere",VLOOKUP(LEFT(VLOOKUP($A83,csapatok!$A:$CN,AW$271,FALSE),LEN(VLOOKUP($A83,csapatok!$A:$CN,AW$271,FALSE))-6),'csapat-ranglista'!$A:$CC,AW$272,FALSE)/8,VLOOKUP(VLOOKUP($A83,csapatok!$A:$CN,AW$271,FALSE),'csapat-ranglista'!$A:$CC,AW$272,FALSE)/4),0)</f>
        <v>0</v>
      </c>
      <c r="AX83" s="226">
        <f>IFERROR(IF(RIGHT(VLOOKUP($A83,csapatok!$A:$CN,AX$271,FALSE),5)="Csere",VLOOKUP(LEFT(VLOOKUP($A83,csapatok!$A:$CN,AX$271,FALSE),LEN(VLOOKUP($A83,csapatok!$A:$CN,AX$271,FALSE))-6),'csapat-ranglista'!$A:$CC,AX$272,FALSE)/8,VLOOKUP(VLOOKUP($A83,csapatok!$A:$CN,AX$271,FALSE),'csapat-ranglista'!$A:$CC,AX$272,FALSE)/4),0)</f>
        <v>0</v>
      </c>
      <c r="AY83" s="226">
        <f>IFERROR(IF(RIGHT(VLOOKUP($A83,csapatok!$A:$GR,AY$271,FALSE),5)="Csere",VLOOKUP(LEFT(VLOOKUP($A83,csapatok!$A:$GR,AY$271,FALSE),LEN(VLOOKUP($A83,csapatok!$A:$GR,AY$271,FALSE))-6),'csapat-ranglista'!$A:$CC,AY$272,FALSE)/8,VLOOKUP(VLOOKUP($A83,csapatok!$A:$GR,AY$271,FALSE),'csapat-ranglista'!$A:$CC,AY$272,FALSE)/4),0)</f>
        <v>0</v>
      </c>
      <c r="AZ83" s="226">
        <f>IFERROR(IF(RIGHT(VLOOKUP($A83,csapatok!$A:$GR,AZ$271,FALSE),5)="Csere",VLOOKUP(LEFT(VLOOKUP($A83,csapatok!$A:$GR,AZ$271,FALSE),LEN(VLOOKUP($A83,csapatok!$A:$GR,AZ$271,FALSE))-6),'csapat-ranglista'!$A:$CC,AZ$272,FALSE)/8,VLOOKUP(VLOOKUP($A83,csapatok!$A:$GR,AZ$271,FALSE),'csapat-ranglista'!$A:$CC,AZ$272,FALSE)/4),0)</f>
        <v>0</v>
      </c>
      <c r="BA83" s="226">
        <f>IFERROR(IF(RIGHT(VLOOKUP($A83,csapatok!$A:$GR,BA$271,FALSE),5)="Csere",VLOOKUP(LEFT(VLOOKUP($A83,csapatok!$A:$GR,BA$271,FALSE),LEN(VLOOKUP($A83,csapatok!$A:$GR,BA$271,FALSE))-6),'csapat-ranglista'!$A:$CC,BA$272,FALSE)/8,VLOOKUP(VLOOKUP($A83,csapatok!$A:$GR,BA$271,FALSE),'csapat-ranglista'!$A:$CC,BA$272,FALSE)/4),0)</f>
        <v>2.0581864593634971</v>
      </c>
      <c r="BB83" s="226">
        <f>IFERROR(IF(RIGHT(VLOOKUP($A83,csapatok!$A:$GR,BB$271,FALSE),5)="Csere",VLOOKUP(LEFT(VLOOKUP($A83,csapatok!$A:$GR,BB$271,FALSE),LEN(VLOOKUP($A83,csapatok!$A:$GR,BB$271,FALSE))-6),'csapat-ranglista'!$A:$CC,BB$272,FALSE)/8,VLOOKUP(VLOOKUP($A83,csapatok!$A:$GR,BB$271,FALSE),'csapat-ranglista'!$A:$CC,BB$272,FALSE)/4),0)</f>
        <v>0</v>
      </c>
      <c r="BC83" s="227">
        <f>versenyek!$ES$11*IFERROR(VLOOKUP(VLOOKUP($A83,versenyek!ER:ET,3,FALSE),szabalyok!$A$16:$B$23,2,FALSE)/4,0)</f>
        <v>0</v>
      </c>
      <c r="BD83" s="227">
        <f>versenyek!$EV$11*IFERROR(VLOOKUP(VLOOKUP($A83,versenyek!EU:EW,3,FALSE),szabalyok!$A$16:$B$23,2,FALSE)/4,0)</f>
        <v>0</v>
      </c>
      <c r="BE83" s="226">
        <f>IFERROR(IF(RIGHT(VLOOKUP($A83,csapatok!$A:$GR,BE$271,FALSE),5)="Csere",VLOOKUP(LEFT(VLOOKUP($A83,csapatok!$A:$GR,BE$271,FALSE),LEN(VLOOKUP($A83,csapatok!$A:$GR,BE$271,FALSE))-6),'csapat-ranglista'!$A:$CC,BE$272,FALSE)/8,VLOOKUP(VLOOKUP($A83,csapatok!$A:$GR,BE$271,FALSE),'csapat-ranglista'!$A:$CC,BE$272,FALSE)/4),0)</f>
        <v>0</v>
      </c>
      <c r="BF83" s="226">
        <f>IFERROR(IF(RIGHT(VLOOKUP($A83,csapatok!$A:$GR,BF$271,FALSE),5)="Csere",VLOOKUP(LEFT(VLOOKUP($A83,csapatok!$A:$GR,BF$271,FALSE),LEN(VLOOKUP($A83,csapatok!$A:$GR,BF$271,FALSE))-6),'csapat-ranglista'!$A:$CC,BF$272,FALSE)/8,VLOOKUP(VLOOKUP($A83,csapatok!$A:$GR,BF$271,FALSE),'csapat-ranglista'!$A:$CC,BF$272,FALSE)/4),0)</f>
        <v>0</v>
      </c>
      <c r="BG83" s="226">
        <f>IFERROR(IF(RIGHT(VLOOKUP($A83,csapatok!$A:$GR,BG$271,FALSE),5)="Csere",VLOOKUP(LEFT(VLOOKUP($A83,csapatok!$A:$GR,BG$271,FALSE),LEN(VLOOKUP($A83,csapatok!$A:$GR,BG$271,FALSE))-6),'csapat-ranglista'!$A:$CC,BG$272,FALSE)/8,VLOOKUP(VLOOKUP($A83,csapatok!$A:$GR,BG$271,FALSE),'csapat-ranglista'!$A:$CC,BG$272,FALSE)/4),0)</f>
        <v>0</v>
      </c>
      <c r="BH83" s="226">
        <f>IFERROR(IF(RIGHT(VLOOKUP($A83,csapatok!$A:$GR,BH$271,FALSE),5)="Csere",VLOOKUP(LEFT(VLOOKUP($A83,csapatok!$A:$GR,BH$271,FALSE),LEN(VLOOKUP($A83,csapatok!$A:$GR,BH$271,FALSE))-6),'csapat-ranglista'!$A:$CC,BH$272,FALSE)/8,VLOOKUP(VLOOKUP($A83,csapatok!$A:$GR,BH$271,FALSE),'csapat-ranglista'!$A:$CC,BH$272,FALSE)/4),0)</f>
        <v>0</v>
      </c>
      <c r="BI83" s="226">
        <f>IFERROR(IF(RIGHT(VLOOKUP($A83,csapatok!$A:$GR,BI$271,FALSE),5)="Csere",VLOOKUP(LEFT(VLOOKUP($A83,csapatok!$A:$GR,BI$271,FALSE),LEN(VLOOKUP($A83,csapatok!$A:$GR,BI$271,FALSE))-6),'csapat-ranglista'!$A:$CC,BI$272,FALSE)/8,VLOOKUP(VLOOKUP($A83,csapatok!$A:$GR,BI$271,FALSE),'csapat-ranglista'!$A:$CC,BI$272,FALSE)/4),0)</f>
        <v>0</v>
      </c>
      <c r="BJ83" s="226">
        <f>IFERROR(IF(RIGHT(VLOOKUP($A83,csapatok!$A:$GR,BJ$271,FALSE),5)="Csere",VLOOKUP(LEFT(VLOOKUP($A83,csapatok!$A:$GR,BJ$271,FALSE),LEN(VLOOKUP($A83,csapatok!$A:$GR,BJ$271,FALSE))-6),'csapat-ranglista'!$A:$CC,BJ$272,FALSE)/8,VLOOKUP(VLOOKUP($A83,csapatok!$A:$GR,BJ$271,FALSE),'csapat-ranglista'!$A:$CC,BJ$272,FALSE)/4),0)</f>
        <v>0</v>
      </c>
      <c r="BK83" s="226">
        <f>IFERROR(IF(RIGHT(VLOOKUP($A83,csapatok!$A:$GR,BK$271,FALSE),5)="Csere",VLOOKUP(LEFT(VLOOKUP($A83,csapatok!$A:$GR,BK$271,FALSE),LEN(VLOOKUP($A83,csapatok!$A:$GR,BK$271,FALSE))-6),'csapat-ranglista'!$A:$CC,BK$272,FALSE)/8,VLOOKUP(VLOOKUP($A83,csapatok!$A:$GR,BK$271,FALSE),'csapat-ranglista'!$A:$CC,BK$272,FALSE)/4),0)</f>
        <v>0</v>
      </c>
      <c r="BL83" s="226">
        <f>IFERROR(IF(RIGHT(VLOOKUP($A83,csapatok!$A:$GR,BL$271,FALSE),5)="Csere",VLOOKUP(LEFT(VLOOKUP($A83,csapatok!$A:$GR,BL$271,FALSE),LEN(VLOOKUP($A83,csapatok!$A:$GR,BL$271,FALSE))-6),'csapat-ranglista'!$A:$CC,BL$272,FALSE)/8,VLOOKUP(VLOOKUP($A83,csapatok!$A:$GR,BL$271,FALSE),'csapat-ranglista'!$A:$CC,BL$272,FALSE)/4),0)</f>
        <v>0</v>
      </c>
      <c r="BM83" s="226">
        <f>IFERROR(IF(RIGHT(VLOOKUP($A83,csapatok!$A:$GR,BM$271,FALSE),5)="Csere",VLOOKUP(LEFT(VLOOKUP($A83,csapatok!$A:$GR,BM$271,FALSE),LEN(VLOOKUP($A83,csapatok!$A:$GR,BM$271,FALSE))-6),'csapat-ranglista'!$A:$CC,BM$272,FALSE)/8,VLOOKUP(VLOOKUP($A83,csapatok!$A:$GR,BM$271,FALSE),'csapat-ranglista'!$A:$CC,BM$272,FALSE)/4),0)</f>
        <v>0</v>
      </c>
      <c r="BN83" s="226">
        <f>IFERROR(IF(RIGHT(VLOOKUP($A83,csapatok!$A:$GR,BN$271,FALSE),5)="Csere",VLOOKUP(LEFT(VLOOKUP($A83,csapatok!$A:$GR,BN$271,FALSE),LEN(VLOOKUP($A83,csapatok!$A:$GR,BN$271,FALSE))-6),'csapat-ranglista'!$A:$CC,BN$272,FALSE)/8,VLOOKUP(VLOOKUP($A83,csapatok!$A:$GR,BN$271,FALSE),'csapat-ranglista'!$A:$CC,BN$272,FALSE)/4),0)</f>
        <v>0</v>
      </c>
      <c r="BO83" s="226">
        <f>IFERROR(IF(RIGHT(VLOOKUP($A83,csapatok!$A:$GR,BO$271,FALSE),5)="Csere",VLOOKUP(LEFT(VLOOKUP($A83,csapatok!$A:$GR,BO$271,FALSE),LEN(VLOOKUP($A83,csapatok!$A:$GR,BO$271,FALSE))-6),'csapat-ranglista'!$A:$CC,BO$272,FALSE)/8,VLOOKUP(VLOOKUP($A83,csapatok!$A:$GR,BO$271,FALSE),'csapat-ranglista'!$A:$CC,BO$272,FALSE)/4),0)</f>
        <v>0</v>
      </c>
      <c r="BP83" s="226">
        <f>IFERROR(IF(RIGHT(VLOOKUP($A83,csapatok!$A:$GR,BP$271,FALSE),5)="Csere",VLOOKUP(LEFT(VLOOKUP($A83,csapatok!$A:$GR,BP$271,FALSE),LEN(VLOOKUP($A83,csapatok!$A:$GR,BP$271,FALSE))-6),'csapat-ranglista'!$A:$CC,BP$272,FALSE)/8,VLOOKUP(VLOOKUP($A83,csapatok!$A:$GR,BP$271,FALSE),'csapat-ranglista'!$A:$CC,BP$272,FALSE)/4),0)</f>
        <v>0</v>
      </c>
      <c r="BQ83" s="226">
        <f>IFERROR(IF(RIGHT(VLOOKUP($A83,csapatok!$A:$GR,BQ$271,FALSE),5)="Csere",VLOOKUP(LEFT(VLOOKUP($A83,csapatok!$A:$GR,BQ$271,FALSE),LEN(VLOOKUP($A83,csapatok!$A:$GR,BQ$271,FALSE))-6),'csapat-ranglista'!$A:$CC,BQ$272,FALSE)/8,VLOOKUP(VLOOKUP($A83,csapatok!$A:$GR,BQ$271,FALSE),'csapat-ranglista'!$A:$CC,BQ$272,FALSE)/4),0)</f>
        <v>0</v>
      </c>
      <c r="BR83" s="226">
        <f>IFERROR(IF(RIGHT(VLOOKUP($A83,csapatok!$A:$GR,BR$271,FALSE),5)="Csere",VLOOKUP(LEFT(VLOOKUP($A83,csapatok!$A:$GR,BR$271,FALSE),LEN(VLOOKUP($A83,csapatok!$A:$GR,BR$271,FALSE))-6),'csapat-ranglista'!$A:$CC,BR$272,FALSE)/8,VLOOKUP(VLOOKUP($A83,csapatok!$A:$GR,BR$271,FALSE),'csapat-ranglista'!$A:$CC,BR$272,FALSE)/4),0)</f>
        <v>0</v>
      </c>
      <c r="BS83" s="226">
        <f>IFERROR(IF(RIGHT(VLOOKUP($A83,csapatok!$A:$GR,BS$271,FALSE),5)="Csere",VLOOKUP(LEFT(VLOOKUP($A83,csapatok!$A:$GR,BS$271,FALSE),LEN(VLOOKUP($A83,csapatok!$A:$GR,BS$271,FALSE))-6),'csapat-ranglista'!$A:$CC,BS$272,FALSE)/8,VLOOKUP(VLOOKUP($A83,csapatok!$A:$GR,BS$271,FALSE),'csapat-ranglista'!$A:$CC,BS$272,FALSE)/4),0)</f>
        <v>0</v>
      </c>
      <c r="BT83" s="226">
        <f>IFERROR(IF(RIGHT(VLOOKUP($A83,csapatok!$A:$GR,BT$271,FALSE),5)="Csere",VLOOKUP(LEFT(VLOOKUP($A83,csapatok!$A:$GR,BT$271,FALSE),LEN(VLOOKUP($A83,csapatok!$A:$GR,BT$271,FALSE))-6),'csapat-ranglista'!$A:$CC,BT$272,FALSE)/8,VLOOKUP(VLOOKUP($A83,csapatok!$A:$GR,BT$271,FALSE),'csapat-ranglista'!$A:$CC,BT$272,FALSE)/4),0)</f>
        <v>0</v>
      </c>
      <c r="BU83" s="226">
        <f>IFERROR(IF(RIGHT(VLOOKUP($A83,csapatok!$A:$GR,BU$271,FALSE),5)="Csere",VLOOKUP(LEFT(VLOOKUP($A83,csapatok!$A:$GR,BU$271,FALSE),LEN(VLOOKUP($A83,csapatok!$A:$GR,BU$271,FALSE))-6),'csapat-ranglista'!$A:$CC,BU$272,FALSE)/8,VLOOKUP(VLOOKUP($A83,csapatok!$A:$GR,BU$271,FALSE),'csapat-ranglista'!$A:$CC,BU$272,FALSE)/4),0)</f>
        <v>0</v>
      </c>
      <c r="BV83" s="226">
        <f>IFERROR(IF(RIGHT(VLOOKUP($A83,csapatok!$A:$GR,BV$271,FALSE),5)="Csere",VLOOKUP(LEFT(VLOOKUP($A83,csapatok!$A:$GR,BV$271,FALSE),LEN(VLOOKUP($A83,csapatok!$A:$GR,BV$271,FALSE))-6),'csapat-ranglista'!$A:$CC,BV$272,FALSE)/8,VLOOKUP(VLOOKUP($A83,csapatok!$A:$GR,BV$271,FALSE),'csapat-ranglista'!$A:$CC,BV$272,FALSE)/4),0)</f>
        <v>0</v>
      </c>
      <c r="BW83" s="226">
        <f>IFERROR(IF(RIGHT(VLOOKUP($A83,csapatok!$A:$GR,BW$271,FALSE),5)="Csere",VLOOKUP(LEFT(VLOOKUP($A83,csapatok!$A:$GR,BW$271,FALSE),LEN(VLOOKUP($A83,csapatok!$A:$GR,BW$271,FALSE))-6),'csapat-ranglista'!$A:$CC,BW$272,FALSE)/8,VLOOKUP(VLOOKUP($A83,csapatok!$A:$GR,BW$271,FALSE),'csapat-ranglista'!$A:$CC,BW$272,FALSE)/4),0)</f>
        <v>0</v>
      </c>
      <c r="BX83" s="226">
        <f>IFERROR(IF(RIGHT(VLOOKUP($A83,csapatok!$A:$GR,BX$271,FALSE),5)="Csere",VLOOKUP(LEFT(VLOOKUP($A83,csapatok!$A:$GR,BX$271,FALSE),LEN(VLOOKUP($A83,csapatok!$A:$GR,BX$271,FALSE))-6),'csapat-ranglista'!$A:$CC,BX$272,FALSE)/8,VLOOKUP(VLOOKUP($A83,csapatok!$A:$GR,BX$271,FALSE),'csapat-ranglista'!$A:$CC,BX$272,FALSE)/4),0)</f>
        <v>7.9481174402384598</v>
      </c>
      <c r="BY83" s="226">
        <f>IFERROR(IF(RIGHT(VLOOKUP($A83,csapatok!$A:$GR,BY$271,FALSE),5)="Csere",VLOOKUP(LEFT(VLOOKUP($A83,csapatok!$A:$GR,BY$271,FALSE),LEN(VLOOKUP($A83,csapatok!$A:$GR,BY$271,FALSE))-6),'csapat-ranglista'!$A:$CC,BY$272,FALSE)/8,VLOOKUP(VLOOKUP($A83,csapatok!$A:$GR,BY$271,FALSE),'csapat-ranglista'!$A:$CC,BY$272,FALSE)/4),0)</f>
        <v>0</v>
      </c>
      <c r="BZ83" s="226">
        <f>IFERROR(IF(RIGHT(VLOOKUP($A83,csapatok!$A:$GR,BZ$271,FALSE),5)="Csere",VLOOKUP(LEFT(VLOOKUP($A83,csapatok!$A:$GR,BZ$271,FALSE),LEN(VLOOKUP($A83,csapatok!$A:$GR,BZ$271,FALSE))-6),'csapat-ranglista'!$A:$CC,BZ$272,FALSE)/8,VLOOKUP(VLOOKUP($A83,csapatok!$A:$GR,BZ$271,FALSE),'csapat-ranglista'!$A:$CC,BZ$272,FALSE)/4),0)</f>
        <v>0</v>
      </c>
      <c r="CA83" s="226">
        <f>IFERROR(IF(RIGHT(VLOOKUP($A83,csapatok!$A:$GR,CA$271,FALSE),5)="Csere",VLOOKUP(LEFT(VLOOKUP($A83,csapatok!$A:$GR,CA$271,FALSE),LEN(VLOOKUP($A83,csapatok!$A:$GR,CA$271,FALSE))-6),'csapat-ranglista'!$A:$CC,CA$272,FALSE)/8,VLOOKUP(VLOOKUP($A83,csapatok!$A:$GR,CA$271,FALSE),'csapat-ranglista'!$A:$CC,CA$272,FALSE)/4),0)</f>
        <v>0</v>
      </c>
      <c r="CB83" s="226">
        <f>IFERROR(IF(RIGHT(VLOOKUP($A83,csapatok!$A:$GR,CB$271,FALSE),5)="Csere",VLOOKUP(LEFT(VLOOKUP($A83,csapatok!$A:$GR,CB$271,FALSE),LEN(VLOOKUP($A83,csapatok!$A:$GR,CB$271,FALSE))-6),'csapat-ranglista'!$A:$CC,CB$272,FALSE)/8,VLOOKUP(VLOOKUP($A83,csapatok!$A:$GR,CB$271,FALSE),'csapat-ranglista'!$A:$CC,CB$272,FALSE)/4),0)</f>
        <v>0</v>
      </c>
      <c r="CC83" s="226">
        <f>IFERROR(IF(RIGHT(VLOOKUP($A83,csapatok!$A:$GR,CC$271,FALSE),5)="Csere",VLOOKUP(LEFT(VLOOKUP($A83,csapatok!$A:$GR,CC$271,FALSE),LEN(VLOOKUP($A83,csapatok!$A:$GR,CC$271,FALSE))-6),'csapat-ranglista'!$A:$CC,CC$272,FALSE)/8,VLOOKUP(VLOOKUP($A83,csapatok!$A:$GR,CC$271,FALSE),'csapat-ranglista'!$A:$CC,CC$272,FALSE)/4),0)</f>
        <v>0</v>
      </c>
      <c r="CD83" s="226">
        <f>IFERROR(IF(RIGHT(VLOOKUP($A83,csapatok!$A:$GR,CD$271,FALSE),5)="Csere",VLOOKUP(LEFT(VLOOKUP($A83,csapatok!$A:$GR,CD$271,FALSE),LEN(VLOOKUP($A83,csapatok!$A:$GR,CD$271,FALSE))-6),'csapat-ranglista'!$A:$CC,CD$272,FALSE)/8,VLOOKUP(VLOOKUP($A83,csapatok!$A:$GR,CD$271,FALSE),'csapat-ranglista'!$A:$CC,CD$272,FALSE)/4),0)</f>
        <v>0</v>
      </c>
      <c r="CE83" s="226">
        <f>IFERROR(IF(RIGHT(VLOOKUP($A83,csapatok!$A:$GR,CE$271,FALSE),5)="Csere",VLOOKUP(LEFT(VLOOKUP($A83,csapatok!$A:$GR,CE$271,FALSE),LEN(VLOOKUP($A83,csapatok!$A:$GR,CE$271,FALSE))-6),'csapat-ranglista'!$A:$CC,CE$272,FALSE)/8,VLOOKUP(VLOOKUP($A83,csapatok!$A:$GR,CE$271,FALSE),'csapat-ranglista'!$A:$CC,CE$272,FALSE)/4),0)</f>
        <v>0</v>
      </c>
      <c r="CF83" s="226">
        <f>IFERROR(IF(RIGHT(VLOOKUP($A83,csapatok!$A:$GR,CF$271,FALSE),5)="Csere",VLOOKUP(LEFT(VLOOKUP($A83,csapatok!$A:$GR,CF$271,FALSE),LEN(VLOOKUP($A83,csapatok!$A:$GR,CF$271,FALSE))-6),'csapat-ranglista'!$A:$CC,CF$272,FALSE)/8,VLOOKUP(VLOOKUP($A83,csapatok!$A:$GR,CF$271,FALSE),'csapat-ranglista'!$A:$CC,CF$272,FALSE)/4),0)</f>
        <v>0</v>
      </c>
      <c r="CG83" s="226">
        <f>IFERROR(IF(RIGHT(VLOOKUP($A83,csapatok!$A:$GR,CG$271,FALSE),5)="Csere",VLOOKUP(LEFT(VLOOKUP($A83,csapatok!$A:$GR,CG$271,FALSE),LEN(VLOOKUP($A83,csapatok!$A:$GR,CG$271,FALSE))-6),'csapat-ranglista'!$A:$CC,CG$272,FALSE)/8,VLOOKUP(VLOOKUP($A83,csapatok!$A:$GR,CG$271,FALSE),'csapat-ranglista'!$A:$CC,CG$272,FALSE)/4),0)</f>
        <v>0</v>
      </c>
      <c r="CH83" s="226">
        <f>IFERROR(IF(RIGHT(VLOOKUP($A83,csapatok!$A:$GR,CH$271,FALSE),5)="Csere",VLOOKUP(LEFT(VLOOKUP($A83,csapatok!$A:$GR,CH$271,FALSE),LEN(VLOOKUP($A83,csapatok!$A:$GR,CH$271,FALSE))-6),'csapat-ranglista'!$A:$CC,CH$272,FALSE)/8,VLOOKUP(VLOOKUP($A83,csapatok!$A:$GR,CH$271,FALSE),'csapat-ranglista'!$A:$CC,CH$272,FALSE)/4),0)</f>
        <v>0</v>
      </c>
      <c r="CI83" s="226">
        <f>IFERROR(IF(RIGHT(VLOOKUP($A83,csapatok!$A:$GR,CI$271,FALSE),5)="Csere",VLOOKUP(LEFT(VLOOKUP($A83,csapatok!$A:$GR,CI$271,FALSE),LEN(VLOOKUP($A83,csapatok!$A:$GR,CI$271,FALSE))-6),'csapat-ranglista'!$A:$CC,CI$272,FALSE)/8,VLOOKUP(VLOOKUP($A83,csapatok!$A:$GR,CI$271,FALSE),'csapat-ranglista'!$A:$CC,CI$272,FALSE)/4),0)</f>
        <v>0</v>
      </c>
      <c r="CJ83" s="227">
        <f>versenyek!$IQ$11*IFERROR(VLOOKUP(VLOOKUP($A83,versenyek!IP:IR,3,FALSE),szabalyok!$A$16:$B$23,2,FALSE)/4,0)</f>
        <v>0</v>
      </c>
      <c r="CK83" s="227">
        <f>versenyek!$IT$11*IFERROR(VLOOKUP(VLOOKUP($A83,versenyek!IS:IU,3,FALSE),szabalyok!$A$16:$B$23,2,FALSE)/4,0)</f>
        <v>0</v>
      </c>
      <c r="CL83" s="226"/>
      <c r="CM83" s="250">
        <f t="shared" si="4"/>
        <v>7.9481174402384598</v>
      </c>
    </row>
    <row r="84" spans="1:91">
      <c r="A84" s="32" t="s">
        <v>1353</v>
      </c>
      <c r="B84" s="133">
        <v>34208</v>
      </c>
      <c r="C84" s="133" t="s">
        <v>736</v>
      </c>
      <c r="D84" s="32" t="s">
        <v>101</v>
      </c>
      <c r="E84" s="47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226"/>
      <c r="AC84" s="226"/>
      <c r="AD84" s="226"/>
      <c r="AE84" s="226"/>
      <c r="AF84" s="226"/>
      <c r="AG84" s="226"/>
      <c r="AH84" s="226"/>
      <c r="AI84" s="226"/>
      <c r="AJ84" s="226"/>
      <c r="AK84" s="226"/>
      <c r="AL84" s="226"/>
      <c r="AM84" s="226"/>
      <c r="AN84" s="226"/>
      <c r="AO84" s="226"/>
      <c r="AP84" s="226"/>
      <c r="AQ84" s="226"/>
      <c r="AR84" s="226"/>
      <c r="AS84" s="226"/>
      <c r="AT84" s="226"/>
      <c r="AU84" s="226"/>
      <c r="AV84" s="226"/>
      <c r="AW84" s="226"/>
      <c r="AX84" s="226"/>
      <c r="AY84" s="226"/>
      <c r="AZ84" s="226"/>
      <c r="BA84" s="226">
        <f>IFERROR(IF(RIGHT(VLOOKUP($A84,csapatok!$A:$GR,BA$271,FALSE),5)="Csere",VLOOKUP(LEFT(VLOOKUP($A84,csapatok!$A:$GR,BA$271,FALSE),LEN(VLOOKUP($A84,csapatok!$A:$GR,BA$271,FALSE))-6),'csapat-ranglista'!$A:$CC,BA$272,FALSE)/8,VLOOKUP(VLOOKUP($A84,csapatok!$A:$GR,BA$271,FALSE),'csapat-ranglista'!$A:$CC,BA$272,FALSE)/4),0)</f>
        <v>0</v>
      </c>
      <c r="BB84" s="226">
        <f>IFERROR(IF(RIGHT(VLOOKUP($A84,csapatok!$A:$GR,BB$271,FALSE),5)="Csere",VLOOKUP(LEFT(VLOOKUP($A84,csapatok!$A:$GR,BB$271,FALSE),LEN(VLOOKUP($A84,csapatok!$A:$GR,BB$271,FALSE))-6),'csapat-ranglista'!$A:$CC,BB$272,FALSE)/8,VLOOKUP(VLOOKUP($A84,csapatok!$A:$GR,BB$271,FALSE),'csapat-ranglista'!$A:$CC,BB$272,FALSE)/4),0)</f>
        <v>0</v>
      </c>
      <c r="BC84" s="227">
        <f>versenyek!$ES$11*IFERROR(VLOOKUP(VLOOKUP($A84,versenyek!ER:ET,3,FALSE),szabalyok!$A$16:$B$23,2,FALSE)/4,0)</f>
        <v>0</v>
      </c>
      <c r="BD84" s="227">
        <f>versenyek!$EV$11*IFERROR(VLOOKUP(VLOOKUP($A84,versenyek!EU:EW,3,FALSE),szabalyok!$A$16:$B$23,2,FALSE)/4,0)</f>
        <v>0</v>
      </c>
      <c r="BE84" s="226">
        <f>IFERROR(IF(RIGHT(VLOOKUP($A84,csapatok!$A:$GR,BE$271,FALSE),5)="Csere",VLOOKUP(LEFT(VLOOKUP($A84,csapatok!$A:$GR,BE$271,FALSE),LEN(VLOOKUP($A84,csapatok!$A:$GR,BE$271,FALSE))-6),'csapat-ranglista'!$A:$CC,BE$272,FALSE)/8,VLOOKUP(VLOOKUP($A84,csapatok!$A:$GR,BE$271,FALSE),'csapat-ranglista'!$A:$CC,BE$272,FALSE)/4),0)</f>
        <v>0</v>
      </c>
      <c r="BF84" s="226">
        <f>IFERROR(IF(RIGHT(VLOOKUP($A84,csapatok!$A:$GR,BF$271,FALSE),5)="Csere",VLOOKUP(LEFT(VLOOKUP($A84,csapatok!$A:$GR,BF$271,FALSE),LEN(VLOOKUP($A84,csapatok!$A:$GR,BF$271,FALSE))-6),'csapat-ranglista'!$A:$CC,BF$272,FALSE)/8,VLOOKUP(VLOOKUP($A84,csapatok!$A:$GR,BF$271,FALSE),'csapat-ranglista'!$A:$CC,BF$272,FALSE)/4),0)</f>
        <v>0</v>
      </c>
      <c r="BG84" s="226">
        <f>IFERROR(IF(RIGHT(VLOOKUP($A84,csapatok!$A:$GR,BG$271,FALSE),5)="Csere",VLOOKUP(LEFT(VLOOKUP($A84,csapatok!$A:$GR,BG$271,FALSE),LEN(VLOOKUP($A84,csapatok!$A:$GR,BG$271,FALSE))-6),'csapat-ranglista'!$A:$CC,BG$272,FALSE)/8,VLOOKUP(VLOOKUP($A84,csapatok!$A:$GR,BG$271,FALSE),'csapat-ranglista'!$A:$CC,BG$272,FALSE)/4),0)</f>
        <v>0</v>
      </c>
      <c r="BH84" s="226">
        <f>IFERROR(IF(RIGHT(VLOOKUP($A84,csapatok!$A:$GR,BH$271,FALSE),5)="Csere",VLOOKUP(LEFT(VLOOKUP($A84,csapatok!$A:$GR,BH$271,FALSE),LEN(VLOOKUP($A84,csapatok!$A:$GR,BH$271,FALSE))-6),'csapat-ranglista'!$A:$CC,BH$272,FALSE)/8,VLOOKUP(VLOOKUP($A84,csapatok!$A:$GR,BH$271,FALSE),'csapat-ranglista'!$A:$CC,BH$272,FALSE)/4),0)</f>
        <v>0</v>
      </c>
      <c r="BI84" s="226">
        <f>IFERROR(IF(RIGHT(VLOOKUP($A84,csapatok!$A:$GR,BI$271,FALSE),5)="Csere",VLOOKUP(LEFT(VLOOKUP($A84,csapatok!$A:$GR,BI$271,FALSE),LEN(VLOOKUP($A84,csapatok!$A:$GR,BI$271,FALSE))-6),'csapat-ranglista'!$A:$CC,BI$272,FALSE)/8,VLOOKUP(VLOOKUP($A84,csapatok!$A:$GR,BI$271,FALSE),'csapat-ranglista'!$A:$CC,BI$272,FALSE)/4),0)</f>
        <v>0</v>
      </c>
      <c r="BJ84" s="226">
        <f>IFERROR(IF(RIGHT(VLOOKUP($A84,csapatok!$A:$GR,BJ$271,FALSE),5)="Csere",VLOOKUP(LEFT(VLOOKUP($A84,csapatok!$A:$GR,BJ$271,FALSE),LEN(VLOOKUP($A84,csapatok!$A:$GR,BJ$271,FALSE))-6),'csapat-ranglista'!$A:$CC,BJ$272,FALSE)/8,VLOOKUP(VLOOKUP($A84,csapatok!$A:$GR,BJ$271,FALSE),'csapat-ranglista'!$A:$CC,BJ$272,FALSE)/4),0)</f>
        <v>0</v>
      </c>
      <c r="BK84" s="226">
        <f>IFERROR(IF(RIGHT(VLOOKUP($A84,csapatok!$A:$GR,BK$271,FALSE),5)="Csere",VLOOKUP(LEFT(VLOOKUP($A84,csapatok!$A:$GR,BK$271,FALSE),LEN(VLOOKUP($A84,csapatok!$A:$GR,BK$271,FALSE))-6),'csapat-ranglista'!$A:$CC,BK$272,FALSE)/8,VLOOKUP(VLOOKUP($A84,csapatok!$A:$GR,BK$271,FALSE),'csapat-ranglista'!$A:$CC,BK$272,FALSE)/4),0)</f>
        <v>0</v>
      </c>
      <c r="BL84" s="226">
        <f>IFERROR(IF(RIGHT(VLOOKUP($A84,csapatok!$A:$GR,BL$271,FALSE),5)="Csere",VLOOKUP(LEFT(VLOOKUP($A84,csapatok!$A:$GR,BL$271,FALSE),LEN(VLOOKUP($A84,csapatok!$A:$GR,BL$271,FALSE))-6),'csapat-ranglista'!$A:$CC,BL$272,FALSE)/8,VLOOKUP(VLOOKUP($A84,csapatok!$A:$GR,BL$271,FALSE),'csapat-ranglista'!$A:$CC,BL$272,FALSE)/4),0)</f>
        <v>0</v>
      </c>
      <c r="BM84" s="226">
        <f>IFERROR(IF(RIGHT(VLOOKUP($A84,csapatok!$A:$GR,BM$271,FALSE),5)="Csere",VLOOKUP(LEFT(VLOOKUP($A84,csapatok!$A:$GR,BM$271,FALSE),LEN(VLOOKUP($A84,csapatok!$A:$GR,BM$271,FALSE))-6),'csapat-ranglista'!$A:$CC,BM$272,FALSE)/8,VLOOKUP(VLOOKUP($A84,csapatok!$A:$GR,BM$271,FALSE),'csapat-ranglista'!$A:$CC,BM$272,FALSE)/4),0)</f>
        <v>0</v>
      </c>
      <c r="BN84" s="226">
        <f>IFERROR(IF(RIGHT(VLOOKUP($A84,csapatok!$A:$GR,BN$271,FALSE),5)="Csere",VLOOKUP(LEFT(VLOOKUP($A84,csapatok!$A:$GR,BN$271,FALSE),LEN(VLOOKUP($A84,csapatok!$A:$GR,BN$271,FALSE))-6),'csapat-ranglista'!$A:$CC,BN$272,FALSE)/8,VLOOKUP(VLOOKUP($A84,csapatok!$A:$GR,BN$271,FALSE),'csapat-ranglista'!$A:$CC,BN$272,FALSE)/4),0)</f>
        <v>0</v>
      </c>
      <c r="BO84" s="226">
        <f>IFERROR(IF(RIGHT(VLOOKUP($A84,csapatok!$A:$GR,BO$271,FALSE),5)="Csere",VLOOKUP(LEFT(VLOOKUP($A84,csapatok!$A:$GR,BO$271,FALSE),LEN(VLOOKUP($A84,csapatok!$A:$GR,BO$271,FALSE))-6),'csapat-ranglista'!$A:$CC,BO$272,FALSE)/8,VLOOKUP(VLOOKUP($A84,csapatok!$A:$GR,BO$271,FALSE),'csapat-ranglista'!$A:$CC,BO$272,FALSE)/4),0)</f>
        <v>0</v>
      </c>
      <c r="BP84" s="226">
        <f>IFERROR(IF(RIGHT(VLOOKUP($A84,csapatok!$A:$GR,BP$271,FALSE),5)="Csere",VLOOKUP(LEFT(VLOOKUP($A84,csapatok!$A:$GR,BP$271,FALSE),LEN(VLOOKUP($A84,csapatok!$A:$GR,BP$271,FALSE))-6),'csapat-ranglista'!$A:$CC,BP$272,FALSE)/8,VLOOKUP(VLOOKUP($A84,csapatok!$A:$GR,BP$271,FALSE),'csapat-ranglista'!$A:$CC,BP$272,FALSE)/4),0)</f>
        <v>0</v>
      </c>
      <c r="BQ84" s="226">
        <f>IFERROR(IF(RIGHT(VLOOKUP($A84,csapatok!$A:$GR,BQ$271,FALSE),5)="Csere",VLOOKUP(LEFT(VLOOKUP($A84,csapatok!$A:$GR,BQ$271,FALSE),LEN(VLOOKUP($A84,csapatok!$A:$GR,BQ$271,FALSE))-6),'csapat-ranglista'!$A:$CC,BQ$272,FALSE)/8,VLOOKUP(VLOOKUP($A84,csapatok!$A:$GR,BQ$271,FALSE),'csapat-ranglista'!$A:$CC,BQ$272,FALSE)/4),0)</f>
        <v>0</v>
      </c>
      <c r="BR84" s="226">
        <f>IFERROR(IF(RIGHT(VLOOKUP($A84,csapatok!$A:$GR,BR$271,FALSE),5)="Csere",VLOOKUP(LEFT(VLOOKUP($A84,csapatok!$A:$GR,BR$271,FALSE),LEN(VLOOKUP($A84,csapatok!$A:$GR,BR$271,FALSE))-6),'csapat-ranglista'!$A:$CC,BR$272,FALSE)/8,VLOOKUP(VLOOKUP($A84,csapatok!$A:$GR,BR$271,FALSE),'csapat-ranglista'!$A:$CC,BR$272,FALSE)/4),0)</f>
        <v>0</v>
      </c>
      <c r="BS84" s="226">
        <f>IFERROR(IF(RIGHT(VLOOKUP($A84,csapatok!$A:$GR,BS$271,FALSE),5)="Csere",VLOOKUP(LEFT(VLOOKUP($A84,csapatok!$A:$GR,BS$271,FALSE),LEN(VLOOKUP($A84,csapatok!$A:$GR,BS$271,FALSE))-6),'csapat-ranglista'!$A:$CC,BS$272,FALSE)/8,VLOOKUP(VLOOKUP($A84,csapatok!$A:$GR,BS$271,FALSE),'csapat-ranglista'!$A:$CC,BS$272,FALSE)/4),0)</f>
        <v>0</v>
      </c>
      <c r="BT84" s="226">
        <f>IFERROR(IF(RIGHT(VLOOKUP($A84,csapatok!$A:$GR,BT$271,FALSE),5)="Csere",VLOOKUP(LEFT(VLOOKUP($A84,csapatok!$A:$GR,BT$271,FALSE),LEN(VLOOKUP($A84,csapatok!$A:$GR,BT$271,FALSE))-6),'csapat-ranglista'!$A:$CC,BT$272,FALSE)/8,VLOOKUP(VLOOKUP($A84,csapatok!$A:$GR,BT$271,FALSE),'csapat-ranglista'!$A:$CC,BT$272,FALSE)/4),0)</f>
        <v>0</v>
      </c>
      <c r="BU84" s="226">
        <f>IFERROR(IF(RIGHT(VLOOKUP($A84,csapatok!$A:$GR,BU$271,FALSE),5)="Csere",VLOOKUP(LEFT(VLOOKUP($A84,csapatok!$A:$GR,BU$271,FALSE),LEN(VLOOKUP($A84,csapatok!$A:$GR,BU$271,FALSE))-6),'csapat-ranglista'!$A:$CC,BU$272,FALSE)/8,VLOOKUP(VLOOKUP($A84,csapatok!$A:$GR,BU$271,FALSE),'csapat-ranglista'!$A:$CC,BU$272,FALSE)/4),0)</f>
        <v>0</v>
      </c>
      <c r="BV84" s="226">
        <f>IFERROR(IF(RIGHT(VLOOKUP($A84,csapatok!$A:$GR,BV$271,FALSE),5)="Csere",VLOOKUP(LEFT(VLOOKUP($A84,csapatok!$A:$GR,BV$271,FALSE),LEN(VLOOKUP($A84,csapatok!$A:$GR,BV$271,FALSE))-6),'csapat-ranglista'!$A:$CC,BV$272,FALSE)/8,VLOOKUP(VLOOKUP($A84,csapatok!$A:$GR,BV$271,FALSE),'csapat-ranglista'!$A:$CC,BV$272,FALSE)/4),0)</f>
        <v>0</v>
      </c>
      <c r="BW84" s="226">
        <f>IFERROR(IF(RIGHT(VLOOKUP($A84,csapatok!$A:$GR,BW$271,FALSE),5)="Csere",VLOOKUP(LEFT(VLOOKUP($A84,csapatok!$A:$GR,BW$271,FALSE),LEN(VLOOKUP($A84,csapatok!$A:$GR,BW$271,FALSE))-6),'csapat-ranglista'!$A:$CC,BW$272,FALSE)/8,VLOOKUP(VLOOKUP($A84,csapatok!$A:$GR,BW$271,FALSE),'csapat-ranglista'!$A:$CC,BW$272,FALSE)/4),0)</f>
        <v>0</v>
      </c>
      <c r="BX84" s="226">
        <f>IFERROR(IF(RIGHT(VLOOKUP($A84,csapatok!$A:$GR,BX$271,FALSE),5)="Csere",VLOOKUP(LEFT(VLOOKUP($A84,csapatok!$A:$GR,BX$271,FALSE),LEN(VLOOKUP($A84,csapatok!$A:$GR,BX$271,FALSE))-6),'csapat-ranglista'!$A:$CC,BX$272,FALSE)/8,VLOOKUP(VLOOKUP($A84,csapatok!$A:$GR,BX$271,FALSE),'csapat-ranglista'!$A:$CC,BX$272,FALSE)/4),0)</f>
        <v>0</v>
      </c>
      <c r="BY84" s="226">
        <f>IFERROR(IF(RIGHT(VLOOKUP($A84,csapatok!$A:$GR,BY$271,FALSE),5)="Csere",VLOOKUP(LEFT(VLOOKUP($A84,csapatok!$A:$GR,BY$271,FALSE),LEN(VLOOKUP($A84,csapatok!$A:$GR,BY$271,FALSE))-6),'csapat-ranglista'!$A:$CC,BY$272,FALSE)/8,VLOOKUP(VLOOKUP($A84,csapatok!$A:$GR,BY$271,FALSE),'csapat-ranglista'!$A:$CC,BY$272,FALSE)/4),0)</f>
        <v>0</v>
      </c>
      <c r="BZ84" s="226">
        <f>IFERROR(IF(RIGHT(VLOOKUP($A84,csapatok!$A:$GR,BZ$271,FALSE),5)="Csere",VLOOKUP(LEFT(VLOOKUP($A84,csapatok!$A:$GR,BZ$271,FALSE),LEN(VLOOKUP($A84,csapatok!$A:$GR,BZ$271,FALSE))-6),'csapat-ranglista'!$A:$CC,BZ$272,FALSE)/8,VLOOKUP(VLOOKUP($A84,csapatok!$A:$GR,BZ$271,FALSE),'csapat-ranglista'!$A:$CC,BZ$272,FALSE)/4),0)</f>
        <v>0</v>
      </c>
      <c r="CA84" s="226">
        <f>IFERROR(IF(RIGHT(VLOOKUP($A84,csapatok!$A:$GR,CA$271,FALSE),5)="Csere",VLOOKUP(LEFT(VLOOKUP($A84,csapatok!$A:$GR,CA$271,FALSE),LEN(VLOOKUP($A84,csapatok!$A:$GR,CA$271,FALSE))-6),'csapat-ranglista'!$A:$CC,CA$272,FALSE)/8,VLOOKUP(VLOOKUP($A84,csapatok!$A:$GR,CA$271,FALSE),'csapat-ranglista'!$A:$CC,CA$272,FALSE)/4),0)</f>
        <v>6.3881945633495798</v>
      </c>
      <c r="CB84" s="226">
        <f>IFERROR(IF(RIGHT(VLOOKUP($A84,csapatok!$A:$GR,CB$271,FALSE),5)="Csere",VLOOKUP(LEFT(VLOOKUP($A84,csapatok!$A:$GR,CB$271,FALSE),LEN(VLOOKUP($A84,csapatok!$A:$GR,CB$271,FALSE))-6),'csapat-ranglista'!$A:$CC,CB$272,FALSE)/8,VLOOKUP(VLOOKUP($A84,csapatok!$A:$GR,CB$271,FALSE),'csapat-ranglista'!$A:$CC,CB$272,FALSE)/4),0)</f>
        <v>0</v>
      </c>
      <c r="CC84" s="226">
        <f>IFERROR(IF(RIGHT(VLOOKUP($A84,csapatok!$A:$GR,CC$271,FALSE),5)="Csere",VLOOKUP(LEFT(VLOOKUP($A84,csapatok!$A:$GR,CC$271,FALSE),LEN(VLOOKUP($A84,csapatok!$A:$GR,CC$271,FALSE))-6),'csapat-ranglista'!$A:$CC,CC$272,FALSE)/8,VLOOKUP(VLOOKUP($A84,csapatok!$A:$GR,CC$271,FALSE),'csapat-ranglista'!$A:$CC,CC$272,FALSE)/4),0)</f>
        <v>0</v>
      </c>
      <c r="CD84" s="226">
        <f>IFERROR(IF(RIGHT(VLOOKUP($A84,csapatok!$A:$GR,CD$271,FALSE),5)="Csere",VLOOKUP(LEFT(VLOOKUP($A84,csapatok!$A:$GR,CD$271,FALSE),LEN(VLOOKUP($A84,csapatok!$A:$GR,CD$271,FALSE))-6),'csapat-ranglista'!$A:$CC,CD$272,FALSE)/8,VLOOKUP(VLOOKUP($A84,csapatok!$A:$GR,CD$271,FALSE),'csapat-ranglista'!$A:$CC,CD$272,FALSE)/4),0)</f>
        <v>0</v>
      </c>
      <c r="CE84" s="226">
        <f>IFERROR(IF(RIGHT(VLOOKUP($A84,csapatok!$A:$GR,CE$271,FALSE),5)="Csere",VLOOKUP(LEFT(VLOOKUP($A84,csapatok!$A:$GR,CE$271,FALSE),LEN(VLOOKUP($A84,csapatok!$A:$GR,CE$271,FALSE))-6),'csapat-ranglista'!$A:$CC,CE$272,FALSE)/8,VLOOKUP(VLOOKUP($A84,csapatok!$A:$GR,CE$271,FALSE),'csapat-ranglista'!$A:$CC,CE$272,FALSE)/4),0)</f>
        <v>0.73232590683511922</v>
      </c>
      <c r="CF84" s="226">
        <f>IFERROR(IF(RIGHT(VLOOKUP($A84,csapatok!$A:$GR,CF$271,FALSE),5)="Csere",VLOOKUP(LEFT(VLOOKUP($A84,csapatok!$A:$GR,CF$271,FALSE),LEN(VLOOKUP($A84,csapatok!$A:$GR,CF$271,FALSE))-6),'csapat-ranglista'!$A:$CC,CF$272,FALSE)/8,VLOOKUP(VLOOKUP($A84,csapatok!$A:$GR,CF$271,FALSE),'csapat-ranglista'!$A:$CC,CF$272,FALSE)/4),0)</f>
        <v>0</v>
      </c>
      <c r="CG84" s="226">
        <f>IFERROR(IF(RIGHT(VLOOKUP($A84,csapatok!$A:$GR,CG$271,FALSE),5)="Csere",VLOOKUP(LEFT(VLOOKUP($A84,csapatok!$A:$GR,CG$271,FALSE),LEN(VLOOKUP($A84,csapatok!$A:$GR,CG$271,FALSE))-6),'csapat-ranglista'!$A:$CC,CG$272,FALSE)/8,VLOOKUP(VLOOKUP($A84,csapatok!$A:$GR,CG$271,FALSE),'csapat-ranglista'!$A:$CC,CG$272,FALSE)/4),0)</f>
        <v>0</v>
      </c>
      <c r="CH84" s="226">
        <f>IFERROR(IF(RIGHT(VLOOKUP($A84,csapatok!$A:$GR,CH$271,FALSE),5)="Csere",VLOOKUP(LEFT(VLOOKUP($A84,csapatok!$A:$GR,CH$271,FALSE),LEN(VLOOKUP($A84,csapatok!$A:$GR,CH$271,FALSE))-6),'csapat-ranglista'!$A:$CC,CH$272,FALSE)/8,VLOOKUP(VLOOKUP($A84,csapatok!$A:$GR,CH$271,FALSE),'csapat-ranglista'!$A:$CC,CH$272,FALSE)/4),0)</f>
        <v>0</v>
      </c>
      <c r="CI84" s="226">
        <f>IFERROR(IF(RIGHT(VLOOKUP($A84,csapatok!$A:$GR,CI$271,FALSE),5)="Csere",VLOOKUP(LEFT(VLOOKUP($A84,csapatok!$A:$GR,CI$271,FALSE),LEN(VLOOKUP($A84,csapatok!$A:$GR,CI$271,FALSE))-6),'csapat-ranglista'!$A:$CC,CI$272,FALSE)/8,VLOOKUP(VLOOKUP($A84,csapatok!$A:$GR,CI$271,FALSE),'csapat-ranglista'!$A:$CC,CI$272,FALSE)/4),0)</f>
        <v>0</v>
      </c>
      <c r="CJ84" s="227">
        <f>versenyek!$IQ$11*IFERROR(VLOOKUP(VLOOKUP($A84,versenyek!IP:IR,3,FALSE),szabalyok!$A$16:$B$23,2,FALSE)/4,0)</f>
        <v>0</v>
      </c>
      <c r="CK84" s="227">
        <f>versenyek!$IT$11*IFERROR(VLOOKUP(VLOOKUP($A84,versenyek!IS:IU,3,FALSE),szabalyok!$A$16:$B$23,2,FALSE)/4,0)</f>
        <v>0</v>
      </c>
      <c r="CL84" s="226"/>
      <c r="CM84" s="250">
        <f t="shared" si="4"/>
        <v>7.1205204701846991</v>
      </c>
    </row>
    <row r="85" spans="1:91">
      <c r="A85" s="32" t="s">
        <v>739</v>
      </c>
      <c r="B85" s="133">
        <v>36178</v>
      </c>
      <c r="C85" s="133" t="str">
        <f>IF(B85=0,"",IF(B85&lt;$C$1,"felnőtt","ifi"))</f>
        <v>ifi</v>
      </c>
      <c r="D85" s="32" t="s">
        <v>101</v>
      </c>
      <c r="E85" s="47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>
        <f>IFERROR(IF(RIGHT(VLOOKUP($A85,csapatok!$A:$BL,X$271,FALSE),5)="Csere",VLOOKUP(LEFT(VLOOKUP($A85,csapatok!$A:$BL,X$271,FALSE),LEN(VLOOKUP($A85,csapatok!$A:$BL,X$271,FALSE))-6),'csapat-ranglista'!$A:$CC,X$272,FALSE)/8,VLOOKUP(VLOOKUP($A85,csapatok!$A:$BL,X$271,FALSE),'csapat-ranglista'!$A:$CC,X$272,FALSE)/4),0)</f>
        <v>0</v>
      </c>
      <c r="Y85" s="32">
        <f>IFERROR(IF(RIGHT(VLOOKUP($A85,csapatok!$A:$BL,Y$271,FALSE),5)="Csere",VLOOKUP(LEFT(VLOOKUP($A85,csapatok!$A:$BL,Y$271,FALSE),LEN(VLOOKUP($A85,csapatok!$A:$BL,Y$271,FALSE))-6),'csapat-ranglista'!$A:$CC,Y$272,FALSE)/8,VLOOKUP(VLOOKUP($A85,csapatok!$A:$BL,Y$271,FALSE),'csapat-ranglista'!$A:$CC,Y$272,FALSE)/4),0)</f>
        <v>0</v>
      </c>
      <c r="Z85" s="32">
        <f>IFERROR(IF(RIGHT(VLOOKUP($A85,csapatok!$A:$BL,Z$271,FALSE),5)="Csere",VLOOKUP(LEFT(VLOOKUP($A85,csapatok!$A:$BL,Z$271,FALSE),LEN(VLOOKUP($A85,csapatok!$A:$BL,Z$271,FALSE))-6),'csapat-ranglista'!$A:$CC,Z$272,FALSE)/8,VLOOKUP(VLOOKUP($A85,csapatok!$A:$BL,Z$271,FALSE),'csapat-ranglista'!$A:$CC,Z$272,FALSE)/4),0)</f>
        <v>0</v>
      </c>
      <c r="AA85" s="32">
        <f>IFERROR(IF(RIGHT(VLOOKUP($A85,csapatok!$A:$BL,AA$271,FALSE),5)="Csere",VLOOKUP(LEFT(VLOOKUP($A85,csapatok!$A:$BL,AA$271,FALSE),LEN(VLOOKUP($A85,csapatok!$A:$BL,AA$271,FALSE))-6),'csapat-ranglista'!$A:$CC,AA$272,FALSE)/8,VLOOKUP(VLOOKUP($A85,csapatok!$A:$BL,AA$271,FALSE),'csapat-ranglista'!$A:$CC,AA$272,FALSE)/4),0)</f>
        <v>0</v>
      </c>
      <c r="AB85" s="226">
        <f>IFERROR(IF(RIGHT(VLOOKUP($A85,csapatok!$A:$BL,AB$271,FALSE),5)="Csere",VLOOKUP(LEFT(VLOOKUP($A85,csapatok!$A:$BL,AB$271,FALSE),LEN(VLOOKUP($A85,csapatok!$A:$BL,AB$271,FALSE))-6),'csapat-ranglista'!$A:$CC,AB$272,FALSE)/8,VLOOKUP(VLOOKUP($A85,csapatok!$A:$BL,AB$271,FALSE),'csapat-ranglista'!$A:$CC,AB$272,FALSE)/4),0)</f>
        <v>0</v>
      </c>
      <c r="AC85" s="226">
        <f>IFERROR(IF(RIGHT(VLOOKUP($A85,csapatok!$A:$BL,AC$271,FALSE),5)="Csere",VLOOKUP(LEFT(VLOOKUP($A85,csapatok!$A:$BL,AC$271,FALSE),LEN(VLOOKUP($A85,csapatok!$A:$BL,AC$271,FALSE))-6),'csapat-ranglista'!$A:$CC,AC$272,FALSE)/8,VLOOKUP(VLOOKUP($A85,csapatok!$A:$BL,AC$271,FALSE),'csapat-ranglista'!$A:$CC,AC$272,FALSE)/4),0)</f>
        <v>0</v>
      </c>
      <c r="AD85" s="226">
        <f>IFERROR(IF(RIGHT(VLOOKUP($A85,csapatok!$A:$BL,AD$271,FALSE),5)="Csere",VLOOKUP(LEFT(VLOOKUP($A85,csapatok!$A:$BL,AD$271,FALSE),LEN(VLOOKUP($A85,csapatok!$A:$BL,AD$271,FALSE))-6),'csapat-ranglista'!$A:$CC,AD$272,FALSE)/8,VLOOKUP(VLOOKUP($A85,csapatok!$A:$BL,AD$271,FALSE),'csapat-ranglista'!$A:$CC,AD$272,FALSE)/4),0)</f>
        <v>0</v>
      </c>
      <c r="AE85" s="226">
        <f>IFERROR(IF(RIGHT(VLOOKUP($A85,csapatok!$A:$BL,AE$271,FALSE),5)="Csere",VLOOKUP(LEFT(VLOOKUP($A85,csapatok!$A:$BL,AE$271,FALSE),LEN(VLOOKUP($A85,csapatok!$A:$BL,AE$271,FALSE))-6),'csapat-ranglista'!$A:$CC,AE$272,FALSE)/8,VLOOKUP(VLOOKUP($A85,csapatok!$A:$BL,AE$271,FALSE),'csapat-ranglista'!$A:$CC,AE$272,FALSE)/4),0)</f>
        <v>0</v>
      </c>
      <c r="AF85" s="226">
        <f>IFERROR(IF(RIGHT(VLOOKUP($A85,csapatok!$A:$BL,AF$271,FALSE),5)="Csere",VLOOKUP(LEFT(VLOOKUP($A85,csapatok!$A:$BL,AF$271,FALSE),LEN(VLOOKUP($A85,csapatok!$A:$BL,AF$271,FALSE))-6),'csapat-ranglista'!$A:$CC,AF$272,FALSE)/8,VLOOKUP(VLOOKUP($A85,csapatok!$A:$BL,AF$271,FALSE),'csapat-ranglista'!$A:$CC,AF$272,FALSE)/4),0)</f>
        <v>0</v>
      </c>
      <c r="AG85" s="226">
        <f>IFERROR(IF(RIGHT(VLOOKUP($A85,csapatok!$A:$BL,AG$271,FALSE),5)="Csere",VLOOKUP(LEFT(VLOOKUP($A85,csapatok!$A:$BL,AG$271,FALSE),LEN(VLOOKUP($A85,csapatok!$A:$BL,AG$271,FALSE))-6),'csapat-ranglista'!$A:$CC,AG$272,FALSE)/8,VLOOKUP(VLOOKUP($A85,csapatok!$A:$BL,AG$271,FALSE),'csapat-ranglista'!$A:$CC,AG$272,FALSE)/4),0)</f>
        <v>0</v>
      </c>
      <c r="AH85" s="226">
        <f>IFERROR(IF(RIGHT(VLOOKUP($A85,csapatok!$A:$BL,AH$271,FALSE),5)="Csere",VLOOKUP(LEFT(VLOOKUP($A85,csapatok!$A:$BL,AH$271,FALSE),LEN(VLOOKUP($A85,csapatok!$A:$BL,AH$271,FALSE))-6),'csapat-ranglista'!$A:$CC,AH$272,FALSE)/8,VLOOKUP(VLOOKUP($A85,csapatok!$A:$BL,AH$271,FALSE),'csapat-ranglista'!$A:$CC,AH$272,FALSE)/4),0)</f>
        <v>0</v>
      </c>
      <c r="AI85" s="226">
        <f>IFERROR(IF(RIGHT(VLOOKUP($A85,csapatok!$A:$BL,AI$271,FALSE),5)="Csere",VLOOKUP(LEFT(VLOOKUP($A85,csapatok!$A:$BL,AI$271,FALSE),LEN(VLOOKUP($A85,csapatok!$A:$BL,AI$271,FALSE))-6),'csapat-ranglista'!$A:$CC,AI$272,FALSE)/8,VLOOKUP(VLOOKUP($A85,csapatok!$A:$BL,AI$271,FALSE),'csapat-ranglista'!$A:$CC,AI$272,FALSE)/4),0)</f>
        <v>0</v>
      </c>
      <c r="AJ85" s="226">
        <f>IFERROR(IF(RIGHT(VLOOKUP($A85,csapatok!$A:$BL,AJ$271,FALSE),5)="Csere",VLOOKUP(LEFT(VLOOKUP($A85,csapatok!$A:$BL,AJ$271,FALSE),LEN(VLOOKUP($A85,csapatok!$A:$BL,AJ$271,FALSE))-6),'csapat-ranglista'!$A:$CC,AJ$272,FALSE)/8,VLOOKUP(VLOOKUP($A85,csapatok!$A:$BL,AJ$271,FALSE),'csapat-ranglista'!$A:$CC,AJ$272,FALSE)/2),0)</f>
        <v>0</v>
      </c>
      <c r="AK85" s="226">
        <f>IFERROR(IF(RIGHT(VLOOKUP($A85,csapatok!$A:$CN,AK$271,FALSE),5)="Csere",VLOOKUP(LEFT(VLOOKUP($A85,csapatok!$A:$CN,AK$271,FALSE),LEN(VLOOKUP($A85,csapatok!$A:$CN,AK$271,FALSE))-6),'csapat-ranglista'!$A:$CC,AK$272,FALSE)/8,VLOOKUP(VLOOKUP($A85,csapatok!$A:$CN,AK$271,FALSE),'csapat-ranglista'!$A:$CC,AK$272,FALSE)/4),0)</f>
        <v>0</v>
      </c>
      <c r="AL85" s="226">
        <f>IFERROR(IF(RIGHT(VLOOKUP($A85,csapatok!$A:$CN,AL$271,FALSE),5)="Csere",VLOOKUP(LEFT(VLOOKUP($A85,csapatok!$A:$CN,AL$271,FALSE),LEN(VLOOKUP($A85,csapatok!$A:$CN,AL$271,FALSE))-6),'csapat-ranglista'!$A:$CC,AL$272,FALSE)/8,VLOOKUP(VLOOKUP($A85,csapatok!$A:$CN,AL$271,FALSE),'csapat-ranglista'!$A:$CC,AL$272,FALSE)/4),0)</f>
        <v>0</v>
      </c>
      <c r="AM85" s="226">
        <f>IFERROR(IF(RIGHT(VLOOKUP($A85,csapatok!$A:$CN,AM$271,FALSE),5)="Csere",VLOOKUP(LEFT(VLOOKUP($A85,csapatok!$A:$CN,AM$271,FALSE),LEN(VLOOKUP($A85,csapatok!$A:$CN,AM$271,FALSE))-6),'csapat-ranglista'!$A:$CC,AM$272,FALSE)/8,VLOOKUP(VLOOKUP($A85,csapatok!$A:$CN,AM$271,FALSE),'csapat-ranglista'!$A:$CC,AM$272,FALSE)/4),0)</f>
        <v>0</v>
      </c>
      <c r="AN85" s="226">
        <f>IFERROR(IF(RIGHT(VLOOKUP($A85,csapatok!$A:$CN,AN$271,FALSE),5)="Csere",VLOOKUP(LEFT(VLOOKUP($A85,csapatok!$A:$CN,AN$271,FALSE),LEN(VLOOKUP($A85,csapatok!$A:$CN,AN$271,FALSE))-6),'csapat-ranglista'!$A:$CC,AN$272,FALSE)/8,VLOOKUP(VLOOKUP($A85,csapatok!$A:$CN,AN$271,FALSE),'csapat-ranglista'!$A:$CC,AN$272,FALSE)/4),0)</f>
        <v>0</v>
      </c>
      <c r="AO85" s="226">
        <f>IFERROR(IF(RIGHT(VLOOKUP($A85,csapatok!$A:$CN,AO$271,FALSE),5)="Csere",VLOOKUP(LEFT(VLOOKUP($A85,csapatok!$A:$CN,AO$271,FALSE),LEN(VLOOKUP($A85,csapatok!$A:$CN,AO$271,FALSE))-6),'csapat-ranglista'!$A:$CC,AO$272,FALSE)/8,VLOOKUP(VLOOKUP($A85,csapatok!$A:$CN,AO$271,FALSE),'csapat-ranglista'!$A:$CC,AO$272,FALSE)/4),0)</f>
        <v>0</v>
      </c>
      <c r="AP85" s="226">
        <f>IFERROR(IF(RIGHT(VLOOKUP($A85,csapatok!$A:$CN,AP$271,FALSE),5)="Csere",VLOOKUP(LEFT(VLOOKUP($A85,csapatok!$A:$CN,AP$271,FALSE),LEN(VLOOKUP($A85,csapatok!$A:$CN,AP$271,FALSE))-6),'csapat-ranglista'!$A:$CC,AP$272,FALSE)/8,VLOOKUP(VLOOKUP($A85,csapatok!$A:$CN,AP$271,FALSE),'csapat-ranglista'!$A:$CC,AP$272,FALSE)/4),0)</f>
        <v>0</v>
      </c>
      <c r="AQ85" s="226">
        <f>IFERROR(IF(RIGHT(VLOOKUP($A85,csapatok!$A:$CN,AQ$271,FALSE),5)="Csere",VLOOKUP(LEFT(VLOOKUP($A85,csapatok!$A:$CN,AQ$271,FALSE),LEN(VLOOKUP($A85,csapatok!$A:$CN,AQ$271,FALSE))-6),'csapat-ranglista'!$A:$CC,AQ$272,FALSE)/8,VLOOKUP(VLOOKUP($A85,csapatok!$A:$CN,AQ$271,FALSE),'csapat-ranglista'!$A:$CC,AQ$272,FALSE)/4),0)</f>
        <v>0</v>
      </c>
      <c r="AR85" s="226">
        <f>IFERROR(IF(RIGHT(VLOOKUP($A85,csapatok!$A:$CN,AR$271,FALSE),5)="Csere",VLOOKUP(LEFT(VLOOKUP($A85,csapatok!$A:$CN,AR$271,FALSE),LEN(VLOOKUP($A85,csapatok!$A:$CN,AR$271,FALSE))-6),'csapat-ranglista'!$A:$CC,AR$272,FALSE)/8,VLOOKUP(VLOOKUP($A85,csapatok!$A:$CN,AR$271,FALSE),'csapat-ranglista'!$A:$CC,AR$272,FALSE)/4),0)</f>
        <v>0</v>
      </c>
      <c r="AS85" s="226">
        <f>IFERROR(IF(RIGHT(VLOOKUP($A85,csapatok!$A:$CN,AS$271,FALSE),5)="Csere",VLOOKUP(LEFT(VLOOKUP($A85,csapatok!$A:$CN,AS$271,FALSE),LEN(VLOOKUP($A85,csapatok!$A:$CN,AS$271,FALSE))-6),'csapat-ranglista'!$A:$CC,AS$272,FALSE)/8,VLOOKUP(VLOOKUP($A85,csapatok!$A:$CN,AS$271,FALSE),'csapat-ranglista'!$A:$CC,AS$272,FALSE)/4),0)</f>
        <v>0</v>
      </c>
      <c r="AT85" s="226">
        <f>IFERROR(IF(RIGHT(VLOOKUP($A85,csapatok!$A:$CN,AT$271,FALSE),5)="Csere",VLOOKUP(LEFT(VLOOKUP($A85,csapatok!$A:$CN,AT$271,FALSE),LEN(VLOOKUP($A85,csapatok!$A:$CN,AT$271,FALSE))-6),'csapat-ranglista'!$A:$CC,AT$272,FALSE)/8,VLOOKUP(VLOOKUP($A85,csapatok!$A:$CN,AT$271,FALSE),'csapat-ranglista'!$A:$CC,AT$272,FALSE)/4),0)</f>
        <v>0</v>
      </c>
      <c r="AU85" s="226">
        <f>IFERROR(IF(RIGHT(VLOOKUP($A85,csapatok!$A:$CN,AU$271,FALSE),5)="Csere",VLOOKUP(LEFT(VLOOKUP($A85,csapatok!$A:$CN,AU$271,FALSE),LEN(VLOOKUP($A85,csapatok!$A:$CN,AU$271,FALSE))-6),'csapat-ranglista'!$A:$CC,AU$272,FALSE)/8,VLOOKUP(VLOOKUP($A85,csapatok!$A:$CN,AU$271,FALSE),'csapat-ranglista'!$A:$CC,AU$272,FALSE)/4),0)</f>
        <v>0</v>
      </c>
      <c r="AV85" s="226">
        <f>IFERROR(IF(RIGHT(VLOOKUP($A85,csapatok!$A:$CN,AV$271,FALSE),5)="Csere",VLOOKUP(LEFT(VLOOKUP($A85,csapatok!$A:$CN,AV$271,FALSE),LEN(VLOOKUP($A85,csapatok!$A:$CN,AV$271,FALSE))-6),'csapat-ranglista'!$A:$CC,AV$272,FALSE)/8,VLOOKUP(VLOOKUP($A85,csapatok!$A:$CN,AV$271,FALSE),'csapat-ranglista'!$A:$CC,AV$272,FALSE)/4),0)</f>
        <v>0</v>
      </c>
      <c r="AW85" s="226">
        <f>IFERROR(IF(RIGHT(VLOOKUP($A85,csapatok!$A:$CN,AW$271,FALSE),5)="Csere",VLOOKUP(LEFT(VLOOKUP($A85,csapatok!$A:$CN,AW$271,FALSE),LEN(VLOOKUP($A85,csapatok!$A:$CN,AW$271,FALSE))-6),'csapat-ranglista'!$A:$CC,AW$272,FALSE)/8,VLOOKUP(VLOOKUP($A85,csapatok!$A:$CN,AW$271,FALSE),'csapat-ranglista'!$A:$CC,AW$272,FALSE)/4),0)</f>
        <v>0</v>
      </c>
      <c r="AX85" s="226">
        <f>IFERROR(IF(RIGHT(VLOOKUP($A85,csapatok!$A:$CN,AX$271,FALSE),5)="Csere",VLOOKUP(LEFT(VLOOKUP($A85,csapatok!$A:$CN,AX$271,FALSE),LEN(VLOOKUP($A85,csapatok!$A:$CN,AX$271,FALSE))-6),'csapat-ranglista'!$A:$CC,AX$272,FALSE)/8,VLOOKUP(VLOOKUP($A85,csapatok!$A:$CN,AX$271,FALSE),'csapat-ranglista'!$A:$CC,AX$272,FALSE)/4),0)</f>
        <v>2.234599659784243</v>
      </c>
      <c r="AY85" s="226">
        <f>IFERROR(IF(RIGHT(VLOOKUP($A85,csapatok!$A:$GR,AY$271,FALSE),5)="Csere",VLOOKUP(LEFT(VLOOKUP($A85,csapatok!$A:$GR,AY$271,FALSE),LEN(VLOOKUP($A85,csapatok!$A:$GR,AY$271,FALSE))-6),'csapat-ranglista'!$A:$CC,AY$272,FALSE)/8,VLOOKUP(VLOOKUP($A85,csapatok!$A:$GR,AY$271,FALSE),'csapat-ranglista'!$A:$CC,AY$272,FALSE)/4),0)</f>
        <v>0</v>
      </c>
      <c r="AZ85" s="226">
        <f>IFERROR(IF(RIGHT(VLOOKUP($A85,csapatok!$A:$GR,AZ$271,FALSE),5)="Csere",VLOOKUP(LEFT(VLOOKUP($A85,csapatok!$A:$GR,AZ$271,FALSE),LEN(VLOOKUP($A85,csapatok!$A:$GR,AZ$271,FALSE))-6),'csapat-ranglista'!$A:$CC,AZ$272,FALSE)/8,VLOOKUP(VLOOKUP($A85,csapatok!$A:$GR,AZ$271,FALSE),'csapat-ranglista'!$A:$CC,AZ$272,FALSE)/4),0)</f>
        <v>0</v>
      </c>
      <c r="BA85" s="226">
        <f>IFERROR(IF(RIGHT(VLOOKUP($A85,csapatok!$A:$GR,BA$271,FALSE),5)="Csere",VLOOKUP(LEFT(VLOOKUP($A85,csapatok!$A:$GR,BA$271,FALSE),LEN(VLOOKUP($A85,csapatok!$A:$GR,BA$271,FALSE))-6),'csapat-ranglista'!$A:$CC,BA$272,FALSE)/8,VLOOKUP(VLOOKUP($A85,csapatok!$A:$GR,BA$271,FALSE),'csapat-ranglista'!$A:$CC,BA$272,FALSE)/4),0)</f>
        <v>0</v>
      </c>
      <c r="BB85" s="226">
        <f>IFERROR(IF(RIGHT(VLOOKUP($A85,csapatok!$A:$GR,BB$271,FALSE),5)="Csere",VLOOKUP(LEFT(VLOOKUP($A85,csapatok!$A:$GR,BB$271,FALSE),LEN(VLOOKUP($A85,csapatok!$A:$GR,BB$271,FALSE))-6),'csapat-ranglista'!$A:$CC,BB$272,FALSE)/8,VLOOKUP(VLOOKUP($A85,csapatok!$A:$GR,BB$271,FALSE),'csapat-ranglista'!$A:$CC,BB$272,FALSE)/4),0)</f>
        <v>0</v>
      </c>
      <c r="BC85" s="227">
        <f>versenyek!$ES$11*IFERROR(VLOOKUP(VLOOKUP($A85,versenyek!ER:ET,3,FALSE),szabalyok!$A$16:$B$23,2,FALSE)/4,0)</f>
        <v>0</v>
      </c>
      <c r="BD85" s="227">
        <f>versenyek!$EV$11*IFERROR(VLOOKUP(VLOOKUP($A85,versenyek!EU:EW,3,FALSE),szabalyok!$A$16:$B$23,2,FALSE)/4,0)</f>
        <v>0</v>
      </c>
      <c r="BE85" s="226">
        <f>IFERROR(IF(RIGHT(VLOOKUP($A85,csapatok!$A:$GR,BE$271,FALSE),5)="Csere",VLOOKUP(LEFT(VLOOKUP($A85,csapatok!$A:$GR,BE$271,FALSE),LEN(VLOOKUP($A85,csapatok!$A:$GR,BE$271,FALSE))-6),'csapat-ranglista'!$A:$CC,BE$272,FALSE)/8,VLOOKUP(VLOOKUP($A85,csapatok!$A:$GR,BE$271,FALSE),'csapat-ranglista'!$A:$CC,BE$272,FALSE)/4),0)</f>
        <v>0</v>
      </c>
      <c r="BF85" s="226">
        <f>IFERROR(IF(RIGHT(VLOOKUP($A85,csapatok!$A:$GR,BF$271,FALSE),5)="Csere",VLOOKUP(LEFT(VLOOKUP($A85,csapatok!$A:$GR,BF$271,FALSE),LEN(VLOOKUP($A85,csapatok!$A:$GR,BF$271,FALSE))-6),'csapat-ranglista'!$A:$CC,BF$272,FALSE)/8,VLOOKUP(VLOOKUP($A85,csapatok!$A:$GR,BF$271,FALSE),'csapat-ranglista'!$A:$CC,BF$272,FALSE)/4),0)</f>
        <v>0</v>
      </c>
      <c r="BG85" s="226">
        <f>IFERROR(IF(RIGHT(VLOOKUP($A85,csapatok!$A:$GR,BG$271,FALSE),5)="Csere",VLOOKUP(LEFT(VLOOKUP($A85,csapatok!$A:$GR,BG$271,FALSE),LEN(VLOOKUP($A85,csapatok!$A:$GR,BG$271,FALSE))-6),'csapat-ranglista'!$A:$CC,BG$272,FALSE)/8,VLOOKUP(VLOOKUP($A85,csapatok!$A:$GR,BG$271,FALSE),'csapat-ranglista'!$A:$CC,BG$272,FALSE)/4),0)</f>
        <v>0</v>
      </c>
      <c r="BH85" s="226">
        <f>IFERROR(IF(RIGHT(VLOOKUP($A85,csapatok!$A:$GR,BH$271,FALSE),5)="Csere",VLOOKUP(LEFT(VLOOKUP($A85,csapatok!$A:$GR,BH$271,FALSE),LEN(VLOOKUP($A85,csapatok!$A:$GR,BH$271,FALSE))-6),'csapat-ranglista'!$A:$CC,BH$272,FALSE)/8,VLOOKUP(VLOOKUP($A85,csapatok!$A:$GR,BH$271,FALSE),'csapat-ranglista'!$A:$CC,BH$272,FALSE)/4),0)</f>
        <v>0</v>
      </c>
      <c r="BI85" s="226">
        <f>IFERROR(IF(RIGHT(VLOOKUP($A85,csapatok!$A:$GR,BI$271,FALSE),5)="Csere",VLOOKUP(LEFT(VLOOKUP($A85,csapatok!$A:$GR,BI$271,FALSE),LEN(VLOOKUP($A85,csapatok!$A:$GR,BI$271,FALSE))-6),'csapat-ranglista'!$A:$CC,BI$272,FALSE)/8,VLOOKUP(VLOOKUP($A85,csapatok!$A:$GR,BI$271,FALSE),'csapat-ranglista'!$A:$CC,BI$272,FALSE)/4),0)</f>
        <v>0</v>
      </c>
      <c r="BJ85" s="226">
        <f>IFERROR(IF(RIGHT(VLOOKUP($A85,csapatok!$A:$GR,BJ$271,FALSE),5)="Csere",VLOOKUP(LEFT(VLOOKUP($A85,csapatok!$A:$GR,BJ$271,FALSE),LEN(VLOOKUP($A85,csapatok!$A:$GR,BJ$271,FALSE))-6),'csapat-ranglista'!$A:$CC,BJ$272,FALSE)/8,VLOOKUP(VLOOKUP($A85,csapatok!$A:$GR,BJ$271,FALSE),'csapat-ranglista'!$A:$CC,BJ$272,FALSE)/4),0)</f>
        <v>0</v>
      </c>
      <c r="BK85" s="226">
        <f>IFERROR(IF(RIGHT(VLOOKUP($A85,csapatok!$A:$GR,BK$271,FALSE),5)="Csere",VLOOKUP(LEFT(VLOOKUP($A85,csapatok!$A:$GR,BK$271,FALSE),LEN(VLOOKUP($A85,csapatok!$A:$GR,BK$271,FALSE))-6),'csapat-ranglista'!$A:$CC,BK$272,FALSE)/8,VLOOKUP(VLOOKUP($A85,csapatok!$A:$GR,BK$271,FALSE),'csapat-ranglista'!$A:$CC,BK$272,FALSE)/4),0)</f>
        <v>0</v>
      </c>
      <c r="BL85" s="226">
        <f>IFERROR(IF(RIGHT(VLOOKUP($A85,csapatok!$A:$GR,BL$271,FALSE),5)="Csere",VLOOKUP(LEFT(VLOOKUP($A85,csapatok!$A:$GR,BL$271,FALSE),LEN(VLOOKUP($A85,csapatok!$A:$GR,BL$271,FALSE))-6),'csapat-ranglista'!$A:$CC,BL$272,FALSE)/8,VLOOKUP(VLOOKUP($A85,csapatok!$A:$GR,BL$271,FALSE),'csapat-ranglista'!$A:$CC,BL$272,FALSE)/4),0)</f>
        <v>0</v>
      </c>
      <c r="BM85" s="226">
        <f>IFERROR(IF(RIGHT(VLOOKUP($A85,csapatok!$A:$GR,BM$271,FALSE),5)="Csere",VLOOKUP(LEFT(VLOOKUP($A85,csapatok!$A:$GR,BM$271,FALSE),LEN(VLOOKUP($A85,csapatok!$A:$GR,BM$271,FALSE))-6),'csapat-ranglista'!$A:$CC,BM$272,FALSE)/8,VLOOKUP(VLOOKUP($A85,csapatok!$A:$GR,BM$271,FALSE),'csapat-ranglista'!$A:$CC,BM$272,FALSE)/4),0)</f>
        <v>0</v>
      </c>
      <c r="BN85" s="226">
        <f>IFERROR(IF(RIGHT(VLOOKUP($A85,csapatok!$A:$GR,BN$271,FALSE),5)="Csere",VLOOKUP(LEFT(VLOOKUP($A85,csapatok!$A:$GR,BN$271,FALSE),LEN(VLOOKUP($A85,csapatok!$A:$GR,BN$271,FALSE))-6),'csapat-ranglista'!$A:$CC,BN$272,FALSE)/8,VLOOKUP(VLOOKUP($A85,csapatok!$A:$GR,BN$271,FALSE),'csapat-ranglista'!$A:$CC,BN$272,FALSE)/4),0)</f>
        <v>0</v>
      </c>
      <c r="BO85" s="226">
        <f>IFERROR(IF(RIGHT(VLOOKUP($A85,csapatok!$A:$GR,BO$271,FALSE),5)="Csere",VLOOKUP(LEFT(VLOOKUP($A85,csapatok!$A:$GR,BO$271,FALSE),LEN(VLOOKUP($A85,csapatok!$A:$GR,BO$271,FALSE))-6),'csapat-ranglista'!$A:$CC,BO$272,FALSE)/8,VLOOKUP(VLOOKUP($A85,csapatok!$A:$GR,BO$271,FALSE),'csapat-ranglista'!$A:$CC,BO$272,FALSE)/4),0)</f>
        <v>0</v>
      </c>
      <c r="BP85" s="226">
        <f>IFERROR(IF(RIGHT(VLOOKUP($A85,csapatok!$A:$GR,BP$271,FALSE),5)="Csere",VLOOKUP(LEFT(VLOOKUP($A85,csapatok!$A:$GR,BP$271,FALSE),LEN(VLOOKUP($A85,csapatok!$A:$GR,BP$271,FALSE))-6),'csapat-ranglista'!$A:$CC,BP$272,FALSE)/8,VLOOKUP(VLOOKUP($A85,csapatok!$A:$GR,BP$271,FALSE),'csapat-ranglista'!$A:$CC,BP$272,FALSE)/4),0)</f>
        <v>0</v>
      </c>
      <c r="BQ85" s="226">
        <f>IFERROR(IF(RIGHT(VLOOKUP($A85,csapatok!$A:$GR,BQ$271,FALSE),5)="Csere",VLOOKUP(LEFT(VLOOKUP($A85,csapatok!$A:$GR,BQ$271,FALSE),LEN(VLOOKUP($A85,csapatok!$A:$GR,BQ$271,FALSE))-6),'csapat-ranglista'!$A:$CC,BQ$272,FALSE)/8,VLOOKUP(VLOOKUP($A85,csapatok!$A:$GR,BQ$271,FALSE),'csapat-ranglista'!$A:$CC,BQ$272,FALSE)/4),0)</f>
        <v>0</v>
      </c>
      <c r="BR85" s="226">
        <f>IFERROR(IF(RIGHT(VLOOKUP($A85,csapatok!$A:$GR,BR$271,FALSE),5)="Csere",VLOOKUP(LEFT(VLOOKUP($A85,csapatok!$A:$GR,BR$271,FALSE),LEN(VLOOKUP($A85,csapatok!$A:$GR,BR$271,FALSE))-6),'csapat-ranglista'!$A:$CC,BR$272,FALSE)/8,VLOOKUP(VLOOKUP($A85,csapatok!$A:$GR,BR$271,FALSE),'csapat-ranglista'!$A:$CC,BR$272,FALSE)/4),0)</f>
        <v>0</v>
      </c>
      <c r="BS85" s="226">
        <f>IFERROR(IF(RIGHT(VLOOKUP($A85,csapatok!$A:$GR,BS$271,FALSE),5)="Csere",VLOOKUP(LEFT(VLOOKUP($A85,csapatok!$A:$GR,BS$271,FALSE),LEN(VLOOKUP($A85,csapatok!$A:$GR,BS$271,FALSE))-6),'csapat-ranglista'!$A:$CC,BS$272,FALSE)/8,VLOOKUP(VLOOKUP($A85,csapatok!$A:$GR,BS$271,FALSE),'csapat-ranglista'!$A:$CC,BS$272,FALSE)/4),0)</f>
        <v>0</v>
      </c>
      <c r="BT85" s="226">
        <f>IFERROR(IF(RIGHT(VLOOKUP($A85,csapatok!$A:$GR,BT$271,FALSE),5)="Csere",VLOOKUP(LEFT(VLOOKUP($A85,csapatok!$A:$GR,BT$271,FALSE),LEN(VLOOKUP($A85,csapatok!$A:$GR,BT$271,FALSE))-6),'csapat-ranglista'!$A:$CC,BT$272,FALSE)/8,VLOOKUP(VLOOKUP($A85,csapatok!$A:$GR,BT$271,FALSE),'csapat-ranglista'!$A:$CC,BT$272,FALSE)/4),0)</f>
        <v>0</v>
      </c>
      <c r="BU85" s="226">
        <f>IFERROR(IF(RIGHT(VLOOKUP($A85,csapatok!$A:$GR,BU$271,FALSE),5)="Csere",VLOOKUP(LEFT(VLOOKUP($A85,csapatok!$A:$GR,BU$271,FALSE),LEN(VLOOKUP($A85,csapatok!$A:$GR,BU$271,FALSE))-6),'csapat-ranglista'!$A:$CC,BU$272,FALSE)/8,VLOOKUP(VLOOKUP($A85,csapatok!$A:$GR,BU$271,FALSE),'csapat-ranglista'!$A:$CC,BU$272,FALSE)/4),0)</f>
        <v>0</v>
      </c>
      <c r="BV85" s="226">
        <f>IFERROR(IF(RIGHT(VLOOKUP($A85,csapatok!$A:$GR,BV$271,FALSE),5)="Csere",VLOOKUP(LEFT(VLOOKUP($A85,csapatok!$A:$GR,BV$271,FALSE),LEN(VLOOKUP($A85,csapatok!$A:$GR,BV$271,FALSE))-6),'csapat-ranglista'!$A:$CC,BV$272,FALSE)/8,VLOOKUP(VLOOKUP($A85,csapatok!$A:$GR,BV$271,FALSE),'csapat-ranglista'!$A:$CC,BV$272,FALSE)/4),0)</f>
        <v>0</v>
      </c>
      <c r="BW85" s="226">
        <f>IFERROR(IF(RIGHT(VLOOKUP($A85,csapatok!$A:$GR,BW$271,FALSE),5)="Csere",VLOOKUP(LEFT(VLOOKUP($A85,csapatok!$A:$GR,BW$271,FALSE),LEN(VLOOKUP($A85,csapatok!$A:$GR,BW$271,FALSE))-6),'csapat-ranglista'!$A:$CC,BW$272,FALSE)/8,VLOOKUP(VLOOKUP($A85,csapatok!$A:$GR,BW$271,FALSE),'csapat-ranglista'!$A:$CC,BW$272,FALSE)/4),0)</f>
        <v>0</v>
      </c>
      <c r="BX85" s="226">
        <f>IFERROR(IF(RIGHT(VLOOKUP($A85,csapatok!$A:$GR,BX$271,FALSE),5)="Csere",VLOOKUP(LEFT(VLOOKUP($A85,csapatok!$A:$GR,BX$271,FALSE),LEN(VLOOKUP($A85,csapatok!$A:$GR,BX$271,FALSE))-6),'csapat-ranglista'!$A:$CC,BX$272,FALSE)/8,VLOOKUP(VLOOKUP($A85,csapatok!$A:$GR,BX$271,FALSE),'csapat-ranglista'!$A:$CC,BX$272,FALSE)/4),0)</f>
        <v>0</v>
      </c>
      <c r="BY85" s="226">
        <f>IFERROR(IF(RIGHT(VLOOKUP($A85,csapatok!$A:$GR,BY$271,FALSE),5)="Csere",VLOOKUP(LEFT(VLOOKUP($A85,csapatok!$A:$GR,BY$271,FALSE),LEN(VLOOKUP($A85,csapatok!$A:$GR,BY$271,FALSE))-6),'csapat-ranglista'!$A:$CC,BY$272,FALSE)/8,VLOOKUP(VLOOKUP($A85,csapatok!$A:$GR,BY$271,FALSE),'csapat-ranglista'!$A:$CC,BY$272,FALSE)/4),0)</f>
        <v>0</v>
      </c>
      <c r="BZ85" s="226">
        <f>IFERROR(IF(RIGHT(VLOOKUP($A85,csapatok!$A:$GR,BZ$271,FALSE),5)="Csere",VLOOKUP(LEFT(VLOOKUP($A85,csapatok!$A:$GR,BZ$271,FALSE),LEN(VLOOKUP($A85,csapatok!$A:$GR,BZ$271,FALSE))-6),'csapat-ranglista'!$A:$CC,BZ$272,FALSE)/8,VLOOKUP(VLOOKUP($A85,csapatok!$A:$GR,BZ$271,FALSE),'csapat-ranglista'!$A:$CC,BZ$272,FALSE)/4),0)</f>
        <v>0</v>
      </c>
      <c r="CA85" s="226">
        <f>IFERROR(IF(RIGHT(VLOOKUP($A85,csapatok!$A:$GR,CA$271,FALSE),5)="Csere",VLOOKUP(LEFT(VLOOKUP($A85,csapatok!$A:$GR,CA$271,FALSE),LEN(VLOOKUP($A85,csapatok!$A:$GR,CA$271,FALSE))-6),'csapat-ranglista'!$A:$CC,CA$272,FALSE)/8,VLOOKUP(VLOOKUP($A85,csapatok!$A:$GR,CA$271,FALSE),'csapat-ranglista'!$A:$CC,CA$272,FALSE)/4),0)</f>
        <v>6.3881945633495798</v>
      </c>
      <c r="CB85" s="226">
        <f>IFERROR(IF(RIGHT(VLOOKUP($A85,csapatok!$A:$GR,CB$271,FALSE),5)="Csere",VLOOKUP(LEFT(VLOOKUP($A85,csapatok!$A:$GR,CB$271,FALSE),LEN(VLOOKUP($A85,csapatok!$A:$GR,CB$271,FALSE))-6),'csapat-ranglista'!$A:$CC,CB$272,FALSE)/8,VLOOKUP(VLOOKUP($A85,csapatok!$A:$GR,CB$271,FALSE),'csapat-ranglista'!$A:$CC,CB$272,FALSE)/4),0)</f>
        <v>0</v>
      </c>
      <c r="CC85" s="226">
        <f>IFERROR(IF(RIGHT(VLOOKUP($A85,csapatok!$A:$GR,CC$271,FALSE),5)="Csere",VLOOKUP(LEFT(VLOOKUP($A85,csapatok!$A:$GR,CC$271,FALSE),LEN(VLOOKUP($A85,csapatok!$A:$GR,CC$271,FALSE))-6),'csapat-ranglista'!$A:$CC,CC$272,FALSE)/8,VLOOKUP(VLOOKUP($A85,csapatok!$A:$GR,CC$271,FALSE),'csapat-ranglista'!$A:$CC,CC$272,FALSE)/4),0)</f>
        <v>0</v>
      </c>
      <c r="CD85" s="226">
        <f>IFERROR(IF(RIGHT(VLOOKUP($A85,csapatok!$A:$GR,CD$271,FALSE),5)="Csere",VLOOKUP(LEFT(VLOOKUP($A85,csapatok!$A:$GR,CD$271,FALSE),LEN(VLOOKUP($A85,csapatok!$A:$GR,CD$271,FALSE))-6),'csapat-ranglista'!$A:$CC,CD$272,FALSE)/8,VLOOKUP(VLOOKUP($A85,csapatok!$A:$GR,CD$271,FALSE),'csapat-ranglista'!$A:$CC,CD$272,FALSE)/4),0)</f>
        <v>0</v>
      </c>
      <c r="CE85" s="226">
        <f>IFERROR(IF(RIGHT(VLOOKUP($A85,csapatok!$A:$GR,CE$271,FALSE),5)="Csere",VLOOKUP(LEFT(VLOOKUP($A85,csapatok!$A:$GR,CE$271,FALSE),LEN(VLOOKUP($A85,csapatok!$A:$GR,CE$271,FALSE))-6),'csapat-ranglista'!$A:$CC,CE$272,FALSE)/8,VLOOKUP(VLOOKUP($A85,csapatok!$A:$GR,CE$271,FALSE),'csapat-ranglista'!$A:$CC,CE$272,FALSE)/4),0)</f>
        <v>0.44753249862146177</v>
      </c>
      <c r="CF85" s="226">
        <f>IFERROR(IF(RIGHT(VLOOKUP($A85,csapatok!$A:$GR,CF$271,FALSE),5)="Csere",VLOOKUP(LEFT(VLOOKUP($A85,csapatok!$A:$GR,CF$271,FALSE),LEN(VLOOKUP($A85,csapatok!$A:$GR,CF$271,FALSE))-6),'csapat-ranglista'!$A:$CC,CF$272,FALSE)/8,VLOOKUP(VLOOKUP($A85,csapatok!$A:$GR,CF$271,FALSE),'csapat-ranglista'!$A:$CC,CF$272,FALSE)/4),0)</f>
        <v>0</v>
      </c>
      <c r="CG85" s="226">
        <f>IFERROR(IF(RIGHT(VLOOKUP($A85,csapatok!$A:$GR,CG$271,FALSE),5)="Csere",VLOOKUP(LEFT(VLOOKUP($A85,csapatok!$A:$GR,CG$271,FALSE),LEN(VLOOKUP($A85,csapatok!$A:$GR,CG$271,FALSE))-6),'csapat-ranglista'!$A:$CC,CG$272,FALSE)/8,VLOOKUP(VLOOKUP($A85,csapatok!$A:$GR,CG$271,FALSE),'csapat-ranglista'!$A:$CC,CG$272,FALSE)/4),0)</f>
        <v>0</v>
      </c>
      <c r="CH85" s="226">
        <f>IFERROR(IF(RIGHT(VLOOKUP($A85,csapatok!$A:$GR,CH$271,FALSE),5)="Csere",VLOOKUP(LEFT(VLOOKUP($A85,csapatok!$A:$GR,CH$271,FALSE),LEN(VLOOKUP($A85,csapatok!$A:$GR,CH$271,FALSE))-6),'csapat-ranglista'!$A:$CC,CH$272,FALSE)/8,VLOOKUP(VLOOKUP($A85,csapatok!$A:$GR,CH$271,FALSE),'csapat-ranglista'!$A:$CC,CH$272,FALSE)/4),0)</f>
        <v>0</v>
      </c>
      <c r="CI85" s="226">
        <f>IFERROR(IF(RIGHT(VLOOKUP($A85,csapatok!$A:$GR,CI$271,FALSE),5)="Csere",VLOOKUP(LEFT(VLOOKUP($A85,csapatok!$A:$GR,CI$271,FALSE),LEN(VLOOKUP($A85,csapatok!$A:$GR,CI$271,FALSE))-6),'csapat-ranglista'!$A:$CC,CI$272,FALSE)/8,VLOOKUP(VLOOKUP($A85,csapatok!$A:$GR,CI$271,FALSE),'csapat-ranglista'!$A:$CC,CI$272,FALSE)/4),0)</f>
        <v>0</v>
      </c>
      <c r="CJ85" s="227">
        <f>versenyek!$IQ$11*IFERROR(VLOOKUP(VLOOKUP($A85,versenyek!IP:IR,3,FALSE),szabalyok!$A$16:$B$23,2,FALSE)/4,0)</f>
        <v>0</v>
      </c>
      <c r="CK85" s="227">
        <f>versenyek!$IT$11*IFERROR(VLOOKUP(VLOOKUP($A85,versenyek!IS:IU,3,FALSE),szabalyok!$A$16:$B$23,2,FALSE)/4,0)</f>
        <v>0</v>
      </c>
      <c r="CL85" s="226"/>
      <c r="CM85" s="250">
        <f t="shared" si="4"/>
        <v>6.835727061971042</v>
      </c>
    </row>
    <row r="86" spans="1:91">
      <c r="A86" s="32" t="s">
        <v>13</v>
      </c>
      <c r="B86" s="2">
        <v>28159</v>
      </c>
      <c r="C86" s="133" t="str">
        <f>IF(B86=0,"",IF(B86&lt;$C$1,"felnőtt","ifi"))</f>
        <v>felnőtt</v>
      </c>
      <c r="D86" s="32" t="s">
        <v>9</v>
      </c>
      <c r="E86" s="47">
        <v>6</v>
      </c>
      <c r="F86" s="32">
        <v>0</v>
      </c>
      <c r="G86" s="32">
        <v>6.7148078164635647</v>
      </c>
      <c r="H86" s="32">
        <v>0</v>
      </c>
      <c r="I86" s="32">
        <v>0</v>
      </c>
      <c r="J86" s="32">
        <v>0</v>
      </c>
      <c r="K86" s="32">
        <v>0</v>
      </c>
      <c r="L86" s="32">
        <v>0.47990977106662713</v>
      </c>
      <c r="M86" s="32">
        <v>0</v>
      </c>
      <c r="N86" s="32">
        <v>4.3071353149220641</v>
      </c>
      <c r="O86" s="32">
        <v>0</v>
      </c>
      <c r="P86" s="32">
        <v>0</v>
      </c>
      <c r="Q86" s="32">
        <v>0</v>
      </c>
      <c r="R86" s="32">
        <v>0</v>
      </c>
      <c r="S86" s="32">
        <v>0.69409196293493336</v>
      </c>
      <c r="T86" s="32">
        <v>2.4835356626854082</v>
      </c>
      <c r="U86" s="32">
        <v>0</v>
      </c>
      <c r="V86" s="32">
        <v>0</v>
      </c>
      <c r="W86" s="32">
        <v>3.7275273587501765</v>
      </c>
      <c r="X86" s="32">
        <f>IFERROR(IF(RIGHT(VLOOKUP($A86,csapatok!$A:$BL,X$271,FALSE),5)="Csere",VLOOKUP(LEFT(VLOOKUP($A86,csapatok!$A:$BL,X$271,FALSE),LEN(VLOOKUP($A86,csapatok!$A:$BL,X$271,FALSE))-6),'csapat-ranglista'!$A:$CC,X$272,FALSE)/8,VLOOKUP(VLOOKUP($A86,csapatok!$A:$BL,X$271,FALSE),'csapat-ranglista'!$A:$CC,X$272,FALSE)/4),0)</f>
        <v>0</v>
      </c>
      <c r="Y86" s="32">
        <f>IFERROR(IF(RIGHT(VLOOKUP($A86,csapatok!$A:$BL,Y$271,FALSE),5)="Csere",VLOOKUP(LEFT(VLOOKUP($A86,csapatok!$A:$BL,Y$271,FALSE),LEN(VLOOKUP($A86,csapatok!$A:$BL,Y$271,FALSE))-6),'csapat-ranglista'!$A:$CC,Y$272,FALSE)/8,VLOOKUP(VLOOKUP($A86,csapatok!$A:$BL,Y$271,FALSE),'csapat-ranglista'!$A:$CC,Y$272,FALSE)/4),0)</f>
        <v>0</v>
      </c>
      <c r="Z86" s="32">
        <f>IFERROR(IF(RIGHT(VLOOKUP($A86,csapatok!$A:$BL,Z$271,FALSE),5)="Csere",VLOOKUP(LEFT(VLOOKUP($A86,csapatok!$A:$BL,Z$271,FALSE),LEN(VLOOKUP($A86,csapatok!$A:$BL,Z$271,FALSE))-6),'csapat-ranglista'!$A:$CC,Z$272,FALSE)/8,VLOOKUP(VLOOKUP($A86,csapatok!$A:$BL,Z$271,FALSE),'csapat-ranglista'!$A:$CC,Z$272,FALSE)/4),0)</f>
        <v>0</v>
      </c>
      <c r="AA86" s="32">
        <f>IFERROR(IF(RIGHT(VLOOKUP($A86,csapatok!$A:$BL,AA$271,FALSE),5)="Csere",VLOOKUP(LEFT(VLOOKUP($A86,csapatok!$A:$BL,AA$271,FALSE),LEN(VLOOKUP($A86,csapatok!$A:$BL,AA$271,FALSE))-6),'csapat-ranglista'!$A:$CC,AA$272,FALSE)/8,VLOOKUP(VLOOKUP($A86,csapatok!$A:$BL,AA$271,FALSE),'csapat-ranglista'!$A:$CC,AA$272,FALSE)/4),0)</f>
        <v>0</v>
      </c>
      <c r="AB86" s="226">
        <f>IFERROR(IF(RIGHT(VLOOKUP($A86,csapatok!$A:$BL,AB$271,FALSE),5)="Csere",VLOOKUP(LEFT(VLOOKUP($A86,csapatok!$A:$BL,AB$271,FALSE),LEN(VLOOKUP($A86,csapatok!$A:$BL,AB$271,FALSE))-6),'csapat-ranglista'!$A:$CC,AB$272,FALSE)/8,VLOOKUP(VLOOKUP($A86,csapatok!$A:$BL,AB$271,FALSE),'csapat-ranglista'!$A:$CC,AB$272,FALSE)/4),0)</f>
        <v>0</v>
      </c>
      <c r="AC86" s="226">
        <f>IFERROR(IF(RIGHT(VLOOKUP($A86,csapatok!$A:$BL,AC$271,FALSE),5)="Csere",VLOOKUP(LEFT(VLOOKUP($A86,csapatok!$A:$BL,AC$271,FALSE),LEN(VLOOKUP($A86,csapatok!$A:$BL,AC$271,FALSE))-6),'csapat-ranglista'!$A:$CC,AC$272,FALSE)/8,VLOOKUP(VLOOKUP($A86,csapatok!$A:$BL,AC$271,FALSE),'csapat-ranglista'!$A:$CC,AC$272,FALSE)/4),0)</f>
        <v>0</v>
      </c>
      <c r="AD86" s="226">
        <f>IFERROR(IF(RIGHT(VLOOKUP($A86,csapatok!$A:$BL,AD$271,FALSE),5)="Csere",VLOOKUP(LEFT(VLOOKUP($A86,csapatok!$A:$BL,AD$271,FALSE),LEN(VLOOKUP($A86,csapatok!$A:$BL,AD$271,FALSE))-6),'csapat-ranglista'!$A:$CC,AD$272,FALSE)/8,VLOOKUP(VLOOKUP($A86,csapatok!$A:$BL,AD$271,FALSE),'csapat-ranglista'!$A:$CC,AD$272,FALSE)/4),0)</f>
        <v>0</v>
      </c>
      <c r="AE86" s="226">
        <f>IFERROR(IF(RIGHT(VLOOKUP($A86,csapatok!$A:$BL,AE$271,FALSE),5)="Csere",VLOOKUP(LEFT(VLOOKUP($A86,csapatok!$A:$BL,AE$271,FALSE),LEN(VLOOKUP($A86,csapatok!$A:$BL,AE$271,FALSE))-6),'csapat-ranglista'!$A:$CC,AE$272,FALSE)/8,VLOOKUP(VLOOKUP($A86,csapatok!$A:$BL,AE$271,FALSE),'csapat-ranglista'!$A:$CC,AE$272,FALSE)/4),0)</f>
        <v>0</v>
      </c>
      <c r="AF86" s="226">
        <f>IFERROR(IF(RIGHT(VLOOKUP($A86,csapatok!$A:$BL,AF$271,FALSE),5)="Csere",VLOOKUP(LEFT(VLOOKUP($A86,csapatok!$A:$BL,AF$271,FALSE),LEN(VLOOKUP($A86,csapatok!$A:$BL,AF$271,FALSE))-6),'csapat-ranglista'!$A:$CC,AF$272,FALSE)/8,VLOOKUP(VLOOKUP($A86,csapatok!$A:$BL,AF$271,FALSE),'csapat-ranglista'!$A:$CC,AF$272,FALSE)/4),0)</f>
        <v>0</v>
      </c>
      <c r="AG86" s="226">
        <f>IFERROR(IF(RIGHT(VLOOKUP($A86,csapatok!$A:$BL,AG$271,FALSE),5)="Csere",VLOOKUP(LEFT(VLOOKUP($A86,csapatok!$A:$BL,AG$271,FALSE),LEN(VLOOKUP($A86,csapatok!$A:$BL,AG$271,FALSE))-6),'csapat-ranglista'!$A:$CC,AG$272,FALSE)/8,VLOOKUP(VLOOKUP($A86,csapatok!$A:$BL,AG$271,FALSE),'csapat-ranglista'!$A:$CC,AG$272,FALSE)/4),0)</f>
        <v>0</v>
      </c>
      <c r="AH86" s="226">
        <f>IFERROR(IF(RIGHT(VLOOKUP($A86,csapatok!$A:$BL,AH$271,FALSE),5)="Csere",VLOOKUP(LEFT(VLOOKUP($A86,csapatok!$A:$BL,AH$271,FALSE),LEN(VLOOKUP($A86,csapatok!$A:$BL,AH$271,FALSE))-6),'csapat-ranglista'!$A:$CC,AH$272,FALSE)/8,VLOOKUP(VLOOKUP($A86,csapatok!$A:$BL,AH$271,FALSE),'csapat-ranglista'!$A:$CC,AH$272,FALSE)/4),0)</f>
        <v>0</v>
      </c>
      <c r="AI86" s="226">
        <f>IFERROR(IF(RIGHT(VLOOKUP($A86,csapatok!$A:$BL,AI$271,FALSE),5)="Csere",VLOOKUP(LEFT(VLOOKUP($A86,csapatok!$A:$BL,AI$271,FALSE),LEN(VLOOKUP($A86,csapatok!$A:$BL,AI$271,FALSE))-6),'csapat-ranglista'!$A:$CC,AI$272,FALSE)/8,VLOOKUP(VLOOKUP($A86,csapatok!$A:$BL,AI$271,FALSE),'csapat-ranglista'!$A:$CC,AI$272,FALSE)/4),0)</f>
        <v>0</v>
      </c>
      <c r="AJ86" s="226">
        <f>IFERROR(IF(RIGHT(VLOOKUP($A86,csapatok!$A:$BL,AJ$271,FALSE),5)="Csere",VLOOKUP(LEFT(VLOOKUP($A86,csapatok!$A:$BL,AJ$271,FALSE),LEN(VLOOKUP($A86,csapatok!$A:$BL,AJ$271,FALSE))-6),'csapat-ranglista'!$A:$CC,AJ$272,FALSE)/8,VLOOKUP(VLOOKUP($A86,csapatok!$A:$BL,AJ$271,FALSE),'csapat-ranglista'!$A:$CC,AJ$272,FALSE)/2),0)</f>
        <v>0</v>
      </c>
      <c r="AK86" s="226">
        <f>IFERROR(IF(RIGHT(VLOOKUP($A86,csapatok!$A:$CN,AK$271,FALSE),5)="Csere",VLOOKUP(LEFT(VLOOKUP($A86,csapatok!$A:$CN,AK$271,FALSE),LEN(VLOOKUP($A86,csapatok!$A:$CN,AK$271,FALSE))-6),'csapat-ranglista'!$A:$CC,AK$272,FALSE)/8,VLOOKUP(VLOOKUP($A86,csapatok!$A:$CN,AK$271,FALSE),'csapat-ranglista'!$A:$CC,AK$272,FALSE)/4),0)</f>
        <v>0</v>
      </c>
      <c r="AL86" s="226">
        <f>IFERROR(IF(RIGHT(VLOOKUP($A86,csapatok!$A:$CN,AL$271,FALSE),5)="Csere",VLOOKUP(LEFT(VLOOKUP($A86,csapatok!$A:$CN,AL$271,FALSE),LEN(VLOOKUP($A86,csapatok!$A:$CN,AL$271,FALSE))-6),'csapat-ranglista'!$A:$CC,AL$272,FALSE)/8,VLOOKUP(VLOOKUP($A86,csapatok!$A:$CN,AL$271,FALSE),'csapat-ranglista'!$A:$CC,AL$272,FALSE)/4),0)</f>
        <v>0</v>
      </c>
      <c r="AM86" s="226">
        <f>IFERROR(IF(RIGHT(VLOOKUP($A86,csapatok!$A:$CN,AM$271,FALSE),5)="Csere",VLOOKUP(LEFT(VLOOKUP($A86,csapatok!$A:$CN,AM$271,FALSE),LEN(VLOOKUP($A86,csapatok!$A:$CN,AM$271,FALSE))-6),'csapat-ranglista'!$A:$CC,AM$272,FALSE)/8,VLOOKUP(VLOOKUP($A86,csapatok!$A:$CN,AM$271,FALSE),'csapat-ranglista'!$A:$CC,AM$272,FALSE)/4),0)</f>
        <v>0</v>
      </c>
      <c r="AN86" s="226">
        <f>IFERROR(IF(RIGHT(VLOOKUP($A86,csapatok!$A:$CN,AN$271,FALSE),5)="Csere",VLOOKUP(LEFT(VLOOKUP($A86,csapatok!$A:$CN,AN$271,FALSE),LEN(VLOOKUP($A86,csapatok!$A:$CN,AN$271,FALSE))-6),'csapat-ranglista'!$A:$CC,AN$272,FALSE)/8,VLOOKUP(VLOOKUP($A86,csapatok!$A:$CN,AN$271,FALSE),'csapat-ranglista'!$A:$CC,AN$272,FALSE)/4),0)</f>
        <v>0</v>
      </c>
      <c r="AO86" s="226">
        <f>IFERROR(IF(RIGHT(VLOOKUP($A86,csapatok!$A:$CN,AO$271,FALSE),5)="Csere",VLOOKUP(LEFT(VLOOKUP($A86,csapatok!$A:$CN,AO$271,FALSE),LEN(VLOOKUP($A86,csapatok!$A:$CN,AO$271,FALSE))-6),'csapat-ranglista'!$A:$CC,AO$272,FALSE)/8,VLOOKUP(VLOOKUP($A86,csapatok!$A:$CN,AO$271,FALSE),'csapat-ranglista'!$A:$CC,AO$272,FALSE)/4),0)</f>
        <v>0</v>
      </c>
      <c r="AP86" s="226">
        <f>IFERROR(IF(RIGHT(VLOOKUP($A86,csapatok!$A:$CN,AP$271,FALSE),5)="Csere",VLOOKUP(LEFT(VLOOKUP($A86,csapatok!$A:$CN,AP$271,FALSE),LEN(VLOOKUP($A86,csapatok!$A:$CN,AP$271,FALSE))-6),'csapat-ranglista'!$A:$CC,AP$272,FALSE)/8,VLOOKUP(VLOOKUP($A86,csapatok!$A:$CN,AP$271,FALSE),'csapat-ranglista'!$A:$CC,AP$272,FALSE)/4),0)</f>
        <v>0</v>
      </c>
      <c r="AQ86" s="226">
        <f>IFERROR(IF(RIGHT(VLOOKUP($A86,csapatok!$A:$CN,AQ$271,FALSE),5)="Csere",VLOOKUP(LEFT(VLOOKUP($A86,csapatok!$A:$CN,AQ$271,FALSE),LEN(VLOOKUP($A86,csapatok!$A:$CN,AQ$271,FALSE))-6),'csapat-ranglista'!$A:$CC,AQ$272,FALSE)/8,VLOOKUP(VLOOKUP($A86,csapatok!$A:$CN,AQ$271,FALSE),'csapat-ranglista'!$A:$CC,AQ$272,FALSE)/4),0)</f>
        <v>0</v>
      </c>
      <c r="AR86" s="226">
        <f>IFERROR(IF(RIGHT(VLOOKUP($A86,csapatok!$A:$CN,AR$271,FALSE),5)="Csere",VLOOKUP(LEFT(VLOOKUP($A86,csapatok!$A:$CN,AR$271,FALSE),LEN(VLOOKUP($A86,csapatok!$A:$CN,AR$271,FALSE))-6),'csapat-ranglista'!$A:$CC,AR$272,FALSE)/8,VLOOKUP(VLOOKUP($A86,csapatok!$A:$CN,AR$271,FALSE),'csapat-ranglista'!$A:$CC,AR$272,FALSE)/4),0)</f>
        <v>0</v>
      </c>
      <c r="AS86" s="226">
        <f>IFERROR(IF(RIGHT(VLOOKUP($A86,csapatok!$A:$CN,AS$271,FALSE),5)="Csere",VLOOKUP(LEFT(VLOOKUP($A86,csapatok!$A:$CN,AS$271,FALSE),LEN(VLOOKUP($A86,csapatok!$A:$CN,AS$271,FALSE))-6),'csapat-ranglista'!$A:$CC,AS$272,FALSE)/8,VLOOKUP(VLOOKUP($A86,csapatok!$A:$CN,AS$271,FALSE),'csapat-ranglista'!$A:$CC,AS$272,FALSE)/4),0)</f>
        <v>0</v>
      </c>
      <c r="AT86" s="226">
        <f>IFERROR(IF(RIGHT(VLOOKUP($A86,csapatok!$A:$CN,AT$271,FALSE),5)="Csere",VLOOKUP(LEFT(VLOOKUP($A86,csapatok!$A:$CN,AT$271,FALSE),LEN(VLOOKUP($A86,csapatok!$A:$CN,AT$271,FALSE))-6),'csapat-ranglista'!$A:$CC,AT$272,FALSE)/8,VLOOKUP(VLOOKUP($A86,csapatok!$A:$CN,AT$271,FALSE),'csapat-ranglista'!$A:$CC,AT$272,FALSE)/4),0)</f>
        <v>0</v>
      </c>
      <c r="AU86" s="226">
        <f>IFERROR(IF(RIGHT(VLOOKUP($A86,csapatok!$A:$CN,AU$271,FALSE),5)="Csere",VLOOKUP(LEFT(VLOOKUP($A86,csapatok!$A:$CN,AU$271,FALSE),LEN(VLOOKUP($A86,csapatok!$A:$CN,AU$271,FALSE))-6),'csapat-ranglista'!$A:$CC,AU$272,FALSE)/8,VLOOKUP(VLOOKUP($A86,csapatok!$A:$CN,AU$271,FALSE),'csapat-ranglista'!$A:$CC,AU$272,FALSE)/4),0)</f>
        <v>0</v>
      </c>
      <c r="AV86" s="226">
        <f>IFERROR(IF(RIGHT(VLOOKUP($A86,csapatok!$A:$CN,AV$271,FALSE),5)="Csere",VLOOKUP(LEFT(VLOOKUP($A86,csapatok!$A:$CN,AV$271,FALSE),LEN(VLOOKUP($A86,csapatok!$A:$CN,AV$271,FALSE))-6),'csapat-ranglista'!$A:$CC,AV$272,FALSE)/8,VLOOKUP(VLOOKUP($A86,csapatok!$A:$CN,AV$271,FALSE),'csapat-ranglista'!$A:$CC,AV$272,FALSE)/4),0)</f>
        <v>0</v>
      </c>
      <c r="AW86" s="226">
        <f>IFERROR(IF(RIGHT(VLOOKUP($A86,csapatok!$A:$CN,AW$271,FALSE),5)="Csere",VLOOKUP(LEFT(VLOOKUP($A86,csapatok!$A:$CN,AW$271,FALSE),LEN(VLOOKUP($A86,csapatok!$A:$CN,AW$271,FALSE))-6),'csapat-ranglista'!$A:$CC,AW$272,FALSE)/8,VLOOKUP(VLOOKUP($A86,csapatok!$A:$CN,AW$271,FALSE),'csapat-ranglista'!$A:$CC,AW$272,FALSE)/4),0)</f>
        <v>0</v>
      </c>
      <c r="AX86" s="226">
        <f>IFERROR(IF(RIGHT(VLOOKUP($A86,csapatok!$A:$CN,AX$271,FALSE),5)="Csere",VLOOKUP(LEFT(VLOOKUP($A86,csapatok!$A:$CN,AX$271,FALSE),LEN(VLOOKUP($A86,csapatok!$A:$CN,AX$271,FALSE))-6),'csapat-ranglista'!$A:$CC,AX$272,FALSE)/8,VLOOKUP(VLOOKUP($A86,csapatok!$A:$CN,AX$271,FALSE),'csapat-ranglista'!$A:$CC,AX$272,FALSE)/4),0)</f>
        <v>0</v>
      </c>
      <c r="AY86" s="226">
        <f>IFERROR(IF(RIGHT(VLOOKUP($A86,csapatok!$A:$GR,AY$271,FALSE),5)="Csere",VLOOKUP(LEFT(VLOOKUP($A86,csapatok!$A:$GR,AY$271,FALSE),LEN(VLOOKUP($A86,csapatok!$A:$GR,AY$271,FALSE))-6),'csapat-ranglista'!$A:$CC,AY$272,FALSE)/8,VLOOKUP(VLOOKUP($A86,csapatok!$A:$GR,AY$271,FALSE),'csapat-ranglista'!$A:$CC,AY$272,FALSE)/4),0)</f>
        <v>0</v>
      </c>
      <c r="AZ86" s="226">
        <f>IFERROR(IF(RIGHT(VLOOKUP($A86,csapatok!$A:$GR,AZ$271,FALSE),5)="Csere",VLOOKUP(LEFT(VLOOKUP($A86,csapatok!$A:$GR,AZ$271,FALSE),LEN(VLOOKUP($A86,csapatok!$A:$GR,AZ$271,FALSE))-6),'csapat-ranglista'!$A:$CC,AZ$272,FALSE)/8,VLOOKUP(VLOOKUP($A86,csapatok!$A:$GR,AZ$271,FALSE),'csapat-ranglista'!$A:$CC,AZ$272,FALSE)/4),0)</f>
        <v>0</v>
      </c>
      <c r="BA86" s="226">
        <f>IFERROR(IF(RIGHT(VLOOKUP($A86,csapatok!$A:$GR,BA$271,FALSE),5)="Csere",VLOOKUP(LEFT(VLOOKUP($A86,csapatok!$A:$GR,BA$271,FALSE),LEN(VLOOKUP($A86,csapatok!$A:$GR,BA$271,FALSE))-6),'csapat-ranglista'!$A:$CC,BA$272,FALSE)/8,VLOOKUP(VLOOKUP($A86,csapatok!$A:$GR,BA$271,FALSE),'csapat-ranglista'!$A:$CC,BA$272,FALSE)/4),0)</f>
        <v>0</v>
      </c>
      <c r="BB86" s="226">
        <f>IFERROR(IF(RIGHT(VLOOKUP($A86,csapatok!$A:$GR,BB$271,FALSE),5)="Csere",VLOOKUP(LEFT(VLOOKUP($A86,csapatok!$A:$GR,BB$271,FALSE),LEN(VLOOKUP($A86,csapatok!$A:$GR,BB$271,FALSE))-6),'csapat-ranglista'!$A:$CC,BB$272,FALSE)/8,VLOOKUP(VLOOKUP($A86,csapatok!$A:$GR,BB$271,FALSE),'csapat-ranglista'!$A:$CC,BB$272,FALSE)/4),0)</f>
        <v>0</v>
      </c>
      <c r="BC86" s="227">
        <f>versenyek!$ES$11*IFERROR(VLOOKUP(VLOOKUP($A86,versenyek!ER:ET,3,FALSE),szabalyok!$A$16:$B$23,2,FALSE)/4,0)</f>
        <v>0</v>
      </c>
      <c r="BD86" s="227">
        <f>versenyek!$EV$11*IFERROR(VLOOKUP(VLOOKUP($A86,versenyek!EU:EW,3,FALSE),szabalyok!$A$16:$B$23,2,FALSE)/4,0)</f>
        <v>0</v>
      </c>
      <c r="BE86" s="226">
        <f>IFERROR(IF(RIGHT(VLOOKUP($A86,csapatok!$A:$GR,BE$271,FALSE),5)="Csere",VLOOKUP(LEFT(VLOOKUP($A86,csapatok!$A:$GR,BE$271,FALSE),LEN(VLOOKUP($A86,csapatok!$A:$GR,BE$271,FALSE))-6),'csapat-ranglista'!$A:$CC,BE$272,FALSE)/8,VLOOKUP(VLOOKUP($A86,csapatok!$A:$GR,BE$271,FALSE),'csapat-ranglista'!$A:$CC,BE$272,FALSE)/4),0)</f>
        <v>0</v>
      </c>
      <c r="BF86" s="226">
        <f>IFERROR(IF(RIGHT(VLOOKUP($A86,csapatok!$A:$GR,BF$271,FALSE),5)="Csere",VLOOKUP(LEFT(VLOOKUP($A86,csapatok!$A:$GR,BF$271,FALSE),LEN(VLOOKUP($A86,csapatok!$A:$GR,BF$271,FALSE))-6),'csapat-ranglista'!$A:$CC,BF$272,FALSE)/8,VLOOKUP(VLOOKUP($A86,csapatok!$A:$GR,BF$271,FALSE),'csapat-ranglista'!$A:$CC,BF$272,FALSE)/4),0)</f>
        <v>0</v>
      </c>
      <c r="BG86" s="226">
        <f>IFERROR(IF(RIGHT(VLOOKUP($A86,csapatok!$A:$GR,BG$271,FALSE),5)="Csere",VLOOKUP(LEFT(VLOOKUP($A86,csapatok!$A:$GR,BG$271,FALSE),LEN(VLOOKUP($A86,csapatok!$A:$GR,BG$271,FALSE))-6),'csapat-ranglista'!$A:$CC,BG$272,FALSE)/8,VLOOKUP(VLOOKUP($A86,csapatok!$A:$GR,BG$271,FALSE),'csapat-ranglista'!$A:$CC,BG$272,FALSE)/4),0)</f>
        <v>0</v>
      </c>
      <c r="BH86" s="226">
        <f>IFERROR(IF(RIGHT(VLOOKUP($A86,csapatok!$A:$GR,BH$271,FALSE),5)="Csere",VLOOKUP(LEFT(VLOOKUP($A86,csapatok!$A:$GR,BH$271,FALSE),LEN(VLOOKUP($A86,csapatok!$A:$GR,BH$271,FALSE))-6),'csapat-ranglista'!$A:$CC,BH$272,FALSE)/8,VLOOKUP(VLOOKUP($A86,csapatok!$A:$GR,BH$271,FALSE),'csapat-ranglista'!$A:$CC,BH$272,FALSE)/4),0)</f>
        <v>0</v>
      </c>
      <c r="BI86" s="226">
        <f>IFERROR(IF(RIGHT(VLOOKUP($A86,csapatok!$A:$GR,BI$271,FALSE),5)="Csere",VLOOKUP(LEFT(VLOOKUP($A86,csapatok!$A:$GR,BI$271,FALSE),LEN(VLOOKUP($A86,csapatok!$A:$GR,BI$271,FALSE))-6),'csapat-ranglista'!$A:$CC,BI$272,FALSE)/8,VLOOKUP(VLOOKUP($A86,csapatok!$A:$GR,BI$271,FALSE),'csapat-ranglista'!$A:$CC,BI$272,FALSE)/4),0)</f>
        <v>0</v>
      </c>
      <c r="BJ86" s="226">
        <f>IFERROR(IF(RIGHT(VLOOKUP($A86,csapatok!$A:$GR,BJ$271,FALSE),5)="Csere",VLOOKUP(LEFT(VLOOKUP($A86,csapatok!$A:$GR,BJ$271,FALSE),LEN(VLOOKUP($A86,csapatok!$A:$GR,BJ$271,FALSE))-6),'csapat-ranglista'!$A:$CC,BJ$272,FALSE)/8,VLOOKUP(VLOOKUP($A86,csapatok!$A:$GR,BJ$271,FALSE),'csapat-ranglista'!$A:$CC,BJ$272,FALSE)/4),0)</f>
        <v>0</v>
      </c>
      <c r="BK86" s="226">
        <f>IFERROR(IF(RIGHT(VLOOKUP($A86,csapatok!$A:$GR,BK$271,FALSE),5)="Csere",VLOOKUP(LEFT(VLOOKUP($A86,csapatok!$A:$GR,BK$271,FALSE),LEN(VLOOKUP($A86,csapatok!$A:$GR,BK$271,FALSE))-6),'csapat-ranglista'!$A:$CC,BK$272,FALSE)/8,VLOOKUP(VLOOKUP($A86,csapatok!$A:$GR,BK$271,FALSE),'csapat-ranglista'!$A:$CC,BK$272,FALSE)/4),0)</f>
        <v>0</v>
      </c>
      <c r="BL86" s="226">
        <f>IFERROR(IF(RIGHT(VLOOKUP($A86,csapatok!$A:$GR,BL$271,FALSE),5)="Csere",VLOOKUP(LEFT(VLOOKUP($A86,csapatok!$A:$GR,BL$271,FALSE),LEN(VLOOKUP($A86,csapatok!$A:$GR,BL$271,FALSE))-6),'csapat-ranglista'!$A:$CC,BL$272,FALSE)/8,VLOOKUP(VLOOKUP($A86,csapatok!$A:$GR,BL$271,FALSE),'csapat-ranglista'!$A:$CC,BL$272,FALSE)/4),0)</f>
        <v>0</v>
      </c>
      <c r="BM86" s="226">
        <f>IFERROR(IF(RIGHT(VLOOKUP($A86,csapatok!$A:$GR,BM$271,FALSE),5)="Csere",VLOOKUP(LEFT(VLOOKUP($A86,csapatok!$A:$GR,BM$271,FALSE),LEN(VLOOKUP($A86,csapatok!$A:$GR,BM$271,FALSE))-6),'csapat-ranglista'!$A:$CC,BM$272,FALSE)/8,VLOOKUP(VLOOKUP($A86,csapatok!$A:$GR,BM$271,FALSE),'csapat-ranglista'!$A:$CC,BM$272,FALSE)/4),0)</f>
        <v>0</v>
      </c>
      <c r="BN86" s="226">
        <f>IFERROR(IF(RIGHT(VLOOKUP($A86,csapatok!$A:$GR,BN$271,FALSE),5)="Csere",VLOOKUP(LEFT(VLOOKUP($A86,csapatok!$A:$GR,BN$271,FALSE),LEN(VLOOKUP($A86,csapatok!$A:$GR,BN$271,FALSE))-6),'csapat-ranglista'!$A:$CC,BN$272,FALSE)/8,VLOOKUP(VLOOKUP($A86,csapatok!$A:$GR,BN$271,FALSE),'csapat-ranglista'!$A:$CC,BN$272,FALSE)/4),0)</f>
        <v>0</v>
      </c>
      <c r="BO86" s="226">
        <f>IFERROR(IF(RIGHT(VLOOKUP($A86,csapatok!$A:$GR,BO$271,FALSE),5)="Csere",VLOOKUP(LEFT(VLOOKUP($A86,csapatok!$A:$GR,BO$271,FALSE),LEN(VLOOKUP($A86,csapatok!$A:$GR,BO$271,FALSE))-6),'csapat-ranglista'!$A:$CC,BO$272,FALSE)/8,VLOOKUP(VLOOKUP($A86,csapatok!$A:$GR,BO$271,FALSE),'csapat-ranglista'!$A:$CC,BO$272,FALSE)/4),0)</f>
        <v>0</v>
      </c>
      <c r="BP86" s="226">
        <f>IFERROR(IF(RIGHT(VLOOKUP($A86,csapatok!$A:$GR,BP$271,FALSE),5)="Csere",VLOOKUP(LEFT(VLOOKUP($A86,csapatok!$A:$GR,BP$271,FALSE),LEN(VLOOKUP($A86,csapatok!$A:$GR,BP$271,FALSE))-6),'csapat-ranglista'!$A:$CC,BP$272,FALSE)/8,VLOOKUP(VLOOKUP($A86,csapatok!$A:$GR,BP$271,FALSE),'csapat-ranglista'!$A:$CC,BP$272,FALSE)/4),0)</f>
        <v>0</v>
      </c>
      <c r="BQ86" s="226">
        <f>IFERROR(IF(RIGHT(VLOOKUP($A86,csapatok!$A:$GR,BQ$271,FALSE),5)="Csere",VLOOKUP(LEFT(VLOOKUP($A86,csapatok!$A:$GR,BQ$271,FALSE),LEN(VLOOKUP($A86,csapatok!$A:$GR,BQ$271,FALSE))-6),'csapat-ranglista'!$A:$CC,BQ$272,FALSE)/8,VLOOKUP(VLOOKUP($A86,csapatok!$A:$GR,BQ$271,FALSE),'csapat-ranglista'!$A:$CC,BQ$272,FALSE)/4),0)</f>
        <v>0</v>
      </c>
      <c r="BR86" s="226">
        <f>IFERROR(IF(RIGHT(VLOOKUP($A86,csapatok!$A:$GR,BR$271,FALSE),5)="Csere",VLOOKUP(LEFT(VLOOKUP($A86,csapatok!$A:$GR,BR$271,FALSE),LEN(VLOOKUP($A86,csapatok!$A:$GR,BR$271,FALSE))-6),'csapat-ranglista'!$A:$CC,BR$272,FALSE)/8,VLOOKUP(VLOOKUP($A86,csapatok!$A:$GR,BR$271,FALSE),'csapat-ranglista'!$A:$CC,BR$272,FALSE)/4),0)</f>
        <v>0</v>
      </c>
      <c r="BS86" s="226">
        <f>IFERROR(IF(RIGHT(VLOOKUP($A86,csapatok!$A:$GR,BS$271,FALSE),5)="Csere",VLOOKUP(LEFT(VLOOKUP($A86,csapatok!$A:$GR,BS$271,FALSE),LEN(VLOOKUP($A86,csapatok!$A:$GR,BS$271,FALSE))-6),'csapat-ranglista'!$A:$CC,BS$272,FALSE)/8,VLOOKUP(VLOOKUP($A86,csapatok!$A:$GR,BS$271,FALSE),'csapat-ranglista'!$A:$CC,BS$272,FALSE)/4),0)</f>
        <v>0</v>
      </c>
      <c r="BT86" s="226">
        <f>IFERROR(IF(RIGHT(VLOOKUP($A86,csapatok!$A:$GR,BT$271,FALSE),5)="Csere",VLOOKUP(LEFT(VLOOKUP($A86,csapatok!$A:$GR,BT$271,FALSE),LEN(VLOOKUP($A86,csapatok!$A:$GR,BT$271,FALSE))-6),'csapat-ranglista'!$A:$CC,BT$272,FALSE)/8,VLOOKUP(VLOOKUP($A86,csapatok!$A:$GR,BT$271,FALSE),'csapat-ranglista'!$A:$CC,BT$272,FALSE)/4),0)</f>
        <v>0</v>
      </c>
      <c r="BU86" s="226">
        <f>IFERROR(IF(RIGHT(VLOOKUP($A86,csapatok!$A:$GR,BU$271,FALSE),5)="Csere",VLOOKUP(LEFT(VLOOKUP($A86,csapatok!$A:$GR,BU$271,FALSE),LEN(VLOOKUP($A86,csapatok!$A:$GR,BU$271,FALSE))-6),'csapat-ranglista'!$A:$CC,BU$272,FALSE)/8,VLOOKUP(VLOOKUP($A86,csapatok!$A:$GR,BU$271,FALSE),'csapat-ranglista'!$A:$CC,BU$272,FALSE)/4),0)</f>
        <v>0</v>
      </c>
      <c r="BV86" s="226">
        <f>IFERROR(IF(RIGHT(VLOOKUP($A86,csapatok!$A:$GR,BV$271,FALSE),5)="Csere",VLOOKUP(LEFT(VLOOKUP($A86,csapatok!$A:$GR,BV$271,FALSE),LEN(VLOOKUP($A86,csapatok!$A:$GR,BV$271,FALSE))-6),'csapat-ranglista'!$A:$CC,BV$272,FALSE)/8,VLOOKUP(VLOOKUP($A86,csapatok!$A:$GR,BV$271,FALSE),'csapat-ranglista'!$A:$CC,BV$272,FALSE)/4),0)</f>
        <v>0</v>
      </c>
      <c r="BW86" s="226">
        <f>IFERROR(IF(RIGHT(VLOOKUP($A86,csapatok!$A:$GR,BW$271,FALSE),5)="Csere",VLOOKUP(LEFT(VLOOKUP($A86,csapatok!$A:$GR,BW$271,FALSE),LEN(VLOOKUP($A86,csapatok!$A:$GR,BW$271,FALSE))-6),'csapat-ranglista'!$A:$CC,BW$272,FALSE)/8,VLOOKUP(VLOOKUP($A86,csapatok!$A:$GR,BW$271,FALSE),'csapat-ranglista'!$A:$CC,BW$272,FALSE)/4),0)</f>
        <v>0</v>
      </c>
      <c r="BX86" s="226">
        <f>IFERROR(IF(RIGHT(VLOOKUP($A86,csapatok!$A:$GR,BX$271,FALSE),5)="Csere",VLOOKUP(LEFT(VLOOKUP($A86,csapatok!$A:$GR,BX$271,FALSE),LEN(VLOOKUP($A86,csapatok!$A:$GR,BX$271,FALSE))-6),'csapat-ranglista'!$A:$CC,BX$272,FALSE)/8,VLOOKUP(VLOOKUP($A86,csapatok!$A:$GR,BX$271,FALSE),'csapat-ranglista'!$A:$CC,BX$272,FALSE)/4),0)</f>
        <v>5.5636822081669219</v>
      </c>
      <c r="BY86" s="226">
        <f>IFERROR(IF(RIGHT(VLOOKUP($A86,csapatok!$A:$GR,BY$271,FALSE),5)="Csere",VLOOKUP(LEFT(VLOOKUP($A86,csapatok!$A:$GR,BY$271,FALSE),LEN(VLOOKUP($A86,csapatok!$A:$GR,BY$271,FALSE))-6),'csapat-ranglista'!$A:$CC,BY$272,FALSE)/8,VLOOKUP(VLOOKUP($A86,csapatok!$A:$GR,BY$271,FALSE),'csapat-ranglista'!$A:$CC,BY$272,FALSE)/4),0)</f>
        <v>0</v>
      </c>
      <c r="BZ86" s="226">
        <f>IFERROR(IF(RIGHT(VLOOKUP($A86,csapatok!$A:$GR,BZ$271,FALSE),5)="Csere",VLOOKUP(LEFT(VLOOKUP($A86,csapatok!$A:$GR,BZ$271,FALSE),LEN(VLOOKUP($A86,csapatok!$A:$GR,BZ$271,FALSE))-6),'csapat-ranglista'!$A:$CC,BZ$272,FALSE)/8,VLOOKUP(VLOOKUP($A86,csapatok!$A:$GR,BZ$271,FALSE),'csapat-ranglista'!$A:$CC,BZ$272,FALSE)/4),0)</f>
        <v>0</v>
      </c>
      <c r="CA86" s="226">
        <f>IFERROR(IF(RIGHT(VLOOKUP($A86,csapatok!$A:$GR,CA$271,FALSE),5)="Csere",VLOOKUP(LEFT(VLOOKUP($A86,csapatok!$A:$GR,CA$271,FALSE),LEN(VLOOKUP($A86,csapatok!$A:$GR,CA$271,FALSE))-6),'csapat-ranglista'!$A:$CC,CA$272,FALSE)/8,VLOOKUP(VLOOKUP($A86,csapatok!$A:$GR,CA$271,FALSE),'csapat-ranglista'!$A:$CC,CA$272,FALSE)/4),0)</f>
        <v>0</v>
      </c>
      <c r="CB86" s="226">
        <f>IFERROR(IF(RIGHT(VLOOKUP($A86,csapatok!$A:$GR,CB$271,FALSE),5)="Csere",VLOOKUP(LEFT(VLOOKUP($A86,csapatok!$A:$GR,CB$271,FALSE),LEN(VLOOKUP($A86,csapatok!$A:$GR,CB$271,FALSE))-6),'csapat-ranglista'!$A:$CC,CB$272,FALSE)/8,VLOOKUP(VLOOKUP($A86,csapatok!$A:$GR,CB$271,FALSE),'csapat-ranglista'!$A:$CC,CB$272,FALSE)/4),0)</f>
        <v>0</v>
      </c>
      <c r="CC86" s="226">
        <f>IFERROR(IF(RIGHT(VLOOKUP($A86,csapatok!$A:$GR,CC$271,FALSE),5)="Csere",VLOOKUP(LEFT(VLOOKUP($A86,csapatok!$A:$GR,CC$271,FALSE),LEN(VLOOKUP($A86,csapatok!$A:$GR,CC$271,FALSE))-6),'csapat-ranglista'!$A:$CC,CC$272,FALSE)/8,VLOOKUP(VLOOKUP($A86,csapatok!$A:$GR,CC$271,FALSE),'csapat-ranglista'!$A:$CC,CC$272,FALSE)/4),0)</f>
        <v>0</v>
      </c>
      <c r="CD86" s="226">
        <f>IFERROR(IF(RIGHT(VLOOKUP($A86,csapatok!$A:$GR,CD$271,FALSE),5)="Csere",VLOOKUP(LEFT(VLOOKUP($A86,csapatok!$A:$GR,CD$271,FALSE),LEN(VLOOKUP($A86,csapatok!$A:$GR,CD$271,FALSE))-6),'csapat-ranglista'!$A:$CC,CD$272,FALSE)/8,VLOOKUP(VLOOKUP($A86,csapatok!$A:$GR,CD$271,FALSE),'csapat-ranglista'!$A:$CC,CD$272,FALSE)/4),0)</f>
        <v>0</v>
      </c>
      <c r="CE86" s="226">
        <f>IFERROR(IF(RIGHT(VLOOKUP($A86,csapatok!$A:$GR,CE$271,FALSE),5)="Csere",VLOOKUP(LEFT(VLOOKUP($A86,csapatok!$A:$GR,CE$271,FALSE),LEN(VLOOKUP($A86,csapatok!$A:$GR,CE$271,FALSE))-6),'csapat-ranglista'!$A:$CC,CE$272,FALSE)/8,VLOOKUP(VLOOKUP($A86,csapatok!$A:$GR,CE$271,FALSE),'csapat-ranglista'!$A:$CC,CE$272,FALSE)/4),0)</f>
        <v>0</v>
      </c>
      <c r="CF86" s="226">
        <f>IFERROR(IF(RIGHT(VLOOKUP($A86,csapatok!$A:$GR,CF$271,FALSE),5)="Csere",VLOOKUP(LEFT(VLOOKUP($A86,csapatok!$A:$GR,CF$271,FALSE),LEN(VLOOKUP($A86,csapatok!$A:$GR,CF$271,FALSE))-6),'csapat-ranglista'!$A:$CC,CF$272,FALSE)/8,VLOOKUP(VLOOKUP($A86,csapatok!$A:$GR,CF$271,FALSE),'csapat-ranglista'!$A:$CC,CF$272,FALSE)/4),0)</f>
        <v>0</v>
      </c>
      <c r="CG86" s="226">
        <f>IFERROR(IF(RIGHT(VLOOKUP($A86,csapatok!$A:$GR,CG$271,FALSE),5)="Csere",VLOOKUP(LEFT(VLOOKUP($A86,csapatok!$A:$GR,CG$271,FALSE),LEN(VLOOKUP($A86,csapatok!$A:$GR,CG$271,FALSE))-6),'csapat-ranglista'!$A:$CC,CG$272,FALSE)/8,VLOOKUP(VLOOKUP($A86,csapatok!$A:$GR,CG$271,FALSE),'csapat-ranglista'!$A:$CC,CG$272,FALSE)/4),0)</f>
        <v>0</v>
      </c>
      <c r="CH86" s="226">
        <f>IFERROR(IF(RIGHT(VLOOKUP($A86,csapatok!$A:$GR,CH$271,FALSE),5)="Csere",VLOOKUP(LEFT(VLOOKUP($A86,csapatok!$A:$GR,CH$271,FALSE),LEN(VLOOKUP($A86,csapatok!$A:$GR,CH$271,FALSE))-6),'csapat-ranglista'!$A:$CC,CH$272,FALSE)/8,VLOOKUP(VLOOKUP($A86,csapatok!$A:$GR,CH$271,FALSE),'csapat-ranglista'!$A:$CC,CH$272,FALSE)/4),0)</f>
        <v>0</v>
      </c>
      <c r="CI86" s="226">
        <f>IFERROR(IF(RIGHT(VLOOKUP($A86,csapatok!$A:$GR,CI$271,FALSE),5)="Csere",VLOOKUP(LEFT(VLOOKUP($A86,csapatok!$A:$GR,CI$271,FALSE),LEN(VLOOKUP($A86,csapatok!$A:$GR,CI$271,FALSE))-6),'csapat-ranglista'!$A:$CC,CI$272,FALSE)/8,VLOOKUP(VLOOKUP($A86,csapatok!$A:$GR,CI$271,FALSE),'csapat-ranglista'!$A:$CC,CI$272,FALSE)/4),0)</f>
        <v>0</v>
      </c>
      <c r="CJ86" s="227">
        <f>versenyek!$IQ$11*IFERROR(VLOOKUP(VLOOKUP($A86,versenyek!IP:IR,3,FALSE),szabalyok!$A$16:$B$23,2,FALSE)/4,0)</f>
        <v>0</v>
      </c>
      <c r="CK86" s="227">
        <f>versenyek!$IT$11*IFERROR(VLOOKUP(VLOOKUP($A86,versenyek!IS:IU,3,FALSE),szabalyok!$A$16:$B$23,2,FALSE)/4,0)</f>
        <v>0</v>
      </c>
      <c r="CL86" s="226"/>
      <c r="CM86" s="250">
        <f t="shared" si="4"/>
        <v>5.5636822081669219</v>
      </c>
    </row>
    <row r="87" spans="1:91">
      <c r="A87" s="1" t="s">
        <v>1385</v>
      </c>
      <c r="B87" s="292" t="s">
        <v>1396</v>
      </c>
      <c r="C87" s="133" t="s">
        <v>1236</v>
      </c>
      <c r="D87" s="32" t="s">
        <v>9</v>
      </c>
      <c r="E87" s="47">
        <v>0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2">
        <v>0</v>
      </c>
      <c r="Q87" s="32"/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f>IFERROR(IF(RIGHT(VLOOKUP($A87,csapatok!$A:$BL,X$271,FALSE),5)="Csere",VLOOKUP(LEFT(VLOOKUP($A87,csapatok!$A:$BL,X$271,FALSE),LEN(VLOOKUP($A87,csapatok!$A:$BL,X$271,FALSE))-6),'csapat-ranglista'!$A:$CC,X$272,FALSE)/8,VLOOKUP(VLOOKUP($A87,csapatok!$A:$BL,X$271,FALSE),'csapat-ranglista'!$A:$CC,X$272,FALSE)/4),0)</f>
        <v>0</v>
      </c>
      <c r="Y87" s="32">
        <f>IFERROR(IF(RIGHT(VLOOKUP($A87,csapatok!$A:$BL,Y$271,FALSE),5)="Csere",VLOOKUP(LEFT(VLOOKUP($A87,csapatok!$A:$BL,Y$271,FALSE),LEN(VLOOKUP($A87,csapatok!$A:$BL,Y$271,FALSE))-6),'csapat-ranglista'!$A:$CC,Y$272,FALSE)/8,VLOOKUP(VLOOKUP($A87,csapatok!$A:$BL,Y$271,FALSE),'csapat-ranglista'!$A:$CC,Y$272,FALSE)/4),0)</f>
        <v>0</v>
      </c>
      <c r="Z87" s="32">
        <f>IFERROR(IF(RIGHT(VLOOKUP($A87,csapatok!$A:$BL,Z$271,FALSE),5)="Csere",VLOOKUP(LEFT(VLOOKUP($A87,csapatok!$A:$BL,Z$271,FALSE),LEN(VLOOKUP($A87,csapatok!$A:$BL,Z$271,FALSE))-6),'csapat-ranglista'!$A:$CC,Z$272,FALSE)/8,VLOOKUP(VLOOKUP($A87,csapatok!$A:$BL,Z$271,FALSE),'csapat-ranglista'!$A:$CC,Z$272,FALSE)/4),0)</f>
        <v>0</v>
      </c>
      <c r="AA87" s="32">
        <f>IFERROR(IF(RIGHT(VLOOKUP($A87,csapatok!$A:$BL,AA$271,FALSE),5)="Csere",VLOOKUP(LEFT(VLOOKUP($A87,csapatok!$A:$BL,AA$271,FALSE),LEN(VLOOKUP($A87,csapatok!$A:$BL,AA$271,FALSE))-6),'csapat-ranglista'!$A:$CC,AA$272,FALSE)/8,VLOOKUP(VLOOKUP($A87,csapatok!$A:$BL,AA$271,FALSE),'csapat-ranglista'!$A:$CC,AA$272,FALSE)/4),0)</f>
        <v>0</v>
      </c>
      <c r="AB87" s="226">
        <f>IFERROR(IF(RIGHT(VLOOKUP($A87,csapatok!$A:$BL,AB$271,FALSE),5)="Csere",VLOOKUP(LEFT(VLOOKUP($A87,csapatok!$A:$BL,AB$271,FALSE),LEN(VLOOKUP($A87,csapatok!$A:$BL,AB$271,FALSE))-6),'csapat-ranglista'!$A:$CC,AB$272,FALSE)/8,VLOOKUP(VLOOKUP($A87,csapatok!$A:$BL,AB$271,FALSE),'csapat-ranglista'!$A:$CC,AB$272,FALSE)/4),0)</f>
        <v>0</v>
      </c>
      <c r="AC87" s="226">
        <f>IFERROR(IF(RIGHT(VLOOKUP($A87,csapatok!$A:$BL,AC$271,FALSE),5)="Csere",VLOOKUP(LEFT(VLOOKUP($A87,csapatok!$A:$BL,AC$271,FALSE),LEN(VLOOKUP($A87,csapatok!$A:$BL,AC$271,FALSE))-6),'csapat-ranglista'!$A:$CC,AC$272,FALSE)/8,VLOOKUP(VLOOKUP($A87,csapatok!$A:$BL,AC$271,FALSE),'csapat-ranglista'!$A:$CC,AC$272,FALSE)/4),0)</f>
        <v>0</v>
      </c>
      <c r="AD87" s="226">
        <f>IFERROR(IF(RIGHT(VLOOKUP($A87,csapatok!$A:$BL,AD$271,FALSE),5)="Csere",VLOOKUP(LEFT(VLOOKUP($A87,csapatok!$A:$BL,AD$271,FALSE),LEN(VLOOKUP($A87,csapatok!$A:$BL,AD$271,FALSE))-6),'csapat-ranglista'!$A:$CC,AD$272,FALSE)/8,VLOOKUP(VLOOKUP($A87,csapatok!$A:$BL,AD$271,FALSE),'csapat-ranglista'!$A:$CC,AD$272,FALSE)/4),0)</f>
        <v>0</v>
      </c>
      <c r="AE87" s="226">
        <f>IFERROR(IF(RIGHT(VLOOKUP($A87,csapatok!$A:$BL,AE$271,FALSE),5)="Csere",VLOOKUP(LEFT(VLOOKUP($A87,csapatok!$A:$BL,AE$271,FALSE),LEN(VLOOKUP($A87,csapatok!$A:$BL,AE$271,FALSE))-6),'csapat-ranglista'!$A:$CC,AE$272,FALSE)/8,VLOOKUP(VLOOKUP($A87,csapatok!$A:$BL,AE$271,FALSE),'csapat-ranglista'!$A:$CC,AE$272,FALSE)/4),0)</f>
        <v>0</v>
      </c>
      <c r="AF87" s="226">
        <f>IFERROR(IF(RIGHT(VLOOKUP($A87,csapatok!$A:$BL,AF$271,FALSE),5)="Csere",VLOOKUP(LEFT(VLOOKUP($A87,csapatok!$A:$BL,AF$271,FALSE),LEN(VLOOKUP($A87,csapatok!$A:$BL,AF$271,FALSE))-6),'csapat-ranglista'!$A:$CC,AF$272,FALSE)/8,VLOOKUP(VLOOKUP($A87,csapatok!$A:$BL,AF$271,FALSE),'csapat-ranglista'!$A:$CC,AF$272,FALSE)/4),0)</f>
        <v>0</v>
      </c>
      <c r="AG87" s="226">
        <f>IFERROR(IF(RIGHT(VLOOKUP($A87,csapatok!$A:$BL,AG$271,FALSE),5)="Csere",VLOOKUP(LEFT(VLOOKUP($A87,csapatok!$A:$BL,AG$271,FALSE),LEN(VLOOKUP($A87,csapatok!$A:$BL,AG$271,FALSE))-6),'csapat-ranglista'!$A:$CC,AG$272,FALSE)/8,VLOOKUP(VLOOKUP($A87,csapatok!$A:$BL,AG$271,FALSE),'csapat-ranglista'!$A:$CC,AG$272,FALSE)/4),0)</f>
        <v>0</v>
      </c>
      <c r="AH87" s="226">
        <f>IFERROR(IF(RIGHT(VLOOKUP($A87,csapatok!$A:$BL,AH$271,FALSE),5)="Csere",VLOOKUP(LEFT(VLOOKUP($A87,csapatok!$A:$BL,AH$271,FALSE),LEN(VLOOKUP($A87,csapatok!$A:$BL,AH$271,FALSE))-6),'csapat-ranglista'!$A:$CC,AH$272,FALSE)/8,VLOOKUP(VLOOKUP($A87,csapatok!$A:$BL,AH$271,FALSE),'csapat-ranglista'!$A:$CC,AH$272,FALSE)/4),0)</f>
        <v>0</v>
      </c>
      <c r="AI87" s="226">
        <f>IFERROR(IF(RIGHT(VLOOKUP($A87,csapatok!$A:$BL,AI$271,FALSE),5)="Csere",VLOOKUP(LEFT(VLOOKUP($A87,csapatok!$A:$BL,AI$271,FALSE),LEN(VLOOKUP($A87,csapatok!$A:$BL,AI$271,FALSE))-6),'csapat-ranglista'!$A:$CC,AI$272,FALSE)/8,VLOOKUP(VLOOKUP($A87,csapatok!$A:$BL,AI$271,FALSE),'csapat-ranglista'!$A:$CC,AI$272,FALSE)/4),0)</f>
        <v>0</v>
      </c>
      <c r="AJ87" s="226">
        <f>IFERROR(IF(RIGHT(VLOOKUP($A87,csapatok!$A:$BL,AJ$271,FALSE),5)="Csere",VLOOKUP(LEFT(VLOOKUP($A87,csapatok!$A:$BL,AJ$271,FALSE),LEN(VLOOKUP($A87,csapatok!$A:$BL,AJ$271,FALSE))-6),'csapat-ranglista'!$A:$CC,AJ$272,FALSE)/8,VLOOKUP(VLOOKUP($A87,csapatok!$A:$BL,AJ$271,FALSE),'csapat-ranglista'!$A:$CC,AJ$272,FALSE)/2),0)</f>
        <v>0</v>
      </c>
      <c r="AK87" s="226">
        <f>IFERROR(IF(RIGHT(VLOOKUP($A87,csapatok!$A:$CN,AK$271,FALSE),5)="Csere",VLOOKUP(LEFT(VLOOKUP($A87,csapatok!$A:$CN,AK$271,FALSE),LEN(VLOOKUP($A87,csapatok!$A:$CN,AK$271,FALSE))-6),'csapat-ranglista'!$A:$CC,AK$272,FALSE)/8,VLOOKUP(VLOOKUP($A87,csapatok!$A:$CN,AK$271,FALSE),'csapat-ranglista'!$A:$CC,AK$272,FALSE)/4),0)</f>
        <v>0</v>
      </c>
      <c r="AL87" s="226">
        <f>IFERROR(IF(RIGHT(VLOOKUP($A87,csapatok!$A:$CN,AL$271,FALSE),5)="Csere",VLOOKUP(LEFT(VLOOKUP($A87,csapatok!$A:$CN,AL$271,FALSE),LEN(VLOOKUP($A87,csapatok!$A:$CN,AL$271,FALSE))-6),'csapat-ranglista'!$A:$CC,AL$272,FALSE)/8,VLOOKUP(VLOOKUP($A87,csapatok!$A:$CN,AL$271,FALSE),'csapat-ranglista'!$A:$CC,AL$272,FALSE)/4),0)</f>
        <v>0</v>
      </c>
      <c r="AM87" s="226">
        <f>IFERROR(IF(RIGHT(VLOOKUP($A87,csapatok!$A:$CN,AM$271,FALSE),5)="Csere",VLOOKUP(LEFT(VLOOKUP($A87,csapatok!$A:$CN,AM$271,FALSE),LEN(VLOOKUP($A87,csapatok!$A:$CN,AM$271,FALSE))-6),'csapat-ranglista'!$A:$CC,AM$272,FALSE)/8,VLOOKUP(VLOOKUP($A87,csapatok!$A:$CN,AM$271,FALSE),'csapat-ranglista'!$A:$CC,AM$272,FALSE)/4),0)</f>
        <v>0</v>
      </c>
      <c r="AN87" s="226">
        <f>IFERROR(IF(RIGHT(VLOOKUP($A87,csapatok!$A:$CN,AN$271,FALSE),5)="Csere",VLOOKUP(LEFT(VLOOKUP($A87,csapatok!$A:$CN,AN$271,FALSE),LEN(VLOOKUP($A87,csapatok!$A:$CN,AN$271,FALSE))-6),'csapat-ranglista'!$A:$CC,AN$272,FALSE)/8,VLOOKUP(VLOOKUP($A87,csapatok!$A:$CN,AN$271,FALSE),'csapat-ranglista'!$A:$CC,AN$272,FALSE)/4),0)</f>
        <v>0</v>
      </c>
      <c r="AO87" s="226">
        <f>IFERROR(IF(RIGHT(VLOOKUP($A87,csapatok!$A:$CN,AO$271,FALSE),5)="Csere",VLOOKUP(LEFT(VLOOKUP($A87,csapatok!$A:$CN,AO$271,FALSE),LEN(VLOOKUP($A87,csapatok!$A:$CN,AO$271,FALSE))-6),'csapat-ranglista'!$A:$CC,AO$272,FALSE)/8,VLOOKUP(VLOOKUP($A87,csapatok!$A:$CN,AO$271,FALSE),'csapat-ranglista'!$A:$CC,AO$272,FALSE)/4),0)</f>
        <v>0</v>
      </c>
      <c r="AP87" s="226">
        <f>IFERROR(IF(RIGHT(VLOOKUP($A87,csapatok!$A:$CN,AP$271,FALSE),5)="Csere",VLOOKUP(LEFT(VLOOKUP($A87,csapatok!$A:$CN,AP$271,FALSE),LEN(VLOOKUP($A87,csapatok!$A:$CN,AP$271,FALSE))-6),'csapat-ranglista'!$A:$CC,AP$272,FALSE)/8,VLOOKUP(VLOOKUP($A87,csapatok!$A:$CN,AP$271,FALSE),'csapat-ranglista'!$A:$CC,AP$272,FALSE)/4),0)</f>
        <v>0</v>
      </c>
      <c r="AQ87" s="226">
        <f>IFERROR(IF(RIGHT(VLOOKUP($A87,csapatok!$A:$CN,AQ$271,FALSE),5)="Csere",VLOOKUP(LEFT(VLOOKUP($A87,csapatok!$A:$CN,AQ$271,FALSE),LEN(VLOOKUP($A87,csapatok!$A:$CN,AQ$271,FALSE))-6),'csapat-ranglista'!$A:$CC,AQ$272,FALSE)/8,VLOOKUP(VLOOKUP($A87,csapatok!$A:$CN,AQ$271,FALSE),'csapat-ranglista'!$A:$CC,AQ$272,FALSE)/4),0)</f>
        <v>0</v>
      </c>
      <c r="AR87" s="226">
        <f>IFERROR(IF(RIGHT(VLOOKUP($A87,csapatok!$A:$CN,AR$271,FALSE),5)="Csere",VLOOKUP(LEFT(VLOOKUP($A87,csapatok!$A:$CN,AR$271,FALSE),LEN(VLOOKUP($A87,csapatok!$A:$CN,AR$271,FALSE))-6),'csapat-ranglista'!$A:$CC,AR$272,FALSE)/8,VLOOKUP(VLOOKUP($A87,csapatok!$A:$CN,AR$271,FALSE),'csapat-ranglista'!$A:$CC,AR$272,FALSE)/4),0)</f>
        <v>0</v>
      </c>
      <c r="AS87" s="226">
        <f>IFERROR(IF(RIGHT(VLOOKUP($A87,csapatok!$A:$CN,AS$271,FALSE),5)="Csere",VLOOKUP(LEFT(VLOOKUP($A87,csapatok!$A:$CN,AS$271,FALSE),LEN(VLOOKUP($A87,csapatok!$A:$CN,AS$271,FALSE))-6),'csapat-ranglista'!$A:$CC,AS$272,FALSE)/8,VLOOKUP(VLOOKUP($A87,csapatok!$A:$CN,AS$271,FALSE),'csapat-ranglista'!$A:$CC,AS$272,FALSE)/4),0)</f>
        <v>0</v>
      </c>
      <c r="AT87" s="226">
        <f>IFERROR(IF(RIGHT(VLOOKUP($A87,csapatok!$A:$CN,AT$271,FALSE),5)="Csere",VLOOKUP(LEFT(VLOOKUP($A87,csapatok!$A:$CN,AT$271,FALSE),LEN(VLOOKUP($A87,csapatok!$A:$CN,AT$271,FALSE))-6),'csapat-ranglista'!$A:$CC,AT$272,FALSE)/8,VLOOKUP(VLOOKUP($A87,csapatok!$A:$CN,AT$271,FALSE),'csapat-ranglista'!$A:$CC,AT$272,FALSE)/4),0)</f>
        <v>0</v>
      </c>
      <c r="AU87" s="226">
        <f>IFERROR(IF(RIGHT(VLOOKUP($A87,csapatok!$A:$CN,AU$271,FALSE),5)="Csere",VLOOKUP(LEFT(VLOOKUP($A87,csapatok!$A:$CN,AU$271,FALSE),LEN(VLOOKUP($A87,csapatok!$A:$CN,AU$271,FALSE))-6),'csapat-ranglista'!$A:$CC,AU$272,FALSE)/8,VLOOKUP(VLOOKUP($A87,csapatok!$A:$CN,AU$271,FALSE),'csapat-ranglista'!$A:$CC,AU$272,FALSE)/4),0)</f>
        <v>0</v>
      </c>
      <c r="AV87" s="226">
        <f>IFERROR(IF(RIGHT(VLOOKUP($A87,csapatok!$A:$CN,AV$271,FALSE),5)="Csere",VLOOKUP(LEFT(VLOOKUP($A87,csapatok!$A:$CN,AV$271,FALSE),LEN(VLOOKUP($A87,csapatok!$A:$CN,AV$271,FALSE))-6),'csapat-ranglista'!$A:$CC,AV$272,FALSE)/8,VLOOKUP(VLOOKUP($A87,csapatok!$A:$CN,AV$271,FALSE),'csapat-ranglista'!$A:$CC,AV$272,FALSE)/4),0)</f>
        <v>0</v>
      </c>
      <c r="AW87" s="226">
        <f>IFERROR(IF(RIGHT(VLOOKUP($A87,csapatok!$A:$CN,AW$271,FALSE),5)="Csere",VLOOKUP(LEFT(VLOOKUP($A87,csapatok!$A:$CN,AW$271,FALSE),LEN(VLOOKUP($A87,csapatok!$A:$CN,AW$271,FALSE))-6),'csapat-ranglista'!$A:$CC,AW$272,FALSE)/8,VLOOKUP(VLOOKUP($A87,csapatok!$A:$CN,AW$271,FALSE),'csapat-ranglista'!$A:$CC,AW$272,FALSE)/4),0)</f>
        <v>0</v>
      </c>
      <c r="AX87" s="226">
        <f>IFERROR(IF(RIGHT(VLOOKUP($A87,csapatok!$A:$CN,AX$271,FALSE),5)="Csere",VLOOKUP(LEFT(VLOOKUP($A87,csapatok!$A:$CN,AX$271,FALSE),LEN(VLOOKUP($A87,csapatok!$A:$CN,AX$271,FALSE))-6),'csapat-ranglista'!$A:$CC,AX$272,FALSE)/8,VLOOKUP(VLOOKUP($A87,csapatok!$A:$CN,AX$271,FALSE),'csapat-ranglista'!$A:$CC,AX$272,FALSE)/4),0)</f>
        <v>0</v>
      </c>
      <c r="AY87" s="226">
        <f>IFERROR(IF(RIGHT(VLOOKUP($A87,csapatok!$A:$GR,AY$271,FALSE),5)="Csere",VLOOKUP(LEFT(VLOOKUP($A87,csapatok!$A:$GR,AY$271,FALSE),LEN(VLOOKUP($A87,csapatok!$A:$GR,AY$271,FALSE))-6),'csapat-ranglista'!$A:$CC,AY$272,FALSE)/8,VLOOKUP(VLOOKUP($A87,csapatok!$A:$GR,AY$271,FALSE),'csapat-ranglista'!$A:$CC,AY$272,FALSE)/4),0)</f>
        <v>0</v>
      </c>
      <c r="AZ87" s="226">
        <f>IFERROR(IF(RIGHT(VLOOKUP($A87,csapatok!$A:$GR,AZ$271,FALSE),5)="Csere",VLOOKUP(LEFT(VLOOKUP($A87,csapatok!$A:$GR,AZ$271,FALSE),LEN(VLOOKUP($A87,csapatok!$A:$GR,AZ$271,FALSE))-6),'csapat-ranglista'!$A:$CC,AZ$272,FALSE)/8,VLOOKUP(VLOOKUP($A87,csapatok!$A:$GR,AZ$271,FALSE),'csapat-ranglista'!$A:$CC,AZ$272,FALSE)/4),0)</f>
        <v>0</v>
      </c>
      <c r="BA87" s="226">
        <f>IFERROR(IF(RIGHT(VLOOKUP($A87,csapatok!$A:$GR,BA$271,FALSE),5)="Csere",VLOOKUP(LEFT(VLOOKUP($A87,csapatok!$A:$GR,BA$271,FALSE),LEN(VLOOKUP($A87,csapatok!$A:$GR,BA$271,FALSE))-6),'csapat-ranglista'!$A:$CC,BA$272,FALSE)/8,VLOOKUP(VLOOKUP($A87,csapatok!$A:$GR,BA$271,FALSE),'csapat-ranglista'!$A:$CC,BA$272,FALSE)/4),0)</f>
        <v>0</v>
      </c>
      <c r="BB87" s="226">
        <f>IFERROR(IF(RIGHT(VLOOKUP($A87,csapatok!$A:$GR,BB$271,FALSE),5)="Csere",VLOOKUP(LEFT(VLOOKUP($A87,csapatok!$A:$GR,BB$271,FALSE),LEN(VLOOKUP($A87,csapatok!$A:$GR,BB$271,FALSE))-6),'csapat-ranglista'!$A:$CC,BB$272,FALSE)/8,VLOOKUP(VLOOKUP($A87,csapatok!$A:$GR,BB$271,FALSE),'csapat-ranglista'!$A:$CC,BB$272,FALSE)/4),0)</f>
        <v>0</v>
      </c>
      <c r="BC87" s="227">
        <f>versenyek!$ES$11*IFERROR(VLOOKUP(VLOOKUP($A87,versenyek!ER:ET,3,FALSE),szabalyok!$A$16:$B$23,2,FALSE)/4,0)</f>
        <v>0</v>
      </c>
      <c r="BD87" s="227">
        <f>versenyek!$EV$11*IFERROR(VLOOKUP(VLOOKUP($A87,versenyek!EU:EW,3,FALSE),szabalyok!$A$16:$B$23,2,FALSE)/4,0)</f>
        <v>0</v>
      </c>
      <c r="BE87" s="226">
        <f>IFERROR(IF(RIGHT(VLOOKUP($A87,csapatok!$A:$GR,BE$271,FALSE),5)="Csere",VLOOKUP(LEFT(VLOOKUP($A87,csapatok!$A:$GR,BE$271,FALSE),LEN(VLOOKUP($A87,csapatok!$A:$GR,BE$271,FALSE))-6),'csapat-ranglista'!$A:$CC,BE$272,FALSE)/8,VLOOKUP(VLOOKUP($A87,csapatok!$A:$GR,BE$271,FALSE),'csapat-ranglista'!$A:$CC,BE$272,FALSE)/4),0)</f>
        <v>0</v>
      </c>
      <c r="BF87" s="226">
        <f>IFERROR(IF(RIGHT(VLOOKUP($A87,csapatok!$A:$GR,BF$271,FALSE),5)="Csere",VLOOKUP(LEFT(VLOOKUP($A87,csapatok!$A:$GR,BF$271,FALSE),LEN(VLOOKUP($A87,csapatok!$A:$GR,BF$271,FALSE))-6),'csapat-ranglista'!$A:$CC,BF$272,FALSE)/8,VLOOKUP(VLOOKUP($A87,csapatok!$A:$GR,BF$271,FALSE),'csapat-ranglista'!$A:$CC,BF$272,FALSE)/4),0)</f>
        <v>0</v>
      </c>
      <c r="BG87" s="226">
        <f>IFERROR(IF(RIGHT(VLOOKUP($A87,csapatok!$A:$GR,BG$271,FALSE),5)="Csere",VLOOKUP(LEFT(VLOOKUP($A87,csapatok!$A:$GR,BG$271,FALSE),LEN(VLOOKUP($A87,csapatok!$A:$GR,BG$271,FALSE))-6),'csapat-ranglista'!$A:$CC,BG$272,FALSE)/8,VLOOKUP(VLOOKUP($A87,csapatok!$A:$GR,BG$271,FALSE),'csapat-ranglista'!$A:$CC,BG$272,FALSE)/4),0)</f>
        <v>0</v>
      </c>
      <c r="BH87" s="226">
        <f>IFERROR(IF(RIGHT(VLOOKUP($A87,csapatok!$A:$GR,BH$271,FALSE),5)="Csere",VLOOKUP(LEFT(VLOOKUP($A87,csapatok!$A:$GR,BH$271,FALSE),LEN(VLOOKUP($A87,csapatok!$A:$GR,BH$271,FALSE))-6),'csapat-ranglista'!$A:$CC,BH$272,FALSE)/8,VLOOKUP(VLOOKUP($A87,csapatok!$A:$GR,BH$271,FALSE),'csapat-ranglista'!$A:$CC,BH$272,FALSE)/4),0)</f>
        <v>0</v>
      </c>
      <c r="BI87" s="226">
        <f>IFERROR(IF(RIGHT(VLOOKUP($A87,csapatok!$A:$GR,BI$271,FALSE),5)="Csere",VLOOKUP(LEFT(VLOOKUP($A87,csapatok!$A:$GR,BI$271,FALSE),LEN(VLOOKUP($A87,csapatok!$A:$GR,BI$271,FALSE))-6),'csapat-ranglista'!$A:$CC,BI$272,FALSE)/8,VLOOKUP(VLOOKUP($A87,csapatok!$A:$GR,BI$271,FALSE),'csapat-ranglista'!$A:$CC,BI$272,FALSE)/4),0)</f>
        <v>0</v>
      </c>
      <c r="BJ87" s="226">
        <f>IFERROR(IF(RIGHT(VLOOKUP($A87,csapatok!$A:$GR,BJ$271,FALSE),5)="Csere",VLOOKUP(LEFT(VLOOKUP($A87,csapatok!$A:$GR,BJ$271,FALSE),LEN(VLOOKUP($A87,csapatok!$A:$GR,BJ$271,FALSE))-6),'csapat-ranglista'!$A:$CC,BJ$272,FALSE)/8,VLOOKUP(VLOOKUP($A87,csapatok!$A:$GR,BJ$271,FALSE),'csapat-ranglista'!$A:$CC,BJ$272,FALSE)/4),0)</f>
        <v>0</v>
      </c>
      <c r="BK87" s="226">
        <f>IFERROR(IF(RIGHT(VLOOKUP($A87,csapatok!$A:$GR,BK$271,FALSE),5)="Csere",VLOOKUP(LEFT(VLOOKUP($A87,csapatok!$A:$GR,BK$271,FALSE),LEN(VLOOKUP($A87,csapatok!$A:$GR,BK$271,FALSE))-6),'csapat-ranglista'!$A:$CC,BK$272,FALSE)/8,VLOOKUP(VLOOKUP($A87,csapatok!$A:$GR,BK$271,FALSE),'csapat-ranglista'!$A:$CC,BK$272,FALSE)/4),0)</f>
        <v>0</v>
      </c>
      <c r="BL87" s="226">
        <f>IFERROR(IF(RIGHT(VLOOKUP($A87,csapatok!$A:$GR,BL$271,FALSE),5)="Csere",VLOOKUP(LEFT(VLOOKUP($A87,csapatok!$A:$GR,BL$271,FALSE),LEN(VLOOKUP($A87,csapatok!$A:$GR,BL$271,FALSE))-6),'csapat-ranglista'!$A:$CC,BL$272,FALSE)/8,VLOOKUP(VLOOKUP($A87,csapatok!$A:$GR,BL$271,FALSE),'csapat-ranglista'!$A:$CC,BL$272,FALSE)/4),0)</f>
        <v>0</v>
      </c>
      <c r="BM87" s="226">
        <f>IFERROR(IF(RIGHT(VLOOKUP($A87,csapatok!$A:$GR,BM$271,FALSE),5)="Csere",VLOOKUP(LEFT(VLOOKUP($A87,csapatok!$A:$GR,BM$271,FALSE),LEN(VLOOKUP($A87,csapatok!$A:$GR,BM$271,FALSE))-6),'csapat-ranglista'!$A:$CC,BM$272,FALSE)/8,VLOOKUP(VLOOKUP($A87,csapatok!$A:$GR,BM$271,FALSE),'csapat-ranglista'!$A:$CC,BM$272,FALSE)/4),0)</f>
        <v>0</v>
      </c>
      <c r="BN87" s="226">
        <f>IFERROR(IF(RIGHT(VLOOKUP($A87,csapatok!$A:$GR,BN$271,FALSE),5)="Csere",VLOOKUP(LEFT(VLOOKUP($A87,csapatok!$A:$GR,BN$271,FALSE),LEN(VLOOKUP($A87,csapatok!$A:$GR,BN$271,FALSE))-6),'csapat-ranglista'!$A:$CC,BN$272,FALSE)/8,VLOOKUP(VLOOKUP($A87,csapatok!$A:$GR,BN$271,FALSE),'csapat-ranglista'!$A:$CC,BN$272,FALSE)/4),0)</f>
        <v>0</v>
      </c>
      <c r="BO87" s="226">
        <f>IFERROR(IF(RIGHT(VLOOKUP($A87,csapatok!$A:$GR,BO$271,FALSE),5)="Csere",VLOOKUP(LEFT(VLOOKUP($A87,csapatok!$A:$GR,BO$271,FALSE),LEN(VLOOKUP($A87,csapatok!$A:$GR,BO$271,FALSE))-6),'csapat-ranglista'!$A:$CC,BO$272,FALSE)/8,VLOOKUP(VLOOKUP($A87,csapatok!$A:$GR,BO$271,FALSE),'csapat-ranglista'!$A:$CC,BO$272,FALSE)/4),0)</f>
        <v>0</v>
      </c>
      <c r="BP87" s="226">
        <f>IFERROR(IF(RIGHT(VLOOKUP($A87,csapatok!$A:$GR,BP$271,FALSE),5)="Csere",VLOOKUP(LEFT(VLOOKUP($A87,csapatok!$A:$GR,BP$271,FALSE),LEN(VLOOKUP($A87,csapatok!$A:$GR,BP$271,FALSE))-6),'csapat-ranglista'!$A:$CC,BP$272,FALSE)/8,VLOOKUP(VLOOKUP($A87,csapatok!$A:$GR,BP$271,FALSE),'csapat-ranglista'!$A:$CC,BP$272,FALSE)/4),0)</f>
        <v>0</v>
      </c>
      <c r="BQ87" s="226">
        <f>IFERROR(IF(RIGHT(VLOOKUP($A87,csapatok!$A:$GR,BQ$271,FALSE),5)="Csere",VLOOKUP(LEFT(VLOOKUP($A87,csapatok!$A:$GR,BQ$271,FALSE),LEN(VLOOKUP($A87,csapatok!$A:$GR,BQ$271,FALSE))-6),'csapat-ranglista'!$A:$CC,BQ$272,FALSE)/8,VLOOKUP(VLOOKUP($A87,csapatok!$A:$GR,BQ$271,FALSE),'csapat-ranglista'!$A:$CC,BQ$272,FALSE)/4),0)</f>
        <v>0</v>
      </c>
      <c r="BR87" s="226">
        <f>IFERROR(IF(RIGHT(VLOOKUP($A87,csapatok!$A:$GR,BR$271,FALSE),5)="Csere",VLOOKUP(LEFT(VLOOKUP($A87,csapatok!$A:$GR,BR$271,FALSE),LEN(VLOOKUP($A87,csapatok!$A:$GR,BR$271,FALSE))-6),'csapat-ranglista'!$A:$CC,BR$272,FALSE)/8,VLOOKUP(VLOOKUP($A87,csapatok!$A:$GR,BR$271,FALSE),'csapat-ranglista'!$A:$CC,BR$272,FALSE)/4),0)</f>
        <v>0</v>
      </c>
      <c r="BS87" s="226">
        <f>IFERROR(IF(RIGHT(VLOOKUP($A87,csapatok!$A:$GR,BS$271,FALSE),5)="Csere",VLOOKUP(LEFT(VLOOKUP($A87,csapatok!$A:$GR,BS$271,FALSE),LEN(VLOOKUP($A87,csapatok!$A:$GR,BS$271,FALSE))-6),'csapat-ranglista'!$A:$CC,BS$272,FALSE)/8,VLOOKUP(VLOOKUP($A87,csapatok!$A:$GR,BS$271,FALSE),'csapat-ranglista'!$A:$CC,BS$272,FALSE)/4),0)</f>
        <v>0</v>
      </c>
      <c r="BT87" s="226">
        <f>IFERROR(IF(RIGHT(VLOOKUP($A87,csapatok!$A:$GR,BT$271,FALSE),5)="Csere",VLOOKUP(LEFT(VLOOKUP($A87,csapatok!$A:$GR,BT$271,FALSE),LEN(VLOOKUP($A87,csapatok!$A:$GR,BT$271,FALSE))-6),'csapat-ranglista'!$A:$CC,BT$272,FALSE)/8,VLOOKUP(VLOOKUP($A87,csapatok!$A:$GR,BT$271,FALSE),'csapat-ranglista'!$A:$CC,BT$272,FALSE)/4),0)</f>
        <v>0</v>
      </c>
      <c r="BU87" s="226">
        <f>IFERROR(IF(RIGHT(VLOOKUP($A87,csapatok!$A:$GR,BU$271,FALSE),5)="Csere",VLOOKUP(LEFT(VLOOKUP($A87,csapatok!$A:$GR,BU$271,FALSE),LEN(VLOOKUP($A87,csapatok!$A:$GR,BU$271,FALSE))-6),'csapat-ranglista'!$A:$CC,BU$272,FALSE)/8,VLOOKUP(VLOOKUP($A87,csapatok!$A:$GR,BU$271,FALSE),'csapat-ranglista'!$A:$CC,BU$272,FALSE)/4),0)</f>
        <v>0</v>
      </c>
      <c r="BV87" s="226">
        <f>IFERROR(IF(RIGHT(VLOOKUP($A87,csapatok!$A:$GR,BV$271,FALSE),5)="Csere",VLOOKUP(LEFT(VLOOKUP($A87,csapatok!$A:$GR,BV$271,FALSE),LEN(VLOOKUP($A87,csapatok!$A:$GR,BV$271,FALSE))-6),'csapat-ranglista'!$A:$CC,BV$272,FALSE)/8,VLOOKUP(VLOOKUP($A87,csapatok!$A:$GR,BV$271,FALSE),'csapat-ranglista'!$A:$CC,BV$272,FALSE)/4),0)</f>
        <v>0</v>
      </c>
      <c r="BW87" s="226">
        <f>IFERROR(IF(RIGHT(VLOOKUP($A87,csapatok!$A:$GR,BW$271,FALSE),5)="Csere",VLOOKUP(LEFT(VLOOKUP($A87,csapatok!$A:$GR,BW$271,FALSE),LEN(VLOOKUP($A87,csapatok!$A:$GR,BW$271,FALSE))-6),'csapat-ranglista'!$A:$CC,BW$272,FALSE)/8,VLOOKUP(VLOOKUP($A87,csapatok!$A:$GR,BW$271,FALSE),'csapat-ranglista'!$A:$CC,BW$272,FALSE)/4),0)</f>
        <v>0</v>
      </c>
      <c r="BX87" s="226">
        <f>IFERROR(IF(RIGHT(VLOOKUP($A87,csapatok!$A:$GR,BX$271,FALSE),5)="Csere",VLOOKUP(LEFT(VLOOKUP($A87,csapatok!$A:$GR,BX$271,FALSE),LEN(VLOOKUP($A87,csapatok!$A:$GR,BX$271,FALSE))-6),'csapat-ranglista'!$A:$CC,BX$272,FALSE)/8,VLOOKUP(VLOOKUP($A87,csapatok!$A:$GR,BX$271,FALSE),'csapat-ranglista'!$A:$CC,BX$272,FALSE)/4),0)</f>
        <v>0</v>
      </c>
      <c r="BY87" s="226">
        <f>IFERROR(IF(RIGHT(VLOOKUP($A87,csapatok!$A:$GR,BY$271,FALSE),5)="Csere",VLOOKUP(LEFT(VLOOKUP($A87,csapatok!$A:$GR,BY$271,FALSE),LEN(VLOOKUP($A87,csapatok!$A:$GR,BY$271,FALSE))-6),'csapat-ranglista'!$A:$CC,BY$272,FALSE)/8,VLOOKUP(VLOOKUP($A87,csapatok!$A:$GR,BY$271,FALSE),'csapat-ranglista'!$A:$CC,BY$272,FALSE)/4),0)</f>
        <v>0</v>
      </c>
      <c r="BZ87" s="226">
        <f>IFERROR(IF(RIGHT(VLOOKUP($A87,csapatok!$A:$GR,BZ$271,FALSE),5)="Csere",VLOOKUP(LEFT(VLOOKUP($A87,csapatok!$A:$GR,BZ$271,FALSE),LEN(VLOOKUP($A87,csapatok!$A:$GR,BZ$271,FALSE))-6),'csapat-ranglista'!$A:$CC,BZ$272,FALSE)/8,VLOOKUP(VLOOKUP($A87,csapatok!$A:$GR,BZ$271,FALSE),'csapat-ranglista'!$A:$CC,BZ$272,FALSE)/4),0)</f>
        <v>0</v>
      </c>
      <c r="CA87" s="226">
        <f>IFERROR(IF(RIGHT(VLOOKUP($A87,csapatok!$A:$GR,CA$271,FALSE),5)="Csere",VLOOKUP(LEFT(VLOOKUP($A87,csapatok!$A:$GR,CA$271,FALSE),LEN(VLOOKUP($A87,csapatok!$A:$GR,CA$271,FALSE))-6),'csapat-ranglista'!$A:$CC,CA$272,FALSE)/8,VLOOKUP(VLOOKUP($A87,csapatok!$A:$GR,CA$271,FALSE),'csapat-ranglista'!$A:$CC,CA$272,FALSE)/4),0)</f>
        <v>0</v>
      </c>
      <c r="CB87" s="226">
        <f>IFERROR(IF(RIGHT(VLOOKUP($A87,csapatok!$A:$GR,CB$271,FALSE),5)="Csere",VLOOKUP(LEFT(VLOOKUP($A87,csapatok!$A:$GR,CB$271,FALSE),LEN(VLOOKUP($A87,csapatok!$A:$GR,CB$271,FALSE))-6),'csapat-ranglista'!$A:$CC,CB$272,FALSE)/8,VLOOKUP(VLOOKUP($A87,csapatok!$A:$GR,CB$271,FALSE),'csapat-ranglista'!$A:$CC,CB$272,FALSE)/4),0)</f>
        <v>0</v>
      </c>
      <c r="CC87" s="226">
        <f>IFERROR(IF(RIGHT(VLOOKUP($A87,csapatok!$A:$GR,CC$271,FALSE),5)="Csere",VLOOKUP(LEFT(VLOOKUP($A87,csapatok!$A:$GR,CC$271,FALSE),LEN(VLOOKUP($A87,csapatok!$A:$GR,CC$271,FALSE))-6),'csapat-ranglista'!$A:$CC,CC$272,FALSE)/8,VLOOKUP(VLOOKUP($A87,csapatok!$A:$GR,CC$271,FALSE),'csapat-ranglista'!$A:$CC,CC$272,FALSE)/4),0)</f>
        <v>0</v>
      </c>
      <c r="CD87" s="226">
        <f>IFERROR(IF(RIGHT(VLOOKUP($A87,csapatok!$A:$GR,CD$271,FALSE),5)="Csere",VLOOKUP(LEFT(VLOOKUP($A87,csapatok!$A:$GR,CD$271,FALSE),LEN(VLOOKUP($A87,csapatok!$A:$GR,CD$271,FALSE))-6),'csapat-ranglista'!$A:$CC,CD$272,FALSE)/8,VLOOKUP(VLOOKUP($A87,csapatok!$A:$GR,CD$271,FALSE),'csapat-ranglista'!$A:$CC,CD$272,FALSE)/4),0)</f>
        <v>5.2045183728945856</v>
      </c>
      <c r="CE87" s="226">
        <f>IFERROR(IF(RIGHT(VLOOKUP($A87,csapatok!$A:$GR,CE$271,FALSE),5)="Csere",VLOOKUP(LEFT(VLOOKUP($A87,csapatok!$A:$GR,CE$271,FALSE),LEN(VLOOKUP($A87,csapatok!$A:$GR,CE$271,FALSE))-6),'csapat-ranglista'!$A:$CC,CE$272,FALSE)/8,VLOOKUP(VLOOKUP($A87,csapatok!$A:$GR,CE$271,FALSE),'csapat-ranglista'!$A:$CC,CE$272,FALSE)/4),0)</f>
        <v>0</v>
      </c>
      <c r="CF87" s="226">
        <f>IFERROR(IF(RIGHT(VLOOKUP($A87,csapatok!$A:$GR,CF$271,FALSE),5)="Csere",VLOOKUP(LEFT(VLOOKUP($A87,csapatok!$A:$GR,CF$271,FALSE),LEN(VLOOKUP($A87,csapatok!$A:$GR,CF$271,FALSE))-6),'csapat-ranglista'!$A:$CC,CF$272,FALSE)/8,VLOOKUP(VLOOKUP($A87,csapatok!$A:$GR,CF$271,FALSE),'csapat-ranglista'!$A:$CC,CF$272,FALSE)/4),0)</f>
        <v>0</v>
      </c>
      <c r="CG87" s="226">
        <f>IFERROR(IF(RIGHT(VLOOKUP($A87,csapatok!$A:$GR,CG$271,FALSE),5)="Csere",VLOOKUP(LEFT(VLOOKUP($A87,csapatok!$A:$GR,CG$271,FALSE),LEN(VLOOKUP($A87,csapatok!$A:$GR,CG$271,FALSE))-6),'csapat-ranglista'!$A:$CC,CG$272,FALSE)/8,VLOOKUP(VLOOKUP($A87,csapatok!$A:$GR,CG$271,FALSE),'csapat-ranglista'!$A:$CC,CG$272,FALSE)/4),0)</f>
        <v>0</v>
      </c>
      <c r="CH87" s="226">
        <f>IFERROR(IF(RIGHT(VLOOKUP($A87,csapatok!$A:$GR,CH$271,FALSE),5)="Csere",VLOOKUP(LEFT(VLOOKUP($A87,csapatok!$A:$GR,CH$271,FALSE),LEN(VLOOKUP($A87,csapatok!$A:$GR,CH$271,FALSE))-6),'csapat-ranglista'!$A:$CC,CH$272,FALSE)/8,VLOOKUP(VLOOKUP($A87,csapatok!$A:$GR,CH$271,FALSE),'csapat-ranglista'!$A:$CC,CH$272,FALSE)/4),0)</f>
        <v>0</v>
      </c>
      <c r="CI87" s="226">
        <f>IFERROR(IF(RIGHT(VLOOKUP($A87,csapatok!$A:$GR,CI$271,FALSE),5)="Csere",VLOOKUP(LEFT(VLOOKUP($A87,csapatok!$A:$GR,CI$271,FALSE),LEN(VLOOKUP($A87,csapatok!$A:$GR,CI$271,FALSE))-6),'csapat-ranglista'!$A:$CC,CI$272,FALSE)/8,VLOOKUP(VLOOKUP($A87,csapatok!$A:$GR,CI$271,FALSE),'csapat-ranglista'!$A:$CC,CI$272,FALSE)/4),0)</f>
        <v>0</v>
      </c>
      <c r="CJ87" s="227">
        <f>versenyek!$IQ$11*IFERROR(VLOOKUP(VLOOKUP($A87,versenyek!IP:IR,3,FALSE),szabalyok!$A$16:$B$23,2,FALSE)/4,0)</f>
        <v>0</v>
      </c>
      <c r="CK87" s="227">
        <f>versenyek!$IT$11*IFERROR(VLOOKUP(VLOOKUP($A87,versenyek!IS:IU,3,FALSE),szabalyok!$A$16:$B$23,2,FALSE)/4,0)</f>
        <v>0</v>
      </c>
      <c r="CL87" s="226"/>
      <c r="CM87" s="250">
        <f t="shared" si="4"/>
        <v>5.2045183728945856</v>
      </c>
    </row>
    <row r="88" spans="1:91">
      <c r="A88" s="32" t="s">
        <v>1388</v>
      </c>
      <c r="B88" s="292" t="s">
        <v>1397</v>
      </c>
      <c r="C88" s="133" t="s">
        <v>1236</v>
      </c>
      <c r="D88" s="32" t="s">
        <v>9</v>
      </c>
      <c r="E88" s="47">
        <v>0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32">
        <v>0</v>
      </c>
      <c r="L88" s="32">
        <v>0</v>
      </c>
      <c r="M88" s="32">
        <v>0</v>
      </c>
      <c r="N88" s="32">
        <v>0</v>
      </c>
      <c r="O88" s="32">
        <v>0</v>
      </c>
      <c r="P88" s="32">
        <v>0</v>
      </c>
      <c r="Q88" s="32"/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f>IFERROR(IF(RIGHT(VLOOKUP($A88,csapatok!$A:$BL,X$271,FALSE),5)="Csere",VLOOKUP(LEFT(VLOOKUP($A88,csapatok!$A:$BL,X$271,FALSE),LEN(VLOOKUP($A88,csapatok!$A:$BL,X$271,FALSE))-6),'csapat-ranglista'!$A:$CC,X$272,FALSE)/8,VLOOKUP(VLOOKUP($A88,csapatok!$A:$BL,X$271,FALSE),'csapat-ranglista'!$A:$CC,X$272,FALSE)/4),0)</f>
        <v>0</v>
      </c>
      <c r="Y88" s="32">
        <f>IFERROR(IF(RIGHT(VLOOKUP($A88,csapatok!$A:$BL,Y$271,FALSE),5)="Csere",VLOOKUP(LEFT(VLOOKUP($A88,csapatok!$A:$BL,Y$271,FALSE),LEN(VLOOKUP($A88,csapatok!$A:$BL,Y$271,FALSE))-6),'csapat-ranglista'!$A:$CC,Y$272,FALSE)/8,VLOOKUP(VLOOKUP($A88,csapatok!$A:$BL,Y$271,FALSE),'csapat-ranglista'!$A:$CC,Y$272,FALSE)/4),0)</f>
        <v>0</v>
      </c>
      <c r="Z88" s="32">
        <f>IFERROR(IF(RIGHT(VLOOKUP($A88,csapatok!$A:$BL,Z$271,FALSE),5)="Csere",VLOOKUP(LEFT(VLOOKUP($A88,csapatok!$A:$BL,Z$271,FALSE),LEN(VLOOKUP($A88,csapatok!$A:$BL,Z$271,FALSE))-6),'csapat-ranglista'!$A:$CC,Z$272,FALSE)/8,VLOOKUP(VLOOKUP($A88,csapatok!$A:$BL,Z$271,FALSE),'csapat-ranglista'!$A:$CC,Z$272,FALSE)/4),0)</f>
        <v>0</v>
      </c>
      <c r="AA88" s="32">
        <f>IFERROR(IF(RIGHT(VLOOKUP($A88,csapatok!$A:$BL,AA$271,FALSE),5)="Csere",VLOOKUP(LEFT(VLOOKUP($A88,csapatok!$A:$BL,AA$271,FALSE),LEN(VLOOKUP($A88,csapatok!$A:$BL,AA$271,FALSE))-6),'csapat-ranglista'!$A:$CC,AA$272,FALSE)/8,VLOOKUP(VLOOKUP($A88,csapatok!$A:$BL,AA$271,FALSE),'csapat-ranglista'!$A:$CC,AA$272,FALSE)/4),0)</f>
        <v>0</v>
      </c>
      <c r="AB88" s="226">
        <f>IFERROR(IF(RIGHT(VLOOKUP($A88,csapatok!$A:$BL,AB$271,FALSE),5)="Csere",VLOOKUP(LEFT(VLOOKUP($A88,csapatok!$A:$BL,AB$271,FALSE),LEN(VLOOKUP($A88,csapatok!$A:$BL,AB$271,FALSE))-6),'csapat-ranglista'!$A:$CC,AB$272,FALSE)/8,VLOOKUP(VLOOKUP($A88,csapatok!$A:$BL,AB$271,FALSE),'csapat-ranglista'!$A:$CC,AB$272,FALSE)/4),0)</f>
        <v>0</v>
      </c>
      <c r="AC88" s="226">
        <f>IFERROR(IF(RIGHT(VLOOKUP($A88,csapatok!$A:$BL,AC$271,FALSE),5)="Csere",VLOOKUP(LEFT(VLOOKUP($A88,csapatok!$A:$BL,AC$271,FALSE),LEN(VLOOKUP($A88,csapatok!$A:$BL,AC$271,FALSE))-6),'csapat-ranglista'!$A:$CC,AC$272,FALSE)/8,VLOOKUP(VLOOKUP($A88,csapatok!$A:$BL,AC$271,FALSE),'csapat-ranglista'!$A:$CC,AC$272,FALSE)/4),0)</f>
        <v>0</v>
      </c>
      <c r="AD88" s="226">
        <f>IFERROR(IF(RIGHT(VLOOKUP($A88,csapatok!$A:$BL,AD$271,FALSE),5)="Csere",VLOOKUP(LEFT(VLOOKUP($A88,csapatok!$A:$BL,AD$271,FALSE),LEN(VLOOKUP($A88,csapatok!$A:$BL,AD$271,FALSE))-6),'csapat-ranglista'!$A:$CC,AD$272,FALSE)/8,VLOOKUP(VLOOKUP($A88,csapatok!$A:$BL,AD$271,FALSE),'csapat-ranglista'!$A:$CC,AD$272,FALSE)/4),0)</f>
        <v>0</v>
      </c>
      <c r="AE88" s="226">
        <f>IFERROR(IF(RIGHT(VLOOKUP($A88,csapatok!$A:$BL,AE$271,FALSE),5)="Csere",VLOOKUP(LEFT(VLOOKUP($A88,csapatok!$A:$BL,AE$271,FALSE),LEN(VLOOKUP($A88,csapatok!$A:$BL,AE$271,FALSE))-6),'csapat-ranglista'!$A:$CC,AE$272,FALSE)/8,VLOOKUP(VLOOKUP($A88,csapatok!$A:$BL,AE$271,FALSE),'csapat-ranglista'!$A:$CC,AE$272,FALSE)/4),0)</f>
        <v>0</v>
      </c>
      <c r="AF88" s="226">
        <f>IFERROR(IF(RIGHT(VLOOKUP($A88,csapatok!$A:$BL,AF$271,FALSE),5)="Csere",VLOOKUP(LEFT(VLOOKUP($A88,csapatok!$A:$BL,AF$271,FALSE),LEN(VLOOKUP($A88,csapatok!$A:$BL,AF$271,FALSE))-6),'csapat-ranglista'!$A:$CC,AF$272,FALSE)/8,VLOOKUP(VLOOKUP($A88,csapatok!$A:$BL,AF$271,FALSE),'csapat-ranglista'!$A:$CC,AF$272,FALSE)/4),0)</f>
        <v>0</v>
      </c>
      <c r="AG88" s="226">
        <f>IFERROR(IF(RIGHT(VLOOKUP($A88,csapatok!$A:$BL,AG$271,FALSE),5)="Csere",VLOOKUP(LEFT(VLOOKUP($A88,csapatok!$A:$BL,AG$271,FALSE),LEN(VLOOKUP($A88,csapatok!$A:$BL,AG$271,FALSE))-6),'csapat-ranglista'!$A:$CC,AG$272,FALSE)/8,VLOOKUP(VLOOKUP($A88,csapatok!$A:$BL,AG$271,FALSE),'csapat-ranglista'!$A:$CC,AG$272,FALSE)/4),0)</f>
        <v>0</v>
      </c>
      <c r="AH88" s="226">
        <f>IFERROR(IF(RIGHT(VLOOKUP($A88,csapatok!$A:$BL,AH$271,FALSE),5)="Csere",VLOOKUP(LEFT(VLOOKUP($A88,csapatok!$A:$BL,AH$271,FALSE),LEN(VLOOKUP($A88,csapatok!$A:$BL,AH$271,FALSE))-6),'csapat-ranglista'!$A:$CC,AH$272,FALSE)/8,VLOOKUP(VLOOKUP($A88,csapatok!$A:$BL,AH$271,FALSE),'csapat-ranglista'!$A:$CC,AH$272,FALSE)/4),0)</f>
        <v>0</v>
      </c>
      <c r="AI88" s="226">
        <f>IFERROR(IF(RIGHT(VLOOKUP($A88,csapatok!$A:$BL,AI$271,FALSE),5)="Csere",VLOOKUP(LEFT(VLOOKUP($A88,csapatok!$A:$BL,AI$271,FALSE),LEN(VLOOKUP($A88,csapatok!$A:$BL,AI$271,FALSE))-6),'csapat-ranglista'!$A:$CC,AI$272,FALSE)/8,VLOOKUP(VLOOKUP($A88,csapatok!$A:$BL,AI$271,FALSE),'csapat-ranglista'!$A:$CC,AI$272,FALSE)/4),0)</f>
        <v>0</v>
      </c>
      <c r="AJ88" s="226">
        <f>IFERROR(IF(RIGHT(VLOOKUP($A88,csapatok!$A:$BL,AJ$271,FALSE),5)="Csere",VLOOKUP(LEFT(VLOOKUP($A88,csapatok!$A:$BL,AJ$271,FALSE),LEN(VLOOKUP($A88,csapatok!$A:$BL,AJ$271,FALSE))-6),'csapat-ranglista'!$A:$CC,AJ$272,FALSE)/8,VLOOKUP(VLOOKUP($A88,csapatok!$A:$BL,AJ$271,FALSE),'csapat-ranglista'!$A:$CC,AJ$272,FALSE)/2),0)</f>
        <v>0</v>
      </c>
      <c r="AK88" s="226">
        <f>IFERROR(IF(RIGHT(VLOOKUP($A88,csapatok!$A:$CN,AK$271,FALSE),5)="Csere",VLOOKUP(LEFT(VLOOKUP($A88,csapatok!$A:$CN,AK$271,FALSE),LEN(VLOOKUP($A88,csapatok!$A:$CN,AK$271,FALSE))-6),'csapat-ranglista'!$A:$CC,AK$272,FALSE)/8,VLOOKUP(VLOOKUP($A88,csapatok!$A:$CN,AK$271,FALSE),'csapat-ranglista'!$A:$CC,AK$272,FALSE)/4),0)</f>
        <v>0</v>
      </c>
      <c r="AL88" s="226">
        <f>IFERROR(IF(RIGHT(VLOOKUP($A88,csapatok!$A:$CN,AL$271,FALSE),5)="Csere",VLOOKUP(LEFT(VLOOKUP($A88,csapatok!$A:$CN,AL$271,FALSE),LEN(VLOOKUP($A88,csapatok!$A:$CN,AL$271,FALSE))-6),'csapat-ranglista'!$A:$CC,AL$272,FALSE)/8,VLOOKUP(VLOOKUP($A88,csapatok!$A:$CN,AL$271,FALSE),'csapat-ranglista'!$A:$CC,AL$272,FALSE)/4),0)</f>
        <v>0</v>
      </c>
      <c r="AM88" s="226">
        <f>IFERROR(IF(RIGHT(VLOOKUP($A88,csapatok!$A:$CN,AM$271,FALSE),5)="Csere",VLOOKUP(LEFT(VLOOKUP($A88,csapatok!$A:$CN,AM$271,FALSE),LEN(VLOOKUP($A88,csapatok!$A:$CN,AM$271,FALSE))-6),'csapat-ranglista'!$A:$CC,AM$272,FALSE)/8,VLOOKUP(VLOOKUP($A88,csapatok!$A:$CN,AM$271,FALSE),'csapat-ranglista'!$A:$CC,AM$272,FALSE)/4),0)</f>
        <v>0</v>
      </c>
      <c r="AN88" s="226">
        <f>IFERROR(IF(RIGHT(VLOOKUP($A88,csapatok!$A:$CN,AN$271,FALSE),5)="Csere",VLOOKUP(LEFT(VLOOKUP($A88,csapatok!$A:$CN,AN$271,FALSE),LEN(VLOOKUP($A88,csapatok!$A:$CN,AN$271,FALSE))-6),'csapat-ranglista'!$A:$CC,AN$272,FALSE)/8,VLOOKUP(VLOOKUP($A88,csapatok!$A:$CN,AN$271,FALSE),'csapat-ranglista'!$A:$CC,AN$272,FALSE)/4),0)</f>
        <v>0</v>
      </c>
      <c r="AO88" s="226">
        <f>IFERROR(IF(RIGHT(VLOOKUP($A88,csapatok!$A:$CN,AO$271,FALSE),5)="Csere",VLOOKUP(LEFT(VLOOKUP($A88,csapatok!$A:$CN,AO$271,FALSE),LEN(VLOOKUP($A88,csapatok!$A:$CN,AO$271,FALSE))-6),'csapat-ranglista'!$A:$CC,AO$272,FALSE)/8,VLOOKUP(VLOOKUP($A88,csapatok!$A:$CN,AO$271,FALSE),'csapat-ranglista'!$A:$CC,AO$272,FALSE)/4),0)</f>
        <v>0</v>
      </c>
      <c r="AP88" s="226">
        <f>IFERROR(IF(RIGHT(VLOOKUP($A88,csapatok!$A:$CN,AP$271,FALSE),5)="Csere",VLOOKUP(LEFT(VLOOKUP($A88,csapatok!$A:$CN,AP$271,FALSE),LEN(VLOOKUP($A88,csapatok!$A:$CN,AP$271,FALSE))-6),'csapat-ranglista'!$A:$CC,AP$272,FALSE)/8,VLOOKUP(VLOOKUP($A88,csapatok!$A:$CN,AP$271,FALSE),'csapat-ranglista'!$A:$CC,AP$272,FALSE)/4),0)</f>
        <v>0</v>
      </c>
      <c r="AQ88" s="226">
        <f>IFERROR(IF(RIGHT(VLOOKUP($A88,csapatok!$A:$CN,AQ$271,FALSE),5)="Csere",VLOOKUP(LEFT(VLOOKUP($A88,csapatok!$A:$CN,AQ$271,FALSE),LEN(VLOOKUP($A88,csapatok!$A:$CN,AQ$271,FALSE))-6),'csapat-ranglista'!$A:$CC,AQ$272,FALSE)/8,VLOOKUP(VLOOKUP($A88,csapatok!$A:$CN,AQ$271,FALSE),'csapat-ranglista'!$A:$CC,AQ$272,FALSE)/4),0)</f>
        <v>0</v>
      </c>
      <c r="AR88" s="226">
        <f>IFERROR(IF(RIGHT(VLOOKUP($A88,csapatok!$A:$CN,AR$271,FALSE),5)="Csere",VLOOKUP(LEFT(VLOOKUP($A88,csapatok!$A:$CN,AR$271,FALSE),LEN(VLOOKUP($A88,csapatok!$A:$CN,AR$271,FALSE))-6),'csapat-ranglista'!$A:$CC,AR$272,FALSE)/8,VLOOKUP(VLOOKUP($A88,csapatok!$A:$CN,AR$271,FALSE),'csapat-ranglista'!$A:$CC,AR$272,FALSE)/4),0)</f>
        <v>0</v>
      </c>
      <c r="AS88" s="226">
        <f>IFERROR(IF(RIGHT(VLOOKUP($A88,csapatok!$A:$CN,AS$271,FALSE),5)="Csere",VLOOKUP(LEFT(VLOOKUP($A88,csapatok!$A:$CN,AS$271,FALSE),LEN(VLOOKUP($A88,csapatok!$A:$CN,AS$271,FALSE))-6),'csapat-ranglista'!$A:$CC,AS$272,FALSE)/8,VLOOKUP(VLOOKUP($A88,csapatok!$A:$CN,AS$271,FALSE),'csapat-ranglista'!$A:$CC,AS$272,FALSE)/4),0)</f>
        <v>0</v>
      </c>
      <c r="AT88" s="226">
        <f>IFERROR(IF(RIGHT(VLOOKUP($A88,csapatok!$A:$CN,AT$271,FALSE),5)="Csere",VLOOKUP(LEFT(VLOOKUP($A88,csapatok!$A:$CN,AT$271,FALSE),LEN(VLOOKUP($A88,csapatok!$A:$CN,AT$271,FALSE))-6),'csapat-ranglista'!$A:$CC,AT$272,FALSE)/8,VLOOKUP(VLOOKUP($A88,csapatok!$A:$CN,AT$271,FALSE),'csapat-ranglista'!$A:$CC,AT$272,FALSE)/4),0)</f>
        <v>0</v>
      </c>
      <c r="AU88" s="226">
        <f>IFERROR(IF(RIGHT(VLOOKUP($A88,csapatok!$A:$CN,AU$271,FALSE),5)="Csere",VLOOKUP(LEFT(VLOOKUP($A88,csapatok!$A:$CN,AU$271,FALSE),LEN(VLOOKUP($A88,csapatok!$A:$CN,AU$271,FALSE))-6),'csapat-ranglista'!$A:$CC,AU$272,FALSE)/8,VLOOKUP(VLOOKUP($A88,csapatok!$A:$CN,AU$271,FALSE),'csapat-ranglista'!$A:$CC,AU$272,FALSE)/4),0)</f>
        <v>0</v>
      </c>
      <c r="AV88" s="226">
        <f>IFERROR(IF(RIGHT(VLOOKUP($A88,csapatok!$A:$CN,AV$271,FALSE),5)="Csere",VLOOKUP(LEFT(VLOOKUP($A88,csapatok!$A:$CN,AV$271,FALSE),LEN(VLOOKUP($A88,csapatok!$A:$CN,AV$271,FALSE))-6),'csapat-ranglista'!$A:$CC,AV$272,FALSE)/8,VLOOKUP(VLOOKUP($A88,csapatok!$A:$CN,AV$271,FALSE),'csapat-ranglista'!$A:$CC,AV$272,FALSE)/4),0)</f>
        <v>0</v>
      </c>
      <c r="AW88" s="226">
        <f>IFERROR(IF(RIGHT(VLOOKUP($A88,csapatok!$A:$CN,AW$271,FALSE),5)="Csere",VLOOKUP(LEFT(VLOOKUP($A88,csapatok!$A:$CN,AW$271,FALSE),LEN(VLOOKUP($A88,csapatok!$A:$CN,AW$271,FALSE))-6),'csapat-ranglista'!$A:$CC,AW$272,FALSE)/8,VLOOKUP(VLOOKUP($A88,csapatok!$A:$CN,AW$271,FALSE),'csapat-ranglista'!$A:$CC,AW$272,FALSE)/4),0)</f>
        <v>0</v>
      </c>
      <c r="AX88" s="226">
        <f>IFERROR(IF(RIGHT(VLOOKUP($A88,csapatok!$A:$CN,AX$271,FALSE),5)="Csere",VLOOKUP(LEFT(VLOOKUP($A88,csapatok!$A:$CN,AX$271,FALSE),LEN(VLOOKUP($A88,csapatok!$A:$CN,AX$271,FALSE))-6),'csapat-ranglista'!$A:$CC,AX$272,FALSE)/8,VLOOKUP(VLOOKUP($A88,csapatok!$A:$CN,AX$271,FALSE),'csapat-ranglista'!$A:$CC,AX$272,FALSE)/4),0)</f>
        <v>0</v>
      </c>
      <c r="AY88" s="226">
        <f>IFERROR(IF(RIGHT(VLOOKUP($A88,csapatok!$A:$GR,AY$271,FALSE),5)="Csere",VLOOKUP(LEFT(VLOOKUP($A88,csapatok!$A:$GR,AY$271,FALSE),LEN(VLOOKUP($A88,csapatok!$A:$GR,AY$271,FALSE))-6),'csapat-ranglista'!$A:$CC,AY$272,FALSE)/8,VLOOKUP(VLOOKUP($A88,csapatok!$A:$GR,AY$271,FALSE),'csapat-ranglista'!$A:$CC,AY$272,FALSE)/4),0)</f>
        <v>0</v>
      </c>
      <c r="AZ88" s="226">
        <f>IFERROR(IF(RIGHT(VLOOKUP($A88,csapatok!$A:$GR,AZ$271,FALSE),5)="Csere",VLOOKUP(LEFT(VLOOKUP($A88,csapatok!$A:$GR,AZ$271,FALSE),LEN(VLOOKUP($A88,csapatok!$A:$GR,AZ$271,FALSE))-6),'csapat-ranglista'!$A:$CC,AZ$272,FALSE)/8,VLOOKUP(VLOOKUP($A88,csapatok!$A:$GR,AZ$271,FALSE),'csapat-ranglista'!$A:$CC,AZ$272,FALSE)/4),0)</f>
        <v>0</v>
      </c>
      <c r="BA88" s="226">
        <f>IFERROR(IF(RIGHT(VLOOKUP($A88,csapatok!$A:$GR,BA$271,FALSE),5)="Csere",VLOOKUP(LEFT(VLOOKUP($A88,csapatok!$A:$GR,BA$271,FALSE),LEN(VLOOKUP($A88,csapatok!$A:$GR,BA$271,FALSE))-6),'csapat-ranglista'!$A:$CC,BA$272,FALSE)/8,VLOOKUP(VLOOKUP($A88,csapatok!$A:$GR,BA$271,FALSE),'csapat-ranglista'!$A:$CC,BA$272,FALSE)/4),0)</f>
        <v>0</v>
      </c>
      <c r="BB88" s="226">
        <f>IFERROR(IF(RIGHT(VLOOKUP($A88,csapatok!$A:$GR,BB$271,FALSE),5)="Csere",VLOOKUP(LEFT(VLOOKUP($A88,csapatok!$A:$GR,BB$271,FALSE),LEN(VLOOKUP($A88,csapatok!$A:$GR,BB$271,FALSE))-6),'csapat-ranglista'!$A:$CC,BB$272,FALSE)/8,VLOOKUP(VLOOKUP($A88,csapatok!$A:$GR,BB$271,FALSE),'csapat-ranglista'!$A:$CC,BB$272,FALSE)/4),0)</f>
        <v>0</v>
      </c>
      <c r="BC88" s="227">
        <f>versenyek!$ES$11*IFERROR(VLOOKUP(VLOOKUP($A88,versenyek!ER:ET,3,FALSE),szabalyok!$A$16:$B$23,2,FALSE)/4,0)</f>
        <v>0</v>
      </c>
      <c r="BD88" s="227">
        <f>versenyek!$EV$11*IFERROR(VLOOKUP(VLOOKUP($A88,versenyek!EU:EW,3,FALSE),szabalyok!$A$16:$B$23,2,FALSE)/4,0)</f>
        <v>0</v>
      </c>
      <c r="BE88" s="226">
        <f>IFERROR(IF(RIGHT(VLOOKUP($A88,csapatok!$A:$GR,BE$271,FALSE),5)="Csere",VLOOKUP(LEFT(VLOOKUP($A88,csapatok!$A:$GR,BE$271,FALSE),LEN(VLOOKUP($A88,csapatok!$A:$GR,BE$271,FALSE))-6),'csapat-ranglista'!$A:$CC,BE$272,FALSE)/8,VLOOKUP(VLOOKUP($A88,csapatok!$A:$GR,BE$271,FALSE),'csapat-ranglista'!$A:$CC,BE$272,FALSE)/4),0)</f>
        <v>0</v>
      </c>
      <c r="BF88" s="226">
        <f>IFERROR(IF(RIGHT(VLOOKUP($A88,csapatok!$A:$GR,BF$271,FALSE),5)="Csere",VLOOKUP(LEFT(VLOOKUP($A88,csapatok!$A:$GR,BF$271,FALSE),LEN(VLOOKUP($A88,csapatok!$A:$GR,BF$271,FALSE))-6),'csapat-ranglista'!$A:$CC,BF$272,FALSE)/8,VLOOKUP(VLOOKUP($A88,csapatok!$A:$GR,BF$271,FALSE),'csapat-ranglista'!$A:$CC,BF$272,FALSE)/4),0)</f>
        <v>0</v>
      </c>
      <c r="BG88" s="226">
        <f>IFERROR(IF(RIGHT(VLOOKUP($A88,csapatok!$A:$GR,BG$271,FALSE),5)="Csere",VLOOKUP(LEFT(VLOOKUP($A88,csapatok!$A:$GR,BG$271,FALSE),LEN(VLOOKUP($A88,csapatok!$A:$GR,BG$271,FALSE))-6),'csapat-ranglista'!$A:$CC,BG$272,FALSE)/8,VLOOKUP(VLOOKUP($A88,csapatok!$A:$GR,BG$271,FALSE),'csapat-ranglista'!$A:$CC,BG$272,FALSE)/4),0)</f>
        <v>0</v>
      </c>
      <c r="BH88" s="226">
        <f>IFERROR(IF(RIGHT(VLOOKUP($A88,csapatok!$A:$GR,BH$271,FALSE),5)="Csere",VLOOKUP(LEFT(VLOOKUP($A88,csapatok!$A:$GR,BH$271,FALSE),LEN(VLOOKUP($A88,csapatok!$A:$GR,BH$271,FALSE))-6),'csapat-ranglista'!$A:$CC,BH$272,FALSE)/8,VLOOKUP(VLOOKUP($A88,csapatok!$A:$GR,BH$271,FALSE),'csapat-ranglista'!$A:$CC,BH$272,FALSE)/4),0)</f>
        <v>0</v>
      </c>
      <c r="BI88" s="226">
        <f>IFERROR(IF(RIGHT(VLOOKUP($A88,csapatok!$A:$GR,BI$271,FALSE),5)="Csere",VLOOKUP(LEFT(VLOOKUP($A88,csapatok!$A:$GR,BI$271,FALSE),LEN(VLOOKUP($A88,csapatok!$A:$GR,BI$271,FALSE))-6),'csapat-ranglista'!$A:$CC,BI$272,FALSE)/8,VLOOKUP(VLOOKUP($A88,csapatok!$A:$GR,BI$271,FALSE),'csapat-ranglista'!$A:$CC,BI$272,FALSE)/4),0)</f>
        <v>0</v>
      </c>
      <c r="BJ88" s="226">
        <f>IFERROR(IF(RIGHT(VLOOKUP($A88,csapatok!$A:$GR,BJ$271,FALSE),5)="Csere",VLOOKUP(LEFT(VLOOKUP($A88,csapatok!$A:$GR,BJ$271,FALSE),LEN(VLOOKUP($A88,csapatok!$A:$GR,BJ$271,FALSE))-6),'csapat-ranglista'!$A:$CC,BJ$272,FALSE)/8,VLOOKUP(VLOOKUP($A88,csapatok!$A:$GR,BJ$271,FALSE),'csapat-ranglista'!$A:$CC,BJ$272,FALSE)/4),0)</f>
        <v>0</v>
      </c>
      <c r="BK88" s="226">
        <f>IFERROR(IF(RIGHT(VLOOKUP($A88,csapatok!$A:$GR,BK$271,FALSE),5)="Csere",VLOOKUP(LEFT(VLOOKUP($A88,csapatok!$A:$GR,BK$271,FALSE),LEN(VLOOKUP($A88,csapatok!$A:$GR,BK$271,FALSE))-6),'csapat-ranglista'!$A:$CC,BK$272,FALSE)/8,VLOOKUP(VLOOKUP($A88,csapatok!$A:$GR,BK$271,FALSE),'csapat-ranglista'!$A:$CC,BK$272,FALSE)/4),0)</f>
        <v>0</v>
      </c>
      <c r="BL88" s="226">
        <f>IFERROR(IF(RIGHT(VLOOKUP($A88,csapatok!$A:$GR,BL$271,FALSE),5)="Csere",VLOOKUP(LEFT(VLOOKUP($A88,csapatok!$A:$GR,BL$271,FALSE),LEN(VLOOKUP($A88,csapatok!$A:$GR,BL$271,FALSE))-6),'csapat-ranglista'!$A:$CC,BL$272,FALSE)/8,VLOOKUP(VLOOKUP($A88,csapatok!$A:$GR,BL$271,FALSE),'csapat-ranglista'!$A:$CC,BL$272,FALSE)/4),0)</f>
        <v>0</v>
      </c>
      <c r="BM88" s="226">
        <f>IFERROR(IF(RIGHT(VLOOKUP($A88,csapatok!$A:$GR,BM$271,FALSE),5)="Csere",VLOOKUP(LEFT(VLOOKUP($A88,csapatok!$A:$GR,BM$271,FALSE),LEN(VLOOKUP($A88,csapatok!$A:$GR,BM$271,FALSE))-6),'csapat-ranglista'!$A:$CC,BM$272,FALSE)/8,VLOOKUP(VLOOKUP($A88,csapatok!$A:$GR,BM$271,FALSE),'csapat-ranglista'!$A:$CC,BM$272,FALSE)/4),0)</f>
        <v>0</v>
      </c>
      <c r="BN88" s="226">
        <f>IFERROR(IF(RIGHT(VLOOKUP($A88,csapatok!$A:$GR,BN$271,FALSE),5)="Csere",VLOOKUP(LEFT(VLOOKUP($A88,csapatok!$A:$GR,BN$271,FALSE),LEN(VLOOKUP($A88,csapatok!$A:$GR,BN$271,FALSE))-6),'csapat-ranglista'!$A:$CC,BN$272,FALSE)/8,VLOOKUP(VLOOKUP($A88,csapatok!$A:$GR,BN$271,FALSE),'csapat-ranglista'!$A:$CC,BN$272,FALSE)/4),0)</f>
        <v>0</v>
      </c>
      <c r="BO88" s="226">
        <f>IFERROR(IF(RIGHT(VLOOKUP($A88,csapatok!$A:$GR,BO$271,FALSE),5)="Csere",VLOOKUP(LEFT(VLOOKUP($A88,csapatok!$A:$GR,BO$271,FALSE),LEN(VLOOKUP($A88,csapatok!$A:$GR,BO$271,FALSE))-6),'csapat-ranglista'!$A:$CC,BO$272,FALSE)/8,VLOOKUP(VLOOKUP($A88,csapatok!$A:$GR,BO$271,FALSE),'csapat-ranglista'!$A:$CC,BO$272,FALSE)/4),0)</f>
        <v>0</v>
      </c>
      <c r="BP88" s="226">
        <f>IFERROR(IF(RIGHT(VLOOKUP($A88,csapatok!$A:$GR,BP$271,FALSE),5)="Csere",VLOOKUP(LEFT(VLOOKUP($A88,csapatok!$A:$GR,BP$271,FALSE),LEN(VLOOKUP($A88,csapatok!$A:$GR,BP$271,FALSE))-6),'csapat-ranglista'!$A:$CC,BP$272,FALSE)/8,VLOOKUP(VLOOKUP($A88,csapatok!$A:$GR,BP$271,FALSE),'csapat-ranglista'!$A:$CC,BP$272,FALSE)/4),0)</f>
        <v>0</v>
      </c>
      <c r="BQ88" s="226">
        <f>IFERROR(IF(RIGHT(VLOOKUP($A88,csapatok!$A:$GR,BQ$271,FALSE),5)="Csere",VLOOKUP(LEFT(VLOOKUP($A88,csapatok!$A:$GR,BQ$271,FALSE),LEN(VLOOKUP($A88,csapatok!$A:$GR,BQ$271,FALSE))-6),'csapat-ranglista'!$A:$CC,BQ$272,FALSE)/8,VLOOKUP(VLOOKUP($A88,csapatok!$A:$GR,BQ$271,FALSE),'csapat-ranglista'!$A:$CC,BQ$272,FALSE)/4),0)</f>
        <v>0</v>
      </c>
      <c r="BR88" s="226">
        <f>IFERROR(IF(RIGHT(VLOOKUP($A88,csapatok!$A:$GR,BR$271,FALSE),5)="Csere",VLOOKUP(LEFT(VLOOKUP($A88,csapatok!$A:$GR,BR$271,FALSE),LEN(VLOOKUP($A88,csapatok!$A:$GR,BR$271,FALSE))-6),'csapat-ranglista'!$A:$CC,BR$272,FALSE)/8,VLOOKUP(VLOOKUP($A88,csapatok!$A:$GR,BR$271,FALSE),'csapat-ranglista'!$A:$CC,BR$272,FALSE)/4),0)</f>
        <v>0</v>
      </c>
      <c r="BS88" s="226">
        <f>IFERROR(IF(RIGHT(VLOOKUP($A88,csapatok!$A:$GR,BS$271,FALSE),5)="Csere",VLOOKUP(LEFT(VLOOKUP($A88,csapatok!$A:$GR,BS$271,FALSE),LEN(VLOOKUP($A88,csapatok!$A:$GR,BS$271,FALSE))-6),'csapat-ranglista'!$A:$CC,BS$272,FALSE)/8,VLOOKUP(VLOOKUP($A88,csapatok!$A:$GR,BS$271,FALSE),'csapat-ranglista'!$A:$CC,BS$272,FALSE)/4),0)</f>
        <v>0</v>
      </c>
      <c r="BT88" s="226">
        <f>IFERROR(IF(RIGHT(VLOOKUP($A88,csapatok!$A:$GR,BT$271,FALSE),5)="Csere",VLOOKUP(LEFT(VLOOKUP($A88,csapatok!$A:$GR,BT$271,FALSE),LEN(VLOOKUP($A88,csapatok!$A:$GR,BT$271,FALSE))-6),'csapat-ranglista'!$A:$CC,BT$272,FALSE)/8,VLOOKUP(VLOOKUP($A88,csapatok!$A:$GR,BT$271,FALSE),'csapat-ranglista'!$A:$CC,BT$272,FALSE)/4),0)</f>
        <v>0</v>
      </c>
      <c r="BU88" s="226">
        <f>IFERROR(IF(RIGHT(VLOOKUP($A88,csapatok!$A:$GR,BU$271,FALSE),5)="Csere",VLOOKUP(LEFT(VLOOKUP($A88,csapatok!$A:$GR,BU$271,FALSE),LEN(VLOOKUP($A88,csapatok!$A:$GR,BU$271,FALSE))-6),'csapat-ranglista'!$A:$CC,BU$272,FALSE)/8,VLOOKUP(VLOOKUP($A88,csapatok!$A:$GR,BU$271,FALSE),'csapat-ranglista'!$A:$CC,BU$272,FALSE)/4),0)</f>
        <v>0</v>
      </c>
      <c r="BV88" s="226">
        <f>IFERROR(IF(RIGHT(VLOOKUP($A88,csapatok!$A:$GR,BV$271,FALSE),5)="Csere",VLOOKUP(LEFT(VLOOKUP($A88,csapatok!$A:$GR,BV$271,FALSE),LEN(VLOOKUP($A88,csapatok!$A:$GR,BV$271,FALSE))-6),'csapat-ranglista'!$A:$CC,BV$272,FALSE)/8,VLOOKUP(VLOOKUP($A88,csapatok!$A:$GR,BV$271,FALSE),'csapat-ranglista'!$A:$CC,BV$272,FALSE)/4),0)</f>
        <v>0</v>
      </c>
      <c r="BW88" s="226">
        <f>IFERROR(IF(RIGHT(VLOOKUP($A88,csapatok!$A:$GR,BW$271,FALSE),5)="Csere",VLOOKUP(LEFT(VLOOKUP($A88,csapatok!$A:$GR,BW$271,FALSE),LEN(VLOOKUP($A88,csapatok!$A:$GR,BW$271,FALSE))-6),'csapat-ranglista'!$A:$CC,BW$272,FALSE)/8,VLOOKUP(VLOOKUP($A88,csapatok!$A:$GR,BW$271,FALSE),'csapat-ranglista'!$A:$CC,BW$272,FALSE)/4),0)</f>
        <v>0</v>
      </c>
      <c r="BX88" s="226">
        <f>IFERROR(IF(RIGHT(VLOOKUP($A88,csapatok!$A:$GR,BX$271,FALSE),5)="Csere",VLOOKUP(LEFT(VLOOKUP($A88,csapatok!$A:$GR,BX$271,FALSE),LEN(VLOOKUP($A88,csapatok!$A:$GR,BX$271,FALSE))-6),'csapat-ranglista'!$A:$CC,BX$272,FALSE)/8,VLOOKUP(VLOOKUP($A88,csapatok!$A:$GR,BX$271,FALSE),'csapat-ranglista'!$A:$CC,BX$272,FALSE)/4),0)</f>
        <v>0</v>
      </c>
      <c r="BY88" s="226">
        <f>IFERROR(IF(RIGHT(VLOOKUP($A88,csapatok!$A:$GR,BY$271,FALSE),5)="Csere",VLOOKUP(LEFT(VLOOKUP($A88,csapatok!$A:$GR,BY$271,FALSE),LEN(VLOOKUP($A88,csapatok!$A:$GR,BY$271,FALSE))-6),'csapat-ranglista'!$A:$CC,BY$272,FALSE)/8,VLOOKUP(VLOOKUP($A88,csapatok!$A:$GR,BY$271,FALSE),'csapat-ranglista'!$A:$CC,BY$272,FALSE)/4),0)</f>
        <v>0</v>
      </c>
      <c r="BZ88" s="226">
        <f>IFERROR(IF(RIGHT(VLOOKUP($A88,csapatok!$A:$GR,BZ$271,FALSE),5)="Csere",VLOOKUP(LEFT(VLOOKUP($A88,csapatok!$A:$GR,BZ$271,FALSE),LEN(VLOOKUP($A88,csapatok!$A:$GR,BZ$271,FALSE))-6),'csapat-ranglista'!$A:$CC,BZ$272,FALSE)/8,VLOOKUP(VLOOKUP($A88,csapatok!$A:$GR,BZ$271,FALSE),'csapat-ranglista'!$A:$CC,BZ$272,FALSE)/4),0)</f>
        <v>0</v>
      </c>
      <c r="CA88" s="226">
        <f>IFERROR(IF(RIGHT(VLOOKUP($A88,csapatok!$A:$GR,CA$271,FALSE),5)="Csere",VLOOKUP(LEFT(VLOOKUP($A88,csapatok!$A:$GR,CA$271,FALSE),LEN(VLOOKUP($A88,csapatok!$A:$GR,CA$271,FALSE))-6),'csapat-ranglista'!$A:$CC,CA$272,FALSE)/8,VLOOKUP(VLOOKUP($A88,csapatok!$A:$GR,CA$271,FALSE),'csapat-ranglista'!$A:$CC,CA$272,FALSE)/4),0)</f>
        <v>0</v>
      </c>
      <c r="CB88" s="226">
        <f>IFERROR(IF(RIGHT(VLOOKUP($A88,csapatok!$A:$GR,CB$271,FALSE),5)="Csere",VLOOKUP(LEFT(VLOOKUP($A88,csapatok!$A:$GR,CB$271,FALSE),LEN(VLOOKUP($A88,csapatok!$A:$GR,CB$271,FALSE))-6),'csapat-ranglista'!$A:$CC,CB$272,FALSE)/8,VLOOKUP(VLOOKUP($A88,csapatok!$A:$GR,CB$271,FALSE),'csapat-ranglista'!$A:$CC,CB$272,FALSE)/4),0)</f>
        <v>0</v>
      </c>
      <c r="CC88" s="226">
        <f>IFERROR(IF(RIGHT(VLOOKUP($A88,csapatok!$A:$GR,CC$271,FALSE),5)="Csere",VLOOKUP(LEFT(VLOOKUP($A88,csapatok!$A:$GR,CC$271,FALSE),LEN(VLOOKUP($A88,csapatok!$A:$GR,CC$271,FALSE))-6),'csapat-ranglista'!$A:$CC,CC$272,FALSE)/8,VLOOKUP(VLOOKUP($A88,csapatok!$A:$GR,CC$271,FALSE),'csapat-ranglista'!$A:$CC,CC$272,FALSE)/4),0)</f>
        <v>0</v>
      </c>
      <c r="CD88" s="226">
        <f>IFERROR(IF(RIGHT(VLOOKUP($A88,csapatok!$A:$GR,CD$271,FALSE),5)="Csere",VLOOKUP(LEFT(VLOOKUP($A88,csapatok!$A:$GR,CD$271,FALSE),LEN(VLOOKUP($A88,csapatok!$A:$GR,CD$271,FALSE))-6),'csapat-ranglista'!$A:$CC,CD$272,FALSE)/8,VLOOKUP(VLOOKUP($A88,csapatok!$A:$GR,CD$271,FALSE),'csapat-ranglista'!$A:$CC,CD$272,FALSE)/4),0)</f>
        <v>5.2045183728945856</v>
      </c>
      <c r="CE88" s="226">
        <f>IFERROR(IF(RIGHT(VLOOKUP($A88,csapatok!$A:$GR,CE$271,FALSE),5)="Csere",VLOOKUP(LEFT(VLOOKUP($A88,csapatok!$A:$GR,CE$271,FALSE),LEN(VLOOKUP($A88,csapatok!$A:$GR,CE$271,FALSE))-6),'csapat-ranglista'!$A:$CC,CE$272,FALSE)/8,VLOOKUP(VLOOKUP($A88,csapatok!$A:$GR,CE$271,FALSE),'csapat-ranglista'!$A:$CC,CE$272,FALSE)/4),0)</f>
        <v>0</v>
      </c>
      <c r="CF88" s="226">
        <f>IFERROR(IF(RIGHT(VLOOKUP($A88,csapatok!$A:$GR,CF$271,FALSE),5)="Csere",VLOOKUP(LEFT(VLOOKUP($A88,csapatok!$A:$GR,CF$271,FALSE),LEN(VLOOKUP($A88,csapatok!$A:$GR,CF$271,FALSE))-6),'csapat-ranglista'!$A:$CC,CF$272,FALSE)/8,VLOOKUP(VLOOKUP($A88,csapatok!$A:$GR,CF$271,FALSE),'csapat-ranglista'!$A:$CC,CF$272,FALSE)/4),0)</f>
        <v>0</v>
      </c>
      <c r="CG88" s="226">
        <f>IFERROR(IF(RIGHT(VLOOKUP($A88,csapatok!$A:$GR,CG$271,FALSE),5)="Csere",VLOOKUP(LEFT(VLOOKUP($A88,csapatok!$A:$GR,CG$271,FALSE),LEN(VLOOKUP($A88,csapatok!$A:$GR,CG$271,FALSE))-6),'csapat-ranglista'!$A:$CC,CG$272,FALSE)/8,VLOOKUP(VLOOKUP($A88,csapatok!$A:$GR,CG$271,FALSE),'csapat-ranglista'!$A:$CC,CG$272,FALSE)/4),0)</f>
        <v>0</v>
      </c>
      <c r="CH88" s="226">
        <f>IFERROR(IF(RIGHT(VLOOKUP($A88,csapatok!$A:$GR,CH$271,FALSE),5)="Csere",VLOOKUP(LEFT(VLOOKUP($A88,csapatok!$A:$GR,CH$271,FALSE),LEN(VLOOKUP($A88,csapatok!$A:$GR,CH$271,FALSE))-6),'csapat-ranglista'!$A:$CC,CH$272,FALSE)/8,VLOOKUP(VLOOKUP($A88,csapatok!$A:$GR,CH$271,FALSE),'csapat-ranglista'!$A:$CC,CH$272,FALSE)/4),0)</f>
        <v>0</v>
      </c>
      <c r="CI88" s="226">
        <f>IFERROR(IF(RIGHT(VLOOKUP($A88,csapatok!$A:$GR,CI$271,FALSE),5)="Csere",VLOOKUP(LEFT(VLOOKUP($A88,csapatok!$A:$GR,CI$271,FALSE),LEN(VLOOKUP($A88,csapatok!$A:$GR,CI$271,FALSE))-6),'csapat-ranglista'!$A:$CC,CI$272,FALSE)/8,VLOOKUP(VLOOKUP($A88,csapatok!$A:$GR,CI$271,FALSE),'csapat-ranglista'!$A:$CC,CI$272,FALSE)/4),0)</f>
        <v>0</v>
      </c>
      <c r="CJ88" s="227">
        <f>versenyek!$IQ$11*IFERROR(VLOOKUP(VLOOKUP($A88,versenyek!IP:IR,3,FALSE),szabalyok!$A$16:$B$23,2,FALSE)/4,0)</f>
        <v>0</v>
      </c>
      <c r="CK88" s="227">
        <f>versenyek!$IT$11*IFERROR(VLOOKUP(VLOOKUP($A88,versenyek!IS:IU,3,FALSE),szabalyok!$A$16:$B$23,2,FALSE)/4,0)</f>
        <v>0</v>
      </c>
      <c r="CL88" s="226"/>
      <c r="CM88" s="250">
        <f t="shared" si="4"/>
        <v>5.2045183728945856</v>
      </c>
    </row>
    <row r="89" spans="1:91">
      <c r="A89" s="32" t="s">
        <v>1384</v>
      </c>
      <c r="B89" s="133">
        <v>34098</v>
      </c>
      <c r="C89" s="133" t="s">
        <v>1236</v>
      </c>
      <c r="D89" s="32" t="s">
        <v>9</v>
      </c>
      <c r="E89" s="47"/>
      <c r="F89" s="32">
        <v>0</v>
      </c>
      <c r="G89" s="32">
        <v>0</v>
      </c>
      <c r="H89" s="32">
        <v>0</v>
      </c>
      <c r="I89" s="32">
        <v>0</v>
      </c>
      <c r="J89" s="32">
        <v>0</v>
      </c>
      <c r="K89" s="32">
        <v>0</v>
      </c>
      <c r="L89" s="32">
        <v>0</v>
      </c>
      <c r="M89" s="32">
        <v>0</v>
      </c>
      <c r="N89" s="32">
        <v>0</v>
      </c>
      <c r="O89" s="32">
        <v>0</v>
      </c>
      <c r="P89" s="32">
        <v>0</v>
      </c>
      <c r="Q89" s="32">
        <v>0</v>
      </c>
      <c r="R89" s="32">
        <v>0</v>
      </c>
      <c r="S89" s="32">
        <v>0</v>
      </c>
      <c r="T89" s="32">
        <v>0</v>
      </c>
      <c r="U89" s="32">
        <v>0</v>
      </c>
      <c r="V89" s="32">
        <v>0</v>
      </c>
      <c r="W89" s="32">
        <v>0</v>
      </c>
      <c r="X89" s="32">
        <f>IFERROR(IF(RIGHT(VLOOKUP($A89,csapatok!$A:$BL,X$271,FALSE),5)="Csere",VLOOKUP(LEFT(VLOOKUP($A89,csapatok!$A:$BL,X$271,FALSE),LEN(VLOOKUP($A89,csapatok!$A:$BL,X$271,FALSE))-6),'csapat-ranglista'!$A:$CC,X$272,FALSE)/8,VLOOKUP(VLOOKUP($A89,csapatok!$A:$BL,X$271,FALSE),'csapat-ranglista'!$A:$CC,X$272,FALSE)/4),0)</f>
        <v>0</v>
      </c>
      <c r="Y89" s="32">
        <f>IFERROR(IF(RIGHT(VLOOKUP($A89,csapatok!$A:$BL,Y$271,FALSE),5)="Csere",VLOOKUP(LEFT(VLOOKUP($A89,csapatok!$A:$BL,Y$271,FALSE),LEN(VLOOKUP($A89,csapatok!$A:$BL,Y$271,FALSE))-6),'csapat-ranglista'!$A:$CC,Y$272,FALSE)/8,VLOOKUP(VLOOKUP($A89,csapatok!$A:$BL,Y$271,FALSE),'csapat-ranglista'!$A:$CC,Y$272,FALSE)/4),0)</f>
        <v>0</v>
      </c>
      <c r="Z89" s="32">
        <f>IFERROR(IF(RIGHT(VLOOKUP($A89,csapatok!$A:$BL,Z$271,FALSE),5)="Csere",VLOOKUP(LEFT(VLOOKUP($A89,csapatok!$A:$BL,Z$271,FALSE),LEN(VLOOKUP($A89,csapatok!$A:$BL,Z$271,FALSE))-6),'csapat-ranglista'!$A:$CC,Z$272,FALSE)/8,VLOOKUP(VLOOKUP($A89,csapatok!$A:$BL,Z$271,FALSE),'csapat-ranglista'!$A:$CC,Z$272,FALSE)/4),0)</f>
        <v>0</v>
      </c>
      <c r="AA89" s="32">
        <f>IFERROR(IF(RIGHT(VLOOKUP($A89,csapatok!$A:$BL,AA$271,FALSE),5)="Csere",VLOOKUP(LEFT(VLOOKUP($A89,csapatok!$A:$BL,AA$271,FALSE),LEN(VLOOKUP($A89,csapatok!$A:$BL,AA$271,FALSE))-6),'csapat-ranglista'!$A:$CC,AA$272,FALSE)/8,VLOOKUP(VLOOKUP($A89,csapatok!$A:$BL,AA$271,FALSE),'csapat-ranglista'!$A:$CC,AA$272,FALSE)/4),0)</f>
        <v>0</v>
      </c>
      <c r="AB89" s="226">
        <f>IFERROR(IF(RIGHT(VLOOKUP($A89,csapatok!$A:$BL,AB$271,FALSE),5)="Csere",VLOOKUP(LEFT(VLOOKUP($A89,csapatok!$A:$BL,AB$271,FALSE),LEN(VLOOKUP($A89,csapatok!$A:$BL,AB$271,FALSE))-6),'csapat-ranglista'!$A:$CC,AB$272,FALSE)/8,VLOOKUP(VLOOKUP($A89,csapatok!$A:$BL,AB$271,FALSE),'csapat-ranglista'!$A:$CC,AB$272,FALSE)/4),0)</f>
        <v>0</v>
      </c>
      <c r="AC89" s="226">
        <f>IFERROR(IF(RIGHT(VLOOKUP($A89,csapatok!$A:$BL,AC$271,FALSE),5)="Csere",VLOOKUP(LEFT(VLOOKUP($A89,csapatok!$A:$BL,AC$271,FALSE),LEN(VLOOKUP($A89,csapatok!$A:$BL,AC$271,FALSE))-6),'csapat-ranglista'!$A:$CC,AC$272,FALSE)/8,VLOOKUP(VLOOKUP($A89,csapatok!$A:$BL,AC$271,FALSE),'csapat-ranglista'!$A:$CC,AC$272,FALSE)/4),0)</f>
        <v>0</v>
      </c>
      <c r="AD89" s="226">
        <f>IFERROR(IF(RIGHT(VLOOKUP($A89,csapatok!$A:$BL,AD$271,FALSE),5)="Csere",VLOOKUP(LEFT(VLOOKUP($A89,csapatok!$A:$BL,AD$271,FALSE),LEN(VLOOKUP($A89,csapatok!$A:$BL,AD$271,FALSE))-6),'csapat-ranglista'!$A:$CC,AD$272,FALSE)/8,VLOOKUP(VLOOKUP($A89,csapatok!$A:$BL,AD$271,FALSE),'csapat-ranglista'!$A:$CC,AD$272,FALSE)/4),0)</f>
        <v>0</v>
      </c>
      <c r="AE89" s="226">
        <f>IFERROR(IF(RIGHT(VLOOKUP($A89,csapatok!$A:$BL,AE$271,FALSE),5)="Csere",VLOOKUP(LEFT(VLOOKUP($A89,csapatok!$A:$BL,AE$271,FALSE),LEN(VLOOKUP($A89,csapatok!$A:$BL,AE$271,FALSE))-6),'csapat-ranglista'!$A:$CC,AE$272,FALSE)/8,VLOOKUP(VLOOKUP($A89,csapatok!$A:$BL,AE$271,FALSE),'csapat-ranglista'!$A:$CC,AE$272,FALSE)/4),0)</f>
        <v>0</v>
      </c>
      <c r="AF89" s="226">
        <f>IFERROR(IF(RIGHT(VLOOKUP($A89,csapatok!$A:$BL,AF$271,FALSE),5)="Csere",VLOOKUP(LEFT(VLOOKUP($A89,csapatok!$A:$BL,AF$271,FALSE),LEN(VLOOKUP($A89,csapatok!$A:$BL,AF$271,FALSE))-6),'csapat-ranglista'!$A:$CC,AF$272,FALSE)/8,VLOOKUP(VLOOKUP($A89,csapatok!$A:$BL,AF$271,FALSE),'csapat-ranglista'!$A:$CC,AF$272,FALSE)/4),0)</f>
        <v>0</v>
      </c>
      <c r="AG89" s="226">
        <f>IFERROR(IF(RIGHT(VLOOKUP($A89,csapatok!$A:$BL,AG$271,FALSE),5)="Csere",VLOOKUP(LEFT(VLOOKUP($A89,csapatok!$A:$BL,AG$271,FALSE),LEN(VLOOKUP($A89,csapatok!$A:$BL,AG$271,FALSE))-6),'csapat-ranglista'!$A:$CC,AG$272,FALSE)/8,VLOOKUP(VLOOKUP($A89,csapatok!$A:$BL,AG$271,FALSE),'csapat-ranglista'!$A:$CC,AG$272,FALSE)/4),0)</f>
        <v>0</v>
      </c>
      <c r="AH89" s="226">
        <f>IFERROR(IF(RIGHT(VLOOKUP($A89,csapatok!$A:$BL,AH$271,FALSE),5)="Csere",VLOOKUP(LEFT(VLOOKUP($A89,csapatok!$A:$BL,AH$271,FALSE),LEN(VLOOKUP($A89,csapatok!$A:$BL,AH$271,FALSE))-6),'csapat-ranglista'!$A:$CC,AH$272,FALSE)/8,VLOOKUP(VLOOKUP($A89,csapatok!$A:$BL,AH$271,FALSE),'csapat-ranglista'!$A:$CC,AH$272,FALSE)/4),0)</f>
        <v>0</v>
      </c>
      <c r="AI89" s="226">
        <f>IFERROR(IF(RIGHT(VLOOKUP($A89,csapatok!$A:$BL,AI$271,FALSE),5)="Csere",VLOOKUP(LEFT(VLOOKUP($A89,csapatok!$A:$BL,AI$271,FALSE),LEN(VLOOKUP($A89,csapatok!$A:$BL,AI$271,FALSE))-6),'csapat-ranglista'!$A:$CC,AI$272,FALSE)/8,VLOOKUP(VLOOKUP($A89,csapatok!$A:$BL,AI$271,FALSE),'csapat-ranglista'!$A:$CC,AI$272,FALSE)/4),0)</f>
        <v>0</v>
      </c>
      <c r="AJ89" s="226">
        <f>IFERROR(IF(RIGHT(VLOOKUP($A89,csapatok!$A:$BL,AJ$271,FALSE),5)="Csere",VLOOKUP(LEFT(VLOOKUP($A89,csapatok!$A:$BL,AJ$271,FALSE),LEN(VLOOKUP($A89,csapatok!$A:$BL,AJ$271,FALSE))-6),'csapat-ranglista'!$A:$CC,AJ$272,FALSE)/8,VLOOKUP(VLOOKUP($A89,csapatok!$A:$BL,AJ$271,FALSE),'csapat-ranglista'!$A:$CC,AJ$272,FALSE)/2),0)</f>
        <v>0</v>
      </c>
      <c r="AK89" s="226">
        <f>IFERROR(IF(RIGHT(VLOOKUP($A89,csapatok!$A:$CN,AK$271,FALSE),5)="Csere",VLOOKUP(LEFT(VLOOKUP($A89,csapatok!$A:$CN,AK$271,FALSE),LEN(VLOOKUP($A89,csapatok!$A:$CN,AK$271,FALSE))-6),'csapat-ranglista'!$A:$CC,AK$272,FALSE)/8,VLOOKUP(VLOOKUP($A89,csapatok!$A:$CN,AK$271,FALSE),'csapat-ranglista'!$A:$CC,AK$272,FALSE)/4),0)</f>
        <v>0</v>
      </c>
      <c r="AL89" s="226">
        <f>IFERROR(IF(RIGHT(VLOOKUP($A89,csapatok!$A:$CN,AL$271,FALSE),5)="Csere",VLOOKUP(LEFT(VLOOKUP($A89,csapatok!$A:$CN,AL$271,FALSE),LEN(VLOOKUP($A89,csapatok!$A:$CN,AL$271,FALSE))-6),'csapat-ranglista'!$A:$CC,AL$272,FALSE)/8,VLOOKUP(VLOOKUP($A89,csapatok!$A:$CN,AL$271,FALSE),'csapat-ranglista'!$A:$CC,AL$272,FALSE)/4),0)</f>
        <v>0</v>
      </c>
      <c r="AM89" s="226">
        <f>IFERROR(IF(RIGHT(VLOOKUP($A89,csapatok!$A:$CN,AM$271,FALSE),5)="Csere",VLOOKUP(LEFT(VLOOKUP($A89,csapatok!$A:$CN,AM$271,FALSE),LEN(VLOOKUP($A89,csapatok!$A:$CN,AM$271,FALSE))-6),'csapat-ranglista'!$A:$CC,AM$272,FALSE)/8,VLOOKUP(VLOOKUP($A89,csapatok!$A:$CN,AM$271,FALSE),'csapat-ranglista'!$A:$CC,AM$272,FALSE)/4),0)</f>
        <v>0</v>
      </c>
      <c r="AN89" s="226">
        <f>IFERROR(IF(RIGHT(VLOOKUP($A89,csapatok!$A:$CN,AN$271,FALSE),5)="Csere",VLOOKUP(LEFT(VLOOKUP($A89,csapatok!$A:$CN,AN$271,FALSE),LEN(VLOOKUP($A89,csapatok!$A:$CN,AN$271,FALSE))-6),'csapat-ranglista'!$A:$CC,AN$272,FALSE)/8,VLOOKUP(VLOOKUP($A89,csapatok!$A:$CN,AN$271,FALSE),'csapat-ranglista'!$A:$CC,AN$272,FALSE)/4),0)</f>
        <v>0</v>
      </c>
      <c r="AO89" s="226">
        <f>IFERROR(IF(RIGHT(VLOOKUP($A89,csapatok!$A:$CN,AO$271,FALSE),5)="Csere",VLOOKUP(LEFT(VLOOKUP($A89,csapatok!$A:$CN,AO$271,FALSE),LEN(VLOOKUP($A89,csapatok!$A:$CN,AO$271,FALSE))-6),'csapat-ranglista'!$A:$CC,AO$272,FALSE)/8,VLOOKUP(VLOOKUP($A89,csapatok!$A:$CN,AO$271,FALSE),'csapat-ranglista'!$A:$CC,AO$272,FALSE)/4),0)</f>
        <v>0</v>
      </c>
      <c r="AP89" s="226">
        <f>IFERROR(IF(RIGHT(VLOOKUP($A89,csapatok!$A:$CN,AP$271,FALSE),5)="Csere",VLOOKUP(LEFT(VLOOKUP($A89,csapatok!$A:$CN,AP$271,FALSE),LEN(VLOOKUP($A89,csapatok!$A:$CN,AP$271,FALSE))-6),'csapat-ranglista'!$A:$CC,AP$272,FALSE)/8,VLOOKUP(VLOOKUP($A89,csapatok!$A:$CN,AP$271,FALSE),'csapat-ranglista'!$A:$CC,AP$272,FALSE)/4),0)</f>
        <v>0</v>
      </c>
      <c r="AQ89" s="226">
        <f>IFERROR(IF(RIGHT(VLOOKUP($A89,csapatok!$A:$CN,AQ$271,FALSE),5)="Csere",VLOOKUP(LEFT(VLOOKUP($A89,csapatok!$A:$CN,AQ$271,FALSE),LEN(VLOOKUP($A89,csapatok!$A:$CN,AQ$271,FALSE))-6),'csapat-ranglista'!$A:$CC,AQ$272,FALSE)/8,VLOOKUP(VLOOKUP($A89,csapatok!$A:$CN,AQ$271,FALSE),'csapat-ranglista'!$A:$CC,AQ$272,FALSE)/4),0)</f>
        <v>0</v>
      </c>
      <c r="AR89" s="226">
        <f>IFERROR(IF(RIGHT(VLOOKUP($A89,csapatok!$A:$CN,AR$271,FALSE),5)="Csere",VLOOKUP(LEFT(VLOOKUP($A89,csapatok!$A:$CN,AR$271,FALSE),LEN(VLOOKUP($A89,csapatok!$A:$CN,AR$271,FALSE))-6),'csapat-ranglista'!$A:$CC,AR$272,FALSE)/8,VLOOKUP(VLOOKUP($A89,csapatok!$A:$CN,AR$271,FALSE),'csapat-ranglista'!$A:$CC,AR$272,FALSE)/4),0)</f>
        <v>0</v>
      </c>
      <c r="AS89" s="226">
        <f>IFERROR(IF(RIGHT(VLOOKUP($A89,csapatok!$A:$CN,AS$271,FALSE),5)="Csere",VLOOKUP(LEFT(VLOOKUP($A89,csapatok!$A:$CN,AS$271,FALSE),LEN(VLOOKUP($A89,csapatok!$A:$CN,AS$271,FALSE))-6),'csapat-ranglista'!$A:$CC,AS$272,FALSE)/8,VLOOKUP(VLOOKUP($A89,csapatok!$A:$CN,AS$271,FALSE),'csapat-ranglista'!$A:$CC,AS$272,FALSE)/4),0)</f>
        <v>0</v>
      </c>
      <c r="AT89" s="226">
        <f>IFERROR(IF(RIGHT(VLOOKUP($A89,csapatok!$A:$CN,AT$271,FALSE),5)="Csere",VLOOKUP(LEFT(VLOOKUP($A89,csapatok!$A:$CN,AT$271,FALSE),LEN(VLOOKUP($A89,csapatok!$A:$CN,AT$271,FALSE))-6),'csapat-ranglista'!$A:$CC,AT$272,FALSE)/8,VLOOKUP(VLOOKUP($A89,csapatok!$A:$CN,AT$271,FALSE),'csapat-ranglista'!$A:$CC,AT$272,FALSE)/4),0)</f>
        <v>0</v>
      </c>
      <c r="AU89" s="226">
        <f>IFERROR(IF(RIGHT(VLOOKUP($A89,csapatok!$A:$CN,AU$271,FALSE),5)="Csere",VLOOKUP(LEFT(VLOOKUP($A89,csapatok!$A:$CN,AU$271,FALSE),LEN(VLOOKUP($A89,csapatok!$A:$CN,AU$271,FALSE))-6),'csapat-ranglista'!$A:$CC,AU$272,FALSE)/8,VLOOKUP(VLOOKUP($A89,csapatok!$A:$CN,AU$271,FALSE),'csapat-ranglista'!$A:$CC,AU$272,FALSE)/4),0)</f>
        <v>0</v>
      </c>
      <c r="AV89" s="226">
        <f>IFERROR(IF(RIGHT(VLOOKUP($A89,csapatok!$A:$CN,AV$271,FALSE),5)="Csere",VLOOKUP(LEFT(VLOOKUP($A89,csapatok!$A:$CN,AV$271,FALSE),LEN(VLOOKUP($A89,csapatok!$A:$CN,AV$271,FALSE))-6),'csapat-ranglista'!$A:$CC,AV$272,FALSE)/8,VLOOKUP(VLOOKUP($A89,csapatok!$A:$CN,AV$271,FALSE),'csapat-ranglista'!$A:$CC,AV$272,FALSE)/4),0)</f>
        <v>0</v>
      </c>
      <c r="AW89" s="226">
        <f>IFERROR(IF(RIGHT(VLOOKUP($A89,csapatok!$A:$CN,AW$271,FALSE),5)="Csere",VLOOKUP(LEFT(VLOOKUP($A89,csapatok!$A:$CN,AW$271,FALSE),LEN(VLOOKUP($A89,csapatok!$A:$CN,AW$271,FALSE))-6),'csapat-ranglista'!$A:$CC,AW$272,FALSE)/8,VLOOKUP(VLOOKUP($A89,csapatok!$A:$CN,AW$271,FALSE),'csapat-ranglista'!$A:$CC,AW$272,FALSE)/4),0)</f>
        <v>0</v>
      </c>
      <c r="AX89" s="226">
        <f>IFERROR(IF(RIGHT(VLOOKUP($A89,csapatok!$A:$CN,AX$271,FALSE),5)="Csere",VLOOKUP(LEFT(VLOOKUP($A89,csapatok!$A:$CN,AX$271,FALSE),LEN(VLOOKUP($A89,csapatok!$A:$CN,AX$271,FALSE))-6),'csapat-ranglista'!$A:$CC,AX$272,FALSE)/8,VLOOKUP(VLOOKUP($A89,csapatok!$A:$CN,AX$271,FALSE),'csapat-ranglista'!$A:$CC,AX$272,FALSE)/4),0)</f>
        <v>0</v>
      </c>
      <c r="AY89" s="226">
        <f>IFERROR(IF(RIGHT(VLOOKUP($A89,csapatok!$A:$GR,AY$271,FALSE),5)="Csere",VLOOKUP(LEFT(VLOOKUP($A89,csapatok!$A:$GR,AY$271,FALSE),LEN(VLOOKUP($A89,csapatok!$A:$GR,AY$271,FALSE))-6),'csapat-ranglista'!$A:$CC,AY$272,FALSE)/8,VLOOKUP(VLOOKUP($A89,csapatok!$A:$GR,AY$271,FALSE),'csapat-ranglista'!$A:$CC,AY$272,FALSE)/4),0)</f>
        <v>0</v>
      </c>
      <c r="AZ89" s="226">
        <f>IFERROR(IF(RIGHT(VLOOKUP($A89,csapatok!$A:$GR,AZ$271,FALSE),5)="Csere",VLOOKUP(LEFT(VLOOKUP($A89,csapatok!$A:$GR,AZ$271,FALSE),LEN(VLOOKUP($A89,csapatok!$A:$GR,AZ$271,FALSE))-6),'csapat-ranglista'!$A:$CC,AZ$272,FALSE)/8,VLOOKUP(VLOOKUP($A89,csapatok!$A:$GR,AZ$271,FALSE),'csapat-ranglista'!$A:$CC,AZ$272,FALSE)/4),0)</f>
        <v>0</v>
      </c>
      <c r="BA89" s="226">
        <f>IFERROR(IF(RIGHT(VLOOKUP($A89,csapatok!$A:$GR,BA$271,FALSE),5)="Csere",VLOOKUP(LEFT(VLOOKUP($A89,csapatok!$A:$GR,BA$271,FALSE),LEN(VLOOKUP($A89,csapatok!$A:$GR,BA$271,FALSE))-6),'csapat-ranglista'!$A:$CC,BA$272,FALSE)/8,VLOOKUP(VLOOKUP($A89,csapatok!$A:$GR,BA$271,FALSE),'csapat-ranglista'!$A:$CC,BA$272,FALSE)/4),0)</f>
        <v>0</v>
      </c>
      <c r="BB89" s="226">
        <f>IFERROR(IF(RIGHT(VLOOKUP($A89,csapatok!$A:$GR,BB$271,FALSE),5)="Csere",VLOOKUP(LEFT(VLOOKUP($A89,csapatok!$A:$GR,BB$271,FALSE),LEN(VLOOKUP($A89,csapatok!$A:$GR,BB$271,FALSE))-6),'csapat-ranglista'!$A:$CC,BB$272,FALSE)/8,VLOOKUP(VLOOKUP($A89,csapatok!$A:$GR,BB$271,FALSE),'csapat-ranglista'!$A:$CC,BB$272,FALSE)/4),0)</f>
        <v>0</v>
      </c>
      <c r="BC89" s="227">
        <f>versenyek!$ES$11*IFERROR(VLOOKUP(VLOOKUP($A89,versenyek!ER:ET,3,FALSE),szabalyok!$A$16:$B$23,2,FALSE)/4,0)</f>
        <v>0</v>
      </c>
      <c r="BD89" s="227">
        <f>versenyek!$EV$11*IFERROR(VLOOKUP(VLOOKUP($A89,versenyek!EU:EW,3,FALSE),szabalyok!$A$16:$B$23,2,FALSE)/4,0)</f>
        <v>0</v>
      </c>
      <c r="BE89" s="226">
        <f>IFERROR(IF(RIGHT(VLOOKUP($A89,csapatok!$A:$GR,BE$271,FALSE),5)="Csere",VLOOKUP(LEFT(VLOOKUP($A89,csapatok!$A:$GR,BE$271,FALSE),LEN(VLOOKUP($A89,csapatok!$A:$GR,BE$271,FALSE))-6),'csapat-ranglista'!$A:$CC,BE$272,FALSE)/8,VLOOKUP(VLOOKUP($A89,csapatok!$A:$GR,BE$271,FALSE),'csapat-ranglista'!$A:$CC,BE$272,FALSE)/4),0)</f>
        <v>0</v>
      </c>
      <c r="BF89" s="226">
        <f>IFERROR(IF(RIGHT(VLOOKUP($A89,csapatok!$A:$GR,BF$271,FALSE),5)="Csere",VLOOKUP(LEFT(VLOOKUP($A89,csapatok!$A:$GR,BF$271,FALSE),LEN(VLOOKUP($A89,csapatok!$A:$GR,BF$271,FALSE))-6),'csapat-ranglista'!$A:$CC,BF$272,FALSE)/8,VLOOKUP(VLOOKUP($A89,csapatok!$A:$GR,BF$271,FALSE),'csapat-ranglista'!$A:$CC,BF$272,FALSE)/4),0)</f>
        <v>0</v>
      </c>
      <c r="BG89" s="226">
        <f>IFERROR(IF(RIGHT(VLOOKUP($A89,csapatok!$A:$GR,BG$271,FALSE),5)="Csere",VLOOKUP(LEFT(VLOOKUP($A89,csapatok!$A:$GR,BG$271,FALSE),LEN(VLOOKUP($A89,csapatok!$A:$GR,BG$271,FALSE))-6),'csapat-ranglista'!$A:$CC,BG$272,FALSE)/8,VLOOKUP(VLOOKUP($A89,csapatok!$A:$GR,BG$271,FALSE),'csapat-ranglista'!$A:$CC,BG$272,FALSE)/4),0)</f>
        <v>0</v>
      </c>
      <c r="BH89" s="226">
        <f>IFERROR(IF(RIGHT(VLOOKUP($A89,csapatok!$A:$GR,BH$271,FALSE),5)="Csere",VLOOKUP(LEFT(VLOOKUP($A89,csapatok!$A:$GR,BH$271,FALSE),LEN(VLOOKUP($A89,csapatok!$A:$GR,BH$271,FALSE))-6),'csapat-ranglista'!$A:$CC,BH$272,FALSE)/8,VLOOKUP(VLOOKUP($A89,csapatok!$A:$GR,BH$271,FALSE),'csapat-ranglista'!$A:$CC,BH$272,FALSE)/4),0)</f>
        <v>0</v>
      </c>
      <c r="BI89" s="226">
        <f>IFERROR(IF(RIGHT(VLOOKUP($A89,csapatok!$A:$GR,BI$271,FALSE),5)="Csere",VLOOKUP(LEFT(VLOOKUP($A89,csapatok!$A:$GR,BI$271,FALSE),LEN(VLOOKUP($A89,csapatok!$A:$GR,BI$271,FALSE))-6),'csapat-ranglista'!$A:$CC,BI$272,FALSE)/8,VLOOKUP(VLOOKUP($A89,csapatok!$A:$GR,BI$271,FALSE),'csapat-ranglista'!$A:$CC,BI$272,FALSE)/4),0)</f>
        <v>0</v>
      </c>
      <c r="BJ89" s="226">
        <f>IFERROR(IF(RIGHT(VLOOKUP($A89,csapatok!$A:$GR,BJ$271,FALSE),5)="Csere",VLOOKUP(LEFT(VLOOKUP($A89,csapatok!$A:$GR,BJ$271,FALSE),LEN(VLOOKUP($A89,csapatok!$A:$GR,BJ$271,FALSE))-6),'csapat-ranglista'!$A:$CC,BJ$272,FALSE)/8,VLOOKUP(VLOOKUP($A89,csapatok!$A:$GR,BJ$271,FALSE),'csapat-ranglista'!$A:$CC,BJ$272,FALSE)/4),0)</f>
        <v>0</v>
      </c>
      <c r="BK89" s="226">
        <f>IFERROR(IF(RIGHT(VLOOKUP($A89,csapatok!$A:$GR,BK$271,FALSE),5)="Csere",VLOOKUP(LEFT(VLOOKUP($A89,csapatok!$A:$GR,BK$271,FALSE),LEN(VLOOKUP($A89,csapatok!$A:$GR,BK$271,FALSE))-6),'csapat-ranglista'!$A:$CC,BK$272,FALSE)/8,VLOOKUP(VLOOKUP($A89,csapatok!$A:$GR,BK$271,FALSE),'csapat-ranglista'!$A:$CC,BK$272,FALSE)/4),0)</f>
        <v>0</v>
      </c>
      <c r="BL89" s="226">
        <f>IFERROR(IF(RIGHT(VLOOKUP($A89,csapatok!$A:$GR,BL$271,FALSE),5)="Csere",VLOOKUP(LEFT(VLOOKUP($A89,csapatok!$A:$GR,BL$271,FALSE),LEN(VLOOKUP($A89,csapatok!$A:$GR,BL$271,FALSE))-6),'csapat-ranglista'!$A:$CC,BL$272,FALSE)/8,VLOOKUP(VLOOKUP($A89,csapatok!$A:$GR,BL$271,FALSE),'csapat-ranglista'!$A:$CC,BL$272,FALSE)/4),0)</f>
        <v>0</v>
      </c>
      <c r="BM89" s="226">
        <f>IFERROR(IF(RIGHT(VLOOKUP($A89,csapatok!$A:$GR,BM$271,FALSE),5)="Csere",VLOOKUP(LEFT(VLOOKUP($A89,csapatok!$A:$GR,BM$271,FALSE),LEN(VLOOKUP($A89,csapatok!$A:$GR,BM$271,FALSE))-6),'csapat-ranglista'!$A:$CC,BM$272,FALSE)/8,VLOOKUP(VLOOKUP($A89,csapatok!$A:$GR,BM$271,FALSE),'csapat-ranglista'!$A:$CC,BM$272,FALSE)/4),0)</f>
        <v>0</v>
      </c>
      <c r="BN89" s="226">
        <f>IFERROR(IF(RIGHT(VLOOKUP($A89,csapatok!$A:$GR,BN$271,FALSE),5)="Csere",VLOOKUP(LEFT(VLOOKUP($A89,csapatok!$A:$GR,BN$271,FALSE),LEN(VLOOKUP($A89,csapatok!$A:$GR,BN$271,FALSE))-6),'csapat-ranglista'!$A:$CC,BN$272,FALSE)/8,VLOOKUP(VLOOKUP($A89,csapatok!$A:$GR,BN$271,FALSE),'csapat-ranglista'!$A:$CC,BN$272,FALSE)/4),0)</f>
        <v>0</v>
      </c>
      <c r="BO89" s="226">
        <f>IFERROR(IF(RIGHT(VLOOKUP($A89,csapatok!$A:$GR,BO$271,FALSE),5)="Csere",VLOOKUP(LEFT(VLOOKUP($A89,csapatok!$A:$GR,BO$271,FALSE),LEN(VLOOKUP($A89,csapatok!$A:$GR,BO$271,FALSE))-6),'csapat-ranglista'!$A:$CC,BO$272,FALSE)/8,VLOOKUP(VLOOKUP($A89,csapatok!$A:$GR,BO$271,FALSE),'csapat-ranglista'!$A:$CC,BO$272,FALSE)/4),0)</f>
        <v>0</v>
      </c>
      <c r="BP89" s="226">
        <f>IFERROR(IF(RIGHT(VLOOKUP($A89,csapatok!$A:$GR,BP$271,FALSE),5)="Csere",VLOOKUP(LEFT(VLOOKUP($A89,csapatok!$A:$GR,BP$271,FALSE),LEN(VLOOKUP($A89,csapatok!$A:$GR,BP$271,FALSE))-6),'csapat-ranglista'!$A:$CC,BP$272,FALSE)/8,VLOOKUP(VLOOKUP($A89,csapatok!$A:$GR,BP$271,FALSE),'csapat-ranglista'!$A:$CC,BP$272,FALSE)/4),0)</f>
        <v>0</v>
      </c>
      <c r="BQ89" s="226">
        <f>IFERROR(IF(RIGHT(VLOOKUP($A89,csapatok!$A:$GR,BQ$271,FALSE),5)="Csere",VLOOKUP(LEFT(VLOOKUP($A89,csapatok!$A:$GR,BQ$271,FALSE),LEN(VLOOKUP($A89,csapatok!$A:$GR,BQ$271,FALSE))-6),'csapat-ranglista'!$A:$CC,BQ$272,FALSE)/8,VLOOKUP(VLOOKUP($A89,csapatok!$A:$GR,BQ$271,FALSE),'csapat-ranglista'!$A:$CC,BQ$272,FALSE)/4),0)</f>
        <v>0</v>
      </c>
      <c r="BR89" s="226">
        <f>IFERROR(IF(RIGHT(VLOOKUP($A89,csapatok!$A:$GR,BR$271,FALSE),5)="Csere",VLOOKUP(LEFT(VLOOKUP($A89,csapatok!$A:$GR,BR$271,FALSE),LEN(VLOOKUP($A89,csapatok!$A:$GR,BR$271,FALSE))-6),'csapat-ranglista'!$A:$CC,BR$272,FALSE)/8,VLOOKUP(VLOOKUP($A89,csapatok!$A:$GR,BR$271,FALSE),'csapat-ranglista'!$A:$CC,BR$272,FALSE)/4),0)</f>
        <v>0</v>
      </c>
      <c r="BS89" s="226">
        <f>IFERROR(IF(RIGHT(VLOOKUP($A89,csapatok!$A:$GR,BS$271,FALSE),5)="Csere",VLOOKUP(LEFT(VLOOKUP($A89,csapatok!$A:$GR,BS$271,FALSE),LEN(VLOOKUP($A89,csapatok!$A:$GR,BS$271,FALSE))-6),'csapat-ranglista'!$A:$CC,BS$272,FALSE)/8,VLOOKUP(VLOOKUP($A89,csapatok!$A:$GR,BS$271,FALSE),'csapat-ranglista'!$A:$CC,BS$272,FALSE)/4),0)</f>
        <v>0</v>
      </c>
      <c r="BT89" s="226">
        <f>IFERROR(IF(RIGHT(VLOOKUP($A89,csapatok!$A:$GR,BT$271,FALSE),5)="Csere",VLOOKUP(LEFT(VLOOKUP($A89,csapatok!$A:$GR,BT$271,FALSE),LEN(VLOOKUP($A89,csapatok!$A:$GR,BT$271,FALSE))-6),'csapat-ranglista'!$A:$CC,BT$272,FALSE)/8,VLOOKUP(VLOOKUP($A89,csapatok!$A:$GR,BT$271,FALSE),'csapat-ranglista'!$A:$CC,BT$272,FALSE)/4),0)</f>
        <v>0</v>
      </c>
      <c r="BU89" s="226">
        <f>IFERROR(IF(RIGHT(VLOOKUP($A89,csapatok!$A:$GR,BU$271,FALSE),5)="Csere",VLOOKUP(LEFT(VLOOKUP($A89,csapatok!$A:$GR,BU$271,FALSE),LEN(VLOOKUP($A89,csapatok!$A:$GR,BU$271,FALSE))-6),'csapat-ranglista'!$A:$CC,BU$272,FALSE)/8,VLOOKUP(VLOOKUP($A89,csapatok!$A:$GR,BU$271,FALSE),'csapat-ranglista'!$A:$CC,BU$272,FALSE)/4),0)</f>
        <v>0</v>
      </c>
      <c r="BV89" s="226">
        <f>IFERROR(IF(RIGHT(VLOOKUP($A89,csapatok!$A:$GR,BV$271,FALSE),5)="Csere",VLOOKUP(LEFT(VLOOKUP($A89,csapatok!$A:$GR,BV$271,FALSE),LEN(VLOOKUP($A89,csapatok!$A:$GR,BV$271,FALSE))-6),'csapat-ranglista'!$A:$CC,BV$272,FALSE)/8,VLOOKUP(VLOOKUP($A89,csapatok!$A:$GR,BV$271,FALSE),'csapat-ranglista'!$A:$CC,BV$272,FALSE)/4),0)</f>
        <v>0</v>
      </c>
      <c r="BW89" s="226">
        <f>IFERROR(IF(RIGHT(VLOOKUP($A89,csapatok!$A:$GR,BW$271,FALSE),5)="Csere",VLOOKUP(LEFT(VLOOKUP($A89,csapatok!$A:$GR,BW$271,FALSE),LEN(VLOOKUP($A89,csapatok!$A:$GR,BW$271,FALSE))-6),'csapat-ranglista'!$A:$CC,BW$272,FALSE)/8,VLOOKUP(VLOOKUP($A89,csapatok!$A:$GR,BW$271,FALSE),'csapat-ranglista'!$A:$CC,BW$272,FALSE)/4),0)</f>
        <v>0</v>
      </c>
      <c r="BX89" s="226">
        <f>IFERROR(IF(RIGHT(VLOOKUP($A89,csapatok!$A:$GR,BX$271,FALSE),5)="Csere",VLOOKUP(LEFT(VLOOKUP($A89,csapatok!$A:$GR,BX$271,FALSE),LEN(VLOOKUP($A89,csapatok!$A:$GR,BX$271,FALSE))-6),'csapat-ranglista'!$A:$CC,BX$272,FALSE)/8,VLOOKUP(VLOOKUP($A89,csapatok!$A:$GR,BX$271,FALSE),'csapat-ranglista'!$A:$CC,BX$272,FALSE)/4),0)</f>
        <v>0</v>
      </c>
      <c r="BY89" s="226">
        <f>IFERROR(IF(RIGHT(VLOOKUP($A89,csapatok!$A:$GR,BY$271,FALSE),5)="Csere",VLOOKUP(LEFT(VLOOKUP($A89,csapatok!$A:$GR,BY$271,FALSE),LEN(VLOOKUP($A89,csapatok!$A:$GR,BY$271,FALSE))-6),'csapat-ranglista'!$A:$CC,BY$272,FALSE)/8,VLOOKUP(VLOOKUP($A89,csapatok!$A:$GR,BY$271,FALSE),'csapat-ranglista'!$A:$CC,BY$272,FALSE)/4),0)</f>
        <v>0</v>
      </c>
      <c r="BZ89" s="226">
        <f>IFERROR(IF(RIGHT(VLOOKUP($A89,csapatok!$A:$GR,BZ$271,FALSE),5)="Csere",VLOOKUP(LEFT(VLOOKUP($A89,csapatok!$A:$GR,BZ$271,FALSE),LEN(VLOOKUP($A89,csapatok!$A:$GR,BZ$271,FALSE))-6),'csapat-ranglista'!$A:$CC,BZ$272,FALSE)/8,VLOOKUP(VLOOKUP($A89,csapatok!$A:$GR,BZ$271,FALSE),'csapat-ranglista'!$A:$CC,BZ$272,FALSE)/4),0)</f>
        <v>0</v>
      </c>
      <c r="CA89" s="226">
        <f>IFERROR(IF(RIGHT(VLOOKUP($A89,csapatok!$A:$GR,CA$271,FALSE),5)="Csere",VLOOKUP(LEFT(VLOOKUP($A89,csapatok!$A:$GR,CA$271,FALSE),LEN(VLOOKUP($A89,csapatok!$A:$GR,CA$271,FALSE))-6),'csapat-ranglista'!$A:$CC,CA$272,FALSE)/8,VLOOKUP(VLOOKUP($A89,csapatok!$A:$GR,CA$271,FALSE),'csapat-ranglista'!$A:$CC,CA$272,FALSE)/4),0)</f>
        <v>0</v>
      </c>
      <c r="CB89" s="226">
        <f>IFERROR(IF(RIGHT(VLOOKUP($A89,csapatok!$A:$GR,CB$271,FALSE),5)="Csere",VLOOKUP(LEFT(VLOOKUP($A89,csapatok!$A:$GR,CB$271,FALSE),LEN(VLOOKUP($A89,csapatok!$A:$GR,CB$271,FALSE))-6),'csapat-ranglista'!$A:$CC,CB$272,FALSE)/8,VLOOKUP(VLOOKUP($A89,csapatok!$A:$GR,CB$271,FALSE),'csapat-ranglista'!$A:$CC,CB$272,FALSE)/4),0)</f>
        <v>0</v>
      </c>
      <c r="CC89" s="226">
        <f>IFERROR(IF(RIGHT(VLOOKUP($A89,csapatok!$A:$GR,CC$271,FALSE),5)="Csere",VLOOKUP(LEFT(VLOOKUP($A89,csapatok!$A:$GR,CC$271,FALSE),LEN(VLOOKUP($A89,csapatok!$A:$GR,CC$271,FALSE))-6),'csapat-ranglista'!$A:$CC,CC$272,FALSE)/8,VLOOKUP(VLOOKUP($A89,csapatok!$A:$GR,CC$271,FALSE),'csapat-ranglista'!$A:$CC,CC$272,FALSE)/4),0)</f>
        <v>0</v>
      </c>
      <c r="CD89" s="226">
        <f>IFERROR(IF(RIGHT(VLOOKUP($A89,csapatok!$A:$GR,CD$271,FALSE),5)="Csere",VLOOKUP(LEFT(VLOOKUP($A89,csapatok!$A:$GR,CD$271,FALSE),LEN(VLOOKUP($A89,csapatok!$A:$GR,CD$271,FALSE))-6),'csapat-ranglista'!$A:$CC,CD$272,FALSE)/8,VLOOKUP(VLOOKUP($A89,csapatok!$A:$GR,CD$271,FALSE),'csapat-ranglista'!$A:$CC,CD$272,FALSE)/4),0)</f>
        <v>5.2045183728945856</v>
      </c>
      <c r="CE89" s="226">
        <f>IFERROR(IF(RIGHT(VLOOKUP($A89,csapatok!$A:$GR,CE$271,FALSE),5)="Csere",VLOOKUP(LEFT(VLOOKUP($A89,csapatok!$A:$GR,CE$271,FALSE),LEN(VLOOKUP($A89,csapatok!$A:$GR,CE$271,FALSE))-6),'csapat-ranglista'!$A:$CC,CE$272,FALSE)/8,VLOOKUP(VLOOKUP($A89,csapatok!$A:$GR,CE$271,FALSE),'csapat-ranglista'!$A:$CC,CE$272,FALSE)/4),0)</f>
        <v>0</v>
      </c>
      <c r="CF89" s="226">
        <f>IFERROR(IF(RIGHT(VLOOKUP($A89,csapatok!$A:$GR,CF$271,FALSE),5)="Csere",VLOOKUP(LEFT(VLOOKUP($A89,csapatok!$A:$GR,CF$271,FALSE),LEN(VLOOKUP($A89,csapatok!$A:$GR,CF$271,FALSE))-6),'csapat-ranglista'!$A:$CC,CF$272,FALSE)/8,VLOOKUP(VLOOKUP($A89,csapatok!$A:$GR,CF$271,FALSE),'csapat-ranglista'!$A:$CC,CF$272,FALSE)/4),0)</f>
        <v>0</v>
      </c>
      <c r="CG89" s="226">
        <f>IFERROR(IF(RIGHT(VLOOKUP($A89,csapatok!$A:$GR,CG$271,FALSE),5)="Csere",VLOOKUP(LEFT(VLOOKUP($A89,csapatok!$A:$GR,CG$271,FALSE),LEN(VLOOKUP($A89,csapatok!$A:$GR,CG$271,FALSE))-6),'csapat-ranglista'!$A:$CC,CG$272,FALSE)/8,VLOOKUP(VLOOKUP($A89,csapatok!$A:$GR,CG$271,FALSE),'csapat-ranglista'!$A:$CC,CG$272,FALSE)/4),0)</f>
        <v>0</v>
      </c>
      <c r="CH89" s="226">
        <f>IFERROR(IF(RIGHT(VLOOKUP($A89,csapatok!$A:$GR,CH$271,FALSE),5)="Csere",VLOOKUP(LEFT(VLOOKUP($A89,csapatok!$A:$GR,CH$271,FALSE),LEN(VLOOKUP($A89,csapatok!$A:$GR,CH$271,FALSE))-6),'csapat-ranglista'!$A:$CC,CH$272,FALSE)/8,VLOOKUP(VLOOKUP($A89,csapatok!$A:$GR,CH$271,FALSE),'csapat-ranglista'!$A:$CC,CH$272,FALSE)/4),0)</f>
        <v>0</v>
      </c>
      <c r="CI89" s="226">
        <f>IFERROR(IF(RIGHT(VLOOKUP($A89,csapatok!$A:$GR,CI$271,FALSE),5)="Csere",VLOOKUP(LEFT(VLOOKUP($A89,csapatok!$A:$GR,CI$271,FALSE),LEN(VLOOKUP($A89,csapatok!$A:$GR,CI$271,FALSE))-6),'csapat-ranglista'!$A:$CC,CI$272,FALSE)/8,VLOOKUP(VLOOKUP($A89,csapatok!$A:$GR,CI$271,FALSE),'csapat-ranglista'!$A:$CC,CI$272,FALSE)/4),0)</f>
        <v>0</v>
      </c>
      <c r="CJ89" s="227">
        <f>versenyek!$IQ$11*IFERROR(VLOOKUP(VLOOKUP($A89,versenyek!IP:IR,3,FALSE),szabalyok!$A$16:$B$23,2,FALSE)/4,0)</f>
        <v>0</v>
      </c>
      <c r="CK89" s="227">
        <f>versenyek!$IT$11*IFERROR(VLOOKUP(VLOOKUP($A89,versenyek!IS:IU,3,FALSE),szabalyok!$A$16:$B$23,2,FALSE)/4,0)</f>
        <v>0</v>
      </c>
      <c r="CL89" s="226"/>
      <c r="CM89" s="250">
        <f t="shared" si="4"/>
        <v>5.2045183728945856</v>
      </c>
    </row>
    <row r="90" spans="1:91">
      <c r="A90" s="1" t="s">
        <v>1386</v>
      </c>
      <c r="B90" s="292" t="s">
        <v>1398</v>
      </c>
      <c r="C90" s="133" t="s">
        <v>1236</v>
      </c>
      <c r="D90" s="32" t="s">
        <v>9</v>
      </c>
      <c r="E90" s="47">
        <v>0</v>
      </c>
      <c r="F90" s="32">
        <v>0</v>
      </c>
      <c r="G90" s="32">
        <v>0</v>
      </c>
      <c r="H90" s="32">
        <v>0</v>
      </c>
      <c r="I90" s="32">
        <v>0</v>
      </c>
      <c r="J90" s="32">
        <v>0</v>
      </c>
      <c r="K90" s="32">
        <v>0</v>
      </c>
      <c r="L90" s="32">
        <v>0</v>
      </c>
      <c r="M90" s="32">
        <v>0</v>
      </c>
      <c r="N90" s="32">
        <v>0</v>
      </c>
      <c r="O90" s="32">
        <v>0</v>
      </c>
      <c r="P90" s="32">
        <v>0</v>
      </c>
      <c r="Q90" s="32">
        <v>0</v>
      </c>
      <c r="R90" s="32"/>
      <c r="S90" s="32">
        <v>0</v>
      </c>
      <c r="T90" s="32">
        <v>0</v>
      </c>
      <c r="U90" s="32">
        <v>0</v>
      </c>
      <c r="V90" s="32">
        <v>0</v>
      </c>
      <c r="W90" s="32">
        <v>0</v>
      </c>
      <c r="X90" s="32">
        <f>IFERROR(IF(RIGHT(VLOOKUP($A90,csapatok!$A:$BL,X$271,FALSE),5)="Csere",VLOOKUP(LEFT(VLOOKUP($A90,csapatok!$A:$BL,X$271,FALSE),LEN(VLOOKUP($A90,csapatok!$A:$BL,X$271,FALSE))-6),'csapat-ranglista'!$A:$CC,X$272,FALSE)/8,VLOOKUP(VLOOKUP($A90,csapatok!$A:$BL,X$271,FALSE),'csapat-ranglista'!$A:$CC,X$272,FALSE)/4),0)</f>
        <v>0</v>
      </c>
      <c r="Y90" s="32">
        <f>IFERROR(IF(RIGHT(VLOOKUP($A90,csapatok!$A:$BL,Y$271,FALSE),5)="Csere",VLOOKUP(LEFT(VLOOKUP($A90,csapatok!$A:$BL,Y$271,FALSE),LEN(VLOOKUP($A90,csapatok!$A:$BL,Y$271,FALSE))-6),'csapat-ranglista'!$A:$CC,Y$272,FALSE)/8,VLOOKUP(VLOOKUP($A90,csapatok!$A:$BL,Y$271,FALSE),'csapat-ranglista'!$A:$CC,Y$272,FALSE)/4),0)</f>
        <v>0</v>
      </c>
      <c r="Z90" s="32">
        <f>IFERROR(IF(RIGHT(VLOOKUP($A90,csapatok!$A:$BL,Z$271,FALSE),5)="Csere",VLOOKUP(LEFT(VLOOKUP($A90,csapatok!$A:$BL,Z$271,FALSE),LEN(VLOOKUP($A90,csapatok!$A:$BL,Z$271,FALSE))-6),'csapat-ranglista'!$A:$CC,Z$272,FALSE)/8,VLOOKUP(VLOOKUP($A90,csapatok!$A:$BL,Z$271,FALSE),'csapat-ranglista'!$A:$CC,Z$272,FALSE)/4),0)</f>
        <v>0</v>
      </c>
      <c r="AA90" s="32">
        <f>IFERROR(IF(RIGHT(VLOOKUP($A90,csapatok!$A:$BL,AA$271,FALSE),5)="Csere",VLOOKUP(LEFT(VLOOKUP($A90,csapatok!$A:$BL,AA$271,FALSE),LEN(VLOOKUP($A90,csapatok!$A:$BL,AA$271,FALSE))-6),'csapat-ranglista'!$A:$CC,AA$272,FALSE)/8,VLOOKUP(VLOOKUP($A90,csapatok!$A:$BL,AA$271,FALSE),'csapat-ranglista'!$A:$CC,AA$272,FALSE)/4),0)</f>
        <v>0</v>
      </c>
      <c r="AB90" s="226">
        <f>IFERROR(IF(RIGHT(VLOOKUP($A90,csapatok!$A:$BL,AB$271,FALSE),5)="Csere",VLOOKUP(LEFT(VLOOKUP($A90,csapatok!$A:$BL,AB$271,FALSE),LEN(VLOOKUP($A90,csapatok!$A:$BL,AB$271,FALSE))-6),'csapat-ranglista'!$A:$CC,AB$272,FALSE)/8,VLOOKUP(VLOOKUP($A90,csapatok!$A:$BL,AB$271,FALSE),'csapat-ranglista'!$A:$CC,AB$272,FALSE)/4),0)</f>
        <v>0</v>
      </c>
      <c r="AC90" s="226">
        <f>IFERROR(IF(RIGHT(VLOOKUP($A90,csapatok!$A:$BL,AC$271,FALSE),5)="Csere",VLOOKUP(LEFT(VLOOKUP($A90,csapatok!$A:$BL,AC$271,FALSE),LEN(VLOOKUP($A90,csapatok!$A:$BL,AC$271,FALSE))-6),'csapat-ranglista'!$A:$CC,AC$272,FALSE)/8,VLOOKUP(VLOOKUP($A90,csapatok!$A:$BL,AC$271,FALSE),'csapat-ranglista'!$A:$CC,AC$272,FALSE)/4),0)</f>
        <v>0</v>
      </c>
      <c r="AD90" s="226">
        <f>IFERROR(IF(RIGHT(VLOOKUP($A90,csapatok!$A:$BL,AD$271,FALSE),5)="Csere",VLOOKUP(LEFT(VLOOKUP($A90,csapatok!$A:$BL,AD$271,FALSE),LEN(VLOOKUP($A90,csapatok!$A:$BL,AD$271,FALSE))-6),'csapat-ranglista'!$A:$CC,AD$272,FALSE)/8,VLOOKUP(VLOOKUP($A90,csapatok!$A:$BL,AD$271,FALSE),'csapat-ranglista'!$A:$CC,AD$272,FALSE)/4),0)</f>
        <v>0</v>
      </c>
      <c r="AE90" s="226">
        <f>IFERROR(IF(RIGHT(VLOOKUP($A90,csapatok!$A:$BL,AE$271,FALSE),5)="Csere",VLOOKUP(LEFT(VLOOKUP($A90,csapatok!$A:$BL,AE$271,FALSE),LEN(VLOOKUP($A90,csapatok!$A:$BL,AE$271,FALSE))-6),'csapat-ranglista'!$A:$CC,AE$272,FALSE)/8,VLOOKUP(VLOOKUP($A90,csapatok!$A:$BL,AE$271,FALSE),'csapat-ranglista'!$A:$CC,AE$272,FALSE)/4),0)</f>
        <v>0</v>
      </c>
      <c r="AF90" s="226">
        <f>IFERROR(IF(RIGHT(VLOOKUP($A90,csapatok!$A:$BL,AF$271,FALSE),5)="Csere",VLOOKUP(LEFT(VLOOKUP($A90,csapatok!$A:$BL,AF$271,FALSE),LEN(VLOOKUP($A90,csapatok!$A:$BL,AF$271,FALSE))-6),'csapat-ranglista'!$A:$CC,AF$272,FALSE)/8,VLOOKUP(VLOOKUP($A90,csapatok!$A:$BL,AF$271,FALSE),'csapat-ranglista'!$A:$CC,AF$272,FALSE)/4),0)</f>
        <v>0</v>
      </c>
      <c r="AG90" s="226">
        <f>IFERROR(IF(RIGHT(VLOOKUP($A90,csapatok!$A:$BL,AG$271,FALSE),5)="Csere",VLOOKUP(LEFT(VLOOKUP($A90,csapatok!$A:$BL,AG$271,FALSE),LEN(VLOOKUP($A90,csapatok!$A:$BL,AG$271,FALSE))-6),'csapat-ranglista'!$A:$CC,AG$272,FALSE)/8,VLOOKUP(VLOOKUP($A90,csapatok!$A:$BL,AG$271,FALSE),'csapat-ranglista'!$A:$CC,AG$272,FALSE)/4),0)</f>
        <v>0</v>
      </c>
      <c r="AH90" s="226">
        <f>IFERROR(IF(RIGHT(VLOOKUP($A90,csapatok!$A:$BL,AH$271,FALSE),5)="Csere",VLOOKUP(LEFT(VLOOKUP($A90,csapatok!$A:$BL,AH$271,FALSE),LEN(VLOOKUP($A90,csapatok!$A:$BL,AH$271,FALSE))-6),'csapat-ranglista'!$A:$CC,AH$272,FALSE)/8,VLOOKUP(VLOOKUP($A90,csapatok!$A:$BL,AH$271,FALSE),'csapat-ranglista'!$A:$CC,AH$272,FALSE)/4),0)</f>
        <v>0</v>
      </c>
      <c r="AI90" s="226">
        <f>IFERROR(IF(RIGHT(VLOOKUP($A90,csapatok!$A:$BL,AI$271,FALSE),5)="Csere",VLOOKUP(LEFT(VLOOKUP($A90,csapatok!$A:$BL,AI$271,FALSE),LEN(VLOOKUP($A90,csapatok!$A:$BL,AI$271,FALSE))-6),'csapat-ranglista'!$A:$CC,AI$272,FALSE)/8,VLOOKUP(VLOOKUP($A90,csapatok!$A:$BL,AI$271,FALSE),'csapat-ranglista'!$A:$CC,AI$272,FALSE)/4),0)</f>
        <v>0</v>
      </c>
      <c r="AJ90" s="226">
        <f>IFERROR(IF(RIGHT(VLOOKUP($A90,csapatok!$A:$BL,AJ$271,FALSE),5)="Csere",VLOOKUP(LEFT(VLOOKUP($A90,csapatok!$A:$BL,AJ$271,FALSE),LEN(VLOOKUP($A90,csapatok!$A:$BL,AJ$271,FALSE))-6),'csapat-ranglista'!$A:$CC,AJ$272,FALSE)/8,VLOOKUP(VLOOKUP($A90,csapatok!$A:$BL,AJ$271,FALSE),'csapat-ranglista'!$A:$CC,AJ$272,FALSE)/2),0)</f>
        <v>0</v>
      </c>
      <c r="AK90" s="226">
        <f>IFERROR(IF(RIGHT(VLOOKUP($A90,csapatok!$A:$CN,AK$271,FALSE),5)="Csere",VLOOKUP(LEFT(VLOOKUP($A90,csapatok!$A:$CN,AK$271,FALSE),LEN(VLOOKUP($A90,csapatok!$A:$CN,AK$271,FALSE))-6),'csapat-ranglista'!$A:$CC,AK$272,FALSE)/8,VLOOKUP(VLOOKUP($A90,csapatok!$A:$CN,AK$271,FALSE),'csapat-ranglista'!$A:$CC,AK$272,FALSE)/4),0)</f>
        <v>0</v>
      </c>
      <c r="AL90" s="226">
        <f>IFERROR(IF(RIGHT(VLOOKUP($A90,csapatok!$A:$CN,AL$271,FALSE),5)="Csere",VLOOKUP(LEFT(VLOOKUP($A90,csapatok!$A:$CN,AL$271,FALSE),LEN(VLOOKUP($A90,csapatok!$A:$CN,AL$271,FALSE))-6),'csapat-ranglista'!$A:$CC,AL$272,FALSE)/8,VLOOKUP(VLOOKUP($A90,csapatok!$A:$CN,AL$271,FALSE),'csapat-ranglista'!$A:$CC,AL$272,FALSE)/4),0)</f>
        <v>0</v>
      </c>
      <c r="AM90" s="226">
        <f>IFERROR(IF(RIGHT(VLOOKUP($A90,csapatok!$A:$CN,AM$271,FALSE),5)="Csere",VLOOKUP(LEFT(VLOOKUP($A90,csapatok!$A:$CN,AM$271,FALSE),LEN(VLOOKUP($A90,csapatok!$A:$CN,AM$271,FALSE))-6),'csapat-ranglista'!$A:$CC,AM$272,FALSE)/8,VLOOKUP(VLOOKUP($A90,csapatok!$A:$CN,AM$271,FALSE),'csapat-ranglista'!$A:$CC,AM$272,FALSE)/4),0)</f>
        <v>0</v>
      </c>
      <c r="AN90" s="226">
        <f>IFERROR(IF(RIGHT(VLOOKUP($A90,csapatok!$A:$CN,AN$271,FALSE),5)="Csere",VLOOKUP(LEFT(VLOOKUP($A90,csapatok!$A:$CN,AN$271,FALSE),LEN(VLOOKUP($A90,csapatok!$A:$CN,AN$271,FALSE))-6),'csapat-ranglista'!$A:$CC,AN$272,FALSE)/8,VLOOKUP(VLOOKUP($A90,csapatok!$A:$CN,AN$271,FALSE),'csapat-ranglista'!$A:$CC,AN$272,FALSE)/4),0)</f>
        <v>0</v>
      </c>
      <c r="AO90" s="226">
        <f>IFERROR(IF(RIGHT(VLOOKUP($A90,csapatok!$A:$CN,AO$271,FALSE),5)="Csere",VLOOKUP(LEFT(VLOOKUP($A90,csapatok!$A:$CN,AO$271,FALSE),LEN(VLOOKUP($A90,csapatok!$A:$CN,AO$271,FALSE))-6),'csapat-ranglista'!$A:$CC,AO$272,FALSE)/8,VLOOKUP(VLOOKUP($A90,csapatok!$A:$CN,AO$271,FALSE),'csapat-ranglista'!$A:$CC,AO$272,FALSE)/4),0)</f>
        <v>0</v>
      </c>
      <c r="AP90" s="226">
        <f>IFERROR(IF(RIGHT(VLOOKUP($A90,csapatok!$A:$CN,AP$271,FALSE),5)="Csere",VLOOKUP(LEFT(VLOOKUP($A90,csapatok!$A:$CN,AP$271,FALSE),LEN(VLOOKUP($A90,csapatok!$A:$CN,AP$271,FALSE))-6),'csapat-ranglista'!$A:$CC,AP$272,FALSE)/8,VLOOKUP(VLOOKUP($A90,csapatok!$A:$CN,AP$271,FALSE),'csapat-ranglista'!$A:$CC,AP$272,FALSE)/4),0)</f>
        <v>0</v>
      </c>
      <c r="AQ90" s="226">
        <f>IFERROR(IF(RIGHT(VLOOKUP($A90,csapatok!$A:$CN,AQ$271,FALSE),5)="Csere",VLOOKUP(LEFT(VLOOKUP($A90,csapatok!$A:$CN,AQ$271,FALSE),LEN(VLOOKUP($A90,csapatok!$A:$CN,AQ$271,FALSE))-6),'csapat-ranglista'!$A:$CC,AQ$272,FALSE)/8,VLOOKUP(VLOOKUP($A90,csapatok!$A:$CN,AQ$271,FALSE),'csapat-ranglista'!$A:$CC,AQ$272,FALSE)/4),0)</f>
        <v>0</v>
      </c>
      <c r="AR90" s="226">
        <f>IFERROR(IF(RIGHT(VLOOKUP($A90,csapatok!$A:$CN,AR$271,FALSE),5)="Csere",VLOOKUP(LEFT(VLOOKUP($A90,csapatok!$A:$CN,AR$271,FALSE),LEN(VLOOKUP($A90,csapatok!$A:$CN,AR$271,FALSE))-6),'csapat-ranglista'!$A:$CC,AR$272,FALSE)/8,VLOOKUP(VLOOKUP($A90,csapatok!$A:$CN,AR$271,FALSE),'csapat-ranglista'!$A:$CC,AR$272,FALSE)/4),0)</f>
        <v>0</v>
      </c>
      <c r="AS90" s="226">
        <f>IFERROR(IF(RIGHT(VLOOKUP($A90,csapatok!$A:$CN,AS$271,FALSE),5)="Csere",VLOOKUP(LEFT(VLOOKUP($A90,csapatok!$A:$CN,AS$271,FALSE),LEN(VLOOKUP($A90,csapatok!$A:$CN,AS$271,FALSE))-6),'csapat-ranglista'!$A:$CC,AS$272,FALSE)/8,VLOOKUP(VLOOKUP($A90,csapatok!$A:$CN,AS$271,FALSE),'csapat-ranglista'!$A:$CC,AS$272,FALSE)/4),0)</f>
        <v>0</v>
      </c>
      <c r="AT90" s="226">
        <f>IFERROR(IF(RIGHT(VLOOKUP($A90,csapatok!$A:$CN,AT$271,FALSE),5)="Csere",VLOOKUP(LEFT(VLOOKUP($A90,csapatok!$A:$CN,AT$271,FALSE),LEN(VLOOKUP($A90,csapatok!$A:$CN,AT$271,FALSE))-6),'csapat-ranglista'!$A:$CC,AT$272,FALSE)/8,VLOOKUP(VLOOKUP($A90,csapatok!$A:$CN,AT$271,FALSE),'csapat-ranglista'!$A:$CC,AT$272,FALSE)/4),0)</f>
        <v>0</v>
      </c>
      <c r="AU90" s="226">
        <f>IFERROR(IF(RIGHT(VLOOKUP($A90,csapatok!$A:$CN,AU$271,FALSE),5)="Csere",VLOOKUP(LEFT(VLOOKUP($A90,csapatok!$A:$CN,AU$271,FALSE),LEN(VLOOKUP($A90,csapatok!$A:$CN,AU$271,FALSE))-6),'csapat-ranglista'!$A:$CC,AU$272,FALSE)/8,VLOOKUP(VLOOKUP($A90,csapatok!$A:$CN,AU$271,FALSE),'csapat-ranglista'!$A:$CC,AU$272,FALSE)/4),0)</f>
        <v>0</v>
      </c>
      <c r="AV90" s="226">
        <f>IFERROR(IF(RIGHT(VLOOKUP($A90,csapatok!$A:$CN,AV$271,FALSE),5)="Csere",VLOOKUP(LEFT(VLOOKUP($A90,csapatok!$A:$CN,AV$271,FALSE),LEN(VLOOKUP($A90,csapatok!$A:$CN,AV$271,FALSE))-6),'csapat-ranglista'!$A:$CC,AV$272,FALSE)/8,VLOOKUP(VLOOKUP($A90,csapatok!$A:$CN,AV$271,FALSE),'csapat-ranglista'!$A:$CC,AV$272,FALSE)/4),0)</f>
        <v>0</v>
      </c>
      <c r="AW90" s="226">
        <f>IFERROR(IF(RIGHT(VLOOKUP($A90,csapatok!$A:$CN,AW$271,FALSE),5)="Csere",VLOOKUP(LEFT(VLOOKUP($A90,csapatok!$A:$CN,AW$271,FALSE),LEN(VLOOKUP($A90,csapatok!$A:$CN,AW$271,FALSE))-6),'csapat-ranglista'!$A:$CC,AW$272,FALSE)/8,VLOOKUP(VLOOKUP($A90,csapatok!$A:$CN,AW$271,FALSE),'csapat-ranglista'!$A:$CC,AW$272,FALSE)/4),0)</f>
        <v>0</v>
      </c>
      <c r="AX90" s="226">
        <f>IFERROR(IF(RIGHT(VLOOKUP($A90,csapatok!$A:$CN,AX$271,FALSE),5)="Csere",VLOOKUP(LEFT(VLOOKUP($A90,csapatok!$A:$CN,AX$271,FALSE),LEN(VLOOKUP($A90,csapatok!$A:$CN,AX$271,FALSE))-6),'csapat-ranglista'!$A:$CC,AX$272,FALSE)/8,VLOOKUP(VLOOKUP($A90,csapatok!$A:$CN,AX$271,FALSE),'csapat-ranglista'!$A:$CC,AX$272,FALSE)/4),0)</f>
        <v>0</v>
      </c>
      <c r="AY90" s="226">
        <f>IFERROR(IF(RIGHT(VLOOKUP($A90,csapatok!$A:$GR,AY$271,FALSE),5)="Csere",VLOOKUP(LEFT(VLOOKUP($A90,csapatok!$A:$GR,AY$271,FALSE),LEN(VLOOKUP($A90,csapatok!$A:$GR,AY$271,FALSE))-6),'csapat-ranglista'!$A:$CC,AY$272,FALSE)/8,VLOOKUP(VLOOKUP($A90,csapatok!$A:$GR,AY$271,FALSE),'csapat-ranglista'!$A:$CC,AY$272,FALSE)/4),0)</f>
        <v>0</v>
      </c>
      <c r="AZ90" s="226">
        <f>IFERROR(IF(RIGHT(VLOOKUP($A90,csapatok!$A:$GR,AZ$271,FALSE),5)="Csere",VLOOKUP(LEFT(VLOOKUP($A90,csapatok!$A:$GR,AZ$271,FALSE),LEN(VLOOKUP($A90,csapatok!$A:$GR,AZ$271,FALSE))-6),'csapat-ranglista'!$A:$CC,AZ$272,FALSE)/8,VLOOKUP(VLOOKUP($A90,csapatok!$A:$GR,AZ$271,FALSE),'csapat-ranglista'!$A:$CC,AZ$272,FALSE)/4),0)</f>
        <v>0</v>
      </c>
      <c r="BA90" s="226">
        <f>IFERROR(IF(RIGHT(VLOOKUP($A90,csapatok!$A:$GR,BA$271,FALSE),5)="Csere",VLOOKUP(LEFT(VLOOKUP($A90,csapatok!$A:$GR,BA$271,FALSE),LEN(VLOOKUP($A90,csapatok!$A:$GR,BA$271,FALSE))-6),'csapat-ranglista'!$A:$CC,BA$272,FALSE)/8,VLOOKUP(VLOOKUP($A90,csapatok!$A:$GR,BA$271,FALSE),'csapat-ranglista'!$A:$CC,BA$272,FALSE)/4),0)</f>
        <v>0</v>
      </c>
      <c r="BB90" s="226">
        <f>IFERROR(IF(RIGHT(VLOOKUP($A90,csapatok!$A:$GR,BB$271,FALSE),5)="Csere",VLOOKUP(LEFT(VLOOKUP($A90,csapatok!$A:$GR,BB$271,FALSE),LEN(VLOOKUP($A90,csapatok!$A:$GR,BB$271,FALSE))-6),'csapat-ranglista'!$A:$CC,BB$272,FALSE)/8,VLOOKUP(VLOOKUP($A90,csapatok!$A:$GR,BB$271,FALSE),'csapat-ranglista'!$A:$CC,BB$272,FALSE)/4),0)</f>
        <v>0</v>
      </c>
      <c r="BC90" s="227">
        <f>versenyek!$ES$11*IFERROR(VLOOKUP(VLOOKUP($A90,versenyek!ER:ET,3,FALSE),szabalyok!$A$16:$B$23,2,FALSE)/4,0)</f>
        <v>0</v>
      </c>
      <c r="BD90" s="227">
        <f>versenyek!$EV$11*IFERROR(VLOOKUP(VLOOKUP($A90,versenyek!EU:EW,3,FALSE),szabalyok!$A$16:$B$23,2,FALSE)/4,0)</f>
        <v>0</v>
      </c>
      <c r="BE90" s="226">
        <f>IFERROR(IF(RIGHT(VLOOKUP($A90,csapatok!$A:$GR,BE$271,FALSE),5)="Csere",VLOOKUP(LEFT(VLOOKUP($A90,csapatok!$A:$GR,BE$271,FALSE),LEN(VLOOKUP($A90,csapatok!$A:$GR,BE$271,FALSE))-6),'csapat-ranglista'!$A:$CC,BE$272,FALSE)/8,VLOOKUP(VLOOKUP($A90,csapatok!$A:$GR,BE$271,FALSE),'csapat-ranglista'!$A:$CC,BE$272,FALSE)/4),0)</f>
        <v>0</v>
      </c>
      <c r="BF90" s="226">
        <f>IFERROR(IF(RIGHT(VLOOKUP($A90,csapatok!$A:$GR,BF$271,FALSE),5)="Csere",VLOOKUP(LEFT(VLOOKUP($A90,csapatok!$A:$GR,BF$271,FALSE),LEN(VLOOKUP($A90,csapatok!$A:$GR,BF$271,FALSE))-6),'csapat-ranglista'!$A:$CC,BF$272,FALSE)/8,VLOOKUP(VLOOKUP($A90,csapatok!$A:$GR,BF$271,FALSE),'csapat-ranglista'!$A:$CC,BF$272,FALSE)/4),0)</f>
        <v>0</v>
      </c>
      <c r="BG90" s="226">
        <f>IFERROR(IF(RIGHT(VLOOKUP($A90,csapatok!$A:$GR,BG$271,FALSE),5)="Csere",VLOOKUP(LEFT(VLOOKUP($A90,csapatok!$A:$GR,BG$271,FALSE),LEN(VLOOKUP($A90,csapatok!$A:$GR,BG$271,FALSE))-6),'csapat-ranglista'!$A:$CC,BG$272,FALSE)/8,VLOOKUP(VLOOKUP($A90,csapatok!$A:$GR,BG$271,FALSE),'csapat-ranglista'!$A:$CC,BG$272,FALSE)/4),0)</f>
        <v>0</v>
      </c>
      <c r="BH90" s="226">
        <f>IFERROR(IF(RIGHT(VLOOKUP($A90,csapatok!$A:$GR,BH$271,FALSE),5)="Csere",VLOOKUP(LEFT(VLOOKUP($A90,csapatok!$A:$GR,BH$271,FALSE),LEN(VLOOKUP($A90,csapatok!$A:$GR,BH$271,FALSE))-6),'csapat-ranglista'!$A:$CC,BH$272,FALSE)/8,VLOOKUP(VLOOKUP($A90,csapatok!$A:$GR,BH$271,FALSE),'csapat-ranglista'!$A:$CC,BH$272,FALSE)/4),0)</f>
        <v>0</v>
      </c>
      <c r="BI90" s="226">
        <f>IFERROR(IF(RIGHT(VLOOKUP($A90,csapatok!$A:$GR,BI$271,FALSE),5)="Csere",VLOOKUP(LEFT(VLOOKUP($A90,csapatok!$A:$GR,BI$271,FALSE),LEN(VLOOKUP($A90,csapatok!$A:$GR,BI$271,FALSE))-6),'csapat-ranglista'!$A:$CC,BI$272,FALSE)/8,VLOOKUP(VLOOKUP($A90,csapatok!$A:$GR,BI$271,FALSE),'csapat-ranglista'!$A:$CC,BI$272,FALSE)/4),0)</f>
        <v>0</v>
      </c>
      <c r="BJ90" s="226">
        <f>IFERROR(IF(RIGHT(VLOOKUP($A90,csapatok!$A:$GR,BJ$271,FALSE),5)="Csere",VLOOKUP(LEFT(VLOOKUP($A90,csapatok!$A:$GR,BJ$271,FALSE),LEN(VLOOKUP($A90,csapatok!$A:$GR,BJ$271,FALSE))-6),'csapat-ranglista'!$A:$CC,BJ$272,FALSE)/8,VLOOKUP(VLOOKUP($A90,csapatok!$A:$GR,BJ$271,FALSE),'csapat-ranglista'!$A:$CC,BJ$272,FALSE)/4),0)</f>
        <v>0</v>
      </c>
      <c r="BK90" s="226">
        <f>IFERROR(IF(RIGHT(VLOOKUP($A90,csapatok!$A:$GR,BK$271,FALSE),5)="Csere",VLOOKUP(LEFT(VLOOKUP($A90,csapatok!$A:$GR,BK$271,FALSE),LEN(VLOOKUP($A90,csapatok!$A:$GR,BK$271,FALSE))-6),'csapat-ranglista'!$A:$CC,BK$272,FALSE)/8,VLOOKUP(VLOOKUP($A90,csapatok!$A:$GR,BK$271,FALSE),'csapat-ranglista'!$A:$CC,BK$272,FALSE)/4),0)</f>
        <v>0</v>
      </c>
      <c r="BL90" s="226">
        <f>IFERROR(IF(RIGHT(VLOOKUP($A90,csapatok!$A:$GR,BL$271,FALSE),5)="Csere",VLOOKUP(LEFT(VLOOKUP($A90,csapatok!$A:$GR,BL$271,FALSE),LEN(VLOOKUP($A90,csapatok!$A:$GR,BL$271,FALSE))-6),'csapat-ranglista'!$A:$CC,BL$272,FALSE)/8,VLOOKUP(VLOOKUP($A90,csapatok!$A:$GR,BL$271,FALSE),'csapat-ranglista'!$A:$CC,BL$272,FALSE)/4),0)</f>
        <v>0</v>
      </c>
      <c r="BM90" s="226">
        <f>IFERROR(IF(RIGHT(VLOOKUP($A90,csapatok!$A:$GR,BM$271,FALSE),5)="Csere",VLOOKUP(LEFT(VLOOKUP($A90,csapatok!$A:$GR,BM$271,FALSE),LEN(VLOOKUP($A90,csapatok!$A:$GR,BM$271,FALSE))-6),'csapat-ranglista'!$A:$CC,BM$272,FALSE)/8,VLOOKUP(VLOOKUP($A90,csapatok!$A:$GR,BM$271,FALSE),'csapat-ranglista'!$A:$CC,BM$272,FALSE)/4),0)</f>
        <v>0</v>
      </c>
      <c r="BN90" s="226">
        <f>IFERROR(IF(RIGHT(VLOOKUP($A90,csapatok!$A:$GR,BN$271,FALSE),5)="Csere",VLOOKUP(LEFT(VLOOKUP($A90,csapatok!$A:$GR,BN$271,FALSE),LEN(VLOOKUP($A90,csapatok!$A:$GR,BN$271,FALSE))-6),'csapat-ranglista'!$A:$CC,BN$272,FALSE)/8,VLOOKUP(VLOOKUP($A90,csapatok!$A:$GR,BN$271,FALSE),'csapat-ranglista'!$A:$CC,BN$272,FALSE)/4),0)</f>
        <v>0</v>
      </c>
      <c r="BO90" s="226">
        <f>IFERROR(IF(RIGHT(VLOOKUP($A90,csapatok!$A:$GR,BO$271,FALSE),5)="Csere",VLOOKUP(LEFT(VLOOKUP($A90,csapatok!$A:$GR,BO$271,FALSE),LEN(VLOOKUP($A90,csapatok!$A:$GR,BO$271,FALSE))-6),'csapat-ranglista'!$A:$CC,BO$272,FALSE)/8,VLOOKUP(VLOOKUP($A90,csapatok!$A:$GR,BO$271,FALSE),'csapat-ranglista'!$A:$CC,BO$272,FALSE)/4),0)</f>
        <v>0</v>
      </c>
      <c r="BP90" s="226">
        <f>IFERROR(IF(RIGHT(VLOOKUP($A90,csapatok!$A:$GR,BP$271,FALSE),5)="Csere",VLOOKUP(LEFT(VLOOKUP($A90,csapatok!$A:$GR,BP$271,FALSE),LEN(VLOOKUP($A90,csapatok!$A:$GR,BP$271,FALSE))-6),'csapat-ranglista'!$A:$CC,BP$272,FALSE)/8,VLOOKUP(VLOOKUP($A90,csapatok!$A:$GR,BP$271,FALSE),'csapat-ranglista'!$A:$CC,BP$272,FALSE)/4),0)</f>
        <v>0</v>
      </c>
      <c r="BQ90" s="226">
        <f>IFERROR(IF(RIGHT(VLOOKUP($A90,csapatok!$A:$GR,BQ$271,FALSE),5)="Csere",VLOOKUP(LEFT(VLOOKUP($A90,csapatok!$A:$GR,BQ$271,FALSE),LEN(VLOOKUP($A90,csapatok!$A:$GR,BQ$271,FALSE))-6),'csapat-ranglista'!$A:$CC,BQ$272,FALSE)/8,VLOOKUP(VLOOKUP($A90,csapatok!$A:$GR,BQ$271,FALSE),'csapat-ranglista'!$A:$CC,BQ$272,FALSE)/4),0)</f>
        <v>0</v>
      </c>
      <c r="BR90" s="226">
        <f>IFERROR(IF(RIGHT(VLOOKUP($A90,csapatok!$A:$GR,BR$271,FALSE),5)="Csere",VLOOKUP(LEFT(VLOOKUP($A90,csapatok!$A:$GR,BR$271,FALSE),LEN(VLOOKUP($A90,csapatok!$A:$GR,BR$271,FALSE))-6),'csapat-ranglista'!$A:$CC,BR$272,FALSE)/8,VLOOKUP(VLOOKUP($A90,csapatok!$A:$GR,BR$271,FALSE),'csapat-ranglista'!$A:$CC,BR$272,FALSE)/4),0)</f>
        <v>0</v>
      </c>
      <c r="BS90" s="226">
        <f>IFERROR(IF(RIGHT(VLOOKUP($A90,csapatok!$A:$GR,BS$271,FALSE),5)="Csere",VLOOKUP(LEFT(VLOOKUP($A90,csapatok!$A:$GR,BS$271,FALSE),LEN(VLOOKUP($A90,csapatok!$A:$GR,BS$271,FALSE))-6),'csapat-ranglista'!$A:$CC,BS$272,FALSE)/8,VLOOKUP(VLOOKUP($A90,csapatok!$A:$GR,BS$271,FALSE),'csapat-ranglista'!$A:$CC,BS$272,FALSE)/4),0)</f>
        <v>0</v>
      </c>
      <c r="BT90" s="226">
        <f>IFERROR(IF(RIGHT(VLOOKUP($A90,csapatok!$A:$GR,BT$271,FALSE),5)="Csere",VLOOKUP(LEFT(VLOOKUP($A90,csapatok!$A:$GR,BT$271,FALSE),LEN(VLOOKUP($A90,csapatok!$A:$GR,BT$271,FALSE))-6),'csapat-ranglista'!$A:$CC,BT$272,FALSE)/8,VLOOKUP(VLOOKUP($A90,csapatok!$A:$GR,BT$271,FALSE),'csapat-ranglista'!$A:$CC,BT$272,FALSE)/4),0)</f>
        <v>0</v>
      </c>
      <c r="BU90" s="226">
        <f>IFERROR(IF(RIGHT(VLOOKUP($A90,csapatok!$A:$GR,BU$271,FALSE),5)="Csere",VLOOKUP(LEFT(VLOOKUP($A90,csapatok!$A:$GR,BU$271,FALSE),LEN(VLOOKUP($A90,csapatok!$A:$GR,BU$271,FALSE))-6),'csapat-ranglista'!$A:$CC,BU$272,FALSE)/8,VLOOKUP(VLOOKUP($A90,csapatok!$A:$GR,BU$271,FALSE),'csapat-ranglista'!$A:$CC,BU$272,FALSE)/4),0)</f>
        <v>0</v>
      </c>
      <c r="BV90" s="226">
        <f>IFERROR(IF(RIGHT(VLOOKUP($A90,csapatok!$A:$GR,BV$271,FALSE),5)="Csere",VLOOKUP(LEFT(VLOOKUP($A90,csapatok!$A:$GR,BV$271,FALSE),LEN(VLOOKUP($A90,csapatok!$A:$GR,BV$271,FALSE))-6),'csapat-ranglista'!$A:$CC,BV$272,FALSE)/8,VLOOKUP(VLOOKUP($A90,csapatok!$A:$GR,BV$271,FALSE),'csapat-ranglista'!$A:$CC,BV$272,FALSE)/4),0)</f>
        <v>0</v>
      </c>
      <c r="BW90" s="226">
        <f>IFERROR(IF(RIGHT(VLOOKUP($A90,csapatok!$A:$GR,BW$271,FALSE),5)="Csere",VLOOKUP(LEFT(VLOOKUP($A90,csapatok!$A:$GR,BW$271,FALSE),LEN(VLOOKUP($A90,csapatok!$A:$GR,BW$271,FALSE))-6),'csapat-ranglista'!$A:$CC,BW$272,FALSE)/8,VLOOKUP(VLOOKUP($A90,csapatok!$A:$GR,BW$271,FALSE),'csapat-ranglista'!$A:$CC,BW$272,FALSE)/4),0)</f>
        <v>0</v>
      </c>
      <c r="BX90" s="226">
        <f>IFERROR(IF(RIGHT(VLOOKUP($A90,csapatok!$A:$GR,BX$271,FALSE),5)="Csere",VLOOKUP(LEFT(VLOOKUP($A90,csapatok!$A:$GR,BX$271,FALSE),LEN(VLOOKUP($A90,csapatok!$A:$GR,BX$271,FALSE))-6),'csapat-ranglista'!$A:$CC,BX$272,FALSE)/8,VLOOKUP(VLOOKUP($A90,csapatok!$A:$GR,BX$271,FALSE),'csapat-ranglista'!$A:$CC,BX$272,FALSE)/4),0)</f>
        <v>0</v>
      </c>
      <c r="BY90" s="226">
        <f>IFERROR(IF(RIGHT(VLOOKUP($A90,csapatok!$A:$GR,BY$271,FALSE),5)="Csere",VLOOKUP(LEFT(VLOOKUP($A90,csapatok!$A:$GR,BY$271,FALSE),LEN(VLOOKUP($A90,csapatok!$A:$GR,BY$271,FALSE))-6),'csapat-ranglista'!$A:$CC,BY$272,FALSE)/8,VLOOKUP(VLOOKUP($A90,csapatok!$A:$GR,BY$271,FALSE),'csapat-ranglista'!$A:$CC,BY$272,FALSE)/4),0)</f>
        <v>0</v>
      </c>
      <c r="BZ90" s="226">
        <f>IFERROR(IF(RIGHT(VLOOKUP($A90,csapatok!$A:$GR,BZ$271,FALSE),5)="Csere",VLOOKUP(LEFT(VLOOKUP($A90,csapatok!$A:$GR,BZ$271,FALSE),LEN(VLOOKUP($A90,csapatok!$A:$GR,BZ$271,FALSE))-6),'csapat-ranglista'!$A:$CC,BZ$272,FALSE)/8,VLOOKUP(VLOOKUP($A90,csapatok!$A:$GR,BZ$271,FALSE),'csapat-ranglista'!$A:$CC,BZ$272,FALSE)/4),0)</f>
        <v>0</v>
      </c>
      <c r="CA90" s="226">
        <f>IFERROR(IF(RIGHT(VLOOKUP($A90,csapatok!$A:$GR,CA$271,FALSE),5)="Csere",VLOOKUP(LEFT(VLOOKUP($A90,csapatok!$A:$GR,CA$271,FALSE),LEN(VLOOKUP($A90,csapatok!$A:$GR,CA$271,FALSE))-6),'csapat-ranglista'!$A:$CC,CA$272,FALSE)/8,VLOOKUP(VLOOKUP($A90,csapatok!$A:$GR,CA$271,FALSE),'csapat-ranglista'!$A:$CC,CA$272,FALSE)/4),0)</f>
        <v>0</v>
      </c>
      <c r="CB90" s="226">
        <f>IFERROR(IF(RIGHT(VLOOKUP($A90,csapatok!$A:$GR,CB$271,FALSE),5)="Csere",VLOOKUP(LEFT(VLOOKUP($A90,csapatok!$A:$GR,CB$271,FALSE),LEN(VLOOKUP($A90,csapatok!$A:$GR,CB$271,FALSE))-6),'csapat-ranglista'!$A:$CC,CB$272,FALSE)/8,VLOOKUP(VLOOKUP($A90,csapatok!$A:$GR,CB$271,FALSE),'csapat-ranglista'!$A:$CC,CB$272,FALSE)/4),0)</f>
        <v>0</v>
      </c>
      <c r="CC90" s="226">
        <f>IFERROR(IF(RIGHT(VLOOKUP($A90,csapatok!$A:$GR,CC$271,FALSE),5)="Csere",VLOOKUP(LEFT(VLOOKUP($A90,csapatok!$A:$GR,CC$271,FALSE),LEN(VLOOKUP($A90,csapatok!$A:$GR,CC$271,FALSE))-6),'csapat-ranglista'!$A:$CC,CC$272,FALSE)/8,VLOOKUP(VLOOKUP($A90,csapatok!$A:$GR,CC$271,FALSE),'csapat-ranglista'!$A:$CC,CC$272,FALSE)/4),0)</f>
        <v>0</v>
      </c>
      <c r="CD90" s="226">
        <f>IFERROR(IF(RIGHT(VLOOKUP($A90,csapatok!$A:$GR,CD$271,FALSE),5)="Csere",VLOOKUP(LEFT(VLOOKUP($A90,csapatok!$A:$GR,CD$271,FALSE),LEN(VLOOKUP($A90,csapatok!$A:$GR,CD$271,FALSE))-6),'csapat-ranglista'!$A:$CC,CD$272,FALSE)/8,VLOOKUP(VLOOKUP($A90,csapatok!$A:$GR,CD$271,FALSE),'csapat-ranglista'!$A:$CC,CD$272,FALSE)/4),0)</f>
        <v>5.2045183728945856</v>
      </c>
      <c r="CE90" s="226">
        <f>IFERROR(IF(RIGHT(VLOOKUP($A90,csapatok!$A:$GR,CE$271,FALSE),5)="Csere",VLOOKUP(LEFT(VLOOKUP($A90,csapatok!$A:$GR,CE$271,FALSE),LEN(VLOOKUP($A90,csapatok!$A:$GR,CE$271,FALSE))-6),'csapat-ranglista'!$A:$CC,CE$272,FALSE)/8,VLOOKUP(VLOOKUP($A90,csapatok!$A:$GR,CE$271,FALSE),'csapat-ranglista'!$A:$CC,CE$272,FALSE)/4),0)</f>
        <v>0</v>
      </c>
      <c r="CF90" s="226">
        <f>IFERROR(IF(RIGHT(VLOOKUP($A90,csapatok!$A:$GR,CF$271,FALSE),5)="Csere",VLOOKUP(LEFT(VLOOKUP($A90,csapatok!$A:$GR,CF$271,FALSE),LEN(VLOOKUP($A90,csapatok!$A:$GR,CF$271,FALSE))-6),'csapat-ranglista'!$A:$CC,CF$272,FALSE)/8,VLOOKUP(VLOOKUP($A90,csapatok!$A:$GR,CF$271,FALSE),'csapat-ranglista'!$A:$CC,CF$272,FALSE)/4),0)</f>
        <v>0</v>
      </c>
      <c r="CG90" s="226">
        <f>IFERROR(IF(RIGHT(VLOOKUP($A90,csapatok!$A:$GR,CG$271,FALSE),5)="Csere",VLOOKUP(LEFT(VLOOKUP($A90,csapatok!$A:$GR,CG$271,FALSE),LEN(VLOOKUP($A90,csapatok!$A:$GR,CG$271,FALSE))-6),'csapat-ranglista'!$A:$CC,CG$272,FALSE)/8,VLOOKUP(VLOOKUP($A90,csapatok!$A:$GR,CG$271,FALSE),'csapat-ranglista'!$A:$CC,CG$272,FALSE)/4),0)</f>
        <v>0</v>
      </c>
      <c r="CH90" s="226">
        <f>IFERROR(IF(RIGHT(VLOOKUP($A90,csapatok!$A:$GR,CH$271,FALSE),5)="Csere",VLOOKUP(LEFT(VLOOKUP($A90,csapatok!$A:$GR,CH$271,FALSE),LEN(VLOOKUP($A90,csapatok!$A:$GR,CH$271,FALSE))-6),'csapat-ranglista'!$A:$CC,CH$272,FALSE)/8,VLOOKUP(VLOOKUP($A90,csapatok!$A:$GR,CH$271,FALSE),'csapat-ranglista'!$A:$CC,CH$272,FALSE)/4),0)</f>
        <v>0</v>
      </c>
      <c r="CI90" s="226">
        <f>IFERROR(IF(RIGHT(VLOOKUP($A90,csapatok!$A:$GR,CI$271,FALSE),5)="Csere",VLOOKUP(LEFT(VLOOKUP($A90,csapatok!$A:$GR,CI$271,FALSE),LEN(VLOOKUP($A90,csapatok!$A:$GR,CI$271,FALSE))-6),'csapat-ranglista'!$A:$CC,CI$272,FALSE)/8,VLOOKUP(VLOOKUP($A90,csapatok!$A:$GR,CI$271,FALSE),'csapat-ranglista'!$A:$CC,CI$272,FALSE)/4),0)</f>
        <v>0</v>
      </c>
      <c r="CJ90" s="227">
        <f>versenyek!$IQ$11*IFERROR(VLOOKUP(VLOOKUP($A90,versenyek!IP:IR,3,FALSE),szabalyok!$A$16:$B$23,2,FALSE)/4,0)</f>
        <v>0</v>
      </c>
      <c r="CK90" s="227">
        <f>versenyek!$IT$11*IFERROR(VLOOKUP(VLOOKUP($A90,versenyek!IS:IU,3,FALSE),szabalyok!$A$16:$B$23,2,FALSE)/4,0)</f>
        <v>0</v>
      </c>
      <c r="CL90" s="226"/>
      <c r="CM90" s="250">
        <f t="shared" si="4"/>
        <v>5.2045183728945856</v>
      </c>
    </row>
    <row r="91" spans="1:91">
      <c r="A91" s="32" t="s">
        <v>2</v>
      </c>
      <c r="B91" s="133">
        <v>28027</v>
      </c>
      <c r="C91" s="133" t="s">
        <v>736</v>
      </c>
      <c r="D91" s="32" t="s">
        <v>9</v>
      </c>
      <c r="E91" s="47">
        <v>0</v>
      </c>
      <c r="F91" s="32">
        <v>0</v>
      </c>
      <c r="G91" s="32">
        <v>0</v>
      </c>
      <c r="H91" s="32">
        <v>0</v>
      </c>
      <c r="I91" s="32">
        <v>0</v>
      </c>
      <c r="J91" s="32">
        <v>0</v>
      </c>
      <c r="K91" s="32">
        <v>0</v>
      </c>
      <c r="L91" s="32">
        <v>0</v>
      </c>
      <c r="M91" s="32">
        <v>0</v>
      </c>
      <c r="N91" s="32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>
        <v>0</v>
      </c>
      <c r="V91" s="32">
        <v>0</v>
      </c>
      <c r="W91" s="32">
        <v>1.1182582076250529</v>
      </c>
      <c r="X91" s="32">
        <f>IFERROR(IF(RIGHT(VLOOKUP($A91,csapatok!$A:$BL,X$271,FALSE),5)="Csere",VLOOKUP(LEFT(VLOOKUP($A91,csapatok!$A:$BL,X$271,FALSE),LEN(VLOOKUP($A91,csapatok!$A:$BL,X$271,FALSE))-6),'csapat-ranglista'!$A:$CC,X$272,FALSE)/8,VLOOKUP(VLOOKUP($A91,csapatok!$A:$BL,X$271,FALSE),'csapat-ranglista'!$A:$CC,X$272,FALSE)/4),0)</f>
        <v>0</v>
      </c>
      <c r="Y91" s="32">
        <f>IFERROR(IF(RIGHT(VLOOKUP($A91,csapatok!$A:$BL,Y$271,FALSE),5)="Csere",VLOOKUP(LEFT(VLOOKUP($A91,csapatok!$A:$BL,Y$271,FALSE),LEN(VLOOKUP($A91,csapatok!$A:$BL,Y$271,FALSE))-6),'csapat-ranglista'!$A:$CC,Y$272,FALSE)/8,VLOOKUP(VLOOKUP($A91,csapatok!$A:$BL,Y$271,FALSE),'csapat-ranglista'!$A:$CC,Y$272,FALSE)/4),0)</f>
        <v>0</v>
      </c>
      <c r="Z91" s="32">
        <f>IFERROR(IF(RIGHT(VLOOKUP($A91,csapatok!$A:$BL,Z$271,FALSE),5)="Csere",VLOOKUP(LEFT(VLOOKUP($A91,csapatok!$A:$BL,Z$271,FALSE),LEN(VLOOKUP($A91,csapatok!$A:$BL,Z$271,FALSE))-6),'csapat-ranglista'!$A:$CC,Z$272,FALSE)/8,VLOOKUP(VLOOKUP($A91,csapatok!$A:$BL,Z$271,FALSE),'csapat-ranglista'!$A:$CC,Z$272,FALSE)/4),0)</f>
        <v>0</v>
      </c>
      <c r="AA91" s="32">
        <f>IFERROR(IF(RIGHT(VLOOKUP($A91,csapatok!$A:$BL,AA$271,FALSE),5)="Csere",VLOOKUP(LEFT(VLOOKUP($A91,csapatok!$A:$BL,AA$271,FALSE),LEN(VLOOKUP($A91,csapatok!$A:$BL,AA$271,FALSE))-6),'csapat-ranglista'!$A:$CC,AA$272,FALSE)/8,VLOOKUP(VLOOKUP($A91,csapatok!$A:$BL,AA$271,FALSE),'csapat-ranglista'!$A:$CC,AA$272,FALSE)/4),0)</f>
        <v>0</v>
      </c>
      <c r="AB91" s="226">
        <f>IFERROR(IF(RIGHT(VLOOKUP($A91,csapatok!$A:$BL,AB$271,FALSE),5)="Csere",VLOOKUP(LEFT(VLOOKUP($A91,csapatok!$A:$BL,AB$271,FALSE),LEN(VLOOKUP($A91,csapatok!$A:$BL,AB$271,FALSE))-6),'csapat-ranglista'!$A:$CC,AB$272,FALSE)/8,VLOOKUP(VLOOKUP($A91,csapatok!$A:$BL,AB$271,FALSE),'csapat-ranglista'!$A:$CC,AB$272,FALSE)/4),0)</f>
        <v>0</v>
      </c>
      <c r="AC91" s="226">
        <f>IFERROR(IF(RIGHT(VLOOKUP($A91,csapatok!$A:$BL,AC$271,FALSE),5)="Csere",VLOOKUP(LEFT(VLOOKUP($A91,csapatok!$A:$BL,AC$271,FALSE),LEN(VLOOKUP($A91,csapatok!$A:$BL,AC$271,FALSE))-6),'csapat-ranglista'!$A:$CC,AC$272,FALSE)/8,VLOOKUP(VLOOKUP($A91,csapatok!$A:$BL,AC$271,FALSE),'csapat-ranglista'!$A:$CC,AC$272,FALSE)/4),0)</f>
        <v>0</v>
      </c>
      <c r="AD91" s="226">
        <f>IFERROR(IF(RIGHT(VLOOKUP($A91,csapatok!$A:$BL,AD$271,FALSE),5)="Csere",VLOOKUP(LEFT(VLOOKUP($A91,csapatok!$A:$BL,AD$271,FALSE),LEN(VLOOKUP($A91,csapatok!$A:$BL,AD$271,FALSE))-6),'csapat-ranglista'!$A:$CC,AD$272,FALSE)/8,VLOOKUP(VLOOKUP($A91,csapatok!$A:$BL,AD$271,FALSE),'csapat-ranglista'!$A:$CC,AD$272,FALSE)/4),0)</f>
        <v>0</v>
      </c>
      <c r="AE91" s="226">
        <f>IFERROR(IF(RIGHT(VLOOKUP($A91,csapatok!$A:$BL,AE$271,FALSE),5)="Csere",VLOOKUP(LEFT(VLOOKUP($A91,csapatok!$A:$BL,AE$271,FALSE),LEN(VLOOKUP($A91,csapatok!$A:$BL,AE$271,FALSE))-6),'csapat-ranglista'!$A:$CC,AE$272,FALSE)/8,VLOOKUP(VLOOKUP($A91,csapatok!$A:$BL,AE$271,FALSE),'csapat-ranglista'!$A:$CC,AE$272,FALSE)/4),0)</f>
        <v>0</v>
      </c>
      <c r="AF91" s="226">
        <f>IFERROR(IF(RIGHT(VLOOKUP($A91,csapatok!$A:$BL,AF$271,FALSE),5)="Csere",VLOOKUP(LEFT(VLOOKUP($A91,csapatok!$A:$BL,AF$271,FALSE),LEN(VLOOKUP($A91,csapatok!$A:$BL,AF$271,FALSE))-6),'csapat-ranglista'!$A:$CC,AF$272,FALSE)/8,VLOOKUP(VLOOKUP($A91,csapatok!$A:$BL,AF$271,FALSE),'csapat-ranglista'!$A:$CC,AF$272,FALSE)/4),0)</f>
        <v>0</v>
      </c>
      <c r="AG91" s="226">
        <f>IFERROR(IF(RIGHT(VLOOKUP($A91,csapatok!$A:$BL,AG$271,FALSE),5)="Csere",VLOOKUP(LEFT(VLOOKUP($A91,csapatok!$A:$BL,AG$271,FALSE),LEN(VLOOKUP($A91,csapatok!$A:$BL,AG$271,FALSE))-6),'csapat-ranglista'!$A:$CC,AG$272,FALSE)/8,VLOOKUP(VLOOKUP($A91,csapatok!$A:$BL,AG$271,FALSE),'csapat-ranglista'!$A:$CC,AG$272,FALSE)/4),0)</f>
        <v>0</v>
      </c>
      <c r="AH91" s="226">
        <f>IFERROR(IF(RIGHT(VLOOKUP($A91,csapatok!$A:$BL,AH$271,FALSE),5)="Csere",VLOOKUP(LEFT(VLOOKUP($A91,csapatok!$A:$BL,AH$271,FALSE),LEN(VLOOKUP($A91,csapatok!$A:$BL,AH$271,FALSE))-6),'csapat-ranglista'!$A:$CC,AH$272,FALSE)/8,VLOOKUP(VLOOKUP($A91,csapatok!$A:$BL,AH$271,FALSE),'csapat-ranglista'!$A:$CC,AH$272,FALSE)/4),0)</f>
        <v>0</v>
      </c>
      <c r="AI91" s="226">
        <f>IFERROR(IF(RIGHT(VLOOKUP($A91,csapatok!$A:$BL,AI$271,FALSE),5)="Csere",VLOOKUP(LEFT(VLOOKUP($A91,csapatok!$A:$BL,AI$271,FALSE),LEN(VLOOKUP($A91,csapatok!$A:$BL,AI$271,FALSE))-6),'csapat-ranglista'!$A:$CC,AI$272,FALSE)/8,VLOOKUP(VLOOKUP($A91,csapatok!$A:$BL,AI$271,FALSE),'csapat-ranglista'!$A:$CC,AI$272,FALSE)/4),0)</f>
        <v>0</v>
      </c>
      <c r="AJ91" s="226">
        <f>IFERROR(IF(RIGHT(VLOOKUP($A91,csapatok!$A:$BL,AJ$271,FALSE),5)="Csere",VLOOKUP(LEFT(VLOOKUP($A91,csapatok!$A:$BL,AJ$271,FALSE),LEN(VLOOKUP($A91,csapatok!$A:$BL,AJ$271,FALSE))-6),'csapat-ranglista'!$A:$CC,AJ$272,FALSE)/8,VLOOKUP(VLOOKUP($A91,csapatok!$A:$BL,AJ$271,FALSE),'csapat-ranglista'!$A:$CC,AJ$272,FALSE)/2),0)</f>
        <v>0</v>
      </c>
      <c r="AK91" s="226">
        <f>IFERROR(IF(RIGHT(VLOOKUP($A91,csapatok!$A:$CN,AK$271,FALSE),5)="Csere",VLOOKUP(LEFT(VLOOKUP($A91,csapatok!$A:$CN,AK$271,FALSE),LEN(VLOOKUP($A91,csapatok!$A:$CN,AK$271,FALSE))-6),'csapat-ranglista'!$A:$CC,AK$272,FALSE)/8,VLOOKUP(VLOOKUP($A91,csapatok!$A:$CN,AK$271,FALSE),'csapat-ranglista'!$A:$CC,AK$272,FALSE)/4),0)</f>
        <v>0</v>
      </c>
      <c r="AL91" s="226">
        <f>IFERROR(IF(RIGHT(VLOOKUP($A91,csapatok!$A:$CN,AL$271,FALSE),5)="Csere",VLOOKUP(LEFT(VLOOKUP($A91,csapatok!$A:$CN,AL$271,FALSE),LEN(VLOOKUP($A91,csapatok!$A:$CN,AL$271,FALSE))-6),'csapat-ranglista'!$A:$CC,AL$272,FALSE)/8,VLOOKUP(VLOOKUP($A91,csapatok!$A:$CN,AL$271,FALSE),'csapat-ranglista'!$A:$CC,AL$272,FALSE)/4),0)</f>
        <v>0</v>
      </c>
      <c r="AM91" s="226">
        <f>IFERROR(IF(RIGHT(VLOOKUP($A91,csapatok!$A:$CN,AM$271,FALSE),5)="Csere",VLOOKUP(LEFT(VLOOKUP($A91,csapatok!$A:$CN,AM$271,FALSE),LEN(VLOOKUP($A91,csapatok!$A:$CN,AM$271,FALSE))-6),'csapat-ranglista'!$A:$CC,AM$272,FALSE)/8,VLOOKUP(VLOOKUP($A91,csapatok!$A:$CN,AM$271,FALSE),'csapat-ranglista'!$A:$CC,AM$272,FALSE)/4),0)</f>
        <v>0</v>
      </c>
      <c r="AN91" s="226">
        <f>IFERROR(IF(RIGHT(VLOOKUP($A91,csapatok!$A:$CN,AN$271,FALSE),5)="Csere",VLOOKUP(LEFT(VLOOKUP($A91,csapatok!$A:$CN,AN$271,FALSE),LEN(VLOOKUP($A91,csapatok!$A:$CN,AN$271,FALSE))-6),'csapat-ranglista'!$A:$CC,AN$272,FALSE)/8,VLOOKUP(VLOOKUP($A91,csapatok!$A:$CN,AN$271,FALSE),'csapat-ranglista'!$A:$CC,AN$272,FALSE)/4),0)</f>
        <v>0</v>
      </c>
      <c r="AO91" s="226">
        <f>IFERROR(IF(RIGHT(VLOOKUP($A91,csapatok!$A:$CN,AO$271,FALSE),5)="Csere",VLOOKUP(LEFT(VLOOKUP($A91,csapatok!$A:$CN,AO$271,FALSE),LEN(VLOOKUP($A91,csapatok!$A:$CN,AO$271,FALSE))-6),'csapat-ranglista'!$A:$CC,AO$272,FALSE)/8,VLOOKUP(VLOOKUP($A91,csapatok!$A:$CN,AO$271,FALSE),'csapat-ranglista'!$A:$CC,AO$272,FALSE)/4),0)</f>
        <v>0</v>
      </c>
      <c r="AP91" s="226">
        <f>IFERROR(IF(RIGHT(VLOOKUP($A91,csapatok!$A:$CN,AP$271,FALSE),5)="Csere",VLOOKUP(LEFT(VLOOKUP($A91,csapatok!$A:$CN,AP$271,FALSE),LEN(VLOOKUP($A91,csapatok!$A:$CN,AP$271,FALSE))-6),'csapat-ranglista'!$A:$CC,AP$272,FALSE)/8,VLOOKUP(VLOOKUP($A91,csapatok!$A:$CN,AP$271,FALSE),'csapat-ranglista'!$A:$CC,AP$272,FALSE)/4),0)</f>
        <v>0</v>
      </c>
      <c r="AQ91" s="226">
        <f>IFERROR(IF(RIGHT(VLOOKUP($A91,csapatok!$A:$CN,AQ$271,FALSE),5)="Csere",VLOOKUP(LEFT(VLOOKUP($A91,csapatok!$A:$CN,AQ$271,FALSE),LEN(VLOOKUP($A91,csapatok!$A:$CN,AQ$271,FALSE))-6),'csapat-ranglista'!$A:$CC,AQ$272,FALSE)/8,VLOOKUP(VLOOKUP($A91,csapatok!$A:$CN,AQ$271,FALSE),'csapat-ranglista'!$A:$CC,AQ$272,FALSE)/4),0)</f>
        <v>0</v>
      </c>
      <c r="AR91" s="226">
        <f>IFERROR(IF(RIGHT(VLOOKUP($A91,csapatok!$A:$CN,AR$271,FALSE),5)="Csere",VLOOKUP(LEFT(VLOOKUP($A91,csapatok!$A:$CN,AR$271,FALSE),LEN(VLOOKUP($A91,csapatok!$A:$CN,AR$271,FALSE))-6),'csapat-ranglista'!$A:$CC,AR$272,FALSE)/8,VLOOKUP(VLOOKUP($A91,csapatok!$A:$CN,AR$271,FALSE),'csapat-ranglista'!$A:$CC,AR$272,FALSE)/4),0)</f>
        <v>0</v>
      </c>
      <c r="AS91" s="226">
        <f>IFERROR(IF(RIGHT(VLOOKUP($A91,csapatok!$A:$CN,AS$271,FALSE),5)="Csere",VLOOKUP(LEFT(VLOOKUP($A91,csapatok!$A:$CN,AS$271,FALSE),LEN(VLOOKUP($A91,csapatok!$A:$CN,AS$271,FALSE))-6),'csapat-ranglista'!$A:$CC,AS$272,FALSE)/8,VLOOKUP(VLOOKUP($A91,csapatok!$A:$CN,AS$271,FALSE),'csapat-ranglista'!$A:$CC,AS$272,FALSE)/4),0)</f>
        <v>0</v>
      </c>
      <c r="AT91" s="226">
        <f>IFERROR(IF(RIGHT(VLOOKUP($A91,csapatok!$A:$CN,AT$271,FALSE),5)="Csere",VLOOKUP(LEFT(VLOOKUP($A91,csapatok!$A:$CN,AT$271,FALSE),LEN(VLOOKUP($A91,csapatok!$A:$CN,AT$271,FALSE))-6),'csapat-ranglista'!$A:$CC,AT$272,FALSE)/8,VLOOKUP(VLOOKUP($A91,csapatok!$A:$CN,AT$271,FALSE),'csapat-ranglista'!$A:$CC,AT$272,FALSE)/4),0)</f>
        <v>0</v>
      </c>
      <c r="AU91" s="226">
        <f>IFERROR(IF(RIGHT(VLOOKUP($A91,csapatok!$A:$CN,AU$271,FALSE),5)="Csere",VLOOKUP(LEFT(VLOOKUP($A91,csapatok!$A:$CN,AU$271,FALSE),LEN(VLOOKUP($A91,csapatok!$A:$CN,AU$271,FALSE))-6),'csapat-ranglista'!$A:$CC,AU$272,FALSE)/8,VLOOKUP(VLOOKUP($A91,csapatok!$A:$CN,AU$271,FALSE),'csapat-ranglista'!$A:$CC,AU$272,FALSE)/4),0)</f>
        <v>0</v>
      </c>
      <c r="AV91" s="226">
        <f>IFERROR(IF(RIGHT(VLOOKUP($A91,csapatok!$A:$CN,AV$271,FALSE),5)="Csere",VLOOKUP(LEFT(VLOOKUP($A91,csapatok!$A:$CN,AV$271,FALSE),LEN(VLOOKUP($A91,csapatok!$A:$CN,AV$271,FALSE))-6),'csapat-ranglista'!$A:$CC,AV$272,FALSE)/8,VLOOKUP(VLOOKUP($A91,csapatok!$A:$CN,AV$271,FALSE),'csapat-ranglista'!$A:$CC,AV$272,FALSE)/4),0)</f>
        <v>0</v>
      </c>
      <c r="AW91" s="226">
        <f>IFERROR(IF(RIGHT(VLOOKUP($A91,csapatok!$A:$CN,AW$271,FALSE),5)="Csere",VLOOKUP(LEFT(VLOOKUP($A91,csapatok!$A:$CN,AW$271,FALSE),LEN(VLOOKUP($A91,csapatok!$A:$CN,AW$271,FALSE))-6),'csapat-ranglista'!$A:$CC,AW$272,FALSE)/8,VLOOKUP(VLOOKUP($A91,csapatok!$A:$CN,AW$271,FALSE),'csapat-ranglista'!$A:$CC,AW$272,FALSE)/4),0)</f>
        <v>0</v>
      </c>
      <c r="AX91" s="226">
        <f>IFERROR(IF(RIGHT(VLOOKUP($A91,csapatok!$A:$CN,AX$271,FALSE),5)="Csere",VLOOKUP(LEFT(VLOOKUP($A91,csapatok!$A:$CN,AX$271,FALSE),LEN(VLOOKUP($A91,csapatok!$A:$CN,AX$271,FALSE))-6),'csapat-ranglista'!$A:$CC,AX$272,FALSE)/8,VLOOKUP(VLOOKUP($A91,csapatok!$A:$CN,AX$271,FALSE),'csapat-ranglista'!$A:$CC,AX$272,FALSE)/4),0)</f>
        <v>0</v>
      </c>
      <c r="AY91" s="226">
        <f>IFERROR(IF(RIGHT(VLOOKUP($A91,csapatok!$A:$GR,AY$271,FALSE),5)="Csere",VLOOKUP(LEFT(VLOOKUP($A91,csapatok!$A:$GR,AY$271,FALSE),LEN(VLOOKUP($A91,csapatok!$A:$GR,AY$271,FALSE))-6),'csapat-ranglista'!$A:$CC,AY$272,FALSE)/8,VLOOKUP(VLOOKUP($A91,csapatok!$A:$GR,AY$271,FALSE),'csapat-ranglista'!$A:$CC,AY$272,FALSE)/4),0)</f>
        <v>0</v>
      </c>
      <c r="AZ91" s="226">
        <f>IFERROR(IF(RIGHT(VLOOKUP($A91,csapatok!$A:$GR,AZ$271,FALSE),5)="Csere",VLOOKUP(LEFT(VLOOKUP($A91,csapatok!$A:$GR,AZ$271,FALSE),LEN(VLOOKUP($A91,csapatok!$A:$GR,AZ$271,FALSE))-6),'csapat-ranglista'!$A:$CC,AZ$272,FALSE)/8,VLOOKUP(VLOOKUP($A91,csapatok!$A:$GR,AZ$271,FALSE),'csapat-ranglista'!$A:$CC,AZ$272,FALSE)/4),0)</f>
        <v>0</v>
      </c>
      <c r="BA91" s="226">
        <f>IFERROR(IF(RIGHT(VLOOKUP($A91,csapatok!$A:$GR,BA$271,FALSE),5)="Csere",VLOOKUP(LEFT(VLOOKUP($A91,csapatok!$A:$GR,BA$271,FALSE),LEN(VLOOKUP($A91,csapatok!$A:$GR,BA$271,FALSE))-6),'csapat-ranglista'!$A:$CC,BA$272,FALSE)/8,VLOOKUP(VLOOKUP($A91,csapatok!$A:$GR,BA$271,FALSE),'csapat-ranglista'!$A:$CC,BA$272,FALSE)/4),0)</f>
        <v>2.8814610431088963</v>
      </c>
      <c r="BB91" s="226">
        <f>IFERROR(IF(RIGHT(VLOOKUP($A91,csapatok!$A:$GR,BB$271,FALSE),5)="Csere",VLOOKUP(LEFT(VLOOKUP($A91,csapatok!$A:$GR,BB$271,FALSE),LEN(VLOOKUP($A91,csapatok!$A:$GR,BB$271,FALSE))-6),'csapat-ranglista'!$A:$CC,BB$272,FALSE)/8,VLOOKUP(VLOOKUP($A91,csapatok!$A:$GR,BB$271,FALSE),'csapat-ranglista'!$A:$CC,BB$272,FALSE)/4),0)</f>
        <v>0</v>
      </c>
      <c r="BC91" s="227">
        <f>versenyek!$ES$11*IFERROR(VLOOKUP(VLOOKUP($A91,versenyek!ER:ET,3,FALSE),szabalyok!$A$16:$B$23,2,FALSE)/4,0)</f>
        <v>0</v>
      </c>
      <c r="BD91" s="227">
        <f>versenyek!$EV$11*IFERROR(VLOOKUP(VLOOKUP($A91,versenyek!EU:EW,3,FALSE),szabalyok!$A$16:$B$23,2,FALSE)/4,0)</f>
        <v>0</v>
      </c>
      <c r="BE91" s="226">
        <f>IFERROR(IF(RIGHT(VLOOKUP($A91,csapatok!$A:$GR,BE$271,FALSE),5)="Csere",VLOOKUP(LEFT(VLOOKUP($A91,csapatok!$A:$GR,BE$271,FALSE),LEN(VLOOKUP($A91,csapatok!$A:$GR,BE$271,FALSE))-6),'csapat-ranglista'!$A:$CC,BE$272,FALSE)/8,VLOOKUP(VLOOKUP($A91,csapatok!$A:$GR,BE$271,FALSE),'csapat-ranglista'!$A:$CC,BE$272,FALSE)/4),0)</f>
        <v>0</v>
      </c>
      <c r="BF91" s="226">
        <f>IFERROR(IF(RIGHT(VLOOKUP($A91,csapatok!$A:$GR,BF$271,FALSE),5)="Csere",VLOOKUP(LEFT(VLOOKUP($A91,csapatok!$A:$GR,BF$271,FALSE),LEN(VLOOKUP($A91,csapatok!$A:$GR,BF$271,FALSE))-6),'csapat-ranglista'!$A:$CC,BF$272,FALSE)/8,VLOOKUP(VLOOKUP($A91,csapatok!$A:$GR,BF$271,FALSE),'csapat-ranglista'!$A:$CC,BF$272,FALSE)/4),0)</f>
        <v>0</v>
      </c>
      <c r="BG91" s="226">
        <f>IFERROR(IF(RIGHT(VLOOKUP($A91,csapatok!$A:$GR,BG$271,FALSE),5)="Csere",VLOOKUP(LEFT(VLOOKUP($A91,csapatok!$A:$GR,BG$271,FALSE),LEN(VLOOKUP($A91,csapatok!$A:$GR,BG$271,FALSE))-6),'csapat-ranglista'!$A:$CC,BG$272,FALSE)/8,VLOOKUP(VLOOKUP($A91,csapatok!$A:$GR,BG$271,FALSE),'csapat-ranglista'!$A:$CC,BG$272,FALSE)/4),0)</f>
        <v>0</v>
      </c>
      <c r="BH91" s="226">
        <f>IFERROR(IF(RIGHT(VLOOKUP($A91,csapatok!$A:$GR,BH$271,FALSE),5)="Csere",VLOOKUP(LEFT(VLOOKUP($A91,csapatok!$A:$GR,BH$271,FALSE),LEN(VLOOKUP($A91,csapatok!$A:$GR,BH$271,FALSE))-6),'csapat-ranglista'!$A:$CC,BH$272,FALSE)/8,VLOOKUP(VLOOKUP($A91,csapatok!$A:$GR,BH$271,FALSE),'csapat-ranglista'!$A:$CC,BH$272,FALSE)/4),0)</f>
        <v>0</v>
      </c>
      <c r="BI91" s="226">
        <f>IFERROR(IF(RIGHT(VLOOKUP($A91,csapatok!$A:$GR,BI$271,FALSE),5)="Csere",VLOOKUP(LEFT(VLOOKUP($A91,csapatok!$A:$GR,BI$271,FALSE),LEN(VLOOKUP($A91,csapatok!$A:$GR,BI$271,FALSE))-6),'csapat-ranglista'!$A:$CC,BI$272,FALSE)/8,VLOOKUP(VLOOKUP($A91,csapatok!$A:$GR,BI$271,FALSE),'csapat-ranglista'!$A:$CC,BI$272,FALSE)/4),0)</f>
        <v>0.68679796504306667</v>
      </c>
      <c r="BJ91" s="226">
        <f>IFERROR(IF(RIGHT(VLOOKUP($A91,csapatok!$A:$GR,BJ$271,FALSE),5)="Csere",VLOOKUP(LEFT(VLOOKUP($A91,csapatok!$A:$GR,BJ$271,FALSE),LEN(VLOOKUP($A91,csapatok!$A:$GR,BJ$271,FALSE))-6),'csapat-ranglista'!$A:$CC,BJ$272,FALSE)/8,VLOOKUP(VLOOKUP($A91,csapatok!$A:$GR,BJ$271,FALSE),'csapat-ranglista'!$A:$CC,BJ$272,FALSE)/4),0)</f>
        <v>0</v>
      </c>
      <c r="BK91" s="226">
        <f>IFERROR(IF(RIGHT(VLOOKUP($A91,csapatok!$A:$GR,BK$271,FALSE),5)="Csere",VLOOKUP(LEFT(VLOOKUP($A91,csapatok!$A:$GR,BK$271,FALSE),LEN(VLOOKUP($A91,csapatok!$A:$GR,BK$271,FALSE))-6),'csapat-ranglista'!$A:$CC,BK$272,FALSE)/8,VLOOKUP(VLOOKUP($A91,csapatok!$A:$GR,BK$271,FALSE),'csapat-ranglista'!$A:$CC,BK$272,FALSE)/4),0)</f>
        <v>0</v>
      </c>
      <c r="BL91" s="226">
        <f>IFERROR(IF(RIGHT(VLOOKUP($A91,csapatok!$A:$GR,BL$271,FALSE),5)="Csere",VLOOKUP(LEFT(VLOOKUP($A91,csapatok!$A:$GR,BL$271,FALSE),LEN(VLOOKUP($A91,csapatok!$A:$GR,BL$271,FALSE))-6),'csapat-ranglista'!$A:$CC,BL$272,FALSE)/8,VLOOKUP(VLOOKUP($A91,csapatok!$A:$GR,BL$271,FALSE),'csapat-ranglista'!$A:$CC,BL$272,FALSE)/4),0)</f>
        <v>0</v>
      </c>
      <c r="BM91" s="226">
        <f>IFERROR(IF(RIGHT(VLOOKUP($A91,csapatok!$A:$GR,BM$271,FALSE),5)="Csere",VLOOKUP(LEFT(VLOOKUP($A91,csapatok!$A:$GR,BM$271,FALSE),LEN(VLOOKUP($A91,csapatok!$A:$GR,BM$271,FALSE))-6),'csapat-ranglista'!$A:$CC,BM$272,FALSE)/8,VLOOKUP(VLOOKUP($A91,csapatok!$A:$GR,BM$271,FALSE),'csapat-ranglista'!$A:$CC,BM$272,FALSE)/4),0)</f>
        <v>0</v>
      </c>
      <c r="BN91" s="226">
        <f>IFERROR(IF(RIGHT(VLOOKUP($A91,csapatok!$A:$GR,BN$271,FALSE),5)="Csere",VLOOKUP(LEFT(VLOOKUP($A91,csapatok!$A:$GR,BN$271,FALSE),LEN(VLOOKUP($A91,csapatok!$A:$GR,BN$271,FALSE))-6),'csapat-ranglista'!$A:$CC,BN$272,FALSE)/8,VLOOKUP(VLOOKUP($A91,csapatok!$A:$GR,BN$271,FALSE),'csapat-ranglista'!$A:$CC,BN$272,FALSE)/4),0)</f>
        <v>0</v>
      </c>
      <c r="BO91" s="226">
        <f>IFERROR(IF(RIGHT(VLOOKUP($A91,csapatok!$A:$GR,BO$271,FALSE),5)="Csere",VLOOKUP(LEFT(VLOOKUP($A91,csapatok!$A:$GR,BO$271,FALSE),LEN(VLOOKUP($A91,csapatok!$A:$GR,BO$271,FALSE))-6),'csapat-ranglista'!$A:$CC,BO$272,FALSE)/8,VLOOKUP(VLOOKUP($A91,csapatok!$A:$GR,BO$271,FALSE),'csapat-ranglista'!$A:$CC,BO$272,FALSE)/4),0)</f>
        <v>0</v>
      </c>
      <c r="BP91" s="226">
        <f>IFERROR(IF(RIGHT(VLOOKUP($A91,csapatok!$A:$GR,BP$271,FALSE),5)="Csere",VLOOKUP(LEFT(VLOOKUP($A91,csapatok!$A:$GR,BP$271,FALSE),LEN(VLOOKUP($A91,csapatok!$A:$GR,BP$271,FALSE))-6),'csapat-ranglista'!$A:$CC,BP$272,FALSE)/8,VLOOKUP(VLOOKUP($A91,csapatok!$A:$GR,BP$271,FALSE),'csapat-ranglista'!$A:$CC,BP$272,FALSE)/4),0)</f>
        <v>0</v>
      </c>
      <c r="BQ91" s="226">
        <f>IFERROR(IF(RIGHT(VLOOKUP($A91,csapatok!$A:$GR,BQ$271,FALSE),5)="Csere",VLOOKUP(LEFT(VLOOKUP($A91,csapatok!$A:$GR,BQ$271,FALSE),LEN(VLOOKUP($A91,csapatok!$A:$GR,BQ$271,FALSE))-6),'csapat-ranglista'!$A:$CC,BQ$272,FALSE)/8,VLOOKUP(VLOOKUP($A91,csapatok!$A:$GR,BQ$271,FALSE),'csapat-ranglista'!$A:$CC,BQ$272,FALSE)/4),0)</f>
        <v>0</v>
      </c>
      <c r="BR91" s="226">
        <f>IFERROR(IF(RIGHT(VLOOKUP($A91,csapatok!$A:$GR,BR$271,FALSE),5)="Csere",VLOOKUP(LEFT(VLOOKUP($A91,csapatok!$A:$GR,BR$271,FALSE),LEN(VLOOKUP($A91,csapatok!$A:$GR,BR$271,FALSE))-6),'csapat-ranglista'!$A:$CC,BR$272,FALSE)/8,VLOOKUP(VLOOKUP($A91,csapatok!$A:$GR,BR$271,FALSE),'csapat-ranglista'!$A:$CC,BR$272,FALSE)/4),0)</f>
        <v>0</v>
      </c>
      <c r="BS91" s="226">
        <f>IFERROR(IF(RIGHT(VLOOKUP($A91,csapatok!$A:$GR,BS$271,FALSE),5)="Csere",VLOOKUP(LEFT(VLOOKUP($A91,csapatok!$A:$GR,BS$271,FALSE),LEN(VLOOKUP($A91,csapatok!$A:$GR,BS$271,FALSE))-6),'csapat-ranglista'!$A:$CC,BS$272,FALSE)/8,VLOOKUP(VLOOKUP($A91,csapatok!$A:$GR,BS$271,FALSE),'csapat-ranglista'!$A:$CC,BS$272,FALSE)/4),0)</f>
        <v>0</v>
      </c>
      <c r="BT91" s="226">
        <f>IFERROR(IF(RIGHT(VLOOKUP($A91,csapatok!$A:$GR,BT$271,FALSE),5)="Csere",VLOOKUP(LEFT(VLOOKUP($A91,csapatok!$A:$GR,BT$271,FALSE),LEN(VLOOKUP($A91,csapatok!$A:$GR,BT$271,FALSE))-6),'csapat-ranglista'!$A:$CC,BT$272,FALSE)/8,VLOOKUP(VLOOKUP($A91,csapatok!$A:$GR,BT$271,FALSE),'csapat-ranglista'!$A:$CC,BT$272,FALSE)/4),0)</f>
        <v>0</v>
      </c>
      <c r="BU91" s="226">
        <f>IFERROR(IF(RIGHT(VLOOKUP($A91,csapatok!$A:$GR,BU$271,FALSE),5)="Csere",VLOOKUP(LEFT(VLOOKUP($A91,csapatok!$A:$GR,BU$271,FALSE),LEN(VLOOKUP($A91,csapatok!$A:$GR,BU$271,FALSE))-6),'csapat-ranglista'!$A:$CC,BU$272,FALSE)/8,VLOOKUP(VLOOKUP($A91,csapatok!$A:$GR,BU$271,FALSE),'csapat-ranglista'!$A:$CC,BU$272,FALSE)/4),0)</f>
        <v>0</v>
      </c>
      <c r="BV91" s="226">
        <f>IFERROR(IF(RIGHT(VLOOKUP($A91,csapatok!$A:$GR,BV$271,FALSE),5)="Csere",VLOOKUP(LEFT(VLOOKUP($A91,csapatok!$A:$GR,BV$271,FALSE),LEN(VLOOKUP($A91,csapatok!$A:$GR,BV$271,FALSE))-6),'csapat-ranglista'!$A:$CC,BV$272,FALSE)/8,VLOOKUP(VLOOKUP($A91,csapatok!$A:$GR,BV$271,FALSE),'csapat-ranglista'!$A:$CC,BV$272,FALSE)/4),0)</f>
        <v>0</v>
      </c>
      <c r="BW91" s="226">
        <f>IFERROR(IF(RIGHT(VLOOKUP($A91,csapatok!$A:$GR,BW$271,FALSE),5)="Csere",VLOOKUP(LEFT(VLOOKUP($A91,csapatok!$A:$GR,BW$271,FALSE),LEN(VLOOKUP($A91,csapatok!$A:$GR,BW$271,FALSE))-6),'csapat-ranglista'!$A:$CC,BW$272,FALSE)/8,VLOOKUP(VLOOKUP($A91,csapatok!$A:$GR,BW$271,FALSE),'csapat-ranglista'!$A:$CC,BW$272,FALSE)/4),0)</f>
        <v>0</v>
      </c>
      <c r="BX91" s="226">
        <f>IFERROR(IF(RIGHT(VLOOKUP($A91,csapatok!$A:$GR,BX$271,FALSE),5)="Csere",VLOOKUP(LEFT(VLOOKUP($A91,csapatok!$A:$GR,BX$271,FALSE),LEN(VLOOKUP($A91,csapatok!$A:$GR,BX$271,FALSE))-6),'csapat-ranglista'!$A:$CC,BX$272,FALSE)/8,VLOOKUP(VLOOKUP($A91,csapatok!$A:$GR,BX$271,FALSE),'csapat-ranglista'!$A:$CC,BX$272,FALSE)/4),0)</f>
        <v>0</v>
      </c>
      <c r="BY91" s="226">
        <f>IFERROR(IF(RIGHT(VLOOKUP($A91,csapatok!$A:$GR,BY$271,FALSE),5)="Csere",VLOOKUP(LEFT(VLOOKUP($A91,csapatok!$A:$GR,BY$271,FALSE),LEN(VLOOKUP($A91,csapatok!$A:$GR,BY$271,FALSE))-6),'csapat-ranglista'!$A:$CC,BY$272,FALSE)/8,VLOOKUP(VLOOKUP($A91,csapatok!$A:$GR,BY$271,FALSE),'csapat-ranglista'!$A:$CC,BY$272,FALSE)/4),0)</f>
        <v>0</v>
      </c>
      <c r="BZ91" s="226">
        <f>IFERROR(IF(RIGHT(VLOOKUP($A91,csapatok!$A:$GR,BZ$271,FALSE),5)="Csere",VLOOKUP(LEFT(VLOOKUP($A91,csapatok!$A:$GR,BZ$271,FALSE),LEN(VLOOKUP($A91,csapatok!$A:$GR,BZ$271,FALSE))-6),'csapat-ranglista'!$A:$CC,BZ$272,FALSE)/8,VLOOKUP(VLOOKUP($A91,csapatok!$A:$GR,BZ$271,FALSE),'csapat-ranglista'!$A:$CC,BZ$272,FALSE)/4),0)</f>
        <v>0</v>
      </c>
      <c r="CA91" s="226">
        <f>IFERROR(IF(RIGHT(VLOOKUP($A91,csapatok!$A:$GR,CA$271,FALSE),5)="Csere",VLOOKUP(LEFT(VLOOKUP($A91,csapatok!$A:$GR,CA$271,FALSE),LEN(VLOOKUP($A91,csapatok!$A:$GR,CA$271,FALSE))-6),'csapat-ranglista'!$A:$CC,CA$272,FALSE)/8,VLOOKUP(VLOOKUP($A91,csapatok!$A:$GR,CA$271,FALSE),'csapat-ranglista'!$A:$CC,CA$272,FALSE)/4),0)</f>
        <v>3.9038966776025208</v>
      </c>
      <c r="CB91" s="226">
        <f>IFERROR(IF(RIGHT(VLOOKUP($A91,csapatok!$A:$GR,CB$271,FALSE),5)="Csere",VLOOKUP(LEFT(VLOOKUP($A91,csapatok!$A:$GR,CB$271,FALSE),LEN(VLOOKUP($A91,csapatok!$A:$GR,CB$271,FALSE))-6),'csapat-ranglista'!$A:$CC,CB$272,FALSE)/8,VLOOKUP(VLOOKUP($A91,csapatok!$A:$GR,CB$271,FALSE),'csapat-ranglista'!$A:$CC,CB$272,FALSE)/4),0)</f>
        <v>0</v>
      </c>
      <c r="CC91" s="226">
        <f>IFERROR(IF(RIGHT(VLOOKUP($A91,csapatok!$A:$GR,CC$271,FALSE),5)="Csere",VLOOKUP(LEFT(VLOOKUP($A91,csapatok!$A:$GR,CC$271,FALSE),LEN(VLOOKUP($A91,csapatok!$A:$GR,CC$271,FALSE))-6),'csapat-ranglista'!$A:$CC,CC$272,FALSE)/8,VLOOKUP(VLOOKUP($A91,csapatok!$A:$GR,CC$271,FALSE),'csapat-ranglista'!$A:$CC,CC$272,FALSE)/4),0)</f>
        <v>0</v>
      </c>
      <c r="CD91" s="226">
        <f>IFERROR(IF(RIGHT(VLOOKUP($A91,csapatok!$A:$GR,CD$271,FALSE),5)="Csere",VLOOKUP(LEFT(VLOOKUP($A91,csapatok!$A:$GR,CD$271,FALSE),LEN(VLOOKUP($A91,csapatok!$A:$GR,CD$271,FALSE))-6),'csapat-ranglista'!$A:$CC,CD$272,FALSE)/8,VLOOKUP(VLOOKUP($A91,csapatok!$A:$GR,CD$271,FALSE),'csapat-ranglista'!$A:$CC,CD$272,FALSE)/4),0)</f>
        <v>0</v>
      </c>
      <c r="CE91" s="226">
        <f>IFERROR(IF(RIGHT(VLOOKUP($A91,csapatok!$A:$GR,CE$271,FALSE),5)="Csere",VLOOKUP(LEFT(VLOOKUP($A91,csapatok!$A:$GR,CE$271,FALSE),LEN(VLOOKUP($A91,csapatok!$A:$GR,CE$271,FALSE))-6),'csapat-ranglista'!$A:$CC,CE$272,FALSE)/8,VLOOKUP(VLOOKUP($A91,csapatok!$A:$GR,CE$271,FALSE),'csapat-ranglista'!$A:$CC,CE$272,FALSE)/4),0)</f>
        <v>0</v>
      </c>
      <c r="CF91" s="226">
        <f>IFERROR(IF(RIGHT(VLOOKUP($A91,csapatok!$A:$GR,CF$271,FALSE),5)="Csere",VLOOKUP(LEFT(VLOOKUP($A91,csapatok!$A:$GR,CF$271,FALSE),LEN(VLOOKUP($A91,csapatok!$A:$GR,CF$271,FALSE))-6),'csapat-ranglista'!$A:$CC,CF$272,FALSE)/8,VLOOKUP(VLOOKUP($A91,csapatok!$A:$GR,CF$271,FALSE),'csapat-ranglista'!$A:$CC,CF$272,FALSE)/4),0)</f>
        <v>0</v>
      </c>
      <c r="CG91" s="226">
        <f>IFERROR(IF(RIGHT(VLOOKUP($A91,csapatok!$A:$GR,CG$271,FALSE),5)="Csere",VLOOKUP(LEFT(VLOOKUP($A91,csapatok!$A:$GR,CG$271,FALSE),LEN(VLOOKUP($A91,csapatok!$A:$GR,CG$271,FALSE))-6),'csapat-ranglista'!$A:$CC,CG$272,FALSE)/8,VLOOKUP(VLOOKUP($A91,csapatok!$A:$GR,CG$271,FALSE),'csapat-ranglista'!$A:$CC,CG$272,FALSE)/4),0)</f>
        <v>0</v>
      </c>
      <c r="CH91" s="226">
        <f>IFERROR(IF(RIGHT(VLOOKUP($A91,csapatok!$A:$GR,CH$271,FALSE),5)="Csere",VLOOKUP(LEFT(VLOOKUP($A91,csapatok!$A:$GR,CH$271,FALSE),LEN(VLOOKUP($A91,csapatok!$A:$GR,CH$271,FALSE))-6),'csapat-ranglista'!$A:$CC,CH$272,FALSE)/8,VLOOKUP(VLOOKUP($A91,csapatok!$A:$GR,CH$271,FALSE),'csapat-ranglista'!$A:$CC,CH$272,FALSE)/4),0)</f>
        <v>0</v>
      </c>
      <c r="CI91" s="226">
        <f>IFERROR(IF(RIGHT(VLOOKUP($A91,csapatok!$A:$GR,CI$271,FALSE),5)="Csere",VLOOKUP(LEFT(VLOOKUP($A91,csapatok!$A:$GR,CI$271,FALSE),LEN(VLOOKUP($A91,csapatok!$A:$GR,CI$271,FALSE))-6),'csapat-ranglista'!$A:$CC,CI$272,FALSE)/8,VLOOKUP(VLOOKUP($A91,csapatok!$A:$GR,CI$271,FALSE),'csapat-ranglista'!$A:$CC,CI$272,FALSE)/4),0)</f>
        <v>0</v>
      </c>
      <c r="CJ91" s="227">
        <f>versenyek!$IQ$11*IFERROR(VLOOKUP(VLOOKUP($A91,versenyek!IP:IR,3,FALSE),szabalyok!$A$16:$B$23,2,FALSE)/4,0)</f>
        <v>0</v>
      </c>
      <c r="CK91" s="227">
        <f>versenyek!$IT$11*IFERROR(VLOOKUP(VLOOKUP($A91,versenyek!IS:IU,3,FALSE),szabalyok!$A$16:$B$23,2,FALSE)/4,0)</f>
        <v>0</v>
      </c>
      <c r="CL91" s="226"/>
      <c r="CM91" s="250">
        <f t="shared" si="4"/>
        <v>4.5906946426455875</v>
      </c>
    </row>
    <row r="92" spans="1:91">
      <c r="A92" s="32" t="s">
        <v>171</v>
      </c>
      <c r="B92" s="2">
        <v>26913</v>
      </c>
      <c r="C92" s="133" t="str">
        <f>IF(B92=0,"",IF(B92&lt;$C$1,"felnőtt","ifi"))</f>
        <v>felnőtt</v>
      </c>
      <c r="D92" s="32" t="s">
        <v>101</v>
      </c>
      <c r="E92" s="47">
        <v>3.8</v>
      </c>
      <c r="F92" s="32">
        <v>0</v>
      </c>
      <c r="G92" s="32">
        <v>0</v>
      </c>
      <c r="H92" s="32">
        <v>0</v>
      </c>
      <c r="I92" s="32">
        <v>0</v>
      </c>
      <c r="J92" s="32">
        <v>2.2427561975175481</v>
      </c>
      <c r="K92" s="32">
        <v>0</v>
      </c>
      <c r="L92" s="32">
        <v>1.679684198733195</v>
      </c>
      <c r="M92" s="32">
        <v>0</v>
      </c>
      <c r="N92" s="32">
        <v>0</v>
      </c>
      <c r="O92" s="32">
        <v>25.402538831902241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f>IFERROR(IF(RIGHT(VLOOKUP($A92,csapatok!$A:$BL,X$271,FALSE),5)="Csere",VLOOKUP(LEFT(VLOOKUP($A92,csapatok!$A:$BL,X$271,FALSE),LEN(VLOOKUP($A92,csapatok!$A:$BL,X$271,FALSE))-6),'csapat-ranglista'!$A:$CC,X$272,FALSE)/8,VLOOKUP(VLOOKUP($A92,csapatok!$A:$BL,X$271,FALSE),'csapat-ranglista'!$A:$CC,X$272,FALSE)/4),0)</f>
        <v>0</v>
      </c>
      <c r="Y92" s="32">
        <f>IFERROR(IF(RIGHT(VLOOKUP($A92,csapatok!$A:$BL,Y$271,FALSE),5)="Csere",VLOOKUP(LEFT(VLOOKUP($A92,csapatok!$A:$BL,Y$271,FALSE),LEN(VLOOKUP($A92,csapatok!$A:$BL,Y$271,FALSE))-6),'csapat-ranglista'!$A:$CC,Y$272,FALSE)/8,VLOOKUP(VLOOKUP($A92,csapatok!$A:$BL,Y$271,FALSE),'csapat-ranglista'!$A:$CC,Y$272,FALSE)/4),0)</f>
        <v>0</v>
      </c>
      <c r="Z92" s="32">
        <f>IFERROR(IF(RIGHT(VLOOKUP($A92,csapatok!$A:$BL,Z$271,FALSE),5)="Csere",VLOOKUP(LEFT(VLOOKUP($A92,csapatok!$A:$BL,Z$271,FALSE),LEN(VLOOKUP($A92,csapatok!$A:$BL,Z$271,FALSE))-6),'csapat-ranglista'!$A:$CC,Z$272,FALSE)/8,VLOOKUP(VLOOKUP($A92,csapatok!$A:$BL,Z$271,FALSE),'csapat-ranglista'!$A:$CC,Z$272,FALSE)/4),0)</f>
        <v>0</v>
      </c>
      <c r="AA92" s="32">
        <f>IFERROR(IF(RIGHT(VLOOKUP($A92,csapatok!$A:$BL,AA$271,FALSE),5)="Csere",VLOOKUP(LEFT(VLOOKUP($A92,csapatok!$A:$BL,AA$271,FALSE),LEN(VLOOKUP($A92,csapatok!$A:$BL,AA$271,FALSE))-6),'csapat-ranglista'!$A:$CC,AA$272,FALSE)/8,VLOOKUP(VLOOKUP($A92,csapatok!$A:$BL,AA$271,FALSE),'csapat-ranglista'!$A:$CC,AA$272,FALSE)/4),0)</f>
        <v>0</v>
      </c>
      <c r="AB92" s="226">
        <f>IFERROR(IF(RIGHT(VLOOKUP($A92,csapatok!$A:$BL,AB$271,FALSE),5)="Csere",VLOOKUP(LEFT(VLOOKUP($A92,csapatok!$A:$BL,AB$271,FALSE),LEN(VLOOKUP($A92,csapatok!$A:$BL,AB$271,FALSE))-6),'csapat-ranglista'!$A:$CC,AB$272,FALSE)/8,VLOOKUP(VLOOKUP($A92,csapatok!$A:$BL,AB$271,FALSE),'csapat-ranglista'!$A:$CC,AB$272,FALSE)/4),0)</f>
        <v>0</v>
      </c>
      <c r="AC92" s="226">
        <f>IFERROR(IF(RIGHT(VLOOKUP($A92,csapatok!$A:$BL,AC$271,FALSE),5)="Csere",VLOOKUP(LEFT(VLOOKUP($A92,csapatok!$A:$BL,AC$271,FALSE),LEN(VLOOKUP($A92,csapatok!$A:$BL,AC$271,FALSE))-6),'csapat-ranglista'!$A:$CC,AC$272,FALSE)/8,VLOOKUP(VLOOKUP($A92,csapatok!$A:$BL,AC$271,FALSE),'csapat-ranglista'!$A:$CC,AC$272,FALSE)/4),0)</f>
        <v>0</v>
      </c>
      <c r="AD92" s="226">
        <f>IFERROR(IF(RIGHT(VLOOKUP($A92,csapatok!$A:$BL,AD$271,FALSE),5)="Csere",VLOOKUP(LEFT(VLOOKUP($A92,csapatok!$A:$BL,AD$271,FALSE),LEN(VLOOKUP($A92,csapatok!$A:$BL,AD$271,FALSE))-6),'csapat-ranglista'!$A:$CC,AD$272,FALSE)/8,VLOOKUP(VLOOKUP($A92,csapatok!$A:$BL,AD$271,FALSE),'csapat-ranglista'!$A:$CC,AD$272,FALSE)/4),0)</f>
        <v>0</v>
      </c>
      <c r="AE92" s="226">
        <f>IFERROR(IF(RIGHT(VLOOKUP($A92,csapatok!$A:$BL,AE$271,FALSE),5)="Csere",VLOOKUP(LEFT(VLOOKUP($A92,csapatok!$A:$BL,AE$271,FALSE),LEN(VLOOKUP($A92,csapatok!$A:$BL,AE$271,FALSE))-6),'csapat-ranglista'!$A:$CC,AE$272,FALSE)/8,VLOOKUP(VLOOKUP($A92,csapatok!$A:$BL,AE$271,FALSE),'csapat-ranglista'!$A:$CC,AE$272,FALSE)/4),0)</f>
        <v>0</v>
      </c>
      <c r="AF92" s="226">
        <f>IFERROR(IF(RIGHT(VLOOKUP($A92,csapatok!$A:$BL,AF$271,FALSE),5)="Csere",VLOOKUP(LEFT(VLOOKUP($A92,csapatok!$A:$BL,AF$271,FALSE),LEN(VLOOKUP($A92,csapatok!$A:$BL,AF$271,FALSE))-6),'csapat-ranglista'!$A:$CC,AF$272,FALSE)/8,VLOOKUP(VLOOKUP($A92,csapatok!$A:$BL,AF$271,FALSE),'csapat-ranglista'!$A:$CC,AF$272,FALSE)/4),0)</f>
        <v>0</v>
      </c>
      <c r="AG92" s="226">
        <f>IFERROR(IF(RIGHT(VLOOKUP($A92,csapatok!$A:$BL,AG$271,FALSE),5)="Csere",VLOOKUP(LEFT(VLOOKUP($A92,csapatok!$A:$BL,AG$271,FALSE),LEN(VLOOKUP($A92,csapatok!$A:$BL,AG$271,FALSE))-6),'csapat-ranglista'!$A:$CC,AG$272,FALSE)/8,VLOOKUP(VLOOKUP($A92,csapatok!$A:$BL,AG$271,FALSE),'csapat-ranglista'!$A:$CC,AG$272,FALSE)/4),0)</f>
        <v>0</v>
      </c>
      <c r="AH92" s="226">
        <f>IFERROR(IF(RIGHT(VLOOKUP($A92,csapatok!$A:$BL,AH$271,FALSE),5)="Csere",VLOOKUP(LEFT(VLOOKUP($A92,csapatok!$A:$BL,AH$271,FALSE),LEN(VLOOKUP($A92,csapatok!$A:$BL,AH$271,FALSE))-6),'csapat-ranglista'!$A:$CC,AH$272,FALSE)/8,VLOOKUP(VLOOKUP($A92,csapatok!$A:$BL,AH$271,FALSE),'csapat-ranglista'!$A:$CC,AH$272,FALSE)/4),0)</f>
        <v>0</v>
      </c>
      <c r="AI92" s="226">
        <f>IFERROR(IF(RIGHT(VLOOKUP($A92,csapatok!$A:$BL,AI$271,FALSE),5)="Csere",VLOOKUP(LEFT(VLOOKUP($A92,csapatok!$A:$BL,AI$271,FALSE),LEN(VLOOKUP($A92,csapatok!$A:$BL,AI$271,FALSE))-6),'csapat-ranglista'!$A:$CC,AI$272,FALSE)/8,VLOOKUP(VLOOKUP($A92,csapatok!$A:$BL,AI$271,FALSE),'csapat-ranglista'!$A:$CC,AI$272,FALSE)/4),0)</f>
        <v>0</v>
      </c>
      <c r="AJ92" s="226">
        <f>IFERROR(IF(RIGHT(VLOOKUP($A92,csapatok!$A:$BL,AJ$271,FALSE),5)="Csere",VLOOKUP(LEFT(VLOOKUP($A92,csapatok!$A:$BL,AJ$271,FALSE),LEN(VLOOKUP($A92,csapatok!$A:$BL,AJ$271,FALSE))-6),'csapat-ranglista'!$A:$CC,AJ$272,FALSE)/8,VLOOKUP(VLOOKUP($A92,csapatok!$A:$BL,AJ$271,FALSE),'csapat-ranglista'!$A:$CC,AJ$272,FALSE)/2),0)</f>
        <v>0</v>
      </c>
      <c r="AK92" s="226">
        <f>IFERROR(IF(RIGHT(VLOOKUP($A92,csapatok!$A:$CN,AK$271,FALSE),5)="Csere",VLOOKUP(LEFT(VLOOKUP($A92,csapatok!$A:$CN,AK$271,FALSE),LEN(VLOOKUP($A92,csapatok!$A:$CN,AK$271,FALSE))-6),'csapat-ranglista'!$A:$CC,AK$272,FALSE)/8,VLOOKUP(VLOOKUP($A92,csapatok!$A:$CN,AK$271,FALSE),'csapat-ranglista'!$A:$CC,AK$272,FALSE)/4),0)</f>
        <v>0</v>
      </c>
      <c r="AL92" s="226">
        <f>IFERROR(IF(RIGHT(VLOOKUP($A92,csapatok!$A:$CN,AL$271,FALSE),5)="Csere",VLOOKUP(LEFT(VLOOKUP($A92,csapatok!$A:$CN,AL$271,FALSE),LEN(VLOOKUP($A92,csapatok!$A:$CN,AL$271,FALSE))-6),'csapat-ranglista'!$A:$CC,AL$272,FALSE)/8,VLOOKUP(VLOOKUP($A92,csapatok!$A:$CN,AL$271,FALSE),'csapat-ranglista'!$A:$CC,AL$272,FALSE)/4),0)</f>
        <v>8.1400530710180625</v>
      </c>
      <c r="AM92" s="226">
        <f>IFERROR(IF(RIGHT(VLOOKUP($A92,csapatok!$A:$CN,AM$271,FALSE),5)="Csere",VLOOKUP(LEFT(VLOOKUP($A92,csapatok!$A:$CN,AM$271,FALSE),LEN(VLOOKUP($A92,csapatok!$A:$CN,AM$271,FALSE))-6),'csapat-ranglista'!$A:$CC,AM$272,FALSE)/8,VLOOKUP(VLOOKUP($A92,csapatok!$A:$CN,AM$271,FALSE),'csapat-ranglista'!$A:$CC,AM$272,FALSE)/4),0)</f>
        <v>0</v>
      </c>
      <c r="AN92" s="226">
        <f>IFERROR(IF(RIGHT(VLOOKUP($A92,csapatok!$A:$CN,AN$271,FALSE),5)="Csere",VLOOKUP(LEFT(VLOOKUP($A92,csapatok!$A:$CN,AN$271,FALSE),LEN(VLOOKUP($A92,csapatok!$A:$CN,AN$271,FALSE))-6),'csapat-ranglista'!$A:$CC,AN$272,FALSE)/8,VLOOKUP(VLOOKUP($A92,csapatok!$A:$CN,AN$271,FALSE),'csapat-ranglista'!$A:$CC,AN$272,FALSE)/4),0)</f>
        <v>0</v>
      </c>
      <c r="AO92" s="226">
        <f>IFERROR(IF(RIGHT(VLOOKUP($A92,csapatok!$A:$CN,AO$271,FALSE),5)="Csere",VLOOKUP(LEFT(VLOOKUP($A92,csapatok!$A:$CN,AO$271,FALSE),LEN(VLOOKUP($A92,csapatok!$A:$CN,AO$271,FALSE))-6),'csapat-ranglista'!$A:$CC,AO$272,FALSE)/8,VLOOKUP(VLOOKUP($A92,csapatok!$A:$CN,AO$271,FALSE),'csapat-ranglista'!$A:$CC,AO$272,FALSE)/4),0)</f>
        <v>0</v>
      </c>
      <c r="AP92" s="226">
        <f>IFERROR(IF(RIGHT(VLOOKUP($A92,csapatok!$A:$CN,AP$271,FALSE),5)="Csere",VLOOKUP(LEFT(VLOOKUP($A92,csapatok!$A:$CN,AP$271,FALSE),LEN(VLOOKUP($A92,csapatok!$A:$CN,AP$271,FALSE))-6),'csapat-ranglista'!$A:$CC,AP$272,FALSE)/8,VLOOKUP(VLOOKUP($A92,csapatok!$A:$CN,AP$271,FALSE),'csapat-ranglista'!$A:$CC,AP$272,FALSE)/4),0)</f>
        <v>0</v>
      </c>
      <c r="AQ92" s="226">
        <f>IFERROR(IF(RIGHT(VLOOKUP($A92,csapatok!$A:$CN,AQ$271,FALSE),5)="Csere",VLOOKUP(LEFT(VLOOKUP($A92,csapatok!$A:$CN,AQ$271,FALSE),LEN(VLOOKUP($A92,csapatok!$A:$CN,AQ$271,FALSE))-6),'csapat-ranglista'!$A:$CC,AQ$272,FALSE)/8,VLOOKUP(VLOOKUP($A92,csapatok!$A:$CN,AQ$271,FALSE),'csapat-ranglista'!$A:$CC,AQ$272,FALSE)/4),0)</f>
        <v>0</v>
      </c>
      <c r="AR92" s="226">
        <f>IFERROR(IF(RIGHT(VLOOKUP($A92,csapatok!$A:$CN,AR$271,FALSE),5)="Csere",VLOOKUP(LEFT(VLOOKUP($A92,csapatok!$A:$CN,AR$271,FALSE),LEN(VLOOKUP($A92,csapatok!$A:$CN,AR$271,FALSE))-6),'csapat-ranglista'!$A:$CC,AR$272,FALSE)/8,VLOOKUP(VLOOKUP($A92,csapatok!$A:$CN,AR$271,FALSE),'csapat-ranglista'!$A:$CC,AR$272,FALSE)/4),0)</f>
        <v>0</v>
      </c>
      <c r="AS92" s="226">
        <f>IFERROR(IF(RIGHT(VLOOKUP($A92,csapatok!$A:$CN,AS$271,FALSE),5)="Csere",VLOOKUP(LEFT(VLOOKUP($A92,csapatok!$A:$CN,AS$271,FALSE),LEN(VLOOKUP($A92,csapatok!$A:$CN,AS$271,FALSE))-6),'csapat-ranglista'!$A:$CC,AS$272,FALSE)/8,VLOOKUP(VLOOKUP($A92,csapatok!$A:$CN,AS$271,FALSE),'csapat-ranglista'!$A:$CC,AS$272,FALSE)/4),0)</f>
        <v>0</v>
      </c>
      <c r="AT92" s="226">
        <f>IFERROR(IF(RIGHT(VLOOKUP($A92,csapatok!$A:$CN,AT$271,FALSE),5)="Csere",VLOOKUP(LEFT(VLOOKUP($A92,csapatok!$A:$CN,AT$271,FALSE),LEN(VLOOKUP($A92,csapatok!$A:$CN,AT$271,FALSE))-6),'csapat-ranglista'!$A:$CC,AT$272,FALSE)/8,VLOOKUP(VLOOKUP($A92,csapatok!$A:$CN,AT$271,FALSE),'csapat-ranglista'!$A:$CC,AT$272,FALSE)/4),0)</f>
        <v>0</v>
      </c>
      <c r="AU92" s="226">
        <f>IFERROR(IF(RIGHT(VLOOKUP($A92,csapatok!$A:$CN,AU$271,FALSE),5)="Csere",VLOOKUP(LEFT(VLOOKUP($A92,csapatok!$A:$CN,AU$271,FALSE),LEN(VLOOKUP($A92,csapatok!$A:$CN,AU$271,FALSE))-6),'csapat-ranglista'!$A:$CC,AU$272,FALSE)/8,VLOOKUP(VLOOKUP($A92,csapatok!$A:$CN,AU$271,FALSE),'csapat-ranglista'!$A:$CC,AU$272,FALSE)/4),0)</f>
        <v>1.0994949714003273</v>
      </c>
      <c r="AV92" s="226">
        <f>IFERROR(IF(RIGHT(VLOOKUP($A92,csapatok!$A:$CN,AV$271,FALSE),5)="Csere",VLOOKUP(LEFT(VLOOKUP($A92,csapatok!$A:$CN,AV$271,FALSE),LEN(VLOOKUP($A92,csapatok!$A:$CN,AV$271,FALSE))-6),'csapat-ranglista'!$A:$CC,AV$272,FALSE)/8,VLOOKUP(VLOOKUP($A92,csapatok!$A:$CN,AV$271,FALSE),'csapat-ranglista'!$A:$CC,AV$272,FALSE)/4),0)</f>
        <v>0</v>
      </c>
      <c r="AW92" s="226">
        <f>IFERROR(IF(RIGHT(VLOOKUP($A92,csapatok!$A:$CN,AW$271,FALSE),5)="Csere",VLOOKUP(LEFT(VLOOKUP($A92,csapatok!$A:$CN,AW$271,FALSE),LEN(VLOOKUP($A92,csapatok!$A:$CN,AW$271,FALSE))-6),'csapat-ranglista'!$A:$CC,AW$272,FALSE)/8,VLOOKUP(VLOOKUP($A92,csapatok!$A:$CN,AW$271,FALSE),'csapat-ranglista'!$A:$CC,AW$272,FALSE)/4),0)</f>
        <v>0</v>
      </c>
      <c r="AX92" s="226">
        <f>IFERROR(IF(RIGHT(VLOOKUP($A92,csapatok!$A:$CN,AX$271,FALSE),5)="Csere",VLOOKUP(LEFT(VLOOKUP($A92,csapatok!$A:$CN,AX$271,FALSE),LEN(VLOOKUP($A92,csapatok!$A:$CN,AX$271,FALSE))-6),'csapat-ranglista'!$A:$CC,AX$272,FALSE)/8,VLOOKUP(VLOOKUP($A92,csapatok!$A:$CN,AX$271,FALSE),'csapat-ranglista'!$A:$CC,AX$272,FALSE)/4),0)</f>
        <v>0</v>
      </c>
      <c r="AY92" s="226">
        <f>IFERROR(IF(RIGHT(VLOOKUP($A92,csapatok!$A:$GR,AY$271,FALSE),5)="Csere",VLOOKUP(LEFT(VLOOKUP($A92,csapatok!$A:$GR,AY$271,FALSE),LEN(VLOOKUP($A92,csapatok!$A:$GR,AY$271,FALSE))-6),'csapat-ranglista'!$A:$CC,AY$272,FALSE)/8,VLOOKUP(VLOOKUP($A92,csapatok!$A:$GR,AY$271,FALSE),'csapat-ranglista'!$A:$CC,AY$272,FALSE)/4),0)</f>
        <v>0</v>
      </c>
      <c r="AZ92" s="226">
        <f>IFERROR(IF(RIGHT(VLOOKUP($A92,csapatok!$A:$GR,AZ$271,FALSE),5)="Csere",VLOOKUP(LEFT(VLOOKUP($A92,csapatok!$A:$GR,AZ$271,FALSE),LEN(VLOOKUP($A92,csapatok!$A:$GR,AZ$271,FALSE))-6),'csapat-ranglista'!$A:$CC,AZ$272,FALSE)/8,VLOOKUP(VLOOKUP($A92,csapatok!$A:$GR,AZ$271,FALSE),'csapat-ranglista'!$A:$CC,AZ$272,FALSE)/4),0)</f>
        <v>0</v>
      </c>
      <c r="BA92" s="226">
        <f>IFERROR(IF(RIGHT(VLOOKUP($A92,csapatok!$A:$GR,BA$271,FALSE),5)="Csere",VLOOKUP(LEFT(VLOOKUP($A92,csapatok!$A:$GR,BA$271,FALSE),LEN(VLOOKUP($A92,csapatok!$A:$GR,BA$271,FALSE))-6),'csapat-ranglista'!$A:$CC,BA$272,FALSE)/8,VLOOKUP(VLOOKUP($A92,csapatok!$A:$GR,BA$271,FALSE),'csapat-ranglista'!$A:$CC,BA$272,FALSE)/4),0)</f>
        <v>0</v>
      </c>
      <c r="BB92" s="226">
        <f>IFERROR(IF(RIGHT(VLOOKUP($A92,csapatok!$A:$GR,BB$271,FALSE),5)="Csere",VLOOKUP(LEFT(VLOOKUP($A92,csapatok!$A:$GR,BB$271,FALSE),LEN(VLOOKUP($A92,csapatok!$A:$GR,BB$271,FALSE))-6),'csapat-ranglista'!$A:$CC,BB$272,FALSE)/8,VLOOKUP(VLOOKUP($A92,csapatok!$A:$GR,BB$271,FALSE),'csapat-ranglista'!$A:$CC,BB$272,FALSE)/4),0)</f>
        <v>0</v>
      </c>
      <c r="BC92" s="227">
        <f>versenyek!$ES$11*IFERROR(VLOOKUP(VLOOKUP($A92,versenyek!ER:ET,3,FALSE),szabalyok!$A$16:$B$23,2,FALSE)/4,0)</f>
        <v>0</v>
      </c>
      <c r="BD92" s="227">
        <f>versenyek!$EV$11*IFERROR(VLOOKUP(VLOOKUP($A92,versenyek!EU:EW,3,FALSE),szabalyok!$A$16:$B$23,2,FALSE)/4,0)</f>
        <v>0</v>
      </c>
      <c r="BE92" s="226">
        <f>IFERROR(IF(RIGHT(VLOOKUP($A92,csapatok!$A:$GR,BE$271,FALSE),5)="Csere",VLOOKUP(LEFT(VLOOKUP($A92,csapatok!$A:$GR,BE$271,FALSE),LEN(VLOOKUP($A92,csapatok!$A:$GR,BE$271,FALSE))-6),'csapat-ranglista'!$A:$CC,BE$272,FALSE)/8,VLOOKUP(VLOOKUP($A92,csapatok!$A:$GR,BE$271,FALSE),'csapat-ranglista'!$A:$CC,BE$272,FALSE)/4),0)</f>
        <v>0</v>
      </c>
      <c r="BF92" s="226">
        <f>IFERROR(IF(RIGHT(VLOOKUP($A92,csapatok!$A:$GR,BF$271,FALSE),5)="Csere",VLOOKUP(LEFT(VLOOKUP($A92,csapatok!$A:$GR,BF$271,FALSE),LEN(VLOOKUP($A92,csapatok!$A:$GR,BF$271,FALSE))-6),'csapat-ranglista'!$A:$CC,BF$272,FALSE)/8,VLOOKUP(VLOOKUP($A92,csapatok!$A:$GR,BF$271,FALSE),'csapat-ranglista'!$A:$CC,BF$272,FALSE)/4),0)</f>
        <v>0</v>
      </c>
      <c r="BG92" s="226">
        <f>IFERROR(IF(RIGHT(VLOOKUP($A92,csapatok!$A:$GR,BG$271,FALSE),5)="Csere",VLOOKUP(LEFT(VLOOKUP($A92,csapatok!$A:$GR,BG$271,FALSE),LEN(VLOOKUP($A92,csapatok!$A:$GR,BG$271,FALSE))-6),'csapat-ranglista'!$A:$CC,BG$272,FALSE)/8,VLOOKUP(VLOOKUP($A92,csapatok!$A:$GR,BG$271,FALSE),'csapat-ranglista'!$A:$CC,BG$272,FALSE)/4),0)</f>
        <v>0</v>
      </c>
      <c r="BH92" s="226">
        <f>IFERROR(IF(RIGHT(VLOOKUP($A92,csapatok!$A:$GR,BH$271,FALSE),5)="Csere",VLOOKUP(LEFT(VLOOKUP($A92,csapatok!$A:$GR,BH$271,FALSE),LEN(VLOOKUP($A92,csapatok!$A:$GR,BH$271,FALSE))-6),'csapat-ranglista'!$A:$CC,BH$272,FALSE)/8,VLOOKUP(VLOOKUP($A92,csapatok!$A:$GR,BH$271,FALSE),'csapat-ranglista'!$A:$CC,BH$272,FALSE)/4),0)</f>
        <v>0</v>
      </c>
      <c r="BI92" s="226">
        <f>IFERROR(IF(RIGHT(VLOOKUP($A92,csapatok!$A:$GR,BI$271,FALSE),5)="Csere",VLOOKUP(LEFT(VLOOKUP($A92,csapatok!$A:$GR,BI$271,FALSE),LEN(VLOOKUP($A92,csapatok!$A:$GR,BI$271,FALSE))-6),'csapat-ranglista'!$A:$CC,BI$272,FALSE)/8,VLOOKUP(VLOOKUP($A92,csapatok!$A:$GR,BI$271,FALSE),'csapat-ranglista'!$A:$CC,BI$272,FALSE)/4),0)</f>
        <v>0</v>
      </c>
      <c r="BJ92" s="226">
        <f>IFERROR(IF(RIGHT(VLOOKUP($A92,csapatok!$A:$GR,BJ$271,FALSE),5)="Csere",VLOOKUP(LEFT(VLOOKUP($A92,csapatok!$A:$GR,BJ$271,FALSE),LEN(VLOOKUP($A92,csapatok!$A:$GR,BJ$271,FALSE))-6),'csapat-ranglista'!$A:$CC,BJ$272,FALSE)/8,VLOOKUP(VLOOKUP($A92,csapatok!$A:$GR,BJ$271,FALSE),'csapat-ranglista'!$A:$CC,BJ$272,FALSE)/4),0)</f>
        <v>0</v>
      </c>
      <c r="BK92" s="226">
        <f>IFERROR(IF(RIGHT(VLOOKUP($A92,csapatok!$A:$GR,BK$271,FALSE),5)="Csere",VLOOKUP(LEFT(VLOOKUP($A92,csapatok!$A:$GR,BK$271,FALSE),LEN(VLOOKUP($A92,csapatok!$A:$GR,BK$271,FALSE))-6),'csapat-ranglista'!$A:$CC,BK$272,FALSE)/8,VLOOKUP(VLOOKUP($A92,csapatok!$A:$GR,BK$271,FALSE),'csapat-ranglista'!$A:$CC,BK$272,FALSE)/4),0)</f>
        <v>0</v>
      </c>
      <c r="BL92" s="226">
        <f>IFERROR(IF(RIGHT(VLOOKUP($A92,csapatok!$A:$GR,BL$271,FALSE),5)="Csere",VLOOKUP(LEFT(VLOOKUP($A92,csapatok!$A:$GR,BL$271,FALSE),LEN(VLOOKUP($A92,csapatok!$A:$GR,BL$271,FALSE))-6),'csapat-ranglista'!$A:$CC,BL$272,FALSE)/8,VLOOKUP(VLOOKUP($A92,csapatok!$A:$GR,BL$271,FALSE),'csapat-ranglista'!$A:$CC,BL$272,FALSE)/4),0)</f>
        <v>0</v>
      </c>
      <c r="BM92" s="226">
        <f>IFERROR(IF(RIGHT(VLOOKUP($A92,csapatok!$A:$GR,BM$271,FALSE),5)="Csere",VLOOKUP(LEFT(VLOOKUP($A92,csapatok!$A:$GR,BM$271,FALSE),LEN(VLOOKUP($A92,csapatok!$A:$GR,BM$271,FALSE))-6),'csapat-ranglista'!$A:$CC,BM$272,FALSE)/8,VLOOKUP(VLOOKUP($A92,csapatok!$A:$GR,BM$271,FALSE),'csapat-ranglista'!$A:$CC,BM$272,FALSE)/4),0)</f>
        <v>0</v>
      </c>
      <c r="BN92" s="226">
        <f>IFERROR(IF(RIGHT(VLOOKUP($A92,csapatok!$A:$GR,BN$271,FALSE),5)="Csere",VLOOKUP(LEFT(VLOOKUP($A92,csapatok!$A:$GR,BN$271,FALSE),LEN(VLOOKUP($A92,csapatok!$A:$GR,BN$271,FALSE))-6),'csapat-ranglista'!$A:$CC,BN$272,FALSE)/8,VLOOKUP(VLOOKUP($A92,csapatok!$A:$GR,BN$271,FALSE),'csapat-ranglista'!$A:$CC,BN$272,FALSE)/4),0)</f>
        <v>0</v>
      </c>
      <c r="BO92" s="226">
        <f>IFERROR(IF(RIGHT(VLOOKUP($A92,csapatok!$A:$GR,BO$271,FALSE),5)="Csere",VLOOKUP(LEFT(VLOOKUP($A92,csapatok!$A:$GR,BO$271,FALSE),LEN(VLOOKUP($A92,csapatok!$A:$GR,BO$271,FALSE))-6),'csapat-ranglista'!$A:$CC,BO$272,FALSE)/8,VLOOKUP(VLOOKUP($A92,csapatok!$A:$GR,BO$271,FALSE),'csapat-ranglista'!$A:$CC,BO$272,FALSE)/4),0)</f>
        <v>0</v>
      </c>
      <c r="BP92" s="226">
        <f>IFERROR(IF(RIGHT(VLOOKUP($A92,csapatok!$A:$GR,BP$271,FALSE),5)="Csere",VLOOKUP(LEFT(VLOOKUP($A92,csapatok!$A:$GR,BP$271,FALSE),LEN(VLOOKUP($A92,csapatok!$A:$GR,BP$271,FALSE))-6),'csapat-ranglista'!$A:$CC,BP$272,FALSE)/8,VLOOKUP(VLOOKUP($A92,csapatok!$A:$GR,BP$271,FALSE),'csapat-ranglista'!$A:$CC,BP$272,FALSE)/4),0)</f>
        <v>0</v>
      </c>
      <c r="BQ92" s="226">
        <f>IFERROR(IF(RIGHT(VLOOKUP($A92,csapatok!$A:$GR,BQ$271,FALSE),5)="Csere",VLOOKUP(LEFT(VLOOKUP($A92,csapatok!$A:$GR,BQ$271,FALSE),LEN(VLOOKUP($A92,csapatok!$A:$GR,BQ$271,FALSE))-6),'csapat-ranglista'!$A:$CC,BQ$272,FALSE)/8,VLOOKUP(VLOOKUP($A92,csapatok!$A:$GR,BQ$271,FALSE),'csapat-ranglista'!$A:$CC,BQ$272,FALSE)/4),0)</f>
        <v>0</v>
      </c>
      <c r="BR92" s="226">
        <f>IFERROR(IF(RIGHT(VLOOKUP($A92,csapatok!$A:$GR,BR$271,FALSE),5)="Csere",VLOOKUP(LEFT(VLOOKUP($A92,csapatok!$A:$GR,BR$271,FALSE),LEN(VLOOKUP($A92,csapatok!$A:$GR,BR$271,FALSE))-6),'csapat-ranglista'!$A:$CC,BR$272,FALSE)/8,VLOOKUP(VLOOKUP($A92,csapatok!$A:$GR,BR$271,FALSE),'csapat-ranglista'!$A:$CC,BR$272,FALSE)/4),0)</f>
        <v>0</v>
      </c>
      <c r="BS92" s="226">
        <f>IFERROR(IF(RIGHT(VLOOKUP($A92,csapatok!$A:$GR,BS$271,FALSE),5)="Csere",VLOOKUP(LEFT(VLOOKUP($A92,csapatok!$A:$GR,BS$271,FALSE),LEN(VLOOKUP($A92,csapatok!$A:$GR,BS$271,FALSE))-6),'csapat-ranglista'!$A:$CC,BS$272,FALSE)/8,VLOOKUP(VLOOKUP($A92,csapatok!$A:$GR,BS$271,FALSE),'csapat-ranglista'!$A:$CC,BS$272,FALSE)/4),0)</f>
        <v>0</v>
      </c>
      <c r="BT92" s="226">
        <f>IFERROR(IF(RIGHT(VLOOKUP($A92,csapatok!$A:$GR,BT$271,FALSE),5)="Csere",VLOOKUP(LEFT(VLOOKUP($A92,csapatok!$A:$GR,BT$271,FALSE),LEN(VLOOKUP($A92,csapatok!$A:$GR,BT$271,FALSE))-6),'csapat-ranglista'!$A:$CC,BT$272,FALSE)/8,VLOOKUP(VLOOKUP($A92,csapatok!$A:$GR,BT$271,FALSE),'csapat-ranglista'!$A:$CC,BT$272,FALSE)/4),0)</f>
        <v>0</v>
      </c>
      <c r="BU92" s="226">
        <f>IFERROR(IF(RIGHT(VLOOKUP($A92,csapatok!$A:$GR,BU$271,FALSE),5)="Csere",VLOOKUP(LEFT(VLOOKUP($A92,csapatok!$A:$GR,BU$271,FALSE),LEN(VLOOKUP($A92,csapatok!$A:$GR,BU$271,FALSE))-6),'csapat-ranglista'!$A:$CC,BU$272,FALSE)/8,VLOOKUP(VLOOKUP($A92,csapatok!$A:$GR,BU$271,FALSE),'csapat-ranglista'!$A:$CC,BU$272,FALSE)/4),0)</f>
        <v>0</v>
      </c>
      <c r="BV92" s="226">
        <f>IFERROR(IF(RIGHT(VLOOKUP($A92,csapatok!$A:$GR,BV$271,FALSE),5)="Csere",VLOOKUP(LEFT(VLOOKUP($A92,csapatok!$A:$GR,BV$271,FALSE),LEN(VLOOKUP($A92,csapatok!$A:$GR,BV$271,FALSE))-6),'csapat-ranglista'!$A:$CC,BV$272,FALSE)/8,VLOOKUP(VLOOKUP($A92,csapatok!$A:$GR,BV$271,FALSE),'csapat-ranglista'!$A:$CC,BV$272,FALSE)/4),0)</f>
        <v>0</v>
      </c>
      <c r="BW92" s="226">
        <f>IFERROR(IF(RIGHT(VLOOKUP($A92,csapatok!$A:$GR,BW$271,FALSE),5)="Csere",VLOOKUP(LEFT(VLOOKUP($A92,csapatok!$A:$GR,BW$271,FALSE),LEN(VLOOKUP($A92,csapatok!$A:$GR,BW$271,FALSE))-6),'csapat-ranglista'!$A:$CC,BW$272,FALSE)/8,VLOOKUP(VLOOKUP($A92,csapatok!$A:$GR,BW$271,FALSE),'csapat-ranglista'!$A:$CC,BW$272,FALSE)/4),0)</f>
        <v>0</v>
      </c>
      <c r="BX92" s="226">
        <f>IFERROR(IF(RIGHT(VLOOKUP($A92,csapatok!$A:$GR,BX$271,FALSE),5)="Csere",VLOOKUP(LEFT(VLOOKUP($A92,csapatok!$A:$GR,BX$271,FALSE),LEN(VLOOKUP($A92,csapatok!$A:$GR,BX$271,FALSE))-6),'csapat-ranglista'!$A:$CC,BX$272,FALSE)/8,VLOOKUP(VLOOKUP($A92,csapatok!$A:$GR,BX$271,FALSE),'csapat-ranglista'!$A:$CC,BX$272,FALSE)/4),0)</f>
        <v>0</v>
      </c>
      <c r="BY92" s="226">
        <f>IFERROR(IF(RIGHT(VLOOKUP($A92,csapatok!$A:$GR,BY$271,FALSE),5)="Csere",VLOOKUP(LEFT(VLOOKUP($A92,csapatok!$A:$GR,BY$271,FALSE),LEN(VLOOKUP($A92,csapatok!$A:$GR,BY$271,FALSE))-6),'csapat-ranglista'!$A:$CC,BY$272,FALSE)/8,VLOOKUP(VLOOKUP($A92,csapatok!$A:$GR,BY$271,FALSE),'csapat-ranglista'!$A:$CC,BY$272,FALSE)/4),0)</f>
        <v>4.5300842415230305</v>
      </c>
      <c r="BZ92" s="226">
        <f>IFERROR(IF(RIGHT(VLOOKUP($A92,csapatok!$A:$GR,BZ$271,FALSE),5)="Csere",VLOOKUP(LEFT(VLOOKUP($A92,csapatok!$A:$GR,BZ$271,FALSE),LEN(VLOOKUP($A92,csapatok!$A:$GR,BZ$271,FALSE))-6),'csapat-ranglista'!$A:$CC,BZ$272,FALSE)/8,VLOOKUP(VLOOKUP($A92,csapatok!$A:$GR,BZ$271,FALSE),'csapat-ranglista'!$A:$CC,BZ$272,FALSE)/4),0)</f>
        <v>0</v>
      </c>
      <c r="CA92" s="226">
        <f>IFERROR(IF(RIGHT(VLOOKUP($A92,csapatok!$A:$GR,CA$271,FALSE),5)="Csere",VLOOKUP(LEFT(VLOOKUP($A92,csapatok!$A:$GR,CA$271,FALSE),LEN(VLOOKUP($A92,csapatok!$A:$GR,CA$271,FALSE))-6),'csapat-ranglista'!$A:$CC,CA$272,FALSE)/8,VLOOKUP(VLOOKUP($A92,csapatok!$A:$GR,CA$271,FALSE),'csapat-ranglista'!$A:$CC,CA$272,FALSE)/4),0)</f>
        <v>0</v>
      </c>
      <c r="CB92" s="226">
        <f>IFERROR(IF(RIGHT(VLOOKUP($A92,csapatok!$A:$GR,CB$271,FALSE),5)="Csere",VLOOKUP(LEFT(VLOOKUP($A92,csapatok!$A:$GR,CB$271,FALSE),LEN(VLOOKUP($A92,csapatok!$A:$GR,CB$271,FALSE))-6),'csapat-ranglista'!$A:$CC,CB$272,FALSE)/8,VLOOKUP(VLOOKUP($A92,csapatok!$A:$GR,CB$271,FALSE),'csapat-ranglista'!$A:$CC,CB$272,FALSE)/4),0)</f>
        <v>0</v>
      </c>
      <c r="CC92" s="226">
        <f>IFERROR(IF(RIGHT(VLOOKUP($A92,csapatok!$A:$GR,CC$271,FALSE),5)="Csere",VLOOKUP(LEFT(VLOOKUP($A92,csapatok!$A:$GR,CC$271,FALSE),LEN(VLOOKUP($A92,csapatok!$A:$GR,CC$271,FALSE))-6),'csapat-ranglista'!$A:$CC,CC$272,FALSE)/8,VLOOKUP(VLOOKUP($A92,csapatok!$A:$GR,CC$271,FALSE),'csapat-ranglista'!$A:$CC,CC$272,FALSE)/4),0)</f>
        <v>0</v>
      </c>
      <c r="CD92" s="226">
        <f>IFERROR(IF(RIGHT(VLOOKUP($A92,csapatok!$A:$GR,CD$271,FALSE),5)="Csere",VLOOKUP(LEFT(VLOOKUP($A92,csapatok!$A:$GR,CD$271,FALSE),LEN(VLOOKUP($A92,csapatok!$A:$GR,CD$271,FALSE))-6),'csapat-ranglista'!$A:$CC,CD$272,FALSE)/8,VLOOKUP(VLOOKUP($A92,csapatok!$A:$GR,CD$271,FALSE),'csapat-ranglista'!$A:$CC,CD$272,FALSE)/4),0)</f>
        <v>0</v>
      </c>
      <c r="CE92" s="226">
        <f>IFERROR(IF(RIGHT(VLOOKUP($A92,csapatok!$A:$GR,CE$271,FALSE),5)="Csere",VLOOKUP(LEFT(VLOOKUP($A92,csapatok!$A:$GR,CE$271,FALSE),LEN(VLOOKUP($A92,csapatok!$A:$GR,CE$271,FALSE))-6),'csapat-ranglista'!$A:$CC,CE$272,FALSE)/8,VLOOKUP(VLOOKUP($A92,csapatok!$A:$GR,CE$271,FALSE),'csapat-ranglista'!$A:$CC,CE$272,FALSE)/4),0)</f>
        <v>0</v>
      </c>
      <c r="CF92" s="226">
        <f>IFERROR(IF(RIGHT(VLOOKUP($A92,csapatok!$A:$GR,CF$271,FALSE),5)="Csere",VLOOKUP(LEFT(VLOOKUP($A92,csapatok!$A:$GR,CF$271,FALSE),LEN(VLOOKUP($A92,csapatok!$A:$GR,CF$271,FALSE))-6),'csapat-ranglista'!$A:$CC,CF$272,FALSE)/8,VLOOKUP(VLOOKUP($A92,csapatok!$A:$GR,CF$271,FALSE),'csapat-ranglista'!$A:$CC,CF$272,FALSE)/4),0)</f>
        <v>0</v>
      </c>
      <c r="CG92" s="226">
        <f>IFERROR(IF(RIGHT(VLOOKUP($A92,csapatok!$A:$GR,CG$271,FALSE),5)="Csere",VLOOKUP(LEFT(VLOOKUP($A92,csapatok!$A:$GR,CG$271,FALSE),LEN(VLOOKUP($A92,csapatok!$A:$GR,CG$271,FALSE))-6),'csapat-ranglista'!$A:$CC,CG$272,FALSE)/8,VLOOKUP(VLOOKUP($A92,csapatok!$A:$GR,CG$271,FALSE),'csapat-ranglista'!$A:$CC,CG$272,FALSE)/4),0)</f>
        <v>0</v>
      </c>
      <c r="CH92" s="226">
        <f>IFERROR(IF(RIGHT(VLOOKUP($A92,csapatok!$A:$GR,CH$271,FALSE),5)="Csere",VLOOKUP(LEFT(VLOOKUP($A92,csapatok!$A:$GR,CH$271,FALSE),LEN(VLOOKUP($A92,csapatok!$A:$GR,CH$271,FALSE))-6),'csapat-ranglista'!$A:$CC,CH$272,FALSE)/8,VLOOKUP(VLOOKUP($A92,csapatok!$A:$GR,CH$271,FALSE),'csapat-ranglista'!$A:$CC,CH$272,FALSE)/4),0)</f>
        <v>0</v>
      </c>
      <c r="CI92" s="226">
        <f>IFERROR(IF(RIGHT(VLOOKUP($A92,csapatok!$A:$GR,CI$271,FALSE),5)="Csere",VLOOKUP(LEFT(VLOOKUP($A92,csapatok!$A:$GR,CI$271,FALSE),LEN(VLOOKUP($A92,csapatok!$A:$GR,CI$271,FALSE))-6),'csapat-ranglista'!$A:$CC,CI$272,FALSE)/8,VLOOKUP(VLOOKUP($A92,csapatok!$A:$GR,CI$271,FALSE),'csapat-ranglista'!$A:$CC,CI$272,FALSE)/4),0)</f>
        <v>0</v>
      </c>
      <c r="CJ92" s="227">
        <f>versenyek!$IQ$11*IFERROR(VLOOKUP(VLOOKUP($A92,versenyek!IP:IR,3,FALSE),szabalyok!$A$16:$B$23,2,FALSE)/4,0)</f>
        <v>0</v>
      </c>
      <c r="CK92" s="227">
        <f>versenyek!$IT$11*IFERROR(VLOOKUP(VLOOKUP($A92,versenyek!IS:IU,3,FALSE),szabalyok!$A$16:$B$23,2,FALSE)/4,0)</f>
        <v>0</v>
      </c>
      <c r="CL92" s="226"/>
      <c r="CM92" s="250">
        <f t="shared" si="4"/>
        <v>4.5300842415230305</v>
      </c>
    </row>
    <row r="93" spans="1:91">
      <c r="A93" s="32" t="s">
        <v>1278</v>
      </c>
      <c r="B93" s="2">
        <v>24121</v>
      </c>
      <c r="C93" s="133" t="str">
        <f>IF(B93=0,"",IF(B93&lt;$C$1,"felnőtt","ifi"))</f>
        <v>felnőtt</v>
      </c>
      <c r="D93" s="32" t="s">
        <v>9</v>
      </c>
      <c r="E93" s="47">
        <v>13.5</v>
      </c>
      <c r="F93" s="32">
        <v>0</v>
      </c>
      <c r="G93" s="32">
        <v>3.1335769810163305</v>
      </c>
      <c r="H93" s="32">
        <v>22.821403413794407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32">
        <v>0</v>
      </c>
      <c r="O93" s="32">
        <v>8.4675129439674137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0</v>
      </c>
      <c r="W93" s="32">
        <v>0</v>
      </c>
      <c r="X93" s="32">
        <f>IFERROR(IF(RIGHT(VLOOKUP($A93,csapatok!$A:$BL,X$271,FALSE),5)="Csere",VLOOKUP(LEFT(VLOOKUP($A93,csapatok!$A:$BL,X$271,FALSE),LEN(VLOOKUP($A93,csapatok!$A:$BL,X$271,FALSE))-6),'csapat-ranglista'!$A:$CC,X$272,FALSE)/8,VLOOKUP(VLOOKUP($A93,csapatok!$A:$BL,X$271,FALSE),'csapat-ranglista'!$A:$CC,X$272,FALSE)/4),0)</f>
        <v>0</v>
      </c>
      <c r="Y93" s="32">
        <f>IFERROR(IF(RIGHT(VLOOKUP($A93,csapatok!$A:$BL,Y$271,FALSE),5)="Csere",VLOOKUP(LEFT(VLOOKUP($A93,csapatok!$A:$BL,Y$271,FALSE),LEN(VLOOKUP($A93,csapatok!$A:$BL,Y$271,FALSE))-6),'csapat-ranglista'!$A:$CC,Y$272,FALSE)/8,VLOOKUP(VLOOKUP($A93,csapatok!$A:$BL,Y$271,FALSE),'csapat-ranglista'!$A:$CC,Y$272,FALSE)/4),0)</f>
        <v>0</v>
      </c>
      <c r="Z93" s="32">
        <f>IFERROR(IF(RIGHT(VLOOKUP($A93,csapatok!$A:$BL,Z$271,FALSE),5)="Csere",VLOOKUP(LEFT(VLOOKUP($A93,csapatok!$A:$BL,Z$271,FALSE),LEN(VLOOKUP($A93,csapatok!$A:$BL,Z$271,FALSE))-6),'csapat-ranglista'!$A:$CC,Z$272,FALSE)/8,VLOOKUP(VLOOKUP($A93,csapatok!$A:$BL,Z$271,FALSE),'csapat-ranglista'!$A:$CC,Z$272,FALSE)/4),0)</f>
        <v>0</v>
      </c>
      <c r="AA93" s="32">
        <f>IFERROR(IF(RIGHT(VLOOKUP($A93,csapatok!$A:$BL,AA$271,FALSE),5)="Csere",VLOOKUP(LEFT(VLOOKUP($A93,csapatok!$A:$BL,AA$271,FALSE),LEN(VLOOKUP($A93,csapatok!$A:$BL,AA$271,FALSE))-6),'csapat-ranglista'!$A:$CC,AA$272,FALSE)/8,VLOOKUP(VLOOKUP($A93,csapatok!$A:$BL,AA$271,FALSE),'csapat-ranglista'!$A:$CC,AA$272,FALSE)/4),0)</f>
        <v>0</v>
      </c>
      <c r="AB93" s="226">
        <f>IFERROR(IF(RIGHT(VLOOKUP($A93,csapatok!$A:$BL,AB$271,FALSE),5)="Csere",VLOOKUP(LEFT(VLOOKUP($A93,csapatok!$A:$BL,AB$271,FALSE),LEN(VLOOKUP($A93,csapatok!$A:$BL,AB$271,FALSE))-6),'csapat-ranglista'!$A:$CC,AB$272,FALSE)/8,VLOOKUP(VLOOKUP($A93,csapatok!$A:$BL,AB$271,FALSE),'csapat-ranglista'!$A:$CC,AB$272,FALSE)/4),0)</f>
        <v>0</v>
      </c>
      <c r="AC93" s="226">
        <f>IFERROR(IF(RIGHT(VLOOKUP($A93,csapatok!$A:$BL,AC$271,FALSE),5)="Csere",VLOOKUP(LEFT(VLOOKUP($A93,csapatok!$A:$BL,AC$271,FALSE),LEN(VLOOKUP($A93,csapatok!$A:$BL,AC$271,FALSE))-6),'csapat-ranglista'!$A:$CC,AC$272,FALSE)/8,VLOOKUP(VLOOKUP($A93,csapatok!$A:$BL,AC$271,FALSE),'csapat-ranglista'!$A:$CC,AC$272,FALSE)/4),0)</f>
        <v>0</v>
      </c>
      <c r="AD93" s="226">
        <f>IFERROR(IF(RIGHT(VLOOKUP($A93,csapatok!$A:$BL,AD$271,FALSE),5)="Csere",VLOOKUP(LEFT(VLOOKUP($A93,csapatok!$A:$BL,AD$271,FALSE),LEN(VLOOKUP($A93,csapatok!$A:$BL,AD$271,FALSE))-6),'csapat-ranglista'!$A:$CC,AD$272,FALSE)/8,VLOOKUP(VLOOKUP($A93,csapatok!$A:$BL,AD$271,FALSE),'csapat-ranglista'!$A:$CC,AD$272,FALSE)/4),0)</f>
        <v>0</v>
      </c>
      <c r="AE93" s="226">
        <f>IFERROR(IF(RIGHT(VLOOKUP($A93,csapatok!$A:$BL,AE$271,FALSE),5)="Csere",VLOOKUP(LEFT(VLOOKUP($A93,csapatok!$A:$BL,AE$271,FALSE),LEN(VLOOKUP($A93,csapatok!$A:$BL,AE$271,FALSE))-6),'csapat-ranglista'!$A:$CC,AE$272,FALSE)/8,VLOOKUP(VLOOKUP($A93,csapatok!$A:$BL,AE$271,FALSE),'csapat-ranglista'!$A:$CC,AE$272,FALSE)/4),0)</f>
        <v>0</v>
      </c>
      <c r="AF93" s="226">
        <f>IFERROR(IF(RIGHT(VLOOKUP($A93,csapatok!$A:$BL,AF$271,FALSE),5)="Csere",VLOOKUP(LEFT(VLOOKUP($A93,csapatok!$A:$BL,AF$271,FALSE),LEN(VLOOKUP($A93,csapatok!$A:$BL,AF$271,FALSE))-6),'csapat-ranglista'!$A:$CC,AF$272,FALSE)/8,VLOOKUP(VLOOKUP($A93,csapatok!$A:$BL,AF$271,FALSE),'csapat-ranglista'!$A:$CC,AF$272,FALSE)/4),0)</f>
        <v>0</v>
      </c>
      <c r="AG93" s="226">
        <f>IFERROR(IF(RIGHT(VLOOKUP($A93,csapatok!$A:$BL,AG$271,FALSE),5)="Csere",VLOOKUP(LEFT(VLOOKUP($A93,csapatok!$A:$BL,AG$271,FALSE),LEN(VLOOKUP($A93,csapatok!$A:$BL,AG$271,FALSE))-6),'csapat-ranglista'!$A:$CC,AG$272,FALSE)/8,VLOOKUP(VLOOKUP($A93,csapatok!$A:$BL,AG$271,FALSE),'csapat-ranglista'!$A:$CC,AG$272,FALSE)/4),0)</f>
        <v>0</v>
      </c>
      <c r="AH93" s="226">
        <f>IFERROR(IF(RIGHT(VLOOKUP($A93,csapatok!$A:$BL,AH$271,FALSE),5)="Csere",VLOOKUP(LEFT(VLOOKUP($A93,csapatok!$A:$BL,AH$271,FALSE),LEN(VLOOKUP($A93,csapatok!$A:$BL,AH$271,FALSE))-6),'csapat-ranglista'!$A:$CC,AH$272,FALSE)/8,VLOOKUP(VLOOKUP($A93,csapatok!$A:$BL,AH$271,FALSE),'csapat-ranglista'!$A:$CC,AH$272,FALSE)/4),0)</f>
        <v>0</v>
      </c>
      <c r="AI93" s="226">
        <f>IFERROR(IF(RIGHT(VLOOKUP($A93,csapatok!$A:$BL,AI$271,FALSE),5)="Csere",VLOOKUP(LEFT(VLOOKUP($A93,csapatok!$A:$BL,AI$271,FALSE),LEN(VLOOKUP($A93,csapatok!$A:$BL,AI$271,FALSE))-6),'csapat-ranglista'!$A:$CC,AI$272,FALSE)/8,VLOOKUP(VLOOKUP($A93,csapatok!$A:$BL,AI$271,FALSE),'csapat-ranglista'!$A:$CC,AI$272,FALSE)/4),0)</f>
        <v>0</v>
      </c>
      <c r="AJ93" s="226">
        <f>IFERROR(IF(RIGHT(VLOOKUP($A93,csapatok!$A:$BL,AJ$271,FALSE),5)="Csere",VLOOKUP(LEFT(VLOOKUP($A93,csapatok!$A:$BL,AJ$271,FALSE),LEN(VLOOKUP($A93,csapatok!$A:$BL,AJ$271,FALSE))-6),'csapat-ranglista'!$A:$CC,AJ$272,FALSE)/8,VLOOKUP(VLOOKUP($A93,csapatok!$A:$BL,AJ$271,FALSE),'csapat-ranglista'!$A:$CC,AJ$272,FALSE)/2),0)</f>
        <v>0</v>
      </c>
      <c r="AK93" s="226">
        <f>IFERROR(IF(RIGHT(VLOOKUP($A93,csapatok!$A:$CN,AK$271,FALSE),5)="Csere",VLOOKUP(LEFT(VLOOKUP($A93,csapatok!$A:$CN,AK$271,FALSE),LEN(VLOOKUP($A93,csapatok!$A:$CN,AK$271,FALSE))-6),'csapat-ranglista'!$A:$CC,AK$272,FALSE)/8,VLOOKUP(VLOOKUP($A93,csapatok!$A:$CN,AK$271,FALSE),'csapat-ranglista'!$A:$CC,AK$272,FALSE)/4),0)</f>
        <v>0</v>
      </c>
      <c r="AL93" s="226">
        <f>IFERROR(IF(RIGHT(VLOOKUP($A93,csapatok!$A:$CN,AL$271,FALSE),5)="Csere",VLOOKUP(LEFT(VLOOKUP($A93,csapatok!$A:$CN,AL$271,FALSE),LEN(VLOOKUP($A93,csapatok!$A:$CN,AL$271,FALSE))-6),'csapat-ranglista'!$A:$CC,AL$272,FALSE)/8,VLOOKUP(VLOOKUP($A93,csapatok!$A:$CN,AL$271,FALSE),'csapat-ranglista'!$A:$CC,AL$272,FALSE)/4),0)</f>
        <v>0</v>
      </c>
      <c r="AM93" s="226">
        <f>IFERROR(IF(RIGHT(VLOOKUP($A93,csapatok!$A:$CN,AM$271,FALSE),5)="Csere",VLOOKUP(LEFT(VLOOKUP($A93,csapatok!$A:$CN,AM$271,FALSE),LEN(VLOOKUP($A93,csapatok!$A:$CN,AM$271,FALSE))-6),'csapat-ranglista'!$A:$CC,AM$272,FALSE)/8,VLOOKUP(VLOOKUP($A93,csapatok!$A:$CN,AM$271,FALSE),'csapat-ranglista'!$A:$CC,AM$272,FALSE)/4),0)</f>
        <v>0</v>
      </c>
      <c r="AN93" s="226">
        <f>IFERROR(IF(RIGHT(VLOOKUP($A93,csapatok!$A:$CN,AN$271,FALSE),5)="Csere",VLOOKUP(LEFT(VLOOKUP($A93,csapatok!$A:$CN,AN$271,FALSE),LEN(VLOOKUP($A93,csapatok!$A:$CN,AN$271,FALSE))-6),'csapat-ranglista'!$A:$CC,AN$272,FALSE)/8,VLOOKUP(VLOOKUP($A93,csapatok!$A:$CN,AN$271,FALSE),'csapat-ranglista'!$A:$CC,AN$272,FALSE)/4),0)</f>
        <v>0</v>
      </c>
      <c r="AO93" s="226">
        <f>IFERROR(IF(RIGHT(VLOOKUP($A93,csapatok!$A:$CN,AO$271,FALSE),5)="Csere",VLOOKUP(LEFT(VLOOKUP($A93,csapatok!$A:$CN,AO$271,FALSE),LEN(VLOOKUP($A93,csapatok!$A:$CN,AO$271,FALSE))-6),'csapat-ranglista'!$A:$CC,AO$272,FALSE)/8,VLOOKUP(VLOOKUP($A93,csapatok!$A:$CN,AO$271,FALSE),'csapat-ranglista'!$A:$CC,AO$272,FALSE)/4),0)</f>
        <v>0</v>
      </c>
      <c r="AP93" s="226">
        <f>IFERROR(IF(RIGHT(VLOOKUP($A93,csapatok!$A:$CN,AP$271,FALSE),5)="Csere",VLOOKUP(LEFT(VLOOKUP($A93,csapatok!$A:$CN,AP$271,FALSE),LEN(VLOOKUP($A93,csapatok!$A:$CN,AP$271,FALSE))-6),'csapat-ranglista'!$A:$CC,AP$272,FALSE)/8,VLOOKUP(VLOOKUP($A93,csapatok!$A:$CN,AP$271,FALSE),'csapat-ranglista'!$A:$CC,AP$272,FALSE)/4),0)</f>
        <v>0</v>
      </c>
      <c r="AQ93" s="226">
        <f>IFERROR(IF(RIGHT(VLOOKUP($A93,csapatok!$A:$CN,AQ$271,FALSE),5)="Csere",VLOOKUP(LEFT(VLOOKUP($A93,csapatok!$A:$CN,AQ$271,FALSE),LEN(VLOOKUP($A93,csapatok!$A:$CN,AQ$271,FALSE))-6),'csapat-ranglista'!$A:$CC,AQ$272,FALSE)/8,VLOOKUP(VLOOKUP($A93,csapatok!$A:$CN,AQ$271,FALSE),'csapat-ranglista'!$A:$CC,AQ$272,FALSE)/4),0)</f>
        <v>0</v>
      </c>
      <c r="AR93" s="226">
        <f>IFERROR(IF(RIGHT(VLOOKUP($A93,csapatok!$A:$CN,AR$271,FALSE),5)="Csere",VLOOKUP(LEFT(VLOOKUP($A93,csapatok!$A:$CN,AR$271,FALSE),LEN(VLOOKUP($A93,csapatok!$A:$CN,AR$271,FALSE))-6),'csapat-ranglista'!$A:$CC,AR$272,FALSE)/8,VLOOKUP(VLOOKUP($A93,csapatok!$A:$CN,AR$271,FALSE),'csapat-ranglista'!$A:$CC,AR$272,FALSE)/4),0)</f>
        <v>0</v>
      </c>
      <c r="AS93" s="226">
        <f>IFERROR(IF(RIGHT(VLOOKUP($A93,csapatok!$A:$CN,AS$271,FALSE),5)="Csere",VLOOKUP(LEFT(VLOOKUP($A93,csapatok!$A:$CN,AS$271,FALSE),LEN(VLOOKUP($A93,csapatok!$A:$CN,AS$271,FALSE))-6),'csapat-ranglista'!$A:$CC,AS$272,FALSE)/8,VLOOKUP(VLOOKUP($A93,csapatok!$A:$CN,AS$271,FALSE),'csapat-ranglista'!$A:$CC,AS$272,FALSE)/4),0)</f>
        <v>0</v>
      </c>
      <c r="AT93" s="226">
        <f>IFERROR(IF(RIGHT(VLOOKUP($A93,csapatok!$A:$CN,AT$271,FALSE),5)="Csere",VLOOKUP(LEFT(VLOOKUP($A93,csapatok!$A:$CN,AT$271,FALSE),LEN(VLOOKUP($A93,csapatok!$A:$CN,AT$271,FALSE))-6),'csapat-ranglista'!$A:$CC,AT$272,FALSE)/8,VLOOKUP(VLOOKUP($A93,csapatok!$A:$CN,AT$271,FALSE),'csapat-ranglista'!$A:$CC,AT$272,FALSE)/4),0)</f>
        <v>0</v>
      </c>
      <c r="AU93" s="226">
        <f>IFERROR(IF(RIGHT(VLOOKUP($A93,csapatok!$A:$CN,AU$271,FALSE),5)="Csere",VLOOKUP(LEFT(VLOOKUP($A93,csapatok!$A:$CN,AU$271,FALSE),LEN(VLOOKUP($A93,csapatok!$A:$CN,AU$271,FALSE))-6),'csapat-ranglista'!$A:$CC,AU$272,FALSE)/8,VLOOKUP(VLOOKUP($A93,csapatok!$A:$CN,AU$271,FALSE),'csapat-ranglista'!$A:$CC,AU$272,FALSE)/4),0)</f>
        <v>0</v>
      </c>
      <c r="AV93" s="226">
        <f>IFERROR(IF(RIGHT(VLOOKUP($A93,csapatok!$A:$CN,AV$271,FALSE),5)="Csere",VLOOKUP(LEFT(VLOOKUP($A93,csapatok!$A:$CN,AV$271,FALSE),LEN(VLOOKUP($A93,csapatok!$A:$CN,AV$271,FALSE))-6),'csapat-ranglista'!$A:$CC,AV$272,FALSE)/8,VLOOKUP(VLOOKUP($A93,csapatok!$A:$CN,AV$271,FALSE),'csapat-ranglista'!$A:$CC,AV$272,FALSE)/4),0)</f>
        <v>0</v>
      </c>
      <c r="AW93" s="226">
        <f>IFERROR(IF(RIGHT(VLOOKUP($A93,csapatok!$A:$CN,AW$271,FALSE),5)="Csere",VLOOKUP(LEFT(VLOOKUP($A93,csapatok!$A:$CN,AW$271,FALSE),LEN(VLOOKUP($A93,csapatok!$A:$CN,AW$271,FALSE))-6),'csapat-ranglista'!$A:$CC,AW$272,FALSE)/8,VLOOKUP(VLOOKUP($A93,csapatok!$A:$CN,AW$271,FALSE),'csapat-ranglista'!$A:$CC,AW$272,FALSE)/4),0)</f>
        <v>0</v>
      </c>
      <c r="AX93" s="226">
        <f>IFERROR(IF(RIGHT(VLOOKUP($A93,csapatok!$A:$CN,AX$271,FALSE),5)="Csere",VLOOKUP(LEFT(VLOOKUP($A93,csapatok!$A:$CN,AX$271,FALSE),LEN(VLOOKUP($A93,csapatok!$A:$CN,AX$271,FALSE))-6),'csapat-ranglista'!$A:$CC,AX$272,FALSE)/8,VLOOKUP(VLOOKUP($A93,csapatok!$A:$CN,AX$271,FALSE),'csapat-ranglista'!$A:$CC,AX$272,FALSE)/4),0)</f>
        <v>0</v>
      </c>
      <c r="AY93" s="226">
        <f>IFERROR(IF(RIGHT(VLOOKUP($A93,csapatok!$A:$GR,AY$271,FALSE),5)="Csere",VLOOKUP(LEFT(VLOOKUP($A93,csapatok!$A:$GR,AY$271,FALSE),LEN(VLOOKUP($A93,csapatok!$A:$GR,AY$271,FALSE))-6),'csapat-ranglista'!$A:$CC,AY$272,FALSE)/8,VLOOKUP(VLOOKUP($A93,csapatok!$A:$GR,AY$271,FALSE),'csapat-ranglista'!$A:$CC,AY$272,FALSE)/4),0)</f>
        <v>0</v>
      </c>
      <c r="AZ93" s="226">
        <f>IFERROR(IF(RIGHT(VLOOKUP($A93,csapatok!$A:$GR,AZ$271,FALSE),5)="Csere",VLOOKUP(LEFT(VLOOKUP($A93,csapatok!$A:$GR,AZ$271,FALSE),LEN(VLOOKUP($A93,csapatok!$A:$GR,AZ$271,FALSE))-6),'csapat-ranglista'!$A:$CC,AZ$272,FALSE)/8,VLOOKUP(VLOOKUP($A93,csapatok!$A:$GR,AZ$271,FALSE),'csapat-ranglista'!$A:$CC,AZ$272,FALSE)/4),0)</f>
        <v>0</v>
      </c>
      <c r="BA93" s="226">
        <f>IFERROR(IF(RIGHT(VLOOKUP($A93,csapatok!$A:$GR,BA$271,FALSE),5)="Csere",VLOOKUP(LEFT(VLOOKUP($A93,csapatok!$A:$GR,BA$271,FALSE),LEN(VLOOKUP($A93,csapatok!$A:$GR,BA$271,FALSE))-6),'csapat-ranglista'!$A:$CC,BA$272,FALSE)/8,VLOOKUP(VLOOKUP($A93,csapatok!$A:$GR,BA$271,FALSE),'csapat-ranglista'!$A:$CC,BA$272,FALSE)/4),0)</f>
        <v>0</v>
      </c>
      <c r="BB93" s="226">
        <f>IFERROR(IF(RIGHT(VLOOKUP($A93,csapatok!$A:$GR,BB$271,FALSE),5)="Csere",VLOOKUP(LEFT(VLOOKUP($A93,csapatok!$A:$GR,BB$271,FALSE),LEN(VLOOKUP($A93,csapatok!$A:$GR,BB$271,FALSE))-6),'csapat-ranglista'!$A:$CC,BB$272,FALSE)/8,VLOOKUP(VLOOKUP($A93,csapatok!$A:$GR,BB$271,FALSE),'csapat-ranglista'!$A:$CC,BB$272,FALSE)/4),0)</f>
        <v>0</v>
      </c>
      <c r="BC93" s="227">
        <f>versenyek!$ES$11*IFERROR(VLOOKUP(VLOOKUP($A93,versenyek!ER:ET,3,FALSE),szabalyok!$A$16:$B$23,2,FALSE)/4,0)</f>
        <v>0</v>
      </c>
      <c r="BD93" s="227">
        <f>versenyek!$EV$11*IFERROR(VLOOKUP(VLOOKUP($A93,versenyek!EU:EW,3,FALSE),szabalyok!$A$16:$B$23,2,FALSE)/4,0)</f>
        <v>0</v>
      </c>
      <c r="BE93" s="226">
        <f>IFERROR(IF(RIGHT(VLOOKUP($A93,csapatok!$A:$GR,BE$271,FALSE),5)="Csere",VLOOKUP(LEFT(VLOOKUP($A93,csapatok!$A:$GR,BE$271,FALSE),LEN(VLOOKUP($A93,csapatok!$A:$GR,BE$271,FALSE))-6),'csapat-ranglista'!$A:$CC,BE$272,FALSE)/8,VLOOKUP(VLOOKUP($A93,csapatok!$A:$GR,BE$271,FALSE),'csapat-ranglista'!$A:$CC,BE$272,FALSE)/4),0)</f>
        <v>0</v>
      </c>
      <c r="BF93" s="226">
        <f>IFERROR(IF(RIGHT(VLOOKUP($A93,csapatok!$A:$GR,BF$271,FALSE),5)="Csere",VLOOKUP(LEFT(VLOOKUP($A93,csapatok!$A:$GR,BF$271,FALSE),LEN(VLOOKUP($A93,csapatok!$A:$GR,BF$271,FALSE))-6),'csapat-ranglista'!$A:$CC,BF$272,FALSE)/8,VLOOKUP(VLOOKUP($A93,csapatok!$A:$GR,BF$271,FALSE),'csapat-ranglista'!$A:$CC,BF$272,FALSE)/4),0)</f>
        <v>0</v>
      </c>
      <c r="BG93" s="226">
        <f>IFERROR(IF(RIGHT(VLOOKUP($A93,csapatok!$A:$GR,BG$271,FALSE),5)="Csere",VLOOKUP(LEFT(VLOOKUP($A93,csapatok!$A:$GR,BG$271,FALSE),LEN(VLOOKUP($A93,csapatok!$A:$GR,BG$271,FALSE))-6),'csapat-ranglista'!$A:$CC,BG$272,FALSE)/8,VLOOKUP(VLOOKUP($A93,csapatok!$A:$GR,BG$271,FALSE),'csapat-ranglista'!$A:$CC,BG$272,FALSE)/4),0)</f>
        <v>0</v>
      </c>
      <c r="BH93" s="226">
        <f>IFERROR(IF(RIGHT(VLOOKUP($A93,csapatok!$A:$GR,BH$271,FALSE),5)="Csere",VLOOKUP(LEFT(VLOOKUP($A93,csapatok!$A:$GR,BH$271,FALSE),LEN(VLOOKUP($A93,csapatok!$A:$GR,BH$271,FALSE))-6),'csapat-ranglista'!$A:$CC,BH$272,FALSE)/8,VLOOKUP(VLOOKUP($A93,csapatok!$A:$GR,BH$271,FALSE),'csapat-ranglista'!$A:$CC,BH$272,FALSE)/4),0)</f>
        <v>0</v>
      </c>
      <c r="BI93" s="226">
        <f>IFERROR(IF(RIGHT(VLOOKUP($A93,csapatok!$A:$GR,BI$271,FALSE),5)="Csere",VLOOKUP(LEFT(VLOOKUP($A93,csapatok!$A:$GR,BI$271,FALSE),LEN(VLOOKUP($A93,csapatok!$A:$GR,BI$271,FALSE))-6),'csapat-ranglista'!$A:$CC,BI$272,FALSE)/8,VLOOKUP(VLOOKUP($A93,csapatok!$A:$GR,BI$271,FALSE),'csapat-ranglista'!$A:$CC,BI$272,FALSE)/4),0)</f>
        <v>0</v>
      </c>
      <c r="BJ93" s="226">
        <f>IFERROR(IF(RIGHT(VLOOKUP($A93,csapatok!$A:$GR,BJ$271,FALSE),5)="Csere",VLOOKUP(LEFT(VLOOKUP($A93,csapatok!$A:$GR,BJ$271,FALSE),LEN(VLOOKUP($A93,csapatok!$A:$GR,BJ$271,FALSE))-6),'csapat-ranglista'!$A:$CC,BJ$272,FALSE)/8,VLOOKUP(VLOOKUP($A93,csapatok!$A:$GR,BJ$271,FALSE),'csapat-ranglista'!$A:$CC,BJ$272,FALSE)/4),0)</f>
        <v>0</v>
      </c>
      <c r="BK93" s="226">
        <f>IFERROR(IF(RIGHT(VLOOKUP($A93,csapatok!$A:$GR,BK$271,FALSE),5)="Csere",VLOOKUP(LEFT(VLOOKUP($A93,csapatok!$A:$GR,BK$271,FALSE),LEN(VLOOKUP($A93,csapatok!$A:$GR,BK$271,FALSE))-6),'csapat-ranglista'!$A:$CC,BK$272,FALSE)/8,VLOOKUP(VLOOKUP($A93,csapatok!$A:$GR,BK$271,FALSE),'csapat-ranglista'!$A:$CC,BK$272,FALSE)/4),0)</f>
        <v>0</v>
      </c>
      <c r="BL93" s="226">
        <f>IFERROR(IF(RIGHT(VLOOKUP($A93,csapatok!$A:$GR,BL$271,FALSE),5)="Csere",VLOOKUP(LEFT(VLOOKUP($A93,csapatok!$A:$GR,BL$271,FALSE),LEN(VLOOKUP($A93,csapatok!$A:$GR,BL$271,FALSE))-6),'csapat-ranglista'!$A:$CC,BL$272,FALSE)/8,VLOOKUP(VLOOKUP($A93,csapatok!$A:$GR,BL$271,FALSE),'csapat-ranglista'!$A:$CC,BL$272,FALSE)/4),0)</f>
        <v>0</v>
      </c>
      <c r="BM93" s="226">
        <f>IFERROR(IF(RIGHT(VLOOKUP($A93,csapatok!$A:$GR,BM$271,FALSE),5)="Csere",VLOOKUP(LEFT(VLOOKUP($A93,csapatok!$A:$GR,BM$271,FALSE),LEN(VLOOKUP($A93,csapatok!$A:$GR,BM$271,FALSE))-6),'csapat-ranglista'!$A:$CC,BM$272,FALSE)/8,VLOOKUP(VLOOKUP($A93,csapatok!$A:$GR,BM$271,FALSE),'csapat-ranglista'!$A:$CC,BM$272,FALSE)/4),0)</f>
        <v>0</v>
      </c>
      <c r="BN93" s="226">
        <f>IFERROR(IF(RIGHT(VLOOKUP($A93,csapatok!$A:$GR,BN$271,FALSE),5)="Csere",VLOOKUP(LEFT(VLOOKUP($A93,csapatok!$A:$GR,BN$271,FALSE),LEN(VLOOKUP($A93,csapatok!$A:$GR,BN$271,FALSE))-6),'csapat-ranglista'!$A:$CC,BN$272,FALSE)/8,VLOOKUP(VLOOKUP($A93,csapatok!$A:$GR,BN$271,FALSE),'csapat-ranglista'!$A:$CC,BN$272,FALSE)/4),0)</f>
        <v>0</v>
      </c>
      <c r="BO93" s="226">
        <f>IFERROR(IF(RIGHT(VLOOKUP($A93,csapatok!$A:$GR,BO$271,FALSE),5)="Csere",VLOOKUP(LEFT(VLOOKUP($A93,csapatok!$A:$GR,BO$271,FALSE),LEN(VLOOKUP($A93,csapatok!$A:$GR,BO$271,FALSE))-6),'csapat-ranglista'!$A:$CC,BO$272,FALSE)/8,VLOOKUP(VLOOKUP($A93,csapatok!$A:$GR,BO$271,FALSE),'csapat-ranglista'!$A:$CC,BO$272,FALSE)/4),0)</f>
        <v>0</v>
      </c>
      <c r="BP93" s="226">
        <f>IFERROR(IF(RIGHT(VLOOKUP($A93,csapatok!$A:$GR,BP$271,FALSE),5)="Csere",VLOOKUP(LEFT(VLOOKUP($A93,csapatok!$A:$GR,BP$271,FALSE),LEN(VLOOKUP($A93,csapatok!$A:$GR,BP$271,FALSE))-6),'csapat-ranglista'!$A:$CC,BP$272,FALSE)/8,VLOOKUP(VLOOKUP($A93,csapatok!$A:$GR,BP$271,FALSE),'csapat-ranglista'!$A:$CC,BP$272,FALSE)/4),0)</f>
        <v>0</v>
      </c>
      <c r="BQ93" s="226">
        <f>IFERROR(IF(RIGHT(VLOOKUP($A93,csapatok!$A:$GR,BQ$271,FALSE),5)="Csere",VLOOKUP(LEFT(VLOOKUP($A93,csapatok!$A:$GR,BQ$271,FALSE),LEN(VLOOKUP($A93,csapatok!$A:$GR,BQ$271,FALSE))-6),'csapat-ranglista'!$A:$CC,BQ$272,FALSE)/8,VLOOKUP(VLOOKUP($A93,csapatok!$A:$GR,BQ$271,FALSE),'csapat-ranglista'!$A:$CC,BQ$272,FALSE)/4),0)</f>
        <v>0</v>
      </c>
      <c r="BR93" s="226">
        <f>IFERROR(IF(RIGHT(VLOOKUP($A93,csapatok!$A:$GR,BR$271,FALSE),5)="Csere",VLOOKUP(LEFT(VLOOKUP($A93,csapatok!$A:$GR,BR$271,FALSE),LEN(VLOOKUP($A93,csapatok!$A:$GR,BR$271,FALSE))-6),'csapat-ranglista'!$A:$CC,BR$272,FALSE)/8,VLOOKUP(VLOOKUP($A93,csapatok!$A:$GR,BR$271,FALSE),'csapat-ranglista'!$A:$CC,BR$272,FALSE)/4),0)</f>
        <v>0</v>
      </c>
      <c r="BS93" s="226">
        <f>IFERROR(IF(RIGHT(VLOOKUP($A93,csapatok!$A:$GR,BS$271,FALSE),5)="Csere",VLOOKUP(LEFT(VLOOKUP($A93,csapatok!$A:$GR,BS$271,FALSE),LEN(VLOOKUP($A93,csapatok!$A:$GR,BS$271,FALSE))-6),'csapat-ranglista'!$A:$CC,BS$272,FALSE)/8,VLOOKUP(VLOOKUP($A93,csapatok!$A:$GR,BS$271,FALSE),'csapat-ranglista'!$A:$CC,BS$272,FALSE)/4),0)</f>
        <v>0</v>
      </c>
      <c r="BT93" s="226">
        <f>IFERROR(IF(RIGHT(VLOOKUP($A93,csapatok!$A:$GR,BT$271,FALSE),5)="Csere",VLOOKUP(LEFT(VLOOKUP($A93,csapatok!$A:$GR,BT$271,FALSE),LEN(VLOOKUP($A93,csapatok!$A:$GR,BT$271,FALSE))-6),'csapat-ranglista'!$A:$CC,BT$272,FALSE)/8,VLOOKUP(VLOOKUP($A93,csapatok!$A:$GR,BT$271,FALSE),'csapat-ranglista'!$A:$CC,BT$272,FALSE)/4),0)</f>
        <v>0</v>
      </c>
      <c r="BU93" s="226">
        <f>IFERROR(IF(RIGHT(VLOOKUP($A93,csapatok!$A:$GR,BU$271,FALSE),5)="Csere",VLOOKUP(LEFT(VLOOKUP($A93,csapatok!$A:$GR,BU$271,FALSE),LEN(VLOOKUP($A93,csapatok!$A:$GR,BU$271,FALSE))-6),'csapat-ranglista'!$A:$CC,BU$272,FALSE)/8,VLOOKUP(VLOOKUP($A93,csapatok!$A:$GR,BU$271,FALSE),'csapat-ranglista'!$A:$CC,BU$272,FALSE)/4),0)</f>
        <v>0</v>
      </c>
      <c r="BV93" s="226">
        <f>IFERROR(IF(RIGHT(VLOOKUP($A93,csapatok!$A:$GR,BV$271,FALSE),5)="Csere",VLOOKUP(LEFT(VLOOKUP($A93,csapatok!$A:$GR,BV$271,FALSE),LEN(VLOOKUP($A93,csapatok!$A:$GR,BV$271,FALSE))-6),'csapat-ranglista'!$A:$CC,BV$272,FALSE)/8,VLOOKUP(VLOOKUP($A93,csapatok!$A:$GR,BV$271,FALSE),'csapat-ranglista'!$A:$CC,BV$272,FALSE)/4),0)</f>
        <v>0</v>
      </c>
      <c r="BW93" s="226">
        <f>IFERROR(IF(RIGHT(VLOOKUP($A93,csapatok!$A:$GR,BW$271,FALSE),5)="Csere",VLOOKUP(LEFT(VLOOKUP($A93,csapatok!$A:$GR,BW$271,FALSE),LEN(VLOOKUP($A93,csapatok!$A:$GR,BW$271,FALSE))-6),'csapat-ranglista'!$A:$CC,BW$272,FALSE)/8,VLOOKUP(VLOOKUP($A93,csapatok!$A:$GR,BW$271,FALSE),'csapat-ranglista'!$A:$CC,BW$272,FALSE)/4),0)</f>
        <v>0</v>
      </c>
      <c r="BX93" s="226">
        <f>IFERROR(IF(RIGHT(VLOOKUP($A93,csapatok!$A:$GR,BX$271,FALSE),5)="Csere",VLOOKUP(LEFT(VLOOKUP($A93,csapatok!$A:$GR,BX$271,FALSE),LEN(VLOOKUP($A93,csapatok!$A:$GR,BX$271,FALSE))-6),'csapat-ranglista'!$A:$CC,BX$272,FALSE)/8,VLOOKUP(VLOOKUP($A93,csapatok!$A:$GR,BX$271,FALSE),'csapat-ranglista'!$A:$CC,BX$272,FALSE)/4),0)</f>
        <v>0</v>
      </c>
      <c r="BY93" s="226">
        <f>IFERROR(IF(RIGHT(VLOOKUP($A93,csapatok!$A:$GR,BY$271,FALSE),5)="Csere",VLOOKUP(LEFT(VLOOKUP($A93,csapatok!$A:$GR,BY$271,FALSE),LEN(VLOOKUP($A93,csapatok!$A:$GR,BY$271,FALSE))-6),'csapat-ranglista'!$A:$CC,BY$272,FALSE)/8,VLOOKUP(VLOOKUP($A93,csapatok!$A:$GR,BY$271,FALSE),'csapat-ranglista'!$A:$CC,BY$272,FALSE)/4),0)</f>
        <v>0</v>
      </c>
      <c r="BZ93" s="226">
        <f>IFERROR(IF(RIGHT(VLOOKUP($A93,csapatok!$A:$GR,BZ$271,FALSE),5)="Csere",VLOOKUP(LEFT(VLOOKUP($A93,csapatok!$A:$GR,BZ$271,FALSE),LEN(VLOOKUP($A93,csapatok!$A:$GR,BZ$271,FALSE))-6),'csapat-ranglista'!$A:$CC,BZ$272,FALSE)/8,VLOOKUP(VLOOKUP($A93,csapatok!$A:$GR,BZ$271,FALSE),'csapat-ranglista'!$A:$CC,BZ$272,FALSE)/4),0)</f>
        <v>0</v>
      </c>
      <c r="CA93" s="226">
        <f>IFERROR(IF(RIGHT(VLOOKUP($A93,csapatok!$A:$GR,CA$271,FALSE),5)="Csere",VLOOKUP(LEFT(VLOOKUP($A93,csapatok!$A:$GR,CA$271,FALSE),LEN(VLOOKUP($A93,csapatok!$A:$GR,CA$271,FALSE))-6),'csapat-ranglista'!$A:$CC,CA$272,FALSE)/8,VLOOKUP(VLOOKUP($A93,csapatok!$A:$GR,CA$271,FALSE),'csapat-ranglista'!$A:$CC,CA$272,FALSE)/4),0)</f>
        <v>3.9038966776025208</v>
      </c>
      <c r="CB93" s="226">
        <f>IFERROR(IF(RIGHT(VLOOKUP($A93,csapatok!$A:$GR,CB$271,FALSE),5)="Csere",VLOOKUP(LEFT(VLOOKUP($A93,csapatok!$A:$GR,CB$271,FALSE),LEN(VLOOKUP($A93,csapatok!$A:$GR,CB$271,FALSE))-6),'csapat-ranglista'!$A:$CC,CB$272,FALSE)/8,VLOOKUP(VLOOKUP($A93,csapatok!$A:$GR,CB$271,FALSE),'csapat-ranglista'!$A:$CC,CB$272,FALSE)/4),0)</f>
        <v>0</v>
      </c>
      <c r="CC93" s="226">
        <f>IFERROR(IF(RIGHT(VLOOKUP($A93,csapatok!$A:$GR,CC$271,FALSE),5)="Csere",VLOOKUP(LEFT(VLOOKUP($A93,csapatok!$A:$GR,CC$271,FALSE),LEN(VLOOKUP($A93,csapatok!$A:$GR,CC$271,FALSE))-6),'csapat-ranglista'!$A:$CC,CC$272,FALSE)/8,VLOOKUP(VLOOKUP($A93,csapatok!$A:$GR,CC$271,FALSE),'csapat-ranglista'!$A:$CC,CC$272,FALSE)/4),0)</f>
        <v>0</v>
      </c>
      <c r="CD93" s="226">
        <f>IFERROR(IF(RIGHT(VLOOKUP($A93,csapatok!$A:$GR,CD$271,FALSE),5)="Csere",VLOOKUP(LEFT(VLOOKUP($A93,csapatok!$A:$GR,CD$271,FALSE),LEN(VLOOKUP($A93,csapatok!$A:$GR,CD$271,FALSE))-6),'csapat-ranglista'!$A:$CC,CD$272,FALSE)/8,VLOOKUP(VLOOKUP($A93,csapatok!$A:$GR,CD$271,FALSE),'csapat-ranglista'!$A:$CC,CD$272,FALSE)/4),0)</f>
        <v>0</v>
      </c>
      <c r="CE93" s="226">
        <f>IFERROR(IF(RIGHT(VLOOKUP($A93,csapatok!$A:$GR,CE$271,FALSE),5)="Csere",VLOOKUP(LEFT(VLOOKUP($A93,csapatok!$A:$GR,CE$271,FALSE),LEN(VLOOKUP($A93,csapatok!$A:$GR,CE$271,FALSE))-6),'csapat-ranglista'!$A:$CC,CE$272,FALSE)/8,VLOOKUP(VLOOKUP($A93,csapatok!$A:$GR,CE$271,FALSE),'csapat-ranglista'!$A:$CC,CE$272,FALSE)/4),0)</f>
        <v>0</v>
      </c>
      <c r="CF93" s="226">
        <f>IFERROR(IF(RIGHT(VLOOKUP($A93,csapatok!$A:$GR,CF$271,FALSE),5)="Csere",VLOOKUP(LEFT(VLOOKUP($A93,csapatok!$A:$GR,CF$271,FALSE),LEN(VLOOKUP($A93,csapatok!$A:$GR,CF$271,FALSE))-6),'csapat-ranglista'!$A:$CC,CF$272,FALSE)/8,VLOOKUP(VLOOKUP($A93,csapatok!$A:$GR,CF$271,FALSE),'csapat-ranglista'!$A:$CC,CF$272,FALSE)/4),0)</f>
        <v>0</v>
      </c>
      <c r="CG93" s="226">
        <f>IFERROR(IF(RIGHT(VLOOKUP($A93,csapatok!$A:$GR,CG$271,FALSE),5)="Csere",VLOOKUP(LEFT(VLOOKUP($A93,csapatok!$A:$GR,CG$271,FALSE),LEN(VLOOKUP($A93,csapatok!$A:$GR,CG$271,FALSE))-6),'csapat-ranglista'!$A:$CC,CG$272,FALSE)/8,VLOOKUP(VLOOKUP($A93,csapatok!$A:$GR,CG$271,FALSE),'csapat-ranglista'!$A:$CC,CG$272,FALSE)/4),0)</f>
        <v>0</v>
      </c>
      <c r="CH93" s="226">
        <f>IFERROR(IF(RIGHT(VLOOKUP($A93,csapatok!$A:$GR,CH$271,FALSE),5)="Csere",VLOOKUP(LEFT(VLOOKUP($A93,csapatok!$A:$GR,CH$271,FALSE),LEN(VLOOKUP($A93,csapatok!$A:$GR,CH$271,FALSE))-6),'csapat-ranglista'!$A:$CC,CH$272,FALSE)/8,VLOOKUP(VLOOKUP($A93,csapatok!$A:$GR,CH$271,FALSE),'csapat-ranglista'!$A:$CC,CH$272,FALSE)/4),0)</f>
        <v>0</v>
      </c>
      <c r="CI93" s="226">
        <f>IFERROR(IF(RIGHT(VLOOKUP($A93,csapatok!$A:$GR,CI$271,FALSE),5)="Csere",VLOOKUP(LEFT(VLOOKUP($A93,csapatok!$A:$GR,CI$271,FALSE),LEN(VLOOKUP($A93,csapatok!$A:$GR,CI$271,FALSE))-6),'csapat-ranglista'!$A:$CC,CI$272,FALSE)/8,VLOOKUP(VLOOKUP($A93,csapatok!$A:$GR,CI$271,FALSE),'csapat-ranglista'!$A:$CC,CI$272,FALSE)/4),0)</f>
        <v>0</v>
      </c>
      <c r="CJ93" s="227">
        <f>versenyek!$IQ$11*IFERROR(VLOOKUP(VLOOKUP($A93,versenyek!IP:IR,3,FALSE),szabalyok!$A$16:$B$23,2,FALSE)/4,0)</f>
        <v>0</v>
      </c>
      <c r="CK93" s="227">
        <f>versenyek!$IT$11*IFERROR(VLOOKUP(VLOOKUP($A93,versenyek!IS:IU,3,FALSE),szabalyok!$A$16:$B$23,2,FALSE)/4,0)</f>
        <v>0</v>
      </c>
      <c r="CL93" s="226"/>
      <c r="CM93" s="250">
        <f t="shared" si="4"/>
        <v>3.9038966776025208</v>
      </c>
    </row>
    <row r="94" spans="1:91">
      <c r="A94" s="32" t="s">
        <v>700</v>
      </c>
      <c r="B94" s="133">
        <v>27257</v>
      </c>
      <c r="C94" s="290" t="s">
        <v>736</v>
      </c>
      <c r="D94" s="32" t="s">
        <v>9</v>
      </c>
      <c r="E94" s="47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>
        <f>IFERROR(IF(RIGHT(VLOOKUP($A94,csapatok!$A:$BL,X$271,FALSE),5)="Csere",VLOOKUP(LEFT(VLOOKUP($A94,csapatok!$A:$BL,X$271,FALSE),LEN(VLOOKUP($A94,csapatok!$A:$BL,X$271,FALSE))-6),'csapat-ranglista'!$A:$CC,X$272,FALSE)/8,VLOOKUP(VLOOKUP($A94,csapatok!$A:$BL,X$271,FALSE),'csapat-ranglista'!$A:$CC,X$272,FALSE)/4),0)</f>
        <v>0</v>
      </c>
      <c r="Y94" s="32">
        <f>IFERROR(IF(RIGHT(VLOOKUP($A94,csapatok!$A:$BL,Y$271,FALSE),5)="Csere",VLOOKUP(LEFT(VLOOKUP($A94,csapatok!$A:$BL,Y$271,FALSE),LEN(VLOOKUP($A94,csapatok!$A:$BL,Y$271,FALSE))-6),'csapat-ranglista'!$A:$CC,Y$272,FALSE)/8,VLOOKUP(VLOOKUP($A94,csapatok!$A:$BL,Y$271,FALSE),'csapat-ranglista'!$A:$CC,Y$272,FALSE)/4),0)</f>
        <v>0</v>
      </c>
      <c r="Z94" s="32">
        <f>IFERROR(IF(RIGHT(VLOOKUP($A94,csapatok!$A:$BL,Z$271,FALSE),5)="Csere",VLOOKUP(LEFT(VLOOKUP($A94,csapatok!$A:$BL,Z$271,FALSE),LEN(VLOOKUP($A94,csapatok!$A:$BL,Z$271,FALSE))-6),'csapat-ranglista'!$A:$CC,Z$272,FALSE)/8,VLOOKUP(VLOOKUP($A94,csapatok!$A:$BL,Z$271,FALSE),'csapat-ranglista'!$A:$CC,Z$272,FALSE)/4),0)</f>
        <v>0</v>
      </c>
      <c r="AA94" s="32">
        <f>IFERROR(IF(RIGHT(VLOOKUP($A94,csapatok!$A:$BL,AA$271,FALSE),5)="Csere",VLOOKUP(LEFT(VLOOKUP($A94,csapatok!$A:$BL,AA$271,FALSE),LEN(VLOOKUP($A94,csapatok!$A:$BL,AA$271,FALSE))-6),'csapat-ranglista'!$A:$CC,AA$272,FALSE)/8,VLOOKUP(VLOOKUP($A94,csapatok!$A:$BL,AA$271,FALSE),'csapat-ranglista'!$A:$CC,AA$272,FALSE)/4),0)</f>
        <v>0</v>
      </c>
      <c r="AB94" s="226">
        <f>IFERROR(IF(RIGHT(VLOOKUP($A94,csapatok!$A:$BL,AB$271,FALSE),5)="Csere",VLOOKUP(LEFT(VLOOKUP($A94,csapatok!$A:$BL,AB$271,FALSE),LEN(VLOOKUP($A94,csapatok!$A:$BL,AB$271,FALSE))-6),'csapat-ranglista'!$A:$CC,AB$272,FALSE)/8,VLOOKUP(VLOOKUP($A94,csapatok!$A:$BL,AB$271,FALSE),'csapat-ranglista'!$A:$CC,AB$272,FALSE)/4),0)</f>
        <v>0</v>
      </c>
      <c r="AC94" s="226">
        <f>IFERROR(IF(RIGHT(VLOOKUP($A94,csapatok!$A:$BL,AC$271,FALSE),5)="Csere",VLOOKUP(LEFT(VLOOKUP($A94,csapatok!$A:$BL,AC$271,FALSE),LEN(VLOOKUP($A94,csapatok!$A:$BL,AC$271,FALSE))-6),'csapat-ranglista'!$A:$CC,AC$272,FALSE)/8,VLOOKUP(VLOOKUP($A94,csapatok!$A:$BL,AC$271,FALSE),'csapat-ranglista'!$A:$CC,AC$272,FALSE)/4),0)</f>
        <v>0</v>
      </c>
      <c r="AD94" s="226">
        <f>IFERROR(IF(RIGHT(VLOOKUP($A94,csapatok!$A:$BL,AD$271,FALSE),5)="Csere",VLOOKUP(LEFT(VLOOKUP($A94,csapatok!$A:$BL,AD$271,FALSE),LEN(VLOOKUP($A94,csapatok!$A:$BL,AD$271,FALSE))-6),'csapat-ranglista'!$A:$CC,AD$272,FALSE)/8,VLOOKUP(VLOOKUP($A94,csapatok!$A:$BL,AD$271,FALSE),'csapat-ranglista'!$A:$CC,AD$272,FALSE)/4),0)</f>
        <v>0</v>
      </c>
      <c r="AE94" s="226">
        <f>IFERROR(IF(RIGHT(VLOOKUP($A94,csapatok!$A:$BL,AE$271,FALSE),5)="Csere",VLOOKUP(LEFT(VLOOKUP($A94,csapatok!$A:$BL,AE$271,FALSE),LEN(VLOOKUP($A94,csapatok!$A:$BL,AE$271,FALSE))-6),'csapat-ranglista'!$A:$CC,AE$272,FALSE)/8,VLOOKUP(VLOOKUP($A94,csapatok!$A:$BL,AE$271,FALSE),'csapat-ranglista'!$A:$CC,AE$272,FALSE)/4),0)</f>
        <v>0</v>
      </c>
      <c r="AF94" s="226">
        <f>IFERROR(IF(RIGHT(VLOOKUP($A94,csapatok!$A:$BL,AF$271,FALSE),5)="Csere",VLOOKUP(LEFT(VLOOKUP($A94,csapatok!$A:$BL,AF$271,FALSE),LEN(VLOOKUP($A94,csapatok!$A:$BL,AF$271,FALSE))-6),'csapat-ranglista'!$A:$CC,AF$272,FALSE)/8,VLOOKUP(VLOOKUP($A94,csapatok!$A:$BL,AF$271,FALSE),'csapat-ranglista'!$A:$CC,AF$272,FALSE)/4),0)</f>
        <v>0</v>
      </c>
      <c r="AG94" s="226">
        <f>IFERROR(IF(RIGHT(VLOOKUP($A94,csapatok!$A:$BL,AG$271,FALSE),5)="Csere",VLOOKUP(LEFT(VLOOKUP($A94,csapatok!$A:$BL,AG$271,FALSE),LEN(VLOOKUP($A94,csapatok!$A:$BL,AG$271,FALSE))-6),'csapat-ranglista'!$A:$CC,AG$272,FALSE)/8,VLOOKUP(VLOOKUP($A94,csapatok!$A:$BL,AG$271,FALSE),'csapat-ranglista'!$A:$CC,AG$272,FALSE)/4),0)</f>
        <v>0</v>
      </c>
      <c r="AH94" s="226">
        <f>IFERROR(IF(RIGHT(VLOOKUP($A94,csapatok!$A:$BL,AH$271,FALSE),5)="Csere",VLOOKUP(LEFT(VLOOKUP($A94,csapatok!$A:$BL,AH$271,FALSE),LEN(VLOOKUP($A94,csapatok!$A:$BL,AH$271,FALSE))-6),'csapat-ranglista'!$A:$CC,AH$272,FALSE)/8,VLOOKUP(VLOOKUP($A94,csapatok!$A:$BL,AH$271,FALSE),'csapat-ranglista'!$A:$CC,AH$272,FALSE)/4),0)</f>
        <v>0</v>
      </c>
      <c r="AI94" s="226">
        <f>IFERROR(IF(RIGHT(VLOOKUP($A94,csapatok!$A:$BL,AI$271,FALSE),5)="Csere",VLOOKUP(LEFT(VLOOKUP($A94,csapatok!$A:$BL,AI$271,FALSE),LEN(VLOOKUP($A94,csapatok!$A:$BL,AI$271,FALSE))-6),'csapat-ranglista'!$A:$CC,AI$272,FALSE)/8,VLOOKUP(VLOOKUP($A94,csapatok!$A:$BL,AI$271,FALSE),'csapat-ranglista'!$A:$CC,AI$272,FALSE)/4),0)</f>
        <v>0</v>
      </c>
      <c r="AJ94" s="226">
        <f>IFERROR(IF(RIGHT(VLOOKUP($A94,csapatok!$A:$BL,AJ$271,FALSE),5)="Csere",VLOOKUP(LEFT(VLOOKUP($A94,csapatok!$A:$BL,AJ$271,FALSE),LEN(VLOOKUP($A94,csapatok!$A:$BL,AJ$271,FALSE))-6),'csapat-ranglista'!$A:$CC,AJ$272,FALSE)/8,VLOOKUP(VLOOKUP($A94,csapatok!$A:$BL,AJ$271,FALSE),'csapat-ranglista'!$A:$CC,AJ$272,FALSE)/2),0)</f>
        <v>0</v>
      </c>
      <c r="AK94" s="226">
        <f>IFERROR(IF(RIGHT(VLOOKUP($A94,csapatok!$A:$CN,AK$271,FALSE),5)="Csere",VLOOKUP(LEFT(VLOOKUP($A94,csapatok!$A:$CN,AK$271,FALSE),LEN(VLOOKUP($A94,csapatok!$A:$CN,AK$271,FALSE))-6),'csapat-ranglista'!$A:$CC,AK$272,FALSE)/8,VLOOKUP(VLOOKUP($A94,csapatok!$A:$CN,AK$271,FALSE),'csapat-ranglista'!$A:$CC,AK$272,FALSE)/4),0)</f>
        <v>0</v>
      </c>
      <c r="AL94" s="226">
        <f>IFERROR(IF(RIGHT(VLOOKUP($A94,csapatok!$A:$CN,AL$271,FALSE),5)="Csere",VLOOKUP(LEFT(VLOOKUP($A94,csapatok!$A:$CN,AL$271,FALSE),LEN(VLOOKUP($A94,csapatok!$A:$CN,AL$271,FALSE))-6),'csapat-ranglista'!$A:$CC,AL$272,FALSE)/8,VLOOKUP(VLOOKUP($A94,csapatok!$A:$CN,AL$271,FALSE),'csapat-ranglista'!$A:$CC,AL$272,FALSE)/4),0)</f>
        <v>0</v>
      </c>
      <c r="AM94" s="226">
        <f>IFERROR(IF(RIGHT(VLOOKUP($A94,csapatok!$A:$CN,AM$271,FALSE),5)="Csere",VLOOKUP(LEFT(VLOOKUP($A94,csapatok!$A:$CN,AM$271,FALSE),LEN(VLOOKUP($A94,csapatok!$A:$CN,AM$271,FALSE))-6),'csapat-ranglista'!$A:$CC,AM$272,FALSE)/8,VLOOKUP(VLOOKUP($A94,csapatok!$A:$CN,AM$271,FALSE),'csapat-ranglista'!$A:$CC,AM$272,FALSE)/4),0)</f>
        <v>0</v>
      </c>
      <c r="AN94" s="226">
        <f>IFERROR(IF(RIGHT(VLOOKUP($A94,csapatok!$A:$CN,AN$271,FALSE),5)="Csere",VLOOKUP(LEFT(VLOOKUP($A94,csapatok!$A:$CN,AN$271,FALSE),LEN(VLOOKUP($A94,csapatok!$A:$CN,AN$271,FALSE))-6),'csapat-ranglista'!$A:$CC,AN$272,FALSE)/8,VLOOKUP(VLOOKUP($A94,csapatok!$A:$CN,AN$271,FALSE),'csapat-ranglista'!$A:$CC,AN$272,FALSE)/4),0)</f>
        <v>0</v>
      </c>
      <c r="AO94" s="226">
        <f>IFERROR(IF(RIGHT(VLOOKUP($A94,csapatok!$A:$CN,AO$271,FALSE),5)="Csere",VLOOKUP(LEFT(VLOOKUP($A94,csapatok!$A:$CN,AO$271,FALSE),LEN(VLOOKUP($A94,csapatok!$A:$CN,AO$271,FALSE))-6),'csapat-ranglista'!$A:$CC,AO$272,FALSE)/8,VLOOKUP(VLOOKUP($A94,csapatok!$A:$CN,AO$271,FALSE),'csapat-ranglista'!$A:$CC,AO$272,FALSE)/4),0)</f>
        <v>0</v>
      </c>
      <c r="AP94" s="226">
        <f>IFERROR(IF(RIGHT(VLOOKUP($A94,csapatok!$A:$CN,AP$271,FALSE),5)="Csere",VLOOKUP(LEFT(VLOOKUP($A94,csapatok!$A:$CN,AP$271,FALSE),LEN(VLOOKUP($A94,csapatok!$A:$CN,AP$271,FALSE))-6),'csapat-ranglista'!$A:$CC,AP$272,FALSE)/8,VLOOKUP(VLOOKUP($A94,csapatok!$A:$CN,AP$271,FALSE),'csapat-ranglista'!$A:$CC,AP$272,FALSE)/4),0)</f>
        <v>1.7530659188244166</v>
      </c>
      <c r="AQ94" s="226">
        <f>IFERROR(IF(RIGHT(VLOOKUP($A94,csapatok!$A:$CN,AQ$271,FALSE),5)="Csere",VLOOKUP(LEFT(VLOOKUP($A94,csapatok!$A:$CN,AQ$271,FALSE),LEN(VLOOKUP($A94,csapatok!$A:$CN,AQ$271,FALSE))-6),'csapat-ranglista'!$A:$CC,AQ$272,FALSE)/8,VLOOKUP(VLOOKUP($A94,csapatok!$A:$CN,AQ$271,FALSE),'csapat-ranglista'!$A:$CC,AQ$272,FALSE)/4),0)</f>
        <v>0</v>
      </c>
      <c r="AR94" s="226">
        <f>IFERROR(IF(RIGHT(VLOOKUP($A94,csapatok!$A:$CN,AR$271,FALSE),5)="Csere",VLOOKUP(LEFT(VLOOKUP($A94,csapatok!$A:$CN,AR$271,FALSE),LEN(VLOOKUP($A94,csapatok!$A:$CN,AR$271,FALSE))-6),'csapat-ranglista'!$A:$CC,AR$272,FALSE)/8,VLOOKUP(VLOOKUP($A94,csapatok!$A:$CN,AR$271,FALSE),'csapat-ranglista'!$A:$CC,AR$272,FALSE)/4),0)</f>
        <v>0</v>
      </c>
      <c r="AS94" s="226">
        <f>IFERROR(IF(RIGHT(VLOOKUP($A94,csapatok!$A:$CN,AS$271,FALSE),5)="Csere",VLOOKUP(LEFT(VLOOKUP($A94,csapatok!$A:$CN,AS$271,FALSE),LEN(VLOOKUP($A94,csapatok!$A:$CN,AS$271,FALSE))-6),'csapat-ranglista'!$A:$CC,AS$272,FALSE)/8,VLOOKUP(VLOOKUP($A94,csapatok!$A:$CN,AS$271,FALSE),'csapat-ranglista'!$A:$CC,AS$272,FALSE)/4),0)</f>
        <v>0</v>
      </c>
      <c r="AT94" s="226">
        <f>IFERROR(IF(RIGHT(VLOOKUP($A94,csapatok!$A:$CN,AT$271,FALSE),5)="Csere",VLOOKUP(LEFT(VLOOKUP($A94,csapatok!$A:$CN,AT$271,FALSE),LEN(VLOOKUP($A94,csapatok!$A:$CN,AT$271,FALSE))-6),'csapat-ranglista'!$A:$CC,AT$272,FALSE)/8,VLOOKUP(VLOOKUP($A94,csapatok!$A:$CN,AT$271,FALSE),'csapat-ranglista'!$A:$CC,AT$272,FALSE)/4),0)</f>
        <v>0</v>
      </c>
      <c r="AU94" s="226">
        <f>IFERROR(IF(RIGHT(VLOOKUP($A94,csapatok!$A:$CN,AU$271,FALSE),5)="Csere",VLOOKUP(LEFT(VLOOKUP($A94,csapatok!$A:$CN,AU$271,FALSE),LEN(VLOOKUP($A94,csapatok!$A:$CN,AU$271,FALSE))-6),'csapat-ranglista'!$A:$CC,AU$272,FALSE)/8,VLOOKUP(VLOOKUP($A94,csapatok!$A:$CN,AU$271,FALSE),'csapat-ranglista'!$A:$CC,AU$272,FALSE)/4),0)</f>
        <v>0</v>
      </c>
      <c r="AV94" s="226">
        <f>IFERROR(IF(RIGHT(VLOOKUP($A94,csapatok!$A:$CN,AV$271,FALSE),5)="Csere",VLOOKUP(LEFT(VLOOKUP($A94,csapatok!$A:$CN,AV$271,FALSE),LEN(VLOOKUP($A94,csapatok!$A:$CN,AV$271,FALSE))-6),'csapat-ranglista'!$A:$CC,AV$272,FALSE)/8,VLOOKUP(VLOOKUP($A94,csapatok!$A:$CN,AV$271,FALSE),'csapat-ranglista'!$A:$CC,AV$272,FALSE)/4),0)</f>
        <v>0</v>
      </c>
      <c r="AW94" s="226">
        <f>IFERROR(IF(RIGHT(VLOOKUP($A94,csapatok!$A:$CN,AW$271,FALSE),5)="Csere",VLOOKUP(LEFT(VLOOKUP($A94,csapatok!$A:$CN,AW$271,FALSE),LEN(VLOOKUP($A94,csapatok!$A:$CN,AW$271,FALSE))-6),'csapat-ranglista'!$A:$CC,AW$272,FALSE)/8,VLOOKUP(VLOOKUP($A94,csapatok!$A:$CN,AW$271,FALSE),'csapat-ranglista'!$A:$CC,AW$272,FALSE)/4),0)</f>
        <v>0</v>
      </c>
      <c r="AX94" s="226">
        <f>IFERROR(IF(RIGHT(VLOOKUP($A94,csapatok!$A:$CN,AX$271,FALSE),5)="Csere",VLOOKUP(LEFT(VLOOKUP($A94,csapatok!$A:$CN,AX$271,FALSE),LEN(VLOOKUP($A94,csapatok!$A:$CN,AX$271,FALSE))-6),'csapat-ranglista'!$A:$CC,AX$272,FALSE)/8,VLOOKUP(VLOOKUP($A94,csapatok!$A:$CN,AX$271,FALSE),'csapat-ranglista'!$A:$CC,AX$272,FALSE)/4),0)</f>
        <v>0</v>
      </c>
      <c r="AY94" s="226">
        <f>IFERROR(IF(RIGHT(VLOOKUP($A94,csapatok!$A:$GR,AY$271,FALSE),5)="Csere",VLOOKUP(LEFT(VLOOKUP($A94,csapatok!$A:$GR,AY$271,FALSE),LEN(VLOOKUP($A94,csapatok!$A:$GR,AY$271,FALSE))-6),'csapat-ranglista'!$A:$CC,AY$272,FALSE)/8,VLOOKUP(VLOOKUP($A94,csapatok!$A:$GR,AY$271,FALSE),'csapat-ranglista'!$A:$CC,AY$272,FALSE)/4),0)</f>
        <v>0</v>
      </c>
      <c r="AZ94" s="226">
        <f>IFERROR(IF(RIGHT(VLOOKUP($A94,csapatok!$A:$GR,AZ$271,FALSE),5)="Csere",VLOOKUP(LEFT(VLOOKUP($A94,csapatok!$A:$GR,AZ$271,FALSE),LEN(VLOOKUP($A94,csapatok!$A:$GR,AZ$271,FALSE))-6),'csapat-ranglista'!$A:$CC,AZ$272,FALSE)/8,VLOOKUP(VLOOKUP($A94,csapatok!$A:$GR,AZ$271,FALSE),'csapat-ranglista'!$A:$CC,AZ$272,FALSE)/4),0)</f>
        <v>0</v>
      </c>
      <c r="BA94" s="226">
        <f>IFERROR(IF(RIGHT(VLOOKUP($A94,csapatok!$A:$GR,BA$271,FALSE),5)="Csere",VLOOKUP(LEFT(VLOOKUP($A94,csapatok!$A:$GR,BA$271,FALSE),LEN(VLOOKUP($A94,csapatok!$A:$GR,BA$271,FALSE))-6),'csapat-ranglista'!$A:$CC,BA$272,FALSE)/8,VLOOKUP(VLOOKUP($A94,csapatok!$A:$GR,BA$271,FALSE),'csapat-ranglista'!$A:$CC,BA$272,FALSE)/4),0)</f>
        <v>0</v>
      </c>
      <c r="BB94" s="226">
        <f>IFERROR(IF(RIGHT(VLOOKUP($A94,csapatok!$A:$GR,BB$271,FALSE),5)="Csere",VLOOKUP(LEFT(VLOOKUP($A94,csapatok!$A:$GR,BB$271,FALSE),LEN(VLOOKUP($A94,csapatok!$A:$GR,BB$271,FALSE))-6),'csapat-ranglista'!$A:$CC,BB$272,FALSE)/8,VLOOKUP(VLOOKUP($A94,csapatok!$A:$GR,BB$271,FALSE),'csapat-ranglista'!$A:$CC,BB$272,FALSE)/4),0)</f>
        <v>0</v>
      </c>
      <c r="BC94" s="227">
        <f>versenyek!$ES$11*IFERROR(VLOOKUP(VLOOKUP($A94,versenyek!ER:ET,3,FALSE),szabalyok!$A$16:$B$23,2,FALSE)/4,0)</f>
        <v>0</v>
      </c>
      <c r="BD94" s="227">
        <f>versenyek!$EV$11*IFERROR(VLOOKUP(VLOOKUP($A94,versenyek!EU:EW,3,FALSE),szabalyok!$A$16:$B$23,2,FALSE)/4,0)</f>
        <v>0</v>
      </c>
      <c r="BE94" s="226">
        <f>IFERROR(IF(RIGHT(VLOOKUP($A94,csapatok!$A:$GR,BE$271,FALSE),5)="Csere",VLOOKUP(LEFT(VLOOKUP($A94,csapatok!$A:$GR,BE$271,FALSE),LEN(VLOOKUP($A94,csapatok!$A:$GR,BE$271,FALSE))-6),'csapat-ranglista'!$A:$CC,BE$272,FALSE)/8,VLOOKUP(VLOOKUP($A94,csapatok!$A:$GR,BE$271,FALSE),'csapat-ranglista'!$A:$CC,BE$272,FALSE)/4),0)</f>
        <v>0</v>
      </c>
      <c r="BF94" s="226">
        <f>IFERROR(IF(RIGHT(VLOOKUP($A94,csapatok!$A:$GR,BF$271,FALSE),5)="Csere",VLOOKUP(LEFT(VLOOKUP($A94,csapatok!$A:$GR,BF$271,FALSE),LEN(VLOOKUP($A94,csapatok!$A:$GR,BF$271,FALSE))-6),'csapat-ranglista'!$A:$CC,BF$272,FALSE)/8,VLOOKUP(VLOOKUP($A94,csapatok!$A:$GR,BF$271,FALSE),'csapat-ranglista'!$A:$CC,BF$272,FALSE)/4),0)</f>
        <v>0</v>
      </c>
      <c r="BG94" s="226">
        <f>IFERROR(IF(RIGHT(VLOOKUP($A94,csapatok!$A:$GR,BG$271,FALSE),5)="Csere",VLOOKUP(LEFT(VLOOKUP($A94,csapatok!$A:$GR,BG$271,FALSE),LEN(VLOOKUP($A94,csapatok!$A:$GR,BG$271,FALSE))-6),'csapat-ranglista'!$A:$CC,BG$272,FALSE)/8,VLOOKUP(VLOOKUP($A94,csapatok!$A:$GR,BG$271,FALSE),'csapat-ranglista'!$A:$CC,BG$272,FALSE)/4),0)</f>
        <v>0</v>
      </c>
      <c r="BH94" s="226">
        <f>IFERROR(IF(RIGHT(VLOOKUP($A94,csapatok!$A:$GR,BH$271,FALSE),5)="Csere",VLOOKUP(LEFT(VLOOKUP($A94,csapatok!$A:$GR,BH$271,FALSE),LEN(VLOOKUP($A94,csapatok!$A:$GR,BH$271,FALSE))-6),'csapat-ranglista'!$A:$CC,BH$272,FALSE)/8,VLOOKUP(VLOOKUP($A94,csapatok!$A:$GR,BH$271,FALSE),'csapat-ranglista'!$A:$CC,BH$272,FALSE)/4),0)</f>
        <v>0</v>
      </c>
      <c r="BI94" s="226">
        <f>IFERROR(IF(RIGHT(VLOOKUP($A94,csapatok!$A:$GR,BI$271,FALSE),5)="Csere",VLOOKUP(LEFT(VLOOKUP($A94,csapatok!$A:$GR,BI$271,FALSE),LEN(VLOOKUP($A94,csapatok!$A:$GR,BI$271,FALSE))-6),'csapat-ranglista'!$A:$CC,BI$272,FALSE)/8,VLOOKUP(VLOOKUP($A94,csapatok!$A:$GR,BI$271,FALSE),'csapat-ranglista'!$A:$CC,BI$272,FALSE)/4),0)</f>
        <v>0</v>
      </c>
      <c r="BJ94" s="226">
        <f>IFERROR(IF(RIGHT(VLOOKUP($A94,csapatok!$A:$GR,BJ$271,FALSE),5)="Csere",VLOOKUP(LEFT(VLOOKUP($A94,csapatok!$A:$GR,BJ$271,FALSE),LEN(VLOOKUP($A94,csapatok!$A:$GR,BJ$271,FALSE))-6),'csapat-ranglista'!$A:$CC,BJ$272,FALSE)/8,VLOOKUP(VLOOKUP($A94,csapatok!$A:$GR,BJ$271,FALSE),'csapat-ranglista'!$A:$CC,BJ$272,FALSE)/4),0)</f>
        <v>0</v>
      </c>
      <c r="BK94" s="226">
        <f>IFERROR(IF(RIGHT(VLOOKUP($A94,csapatok!$A:$GR,BK$271,FALSE),5)="Csere",VLOOKUP(LEFT(VLOOKUP($A94,csapatok!$A:$GR,BK$271,FALSE),LEN(VLOOKUP($A94,csapatok!$A:$GR,BK$271,FALSE))-6),'csapat-ranglista'!$A:$CC,BK$272,FALSE)/8,VLOOKUP(VLOOKUP($A94,csapatok!$A:$GR,BK$271,FALSE),'csapat-ranglista'!$A:$CC,BK$272,FALSE)/4),0)</f>
        <v>0</v>
      </c>
      <c r="BL94" s="226">
        <f>IFERROR(IF(RIGHT(VLOOKUP($A94,csapatok!$A:$GR,BL$271,FALSE),5)="Csere",VLOOKUP(LEFT(VLOOKUP($A94,csapatok!$A:$GR,BL$271,FALSE),LEN(VLOOKUP($A94,csapatok!$A:$GR,BL$271,FALSE))-6),'csapat-ranglista'!$A:$CC,BL$272,FALSE)/8,VLOOKUP(VLOOKUP($A94,csapatok!$A:$GR,BL$271,FALSE),'csapat-ranglista'!$A:$CC,BL$272,FALSE)/4),0)</f>
        <v>0</v>
      </c>
      <c r="BM94" s="226">
        <f>IFERROR(IF(RIGHT(VLOOKUP($A94,csapatok!$A:$GR,BM$271,FALSE),5)="Csere",VLOOKUP(LEFT(VLOOKUP($A94,csapatok!$A:$GR,BM$271,FALSE),LEN(VLOOKUP($A94,csapatok!$A:$GR,BM$271,FALSE))-6),'csapat-ranglista'!$A:$CC,BM$272,FALSE)/8,VLOOKUP(VLOOKUP($A94,csapatok!$A:$GR,BM$271,FALSE),'csapat-ranglista'!$A:$CC,BM$272,FALSE)/4),0)</f>
        <v>0</v>
      </c>
      <c r="BN94" s="226">
        <f>IFERROR(IF(RIGHT(VLOOKUP($A94,csapatok!$A:$GR,BN$271,FALSE),5)="Csere",VLOOKUP(LEFT(VLOOKUP($A94,csapatok!$A:$GR,BN$271,FALSE),LEN(VLOOKUP($A94,csapatok!$A:$GR,BN$271,FALSE))-6),'csapat-ranglista'!$A:$CC,BN$272,FALSE)/8,VLOOKUP(VLOOKUP($A94,csapatok!$A:$GR,BN$271,FALSE),'csapat-ranglista'!$A:$CC,BN$272,FALSE)/4),0)</f>
        <v>0</v>
      </c>
      <c r="BO94" s="226">
        <f>IFERROR(IF(RIGHT(VLOOKUP($A94,csapatok!$A:$GR,BO$271,FALSE),5)="Csere",VLOOKUP(LEFT(VLOOKUP($A94,csapatok!$A:$GR,BO$271,FALSE),LEN(VLOOKUP($A94,csapatok!$A:$GR,BO$271,FALSE))-6),'csapat-ranglista'!$A:$CC,BO$272,FALSE)/8,VLOOKUP(VLOOKUP($A94,csapatok!$A:$GR,BO$271,FALSE),'csapat-ranglista'!$A:$CC,BO$272,FALSE)/4),0)</f>
        <v>0</v>
      </c>
      <c r="BP94" s="226">
        <f>IFERROR(IF(RIGHT(VLOOKUP($A94,csapatok!$A:$GR,BP$271,FALSE),5)="Csere",VLOOKUP(LEFT(VLOOKUP($A94,csapatok!$A:$GR,BP$271,FALSE),LEN(VLOOKUP($A94,csapatok!$A:$GR,BP$271,FALSE))-6),'csapat-ranglista'!$A:$CC,BP$272,FALSE)/8,VLOOKUP(VLOOKUP($A94,csapatok!$A:$GR,BP$271,FALSE),'csapat-ranglista'!$A:$CC,BP$272,FALSE)/4),0)</f>
        <v>0</v>
      </c>
      <c r="BQ94" s="226">
        <f>IFERROR(IF(RIGHT(VLOOKUP($A94,csapatok!$A:$GR,BQ$271,FALSE),5)="Csere",VLOOKUP(LEFT(VLOOKUP($A94,csapatok!$A:$GR,BQ$271,FALSE),LEN(VLOOKUP($A94,csapatok!$A:$GR,BQ$271,FALSE))-6),'csapat-ranglista'!$A:$CC,BQ$272,FALSE)/8,VLOOKUP(VLOOKUP($A94,csapatok!$A:$GR,BQ$271,FALSE),'csapat-ranglista'!$A:$CC,BQ$272,FALSE)/4),0)</f>
        <v>0</v>
      </c>
      <c r="BR94" s="226">
        <f>IFERROR(IF(RIGHT(VLOOKUP($A94,csapatok!$A:$GR,BR$271,FALSE),5)="Csere",VLOOKUP(LEFT(VLOOKUP($A94,csapatok!$A:$GR,BR$271,FALSE),LEN(VLOOKUP($A94,csapatok!$A:$GR,BR$271,FALSE))-6),'csapat-ranglista'!$A:$CC,BR$272,FALSE)/8,VLOOKUP(VLOOKUP($A94,csapatok!$A:$GR,BR$271,FALSE),'csapat-ranglista'!$A:$CC,BR$272,FALSE)/4),0)</f>
        <v>0</v>
      </c>
      <c r="BS94" s="226">
        <f>IFERROR(IF(RIGHT(VLOOKUP($A94,csapatok!$A:$GR,BS$271,FALSE),5)="Csere",VLOOKUP(LEFT(VLOOKUP($A94,csapatok!$A:$GR,BS$271,FALSE),LEN(VLOOKUP($A94,csapatok!$A:$GR,BS$271,FALSE))-6),'csapat-ranglista'!$A:$CC,BS$272,FALSE)/8,VLOOKUP(VLOOKUP($A94,csapatok!$A:$GR,BS$271,FALSE),'csapat-ranglista'!$A:$CC,BS$272,FALSE)/4),0)</f>
        <v>0</v>
      </c>
      <c r="BT94" s="226">
        <f>IFERROR(IF(RIGHT(VLOOKUP($A94,csapatok!$A:$GR,BT$271,FALSE),5)="Csere",VLOOKUP(LEFT(VLOOKUP($A94,csapatok!$A:$GR,BT$271,FALSE),LEN(VLOOKUP($A94,csapatok!$A:$GR,BT$271,FALSE))-6),'csapat-ranglista'!$A:$CC,BT$272,FALSE)/8,VLOOKUP(VLOOKUP($A94,csapatok!$A:$GR,BT$271,FALSE),'csapat-ranglista'!$A:$CC,BT$272,FALSE)/4),0)</f>
        <v>0</v>
      </c>
      <c r="BU94" s="226">
        <f>IFERROR(IF(RIGHT(VLOOKUP($A94,csapatok!$A:$GR,BU$271,FALSE),5)="Csere",VLOOKUP(LEFT(VLOOKUP($A94,csapatok!$A:$GR,BU$271,FALSE),LEN(VLOOKUP($A94,csapatok!$A:$GR,BU$271,FALSE))-6),'csapat-ranglista'!$A:$CC,BU$272,FALSE)/8,VLOOKUP(VLOOKUP($A94,csapatok!$A:$GR,BU$271,FALSE),'csapat-ranglista'!$A:$CC,BU$272,FALSE)/4),0)</f>
        <v>0</v>
      </c>
      <c r="BV94" s="226">
        <f>IFERROR(IF(RIGHT(VLOOKUP($A94,csapatok!$A:$GR,BV$271,FALSE),5)="Csere",VLOOKUP(LEFT(VLOOKUP($A94,csapatok!$A:$GR,BV$271,FALSE),LEN(VLOOKUP($A94,csapatok!$A:$GR,BV$271,FALSE))-6),'csapat-ranglista'!$A:$CC,BV$272,FALSE)/8,VLOOKUP(VLOOKUP($A94,csapatok!$A:$GR,BV$271,FALSE),'csapat-ranglista'!$A:$CC,BV$272,FALSE)/4),0)</f>
        <v>0</v>
      </c>
      <c r="BW94" s="226">
        <f>IFERROR(IF(RIGHT(VLOOKUP($A94,csapatok!$A:$GR,BW$271,FALSE),5)="Csere",VLOOKUP(LEFT(VLOOKUP($A94,csapatok!$A:$GR,BW$271,FALSE),LEN(VLOOKUP($A94,csapatok!$A:$GR,BW$271,FALSE))-6),'csapat-ranglista'!$A:$CC,BW$272,FALSE)/8,VLOOKUP(VLOOKUP($A94,csapatok!$A:$GR,BW$271,FALSE),'csapat-ranglista'!$A:$CC,BW$272,FALSE)/4),0)</f>
        <v>0</v>
      </c>
      <c r="BX94" s="226">
        <f>IFERROR(IF(RIGHT(VLOOKUP($A94,csapatok!$A:$GR,BX$271,FALSE),5)="Csere",VLOOKUP(LEFT(VLOOKUP($A94,csapatok!$A:$GR,BX$271,FALSE),LEN(VLOOKUP($A94,csapatok!$A:$GR,BX$271,FALSE))-6),'csapat-ranglista'!$A:$CC,BX$272,FALSE)/8,VLOOKUP(VLOOKUP($A94,csapatok!$A:$GR,BX$271,FALSE),'csapat-ranglista'!$A:$CC,BX$272,FALSE)/4),0)</f>
        <v>0</v>
      </c>
      <c r="BY94" s="226">
        <f>IFERROR(IF(RIGHT(VLOOKUP($A94,csapatok!$A:$GR,BY$271,FALSE),5)="Csere",VLOOKUP(LEFT(VLOOKUP($A94,csapatok!$A:$GR,BY$271,FALSE),LEN(VLOOKUP($A94,csapatok!$A:$GR,BY$271,FALSE))-6),'csapat-ranglista'!$A:$CC,BY$272,FALSE)/8,VLOOKUP(VLOOKUP($A94,csapatok!$A:$GR,BY$271,FALSE),'csapat-ranglista'!$A:$CC,BY$272,FALSE)/4),0)</f>
        <v>0</v>
      </c>
      <c r="BZ94" s="226">
        <f>IFERROR(IF(RIGHT(VLOOKUP($A94,csapatok!$A:$GR,BZ$271,FALSE),5)="Csere",VLOOKUP(LEFT(VLOOKUP($A94,csapatok!$A:$GR,BZ$271,FALSE),LEN(VLOOKUP($A94,csapatok!$A:$GR,BZ$271,FALSE))-6),'csapat-ranglista'!$A:$CC,BZ$272,FALSE)/8,VLOOKUP(VLOOKUP($A94,csapatok!$A:$GR,BZ$271,FALSE),'csapat-ranglista'!$A:$CC,BZ$272,FALSE)/4),0)</f>
        <v>0</v>
      </c>
      <c r="CA94" s="226">
        <f>IFERROR(IF(RIGHT(VLOOKUP($A94,csapatok!$A:$GR,CA$271,FALSE),5)="Csere",VLOOKUP(LEFT(VLOOKUP($A94,csapatok!$A:$GR,CA$271,FALSE),LEN(VLOOKUP($A94,csapatok!$A:$GR,CA$271,FALSE))-6),'csapat-ranglista'!$A:$CC,CA$272,FALSE)/8,VLOOKUP(VLOOKUP($A94,csapatok!$A:$GR,CA$271,FALSE),'csapat-ranglista'!$A:$CC,CA$272,FALSE)/4),0)</f>
        <v>3.9038966776025208</v>
      </c>
      <c r="CB94" s="226">
        <f>IFERROR(IF(RIGHT(VLOOKUP($A94,csapatok!$A:$GR,CB$271,FALSE),5)="Csere",VLOOKUP(LEFT(VLOOKUP($A94,csapatok!$A:$GR,CB$271,FALSE),LEN(VLOOKUP($A94,csapatok!$A:$GR,CB$271,FALSE))-6),'csapat-ranglista'!$A:$CC,CB$272,FALSE)/8,VLOOKUP(VLOOKUP($A94,csapatok!$A:$GR,CB$271,FALSE),'csapat-ranglista'!$A:$CC,CB$272,FALSE)/4),0)</f>
        <v>0</v>
      </c>
      <c r="CC94" s="226">
        <f>IFERROR(IF(RIGHT(VLOOKUP($A94,csapatok!$A:$GR,CC$271,FALSE),5)="Csere",VLOOKUP(LEFT(VLOOKUP($A94,csapatok!$A:$GR,CC$271,FALSE),LEN(VLOOKUP($A94,csapatok!$A:$GR,CC$271,FALSE))-6),'csapat-ranglista'!$A:$CC,CC$272,FALSE)/8,VLOOKUP(VLOOKUP($A94,csapatok!$A:$GR,CC$271,FALSE),'csapat-ranglista'!$A:$CC,CC$272,FALSE)/4),0)</f>
        <v>0</v>
      </c>
      <c r="CD94" s="226">
        <f>IFERROR(IF(RIGHT(VLOOKUP($A94,csapatok!$A:$GR,CD$271,FALSE),5)="Csere",VLOOKUP(LEFT(VLOOKUP($A94,csapatok!$A:$GR,CD$271,FALSE),LEN(VLOOKUP($A94,csapatok!$A:$GR,CD$271,FALSE))-6),'csapat-ranglista'!$A:$CC,CD$272,FALSE)/8,VLOOKUP(VLOOKUP($A94,csapatok!$A:$GR,CD$271,FALSE),'csapat-ranglista'!$A:$CC,CD$272,FALSE)/4),0)</f>
        <v>0</v>
      </c>
      <c r="CE94" s="226">
        <f>IFERROR(IF(RIGHT(VLOOKUP($A94,csapatok!$A:$GR,CE$271,FALSE),5)="Csere",VLOOKUP(LEFT(VLOOKUP($A94,csapatok!$A:$GR,CE$271,FALSE),LEN(VLOOKUP($A94,csapatok!$A:$GR,CE$271,FALSE))-6),'csapat-ranglista'!$A:$CC,CE$272,FALSE)/8,VLOOKUP(VLOOKUP($A94,csapatok!$A:$GR,CE$271,FALSE),'csapat-ranglista'!$A:$CC,CE$272,FALSE)/4),0)</f>
        <v>0</v>
      </c>
      <c r="CF94" s="226">
        <f>IFERROR(IF(RIGHT(VLOOKUP($A94,csapatok!$A:$GR,CF$271,FALSE),5)="Csere",VLOOKUP(LEFT(VLOOKUP($A94,csapatok!$A:$GR,CF$271,FALSE),LEN(VLOOKUP($A94,csapatok!$A:$GR,CF$271,FALSE))-6),'csapat-ranglista'!$A:$CC,CF$272,FALSE)/8,VLOOKUP(VLOOKUP($A94,csapatok!$A:$GR,CF$271,FALSE),'csapat-ranglista'!$A:$CC,CF$272,FALSE)/4),0)</f>
        <v>0</v>
      </c>
      <c r="CG94" s="226">
        <f>IFERROR(IF(RIGHT(VLOOKUP($A94,csapatok!$A:$GR,CG$271,FALSE),5)="Csere",VLOOKUP(LEFT(VLOOKUP($A94,csapatok!$A:$GR,CG$271,FALSE),LEN(VLOOKUP($A94,csapatok!$A:$GR,CG$271,FALSE))-6),'csapat-ranglista'!$A:$CC,CG$272,FALSE)/8,VLOOKUP(VLOOKUP($A94,csapatok!$A:$GR,CG$271,FALSE),'csapat-ranglista'!$A:$CC,CG$272,FALSE)/4),0)</f>
        <v>0</v>
      </c>
      <c r="CH94" s="226">
        <f>IFERROR(IF(RIGHT(VLOOKUP($A94,csapatok!$A:$GR,CH$271,FALSE),5)="Csere",VLOOKUP(LEFT(VLOOKUP($A94,csapatok!$A:$GR,CH$271,FALSE),LEN(VLOOKUP($A94,csapatok!$A:$GR,CH$271,FALSE))-6),'csapat-ranglista'!$A:$CC,CH$272,FALSE)/8,VLOOKUP(VLOOKUP($A94,csapatok!$A:$GR,CH$271,FALSE),'csapat-ranglista'!$A:$CC,CH$272,FALSE)/4),0)</f>
        <v>0</v>
      </c>
      <c r="CI94" s="226">
        <f>IFERROR(IF(RIGHT(VLOOKUP($A94,csapatok!$A:$GR,CI$271,FALSE),5)="Csere",VLOOKUP(LEFT(VLOOKUP($A94,csapatok!$A:$GR,CI$271,FALSE),LEN(VLOOKUP($A94,csapatok!$A:$GR,CI$271,FALSE))-6),'csapat-ranglista'!$A:$CC,CI$272,FALSE)/8,VLOOKUP(VLOOKUP($A94,csapatok!$A:$GR,CI$271,FALSE),'csapat-ranglista'!$A:$CC,CI$272,FALSE)/4),0)</f>
        <v>0</v>
      </c>
      <c r="CJ94" s="227">
        <f>versenyek!$IQ$11*IFERROR(VLOOKUP(VLOOKUP($A94,versenyek!IP:IR,3,FALSE),szabalyok!$A$16:$B$23,2,FALSE)/4,0)</f>
        <v>0</v>
      </c>
      <c r="CK94" s="227">
        <f>versenyek!$IT$11*IFERROR(VLOOKUP(VLOOKUP($A94,versenyek!IS:IU,3,FALSE),szabalyok!$A$16:$B$23,2,FALSE)/4,0)</f>
        <v>0</v>
      </c>
      <c r="CL94" s="226"/>
      <c r="CM94" s="250">
        <f t="shared" si="4"/>
        <v>3.9038966776025208</v>
      </c>
    </row>
    <row r="95" spans="1:91">
      <c r="A95" s="32" t="s">
        <v>810</v>
      </c>
      <c r="B95" s="293">
        <v>32752</v>
      </c>
      <c r="C95" s="290" t="s">
        <v>736</v>
      </c>
      <c r="D95" s="32" t="s">
        <v>9</v>
      </c>
      <c r="E95" s="47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>
        <f>IFERROR(IF(RIGHT(VLOOKUP($A95,csapatok!$A:$BL,X$271,FALSE),5)="Csere",VLOOKUP(LEFT(VLOOKUP($A95,csapatok!$A:$BL,X$271,FALSE),LEN(VLOOKUP($A95,csapatok!$A:$BL,X$271,FALSE))-6),'csapat-ranglista'!$A:$CC,X$272,FALSE)/8,VLOOKUP(VLOOKUP($A95,csapatok!$A:$BL,X$271,FALSE),'csapat-ranglista'!$A:$CC,X$272,FALSE)/4),0)</f>
        <v>0</v>
      </c>
      <c r="Y95" s="32">
        <f>IFERROR(IF(RIGHT(VLOOKUP($A95,csapatok!$A:$BL,Y$271,FALSE),5)="Csere",VLOOKUP(LEFT(VLOOKUP($A95,csapatok!$A:$BL,Y$271,FALSE),LEN(VLOOKUP($A95,csapatok!$A:$BL,Y$271,FALSE))-6),'csapat-ranglista'!$A:$CC,Y$272,FALSE)/8,VLOOKUP(VLOOKUP($A95,csapatok!$A:$BL,Y$271,FALSE),'csapat-ranglista'!$A:$CC,Y$272,FALSE)/4),0)</f>
        <v>0</v>
      </c>
      <c r="Z95" s="32">
        <f>IFERROR(IF(RIGHT(VLOOKUP($A95,csapatok!$A:$BL,Z$271,FALSE),5)="Csere",VLOOKUP(LEFT(VLOOKUP($A95,csapatok!$A:$BL,Z$271,FALSE),LEN(VLOOKUP($A95,csapatok!$A:$BL,Z$271,FALSE))-6),'csapat-ranglista'!$A:$CC,Z$272,FALSE)/8,VLOOKUP(VLOOKUP($A95,csapatok!$A:$BL,Z$271,FALSE),'csapat-ranglista'!$A:$CC,Z$272,FALSE)/4),0)</f>
        <v>0</v>
      </c>
      <c r="AA95" s="32">
        <f>IFERROR(IF(RIGHT(VLOOKUP($A95,csapatok!$A:$BL,AA$271,FALSE),5)="Csere",VLOOKUP(LEFT(VLOOKUP($A95,csapatok!$A:$BL,AA$271,FALSE),LEN(VLOOKUP($A95,csapatok!$A:$BL,AA$271,FALSE))-6),'csapat-ranglista'!$A:$CC,AA$272,FALSE)/8,VLOOKUP(VLOOKUP($A95,csapatok!$A:$BL,AA$271,FALSE),'csapat-ranglista'!$A:$CC,AA$272,FALSE)/4),0)</f>
        <v>0</v>
      </c>
      <c r="AB95" s="226">
        <f>IFERROR(IF(RIGHT(VLOOKUP($A95,csapatok!$A:$BL,AB$271,FALSE),5)="Csere",VLOOKUP(LEFT(VLOOKUP($A95,csapatok!$A:$BL,AB$271,FALSE),LEN(VLOOKUP($A95,csapatok!$A:$BL,AB$271,FALSE))-6),'csapat-ranglista'!$A:$CC,AB$272,FALSE)/8,VLOOKUP(VLOOKUP($A95,csapatok!$A:$BL,AB$271,FALSE),'csapat-ranglista'!$A:$CC,AB$272,FALSE)/4),0)</f>
        <v>0</v>
      </c>
      <c r="AC95" s="226">
        <f>IFERROR(IF(RIGHT(VLOOKUP($A95,csapatok!$A:$BL,AC$271,FALSE),5)="Csere",VLOOKUP(LEFT(VLOOKUP($A95,csapatok!$A:$BL,AC$271,FALSE),LEN(VLOOKUP($A95,csapatok!$A:$BL,AC$271,FALSE))-6),'csapat-ranglista'!$A:$CC,AC$272,FALSE)/8,VLOOKUP(VLOOKUP($A95,csapatok!$A:$BL,AC$271,FALSE),'csapat-ranglista'!$A:$CC,AC$272,FALSE)/4),0)</f>
        <v>0</v>
      </c>
      <c r="AD95" s="226">
        <f>IFERROR(IF(RIGHT(VLOOKUP($A95,csapatok!$A:$BL,AD$271,FALSE),5)="Csere",VLOOKUP(LEFT(VLOOKUP($A95,csapatok!$A:$BL,AD$271,FALSE),LEN(VLOOKUP($A95,csapatok!$A:$BL,AD$271,FALSE))-6),'csapat-ranglista'!$A:$CC,AD$272,FALSE)/8,VLOOKUP(VLOOKUP($A95,csapatok!$A:$BL,AD$271,FALSE),'csapat-ranglista'!$A:$CC,AD$272,FALSE)/4),0)</f>
        <v>0</v>
      </c>
      <c r="AE95" s="226">
        <f>IFERROR(IF(RIGHT(VLOOKUP($A95,csapatok!$A:$BL,AE$271,FALSE),5)="Csere",VLOOKUP(LEFT(VLOOKUP($A95,csapatok!$A:$BL,AE$271,FALSE),LEN(VLOOKUP($A95,csapatok!$A:$BL,AE$271,FALSE))-6),'csapat-ranglista'!$A:$CC,AE$272,FALSE)/8,VLOOKUP(VLOOKUP($A95,csapatok!$A:$BL,AE$271,FALSE),'csapat-ranglista'!$A:$CC,AE$272,FALSE)/4),0)</f>
        <v>0</v>
      </c>
      <c r="AF95" s="226">
        <f>IFERROR(IF(RIGHT(VLOOKUP($A95,csapatok!$A:$BL,AF$271,FALSE),5)="Csere",VLOOKUP(LEFT(VLOOKUP($A95,csapatok!$A:$BL,AF$271,FALSE),LEN(VLOOKUP($A95,csapatok!$A:$BL,AF$271,FALSE))-6),'csapat-ranglista'!$A:$CC,AF$272,FALSE)/8,VLOOKUP(VLOOKUP($A95,csapatok!$A:$BL,AF$271,FALSE),'csapat-ranglista'!$A:$CC,AF$272,FALSE)/4),0)</f>
        <v>0</v>
      </c>
      <c r="AG95" s="226">
        <f>IFERROR(IF(RIGHT(VLOOKUP($A95,csapatok!$A:$BL,AG$271,FALSE),5)="Csere",VLOOKUP(LEFT(VLOOKUP($A95,csapatok!$A:$BL,AG$271,FALSE),LEN(VLOOKUP($A95,csapatok!$A:$BL,AG$271,FALSE))-6),'csapat-ranglista'!$A:$CC,AG$272,FALSE)/8,VLOOKUP(VLOOKUP($A95,csapatok!$A:$BL,AG$271,FALSE),'csapat-ranglista'!$A:$CC,AG$272,FALSE)/4),0)</f>
        <v>0</v>
      </c>
      <c r="AH95" s="226">
        <f>IFERROR(IF(RIGHT(VLOOKUP($A95,csapatok!$A:$BL,AH$271,FALSE),5)="Csere",VLOOKUP(LEFT(VLOOKUP($A95,csapatok!$A:$BL,AH$271,FALSE),LEN(VLOOKUP($A95,csapatok!$A:$BL,AH$271,FALSE))-6),'csapat-ranglista'!$A:$CC,AH$272,FALSE)/8,VLOOKUP(VLOOKUP($A95,csapatok!$A:$BL,AH$271,FALSE),'csapat-ranglista'!$A:$CC,AH$272,FALSE)/4),0)</f>
        <v>0</v>
      </c>
      <c r="AI95" s="226">
        <f>IFERROR(IF(RIGHT(VLOOKUP($A95,csapatok!$A:$BL,AI$271,FALSE),5)="Csere",VLOOKUP(LEFT(VLOOKUP($A95,csapatok!$A:$BL,AI$271,FALSE),LEN(VLOOKUP($A95,csapatok!$A:$BL,AI$271,FALSE))-6),'csapat-ranglista'!$A:$CC,AI$272,FALSE)/8,VLOOKUP(VLOOKUP($A95,csapatok!$A:$BL,AI$271,FALSE),'csapat-ranglista'!$A:$CC,AI$272,FALSE)/4),0)</f>
        <v>0</v>
      </c>
      <c r="AJ95" s="226">
        <f>IFERROR(IF(RIGHT(VLOOKUP($A95,csapatok!$A:$BL,AJ$271,FALSE),5)="Csere",VLOOKUP(LEFT(VLOOKUP($A95,csapatok!$A:$BL,AJ$271,FALSE),LEN(VLOOKUP($A95,csapatok!$A:$BL,AJ$271,FALSE))-6),'csapat-ranglista'!$A:$CC,AJ$272,FALSE)/8,VLOOKUP(VLOOKUP($A95,csapatok!$A:$BL,AJ$271,FALSE),'csapat-ranglista'!$A:$CC,AJ$272,FALSE)/2),0)</f>
        <v>0</v>
      </c>
      <c r="AK95" s="226">
        <f>IFERROR(IF(RIGHT(VLOOKUP($A95,csapatok!$A:$CN,AK$271,FALSE),5)="Csere",VLOOKUP(LEFT(VLOOKUP($A95,csapatok!$A:$CN,AK$271,FALSE),LEN(VLOOKUP($A95,csapatok!$A:$CN,AK$271,FALSE))-6),'csapat-ranglista'!$A:$CC,AK$272,FALSE)/8,VLOOKUP(VLOOKUP($A95,csapatok!$A:$CN,AK$271,FALSE),'csapat-ranglista'!$A:$CC,AK$272,FALSE)/4),0)</f>
        <v>0</v>
      </c>
      <c r="AL95" s="226">
        <f>IFERROR(IF(RIGHT(VLOOKUP($A95,csapatok!$A:$CN,AL$271,FALSE),5)="Csere",VLOOKUP(LEFT(VLOOKUP($A95,csapatok!$A:$CN,AL$271,FALSE),LEN(VLOOKUP($A95,csapatok!$A:$CN,AL$271,FALSE))-6),'csapat-ranglista'!$A:$CC,AL$272,FALSE)/8,VLOOKUP(VLOOKUP($A95,csapatok!$A:$CN,AL$271,FALSE),'csapat-ranglista'!$A:$CC,AL$272,FALSE)/4),0)</f>
        <v>0</v>
      </c>
      <c r="AM95" s="226">
        <f>IFERROR(IF(RIGHT(VLOOKUP($A95,csapatok!$A:$CN,AM$271,FALSE),5)="Csere",VLOOKUP(LEFT(VLOOKUP($A95,csapatok!$A:$CN,AM$271,FALSE),LEN(VLOOKUP($A95,csapatok!$A:$CN,AM$271,FALSE))-6),'csapat-ranglista'!$A:$CC,AM$272,FALSE)/8,VLOOKUP(VLOOKUP($A95,csapatok!$A:$CN,AM$271,FALSE),'csapat-ranglista'!$A:$CC,AM$272,FALSE)/4),0)</f>
        <v>0</v>
      </c>
      <c r="AN95" s="226">
        <f>IFERROR(IF(RIGHT(VLOOKUP($A95,csapatok!$A:$CN,AN$271,FALSE),5)="Csere",VLOOKUP(LEFT(VLOOKUP($A95,csapatok!$A:$CN,AN$271,FALSE),LEN(VLOOKUP($A95,csapatok!$A:$CN,AN$271,FALSE))-6),'csapat-ranglista'!$A:$CC,AN$272,FALSE)/8,VLOOKUP(VLOOKUP($A95,csapatok!$A:$CN,AN$271,FALSE),'csapat-ranglista'!$A:$CC,AN$272,FALSE)/4),0)</f>
        <v>0</v>
      </c>
      <c r="AO95" s="226">
        <f>IFERROR(IF(RIGHT(VLOOKUP($A95,csapatok!$A:$CN,AO$271,FALSE),5)="Csere",VLOOKUP(LEFT(VLOOKUP($A95,csapatok!$A:$CN,AO$271,FALSE),LEN(VLOOKUP($A95,csapatok!$A:$CN,AO$271,FALSE))-6),'csapat-ranglista'!$A:$CC,AO$272,FALSE)/8,VLOOKUP(VLOOKUP($A95,csapatok!$A:$CN,AO$271,FALSE),'csapat-ranglista'!$A:$CC,AO$272,FALSE)/4),0)</f>
        <v>0</v>
      </c>
      <c r="AP95" s="226">
        <f>IFERROR(IF(RIGHT(VLOOKUP($A95,csapatok!$A:$CN,AP$271,FALSE),5)="Csere",VLOOKUP(LEFT(VLOOKUP($A95,csapatok!$A:$CN,AP$271,FALSE),LEN(VLOOKUP($A95,csapatok!$A:$CN,AP$271,FALSE))-6),'csapat-ranglista'!$A:$CC,AP$272,FALSE)/8,VLOOKUP(VLOOKUP($A95,csapatok!$A:$CN,AP$271,FALSE),'csapat-ranglista'!$A:$CC,AP$272,FALSE)/4),0)</f>
        <v>0</v>
      </c>
      <c r="AQ95" s="226">
        <f>IFERROR(IF(RIGHT(VLOOKUP($A95,csapatok!$A:$CN,AQ$271,FALSE),5)="Csere",VLOOKUP(LEFT(VLOOKUP($A95,csapatok!$A:$CN,AQ$271,FALSE),LEN(VLOOKUP($A95,csapatok!$A:$CN,AQ$271,FALSE))-6),'csapat-ranglista'!$A:$CC,AQ$272,FALSE)/8,VLOOKUP(VLOOKUP($A95,csapatok!$A:$CN,AQ$271,FALSE),'csapat-ranglista'!$A:$CC,AQ$272,FALSE)/4),0)</f>
        <v>0</v>
      </c>
      <c r="AR95" s="226">
        <f>IFERROR(IF(RIGHT(VLOOKUP($A95,csapatok!$A:$CN,AR$271,FALSE),5)="Csere",VLOOKUP(LEFT(VLOOKUP($A95,csapatok!$A:$CN,AR$271,FALSE),LEN(VLOOKUP($A95,csapatok!$A:$CN,AR$271,FALSE))-6),'csapat-ranglista'!$A:$CC,AR$272,FALSE)/8,VLOOKUP(VLOOKUP($A95,csapatok!$A:$CN,AR$271,FALSE),'csapat-ranglista'!$A:$CC,AR$272,FALSE)/4),0)</f>
        <v>0</v>
      </c>
      <c r="AS95" s="226">
        <f>IFERROR(IF(RIGHT(VLOOKUP($A95,csapatok!$A:$CN,AS$271,FALSE),5)="Csere",VLOOKUP(LEFT(VLOOKUP($A95,csapatok!$A:$CN,AS$271,FALSE),LEN(VLOOKUP($A95,csapatok!$A:$CN,AS$271,FALSE))-6),'csapat-ranglista'!$A:$CC,AS$272,FALSE)/8,VLOOKUP(VLOOKUP($A95,csapatok!$A:$CN,AS$271,FALSE),'csapat-ranglista'!$A:$CC,AS$272,FALSE)/4),0)</f>
        <v>0</v>
      </c>
      <c r="AT95" s="226">
        <f>IFERROR(IF(RIGHT(VLOOKUP($A95,csapatok!$A:$CN,AT$271,FALSE),5)="Csere",VLOOKUP(LEFT(VLOOKUP($A95,csapatok!$A:$CN,AT$271,FALSE),LEN(VLOOKUP($A95,csapatok!$A:$CN,AT$271,FALSE))-6),'csapat-ranglista'!$A:$CC,AT$272,FALSE)/8,VLOOKUP(VLOOKUP($A95,csapatok!$A:$CN,AT$271,FALSE),'csapat-ranglista'!$A:$CC,AT$272,FALSE)/4),0)</f>
        <v>0</v>
      </c>
      <c r="AU95" s="226">
        <f>IFERROR(IF(RIGHT(VLOOKUP($A95,csapatok!$A:$CN,AU$271,FALSE),5)="Csere",VLOOKUP(LEFT(VLOOKUP($A95,csapatok!$A:$CN,AU$271,FALSE),LEN(VLOOKUP($A95,csapatok!$A:$CN,AU$271,FALSE))-6),'csapat-ranglista'!$A:$CC,AU$272,FALSE)/8,VLOOKUP(VLOOKUP($A95,csapatok!$A:$CN,AU$271,FALSE),'csapat-ranglista'!$A:$CC,AU$272,FALSE)/4),0)</f>
        <v>0</v>
      </c>
      <c r="AV95" s="226">
        <f>IFERROR(IF(RIGHT(VLOOKUP($A95,csapatok!$A:$CN,AV$271,FALSE),5)="Csere",VLOOKUP(LEFT(VLOOKUP($A95,csapatok!$A:$CN,AV$271,FALSE),LEN(VLOOKUP($A95,csapatok!$A:$CN,AV$271,FALSE))-6),'csapat-ranglista'!$A:$CC,AV$272,FALSE)/8,VLOOKUP(VLOOKUP($A95,csapatok!$A:$CN,AV$271,FALSE),'csapat-ranglista'!$A:$CC,AV$272,FALSE)/4),0)</f>
        <v>0</v>
      </c>
      <c r="AW95" s="226">
        <f>IFERROR(IF(RIGHT(VLOOKUP($A95,csapatok!$A:$CN,AW$271,FALSE),5)="Csere",VLOOKUP(LEFT(VLOOKUP($A95,csapatok!$A:$CN,AW$271,FALSE),LEN(VLOOKUP($A95,csapatok!$A:$CN,AW$271,FALSE))-6),'csapat-ranglista'!$A:$CC,AW$272,FALSE)/8,VLOOKUP(VLOOKUP($A95,csapatok!$A:$CN,AW$271,FALSE),'csapat-ranglista'!$A:$CC,AW$272,FALSE)/4),0)</f>
        <v>0</v>
      </c>
      <c r="AX95" s="226">
        <f>IFERROR(IF(RIGHT(VLOOKUP($A95,csapatok!$A:$CN,AX$271,FALSE),5)="Csere",VLOOKUP(LEFT(VLOOKUP($A95,csapatok!$A:$CN,AX$271,FALSE),LEN(VLOOKUP($A95,csapatok!$A:$CN,AX$271,FALSE))-6),'csapat-ranglista'!$A:$CC,AX$272,FALSE)/8,VLOOKUP(VLOOKUP($A95,csapatok!$A:$CN,AX$271,FALSE),'csapat-ranglista'!$A:$CC,AX$272,FALSE)/4),0)</f>
        <v>0</v>
      </c>
      <c r="AY95" s="226">
        <f>IFERROR(IF(RIGHT(VLOOKUP($A95,csapatok!$A:$GR,AY$271,FALSE),5)="Csere",VLOOKUP(LEFT(VLOOKUP($A95,csapatok!$A:$GR,AY$271,FALSE),LEN(VLOOKUP($A95,csapatok!$A:$GR,AY$271,FALSE))-6),'csapat-ranglista'!$A:$CC,AY$272,FALSE)/8,VLOOKUP(VLOOKUP($A95,csapatok!$A:$GR,AY$271,FALSE),'csapat-ranglista'!$A:$CC,AY$272,FALSE)/4),0)</f>
        <v>0</v>
      </c>
      <c r="AZ95" s="226">
        <f>IFERROR(IF(RIGHT(VLOOKUP($A95,csapatok!$A:$GR,AZ$271,FALSE),5)="Csere",VLOOKUP(LEFT(VLOOKUP($A95,csapatok!$A:$GR,AZ$271,FALSE),LEN(VLOOKUP($A95,csapatok!$A:$GR,AZ$271,FALSE))-6),'csapat-ranglista'!$A:$CC,AZ$272,FALSE)/8,VLOOKUP(VLOOKUP($A95,csapatok!$A:$GR,AZ$271,FALSE),'csapat-ranglista'!$A:$CC,AZ$272,FALSE)/4),0)</f>
        <v>0</v>
      </c>
      <c r="BA95" s="226">
        <f>IFERROR(IF(RIGHT(VLOOKUP($A95,csapatok!$A:$GR,BA$271,FALSE),5)="Csere",VLOOKUP(LEFT(VLOOKUP($A95,csapatok!$A:$GR,BA$271,FALSE),LEN(VLOOKUP($A95,csapatok!$A:$GR,BA$271,FALSE))-6),'csapat-ranglista'!$A:$CC,BA$272,FALSE)/8,VLOOKUP(VLOOKUP($A95,csapatok!$A:$GR,BA$271,FALSE),'csapat-ranglista'!$A:$CC,BA$272,FALSE)/4),0)</f>
        <v>0</v>
      </c>
      <c r="BB95" s="226">
        <f>IFERROR(IF(RIGHT(VLOOKUP($A95,csapatok!$A:$GR,BB$271,FALSE),5)="Csere",VLOOKUP(LEFT(VLOOKUP($A95,csapatok!$A:$GR,BB$271,FALSE),LEN(VLOOKUP($A95,csapatok!$A:$GR,BB$271,FALSE))-6),'csapat-ranglista'!$A:$CC,BB$272,FALSE)/8,VLOOKUP(VLOOKUP($A95,csapatok!$A:$GR,BB$271,FALSE),'csapat-ranglista'!$A:$CC,BB$272,FALSE)/4),0)</f>
        <v>0</v>
      </c>
      <c r="BC95" s="227">
        <f>versenyek!$ES$11*IFERROR(VLOOKUP(VLOOKUP($A95,versenyek!ER:ET,3,FALSE),szabalyok!$A$16:$B$23,2,FALSE)/4,0)</f>
        <v>0</v>
      </c>
      <c r="BD95" s="227">
        <f>versenyek!$EV$11*IFERROR(VLOOKUP(VLOOKUP($A95,versenyek!EU:EW,3,FALSE),szabalyok!$A$16:$B$23,2,FALSE)/4,0)</f>
        <v>0</v>
      </c>
      <c r="BE95" s="226">
        <f>IFERROR(IF(RIGHT(VLOOKUP($A95,csapatok!$A:$GR,BE$271,FALSE),5)="Csere",VLOOKUP(LEFT(VLOOKUP($A95,csapatok!$A:$GR,BE$271,FALSE),LEN(VLOOKUP($A95,csapatok!$A:$GR,BE$271,FALSE))-6),'csapat-ranglista'!$A:$CC,BE$272,FALSE)/8,VLOOKUP(VLOOKUP($A95,csapatok!$A:$GR,BE$271,FALSE),'csapat-ranglista'!$A:$CC,BE$272,FALSE)/4),0)</f>
        <v>0</v>
      </c>
      <c r="BF95" s="226">
        <f>IFERROR(IF(RIGHT(VLOOKUP($A95,csapatok!$A:$GR,BF$271,FALSE),5)="Csere",VLOOKUP(LEFT(VLOOKUP($A95,csapatok!$A:$GR,BF$271,FALSE),LEN(VLOOKUP($A95,csapatok!$A:$GR,BF$271,FALSE))-6),'csapat-ranglista'!$A:$CC,BF$272,FALSE)/8,VLOOKUP(VLOOKUP($A95,csapatok!$A:$GR,BF$271,FALSE),'csapat-ranglista'!$A:$CC,BF$272,FALSE)/4),0)</f>
        <v>0</v>
      </c>
      <c r="BG95" s="226">
        <f>IFERROR(IF(RIGHT(VLOOKUP($A95,csapatok!$A:$GR,BG$271,FALSE),5)="Csere",VLOOKUP(LEFT(VLOOKUP($A95,csapatok!$A:$GR,BG$271,FALSE),LEN(VLOOKUP($A95,csapatok!$A:$GR,BG$271,FALSE))-6),'csapat-ranglista'!$A:$CC,BG$272,FALSE)/8,VLOOKUP(VLOOKUP($A95,csapatok!$A:$GR,BG$271,FALSE),'csapat-ranglista'!$A:$CC,BG$272,FALSE)/4),0)</f>
        <v>0</v>
      </c>
      <c r="BH95" s="226">
        <f>IFERROR(IF(RIGHT(VLOOKUP($A95,csapatok!$A:$GR,BH$271,FALSE),5)="Csere",VLOOKUP(LEFT(VLOOKUP($A95,csapatok!$A:$GR,BH$271,FALSE),LEN(VLOOKUP($A95,csapatok!$A:$GR,BH$271,FALSE))-6),'csapat-ranglista'!$A:$CC,BH$272,FALSE)/8,VLOOKUP(VLOOKUP($A95,csapatok!$A:$GR,BH$271,FALSE),'csapat-ranglista'!$A:$CC,BH$272,FALSE)/4),0)</f>
        <v>0</v>
      </c>
      <c r="BI95" s="226">
        <f>IFERROR(IF(RIGHT(VLOOKUP($A95,csapatok!$A:$GR,BI$271,FALSE),5)="Csere",VLOOKUP(LEFT(VLOOKUP($A95,csapatok!$A:$GR,BI$271,FALSE),LEN(VLOOKUP($A95,csapatok!$A:$GR,BI$271,FALSE))-6),'csapat-ranglista'!$A:$CC,BI$272,FALSE)/8,VLOOKUP(VLOOKUP($A95,csapatok!$A:$GR,BI$271,FALSE),'csapat-ranglista'!$A:$CC,BI$272,FALSE)/4),0)</f>
        <v>0</v>
      </c>
      <c r="BJ95" s="226">
        <f>IFERROR(IF(RIGHT(VLOOKUP($A95,csapatok!$A:$GR,BJ$271,FALSE),5)="Csere",VLOOKUP(LEFT(VLOOKUP($A95,csapatok!$A:$GR,BJ$271,FALSE),LEN(VLOOKUP($A95,csapatok!$A:$GR,BJ$271,FALSE))-6),'csapat-ranglista'!$A:$CC,BJ$272,FALSE)/8,VLOOKUP(VLOOKUP($A95,csapatok!$A:$GR,BJ$271,FALSE),'csapat-ranglista'!$A:$CC,BJ$272,FALSE)/4),0)</f>
        <v>0</v>
      </c>
      <c r="BK95" s="226">
        <f>IFERROR(IF(RIGHT(VLOOKUP($A95,csapatok!$A:$GR,BK$271,FALSE),5)="Csere",VLOOKUP(LEFT(VLOOKUP($A95,csapatok!$A:$GR,BK$271,FALSE),LEN(VLOOKUP($A95,csapatok!$A:$GR,BK$271,FALSE))-6),'csapat-ranglista'!$A:$CC,BK$272,FALSE)/8,VLOOKUP(VLOOKUP($A95,csapatok!$A:$GR,BK$271,FALSE),'csapat-ranglista'!$A:$CC,BK$272,FALSE)/4),0)</f>
        <v>0</v>
      </c>
      <c r="BL95" s="226">
        <f>IFERROR(IF(RIGHT(VLOOKUP($A95,csapatok!$A:$GR,BL$271,FALSE),5)="Csere",VLOOKUP(LEFT(VLOOKUP($A95,csapatok!$A:$GR,BL$271,FALSE),LEN(VLOOKUP($A95,csapatok!$A:$GR,BL$271,FALSE))-6),'csapat-ranglista'!$A:$CC,BL$272,FALSE)/8,VLOOKUP(VLOOKUP($A95,csapatok!$A:$GR,BL$271,FALSE),'csapat-ranglista'!$A:$CC,BL$272,FALSE)/4),0)</f>
        <v>0</v>
      </c>
      <c r="BM95" s="226">
        <f>IFERROR(IF(RIGHT(VLOOKUP($A95,csapatok!$A:$GR,BM$271,FALSE),5)="Csere",VLOOKUP(LEFT(VLOOKUP($A95,csapatok!$A:$GR,BM$271,FALSE),LEN(VLOOKUP($A95,csapatok!$A:$GR,BM$271,FALSE))-6),'csapat-ranglista'!$A:$CC,BM$272,FALSE)/8,VLOOKUP(VLOOKUP($A95,csapatok!$A:$GR,BM$271,FALSE),'csapat-ranglista'!$A:$CC,BM$272,FALSE)/4),0)</f>
        <v>0</v>
      </c>
      <c r="BN95" s="226">
        <f>IFERROR(IF(RIGHT(VLOOKUP($A95,csapatok!$A:$GR,BN$271,FALSE),5)="Csere",VLOOKUP(LEFT(VLOOKUP($A95,csapatok!$A:$GR,BN$271,FALSE),LEN(VLOOKUP($A95,csapatok!$A:$GR,BN$271,FALSE))-6),'csapat-ranglista'!$A:$CC,BN$272,FALSE)/8,VLOOKUP(VLOOKUP($A95,csapatok!$A:$GR,BN$271,FALSE),'csapat-ranglista'!$A:$CC,BN$272,FALSE)/4),0)</f>
        <v>0</v>
      </c>
      <c r="BO95" s="226">
        <f>IFERROR(IF(RIGHT(VLOOKUP($A95,csapatok!$A:$GR,BO$271,FALSE),5)="Csere",VLOOKUP(LEFT(VLOOKUP($A95,csapatok!$A:$GR,BO$271,FALSE),LEN(VLOOKUP($A95,csapatok!$A:$GR,BO$271,FALSE))-6),'csapat-ranglista'!$A:$CC,BO$272,FALSE)/8,VLOOKUP(VLOOKUP($A95,csapatok!$A:$GR,BO$271,FALSE),'csapat-ranglista'!$A:$CC,BO$272,FALSE)/4),0)</f>
        <v>0</v>
      </c>
      <c r="BP95" s="226">
        <f>IFERROR(IF(RIGHT(VLOOKUP($A95,csapatok!$A:$GR,BP$271,FALSE),5)="Csere",VLOOKUP(LEFT(VLOOKUP($A95,csapatok!$A:$GR,BP$271,FALSE),LEN(VLOOKUP($A95,csapatok!$A:$GR,BP$271,FALSE))-6),'csapat-ranglista'!$A:$CC,BP$272,FALSE)/8,VLOOKUP(VLOOKUP($A95,csapatok!$A:$GR,BP$271,FALSE),'csapat-ranglista'!$A:$CC,BP$272,FALSE)/4),0)</f>
        <v>0</v>
      </c>
      <c r="BQ95" s="226">
        <f>IFERROR(IF(RIGHT(VLOOKUP($A95,csapatok!$A:$GR,BQ$271,FALSE),5)="Csere",VLOOKUP(LEFT(VLOOKUP($A95,csapatok!$A:$GR,BQ$271,FALSE),LEN(VLOOKUP($A95,csapatok!$A:$GR,BQ$271,FALSE))-6),'csapat-ranglista'!$A:$CC,BQ$272,FALSE)/8,VLOOKUP(VLOOKUP($A95,csapatok!$A:$GR,BQ$271,FALSE),'csapat-ranglista'!$A:$CC,BQ$272,FALSE)/4),0)</f>
        <v>0</v>
      </c>
      <c r="BR95" s="226">
        <f>IFERROR(IF(RIGHT(VLOOKUP($A95,csapatok!$A:$GR,BR$271,FALSE),5)="Csere",VLOOKUP(LEFT(VLOOKUP($A95,csapatok!$A:$GR,BR$271,FALSE),LEN(VLOOKUP($A95,csapatok!$A:$GR,BR$271,FALSE))-6),'csapat-ranglista'!$A:$CC,BR$272,FALSE)/8,VLOOKUP(VLOOKUP($A95,csapatok!$A:$GR,BR$271,FALSE),'csapat-ranglista'!$A:$CC,BR$272,FALSE)/4),0)</f>
        <v>0</v>
      </c>
      <c r="BS95" s="226">
        <f>IFERROR(IF(RIGHT(VLOOKUP($A95,csapatok!$A:$GR,BS$271,FALSE),5)="Csere",VLOOKUP(LEFT(VLOOKUP($A95,csapatok!$A:$GR,BS$271,FALSE),LEN(VLOOKUP($A95,csapatok!$A:$GR,BS$271,FALSE))-6),'csapat-ranglista'!$A:$CC,BS$272,FALSE)/8,VLOOKUP(VLOOKUP($A95,csapatok!$A:$GR,BS$271,FALSE),'csapat-ranglista'!$A:$CC,BS$272,FALSE)/4),0)</f>
        <v>0</v>
      </c>
      <c r="BT95" s="226">
        <f>IFERROR(IF(RIGHT(VLOOKUP($A95,csapatok!$A:$GR,BT$271,FALSE),5)="Csere",VLOOKUP(LEFT(VLOOKUP($A95,csapatok!$A:$GR,BT$271,FALSE),LEN(VLOOKUP($A95,csapatok!$A:$GR,BT$271,FALSE))-6),'csapat-ranglista'!$A:$CC,BT$272,FALSE)/8,VLOOKUP(VLOOKUP($A95,csapatok!$A:$GR,BT$271,FALSE),'csapat-ranglista'!$A:$CC,BT$272,FALSE)/4),0)</f>
        <v>0</v>
      </c>
      <c r="BU95" s="226">
        <f>IFERROR(IF(RIGHT(VLOOKUP($A95,csapatok!$A:$GR,BU$271,FALSE),5)="Csere",VLOOKUP(LEFT(VLOOKUP($A95,csapatok!$A:$GR,BU$271,FALSE),LEN(VLOOKUP($A95,csapatok!$A:$GR,BU$271,FALSE))-6),'csapat-ranglista'!$A:$CC,BU$272,FALSE)/8,VLOOKUP(VLOOKUP($A95,csapatok!$A:$GR,BU$271,FALSE),'csapat-ranglista'!$A:$CC,BU$272,FALSE)/4),0)</f>
        <v>0</v>
      </c>
      <c r="BV95" s="226">
        <f>IFERROR(IF(RIGHT(VLOOKUP($A95,csapatok!$A:$GR,BV$271,FALSE),5)="Csere",VLOOKUP(LEFT(VLOOKUP($A95,csapatok!$A:$GR,BV$271,FALSE),LEN(VLOOKUP($A95,csapatok!$A:$GR,BV$271,FALSE))-6),'csapat-ranglista'!$A:$CC,BV$272,FALSE)/8,VLOOKUP(VLOOKUP($A95,csapatok!$A:$GR,BV$271,FALSE),'csapat-ranglista'!$A:$CC,BV$272,FALSE)/4),0)</f>
        <v>0</v>
      </c>
      <c r="BW95" s="226">
        <f>IFERROR(IF(RIGHT(VLOOKUP($A95,csapatok!$A:$GR,BW$271,FALSE),5)="Csere",VLOOKUP(LEFT(VLOOKUP($A95,csapatok!$A:$GR,BW$271,FALSE),LEN(VLOOKUP($A95,csapatok!$A:$GR,BW$271,FALSE))-6),'csapat-ranglista'!$A:$CC,BW$272,FALSE)/8,VLOOKUP(VLOOKUP($A95,csapatok!$A:$GR,BW$271,FALSE),'csapat-ranglista'!$A:$CC,BW$272,FALSE)/4),0)</f>
        <v>0</v>
      </c>
      <c r="BX95" s="226">
        <f>IFERROR(IF(RIGHT(VLOOKUP($A95,csapatok!$A:$GR,BX$271,FALSE),5)="Csere",VLOOKUP(LEFT(VLOOKUP($A95,csapatok!$A:$GR,BX$271,FALSE),LEN(VLOOKUP($A95,csapatok!$A:$GR,BX$271,FALSE))-6),'csapat-ranglista'!$A:$CC,BX$272,FALSE)/8,VLOOKUP(VLOOKUP($A95,csapatok!$A:$GR,BX$271,FALSE),'csapat-ranglista'!$A:$CC,BX$272,FALSE)/4),0)</f>
        <v>0</v>
      </c>
      <c r="BY95" s="226">
        <f>IFERROR(IF(RIGHT(VLOOKUP($A95,csapatok!$A:$GR,BY$271,FALSE),5)="Csere",VLOOKUP(LEFT(VLOOKUP($A95,csapatok!$A:$GR,BY$271,FALSE),LEN(VLOOKUP($A95,csapatok!$A:$GR,BY$271,FALSE))-6),'csapat-ranglista'!$A:$CC,BY$272,FALSE)/8,VLOOKUP(VLOOKUP($A95,csapatok!$A:$GR,BY$271,FALSE),'csapat-ranglista'!$A:$CC,BY$272,FALSE)/4),0)</f>
        <v>0</v>
      </c>
      <c r="BZ95" s="226">
        <f>IFERROR(IF(RIGHT(VLOOKUP($A95,csapatok!$A:$GR,BZ$271,FALSE),5)="Csere",VLOOKUP(LEFT(VLOOKUP($A95,csapatok!$A:$GR,BZ$271,FALSE),LEN(VLOOKUP($A95,csapatok!$A:$GR,BZ$271,FALSE))-6),'csapat-ranglista'!$A:$CC,BZ$272,FALSE)/8,VLOOKUP(VLOOKUP($A95,csapatok!$A:$GR,BZ$271,FALSE),'csapat-ranglista'!$A:$CC,BZ$272,FALSE)/4),0)</f>
        <v>0</v>
      </c>
      <c r="CA95" s="226">
        <f>IFERROR(IF(RIGHT(VLOOKUP($A95,csapatok!$A:$GR,CA$271,FALSE),5)="Csere",VLOOKUP(LEFT(VLOOKUP($A95,csapatok!$A:$GR,CA$271,FALSE),LEN(VLOOKUP($A95,csapatok!$A:$GR,CA$271,FALSE))-6),'csapat-ranglista'!$A:$CC,CA$272,FALSE)/8,VLOOKUP(VLOOKUP($A95,csapatok!$A:$GR,CA$271,FALSE),'csapat-ranglista'!$A:$CC,CA$272,FALSE)/4),0)</f>
        <v>3.9038966776025208</v>
      </c>
      <c r="CB95" s="226">
        <f>IFERROR(IF(RIGHT(VLOOKUP($A95,csapatok!$A:$GR,CB$271,FALSE),5)="Csere",VLOOKUP(LEFT(VLOOKUP($A95,csapatok!$A:$GR,CB$271,FALSE),LEN(VLOOKUP($A95,csapatok!$A:$GR,CB$271,FALSE))-6),'csapat-ranglista'!$A:$CC,CB$272,FALSE)/8,VLOOKUP(VLOOKUP($A95,csapatok!$A:$GR,CB$271,FALSE),'csapat-ranglista'!$A:$CC,CB$272,FALSE)/4),0)</f>
        <v>0</v>
      </c>
      <c r="CC95" s="226">
        <f>IFERROR(IF(RIGHT(VLOOKUP($A95,csapatok!$A:$GR,CC$271,FALSE),5)="Csere",VLOOKUP(LEFT(VLOOKUP($A95,csapatok!$A:$GR,CC$271,FALSE),LEN(VLOOKUP($A95,csapatok!$A:$GR,CC$271,FALSE))-6),'csapat-ranglista'!$A:$CC,CC$272,FALSE)/8,VLOOKUP(VLOOKUP($A95,csapatok!$A:$GR,CC$271,FALSE),'csapat-ranglista'!$A:$CC,CC$272,FALSE)/4),0)</f>
        <v>0</v>
      </c>
      <c r="CD95" s="226">
        <f>IFERROR(IF(RIGHT(VLOOKUP($A95,csapatok!$A:$GR,CD$271,FALSE),5)="Csere",VLOOKUP(LEFT(VLOOKUP($A95,csapatok!$A:$GR,CD$271,FALSE),LEN(VLOOKUP($A95,csapatok!$A:$GR,CD$271,FALSE))-6),'csapat-ranglista'!$A:$CC,CD$272,FALSE)/8,VLOOKUP(VLOOKUP($A95,csapatok!$A:$GR,CD$271,FALSE),'csapat-ranglista'!$A:$CC,CD$272,FALSE)/4),0)</f>
        <v>0</v>
      </c>
      <c r="CE95" s="226">
        <f>IFERROR(IF(RIGHT(VLOOKUP($A95,csapatok!$A:$GR,CE$271,FALSE),5)="Csere",VLOOKUP(LEFT(VLOOKUP($A95,csapatok!$A:$GR,CE$271,FALSE),LEN(VLOOKUP($A95,csapatok!$A:$GR,CE$271,FALSE))-6),'csapat-ranglista'!$A:$CC,CE$272,FALSE)/8,VLOOKUP(VLOOKUP($A95,csapatok!$A:$GR,CE$271,FALSE),'csapat-ranglista'!$A:$CC,CE$272,FALSE)/4),0)</f>
        <v>0</v>
      </c>
      <c r="CF95" s="226">
        <f>IFERROR(IF(RIGHT(VLOOKUP($A95,csapatok!$A:$GR,CF$271,FALSE),5)="Csere",VLOOKUP(LEFT(VLOOKUP($A95,csapatok!$A:$GR,CF$271,FALSE),LEN(VLOOKUP($A95,csapatok!$A:$GR,CF$271,FALSE))-6),'csapat-ranglista'!$A:$CC,CF$272,FALSE)/8,VLOOKUP(VLOOKUP($A95,csapatok!$A:$GR,CF$271,FALSE),'csapat-ranglista'!$A:$CC,CF$272,FALSE)/4),0)</f>
        <v>0</v>
      </c>
      <c r="CG95" s="226">
        <f>IFERROR(IF(RIGHT(VLOOKUP($A95,csapatok!$A:$GR,CG$271,FALSE),5)="Csere",VLOOKUP(LEFT(VLOOKUP($A95,csapatok!$A:$GR,CG$271,FALSE),LEN(VLOOKUP($A95,csapatok!$A:$GR,CG$271,FALSE))-6),'csapat-ranglista'!$A:$CC,CG$272,FALSE)/8,VLOOKUP(VLOOKUP($A95,csapatok!$A:$GR,CG$271,FALSE),'csapat-ranglista'!$A:$CC,CG$272,FALSE)/4),0)</f>
        <v>0</v>
      </c>
      <c r="CH95" s="226">
        <f>IFERROR(IF(RIGHT(VLOOKUP($A95,csapatok!$A:$GR,CH$271,FALSE),5)="Csere",VLOOKUP(LEFT(VLOOKUP($A95,csapatok!$A:$GR,CH$271,FALSE),LEN(VLOOKUP($A95,csapatok!$A:$GR,CH$271,FALSE))-6),'csapat-ranglista'!$A:$CC,CH$272,FALSE)/8,VLOOKUP(VLOOKUP($A95,csapatok!$A:$GR,CH$271,FALSE),'csapat-ranglista'!$A:$CC,CH$272,FALSE)/4),0)</f>
        <v>0</v>
      </c>
      <c r="CI95" s="226">
        <f>IFERROR(IF(RIGHT(VLOOKUP($A95,csapatok!$A:$GR,CI$271,FALSE),5)="Csere",VLOOKUP(LEFT(VLOOKUP($A95,csapatok!$A:$GR,CI$271,FALSE),LEN(VLOOKUP($A95,csapatok!$A:$GR,CI$271,FALSE))-6),'csapat-ranglista'!$A:$CC,CI$272,FALSE)/8,VLOOKUP(VLOOKUP($A95,csapatok!$A:$GR,CI$271,FALSE),'csapat-ranglista'!$A:$CC,CI$272,FALSE)/4),0)</f>
        <v>0</v>
      </c>
      <c r="CJ95" s="227">
        <f>versenyek!$IQ$11*IFERROR(VLOOKUP(VLOOKUP($A95,versenyek!IP:IR,3,FALSE),szabalyok!$A$16:$B$23,2,FALSE)/4,0)</f>
        <v>0</v>
      </c>
      <c r="CK95" s="227">
        <f>versenyek!$IT$11*IFERROR(VLOOKUP(VLOOKUP($A95,versenyek!IS:IU,3,FALSE),szabalyok!$A$16:$B$23,2,FALSE)/4,0)</f>
        <v>0</v>
      </c>
      <c r="CL95" s="226"/>
      <c r="CM95" s="250">
        <f t="shared" si="4"/>
        <v>3.9038966776025208</v>
      </c>
    </row>
    <row r="96" spans="1:91">
      <c r="A96" s="32" t="s">
        <v>74</v>
      </c>
      <c r="B96" s="2">
        <v>21829</v>
      </c>
      <c r="C96" s="133" t="str">
        <f>IF(B96=0,"",IF(B96&lt;$C$1,"felnőtt","ifi"))</f>
        <v>felnőtt</v>
      </c>
      <c r="D96" s="32" t="s">
        <v>101</v>
      </c>
      <c r="E96" s="47">
        <v>7.5</v>
      </c>
      <c r="F96" s="32">
        <v>0</v>
      </c>
      <c r="G96" s="32">
        <v>0</v>
      </c>
      <c r="H96" s="32">
        <v>0</v>
      </c>
      <c r="I96" s="32">
        <v>0</v>
      </c>
      <c r="J96" s="32">
        <v>3.7379269958625807</v>
      </c>
      <c r="K96" s="32">
        <v>0</v>
      </c>
      <c r="L96" s="32">
        <v>0</v>
      </c>
      <c r="M96" s="32">
        <v>0</v>
      </c>
      <c r="N96" s="32">
        <v>0</v>
      </c>
      <c r="O96" s="32">
        <v>11.85451812155438</v>
      </c>
      <c r="P96" s="32">
        <v>0</v>
      </c>
      <c r="Q96" s="32">
        <v>0</v>
      </c>
      <c r="R96" s="32">
        <v>0</v>
      </c>
      <c r="S96" s="32">
        <v>0</v>
      </c>
      <c r="T96" s="32">
        <v>3.725303494028112</v>
      </c>
      <c r="U96" s="32">
        <v>0</v>
      </c>
      <c r="V96" s="32">
        <v>0</v>
      </c>
      <c r="W96" s="32">
        <v>13.419098491500636</v>
      </c>
      <c r="X96" s="32">
        <f>IFERROR(IF(RIGHT(VLOOKUP($A96,csapatok!$A:$BL,X$271,FALSE),5)="Csere",VLOOKUP(LEFT(VLOOKUP($A96,csapatok!$A:$BL,X$271,FALSE),LEN(VLOOKUP($A96,csapatok!$A:$BL,X$271,FALSE))-6),'csapat-ranglista'!$A:$CC,X$272,FALSE)/8,VLOOKUP(VLOOKUP($A96,csapatok!$A:$BL,X$271,FALSE),'csapat-ranglista'!$A:$CC,X$272,FALSE)/4),0)</f>
        <v>0</v>
      </c>
      <c r="Y96" s="32">
        <f>IFERROR(IF(RIGHT(VLOOKUP($A96,csapatok!$A:$BL,Y$271,FALSE),5)="Csere",VLOOKUP(LEFT(VLOOKUP($A96,csapatok!$A:$BL,Y$271,FALSE),LEN(VLOOKUP($A96,csapatok!$A:$BL,Y$271,FALSE))-6),'csapat-ranglista'!$A:$CC,Y$272,FALSE)/8,VLOOKUP(VLOOKUP($A96,csapatok!$A:$BL,Y$271,FALSE),'csapat-ranglista'!$A:$CC,Y$272,FALSE)/4),0)</f>
        <v>0</v>
      </c>
      <c r="Z96" s="32">
        <f>IFERROR(IF(RIGHT(VLOOKUP($A96,csapatok!$A:$BL,Z$271,FALSE),5)="Csere",VLOOKUP(LEFT(VLOOKUP($A96,csapatok!$A:$BL,Z$271,FALSE),LEN(VLOOKUP($A96,csapatok!$A:$BL,Z$271,FALSE))-6),'csapat-ranglista'!$A:$CC,Z$272,FALSE)/8,VLOOKUP(VLOOKUP($A96,csapatok!$A:$BL,Z$271,FALSE),'csapat-ranglista'!$A:$CC,Z$272,FALSE)/4),0)</f>
        <v>0</v>
      </c>
      <c r="AA96" s="32">
        <f>IFERROR(IF(RIGHT(VLOOKUP($A96,csapatok!$A:$BL,AA$271,FALSE),5)="Csere",VLOOKUP(LEFT(VLOOKUP($A96,csapatok!$A:$BL,AA$271,FALSE),LEN(VLOOKUP($A96,csapatok!$A:$BL,AA$271,FALSE))-6),'csapat-ranglista'!$A:$CC,AA$272,FALSE)/8,VLOOKUP(VLOOKUP($A96,csapatok!$A:$BL,AA$271,FALSE),'csapat-ranglista'!$A:$CC,AA$272,FALSE)/4),0)</f>
        <v>0</v>
      </c>
      <c r="AB96" s="226">
        <f>IFERROR(IF(RIGHT(VLOOKUP($A96,csapatok!$A:$BL,AB$271,FALSE),5)="Csere",VLOOKUP(LEFT(VLOOKUP($A96,csapatok!$A:$BL,AB$271,FALSE),LEN(VLOOKUP($A96,csapatok!$A:$BL,AB$271,FALSE))-6),'csapat-ranglista'!$A:$CC,AB$272,FALSE)/8,VLOOKUP(VLOOKUP($A96,csapatok!$A:$BL,AB$271,FALSE),'csapat-ranglista'!$A:$CC,AB$272,FALSE)/4),0)</f>
        <v>0</v>
      </c>
      <c r="AC96" s="226">
        <f>IFERROR(IF(RIGHT(VLOOKUP($A96,csapatok!$A:$BL,AC$271,FALSE),5)="Csere",VLOOKUP(LEFT(VLOOKUP($A96,csapatok!$A:$BL,AC$271,FALSE),LEN(VLOOKUP($A96,csapatok!$A:$BL,AC$271,FALSE))-6),'csapat-ranglista'!$A:$CC,AC$272,FALSE)/8,VLOOKUP(VLOOKUP($A96,csapatok!$A:$BL,AC$271,FALSE),'csapat-ranglista'!$A:$CC,AC$272,FALSE)/4),0)</f>
        <v>0</v>
      </c>
      <c r="AD96" s="226">
        <f>IFERROR(IF(RIGHT(VLOOKUP($A96,csapatok!$A:$BL,AD$271,FALSE),5)="Csere",VLOOKUP(LEFT(VLOOKUP($A96,csapatok!$A:$BL,AD$271,FALSE),LEN(VLOOKUP($A96,csapatok!$A:$BL,AD$271,FALSE))-6),'csapat-ranglista'!$A:$CC,AD$272,FALSE)/8,VLOOKUP(VLOOKUP($A96,csapatok!$A:$BL,AD$271,FALSE),'csapat-ranglista'!$A:$CC,AD$272,FALSE)/4),0)</f>
        <v>3.2339601663927793</v>
      </c>
      <c r="AE96" s="226">
        <f>IFERROR(IF(RIGHT(VLOOKUP($A96,csapatok!$A:$BL,AE$271,FALSE),5)="Csere",VLOOKUP(LEFT(VLOOKUP($A96,csapatok!$A:$BL,AE$271,FALSE),LEN(VLOOKUP($A96,csapatok!$A:$BL,AE$271,FALSE))-6),'csapat-ranglista'!$A:$CC,AE$272,FALSE)/8,VLOOKUP(VLOOKUP($A96,csapatok!$A:$BL,AE$271,FALSE),'csapat-ranglista'!$A:$CC,AE$272,FALSE)/4),0)</f>
        <v>0</v>
      </c>
      <c r="AF96" s="226">
        <f>IFERROR(IF(RIGHT(VLOOKUP($A96,csapatok!$A:$BL,AF$271,FALSE),5)="Csere",VLOOKUP(LEFT(VLOOKUP($A96,csapatok!$A:$BL,AF$271,FALSE),LEN(VLOOKUP($A96,csapatok!$A:$BL,AF$271,FALSE))-6),'csapat-ranglista'!$A:$CC,AF$272,FALSE)/8,VLOOKUP(VLOOKUP($A96,csapatok!$A:$BL,AF$271,FALSE),'csapat-ranglista'!$A:$CC,AF$272,FALSE)/4),0)</f>
        <v>0</v>
      </c>
      <c r="AG96" s="226">
        <f>IFERROR(IF(RIGHT(VLOOKUP($A96,csapatok!$A:$BL,AG$271,FALSE),5)="Csere",VLOOKUP(LEFT(VLOOKUP($A96,csapatok!$A:$BL,AG$271,FALSE),LEN(VLOOKUP($A96,csapatok!$A:$BL,AG$271,FALSE))-6),'csapat-ranglista'!$A:$CC,AG$272,FALSE)/8,VLOOKUP(VLOOKUP($A96,csapatok!$A:$BL,AG$271,FALSE),'csapat-ranglista'!$A:$CC,AG$272,FALSE)/4),0)</f>
        <v>13.387737800880902</v>
      </c>
      <c r="AH96" s="226">
        <f>IFERROR(IF(RIGHT(VLOOKUP($A96,csapatok!$A:$BL,AH$271,FALSE),5)="Csere",VLOOKUP(LEFT(VLOOKUP($A96,csapatok!$A:$BL,AH$271,FALSE),LEN(VLOOKUP($A96,csapatok!$A:$BL,AH$271,FALSE))-6),'csapat-ranglista'!$A:$CC,AH$272,FALSE)/8,VLOOKUP(VLOOKUP($A96,csapatok!$A:$BL,AH$271,FALSE),'csapat-ranglista'!$A:$CC,AH$272,FALSE)/4),0)</f>
        <v>0</v>
      </c>
      <c r="AI96" s="226">
        <f>IFERROR(IF(RIGHT(VLOOKUP($A96,csapatok!$A:$BL,AI$271,FALSE),5)="Csere",VLOOKUP(LEFT(VLOOKUP($A96,csapatok!$A:$BL,AI$271,FALSE),LEN(VLOOKUP($A96,csapatok!$A:$BL,AI$271,FALSE))-6),'csapat-ranglista'!$A:$CC,AI$272,FALSE)/8,VLOOKUP(VLOOKUP($A96,csapatok!$A:$BL,AI$271,FALSE),'csapat-ranglista'!$A:$CC,AI$272,FALSE)/4),0)</f>
        <v>4.6346084270555554</v>
      </c>
      <c r="AJ96" s="226">
        <f>IFERROR(IF(RIGHT(VLOOKUP($A96,csapatok!$A:$BL,AJ$271,FALSE),5)="Csere",VLOOKUP(LEFT(VLOOKUP($A96,csapatok!$A:$BL,AJ$271,FALSE),LEN(VLOOKUP($A96,csapatok!$A:$BL,AJ$271,FALSE))-6),'csapat-ranglista'!$A:$CC,AJ$272,FALSE)/8,VLOOKUP(VLOOKUP($A96,csapatok!$A:$BL,AJ$271,FALSE),'csapat-ranglista'!$A:$CC,AJ$272,FALSE)/2),0)</f>
        <v>0</v>
      </c>
      <c r="AK96" s="226">
        <f>IFERROR(IF(RIGHT(VLOOKUP($A96,csapatok!$A:$CN,AK$271,FALSE),5)="Csere",VLOOKUP(LEFT(VLOOKUP($A96,csapatok!$A:$CN,AK$271,FALSE),LEN(VLOOKUP($A96,csapatok!$A:$CN,AK$271,FALSE))-6),'csapat-ranglista'!$A:$CC,AK$272,FALSE)/8,VLOOKUP(VLOOKUP($A96,csapatok!$A:$CN,AK$271,FALSE),'csapat-ranglista'!$A:$CC,AK$272,FALSE)/4),0)</f>
        <v>0</v>
      </c>
      <c r="AL96" s="226">
        <f>IFERROR(IF(RIGHT(VLOOKUP($A96,csapatok!$A:$CN,AL$271,FALSE),5)="Csere",VLOOKUP(LEFT(VLOOKUP($A96,csapatok!$A:$CN,AL$271,FALSE),LEN(VLOOKUP($A96,csapatok!$A:$CN,AL$271,FALSE))-6),'csapat-ranglista'!$A:$CC,AL$272,FALSE)/8,VLOOKUP(VLOOKUP($A96,csapatok!$A:$CN,AL$271,FALSE),'csapat-ranglista'!$A:$CC,AL$272,FALSE)/4),0)</f>
        <v>0</v>
      </c>
      <c r="AM96" s="226">
        <f>IFERROR(IF(RIGHT(VLOOKUP($A96,csapatok!$A:$CN,AM$271,FALSE),5)="Csere",VLOOKUP(LEFT(VLOOKUP($A96,csapatok!$A:$CN,AM$271,FALSE),LEN(VLOOKUP($A96,csapatok!$A:$CN,AM$271,FALSE))-6),'csapat-ranglista'!$A:$CC,AM$272,FALSE)/8,VLOOKUP(VLOOKUP($A96,csapatok!$A:$CN,AM$271,FALSE),'csapat-ranglista'!$A:$CC,AM$272,FALSE)/4),0)</f>
        <v>0</v>
      </c>
      <c r="AN96" s="226">
        <f>IFERROR(IF(RIGHT(VLOOKUP($A96,csapatok!$A:$CN,AN$271,FALSE),5)="Csere",VLOOKUP(LEFT(VLOOKUP($A96,csapatok!$A:$CN,AN$271,FALSE),LEN(VLOOKUP($A96,csapatok!$A:$CN,AN$271,FALSE))-6),'csapat-ranglista'!$A:$CC,AN$272,FALSE)/8,VLOOKUP(VLOOKUP($A96,csapatok!$A:$CN,AN$271,FALSE),'csapat-ranglista'!$A:$CC,AN$272,FALSE)/4),0)</f>
        <v>0</v>
      </c>
      <c r="AO96" s="226">
        <f>IFERROR(IF(RIGHT(VLOOKUP($A96,csapatok!$A:$CN,AO$271,FALSE),5)="Csere",VLOOKUP(LEFT(VLOOKUP($A96,csapatok!$A:$CN,AO$271,FALSE),LEN(VLOOKUP($A96,csapatok!$A:$CN,AO$271,FALSE))-6),'csapat-ranglista'!$A:$CC,AO$272,FALSE)/8,VLOOKUP(VLOOKUP($A96,csapatok!$A:$CN,AO$271,FALSE),'csapat-ranglista'!$A:$CC,AO$272,FALSE)/4),0)</f>
        <v>0</v>
      </c>
      <c r="AP96" s="226">
        <f>IFERROR(IF(RIGHT(VLOOKUP($A96,csapatok!$A:$CN,AP$271,FALSE),5)="Csere",VLOOKUP(LEFT(VLOOKUP($A96,csapatok!$A:$CN,AP$271,FALSE),LEN(VLOOKUP($A96,csapatok!$A:$CN,AP$271,FALSE))-6),'csapat-ranglista'!$A:$CC,AP$272,FALSE)/8,VLOOKUP(VLOOKUP($A96,csapatok!$A:$CN,AP$271,FALSE),'csapat-ranglista'!$A:$CC,AP$272,FALSE)/4),0)</f>
        <v>0</v>
      </c>
      <c r="AQ96" s="226">
        <f>IFERROR(IF(RIGHT(VLOOKUP($A96,csapatok!$A:$CN,AQ$271,FALSE),5)="Csere",VLOOKUP(LEFT(VLOOKUP($A96,csapatok!$A:$CN,AQ$271,FALSE),LEN(VLOOKUP($A96,csapatok!$A:$CN,AQ$271,FALSE))-6),'csapat-ranglista'!$A:$CC,AQ$272,FALSE)/8,VLOOKUP(VLOOKUP($A96,csapatok!$A:$CN,AQ$271,FALSE),'csapat-ranglista'!$A:$CC,AQ$272,FALSE)/4),0)</f>
        <v>2.885633761787993</v>
      </c>
      <c r="AR96" s="226">
        <f>IFERROR(IF(RIGHT(VLOOKUP($A96,csapatok!$A:$CN,AR$271,FALSE),5)="Csere",VLOOKUP(LEFT(VLOOKUP($A96,csapatok!$A:$CN,AR$271,FALSE),LEN(VLOOKUP($A96,csapatok!$A:$CN,AR$271,FALSE))-6),'csapat-ranglista'!$A:$CC,AR$272,FALSE)/8,VLOOKUP(VLOOKUP($A96,csapatok!$A:$CN,AR$271,FALSE),'csapat-ranglista'!$A:$CC,AR$272,FALSE)/4),0)</f>
        <v>0</v>
      </c>
      <c r="AS96" s="226">
        <f>IFERROR(IF(RIGHT(VLOOKUP($A96,csapatok!$A:$CN,AS$271,FALSE),5)="Csere",VLOOKUP(LEFT(VLOOKUP($A96,csapatok!$A:$CN,AS$271,FALSE),LEN(VLOOKUP($A96,csapatok!$A:$CN,AS$271,FALSE))-6),'csapat-ranglista'!$A:$CC,AS$272,FALSE)/8,VLOOKUP(VLOOKUP($A96,csapatok!$A:$CN,AS$271,FALSE),'csapat-ranglista'!$A:$CC,AS$272,FALSE)/4),0)</f>
        <v>0</v>
      </c>
      <c r="AT96" s="226">
        <f>IFERROR(IF(RIGHT(VLOOKUP($A96,csapatok!$A:$CN,AT$271,FALSE),5)="Csere",VLOOKUP(LEFT(VLOOKUP($A96,csapatok!$A:$CN,AT$271,FALSE),LEN(VLOOKUP($A96,csapatok!$A:$CN,AT$271,FALSE))-6),'csapat-ranglista'!$A:$CC,AT$272,FALSE)/8,VLOOKUP(VLOOKUP($A96,csapatok!$A:$CN,AT$271,FALSE),'csapat-ranglista'!$A:$CC,AT$272,FALSE)/4),0)</f>
        <v>2.849135233822524</v>
      </c>
      <c r="AU96" s="226">
        <f>IFERROR(IF(RIGHT(VLOOKUP($A96,csapatok!$A:$CN,AU$271,FALSE),5)="Csere",VLOOKUP(LEFT(VLOOKUP($A96,csapatok!$A:$CN,AU$271,FALSE),LEN(VLOOKUP($A96,csapatok!$A:$CN,AU$271,FALSE))-6),'csapat-ranglista'!$A:$CC,AU$272,FALSE)/8,VLOOKUP(VLOOKUP($A96,csapatok!$A:$CN,AU$271,FALSE),'csapat-ranglista'!$A:$CC,AU$272,FALSE)/4),0)</f>
        <v>0</v>
      </c>
      <c r="AV96" s="226">
        <f>IFERROR(IF(RIGHT(VLOOKUP($A96,csapatok!$A:$CN,AV$271,FALSE),5)="Csere",VLOOKUP(LEFT(VLOOKUP($A96,csapatok!$A:$CN,AV$271,FALSE),LEN(VLOOKUP($A96,csapatok!$A:$CN,AV$271,FALSE))-6),'csapat-ranglista'!$A:$CC,AV$272,FALSE)/8,VLOOKUP(VLOOKUP($A96,csapatok!$A:$CN,AV$271,FALSE),'csapat-ranglista'!$A:$CC,AV$272,FALSE)/4),0)</f>
        <v>0</v>
      </c>
      <c r="AW96" s="226">
        <f>IFERROR(IF(RIGHT(VLOOKUP($A96,csapatok!$A:$CN,AW$271,FALSE),5)="Csere",VLOOKUP(LEFT(VLOOKUP($A96,csapatok!$A:$CN,AW$271,FALSE),LEN(VLOOKUP($A96,csapatok!$A:$CN,AW$271,FALSE))-6),'csapat-ranglista'!$A:$CC,AW$272,FALSE)/8,VLOOKUP(VLOOKUP($A96,csapatok!$A:$CN,AW$271,FALSE),'csapat-ranglista'!$A:$CC,AW$272,FALSE)/4),0)</f>
        <v>0</v>
      </c>
      <c r="AX96" s="226">
        <f>IFERROR(IF(RIGHT(VLOOKUP($A96,csapatok!$A:$CN,AX$271,FALSE),5)="Csere",VLOOKUP(LEFT(VLOOKUP($A96,csapatok!$A:$CN,AX$271,FALSE),LEN(VLOOKUP($A96,csapatok!$A:$CN,AX$271,FALSE))-6),'csapat-ranglista'!$A:$CC,AX$272,FALSE)/8,VLOOKUP(VLOOKUP($A96,csapatok!$A:$CN,AX$271,FALSE),'csapat-ranglista'!$A:$CC,AX$272,FALSE)/4),0)</f>
        <v>0</v>
      </c>
      <c r="AY96" s="226">
        <f>IFERROR(IF(RIGHT(VLOOKUP($A96,csapatok!$A:$GR,AY$271,FALSE),5)="Csere",VLOOKUP(LEFT(VLOOKUP($A96,csapatok!$A:$GR,AY$271,FALSE),LEN(VLOOKUP($A96,csapatok!$A:$GR,AY$271,FALSE))-6),'csapat-ranglista'!$A:$CC,AY$272,FALSE)/8,VLOOKUP(VLOOKUP($A96,csapatok!$A:$GR,AY$271,FALSE),'csapat-ranglista'!$A:$CC,AY$272,FALSE)/4),0)</f>
        <v>0</v>
      </c>
      <c r="AZ96" s="226">
        <f>IFERROR(IF(RIGHT(VLOOKUP($A96,csapatok!$A:$GR,AZ$271,FALSE),5)="Csere",VLOOKUP(LEFT(VLOOKUP($A96,csapatok!$A:$GR,AZ$271,FALSE),LEN(VLOOKUP($A96,csapatok!$A:$GR,AZ$271,FALSE))-6),'csapat-ranglista'!$A:$CC,AZ$272,FALSE)/8,VLOOKUP(VLOOKUP($A96,csapatok!$A:$GR,AZ$271,FALSE),'csapat-ranglista'!$A:$CC,AZ$272,FALSE)/4),0)</f>
        <v>0</v>
      </c>
      <c r="BA96" s="226">
        <f>IFERROR(IF(RIGHT(VLOOKUP($A96,csapatok!$A:$GR,BA$271,FALSE),5)="Csere",VLOOKUP(LEFT(VLOOKUP($A96,csapatok!$A:$GR,BA$271,FALSE),LEN(VLOOKUP($A96,csapatok!$A:$GR,BA$271,FALSE))-6),'csapat-ranglista'!$A:$CC,BA$272,FALSE)/8,VLOOKUP(VLOOKUP($A96,csapatok!$A:$GR,BA$271,FALSE),'csapat-ranglista'!$A:$CC,BA$272,FALSE)/4),0)</f>
        <v>4.1163729187269942</v>
      </c>
      <c r="BB96" s="226">
        <f>IFERROR(IF(RIGHT(VLOOKUP($A96,csapatok!$A:$GR,BB$271,FALSE),5)="Csere",VLOOKUP(LEFT(VLOOKUP($A96,csapatok!$A:$GR,BB$271,FALSE),LEN(VLOOKUP($A96,csapatok!$A:$GR,BB$271,FALSE))-6),'csapat-ranglista'!$A:$CC,BB$272,FALSE)/8,VLOOKUP(VLOOKUP($A96,csapatok!$A:$GR,BB$271,FALSE),'csapat-ranglista'!$A:$CC,BB$272,FALSE)/4),0)</f>
        <v>0</v>
      </c>
      <c r="BC96" s="227">
        <f>versenyek!$ES$11*IFERROR(VLOOKUP(VLOOKUP($A96,versenyek!ER:ET,3,FALSE),szabalyok!$A$16:$B$23,2,FALSE)/4,0)</f>
        <v>0.45421228554006454</v>
      </c>
      <c r="BD96" s="227">
        <f>versenyek!$EV$11*IFERROR(VLOOKUP(VLOOKUP($A96,versenyek!EU:EW,3,FALSE),szabalyok!$A$16:$B$23,2,FALSE)/4,0)</f>
        <v>0</v>
      </c>
      <c r="BE96" s="226">
        <f>IFERROR(IF(RIGHT(VLOOKUP($A96,csapatok!$A:$GR,BE$271,FALSE),5)="Csere",VLOOKUP(LEFT(VLOOKUP($A96,csapatok!$A:$GR,BE$271,FALSE),LEN(VLOOKUP($A96,csapatok!$A:$GR,BE$271,FALSE))-6),'csapat-ranglista'!$A:$CC,BE$272,FALSE)/8,VLOOKUP(VLOOKUP($A96,csapatok!$A:$GR,BE$271,FALSE),'csapat-ranglista'!$A:$CC,BE$272,FALSE)/4),0)</f>
        <v>0</v>
      </c>
      <c r="BF96" s="226">
        <f>IFERROR(IF(RIGHT(VLOOKUP($A96,csapatok!$A:$GR,BF$271,FALSE),5)="Csere",VLOOKUP(LEFT(VLOOKUP($A96,csapatok!$A:$GR,BF$271,FALSE),LEN(VLOOKUP($A96,csapatok!$A:$GR,BF$271,FALSE))-6),'csapat-ranglista'!$A:$CC,BF$272,FALSE)/8,VLOOKUP(VLOOKUP($A96,csapatok!$A:$GR,BF$271,FALSE),'csapat-ranglista'!$A:$CC,BF$272,FALSE)/4),0)</f>
        <v>0</v>
      </c>
      <c r="BG96" s="226">
        <f>IFERROR(IF(RIGHT(VLOOKUP($A96,csapatok!$A:$GR,BG$271,FALSE),5)="Csere",VLOOKUP(LEFT(VLOOKUP($A96,csapatok!$A:$GR,BG$271,FALSE),LEN(VLOOKUP($A96,csapatok!$A:$GR,BG$271,FALSE))-6),'csapat-ranglista'!$A:$CC,BG$272,FALSE)/8,VLOOKUP(VLOOKUP($A96,csapatok!$A:$GR,BG$271,FALSE),'csapat-ranglista'!$A:$CC,BG$272,FALSE)/4),0)</f>
        <v>0</v>
      </c>
      <c r="BH96" s="226">
        <f>IFERROR(IF(RIGHT(VLOOKUP($A96,csapatok!$A:$GR,BH$271,FALSE),5)="Csere",VLOOKUP(LEFT(VLOOKUP($A96,csapatok!$A:$GR,BH$271,FALSE),LEN(VLOOKUP($A96,csapatok!$A:$GR,BH$271,FALSE))-6),'csapat-ranglista'!$A:$CC,BH$272,FALSE)/8,VLOOKUP(VLOOKUP($A96,csapatok!$A:$GR,BH$271,FALSE),'csapat-ranglista'!$A:$CC,BH$272,FALSE)/4),0)</f>
        <v>0</v>
      </c>
      <c r="BI96" s="226">
        <f>IFERROR(IF(RIGHT(VLOOKUP($A96,csapatok!$A:$GR,BI$271,FALSE),5)="Csere",VLOOKUP(LEFT(VLOOKUP($A96,csapatok!$A:$GR,BI$271,FALSE),LEN(VLOOKUP($A96,csapatok!$A:$GR,BI$271,FALSE))-6),'csapat-ranglista'!$A:$CC,BI$272,FALSE)/8,VLOOKUP(VLOOKUP($A96,csapatok!$A:$GR,BI$271,FALSE),'csapat-ranglista'!$A:$CC,BI$272,FALSE)/4),0)</f>
        <v>0</v>
      </c>
      <c r="BJ96" s="226">
        <f>IFERROR(IF(RIGHT(VLOOKUP($A96,csapatok!$A:$GR,BJ$271,FALSE),5)="Csere",VLOOKUP(LEFT(VLOOKUP($A96,csapatok!$A:$GR,BJ$271,FALSE),LEN(VLOOKUP($A96,csapatok!$A:$GR,BJ$271,FALSE))-6),'csapat-ranglista'!$A:$CC,BJ$272,FALSE)/8,VLOOKUP(VLOOKUP($A96,csapatok!$A:$GR,BJ$271,FALSE),'csapat-ranglista'!$A:$CC,BJ$272,FALSE)/4),0)</f>
        <v>0</v>
      </c>
      <c r="BK96" s="226">
        <f>IFERROR(IF(RIGHT(VLOOKUP($A96,csapatok!$A:$GR,BK$271,FALSE),5)="Csere",VLOOKUP(LEFT(VLOOKUP($A96,csapatok!$A:$GR,BK$271,FALSE),LEN(VLOOKUP($A96,csapatok!$A:$GR,BK$271,FALSE))-6),'csapat-ranglista'!$A:$CC,BK$272,FALSE)/8,VLOOKUP(VLOOKUP($A96,csapatok!$A:$GR,BK$271,FALSE),'csapat-ranglista'!$A:$CC,BK$272,FALSE)/4),0)</f>
        <v>0</v>
      </c>
      <c r="BL96" s="226">
        <f>IFERROR(IF(RIGHT(VLOOKUP($A96,csapatok!$A:$GR,BL$271,FALSE),5)="Csere",VLOOKUP(LEFT(VLOOKUP($A96,csapatok!$A:$GR,BL$271,FALSE),LEN(VLOOKUP($A96,csapatok!$A:$GR,BL$271,FALSE))-6),'csapat-ranglista'!$A:$CC,BL$272,FALSE)/8,VLOOKUP(VLOOKUP($A96,csapatok!$A:$GR,BL$271,FALSE),'csapat-ranglista'!$A:$CC,BL$272,FALSE)/4),0)</f>
        <v>0</v>
      </c>
      <c r="BM96" s="226">
        <f>IFERROR(IF(RIGHT(VLOOKUP($A96,csapatok!$A:$GR,BM$271,FALSE),5)="Csere",VLOOKUP(LEFT(VLOOKUP($A96,csapatok!$A:$GR,BM$271,FALSE),LEN(VLOOKUP($A96,csapatok!$A:$GR,BM$271,FALSE))-6),'csapat-ranglista'!$A:$CC,BM$272,FALSE)/8,VLOOKUP(VLOOKUP($A96,csapatok!$A:$GR,BM$271,FALSE),'csapat-ranglista'!$A:$CC,BM$272,FALSE)/4),0)</f>
        <v>0</v>
      </c>
      <c r="BN96" s="226">
        <f>IFERROR(IF(RIGHT(VLOOKUP($A96,csapatok!$A:$GR,BN$271,FALSE),5)="Csere",VLOOKUP(LEFT(VLOOKUP($A96,csapatok!$A:$GR,BN$271,FALSE),LEN(VLOOKUP($A96,csapatok!$A:$GR,BN$271,FALSE))-6),'csapat-ranglista'!$A:$CC,BN$272,FALSE)/8,VLOOKUP(VLOOKUP($A96,csapatok!$A:$GR,BN$271,FALSE),'csapat-ranglista'!$A:$CC,BN$272,FALSE)/4),0)</f>
        <v>0</v>
      </c>
      <c r="BO96" s="226">
        <f>IFERROR(IF(RIGHT(VLOOKUP($A96,csapatok!$A:$GR,BO$271,FALSE),5)="Csere",VLOOKUP(LEFT(VLOOKUP($A96,csapatok!$A:$GR,BO$271,FALSE),LEN(VLOOKUP($A96,csapatok!$A:$GR,BO$271,FALSE))-6),'csapat-ranglista'!$A:$CC,BO$272,FALSE)/8,VLOOKUP(VLOOKUP($A96,csapatok!$A:$GR,BO$271,FALSE),'csapat-ranglista'!$A:$CC,BO$272,FALSE)/4),0)</f>
        <v>0</v>
      </c>
      <c r="BP96" s="226">
        <f>IFERROR(IF(RIGHT(VLOOKUP($A96,csapatok!$A:$GR,BP$271,FALSE),5)="Csere",VLOOKUP(LEFT(VLOOKUP($A96,csapatok!$A:$GR,BP$271,FALSE),LEN(VLOOKUP($A96,csapatok!$A:$GR,BP$271,FALSE))-6),'csapat-ranglista'!$A:$CC,BP$272,FALSE)/8,VLOOKUP(VLOOKUP($A96,csapatok!$A:$GR,BP$271,FALSE),'csapat-ranglista'!$A:$CC,BP$272,FALSE)/4),0)</f>
        <v>0</v>
      </c>
      <c r="BQ96" s="226">
        <f>IFERROR(IF(RIGHT(VLOOKUP($A96,csapatok!$A:$GR,BQ$271,FALSE),5)="Csere",VLOOKUP(LEFT(VLOOKUP($A96,csapatok!$A:$GR,BQ$271,FALSE),LEN(VLOOKUP($A96,csapatok!$A:$GR,BQ$271,FALSE))-6),'csapat-ranglista'!$A:$CC,BQ$272,FALSE)/8,VLOOKUP(VLOOKUP($A96,csapatok!$A:$GR,BQ$271,FALSE),'csapat-ranglista'!$A:$CC,BQ$272,FALSE)/4),0)</f>
        <v>0</v>
      </c>
      <c r="BR96" s="226">
        <f>IFERROR(IF(RIGHT(VLOOKUP($A96,csapatok!$A:$GR,BR$271,FALSE),5)="Csere",VLOOKUP(LEFT(VLOOKUP($A96,csapatok!$A:$GR,BR$271,FALSE),LEN(VLOOKUP($A96,csapatok!$A:$GR,BR$271,FALSE))-6),'csapat-ranglista'!$A:$CC,BR$272,FALSE)/8,VLOOKUP(VLOOKUP($A96,csapatok!$A:$GR,BR$271,FALSE),'csapat-ranglista'!$A:$CC,BR$272,FALSE)/4),0)</f>
        <v>0</v>
      </c>
      <c r="BS96" s="226">
        <f>IFERROR(IF(RIGHT(VLOOKUP($A96,csapatok!$A:$GR,BS$271,FALSE),5)="Csere",VLOOKUP(LEFT(VLOOKUP($A96,csapatok!$A:$GR,BS$271,FALSE),LEN(VLOOKUP($A96,csapatok!$A:$GR,BS$271,FALSE))-6),'csapat-ranglista'!$A:$CC,BS$272,FALSE)/8,VLOOKUP(VLOOKUP($A96,csapatok!$A:$GR,BS$271,FALSE),'csapat-ranglista'!$A:$CC,BS$272,FALSE)/4),0)</f>
        <v>0</v>
      </c>
      <c r="BT96" s="226">
        <f>IFERROR(IF(RIGHT(VLOOKUP($A96,csapatok!$A:$GR,BT$271,FALSE),5)="Csere",VLOOKUP(LEFT(VLOOKUP($A96,csapatok!$A:$GR,BT$271,FALSE),LEN(VLOOKUP($A96,csapatok!$A:$GR,BT$271,FALSE))-6),'csapat-ranglista'!$A:$CC,BT$272,FALSE)/8,VLOOKUP(VLOOKUP($A96,csapatok!$A:$GR,BT$271,FALSE),'csapat-ranglista'!$A:$CC,BT$272,FALSE)/4),0)</f>
        <v>0</v>
      </c>
      <c r="BU96" s="226">
        <f>IFERROR(IF(RIGHT(VLOOKUP($A96,csapatok!$A:$GR,BU$271,FALSE),5)="Csere",VLOOKUP(LEFT(VLOOKUP($A96,csapatok!$A:$GR,BU$271,FALSE),LEN(VLOOKUP($A96,csapatok!$A:$GR,BU$271,FALSE))-6),'csapat-ranglista'!$A:$CC,BU$272,FALSE)/8,VLOOKUP(VLOOKUP($A96,csapatok!$A:$GR,BU$271,FALSE),'csapat-ranglista'!$A:$CC,BU$272,FALSE)/4),0)</f>
        <v>0</v>
      </c>
      <c r="BV96" s="226">
        <f>IFERROR(IF(RIGHT(VLOOKUP($A96,csapatok!$A:$GR,BV$271,FALSE),5)="Csere",VLOOKUP(LEFT(VLOOKUP($A96,csapatok!$A:$GR,BV$271,FALSE),LEN(VLOOKUP($A96,csapatok!$A:$GR,BV$271,FALSE))-6),'csapat-ranglista'!$A:$CC,BV$272,FALSE)/8,VLOOKUP(VLOOKUP($A96,csapatok!$A:$GR,BV$271,FALSE),'csapat-ranglista'!$A:$CC,BV$272,FALSE)/4),0)</f>
        <v>0</v>
      </c>
      <c r="BW96" s="226">
        <f>IFERROR(IF(RIGHT(VLOOKUP($A96,csapatok!$A:$GR,BW$271,FALSE),5)="Csere",VLOOKUP(LEFT(VLOOKUP($A96,csapatok!$A:$GR,BW$271,FALSE),LEN(VLOOKUP($A96,csapatok!$A:$GR,BW$271,FALSE))-6),'csapat-ranglista'!$A:$CC,BW$272,FALSE)/8,VLOOKUP(VLOOKUP($A96,csapatok!$A:$GR,BW$271,FALSE),'csapat-ranglista'!$A:$CC,BW$272,FALSE)/4),0)</f>
        <v>0</v>
      </c>
      <c r="BX96" s="226">
        <f>IFERROR(IF(RIGHT(VLOOKUP($A96,csapatok!$A:$GR,BX$271,FALSE),5)="Csere",VLOOKUP(LEFT(VLOOKUP($A96,csapatok!$A:$GR,BX$271,FALSE),LEN(VLOOKUP($A96,csapatok!$A:$GR,BX$271,FALSE))-6),'csapat-ranglista'!$A:$CC,BX$272,FALSE)/8,VLOOKUP(VLOOKUP($A96,csapatok!$A:$GR,BX$271,FALSE),'csapat-ranglista'!$A:$CC,BX$272,FALSE)/4),0)</f>
        <v>0</v>
      </c>
      <c r="BY96" s="226">
        <f>IFERROR(IF(RIGHT(VLOOKUP($A96,csapatok!$A:$GR,BY$271,FALSE),5)="Csere",VLOOKUP(LEFT(VLOOKUP($A96,csapatok!$A:$GR,BY$271,FALSE),LEN(VLOOKUP($A96,csapatok!$A:$GR,BY$271,FALSE))-6),'csapat-ranglista'!$A:$CC,BY$272,FALSE)/8,VLOOKUP(VLOOKUP($A96,csapatok!$A:$GR,BY$271,FALSE),'csapat-ranglista'!$A:$CC,BY$272,FALSE)/4),0)</f>
        <v>0</v>
      </c>
      <c r="BZ96" s="226">
        <f>IFERROR(IF(RIGHT(VLOOKUP($A96,csapatok!$A:$GR,BZ$271,FALSE),5)="Csere",VLOOKUP(LEFT(VLOOKUP($A96,csapatok!$A:$GR,BZ$271,FALSE),LEN(VLOOKUP($A96,csapatok!$A:$GR,BZ$271,FALSE))-6),'csapat-ranglista'!$A:$CC,BZ$272,FALSE)/8,VLOOKUP(VLOOKUP($A96,csapatok!$A:$GR,BZ$271,FALSE),'csapat-ranglista'!$A:$CC,BZ$272,FALSE)/4),0)</f>
        <v>0</v>
      </c>
      <c r="CA96" s="226">
        <f>IFERROR(IF(RIGHT(VLOOKUP($A96,csapatok!$A:$GR,CA$271,FALSE),5)="Csere",VLOOKUP(LEFT(VLOOKUP($A96,csapatok!$A:$GR,CA$271,FALSE),LEN(VLOOKUP($A96,csapatok!$A:$GR,CA$271,FALSE))-6),'csapat-ranglista'!$A:$CC,CA$272,FALSE)/8,VLOOKUP(VLOOKUP($A96,csapatok!$A:$GR,CA$271,FALSE),'csapat-ranglista'!$A:$CC,CA$272,FALSE)/4),0)</f>
        <v>1.2421489428735295</v>
      </c>
      <c r="CB96" s="226">
        <f>IFERROR(IF(RIGHT(VLOOKUP($A96,csapatok!$A:$GR,CB$271,FALSE),5)="Csere",VLOOKUP(LEFT(VLOOKUP($A96,csapatok!$A:$GR,CB$271,FALSE),LEN(VLOOKUP($A96,csapatok!$A:$GR,CB$271,FALSE))-6),'csapat-ranglista'!$A:$CC,CB$272,FALSE)/8,VLOOKUP(VLOOKUP($A96,csapatok!$A:$GR,CB$271,FALSE),'csapat-ranglista'!$A:$CC,CB$272,FALSE)/4),0)</f>
        <v>0</v>
      </c>
      <c r="CC96" s="226">
        <f>IFERROR(IF(RIGHT(VLOOKUP($A96,csapatok!$A:$GR,CC$271,FALSE),5)="Csere",VLOOKUP(LEFT(VLOOKUP($A96,csapatok!$A:$GR,CC$271,FALSE),LEN(VLOOKUP($A96,csapatok!$A:$GR,CC$271,FALSE))-6),'csapat-ranglista'!$A:$CC,CC$272,FALSE)/8,VLOOKUP(VLOOKUP($A96,csapatok!$A:$GR,CC$271,FALSE),'csapat-ranglista'!$A:$CC,CC$272,FALSE)/4),0)</f>
        <v>0</v>
      </c>
      <c r="CD96" s="226">
        <f>IFERROR(IF(RIGHT(VLOOKUP($A96,csapatok!$A:$GR,CD$271,FALSE),5)="Csere",VLOOKUP(LEFT(VLOOKUP($A96,csapatok!$A:$GR,CD$271,FALSE),LEN(VLOOKUP($A96,csapatok!$A:$GR,CD$271,FALSE))-6),'csapat-ranglista'!$A:$CC,CD$272,FALSE)/8,VLOOKUP(VLOOKUP($A96,csapatok!$A:$GR,CD$271,FALSE),'csapat-ranglista'!$A:$CC,CD$272,FALSE)/4),0)</f>
        <v>0</v>
      </c>
      <c r="CE96" s="226">
        <f>IFERROR(IF(RIGHT(VLOOKUP($A96,csapatok!$A:$GR,CE$271,FALSE),5)="Csere",VLOOKUP(LEFT(VLOOKUP($A96,csapatok!$A:$GR,CE$271,FALSE),LEN(VLOOKUP($A96,csapatok!$A:$GR,CE$271,FALSE))-6),'csapat-ranglista'!$A:$CC,CE$272,FALSE)/8,VLOOKUP(VLOOKUP($A96,csapatok!$A:$GR,CE$271,FALSE),'csapat-ranglista'!$A:$CC,CE$272,FALSE)/4),0)</f>
        <v>0</v>
      </c>
      <c r="CF96" s="226">
        <f>IFERROR(IF(RIGHT(VLOOKUP($A96,csapatok!$A:$GR,CF$271,FALSE),5)="Csere",VLOOKUP(LEFT(VLOOKUP($A96,csapatok!$A:$GR,CF$271,FALSE),LEN(VLOOKUP($A96,csapatok!$A:$GR,CF$271,FALSE))-6),'csapat-ranglista'!$A:$CC,CF$272,FALSE)/8,VLOOKUP(VLOOKUP($A96,csapatok!$A:$GR,CF$271,FALSE),'csapat-ranglista'!$A:$CC,CF$272,FALSE)/4),0)</f>
        <v>0</v>
      </c>
      <c r="CG96" s="226">
        <f>IFERROR(IF(RIGHT(VLOOKUP($A96,csapatok!$A:$GR,CG$271,FALSE),5)="Csere",VLOOKUP(LEFT(VLOOKUP($A96,csapatok!$A:$GR,CG$271,FALSE),LEN(VLOOKUP($A96,csapatok!$A:$GR,CG$271,FALSE))-6),'csapat-ranglista'!$A:$CC,CG$272,FALSE)/8,VLOOKUP(VLOOKUP($A96,csapatok!$A:$GR,CG$271,FALSE),'csapat-ranglista'!$A:$CC,CG$272,FALSE)/4),0)</f>
        <v>0</v>
      </c>
      <c r="CH96" s="226">
        <f>IFERROR(IF(RIGHT(VLOOKUP($A96,csapatok!$A:$GR,CH$271,FALSE),5)="Csere",VLOOKUP(LEFT(VLOOKUP($A96,csapatok!$A:$GR,CH$271,FALSE),LEN(VLOOKUP($A96,csapatok!$A:$GR,CH$271,FALSE))-6),'csapat-ranglista'!$A:$CC,CH$272,FALSE)/8,VLOOKUP(VLOOKUP($A96,csapatok!$A:$GR,CH$271,FALSE),'csapat-ranglista'!$A:$CC,CH$272,FALSE)/4),0)</f>
        <v>2.139667442137136</v>
      </c>
      <c r="CI96" s="226">
        <f>IFERROR(IF(RIGHT(VLOOKUP($A96,csapatok!$A:$GR,CI$271,FALSE),5)="Csere",VLOOKUP(LEFT(VLOOKUP($A96,csapatok!$A:$GR,CI$271,FALSE),LEN(VLOOKUP($A96,csapatok!$A:$GR,CI$271,FALSE))-6),'csapat-ranglista'!$A:$CC,CI$272,FALSE)/8,VLOOKUP(VLOOKUP($A96,csapatok!$A:$GR,CI$271,FALSE),'csapat-ranglista'!$A:$CC,CI$272,FALSE)/4),0)</f>
        <v>0</v>
      </c>
      <c r="CJ96" s="227">
        <f>versenyek!$IQ$11*IFERROR(VLOOKUP(VLOOKUP($A96,versenyek!IP:IR,3,FALSE),szabalyok!$A$16:$B$23,2,FALSE)/4,0)</f>
        <v>0.51851035595154193</v>
      </c>
      <c r="CK96" s="227">
        <f>versenyek!$IT$11*IFERROR(VLOOKUP(VLOOKUP($A96,versenyek!IS:IU,3,FALSE),szabalyok!$A$16:$B$23,2,FALSE)/4,0)</f>
        <v>0</v>
      </c>
      <c r="CL96" s="226"/>
      <c r="CM96" s="250">
        <f t="shared" si="4"/>
        <v>3.9003267409622078</v>
      </c>
    </row>
    <row r="97" spans="1:91">
      <c r="A97" s="32" t="s">
        <v>75</v>
      </c>
      <c r="B97" s="2">
        <v>21991</v>
      </c>
      <c r="C97" s="133" t="str">
        <f>IF(B97=0,"",IF(B97&lt;$C$1,"felnőtt","ifi"))</f>
        <v>felnőtt</v>
      </c>
      <c r="D97" s="32" t="s">
        <v>101</v>
      </c>
      <c r="E97" s="47">
        <v>7.5</v>
      </c>
      <c r="F97" s="32">
        <v>0</v>
      </c>
      <c r="G97" s="32">
        <v>0</v>
      </c>
      <c r="H97" s="32">
        <v>0</v>
      </c>
      <c r="I97" s="32">
        <v>0</v>
      </c>
      <c r="J97" s="32">
        <v>3.7379269958625807</v>
      </c>
      <c r="K97" s="32">
        <v>0</v>
      </c>
      <c r="L97" s="32">
        <v>0</v>
      </c>
      <c r="M97" s="32">
        <v>0</v>
      </c>
      <c r="N97" s="32">
        <v>0</v>
      </c>
      <c r="O97" s="32">
        <v>11.85451812155438</v>
      </c>
      <c r="P97" s="32">
        <v>0</v>
      </c>
      <c r="Q97" s="32">
        <v>0</v>
      </c>
      <c r="R97" s="32">
        <v>0</v>
      </c>
      <c r="S97" s="32">
        <v>0</v>
      </c>
      <c r="T97" s="32">
        <v>3.725303494028112</v>
      </c>
      <c r="U97" s="32">
        <v>0</v>
      </c>
      <c r="V97" s="32">
        <v>0</v>
      </c>
      <c r="W97" s="32">
        <v>13.419098491500636</v>
      </c>
      <c r="X97" s="32">
        <f>IFERROR(IF(RIGHT(VLOOKUP($A97,csapatok!$A:$BL,X$271,FALSE),5)="Csere",VLOOKUP(LEFT(VLOOKUP($A97,csapatok!$A:$BL,X$271,FALSE),LEN(VLOOKUP($A97,csapatok!$A:$BL,X$271,FALSE))-6),'csapat-ranglista'!$A:$CC,X$272,FALSE)/8,VLOOKUP(VLOOKUP($A97,csapatok!$A:$BL,X$271,FALSE),'csapat-ranglista'!$A:$CC,X$272,FALSE)/4),0)</f>
        <v>0</v>
      </c>
      <c r="Y97" s="32">
        <f>IFERROR(IF(RIGHT(VLOOKUP($A97,csapatok!$A:$BL,Y$271,FALSE),5)="Csere",VLOOKUP(LEFT(VLOOKUP($A97,csapatok!$A:$BL,Y$271,FALSE),LEN(VLOOKUP($A97,csapatok!$A:$BL,Y$271,FALSE))-6),'csapat-ranglista'!$A:$CC,Y$272,FALSE)/8,VLOOKUP(VLOOKUP($A97,csapatok!$A:$BL,Y$271,FALSE),'csapat-ranglista'!$A:$CC,Y$272,FALSE)/4),0)</f>
        <v>0</v>
      </c>
      <c r="Z97" s="32">
        <f>IFERROR(IF(RIGHT(VLOOKUP($A97,csapatok!$A:$BL,Z$271,FALSE),5)="Csere",VLOOKUP(LEFT(VLOOKUP($A97,csapatok!$A:$BL,Z$271,FALSE),LEN(VLOOKUP($A97,csapatok!$A:$BL,Z$271,FALSE))-6),'csapat-ranglista'!$A:$CC,Z$272,FALSE)/8,VLOOKUP(VLOOKUP($A97,csapatok!$A:$BL,Z$271,FALSE),'csapat-ranglista'!$A:$CC,Z$272,FALSE)/4),0)</f>
        <v>0</v>
      </c>
      <c r="AA97" s="32">
        <f>IFERROR(IF(RIGHT(VLOOKUP($A97,csapatok!$A:$BL,AA$271,FALSE),5)="Csere",VLOOKUP(LEFT(VLOOKUP($A97,csapatok!$A:$BL,AA$271,FALSE),LEN(VLOOKUP($A97,csapatok!$A:$BL,AA$271,FALSE))-6),'csapat-ranglista'!$A:$CC,AA$272,FALSE)/8,VLOOKUP(VLOOKUP($A97,csapatok!$A:$BL,AA$271,FALSE),'csapat-ranglista'!$A:$CC,AA$272,FALSE)/4),0)</f>
        <v>0</v>
      </c>
      <c r="AB97" s="226">
        <f>IFERROR(IF(RIGHT(VLOOKUP($A97,csapatok!$A:$BL,AB$271,FALSE),5)="Csere",VLOOKUP(LEFT(VLOOKUP($A97,csapatok!$A:$BL,AB$271,FALSE),LEN(VLOOKUP($A97,csapatok!$A:$BL,AB$271,FALSE))-6),'csapat-ranglista'!$A:$CC,AB$272,FALSE)/8,VLOOKUP(VLOOKUP($A97,csapatok!$A:$BL,AB$271,FALSE),'csapat-ranglista'!$A:$CC,AB$272,FALSE)/4),0)</f>
        <v>0</v>
      </c>
      <c r="AC97" s="226">
        <f>IFERROR(IF(RIGHT(VLOOKUP($A97,csapatok!$A:$BL,AC$271,FALSE),5)="Csere",VLOOKUP(LEFT(VLOOKUP($A97,csapatok!$A:$BL,AC$271,FALSE),LEN(VLOOKUP($A97,csapatok!$A:$BL,AC$271,FALSE))-6),'csapat-ranglista'!$A:$CC,AC$272,FALSE)/8,VLOOKUP(VLOOKUP($A97,csapatok!$A:$BL,AC$271,FALSE),'csapat-ranglista'!$A:$CC,AC$272,FALSE)/4),0)</f>
        <v>0</v>
      </c>
      <c r="AD97" s="226">
        <f>IFERROR(IF(RIGHT(VLOOKUP($A97,csapatok!$A:$BL,AD$271,FALSE),5)="Csere",VLOOKUP(LEFT(VLOOKUP($A97,csapatok!$A:$BL,AD$271,FALSE),LEN(VLOOKUP($A97,csapatok!$A:$BL,AD$271,FALSE))-6),'csapat-ranglista'!$A:$CC,AD$272,FALSE)/8,VLOOKUP(VLOOKUP($A97,csapatok!$A:$BL,AD$271,FALSE),'csapat-ranglista'!$A:$CC,AD$272,FALSE)/4),0)</f>
        <v>0</v>
      </c>
      <c r="AE97" s="226">
        <f>IFERROR(IF(RIGHT(VLOOKUP($A97,csapatok!$A:$BL,AE$271,FALSE),5)="Csere",VLOOKUP(LEFT(VLOOKUP($A97,csapatok!$A:$BL,AE$271,FALSE),LEN(VLOOKUP($A97,csapatok!$A:$BL,AE$271,FALSE))-6),'csapat-ranglista'!$A:$CC,AE$272,FALSE)/8,VLOOKUP(VLOOKUP($A97,csapatok!$A:$BL,AE$271,FALSE),'csapat-ranglista'!$A:$CC,AE$272,FALSE)/4),0)</f>
        <v>0</v>
      </c>
      <c r="AF97" s="226">
        <f>IFERROR(IF(RIGHT(VLOOKUP($A97,csapatok!$A:$BL,AF$271,FALSE),5)="Csere",VLOOKUP(LEFT(VLOOKUP($A97,csapatok!$A:$BL,AF$271,FALSE),LEN(VLOOKUP($A97,csapatok!$A:$BL,AF$271,FALSE))-6),'csapat-ranglista'!$A:$CC,AF$272,FALSE)/8,VLOOKUP(VLOOKUP($A97,csapatok!$A:$BL,AF$271,FALSE),'csapat-ranglista'!$A:$CC,AF$272,FALSE)/4),0)</f>
        <v>0</v>
      </c>
      <c r="AG97" s="226">
        <f>IFERROR(IF(RIGHT(VLOOKUP($A97,csapatok!$A:$BL,AG$271,FALSE),5)="Csere",VLOOKUP(LEFT(VLOOKUP($A97,csapatok!$A:$BL,AG$271,FALSE),LEN(VLOOKUP($A97,csapatok!$A:$BL,AG$271,FALSE))-6),'csapat-ranglista'!$A:$CC,AG$272,FALSE)/8,VLOOKUP(VLOOKUP($A97,csapatok!$A:$BL,AG$271,FALSE),'csapat-ranglista'!$A:$CC,AG$272,FALSE)/4),0)</f>
        <v>13.387737800880902</v>
      </c>
      <c r="AH97" s="226">
        <f>IFERROR(IF(RIGHT(VLOOKUP($A97,csapatok!$A:$BL,AH$271,FALSE),5)="Csere",VLOOKUP(LEFT(VLOOKUP($A97,csapatok!$A:$BL,AH$271,FALSE),LEN(VLOOKUP($A97,csapatok!$A:$BL,AH$271,FALSE))-6),'csapat-ranglista'!$A:$CC,AH$272,FALSE)/8,VLOOKUP(VLOOKUP($A97,csapatok!$A:$BL,AH$271,FALSE),'csapat-ranglista'!$A:$CC,AH$272,FALSE)/4),0)</f>
        <v>0</v>
      </c>
      <c r="AI97" s="226">
        <f>IFERROR(IF(RIGHT(VLOOKUP($A97,csapatok!$A:$BL,AI$271,FALSE),5)="Csere",VLOOKUP(LEFT(VLOOKUP($A97,csapatok!$A:$BL,AI$271,FALSE),LEN(VLOOKUP($A97,csapatok!$A:$BL,AI$271,FALSE))-6),'csapat-ranglista'!$A:$CC,AI$272,FALSE)/8,VLOOKUP(VLOOKUP($A97,csapatok!$A:$BL,AI$271,FALSE),'csapat-ranglista'!$A:$CC,AI$272,FALSE)/4),0)</f>
        <v>4.6346084270555554</v>
      </c>
      <c r="AJ97" s="226">
        <f>IFERROR(IF(RIGHT(VLOOKUP($A97,csapatok!$A:$BL,AJ$271,FALSE),5)="Csere",VLOOKUP(LEFT(VLOOKUP($A97,csapatok!$A:$BL,AJ$271,FALSE),LEN(VLOOKUP($A97,csapatok!$A:$BL,AJ$271,FALSE))-6),'csapat-ranglista'!$A:$CC,AJ$272,FALSE)/8,VLOOKUP(VLOOKUP($A97,csapatok!$A:$BL,AJ$271,FALSE),'csapat-ranglista'!$A:$CC,AJ$272,FALSE)/2),0)</f>
        <v>0</v>
      </c>
      <c r="AK97" s="226">
        <f>IFERROR(IF(RIGHT(VLOOKUP($A97,csapatok!$A:$CN,AK$271,FALSE),5)="Csere",VLOOKUP(LEFT(VLOOKUP($A97,csapatok!$A:$CN,AK$271,FALSE),LEN(VLOOKUP($A97,csapatok!$A:$CN,AK$271,FALSE))-6),'csapat-ranglista'!$A:$CC,AK$272,FALSE)/8,VLOOKUP(VLOOKUP($A97,csapatok!$A:$CN,AK$271,FALSE),'csapat-ranglista'!$A:$CC,AK$272,FALSE)/4),0)</f>
        <v>0</v>
      </c>
      <c r="AL97" s="226">
        <f>IFERROR(IF(RIGHT(VLOOKUP($A97,csapatok!$A:$CN,AL$271,FALSE),5)="Csere",VLOOKUP(LEFT(VLOOKUP($A97,csapatok!$A:$CN,AL$271,FALSE),LEN(VLOOKUP($A97,csapatok!$A:$CN,AL$271,FALSE))-6),'csapat-ranglista'!$A:$CC,AL$272,FALSE)/8,VLOOKUP(VLOOKUP($A97,csapatok!$A:$CN,AL$271,FALSE),'csapat-ranglista'!$A:$CC,AL$272,FALSE)/4),0)</f>
        <v>0</v>
      </c>
      <c r="AM97" s="226">
        <f>IFERROR(IF(RIGHT(VLOOKUP($A97,csapatok!$A:$CN,AM$271,FALSE),5)="Csere",VLOOKUP(LEFT(VLOOKUP($A97,csapatok!$A:$CN,AM$271,FALSE),LEN(VLOOKUP($A97,csapatok!$A:$CN,AM$271,FALSE))-6),'csapat-ranglista'!$A:$CC,AM$272,FALSE)/8,VLOOKUP(VLOOKUP($A97,csapatok!$A:$CN,AM$271,FALSE),'csapat-ranglista'!$A:$CC,AM$272,FALSE)/4),0)</f>
        <v>0</v>
      </c>
      <c r="AN97" s="226">
        <f>IFERROR(IF(RIGHT(VLOOKUP($A97,csapatok!$A:$CN,AN$271,FALSE),5)="Csere",VLOOKUP(LEFT(VLOOKUP($A97,csapatok!$A:$CN,AN$271,FALSE),LEN(VLOOKUP($A97,csapatok!$A:$CN,AN$271,FALSE))-6),'csapat-ranglista'!$A:$CC,AN$272,FALSE)/8,VLOOKUP(VLOOKUP($A97,csapatok!$A:$CN,AN$271,FALSE),'csapat-ranglista'!$A:$CC,AN$272,FALSE)/4),0)</f>
        <v>0</v>
      </c>
      <c r="AO97" s="226">
        <f>IFERROR(IF(RIGHT(VLOOKUP($A97,csapatok!$A:$CN,AO$271,FALSE),5)="Csere",VLOOKUP(LEFT(VLOOKUP($A97,csapatok!$A:$CN,AO$271,FALSE),LEN(VLOOKUP($A97,csapatok!$A:$CN,AO$271,FALSE))-6),'csapat-ranglista'!$A:$CC,AO$272,FALSE)/8,VLOOKUP(VLOOKUP($A97,csapatok!$A:$CN,AO$271,FALSE),'csapat-ranglista'!$A:$CC,AO$272,FALSE)/4),0)</f>
        <v>0</v>
      </c>
      <c r="AP97" s="226">
        <f>IFERROR(IF(RIGHT(VLOOKUP($A97,csapatok!$A:$CN,AP$271,FALSE),5)="Csere",VLOOKUP(LEFT(VLOOKUP($A97,csapatok!$A:$CN,AP$271,FALSE),LEN(VLOOKUP($A97,csapatok!$A:$CN,AP$271,FALSE))-6),'csapat-ranglista'!$A:$CC,AP$272,FALSE)/8,VLOOKUP(VLOOKUP($A97,csapatok!$A:$CN,AP$271,FALSE),'csapat-ranglista'!$A:$CC,AP$272,FALSE)/4),0)</f>
        <v>0</v>
      </c>
      <c r="AQ97" s="226">
        <f>IFERROR(IF(RIGHT(VLOOKUP($A97,csapatok!$A:$CN,AQ$271,FALSE),5)="Csere",VLOOKUP(LEFT(VLOOKUP($A97,csapatok!$A:$CN,AQ$271,FALSE),LEN(VLOOKUP($A97,csapatok!$A:$CN,AQ$271,FALSE))-6),'csapat-ranglista'!$A:$CC,AQ$272,FALSE)/8,VLOOKUP(VLOOKUP($A97,csapatok!$A:$CN,AQ$271,FALSE),'csapat-ranglista'!$A:$CC,AQ$272,FALSE)/4),0)</f>
        <v>2.885633761787993</v>
      </c>
      <c r="AR97" s="226">
        <f>IFERROR(IF(RIGHT(VLOOKUP($A97,csapatok!$A:$CN,AR$271,FALSE),5)="Csere",VLOOKUP(LEFT(VLOOKUP($A97,csapatok!$A:$CN,AR$271,FALSE),LEN(VLOOKUP($A97,csapatok!$A:$CN,AR$271,FALSE))-6),'csapat-ranglista'!$A:$CC,AR$272,FALSE)/8,VLOOKUP(VLOOKUP($A97,csapatok!$A:$CN,AR$271,FALSE),'csapat-ranglista'!$A:$CC,AR$272,FALSE)/4),0)</f>
        <v>0</v>
      </c>
      <c r="AS97" s="226">
        <f>IFERROR(IF(RIGHT(VLOOKUP($A97,csapatok!$A:$CN,AS$271,FALSE),5)="Csere",VLOOKUP(LEFT(VLOOKUP($A97,csapatok!$A:$CN,AS$271,FALSE),LEN(VLOOKUP($A97,csapatok!$A:$CN,AS$271,FALSE))-6),'csapat-ranglista'!$A:$CC,AS$272,FALSE)/8,VLOOKUP(VLOOKUP($A97,csapatok!$A:$CN,AS$271,FALSE),'csapat-ranglista'!$A:$CC,AS$272,FALSE)/4),0)</f>
        <v>0</v>
      </c>
      <c r="AT97" s="226">
        <f>IFERROR(IF(RIGHT(VLOOKUP($A97,csapatok!$A:$CN,AT$271,FALSE),5)="Csere",VLOOKUP(LEFT(VLOOKUP($A97,csapatok!$A:$CN,AT$271,FALSE),LEN(VLOOKUP($A97,csapatok!$A:$CN,AT$271,FALSE))-6),'csapat-ranglista'!$A:$CC,AT$272,FALSE)/8,VLOOKUP(VLOOKUP($A97,csapatok!$A:$CN,AT$271,FALSE),'csapat-ranglista'!$A:$CC,AT$272,FALSE)/4),0)</f>
        <v>2.849135233822524</v>
      </c>
      <c r="AU97" s="226">
        <f>IFERROR(IF(RIGHT(VLOOKUP($A97,csapatok!$A:$CN,AU$271,FALSE),5)="Csere",VLOOKUP(LEFT(VLOOKUP($A97,csapatok!$A:$CN,AU$271,FALSE),LEN(VLOOKUP($A97,csapatok!$A:$CN,AU$271,FALSE))-6),'csapat-ranglista'!$A:$CC,AU$272,FALSE)/8,VLOOKUP(VLOOKUP($A97,csapatok!$A:$CN,AU$271,FALSE),'csapat-ranglista'!$A:$CC,AU$272,FALSE)/4),0)</f>
        <v>0</v>
      </c>
      <c r="AV97" s="226">
        <f>IFERROR(IF(RIGHT(VLOOKUP($A97,csapatok!$A:$CN,AV$271,FALSE),5)="Csere",VLOOKUP(LEFT(VLOOKUP($A97,csapatok!$A:$CN,AV$271,FALSE),LEN(VLOOKUP($A97,csapatok!$A:$CN,AV$271,FALSE))-6),'csapat-ranglista'!$A:$CC,AV$272,FALSE)/8,VLOOKUP(VLOOKUP($A97,csapatok!$A:$CN,AV$271,FALSE),'csapat-ranglista'!$A:$CC,AV$272,FALSE)/4),0)</f>
        <v>0</v>
      </c>
      <c r="AW97" s="226">
        <f>IFERROR(IF(RIGHT(VLOOKUP($A97,csapatok!$A:$CN,AW$271,FALSE),5)="Csere",VLOOKUP(LEFT(VLOOKUP($A97,csapatok!$A:$CN,AW$271,FALSE),LEN(VLOOKUP($A97,csapatok!$A:$CN,AW$271,FALSE))-6),'csapat-ranglista'!$A:$CC,AW$272,FALSE)/8,VLOOKUP(VLOOKUP($A97,csapatok!$A:$CN,AW$271,FALSE),'csapat-ranglista'!$A:$CC,AW$272,FALSE)/4),0)</f>
        <v>0</v>
      </c>
      <c r="AX97" s="226">
        <f>IFERROR(IF(RIGHT(VLOOKUP($A97,csapatok!$A:$CN,AX$271,FALSE),5)="Csere",VLOOKUP(LEFT(VLOOKUP($A97,csapatok!$A:$CN,AX$271,FALSE),LEN(VLOOKUP($A97,csapatok!$A:$CN,AX$271,FALSE))-6),'csapat-ranglista'!$A:$CC,AX$272,FALSE)/8,VLOOKUP(VLOOKUP($A97,csapatok!$A:$CN,AX$271,FALSE),'csapat-ranglista'!$A:$CC,AX$272,FALSE)/4),0)</f>
        <v>0</v>
      </c>
      <c r="AY97" s="226">
        <f>IFERROR(IF(RIGHT(VLOOKUP($A97,csapatok!$A:$GR,AY$271,FALSE),5)="Csere",VLOOKUP(LEFT(VLOOKUP($A97,csapatok!$A:$GR,AY$271,FALSE),LEN(VLOOKUP($A97,csapatok!$A:$GR,AY$271,FALSE))-6),'csapat-ranglista'!$A:$CC,AY$272,FALSE)/8,VLOOKUP(VLOOKUP($A97,csapatok!$A:$GR,AY$271,FALSE),'csapat-ranglista'!$A:$CC,AY$272,FALSE)/4),0)</f>
        <v>0</v>
      </c>
      <c r="AZ97" s="226">
        <f>IFERROR(IF(RIGHT(VLOOKUP($A97,csapatok!$A:$GR,AZ$271,FALSE),5)="Csere",VLOOKUP(LEFT(VLOOKUP($A97,csapatok!$A:$GR,AZ$271,FALSE),LEN(VLOOKUP($A97,csapatok!$A:$GR,AZ$271,FALSE))-6),'csapat-ranglista'!$A:$CC,AZ$272,FALSE)/8,VLOOKUP(VLOOKUP($A97,csapatok!$A:$GR,AZ$271,FALSE),'csapat-ranglista'!$A:$CC,AZ$272,FALSE)/4),0)</f>
        <v>0</v>
      </c>
      <c r="BA97" s="226">
        <f>IFERROR(IF(RIGHT(VLOOKUP($A97,csapatok!$A:$GR,BA$271,FALSE),5)="Csere",VLOOKUP(LEFT(VLOOKUP($A97,csapatok!$A:$GR,BA$271,FALSE),LEN(VLOOKUP($A97,csapatok!$A:$GR,BA$271,FALSE))-6),'csapat-ranglista'!$A:$CC,BA$272,FALSE)/8,VLOOKUP(VLOOKUP($A97,csapatok!$A:$GR,BA$271,FALSE),'csapat-ranglista'!$A:$CC,BA$272,FALSE)/4),0)</f>
        <v>2.0581864593634971</v>
      </c>
      <c r="BB97" s="226">
        <f>IFERROR(IF(RIGHT(VLOOKUP($A97,csapatok!$A:$GR,BB$271,FALSE),5)="Csere",VLOOKUP(LEFT(VLOOKUP($A97,csapatok!$A:$GR,BB$271,FALSE),LEN(VLOOKUP($A97,csapatok!$A:$GR,BB$271,FALSE))-6),'csapat-ranglista'!$A:$CC,BB$272,FALSE)/8,VLOOKUP(VLOOKUP($A97,csapatok!$A:$GR,BB$271,FALSE),'csapat-ranglista'!$A:$CC,BB$272,FALSE)/4),0)</f>
        <v>0</v>
      </c>
      <c r="BC97" s="227">
        <f>versenyek!$ES$11*IFERROR(VLOOKUP(VLOOKUP($A97,versenyek!ER:ET,3,FALSE),szabalyok!$A$16:$B$23,2,FALSE)/4,0)</f>
        <v>0</v>
      </c>
      <c r="BD97" s="227">
        <f>versenyek!$EV$11*IFERROR(VLOOKUP(VLOOKUP($A97,versenyek!EU:EW,3,FALSE),szabalyok!$A$16:$B$23,2,FALSE)/4,0)</f>
        <v>0</v>
      </c>
      <c r="BE97" s="226">
        <f>IFERROR(IF(RIGHT(VLOOKUP($A97,csapatok!$A:$GR,BE$271,FALSE),5)="Csere",VLOOKUP(LEFT(VLOOKUP($A97,csapatok!$A:$GR,BE$271,FALSE),LEN(VLOOKUP($A97,csapatok!$A:$GR,BE$271,FALSE))-6),'csapat-ranglista'!$A:$CC,BE$272,FALSE)/8,VLOOKUP(VLOOKUP($A97,csapatok!$A:$GR,BE$271,FALSE),'csapat-ranglista'!$A:$CC,BE$272,FALSE)/4),0)</f>
        <v>0</v>
      </c>
      <c r="BF97" s="226">
        <f>IFERROR(IF(RIGHT(VLOOKUP($A97,csapatok!$A:$GR,BF$271,FALSE),5)="Csere",VLOOKUP(LEFT(VLOOKUP($A97,csapatok!$A:$GR,BF$271,FALSE),LEN(VLOOKUP($A97,csapatok!$A:$GR,BF$271,FALSE))-6),'csapat-ranglista'!$A:$CC,BF$272,FALSE)/8,VLOOKUP(VLOOKUP($A97,csapatok!$A:$GR,BF$271,FALSE),'csapat-ranglista'!$A:$CC,BF$272,FALSE)/4),0)</f>
        <v>0</v>
      </c>
      <c r="BG97" s="226">
        <f>IFERROR(IF(RIGHT(VLOOKUP($A97,csapatok!$A:$GR,BG$271,FALSE),5)="Csere",VLOOKUP(LEFT(VLOOKUP($A97,csapatok!$A:$GR,BG$271,FALSE),LEN(VLOOKUP($A97,csapatok!$A:$GR,BG$271,FALSE))-6),'csapat-ranglista'!$A:$CC,BG$272,FALSE)/8,VLOOKUP(VLOOKUP($A97,csapatok!$A:$GR,BG$271,FALSE),'csapat-ranglista'!$A:$CC,BG$272,FALSE)/4),0)</f>
        <v>0</v>
      </c>
      <c r="BH97" s="226">
        <f>IFERROR(IF(RIGHT(VLOOKUP($A97,csapatok!$A:$GR,BH$271,FALSE),5)="Csere",VLOOKUP(LEFT(VLOOKUP($A97,csapatok!$A:$GR,BH$271,FALSE),LEN(VLOOKUP($A97,csapatok!$A:$GR,BH$271,FALSE))-6),'csapat-ranglista'!$A:$CC,BH$272,FALSE)/8,VLOOKUP(VLOOKUP($A97,csapatok!$A:$GR,BH$271,FALSE),'csapat-ranglista'!$A:$CC,BH$272,FALSE)/4),0)</f>
        <v>0</v>
      </c>
      <c r="BI97" s="226">
        <f>IFERROR(IF(RIGHT(VLOOKUP($A97,csapatok!$A:$GR,BI$271,FALSE),5)="Csere",VLOOKUP(LEFT(VLOOKUP($A97,csapatok!$A:$GR,BI$271,FALSE),LEN(VLOOKUP($A97,csapatok!$A:$GR,BI$271,FALSE))-6),'csapat-ranglista'!$A:$CC,BI$272,FALSE)/8,VLOOKUP(VLOOKUP($A97,csapatok!$A:$GR,BI$271,FALSE),'csapat-ranglista'!$A:$CC,BI$272,FALSE)/4),0)</f>
        <v>0</v>
      </c>
      <c r="BJ97" s="226">
        <f>IFERROR(IF(RIGHT(VLOOKUP($A97,csapatok!$A:$GR,BJ$271,FALSE),5)="Csere",VLOOKUP(LEFT(VLOOKUP($A97,csapatok!$A:$GR,BJ$271,FALSE),LEN(VLOOKUP($A97,csapatok!$A:$GR,BJ$271,FALSE))-6),'csapat-ranglista'!$A:$CC,BJ$272,FALSE)/8,VLOOKUP(VLOOKUP($A97,csapatok!$A:$GR,BJ$271,FALSE),'csapat-ranglista'!$A:$CC,BJ$272,FALSE)/4),0)</f>
        <v>0</v>
      </c>
      <c r="BK97" s="226">
        <f>IFERROR(IF(RIGHT(VLOOKUP($A97,csapatok!$A:$GR,BK$271,FALSE),5)="Csere",VLOOKUP(LEFT(VLOOKUP($A97,csapatok!$A:$GR,BK$271,FALSE),LEN(VLOOKUP($A97,csapatok!$A:$GR,BK$271,FALSE))-6),'csapat-ranglista'!$A:$CC,BK$272,FALSE)/8,VLOOKUP(VLOOKUP($A97,csapatok!$A:$GR,BK$271,FALSE),'csapat-ranglista'!$A:$CC,BK$272,FALSE)/4),0)</f>
        <v>0</v>
      </c>
      <c r="BL97" s="226">
        <f>IFERROR(IF(RIGHT(VLOOKUP($A97,csapatok!$A:$GR,BL$271,FALSE),5)="Csere",VLOOKUP(LEFT(VLOOKUP($A97,csapatok!$A:$GR,BL$271,FALSE),LEN(VLOOKUP($A97,csapatok!$A:$GR,BL$271,FALSE))-6),'csapat-ranglista'!$A:$CC,BL$272,FALSE)/8,VLOOKUP(VLOOKUP($A97,csapatok!$A:$GR,BL$271,FALSE),'csapat-ranglista'!$A:$CC,BL$272,FALSE)/4),0)</f>
        <v>0</v>
      </c>
      <c r="BM97" s="226">
        <f>IFERROR(IF(RIGHT(VLOOKUP($A97,csapatok!$A:$GR,BM$271,FALSE),5)="Csere",VLOOKUP(LEFT(VLOOKUP($A97,csapatok!$A:$GR,BM$271,FALSE),LEN(VLOOKUP($A97,csapatok!$A:$GR,BM$271,FALSE))-6),'csapat-ranglista'!$A:$CC,BM$272,FALSE)/8,VLOOKUP(VLOOKUP($A97,csapatok!$A:$GR,BM$271,FALSE),'csapat-ranglista'!$A:$CC,BM$272,FALSE)/4),0)</f>
        <v>0</v>
      </c>
      <c r="BN97" s="226">
        <f>IFERROR(IF(RIGHT(VLOOKUP($A97,csapatok!$A:$GR,BN$271,FALSE),5)="Csere",VLOOKUP(LEFT(VLOOKUP($A97,csapatok!$A:$GR,BN$271,FALSE),LEN(VLOOKUP($A97,csapatok!$A:$GR,BN$271,FALSE))-6),'csapat-ranglista'!$A:$CC,BN$272,FALSE)/8,VLOOKUP(VLOOKUP($A97,csapatok!$A:$GR,BN$271,FALSE),'csapat-ranglista'!$A:$CC,BN$272,FALSE)/4),0)</f>
        <v>0</v>
      </c>
      <c r="BO97" s="226">
        <f>IFERROR(IF(RIGHT(VLOOKUP($A97,csapatok!$A:$GR,BO$271,FALSE),5)="Csere",VLOOKUP(LEFT(VLOOKUP($A97,csapatok!$A:$GR,BO$271,FALSE),LEN(VLOOKUP($A97,csapatok!$A:$GR,BO$271,FALSE))-6),'csapat-ranglista'!$A:$CC,BO$272,FALSE)/8,VLOOKUP(VLOOKUP($A97,csapatok!$A:$GR,BO$271,FALSE),'csapat-ranglista'!$A:$CC,BO$272,FALSE)/4),0)</f>
        <v>0</v>
      </c>
      <c r="BP97" s="226">
        <f>IFERROR(IF(RIGHT(VLOOKUP($A97,csapatok!$A:$GR,BP$271,FALSE),5)="Csere",VLOOKUP(LEFT(VLOOKUP($A97,csapatok!$A:$GR,BP$271,FALSE),LEN(VLOOKUP($A97,csapatok!$A:$GR,BP$271,FALSE))-6),'csapat-ranglista'!$A:$CC,BP$272,FALSE)/8,VLOOKUP(VLOOKUP($A97,csapatok!$A:$GR,BP$271,FALSE),'csapat-ranglista'!$A:$CC,BP$272,FALSE)/4),0)</f>
        <v>0</v>
      </c>
      <c r="BQ97" s="226">
        <f>IFERROR(IF(RIGHT(VLOOKUP($A97,csapatok!$A:$GR,BQ$271,FALSE),5)="Csere",VLOOKUP(LEFT(VLOOKUP($A97,csapatok!$A:$GR,BQ$271,FALSE),LEN(VLOOKUP($A97,csapatok!$A:$GR,BQ$271,FALSE))-6),'csapat-ranglista'!$A:$CC,BQ$272,FALSE)/8,VLOOKUP(VLOOKUP($A97,csapatok!$A:$GR,BQ$271,FALSE),'csapat-ranglista'!$A:$CC,BQ$272,FALSE)/4),0)</f>
        <v>0</v>
      </c>
      <c r="BR97" s="226">
        <f>IFERROR(IF(RIGHT(VLOOKUP($A97,csapatok!$A:$GR,BR$271,FALSE),5)="Csere",VLOOKUP(LEFT(VLOOKUP($A97,csapatok!$A:$GR,BR$271,FALSE),LEN(VLOOKUP($A97,csapatok!$A:$GR,BR$271,FALSE))-6),'csapat-ranglista'!$A:$CC,BR$272,FALSE)/8,VLOOKUP(VLOOKUP($A97,csapatok!$A:$GR,BR$271,FALSE),'csapat-ranglista'!$A:$CC,BR$272,FALSE)/4),0)</f>
        <v>0</v>
      </c>
      <c r="BS97" s="226">
        <f>IFERROR(IF(RIGHT(VLOOKUP($A97,csapatok!$A:$GR,BS$271,FALSE),5)="Csere",VLOOKUP(LEFT(VLOOKUP($A97,csapatok!$A:$GR,BS$271,FALSE),LEN(VLOOKUP($A97,csapatok!$A:$GR,BS$271,FALSE))-6),'csapat-ranglista'!$A:$CC,BS$272,FALSE)/8,VLOOKUP(VLOOKUP($A97,csapatok!$A:$GR,BS$271,FALSE),'csapat-ranglista'!$A:$CC,BS$272,FALSE)/4),0)</f>
        <v>0</v>
      </c>
      <c r="BT97" s="226">
        <f>IFERROR(IF(RIGHT(VLOOKUP($A97,csapatok!$A:$GR,BT$271,FALSE),5)="Csere",VLOOKUP(LEFT(VLOOKUP($A97,csapatok!$A:$GR,BT$271,FALSE),LEN(VLOOKUP($A97,csapatok!$A:$GR,BT$271,FALSE))-6),'csapat-ranglista'!$A:$CC,BT$272,FALSE)/8,VLOOKUP(VLOOKUP($A97,csapatok!$A:$GR,BT$271,FALSE),'csapat-ranglista'!$A:$CC,BT$272,FALSE)/4),0)</f>
        <v>0</v>
      </c>
      <c r="BU97" s="226">
        <f>IFERROR(IF(RIGHT(VLOOKUP($A97,csapatok!$A:$GR,BU$271,FALSE),5)="Csere",VLOOKUP(LEFT(VLOOKUP($A97,csapatok!$A:$GR,BU$271,FALSE),LEN(VLOOKUP($A97,csapatok!$A:$GR,BU$271,FALSE))-6),'csapat-ranglista'!$A:$CC,BU$272,FALSE)/8,VLOOKUP(VLOOKUP($A97,csapatok!$A:$GR,BU$271,FALSE),'csapat-ranglista'!$A:$CC,BU$272,FALSE)/4),0)</f>
        <v>0</v>
      </c>
      <c r="BV97" s="226">
        <f>IFERROR(IF(RIGHT(VLOOKUP($A97,csapatok!$A:$GR,BV$271,FALSE),5)="Csere",VLOOKUP(LEFT(VLOOKUP($A97,csapatok!$A:$GR,BV$271,FALSE),LEN(VLOOKUP($A97,csapatok!$A:$GR,BV$271,FALSE))-6),'csapat-ranglista'!$A:$CC,BV$272,FALSE)/8,VLOOKUP(VLOOKUP($A97,csapatok!$A:$GR,BV$271,FALSE),'csapat-ranglista'!$A:$CC,BV$272,FALSE)/4),0)</f>
        <v>0</v>
      </c>
      <c r="BW97" s="226">
        <f>IFERROR(IF(RIGHT(VLOOKUP($A97,csapatok!$A:$GR,BW$271,FALSE),5)="Csere",VLOOKUP(LEFT(VLOOKUP($A97,csapatok!$A:$GR,BW$271,FALSE),LEN(VLOOKUP($A97,csapatok!$A:$GR,BW$271,FALSE))-6),'csapat-ranglista'!$A:$CC,BW$272,FALSE)/8,VLOOKUP(VLOOKUP($A97,csapatok!$A:$GR,BW$271,FALSE),'csapat-ranglista'!$A:$CC,BW$272,FALSE)/4),0)</f>
        <v>0</v>
      </c>
      <c r="BX97" s="226">
        <f>IFERROR(IF(RIGHT(VLOOKUP($A97,csapatok!$A:$GR,BX$271,FALSE),5)="Csere",VLOOKUP(LEFT(VLOOKUP($A97,csapatok!$A:$GR,BX$271,FALSE),LEN(VLOOKUP($A97,csapatok!$A:$GR,BX$271,FALSE))-6),'csapat-ranglista'!$A:$CC,BX$272,FALSE)/8,VLOOKUP(VLOOKUP($A97,csapatok!$A:$GR,BX$271,FALSE),'csapat-ranglista'!$A:$CC,BX$272,FALSE)/4),0)</f>
        <v>0</v>
      </c>
      <c r="BY97" s="226">
        <f>IFERROR(IF(RIGHT(VLOOKUP($A97,csapatok!$A:$GR,BY$271,FALSE),5)="Csere",VLOOKUP(LEFT(VLOOKUP($A97,csapatok!$A:$GR,BY$271,FALSE),LEN(VLOOKUP($A97,csapatok!$A:$GR,BY$271,FALSE))-6),'csapat-ranglista'!$A:$CC,BY$272,FALSE)/8,VLOOKUP(VLOOKUP($A97,csapatok!$A:$GR,BY$271,FALSE),'csapat-ranglista'!$A:$CC,BY$272,FALSE)/4),0)</f>
        <v>0</v>
      </c>
      <c r="BZ97" s="226">
        <f>IFERROR(IF(RIGHT(VLOOKUP($A97,csapatok!$A:$GR,BZ$271,FALSE),5)="Csere",VLOOKUP(LEFT(VLOOKUP($A97,csapatok!$A:$GR,BZ$271,FALSE),LEN(VLOOKUP($A97,csapatok!$A:$GR,BZ$271,FALSE))-6),'csapat-ranglista'!$A:$CC,BZ$272,FALSE)/8,VLOOKUP(VLOOKUP($A97,csapatok!$A:$GR,BZ$271,FALSE),'csapat-ranglista'!$A:$CC,BZ$272,FALSE)/4),0)</f>
        <v>0</v>
      </c>
      <c r="CA97" s="226">
        <f>IFERROR(IF(RIGHT(VLOOKUP($A97,csapatok!$A:$GR,CA$271,FALSE),5)="Csere",VLOOKUP(LEFT(VLOOKUP($A97,csapatok!$A:$GR,CA$271,FALSE),LEN(VLOOKUP($A97,csapatok!$A:$GR,CA$271,FALSE))-6),'csapat-ranglista'!$A:$CC,CA$272,FALSE)/8,VLOOKUP(VLOOKUP($A97,csapatok!$A:$GR,CA$271,FALSE),'csapat-ranglista'!$A:$CC,CA$272,FALSE)/4),0)</f>
        <v>1.2421489428735295</v>
      </c>
      <c r="CB97" s="226">
        <f>IFERROR(IF(RIGHT(VLOOKUP($A97,csapatok!$A:$GR,CB$271,FALSE),5)="Csere",VLOOKUP(LEFT(VLOOKUP($A97,csapatok!$A:$GR,CB$271,FALSE),LEN(VLOOKUP($A97,csapatok!$A:$GR,CB$271,FALSE))-6),'csapat-ranglista'!$A:$CC,CB$272,FALSE)/8,VLOOKUP(VLOOKUP($A97,csapatok!$A:$GR,CB$271,FALSE),'csapat-ranglista'!$A:$CC,CB$272,FALSE)/4),0)</f>
        <v>0</v>
      </c>
      <c r="CC97" s="226">
        <f>IFERROR(IF(RIGHT(VLOOKUP($A97,csapatok!$A:$GR,CC$271,FALSE),5)="Csere",VLOOKUP(LEFT(VLOOKUP($A97,csapatok!$A:$GR,CC$271,FALSE),LEN(VLOOKUP($A97,csapatok!$A:$GR,CC$271,FALSE))-6),'csapat-ranglista'!$A:$CC,CC$272,FALSE)/8,VLOOKUP(VLOOKUP($A97,csapatok!$A:$GR,CC$271,FALSE),'csapat-ranglista'!$A:$CC,CC$272,FALSE)/4),0)</f>
        <v>0</v>
      </c>
      <c r="CD97" s="226">
        <f>IFERROR(IF(RIGHT(VLOOKUP($A97,csapatok!$A:$GR,CD$271,FALSE),5)="Csere",VLOOKUP(LEFT(VLOOKUP($A97,csapatok!$A:$GR,CD$271,FALSE),LEN(VLOOKUP($A97,csapatok!$A:$GR,CD$271,FALSE))-6),'csapat-ranglista'!$A:$CC,CD$272,FALSE)/8,VLOOKUP(VLOOKUP($A97,csapatok!$A:$GR,CD$271,FALSE),'csapat-ranglista'!$A:$CC,CD$272,FALSE)/4),0)</f>
        <v>0</v>
      </c>
      <c r="CE97" s="226">
        <f>IFERROR(IF(RIGHT(VLOOKUP($A97,csapatok!$A:$GR,CE$271,FALSE),5)="Csere",VLOOKUP(LEFT(VLOOKUP($A97,csapatok!$A:$GR,CE$271,FALSE),LEN(VLOOKUP($A97,csapatok!$A:$GR,CE$271,FALSE))-6),'csapat-ranglista'!$A:$CC,CE$272,FALSE)/8,VLOOKUP(VLOOKUP($A97,csapatok!$A:$GR,CE$271,FALSE),'csapat-ranglista'!$A:$CC,CE$272,FALSE)/4),0)</f>
        <v>0</v>
      </c>
      <c r="CF97" s="226">
        <f>IFERROR(IF(RIGHT(VLOOKUP($A97,csapatok!$A:$GR,CF$271,FALSE),5)="Csere",VLOOKUP(LEFT(VLOOKUP($A97,csapatok!$A:$GR,CF$271,FALSE),LEN(VLOOKUP($A97,csapatok!$A:$GR,CF$271,FALSE))-6),'csapat-ranglista'!$A:$CC,CF$272,FALSE)/8,VLOOKUP(VLOOKUP($A97,csapatok!$A:$GR,CF$271,FALSE),'csapat-ranglista'!$A:$CC,CF$272,FALSE)/4),0)</f>
        <v>0</v>
      </c>
      <c r="CG97" s="226">
        <f>IFERROR(IF(RIGHT(VLOOKUP($A97,csapatok!$A:$GR,CG$271,FALSE),5)="Csere",VLOOKUP(LEFT(VLOOKUP($A97,csapatok!$A:$GR,CG$271,FALSE),LEN(VLOOKUP($A97,csapatok!$A:$GR,CG$271,FALSE))-6),'csapat-ranglista'!$A:$CC,CG$272,FALSE)/8,VLOOKUP(VLOOKUP($A97,csapatok!$A:$GR,CG$271,FALSE),'csapat-ranglista'!$A:$CC,CG$272,FALSE)/4),0)</f>
        <v>0</v>
      </c>
      <c r="CH97" s="226">
        <f>IFERROR(IF(RIGHT(VLOOKUP($A97,csapatok!$A:$GR,CH$271,FALSE),5)="Csere",VLOOKUP(LEFT(VLOOKUP($A97,csapatok!$A:$GR,CH$271,FALSE),LEN(VLOOKUP($A97,csapatok!$A:$GR,CH$271,FALSE))-6),'csapat-ranglista'!$A:$CC,CH$272,FALSE)/8,VLOOKUP(VLOOKUP($A97,csapatok!$A:$GR,CH$271,FALSE),'csapat-ranglista'!$A:$CC,CH$272,FALSE)/4),0)</f>
        <v>2.139667442137136</v>
      </c>
      <c r="CI97" s="226">
        <f>IFERROR(IF(RIGHT(VLOOKUP($A97,csapatok!$A:$GR,CI$271,FALSE),5)="Csere",VLOOKUP(LEFT(VLOOKUP($A97,csapatok!$A:$GR,CI$271,FALSE),LEN(VLOOKUP($A97,csapatok!$A:$GR,CI$271,FALSE))-6),'csapat-ranglista'!$A:$CC,CI$272,FALSE)/8,VLOOKUP(VLOOKUP($A97,csapatok!$A:$GR,CI$271,FALSE),'csapat-ranglista'!$A:$CC,CI$272,FALSE)/4),0)</f>
        <v>0</v>
      </c>
      <c r="CJ97" s="227">
        <f>versenyek!$IQ$11*IFERROR(VLOOKUP(VLOOKUP($A97,versenyek!IP:IR,3,FALSE),szabalyok!$A$16:$B$23,2,FALSE)/4,0)</f>
        <v>0</v>
      </c>
      <c r="CK97" s="227">
        <f>versenyek!$IT$11*IFERROR(VLOOKUP(VLOOKUP($A97,versenyek!IS:IU,3,FALSE),szabalyok!$A$16:$B$23,2,FALSE)/4,0)</f>
        <v>0</v>
      </c>
      <c r="CL97" s="226"/>
      <c r="CM97" s="250">
        <f t="shared" si="4"/>
        <v>3.3818163850106657</v>
      </c>
    </row>
    <row r="98" spans="1:91">
      <c r="A98" s="32" t="s">
        <v>117</v>
      </c>
      <c r="B98" s="2">
        <v>18607</v>
      </c>
      <c r="C98" s="133" t="str">
        <f>IF(B98=0,"",IF(B98&lt;$C$1,"felnőtt","ifi"))</f>
        <v>felnőtt</v>
      </c>
      <c r="D98" s="32" t="s">
        <v>101</v>
      </c>
      <c r="E98" s="47">
        <v>17.5</v>
      </c>
      <c r="F98" s="32">
        <v>0</v>
      </c>
      <c r="G98" s="32">
        <v>0</v>
      </c>
      <c r="H98" s="32">
        <v>0</v>
      </c>
      <c r="I98" s="32">
        <v>0</v>
      </c>
      <c r="J98" s="32">
        <v>0</v>
      </c>
      <c r="K98" s="32">
        <v>0</v>
      </c>
      <c r="L98" s="32">
        <v>0.7198646565999407</v>
      </c>
      <c r="M98" s="32">
        <v>0</v>
      </c>
      <c r="N98" s="32">
        <v>0</v>
      </c>
      <c r="O98" s="32">
        <v>3.3870051775869654</v>
      </c>
      <c r="P98" s="32">
        <v>0</v>
      </c>
      <c r="Q98" s="32">
        <v>0</v>
      </c>
      <c r="R98" s="32">
        <v>0</v>
      </c>
      <c r="S98" s="32">
        <v>0</v>
      </c>
      <c r="T98" s="32">
        <v>0</v>
      </c>
      <c r="U98" s="32">
        <v>0</v>
      </c>
      <c r="V98" s="32">
        <v>0</v>
      </c>
      <c r="W98" s="32">
        <v>0</v>
      </c>
      <c r="X98" s="32">
        <f>IFERROR(IF(RIGHT(VLOOKUP($A98,csapatok!$A:$BL,X$271,FALSE),5)="Csere",VLOOKUP(LEFT(VLOOKUP($A98,csapatok!$A:$BL,X$271,FALSE),LEN(VLOOKUP($A98,csapatok!$A:$BL,X$271,FALSE))-6),'csapat-ranglista'!$A:$CC,X$272,FALSE)/8,VLOOKUP(VLOOKUP($A98,csapatok!$A:$BL,X$271,FALSE),'csapat-ranglista'!$A:$CC,X$272,FALSE)/4),0)</f>
        <v>0</v>
      </c>
      <c r="Y98" s="32">
        <f>IFERROR(IF(RIGHT(VLOOKUP($A98,csapatok!$A:$BL,Y$271,FALSE),5)="Csere",VLOOKUP(LEFT(VLOOKUP($A98,csapatok!$A:$BL,Y$271,FALSE),LEN(VLOOKUP($A98,csapatok!$A:$BL,Y$271,FALSE))-6),'csapat-ranglista'!$A:$CC,Y$272,FALSE)/8,VLOOKUP(VLOOKUP($A98,csapatok!$A:$BL,Y$271,FALSE),'csapat-ranglista'!$A:$CC,Y$272,FALSE)/4),0)</f>
        <v>0</v>
      </c>
      <c r="Z98" s="32">
        <f>IFERROR(IF(RIGHT(VLOOKUP($A98,csapatok!$A:$BL,Z$271,FALSE),5)="Csere",VLOOKUP(LEFT(VLOOKUP($A98,csapatok!$A:$BL,Z$271,FALSE),LEN(VLOOKUP($A98,csapatok!$A:$BL,Z$271,FALSE))-6),'csapat-ranglista'!$A:$CC,Z$272,FALSE)/8,VLOOKUP(VLOOKUP($A98,csapatok!$A:$BL,Z$271,FALSE),'csapat-ranglista'!$A:$CC,Z$272,FALSE)/4),0)</f>
        <v>0</v>
      </c>
      <c r="AA98" s="32">
        <f>IFERROR(IF(RIGHT(VLOOKUP($A98,csapatok!$A:$BL,AA$271,FALSE),5)="Csere",VLOOKUP(LEFT(VLOOKUP($A98,csapatok!$A:$BL,AA$271,FALSE),LEN(VLOOKUP($A98,csapatok!$A:$BL,AA$271,FALSE))-6),'csapat-ranglista'!$A:$CC,AA$272,FALSE)/8,VLOOKUP(VLOOKUP($A98,csapatok!$A:$BL,AA$271,FALSE),'csapat-ranglista'!$A:$CC,AA$272,FALSE)/4),0)</f>
        <v>0</v>
      </c>
      <c r="AB98" s="226">
        <f>IFERROR(IF(RIGHT(VLOOKUP($A98,csapatok!$A:$BL,AB$271,FALSE),5)="Csere",VLOOKUP(LEFT(VLOOKUP($A98,csapatok!$A:$BL,AB$271,FALSE),LEN(VLOOKUP($A98,csapatok!$A:$BL,AB$271,FALSE))-6),'csapat-ranglista'!$A:$CC,AB$272,FALSE)/8,VLOOKUP(VLOOKUP($A98,csapatok!$A:$BL,AB$271,FALSE),'csapat-ranglista'!$A:$CC,AB$272,FALSE)/4),0)</f>
        <v>3.3913957905576937</v>
      </c>
      <c r="AC98" s="226">
        <f>IFERROR(IF(RIGHT(VLOOKUP($A98,csapatok!$A:$BL,AC$271,FALSE),5)="Csere",VLOOKUP(LEFT(VLOOKUP($A98,csapatok!$A:$BL,AC$271,FALSE),LEN(VLOOKUP($A98,csapatok!$A:$BL,AC$271,FALSE))-6),'csapat-ranglista'!$A:$CC,AC$272,FALSE)/8,VLOOKUP(VLOOKUP($A98,csapatok!$A:$BL,AC$271,FALSE),'csapat-ranglista'!$A:$CC,AC$272,FALSE)/4),0)</f>
        <v>0</v>
      </c>
      <c r="AD98" s="226">
        <f>IFERROR(IF(RIGHT(VLOOKUP($A98,csapatok!$A:$BL,AD$271,FALSE),5)="Csere",VLOOKUP(LEFT(VLOOKUP($A98,csapatok!$A:$BL,AD$271,FALSE),LEN(VLOOKUP($A98,csapatok!$A:$BL,AD$271,FALSE))-6),'csapat-ranglista'!$A:$CC,AD$272,FALSE)/8,VLOOKUP(VLOOKUP($A98,csapatok!$A:$BL,AD$271,FALSE),'csapat-ranglista'!$A:$CC,AD$272,FALSE)/4),0)</f>
        <v>0</v>
      </c>
      <c r="AE98" s="226">
        <f>IFERROR(IF(RIGHT(VLOOKUP($A98,csapatok!$A:$BL,AE$271,FALSE),5)="Csere",VLOOKUP(LEFT(VLOOKUP($A98,csapatok!$A:$BL,AE$271,FALSE),LEN(VLOOKUP($A98,csapatok!$A:$BL,AE$271,FALSE))-6),'csapat-ranglista'!$A:$CC,AE$272,FALSE)/8,VLOOKUP(VLOOKUP($A98,csapatok!$A:$BL,AE$271,FALSE),'csapat-ranglista'!$A:$CC,AE$272,FALSE)/4),0)</f>
        <v>0</v>
      </c>
      <c r="AF98" s="226">
        <f>IFERROR(IF(RIGHT(VLOOKUP($A98,csapatok!$A:$BL,AF$271,FALSE),5)="Csere",VLOOKUP(LEFT(VLOOKUP($A98,csapatok!$A:$BL,AF$271,FALSE),LEN(VLOOKUP($A98,csapatok!$A:$BL,AF$271,FALSE))-6),'csapat-ranglista'!$A:$CC,AF$272,FALSE)/8,VLOOKUP(VLOOKUP($A98,csapatok!$A:$BL,AF$271,FALSE),'csapat-ranglista'!$A:$CC,AF$272,FALSE)/4),0)</f>
        <v>0</v>
      </c>
      <c r="AG98" s="226">
        <f>IFERROR(IF(RIGHT(VLOOKUP($A98,csapatok!$A:$BL,AG$271,FALSE),5)="Csere",VLOOKUP(LEFT(VLOOKUP($A98,csapatok!$A:$BL,AG$271,FALSE),LEN(VLOOKUP($A98,csapatok!$A:$BL,AG$271,FALSE))-6),'csapat-ranglista'!$A:$CC,AG$272,FALSE)/8,VLOOKUP(VLOOKUP($A98,csapatok!$A:$BL,AG$271,FALSE),'csapat-ranglista'!$A:$CC,AG$272,FALSE)/4),0)</f>
        <v>0</v>
      </c>
      <c r="AH98" s="226">
        <f>IFERROR(IF(RIGHT(VLOOKUP($A98,csapatok!$A:$BL,AH$271,FALSE),5)="Csere",VLOOKUP(LEFT(VLOOKUP($A98,csapatok!$A:$BL,AH$271,FALSE),LEN(VLOOKUP($A98,csapatok!$A:$BL,AH$271,FALSE))-6),'csapat-ranglista'!$A:$CC,AH$272,FALSE)/8,VLOOKUP(VLOOKUP($A98,csapatok!$A:$BL,AH$271,FALSE),'csapat-ranglista'!$A:$CC,AH$272,FALSE)/4),0)</f>
        <v>0</v>
      </c>
      <c r="AI98" s="226">
        <f>IFERROR(IF(RIGHT(VLOOKUP($A98,csapatok!$A:$BL,AI$271,FALSE),5)="Csere",VLOOKUP(LEFT(VLOOKUP($A98,csapatok!$A:$BL,AI$271,FALSE),LEN(VLOOKUP($A98,csapatok!$A:$BL,AI$271,FALSE))-6),'csapat-ranglista'!$A:$CC,AI$272,FALSE)/8,VLOOKUP(VLOOKUP($A98,csapatok!$A:$BL,AI$271,FALSE),'csapat-ranglista'!$A:$CC,AI$272,FALSE)/4),0)</f>
        <v>0</v>
      </c>
      <c r="AJ98" s="226">
        <f>IFERROR(IF(RIGHT(VLOOKUP($A98,csapatok!$A:$BL,AJ$271,FALSE),5)="Csere",VLOOKUP(LEFT(VLOOKUP($A98,csapatok!$A:$BL,AJ$271,FALSE),LEN(VLOOKUP($A98,csapatok!$A:$BL,AJ$271,FALSE))-6),'csapat-ranglista'!$A:$CC,AJ$272,FALSE)/8,VLOOKUP(VLOOKUP($A98,csapatok!$A:$BL,AJ$271,FALSE),'csapat-ranglista'!$A:$CC,AJ$272,FALSE)/2),0)</f>
        <v>0</v>
      </c>
      <c r="AK98" s="226">
        <f>IFERROR(IF(RIGHT(VLOOKUP($A98,csapatok!$A:$CN,AK$271,FALSE),5)="Csere",VLOOKUP(LEFT(VLOOKUP($A98,csapatok!$A:$CN,AK$271,FALSE),LEN(VLOOKUP($A98,csapatok!$A:$CN,AK$271,FALSE))-6),'csapat-ranglista'!$A:$CC,AK$272,FALSE)/8,VLOOKUP(VLOOKUP($A98,csapatok!$A:$CN,AK$271,FALSE),'csapat-ranglista'!$A:$CC,AK$272,FALSE)/4),0)</f>
        <v>0</v>
      </c>
      <c r="AL98" s="226">
        <f>IFERROR(IF(RIGHT(VLOOKUP($A98,csapatok!$A:$CN,AL$271,FALSE),5)="Csere",VLOOKUP(LEFT(VLOOKUP($A98,csapatok!$A:$CN,AL$271,FALSE),LEN(VLOOKUP($A98,csapatok!$A:$CN,AL$271,FALSE))-6),'csapat-ranglista'!$A:$CC,AL$272,FALSE)/8,VLOOKUP(VLOOKUP($A98,csapatok!$A:$CN,AL$271,FALSE),'csapat-ranglista'!$A:$CC,AL$272,FALSE)/4),0)</f>
        <v>0</v>
      </c>
      <c r="AM98" s="226">
        <f>IFERROR(IF(RIGHT(VLOOKUP($A98,csapatok!$A:$CN,AM$271,FALSE),5)="Csere",VLOOKUP(LEFT(VLOOKUP($A98,csapatok!$A:$CN,AM$271,FALSE),LEN(VLOOKUP($A98,csapatok!$A:$CN,AM$271,FALSE))-6),'csapat-ranglista'!$A:$CC,AM$272,FALSE)/8,VLOOKUP(VLOOKUP($A98,csapatok!$A:$CN,AM$271,FALSE),'csapat-ranglista'!$A:$CC,AM$272,FALSE)/4),0)</f>
        <v>0</v>
      </c>
      <c r="AN98" s="226">
        <f>IFERROR(IF(RIGHT(VLOOKUP($A98,csapatok!$A:$CN,AN$271,FALSE),5)="Csere",VLOOKUP(LEFT(VLOOKUP($A98,csapatok!$A:$CN,AN$271,FALSE),LEN(VLOOKUP($A98,csapatok!$A:$CN,AN$271,FALSE))-6),'csapat-ranglista'!$A:$CC,AN$272,FALSE)/8,VLOOKUP(VLOOKUP($A98,csapatok!$A:$CN,AN$271,FALSE),'csapat-ranglista'!$A:$CC,AN$272,FALSE)/4),0)</f>
        <v>0</v>
      </c>
      <c r="AO98" s="226">
        <f>IFERROR(IF(RIGHT(VLOOKUP($A98,csapatok!$A:$CN,AO$271,FALSE),5)="Csere",VLOOKUP(LEFT(VLOOKUP($A98,csapatok!$A:$CN,AO$271,FALSE),LEN(VLOOKUP($A98,csapatok!$A:$CN,AO$271,FALSE))-6),'csapat-ranglista'!$A:$CC,AO$272,FALSE)/8,VLOOKUP(VLOOKUP($A98,csapatok!$A:$CN,AO$271,FALSE),'csapat-ranglista'!$A:$CC,AO$272,FALSE)/4),0)</f>
        <v>0</v>
      </c>
      <c r="AP98" s="226">
        <f>IFERROR(IF(RIGHT(VLOOKUP($A98,csapatok!$A:$CN,AP$271,FALSE),5)="Csere",VLOOKUP(LEFT(VLOOKUP($A98,csapatok!$A:$CN,AP$271,FALSE),LEN(VLOOKUP($A98,csapatok!$A:$CN,AP$271,FALSE))-6),'csapat-ranglista'!$A:$CC,AP$272,FALSE)/8,VLOOKUP(VLOOKUP($A98,csapatok!$A:$CN,AP$271,FALSE),'csapat-ranglista'!$A:$CC,AP$272,FALSE)/4),0)</f>
        <v>7.7134900428274324</v>
      </c>
      <c r="AQ98" s="226">
        <f>IFERROR(IF(RIGHT(VLOOKUP($A98,csapatok!$A:$CN,AQ$271,FALSE),5)="Csere",VLOOKUP(LEFT(VLOOKUP($A98,csapatok!$A:$CN,AQ$271,FALSE),LEN(VLOOKUP($A98,csapatok!$A:$CN,AQ$271,FALSE))-6),'csapat-ranglista'!$A:$CC,AQ$272,FALSE)/8,VLOOKUP(VLOOKUP($A98,csapatok!$A:$CN,AQ$271,FALSE),'csapat-ranglista'!$A:$CC,AQ$272,FALSE)/4),0)</f>
        <v>0</v>
      </c>
      <c r="AR98" s="226">
        <f>IFERROR(IF(RIGHT(VLOOKUP($A98,csapatok!$A:$CN,AR$271,FALSE),5)="Csere",VLOOKUP(LEFT(VLOOKUP($A98,csapatok!$A:$CN,AR$271,FALSE),LEN(VLOOKUP($A98,csapatok!$A:$CN,AR$271,FALSE))-6),'csapat-ranglista'!$A:$CC,AR$272,FALSE)/8,VLOOKUP(VLOOKUP($A98,csapatok!$A:$CN,AR$271,FALSE),'csapat-ranglista'!$A:$CC,AR$272,FALSE)/4),0)</f>
        <v>0</v>
      </c>
      <c r="AS98" s="226">
        <f>IFERROR(IF(RIGHT(VLOOKUP($A98,csapatok!$A:$CN,AS$271,FALSE),5)="Csere",VLOOKUP(LEFT(VLOOKUP($A98,csapatok!$A:$CN,AS$271,FALSE),LEN(VLOOKUP($A98,csapatok!$A:$CN,AS$271,FALSE))-6),'csapat-ranglista'!$A:$CC,AS$272,FALSE)/8,VLOOKUP(VLOOKUP($A98,csapatok!$A:$CN,AS$271,FALSE),'csapat-ranglista'!$A:$CC,AS$272,FALSE)/4),0)</f>
        <v>0</v>
      </c>
      <c r="AT98" s="226">
        <f>IFERROR(IF(RIGHT(VLOOKUP($A98,csapatok!$A:$CN,AT$271,FALSE),5)="Csere",VLOOKUP(LEFT(VLOOKUP($A98,csapatok!$A:$CN,AT$271,FALSE),LEN(VLOOKUP($A98,csapatok!$A:$CN,AT$271,FALSE))-6),'csapat-ranglista'!$A:$CC,AT$272,FALSE)/8,VLOOKUP(VLOOKUP($A98,csapatok!$A:$CN,AT$271,FALSE),'csapat-ranglista'!$A:$CC,AT$272,FALSE)/4),0)</f>
        <v>4.2737028507337858</v>
      </c>
      <c r="AU98" s="226">
        <f>IFERROR(IF(RIGHT(VLOOKUP($A98,csapatok!$A:$CN,AU$271,FALSE),5)="Csere",VLOOKUP(LEFT(VLOOKUP($A98,csapatok!$A:$CN,AU$271,FALSE),LEN(VLOOKUP($A98,csapatok!$A:$CN,AU$271,FALSE))-6),'csapat-ranglista'!$A:$CC,AU$272,FALSE)/8,VLOOKUP(VLOOKUP($A98,csapatok!$A:$CN,AU$271,FALSE),'csapat-ranglista'!$A:$CC,AU$272,FALSE)/4),0)</f>
        <v>0</v>
      </c>
      <c r="AV98" s="226">
        <f>IFERROR(IF(RIGHT(VLOOKUP($A98,csapatok!$A:$CN,AV$271,FALSE),5)="Csere",VLOOKUP(LEFT(VLOOKUP($A98,csapatok!$A:$CN,AV$271,FALSE),LEN(VLOOKUP($A98,csapatok!$A:$CN,AV$271,FALSE))-6),'csapat-ranglista'!$A:$CC,AV$272,FALSE)/8,VLOOKUP(VLOOKUP($A98,csapatok!$A:$CN,AV$271,FALSE),'csapat-ranglista'!$A:$CC,AV$272,FALSE)/4),0)</f>
        <v>0</v>
      </c>
      <c r="AW98" s="226">
        <f>IFERROR(IF(RIGHT(VLOOKUP($A98,csapatok!$A:$CN,AW$271,FALSE),5)="Csere",VLOOKUP(LEFT(VLOOKUP($A98,csapatok!$A:$CN,AW$271,FALSE),LEN(VLOOKUP($A98,csapatok!$A:$CN,AW$271,FALSE))-6),'csapat-ranglista'!$A:$CC,AW$272,FALSE)/8,VLOOKUP(VLOOKUP($A98,csapatok!$A:$CN,AW$271,FALSE),'csapat-ranglista'!$A:$CC,AW$272,FALSE)/4),0)</f>
        <v>0</v>
      </c>
      <c r="AX98" s="226">
        <f>IFERROR(IF(RIGHT(VLOOKUP($A98,csapatok!$A:$CN,AX$271,FALSE),5)="Csere",VLOOKUP(LEFT(VLOOKUP($A98,csapatok!$A:$CN,AX$271,FALSE),LEN(VLOOKUP($A98,csapatok!$A:$CN,AX$271,FALSE))-6),'csapat-ranglista'!$A:$CC,AX$272,FALSE)/8,VLOOKUP(VLOOKUP($A98,csapatok!$A:$CN,AX$271,FALSE),'csapat-ranglista'!$A:$CC,AX$272,FALSE)/4),0)</f>
        <v>0</v>
      </c>
      <c r="AY98" s="226">
        <f>IFERROR(IF(RIGHT(VLOOKUP($A98,csapatok!$A:$GR,AY$271,FALSE),5)="Csere",VLOOKUP(LEFT(VLOOKUP($A98,csapatok!$A:$GR,AY$271,FALSE),LEN(VLOOKUP($A98,csapatok!$A:$GR,AY$271,FALSE))-6),'csapat-ranglista'!$A:$CC,AY$272,FALSE)/8,VLOOKUP(VLOOKUP($A98,csapatok!$A:$GR,AY$271,FALSE),'csapat-ranglista'!$A:$CC,AY$272,FALSE)/4),0)</f>
        <v>0</v>
      </c>
      <c r="AZ98" s="226">
        <f>IFERROR(IF(RIGHT(VLOOKUP($A98,csapatok!$A:$GR,AZ$271,FALSE),5)="Csere",VLOOKUP(LEFT(VLOOKUP($A98,csapatok!$A:$GR,AZ$271,FALSE),LEN(VLOOKUP($A98,csapatok!$A:$GR,AZ$271,FALSE))-6),'csapat-ranglista'!$A:$CC,AZ$272,FALSE)/8,VLOOKUP(VLOOKUP($A98,csapatok!$A:$GR,AZ$271,FALSE),'csapat-ranglista'!$A:$CC,AZ$272,FALSE)/4),0)</f>
        <v>0</v>
      </c>
      <c r="BA98" s="226">
        <f>IFERROR(IF(RIGHT(VLOOKUP($A98,csapatok!$A:$GR,BA$271,FALSE),5)="Csere",VLOOKUP(LEFT(VLOOKUP($A98,csapatok!$A:$GR,BA$271,FALSE),LEN(VLOOKUP($A98,csapatok!$A:$GR,BA$271,FALSE))-6),'csapat-ranglista'!$A:$CC,BA$272,FALSE)/8,VLOOKUP(VLOOKUP($A98,csapatok!$A:$GR,BA$271,FALSE),'csapat-ranglista'!$A:$CC,BA$272,FALSE)/4),0)</f>
        <v>0</v>
      </c>
      <c r="BB98" s="226">
        <f>IFERROR(IF(RIGHT(VLOOKUP($A98,csapatok!$A:$GR,BB$271,FALSE),5)="Csere",VLOOKUP(LEFT(VLOOKUP($A98,csapatok!$A:$GR,BB$271,FALSE),LEN(VLOOKUP($A98,csapatok!$A:$GR,BB$271,FALSE))-6),'csapat-ranglista'!$A:$CC,BB$272,FALSE)/8,VLOOKUP(VLOOKUP($A98,csapatok!$A:$GR,BB$271,FALSE),'csapat-ranglista'!$A:$CC,BB$272,FALSE)/4),0)</f>
        <v>0</v>
      </c>
      <c r="BC98" s="227">
        <f>versenyek!$ES$11*IFERROR(VLOOKUP(VLOOKUP($A98,versenyek!ER:ET,3,FALSE),szabalyok!$A$16:$B$23,2,FALSE)/4,0)</f>
        <v>0</v>
      </c>
      <c r="BD98" s="227">
        <f>versenyek!$EV$11*IFERROR(VLOOKUP(VLOOKUP($A98,versenyek!EU:EW,3,FALSE),szabalyok!$A$16:$B$23,2,FALSE)/4,0)</f>
        <v>0</v>
      </c>
      <c r="BE98" s="226">
        <f>IFERROR(IF(RIGHT(VLOOKUP($A98,csapatok!$A:$GR,BE$271,FALSE),5)="Csere",VLOOKUP(LEFT(VLOOKUP($A98,csapatok!$A:$GR,BE$271,FALSE),LEN(VLOOKUP($A98,csapatok!$A:$GR,BE$271,FALSE))-6),'csapat-ranglista'!$A:$CC,BE$272,FALSE)/8,VLOOKUP(VLOOKUP($A98,csapatok!$A:$GR,BE$271,FALSE),'csapat-ranglista'!$A:$CC,BE$272,FALSE)/4),0)</f>
        <v>0</v>
      </c>
      <c r="BF98" s="226">
        <f>IFERROR(IF(RIGHT(VLOOKUP($A98,csapatok!$A:$GR,BF$271,FALSE),5)="Csere",VLOOKUP(LEFT(VLOOKUP($A98,csapatok!$A:$GR,BF$271,FALSE),LEN(VLOOKUP($A98,csapatok!$A:$GR,BF$271,FALSE))-6),'csapat-ranglista'!$A:$CC,BF$272,FALSE)/8,VLOOKUP(VLOOKUP($A98,csapatok!$A:$GR,BF$271,FALSE),'csapat-ranglista'!$A:$CC,BF$272,FALSE)/4),0)</f>
        <v>0</v>
      </c>
      <c r="BG98" s="226">
        <f>IFERROR(IF(RIGHT(VLOOKUP($A98,csapatok!$A:$GR,BG$271,FALSE),5)="Csere",VLOOKUP(LEFT(VLOOKUP($A98,csapatok!$A:$GR,BG$271,FALSE),LEN(VLOOKUP($A98,csapatok!$A:$GR,BG$271,FALSE))-6),'csapat-ranglista'!$A:$CC,BG$272,FALSE)/8,VLOOKUP(VLOOKUP($A98,csapatok!$A:$GR,BG$271,FALSE),'csapat-ranglista'!$A:$CC,BG$272,FALSE)/4),0)</f>
        <v>0</v>
      </c>
      <c r="BH98" s="226">
        <f>IFERROR(IF(RIGHT(VLOOKUP($A98,csapatok!$A:$GR,BH$271,FALSE),5)="Csere",VLOOKUP(LEFT(VLOOKUP($A98,csapatok!$A:$GR,BH$271,FALSE),LEN(VLOOKUP($A98,csapatok!$A:$GR,BH$271,FALSE))-6),'csapat-ranglista'!$A:$CC,BH$272,FALSE)/8,VLOOKUP(VLOOKUP($A98,csapatok!$A:$GR,BH$271,FALSE),'csapat-ranglista'!$A:$CC,BH$272,FALSE)/4),0)</f>
        <v>0</v>
      </c>
      <c r="BI98" s="226">
        <f>IFERROR(IF(RIGHT(VLOOKUP($A98,csapatok!$A:$GR,BI$271,FALSE),5)="Csere",VLOOKUP(LEFT(VLOOKUP($A98,csapatok!$A:$GR,BI$271,FALSE),LEN(VLOOKUP($A98,csapatok!$A:$GR,BI$271,FALSE))-6),'csapat-ranglista'!$A:$CC,BI$272,FALSE)/8,VLOOKUP(VLOOKUP($A98,csapatok!$A:$GR,BI$271,FALSE),'csapat-ranglista'!$A:$CC,BI$272,FALSE)/4),0)</f>
        <v>0</v>
      </c>
      <c r="BJ98" s="226">
        <f>IFERROR(IF(RIGHT(VLOOKUP($A98,csapatok!$A:$GR,BJ$271,FALSE),5)="Csere",VLOOKUP(LEFT(VLOOKUP($A98,csapatok!$A:$GR,BJ$271,FALSE),LEN(VLOOKUP($A98,csapatok!$A:$GR,BJ$271,FALSE))-6),'csapat-ranglista'!$A:$CC,BJ$272,FALSE)/8,VLOOKUP(VLOOKUP($A98,csapatok!$A:$GR,BJ$271,FALSE),'csapat-ranglista'!$A:$CC,BJ$272,FALSE)/4),0)</f>
        <v>0</v>
      </c>
      <c r="BK98" s="226">
        <f>IFERROR(IF(RIGHT(VLOOKUP($A98,csapatok!$A:$GR,BK$271,FALSE),5)="Csere",VLOOKUP(LEFT(VLOOKUP($A98,csapatok!$A:$GR,BK$271,FALSE),LEN(VLOOKUP($A98,csapatok!$A:$GR,BK$271,FALSE))-6),'csapat-ranglista'!$A:$CC,BK$272,FALSE)/8,VLOOKUP(VLOOKUP($A98,csapatok!$A:$GR,BK$271,FALSE),'csapat-ranglista'!$A:$CC,BK$272,FALSE)/4),0)</f>
        <v>0</v>
      </c>
      <c r="BL98" s="226">
        <f>IFERROR(IF(RIGHT(VLOOKUP($A98,csapatok!$A:$GR,BL$271,FALSE),5)="Csere",VLOOKUP(LEFT(VLOOKUP($A98,csapatok!$A:$GR,BL$271,FALSE),LEN(VLOOKUP($A98,csapatok!$A:$GR,BL$271,FALSE))-6),'csapat-ranglista'!$A:$CC,BL$272,FALSE)/8,VLOOKUP(VLOOKUP($A98,csapatok!$A:$GR,BL$271,FALSE),'csapat-ranglista'!$A:$CC,BL$272,FALSE)/4),0)</f>
        <v>0</v>
      </c>
      <c r="BM98" s="226">
        <f>IFERROR(IF(RIGHT(VLOOKUP($A98,csapatok!$A:$GR,BM$271,FALSE),5)="Csere",VLOOKUP(LEFT(VLOOKUP($A98,csapatok!$A:$GR,BM$271,FALSE),LEN(VLOOKUP($A98,csapatok!$A:$GR,BM$271,FALSE))-6),'csapat-ranglista'!$A:$CC,BM$272,FALSE)/8,VLOOKUP(VLOOKUP($A98,csapatok!$A:$GR,BM$271,FALSE),'csapat-ranglista'!$A:$CC,BM$272,FALSE)/4),0)</f>
        <v>0</v>
      </c>
      <c r="BN98" s="226">
        <f>IFERROR(IF(RIGHT(VLOOKUP($A98,csapatok!$A:$GR,BN$271,FALSE),5)="Csere",VLOOKUP(LEFT(VLOOKUP($A98,csapatok!$A:$GR,BN$271,FALSE),LEN(VLOOKUP($A98,csapatok!$A:$GR,BN$271,FALSE))-6),'csapat-ranglista'!$A:$CC,BN$272,FALSE)/8,VLOOKUP(VLOOKUP($A98,csapatok!$A:$GR,BN$271,FALSE),'csapat-ranglista'!$A:$CC,BN$272,FALSE)/4),0)</f>
        <v>0</v>
      </c>
      <c r="BO98" s="226">
        <f>IFERROR(IF(RIGHT(VLOOKUP($A98,csapatok!$A:$GR,BO$271,FALSE),5)="Csere",VLOOKUP(LEFT(VLOOKUP($A98,csapatok!$A:$GR,BO$271,FALSE),LEN(VLOOKUP($A98,csapatok!$A:$GR,BO$271,FALSE))-6),'csapat-ranglista'!$A:$CC,BO$272,FALSE)/8,VLOOKUP(VLOOKUP($A98,csapatok!$A:$GR,BO$271,FALSE),'csapat-ranglista'!$A:$CC,BO$272,FALSE)/4),0)</f>
        <v>0</v>
      </c>
      <c r="BP98" s="226">
        <f>IFERROR(IF(RIGHT(VLOOKUP($A98,csapatok!$A:$GR,BP$271,FALSE),5)="Csere",VLOOKUP(LEFT(VLOOKUP($A98,csapatok!$A:$GR,BP$271,FALSE),LEN(VLOOKUP($A98,csapatok!$A:$GR,BP$271,FALSE))-6),'csapat-ranglista'!$A:$CC,BP$272,FALSE)/8,VLOOKUP(VLOOKUP($A98,csapatok!$A:$GR,BP$271,FALSE),'csapat-ranglista'!$A:$CC,BP$272,FALSE)/4),0)</f>
        <v>0</v>
      </c>
      <c r="BQ98" s="226">
        <f>IFERROR(IF(RIGHT(VLOOKUP($A98,csapatok!$A:$GR,BQ$271,FALSE),5)="Csere",VLOOKUP(LEFT(VLOOKUP($A98,csapatok!$A:$GR,BQ$271,FALSE),LEN(VLOOKUP($A98,csapatok!$A:$GR,BQ$271,FALSE))-6),'csapat-ranglista'!$A:$CC,BQ$272,FALSE)/8,VLOOKUP(VLOOKUP($A98,csapatok!$A:$GR,BQ$271,FALSE),'csapat-ranglista'!$A:$CC,BQ$272,FALSE)/4),0)</f>
        <v>0</v>
      </c>
      <c r="BR98" s="226">
        <f>IFERROR(IF(RIGHT(VLOOKUP($A98,csapatok!$A:$GR,BR$271,FALSE),5)="Csere",VLOOKUP(LEFT(VLOOKUP($A98,csapatok!$A:$GR,BR$271,FALSE),LEN(VLOOKUP($A98,csapatok!$A:$GR,BR$271,FALSE))-6),'csapat-ranglista'!$A:$CC,BR$272,FALSE)/8,VLOOKUP(VLOOKUP($A98,csapatok!$A:$GR,BR$271,FALSE),'csapat-ranglista'!$A:$CC,BR$272,FALSE)/4),0)</f>
        <v>0</v>
      </c>
      <c r="BS98" s="226">
        <f>IFERROR(IF(RIGHT(VLOOKUP($A98,csapatok!$A:$GR,BS$271,FALSE),5)="Csere",VLOOKUP(LEFT(VLOOKUP($A98,csapatok!$A:$GR,BS$271,FALSE),LEN(VLOOKUP($A98,csapatok!$A:$GR,BS$271,FALSE))-6),'csapat-ranglista'!$A:$CC,BS$272,FALSE)/8,VLOOKUP(VLOOKUP($A98,csapatok!$A:$GR,BS$271,FALSE),'csapat-ranglista'!$A:$CC,BS$272,FALSE)/4),0)</f>
        <v>0.62483181533878074</v>
      </c>
      <c r="BT98" s="226">
        <f>IFERROR(IF(RIGHT(VLOOKUP($A98,csapatok!$A:$GR,BT$271,FALSE),5)="Csere",VLOOKUP(LEFT(VLOOKUP($A98,csapatok!$A:$GR,BT$271,FALSE),LEN(VLOOKUP($A98,csapatok!$A:$GR,BT$271,FALSE))-6),'csapat-ranglista'!$A:$CC,BT$272,FALSE)/8,VLOOKUP(VLOOKUP($A98,csapatok!$A:$GR,BT$271,FALSE),'csapat-ranglista'!$A:$CC,BT$272,FALSE)/4),0)</f>
        <v>0</v>
      </c>
      <c r="BU98" s="226">
        <f>IFERROR(IF(RIGHT(VLOOKUP($A98,csapatok!$A:$GR,BU$271,FALSE),5)="Csere",VLOOKUP(LEFT(VLOOKUP($A98,csapatok!$A:$GR,BU$271,FALSE),LEN(VLOOKUP($A98,csapatok!$A:$GR,BU$271,FALSE))-6),'csapat-ranglista'!$A:$CC,BU$272,FALSE)/8,VLOOKUP(VLOOKUP($A98,csapatok!$A:$GR,BU$271,FALSE),'csapat-ranglista'!$A:$CC,BU$272,FALSE)/4),0)</f>
        <v>0</v>
      </c>
      <c r="BV98" s="226">
        <f>IFERROR(IF(RIGHT(VLOOKUP($A98,csapatok!$A:$GR,BV$271,FALSE),5)="Csere",VLOOKUP(LEFT(VLOOKUP($A98,csapatok!$A:$GR,BV$271,FALSE),LEN(VLOOKUP($A98,csapatok!$A:$GR,BV$271,FALSE))-6),'csapat-ranglista'!$A:$CC,BV$272,FALSE)/8,VLOOKUP(VLOOKUP($A98,csapatok!$A:$GR,BV$271,FALSE),'csapat-ranglista'!$A:$CC,BV$272,FALSE)/4),0)</f>
        <v>0</v>
      </c>
      <c r="BW98" s="226">
        <f>IFERROR(IF(RIGHT(VLOOKUP($A98,csapatok!$A:$GR,BW$271,FALSE),5)="Csere",VLOOKUP(LEFT(VLOOKUP($A98,csapatok!$A:$GR,BW$271,FALSE),LEN(VLOOKUP($A98,csapatok!$A:$GR,BW$271,FALSE))-6),'csapat-ranglista'!$A:$CC,BW$272,FALSE)/8,VLOOKUP(VLOOKUP($A98,csapatok!$A:$GR,BW$271,FALSE),'csapat-ranglista'!$A:$CC,BW$272,FALSE)/4),0)</f>
        <v>0</v>
      </c>
      <c r="BX98" s="226">
        <f>IFERROR(IF(RIGHT(VLOOKUP($A98,csapatok!$A:$GR,BX$271,FALSE),5)="Csere",VLOOKUP(LEFT(VLOOKUP($A98,csapatok!$A:$GR,BX$271,FALSE),LEN(VLOOKUP($A98,csapatok!$A:$GR,BX$271,FALSE))-6),'csapat-ranglista'!$A:$CC,BX$272,FALSE)/8,VLOOKUP(VLOOKUP($A98,csapatok!$A:$GR,BX$271,FALSE),'csapat-ranglista'!$A:$CC,BX$272,FALSE)/4),0)</f>
        <v>0</v>
      </c>
      <c r="BY98" s="226">
        <f>IFERROR(IF(RIGHT(VLOOKUP($A98,csapatok!$A:$GR,BY$271,FALSE),5)="Csere",VLOOKUP(LEFT(VLOOKUP($A98,csapatok!$A:$GR,BY$271,FALSE),LEN(VLOOKUP($A98,csapatok!$A:$GR,BY$271,FALSE))-6),'csapat-ranglista'!$A:$CC,BY$272,FALSE)/8,VLOOKUP(VLOOKUP($A98,csapatok!$A:$GR,BY$271,FALSE),'csapat-ranglista'!$A:$CC,BY$272,FALSE)/4),0)</f>
        <v>0</v>
      </c>
      <c r="BZ98" s="226">
        <f>IFERROR(IF(RIGHT(VLOOKUP($A98,csapatok!$A:$GR,BZ$271,FALSE),5)="Csere",VLOOKUP(LEFT(VLOOKUP($A98,csapatok!$A:$GR,BZ$271,FALSE),LEN(VLOOKUP($A98,csapatok!$A:$GR,BZ$271,FALSE))-6),'csapat-ranglista'!$A:$CC,BZ$272,FALSE)/8,VLOOKUP(VLOOKUP($A98,csapatok!$A:$GR,BZ$271,FALSE),'csapat-ranglista'!$A:$CC,BZ$272,FALSE)/4),0)</f>
        <v>0</v>
      </c>
      <c r="CA98" s="226">
        <f>IFERROR(IF(RIGHT(VLOOKUP($A98,csapatok!$A:$GR,CA$271,FALSE),5)="Csere",VLOOKUP(LEFT(VLOOKUP($A98,csapatok!$A:$GR,CA$271,FALSE),LEN(VLOOKUP($A98,csapatok!$A:$GR,CA$271,FALSE))-6),'csapat-ranglista'!$A:$CC,CA$272,FALSE)/8,VLOOKUP(VLOOKUP($A98,csapatok!$A:$GR,CA$271,FALSE),'csapat-ranglista'!$A:$CC,CA$272,FALSE)/4),0)</f>
        <v>2.6617477347289915</v>
      </c>
      <c r="CB98" s="226">
        <f>IFERROR(IF(RIGHT(VLOOKUP($A98,csapatok!$A:$GR,CB$271,FALSE),5)="Csere",VLOOKUP(LEFT(VLOOKUP($A98,csapatok!$A:$GR,CB$271,FALSE),LEN(VLOOKUP($A98,csapatok!$A:$GR,CB$271,FALSE))-6),'csapat-ranglista'!$A:$CC,CB$272,FALSE)/8,VLOOKUP(VLOOKUP($A98,csapatok!$A:$GR,CB$271,FALSE),'csapat-ranglista'!$A:$CC,CB$272,FALSE)/4),0)</f>
        <v>0</v>
      </c>
      <c r="CC98" s="226">
        <f>IFERROR(IF(RIGHT(VLOOKUP($A98,csapatok!$A:$GR,CC$271,FALSE),5)="Csere",VLOOKUP(LEFT(VLOOKUP($A98,csapatok!$A:$GR,CC$271,FALSE),LEN(VLOOKUP($A98,csapatok!$A:$GR,CC$271,FALSE))-6),'csapat-ranglista'!$A:$CC,CC$272,FALSE)/8,VLOOKUP(VLOOKUP($A98,csapatok!$A:$GR,CC$271,FALSE),'csapat-ranglista'!$A:$CC,CC$272,FALSE)/4),0)</f>
        <v>0</v>
      </c>
      <c r="CD98" s="226">
        <f>IFERROR(IF(RIGHT(VLOOKUP($A98,csapatok!$A:$GR,CD$271,FALSE),5)="Csere",VLOOKUP(LEFT(VLOOKUP($A98,csapatok!$A:$GR,CD$271,FALSE),LEN(VLOOKUP($A98,csapatok!$A:$GR,CD$271,FALSE))-6),'csapat-ranglista'!$A:$CC,CD$272,FALSE)/8,VLOOKUP(VLOOKUP($A98,csapatok!$A:$GR,CD$271,FALSE),'csapat-ranglista'!$A:$CC,CD$272,FALSE)/4),0)</f>
        <v>0</v>
      </c>
      <c r="CE98" s="226">
        <f>IFERROR(IF(RIGHT(VLOOKUP($A98,csapatok!$A:$GR,CE$271,FALSE),5)="Csere",VLOOKUP(LEFT(VLOOKUP($A98,csapatok!$A:$GR,CE$271,FALSE),LEN(VLOOKUP($A98,csapatok!$A:$GR,CE$271,FALSE))-6),'csapat-ranglista'!$A:$CC,CE$272,FALSE)/8,VLOOKUP(VLOOKUP($A98,csapatok!$A:$GR,CE$271,FALSE),'csapat-ranglista'!$A:$CC,CE$272,FALSE)/4),0)</f>
        <v>0</v>
      </c>
      <c r="CF98" s="226">
        <f>IFERROR(IF(RIGHT(VLOOKUP($A98,csapatok!$A:$GR,CF$271,FALSE),5)="Csere",VLOOKUP(LEFT(VLOOKUP($A98,csapatok!$A:$GR,CF$271,FALSE),LEN(VLOOKUP($A98,csapatok!$A:$GR,CF$271,FALSE))-6),'csapat-ranglista'!$A:$CC,CF$272,FALSE)/8,VLOOKUP(VLOOKUP($A98,csapatok!$A:$GR,CF$271,FALSE),'csapat-ranglista'!$A:$CC,CF$272,FALSE)/4),0)</f>
        <v>0</v>
      </c>
      <c r="CG98" s="226">
        <f>IFERROR(IF(RIGHT(VLOOKUP($A98,csapatok!$A:$GR,CG$271,FALSE),5)="Csere",VLOOKUP(LEFT(VLOOKUP($A98,csapatok!$A:$GR,CG$271,FALSE),LEN(VLOOKUP($A98,csapatok!$A:$GR,CG$271,FALSE))-6),'csapat-ranglista'!$A:$CC,CG$272,FALSE)/8,VLOOKUP(VLOOKUP($A98,csapatok!$A:$GR,CG$271,FALSE),'csapat-ranglista'!$A:$CC,CG$272,FALSE)/4),0)</f>
        <v>0</v>
      </c>
      <c r="CH98" s="226">
        <f>IFERROR(IF(RIGHT(VLOOKUP($A98,csapatok!$A:$GR,CH$271,FALSE),5)="Csere",VLOOKUP(LEFT(VLOOKUP($A98,csapatok!$A:$GR,CH$271,FALSE),LEN(VLOOKUP($A98,csapatok!$A:$GR,CH$271,FALSE))-6),'csapat-ranglista'!$A:$CC,CH$272,FALSE)/8,VLOOKUP(VLOOKUP($A98,csapatok!$A:$GR,CH$271,FALSE),'csapat-ranglista'!$A:$CC,CH$272,FALSE)/4),0)</f>
        <v>0</v>
      </c>
      <c r="CI98" s="226">
        <f>IFERROR(IF(RIGHT(VLOOKUP($A98,csapatok!$A:$GR,CI$271,FALSE),5)="Csere",VLOOKUP(LEFT(VLOOKUP($A98,csapatok!$A:$GR,CI$271,FALSE),LEN(VLOOKUP($A98,csapatok!$A:$GR,CI$271,FALSE))-6),'csapat-ranglista'!$A:$CC,CI$272,FALSE)/8,VLOOKUP(VLOOKUP($A98,csapatok!$A:$GR,CI$271,FALSE),'csapat-ranglista'!$A:$CC,CI$272,FALSE)/4),0)</f>
        <v>0</v>
      </c>
      <c r="CJ98" s="227">
        <f>versenyek!$IQ$11*IFERROR(VLOOKUP(VLOOKUP($A98,versenyek!IP:IR,3,FALSE),szabalyok!$A$16:$B$23,2,FALSE)/4,0)</f>
        <v>0</v>
      </c>
      <c r="CK98" s="227">
        <f>versenyek!$IT$11*IFERROR(VLOOKUP(VLOOKUP($A98,versenyek!IS:IU,3,FALSE),szabalyok!$A$16:$B$23,2,FALSE)/4,0)</f>
        <v>0</v>
      </c>
      <c r="CL98" s="226"/>
      <c r="CM98" s="250">
        <f t="shared" si="4"/>
        <v>3.2865795500677724</v>
      </c>
    </row>
    <row r="99" spans="1:91">
      <c r="A99" s="32" t="s">
        <v>702</v>
      </c>
      <c r="B99" s="292" t="s">
        <v>1399</v>
      </c>
      <c r="C99" s="290" t="s">
        <v>736</v>
      </c>
      <c r="D99" s="32" t="s">
        <v>101</v>
      </c>
      <c r="E99" s="47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>
        <f>IFERROR(IF(RIGHT(VLOOKUP($A99,csapatok!$A:$BL,X$271,FALSE),5)="Csere",VLOOKUP(LEFT(VLOOKUP($A99,csapatok!$A:$BL,X$271,FALSE),LEN(VLOOKUP($A99,csapatok!$A:$BL,X$271,FALSE))-6),'csapat-ranglista'!$A:$CC,X$272,FALSE)/8,VLOOKUP(VLOOKUP($A99,csapatok!$A:$BL,X$271,FALSE),'csapat-ranglista'!$A:$CC,X$272,FALSE)/4),0)</f>
        <v>0</v>
      </c>
      <c r="Y99" s="32">
        <f>IFERROR(IF(RIGHT(VLOOKUP($A99,csapatok!$A:$BL,Y$271,FALSE),5)="Csere",VLOOKUP(LEFT(VLOOKUP($A99,csapatok!$A:$BL,Y$271,FALSE),LEN(VLOOKUP($A99,csapatok!$A:$BL,Y$271,FALSE))-6),'csapat-ranglista'!$A:$CC,Y$272,FALSE)/8,VLOOKUP(VLOOKUP($A99,csapatok!$A:$BL,Y$271,FALSE),'csapat-ranglista'!$A:$CC,Y$272,FALSE)/4),0)</f>
        <v>0</v>
      </c>
      <c r="Z99" s="32">
        <f>IFERROR(IF(RIGHT(VLOOKUP($A99,csapatok!$A:$BL,Z$271,FALSE),5)="Csere",VLOOKUP(LEFT(VLOOKUP($A99,csapatok!$A:$BL,Z$271,FALSE),LEN(VLOOKUP($A99,csapatok!$A:$BL,Z$271,FALSE))-6),'csapat-ranglista'!$A:$CC,Z$272,FALSE)/8,VLOOKUP(VLOOKUP($A99,csapatok!$A:$BL,Z$271,FALSE),'csapat-ranglista'!$A:$CC,Z$272,FALSE)/4),0)</f>
        <v>0</v>
      </c>
      <c r="AA99" s="32">
        <f>IFERROR(IF(RIGHT(VLOOKUP($A99,csapatok!$A:$BL,AA$271,FALSE),5)="Csere",VLOOKUP(LEFT(VLOOKUP($A99,csapatok!$A:$BL,AA$271,FALSE),LEN(VLOOKUP($A99,csapatok!$A:$BL,AA$271,FALSE))-6),'csapat-ranglista'!$A:$CC,AA$272,FALSE)/8,VLOOKUP(VLOOKUP($A99,csapatok!$A:$BL,AA$271,FALSE),'csapat-ranglista'!$A:$CC,AA$272,FALSE)/4),0)</f>
        <v>0</v>
      </c>
      <c r="AB99" s="226">
        <f>IFERROR(IF(RIGHT(VLOOKUP($A99,csapatok!$A:$BL,AB$271,FALSE),5)="Csere",VLOOKUP(LEFT(VLOOKUP($A99,csapatok!$A:$BL,AB$271,FALSE),LEN(VLOOKUP($A99,csapatok!$A:$BL,AB$271,FALSE))-6),'csapat-ranglista'!$A:$CC,AB$272,FALSE)/8,VLOOKUP(VLOOKUP($A99,csapatok!$A:$BL,AB$271,FALSE),'csapat-ranglista'!$A:$CC,AB$272,FALSE)/4),0)</f>
        <v>0</v>
      </c>
      <c r="AC99" s="226">
        <f>IFERROR(IF(RIGHT(VLOOKUP($A99,csapatok!$A:$BL,AC$271,FALSE),5)="Csere",VLOOKUP(LEFT(VLOOKUP($A99,csapatok!$A:$BL,AC$271,FALSE),LEN(VLOOKUP($A99,csapatok!$A:$BL,AC$271,FALSE))-6),'csapat-ranglista'!$A:$CC,AC$272,FALSE)/8,VLOOKUP(VLOOKUP($A99,csapatok!$A:$BL,AC$271,FALSE),'csapat-ranglista'!$A:$CC,AC$272,FALSE)/4),0)</f>
        <v>0</v>
      </c>
      <c r="AD99" s="226">
        <f>IFERROR(IF(RIGHT(VLOOKUP($A99,csapatok!$A:$BL,AD$271,FALSE),5)="Csere",VLOOKUP(LEFT(VLOOKUP($A99,csapatok!$A:$BL,AD$271,FALSE),LEN(VLOOKUP($A99,csapatok!$A:$BL,AD$271,FALSE))-6),'csapat-ranglista'!$A:$CC,AD$272,FALSE)/8,VLOOKUP(VLOOKUP($A99,csapatok!$A:$BL,AD$271,FALSE),'csapat-ranglista'!$A:$CC,AD$272,FALSE)/4),0)</f>
        <v>0</v>
      </c>
      <c r="AE99" s="226">
        <f>IFERROR(IF(RIGHT(VLOOKUP($A99,csapatok!$A:$BL,AE$271,FALSE),5)="Csere",VLOOKUP(LEFT(VLOOKUP($A99,csapatok!$A:$BL,AE$271,FALSE),LEN(VLOOKUP($A99,csapatok!$A:$BL,AE$271,FALSE))-6),'csapat-ranglista'!$A:$CC,AE$272,FALSE)/8,VLOOKUP(VLOOKUP($A99,csapatok!$A:$BL,AE$271,FALSE),'csapat-ranglista'!$A:$CC,AE$272,FALSE)/4),0)</f>
        <v>0</v>
      </c>
      <c r="AF99" s="226">
        <f>IFERROR(IF(RIGHT(VLOOKUP($A99,csapatok!$A:$BL,AF$271,FALSE),5)="Csere",VLOOKUP(LEFT(VLOOKUP($A99,csapatok!$A:$BL,AF$271,FALSE),LEN(VLOOKUP($A99,csapatok!$A:$BL,AF$271,FALSE))-6),'csapat-ranglista'!$A:$CC,AF$272,FALSE)/8,VLOOKUP(VLOOKUP($A99,csapatok!$A:$BL,AF$271,FALSE),'csapat-ranglista'!$A:$CC,AF$272,FALSE)/4),0)</f>
        <v>0</v>
      </c>
      <c r="AG99" s="226">
        <f>IFERROR(IF(RIGHT(VLOOKUP($A99,csapatok!$A:$BL,AG$271,FALSE),5)="Csere",VLOOKUP(LEFT(VLOOKUP($A99,csapatok!$A:$BL,AG$271,FALSE),LEN(VLOOKUP($A99,csapatok!$A:$BL,AG$271,FALSE))-6),'csapat-ranglista'!$A:$CC,AG$272,FALSE)/8,VLOOKUP(VLOOKUP($A99,csapatok!$A:$BL,AG$271,FALSE),'csapat-ranglista'!$A:$CC,AG$272,FALSE)/4),0)</f>
        <v>0</v>
      </c>
      <c r="AH99" s="226">
        <f>IFERROR(IF(RIGHT(VLOOKUP($A99,csapatok!$A:$BL,AH$271,FALSE),5)="Csere",VLOOKUP(LEFT(VLOOKUP($A99,csapatok!$A:$BL,AH$271,FALSE),LEN(VLOOKUP($A99,csapatok!$A:$BL,AH$271,FALSE))-6),'csapat-ranglista'!$A:$CC,AH$272,FALSE)/8,VLOOKUP(VLOOKUP($A99,csapatok!$A:$BL,AH$271,FALSE),'csapat-ranglista'!$A:$CC,AH$272,FALSE)/4),0)</f>
        <v>0</v>
      </c>
      <c r="AI99" s="226">
        <f>IFERROR(IF(RIGHT(VLOOKUP($A99,csapatok!$A:$BL,AI$271,FALSE),5)="Csere",VLOOKUP(LEFT(VLOOKUP($A99,csapatok!$A:$BL,AI$271,FALSE),LEN(VLOOKUP($A99,csapatok!$A:$BL,AI$271,FALSE))-6),'csapat-ranglista'!$A:$CC,AI$272,FALSE)/8,VLOOKUP(VLOOKUP($A99,csapatok!$A:$BL,AI$271,FALSE),'csapat-ranglista'!$A:$CC,AI$272,FALSE)/4),0)</f>
        <v>0</v>
      </c>
      <c r="AJ99" s="226">
        <f>IFERROR(IF(RIGHT(VLOOKUP($A99,csapatok!$A:$BL,AJ$271,FALSE),5)="Csere",VLOOKUP(LEFT(VLOOKUP($A99,csapatok!$A:$BL,AJ$271,FALSE),LEN(VLOOKUP($A99,csapatok!$A:$BL,AJ$271,FALSE))-6),'csapat-ranglista'!$A:$CC,AJ$272,FALSE)/8,VLOOKUP(VLOOKUP($A99,csapatok!$A:$BL,AJ$271,FALSE),'csapat-ranglista'!$A:$CC,AJ$272,FALSE)/2),0)</f>
        <v>0</v>
      </c>
      <c r="AK99" s="226">
        <f>IFERROR(IF(RIGHT(VLOOKUP($A99,csapatok!$A:$CN,AK$271,FALSE),5)="Csere",VLOOKUP(LEFT(VLOOKUP($A99,csapatok!$A:$CN,AK$271,FALSE),LEN(VLOOKUP($A99,csapatok!$A:$CN,AK$271,FALSE))-6),'csapat-ranglista'!$A:$CC,AK$272,FALSE)/8,VLOOKUP(VLOOKUP($A99,csapatok!$A:$CN,AK$271,FALSE),'csapat-ranglista'!$A:$CC,AK$272,FALSE)/4),0)</f>
        <v>0</v>
      </c>
      <c r="AL99" s="226">
        <f>IFERROR(IF(RIGHT(VLOOKUP($A99,csapatok!$A:$CN,AL$271,FALSE),5)="Csere",VLOOKUP(LEFT(VLOOKUP($A99,csapatok!$A:$CN,AL$271,FALSE),LEN(VLOOKUP($A99,csapatok!$A:$CN,AL$271,FALSE))-6),'csapat-ranglista'!$A:$CC,AL$272,FALSE)/8,VLOOKUP(VLOOKUP($A99,csapatok!$A:$CN,AL$271,FALSE),'csapat-ranglista'!$A:$CC,AL$272,FALSE)/4),0)</f>
        <v>0</v>
      </c>
      <c r="AM99" s="226">
        <f>IFERROR(IF(RIGHT(VLOOKUP($A99,csapatok!$A:$CN,AM$271,FALSE),5)="Csere",VLOOKUP(LEFT(VLOOKUP($A99,csapatok!$A:$CN,AM$271,FALSE),LEN(VLOOKUP($A99,csapatok!$A:$CN,AM$271,FALSE))-6),'csapat-ranglista'!$A:$CC,AM$272,FALSE)/8,VLOOKUP(VLOOKUP($A99,csapatok!$A:$CN,AM$271,FALSE),'csapat-ranglista'!$A:$CC,AM$272,FALSE)/4),0)</f>
        <v>0</v>
      </c>
      <c r="AN99" s="226">
        <f>IFERROR(IF(RIGHT(VLOOKUP($A99,csapatok!$A:$CN,AN$271,FALSE),5)="Csere",VLOOKUP(LEFT(VLOOKUP($A99,csapatok!$A:$CN,AN$271,FALSE),LEN(VLOOKUP($A99,csapatok!$A:$CN,AN$271,FALSE))-6),'csapat-ranglista'!$A:$CC,AN$272,FALSE)/8,VLOOKUP(VLOOKUP($A99,csapatok!$A:$CN,AN$271,FALSE),'csapat-ranglista'!$A:$CC,AN$272,FALSE)/4),0)</f>
        <v>0</v>
      </c>
      <c r="AO99" s="226">
        <f>IFERROR(IF(RIGHT(VLOOKUP($A99,csapatok!$A:$CN,AO$271,FALSE),5)="Csere",VLOOKUP(LEFT(VLOOKUP($A99,csapatok!$A:$CN,AO$271,FALSE),LEN(VLOOKUP($A99,csapatok!$A:$CN,AO$271,FALSE))-6),'csapat-ranglista'!$A:$CC,AO$272,FALSE)/8,VLOOKUP(VLOOKUP($A99,csapatok!$A:$CN,AO$271,FALSE),'csapat-ranglista'!$A:$CC,AO$272,FALSE)/4),0)</f>
        <v>0</v>
      </c>
      <c r="AP99" s="226">
        <f>IFERROR(IF(RIGHT(VLOOKUP($A99,csapatok!$A:$CN,AP$271,FALSE),5)="Csere",VLOOKUP(LEFT(VLOOKUP($A99,csapatok!$A:$CN,AP$271,FALSE),LEN(VLOOKUP($A99,csapatok!$A:$CN,AP$271,FALSE))-6),'csapat-ranglista'!$A:$CC,AP$272,FALSE)/8,VLOOKUP(VLOOKUP($A99,csapatok!$A:$CN,AP$271,FALSE),'csapat-ranglista'!$A:$CC,AP$272,FALSE)/4),0)</f>
        <v>0.87653295941220832</v>
      </c>
      <c r="AQ99" s="226">
        <f>IFERROR(IF(RIGHT(VLOOKUP($A99,csapatok!$A:$CN,AQ$271,FALSE),5)="Csere",VLOOKUP(LEFT(VLOOKUP($A99,csapatok!$A:$CN,AQ$271,FALSE),LEN(VLOOKUP($A99,csapatok!$A:$CN,AQ$271,FALSE))-6),'csapat-ranglista'!$A:$CC,AQ$272,FALSE)/8,VLOOKUP(VLOOKUP($A99,csapatok!$A:$CN,AQ$271,FALSE),'csapat-ranglista'!$A:$CC,AQ$272,FALSE)/4),0)</f>
        <v>0</v>
      </c>
      <c r="AR99" s="226">
        <f>IFERROR(IF(RIGHT(VLOOKUP($A99,csapatok!$A:$CN,AR$271,FALSE),5)="Csere",VLOOKUP(LEFT(VLOOKUP($A99,csapatok!$A:$CN,AR$271,FALSE),LEN(VLOOKUP($A99,csapatok!$A:$CN,AR$271,FALSE))-6),'csapat-ranglista'!$A:$CC,AR$272,FALSE)/8,VLOOKUP(VLOOKUP($A99,csapatok!$A:$CN,AR$271,FALSE),'csapat-ranglista'!$A:$CC,AR$272,FALSE)/4),0)</f>
        <v>0</v>
      </c>
      <c r="AS99" s="226">
        <f>IFERROR(IF(RIGHT(VLOOKUP($A99,csapatok!$A:$CN,AS$271,FALSE),5)="Csere",VLOOKUP(LEFT(VLOOKUP($A99,csapatok!$A:$CN,AS$271,FALSE),LEN(VLOOKUP($A99,csapatok!$A:$CN,AS$271,FALSE))-6),'csapat-ranglista'!$A:$CC,AS$272,FALSE)/8,VLOOKUP(VLOOKUP($A99,csapatok!$A:$CN,AS$271,FALSE),'csapat-ranglista'!$A:$CC,AS$272,FALSE)/4),0)</f>
        <v>0</v>
      </c>
      <c r="AT99" s="226">
        <f>IFERROR(IF(RIGHT(VLOOKUP($A99,csapatok!$A:$CN,AT$271,FALSE),5)="Csere",VLOOKUP(LEFT(VLOOKUP($A99,csapatok!$A:$CN,AT$271,FALSE),LEN(VLOOKUP($A99,csapatok!$A:$CN,AT$271,FALSE))-6),'csapat-ranglista'!$A:$CC,AT$272,FALSE)/8,VLOOKUP(VLOOKUP($A99,csapatok!$A:$CN,AT$271,FALSE),'csapat-ranglista'!$A:$CC,AT$272,FALSE)/4),0)</f>
        <v>0</v>
      </c>
      <c r="AU99" s="226">
        <f>IFERROR(IF(RIGHT(VLOOKUP($A99,csapatok!$A:$CN,AU$271,FALSE),5)="Csere",VLOOKUP(LEFT(VLOOKUP($A99,csapatok!$A:$CN,AU$271,FALSE),LEN(VLOOKUP($A99,csapatok!$A:$CN,AU$271,FALSE))-6),'csapat-ranglista'!$A:$CC,AU$272,FALSE)/8,VLOOKUP(VLOOKUP($A99,csapatok!$A:$CN,AU$271,FALSE),'csapat-ranglista'!$A:$CC,AU$272,FALSE)/4),0)</f>
        <v>0</v>
      </c>
      <c r="AV99" s="226">
        <f>IFERROR(IF(RIGHT(VLOOKUP($A99,csapatok!$A:$CN,AV$271,FALSE),5)="Csere",VLOOKUP(LEFT(VLOOKUP($A99,csapatok!$A:$CN,AV$271,FALSE),LEN(VLOOKUP($A99,csapatok!$A:$CN,AV$271,FALSE))-6),'csapat-ranglista'!$A:$CC,AV$272,FALSE)/8,VLOOKUP(VLOOKUP($A99,csapatok!$A:$CN,AV$271,FALSE),'csapat-ranglista'!$A:$CC,AV$272,FALSE)/4),0)</f>
        <v>0</v>
      </c>
      <c r="AW99" s="226">
        <f>IFERROR(IF(RIGHT(VLOOKUP($A99,csapatok!$A:$CN,AW$271,FALSE),5)="Csere",VLOOKUP(LEFT(VLOOKUP($A99,csapatok!$A:$CN,AW$271,FALSE),LEN(VLOOKUP($A99,csapatok!$A:$CN,AW$271,FALSE))-6),'csapat-ranglista'!$A:$CC,AW$272,FALSE)/8,VLOOKUP(VLOOKUP($A99,csapatok!$A:$CN,AW$271,FALSE),'csapat-ranglista'!$A:$CC,AW$272,FALSE)/4),0)</f>
        <v>0</v>
      </c>
      <c r="AX99" s="226">
        <f>IFERROR(IF(RIGHT(VLOOKUP($A99,csapatok!$A:$CN,AX$271,FALSE),5)="Csere",VLOOKUP(LEFT(VLOOKUP($A99,csapatok!$A:$CN,AX$271,FALSE),LEN(VLOOKUP($A99,csapatok!$A:$CN,AX$271,FALSE))-6),'csapat-ranglista'!$A:$CC,AX$272,FALSE)/8,VLOOKUP(VLOOKUP($A99,csapatok!$A:$CN,AX$271,FALSE),'csapat-ranglista'!$A:$CC,AX$272,FALSE)/4),0)</f>
        <v>0</v>
      </c>
      <c r="AY99" s="226">
        <f>IFERROR(IF(RIGHT(VLOOKUP($A99,csapatok!$A:$GR,AY$271,FALSE),5)="Csere",VLOOKUP(LEFT(VLOOKUP($A99,csapatok!$A:$GR,AY$271,FALSE),LEN(VLOOKUP($A99,csapatok!$A:$GR,AY$271,FALSE))-6),'csapat-ranglista'!$A:$CC,AY$272,FALSE)/8,VLOOKUP(VLOOKUP($A99,csapatok!$A:$GR,AY$271,FALSE),'csapat-ranglista'!$A:$CC,AY$272,FALSE)/4),0)</f>
        <v>0</v>
      </c>
      <c r="AZ99" s="226">
        <f>IFERROR(IF(RIGHT(VLOOKUP($A99,csapatok!$A:$GR,AZ$271,FALSE),5)="Csere",VLOOKUP(LEFT(VLOOKUP($A99,csapatok!$A:$GR,AZ$271,FALSE),LEN(VLOOKUP($A99,csapatok!$A:$GR,AZ$271,FALSE))-6),'csapat-ranglista'!$A:$CC,AZ$272,FALSE)/8,VLOOKUP(VLOOKUP($A99,csapatok!$A:$GR,AZ$271,FALSE),'csapat-ranglista'!$A:$CC,AZ$272,FALSE)/4),0)</f>
        <v>0</v>
      </c>
      <c r="BA99" s="226">
        <f>IFERROR(IF(RIGHT(VLOOKUP($A99,csapatok!$A:$GR,BA$271,FALSE),5)="Csere",VLOOKUP(LEFT(VLOOKUP($A99,csapatok!$A:$GR,BA$271,FALSE),LEN(VLOOKUP($A99,csapatok!$A:$GR,BA$271,FALSE))-6),'csapat-ranglista'!$A:$CC,BA$272,FALSE)/8,VLOOKUP(VLOOKUP($A99,csapatok!$A:$GR,BA$271,FALSE),'csapat-ranglista'!$A:$CC,BA$272,FALSE)/4),0)</f>
        <v>0</v>
      </c>
      <c r="BB99" s="226">
        <f>IFERROR(IF(RIGHT(VLOOKUP($A99,csapatok!$A:$GR,BB$271,FALSE),5)="Csere",VLOOKUP(LEFT(VLOOKUP($A99,csapatok!$A:$GR,BB$271,FALSE),LEN(VLOOKUP($A99,csapatok!$A:$GR,BB$271,FALSE))-6),'csapat-ranglista'!$A:$CC,BB$272,FALSE)/8,VLOOKUP(VLOOKUP($A99,csapatok!$A:$GR,BB$271,FALSE),'csapat-ranglista'!$A:$CC,BB$272,FALSE)/4),0)</f>
        <v>0</v>
      </c>
      <c r="BC99" s="227">
        <f>versenyek!$ES$11*IFERROR(VLOOKUP(VLOOKUP($A99,versenyek!ER:ET,3,FALSE),szabalyok!$A$16:$B$23,2,FALSE)/4,0)</f>
        <v>0</v>
      </c>
      <c r="BD99" s="227">
        <f>versenyek!$EV$11*IFERROR(VLOOKUP(VLOOKUP($A99,versenyek!EU:EW,3,FALSE),szabalyok!$A$16:$B$23,2,FALSE)/4,0)</f>
        <v>0</v>
      </c>
      <c r="BE99" s="226">
        <f>IFERROR(IF(RIGHT(VLOOKUP($A99,csapatok!$A:$GR,BE$271,FALSE),5)="Csere",VLOOKUP(LEFT(VLOOKUP($A99,csapatok!$A:$GR,BE$271,FALSE),LEN(VLOOKUP($A99,csapatok!$A:$GR,BE$271,FALSE))-6),'csapat-ranglista'!$A:$CC,BE$272,FALSE)/8,VLOOKUP(VLOOKUP($A99,csapatok!$A:$GR,BE$271,FALSE),'csapat-ranglista'!$A:$CC,BE$272,FALSE)/4),0)</f>
        <v>0</v>
      </c>
      <c r="BF99" s="226">
        <f>IFERROR(IF(RIGHT(VLOOKUP($A99,csapatok!$A:$GR,BF$271,FALSE),5)="Csere",VLOOKUP(LEFT(VLOOKUP($A99,csapatok!$A:$GR,BF$271,FALSE),LEN(VLOOKUP($A99,csapatok!$A:$GR,BF$271,FALSE))-6),'csapat-ranglista'!$A:$CC,BF$272,FALSE)/8,VLOOKUP(VLOOKUP($A99,csapatok!$A:$GR,BF$271,FALSE),'csapat-ranglista'!$A:$CC,BF$272,FALSE)/4),0)</f>
        <v>0</v>
      </c>
      <c r="BG99" s="226">
        <f>IFERROR(IF(RIGHT(VLOOKUP($A99,csapatok!$A:$GR,BG$271,FALSE),5)="Csere",VLOOKUP(LEFT(VLOOKUP($A99,csapatok!$A:$GR,BG$271,FALSE),LEN(VLOOKUP($A99,csapatok!$A:$GR,BG$271,FALSE))-6),'csapat-ranglista'!$A:$CC,BG$272,FALSE)/8,VLOOKUP(VLOOKUP($A99,csapatok!$A:$GR,BG$271,FALSE),'csapat-ranglista'!$A:$CC,BG$272,FALSE)/4),0)</f>
        <v>0</v>
      </c>
      <c r="BH99" s="226">
        <f>IFERROR(IF(RIGHT(VLOOKUP($A99,csapatok!$A:$GR,BH$271,FALSE),5)="Csere",VLOOKUP(LEFT(VLOOKUP($A99,csapatok!$A:$GR,BH$271,FALSE),LEN(VLOOKUP($A99,csapatok!$A:$GR,BH$271,FALSE))-6),'csapat-ranglista'!$A:$CC,BH$272,FALSE)/8,VLOOKUP(VLOOKUP($A99,csapatok!$A:$GR,BH$271,FALSE),'csapat-ranglista'!$A:$CC,BH$272,FALSE)/4),0)</f>
        <v>0</v>
      </c>
      <c r="BI99" s="226">
        <f>IFERROR(IF(RIGHT(VLOOKUP($A99,csapatok!$A:$GR,BI$271,FALSE),5)="Csere",VLOOKUP(LEFT(VLOOKUP($A99,csapatok!$A:$GR,BI$271,FALSE),LEN(VLOOKUP($A99,csapatok!$A:$GR,BI$271,FALSE))-6),'csapat-ranglista'!$A:$CC,BI$272,FALSE)/8,VLOOKUP(VLOOKUP($A99,csapatok!$A:$GR,BI$271,FALSE),'csapat-ranglista'!$A:$CC,BI$272,FALSE)/4),0)</f>
        <v>0</v>
      </c>
      <c r="BJ99" s="226">
        <f>IFERROR(IF(RIGHT(VLOOKUP($A99,csapatok!$A:$GR,BJ$271,FALSE),5)="Csere",VLOOKUP(LEFT(VLOOKUP($A99,csapatok!$A:$GR,BJ$271,FALSE),LEN(VLOOKUP($A99,csapatok!$A:$GR,BJ$271,FALSE))-6),'csapat-ranglista'!$A:$CC,BJ$272,FALSE)/8,VLOOKUP(VLOOKUP($A99,csapatok!$A:$GR,BJ$271,FALSE),'csapat-ranglista'!$A:$CC,BJ$272,FALSE)/4),0)</f>
        <v>0</v>
      </c>
      <c r="BK99" s="226">
        <f>IFERROR(IF(RIGHT(VLOOKUP($A99,csapatok!$A:$GR,BK$271,FALSE),5)="Csere",VLOOKUP(LEFT(VLOOKUP($A99,csapatok!$A:$GR,BK$271,FALSE),LEN(VLOOKUP($A99,csapatok!$A:$GR,BK$271,FALSE))-6),'csapat-ranglista'!$A:$CC,BK$272,FALSE)/8,VLOOKUP(VLOOKUP($A99,csapatok!$A:$GR,BK$271,FALSE),'csapat-ranglista'!$A:$CC,BK$272,FALSE)/4),0)</f>
        <v>0</v>
      </c>
      <c r="BL99" s="226">
        <f>IFERROR(IF(RIGHT(VLOOKUP($A99,csapatok!$A:$GR,BL$271,FALSE),5)="Csere",VLOOKUP(LEFT(VLOOKUP($A99,csapatok!$A:$GR,BL$271,FALSE),LEN(VLOOKUP($A99,csapatok!$A:$GR,BL$271,FALSE))-6),'csapat-ranglista'!$A:$CC,BL$272,FALSE)/8,VLOOKUP(VLOOKUP($A99,csapatok!$A:$GR,BL$271,FALSE),'csapat-ranglista'!$A:$CC,BL$272,FALSE)/4),0)</f>
        <v>0</v>
      </c>
      <c r="BM99" s="226">
        <f>IFERROR(IF(RIGHT(VLOOKUP($A99,csapatok!$A:$GR,BM$271,FALSE),5)="Csere",VLOOKUP(LEFT(VLOOKUP($A99,csapatok!$A:$GR,BM$271,FALSE),LEN(VLOOKUP($A99,csapatok!$A:$GR,BM$271,FALSE))-6),'csapat-ranglista'!$A:$CC,BM$272,FALSE)/8,VLOOKUP(VLOOKUP($A99,csapatok!$A:$GR,BM$271,FALSE),'csapat-ranglista'!$A:$CC,BM$272,FALSE)/4),0)</f>
        <v>0</v>
      </c>
      <c r="BN99" s="226">
        <f>IFERROR(IF(RIGHT(VLOOKUP($A99,csapatok!$A:$GR,BN$271,FALSE),5)="Csere",VLOOKUP(LEFT(VLOOKUP($A99,csapatok!$A:$GR,BN$271,FALSE),LEN(VLOOKUP($A99,csapatok!$A:$GR,BN$271,FALSE))-6),'csapat-ranglista'!$A:$CC,BN$272,FALSE)/8,VLOOKUP(VLOOKUP($A99,csapatok!$A:$GR,BN$271,FALSE),'csapat-ranglista'!$A:$CC,BN$272,FALSE)/4),0)</f>
        <v>0</v>
      </c>
      <c r="BO99" s="226">
        <f>IFERROR(IF(RIGHT(VLOOKUP($A99,csapatok!$A:$GR,BO$271,FALSE),5)="Csere",VLOOKUP(LEFT(VLOOKUP($A99,csapatok!$A:$GR,BO$271,FALSE),LEN(VLOOKUP($A99,csapatok!$A:$GR,BO$271,FALSE))-6),'csapat-ranglista'!$A:$CC,BO$272,FALSE)/8,VLOOKUP(VLOOKUP($A99,csapatok!$A:$GR,BO$271,FALSE),'csapat-ranglista'!$A:$CC,BO$272,FALSE)/4),0)</f>
        <v>0</v>
      </c>
      <c r="BP99" s="226">
        <f>IFERROR(IF(RIGHT(VLOOKUP($A99,csapatok!$A:$GR,BP$271,FALSE),5)="Csere",VLOOKUP(LEFT(VLOOKUP($A99,csapatok!$A:$GR,BP$271,FALSE),LEN(VLOOKUP($A99,csapatok!$A:$GR,BP$271,FALSE))-6),'csapat-ranglista'!$A:$CC,BP$272,FALSE)/8,VLOOKUP(VLOOKUP($A99,csapatok!$A:$GR,BP$271,FALSE),'csapat-ranglista'!$A:$CC,BP$272,FALSE)/4),0)</f>
        <v>0</v>
      </c>
      <c r="BQ99" s="226">
        <f>IFERROR(IF(RIGHT(VLOOKUP($A99,csapatok!$A:$GR,BQ$271,FALSE),5)="Csere",VLOOKUP(LEFT(VLOOKUP($A99,csapatok!$A:$GR,BQ$271,FALSE),LEN(VLOOKUP($A99,csapatok!$A:$GR,BQ$271,FALSE))-6),'csapat-ranglista'!$A:$CC,BQ$272,FALSE)/8,VLOOKUP(VLOOKUP($A99,csapatok!$A:$GR,BQ$271,FALSE),'csapat-ranglista'!$A:$CC,BQ$272,FALSE)/4),0)</f>
        <v>0</v>
      </c>
      <c r="BR99" s="226">
        <f>IFERROR(IF(RIGHT(VLOOKUP($A99,csapatok!$A:$GR,BR$271,FALSE),5)="Csere",VLOOKUP(LEFT(VLOOKUP($A99,csapatok!$A:$GR,BR$271,FALSE),LEN(VLOOKUP($A99,csapatok!$A:$GR,BR$271,FALSE))-6),'csapat-ranglista'!$A:$CC,BR$272,FALSE)/8,VLOOKUP(VLOOKUP($A99,csapatok!$A:$GR,BR$271,FALSE),'csapat-ranglista'!$A:$CC,BR$272,FALSE)/4),0)</f>
        <v>0</v>
      </c>
      <c r="BS99" s="226">
        <f>IFERROR(IF(RIGHT(VLOOKUP($A99,csapatok!$A:$GR,BS$271,FALSE),5)="Csere",VLOOKUP(LEFT(VLOOKUP($A99,csapatok!$A:$GR,BS$271,FALSE),LEN(VLOOKUP($A99,csapatok!$A:$GR,BS$271,FALSE))-6),'csapat-ranglista'!$A:$CC,BS$272,FALSE)/8,VLOOKUP(VLOOKUP($A99,csapatok!$A:$GR,BS$271,FALSE),'csapat-ranglista'!$A:$CC,BS$272,FALSE)/4),0)</f>
        <v>0.62483181533878074</v>
      </c>
      <c r="BT99" s="226">
        <f>IFERROR(IF(RIGHT(VLOOKUP($A99,csapatok!$A:$GR,BT$271,FALSE),5)="Csere",VLOOKUP(LEFT(VLOOKUP($A99,csapatok!$A:$GR,BT$271,FALSE),LEN(VLOOKUP($A99,csapatok!$A:$GR,BT$271,FALSE))-6),'csapat-ranglista'!$A:$CC,BT$272,FALSE)/8,VLOOKUP(VLOOKUP($A99,csapatok!$A:$GR,BT$271,FALSE),'csapat-ranglista'!$A:$CC,BT$272,FALSE)/4),0)</f>
        <v>0</v>
      </c>
      <c r="BU99" s="226">
        <f>IFERROR(IF(RIGHT(VLOOKUP($A99,csapatok!$A:$GR,BU$271,FALSE),5)="Csere",VLOOKUP(LEFT(VLOOKUP($A99,csapatok!$A:$GR,BU$271,FALSE),LEN(VLOOKUP($A99,csapatok!$A:$GR,BU$271,FALSE))-6),'csapat-ranglista'!$A:$CC,BU$272,FALSE)/8,VLOOKUP(VLOOKUP($A99,csapatok!$A:$GR,BU$271,FALSE),'csapat-ranglista'!$A:$CC,BU$272,FALSE)/4),0)</f>
        <v>0</v>
      </c>
      <c r="BV99" s="226">
        <f>IFERROR(IF(RIGHT(VLOOKUP($A99,csapatok!$A:$GR,BV$271,FALSE),5)="Csere",VLOOKUP(LEFT(VLOOKUP($A99,csapatok!$A:$GR,BV$271,FALSE),LEN(VLOOKUP($A99,csapatok!$A:$GR,BV$271,FALSE))-6),'csapat-ranglista'!$A:$CC,BV$272,FALSE)/8,VLOOKUP(VLOOKUP($A99,csapatok!$A:$GR,BV$271,FALSE),'csapat-ranglista'!$A:$CC,BV$272,FALSE)/4),0)</f>
        <v>0</v>
      </c>
      <c r="BW99" s="226">
        <f>IFERROR(IF(RIGHT(VLOOKUP($A99,csapatok!$A:$GR,BW$271,FALSE),5)="Csere",VLOOKUP(LEFT(VLOOKUP($A99,csapatok!$A:$GR,BW$271,FALSE),LEN(VLOOKUP($A99,csapatok!$A:$GR,BW$271,FALSE))-6),'csapat-ranglista'!$A:$CC,BW$272,FALSE)/8,VLOOKUP(VLOOKUP($A99,csapatok!$A:$GR,BW$271,FALSE),'csapat-ranglista'!$A:$CC,BW$272,FALSE)/4),0)</f>
        <v>0</v>
      </c>
      <c r="BX99" s="226">
        <f>IFERROR(IF(RIGHT(VLOOKUP($A99,csapatok!$A:$GR,BX$271,FALSE),5)="Csere",VLOOKUP(LEFT(VLOOKUP($A99,csapatok!$A:$GR,BX$271,FALSE),LEN(VLOOKUP($A99,csapatok!$A:$GR,BX$271,FALSE))-6),'csapat-ranglista'!$A:$CC,BX$272,FALSE)/8,VLOOKUP(VLOOKUP($A99,csapatok!$A:$GR,BX$271,FALSE),'csapat-ranglista'!$A:$CC,BX$272,FALSE)/4),0)</f>
        <v>0</v>
      </c>
      <c r="BY99" s="226">
        <f>IFERROR(IF(RIGHT(VLOOKUP($A99,csapatok!$A:$GR,BY$271,FALSE),5)="Csere",VLOOKUP(LEFT(VLOOKUP($A99,csapatok!$A:$GR,BY$271,FALSE),LEN(VLOOKUP($A99,csapatok!$A:$GR,BY$271,FALSE))-6),'csapat-ranglista'!$A:$CC,BY$272,FALSE)/8,VLOOKUP(VLOOKUP($A99,csapatok!$A:$GR,BY$271,FALSE),'csapat-ranglista'!$A:$CC,BY$272,FALSE)/4),0)</f>
        <v>0</v>
      </c>
      <c r="BZ99" s="226">
        <f>IFERROR(IF(RIGHT(VLOOKUP($A99,csapatok!$A:$GR,BZ$271,FALSE),5)="Csere",VLOOKUP(LEFT(VLOOKUP($A99,csapatok!$A:$GR,BZ$271,FALSE),LEN(VLOOKUP($A99,csapatok!$A:$GR,BZ$271,FALSE))-6),'csapat-ranglista'!$A:$CC,BZ$272,FALSE)/8,VLOOKUP(VLOOKUP($A99,csapatok!$A:$GR,BZ$271,FALSE),'csapat-ranglista'!$A:$CC,BZ$272,FALSE)/4),0)</f>
        <v>0</v>
      </c>
      <c r="CA99" s="226">
        <f>IFERROR(IF(RIGHT(VLOOKUP($A99,csapatok!$A:$GR,CA$271,FALSE),5)="Csere",VLOOKUP(LEFT(VLOOKUP($A99,csapatok!$A:$GR,CA$271,FALSE),LEN(VLOOKUP($A99,csapatok!$A:$GR,CA$271,FALSE))-6),'csapat-ranglista'!$A:$CC,CA$272,FALSE)/8,VLOOKUP(VLOOKUP($A99,csapatok!$A:$GR,CA$271,FALSE),'csapat-ranglista'!$A:$CC,CA$272,FALSE)/4),0)</f>
        <v>2.6617477347289915</v>
      </c>
      <c r="CB99" s="226">
        <f>IFERROR(IF(RIGHT(VLOOKUP($A99,csapatok!$A:$GR,CB$271,FALSE),5)="Csere",VLOOKUP(LEFT(VLOOKUP($A99,csapatok!$A:$GR,CB$271,FALSE),LEN(VLOOKUP($A99,csapatok!$A:$GR,CB$271,FALSE))-6),'csapat-ranglista'!$A:$CC,CB$272,FALSE)/8,VLOOKUP(VLOOKUP($A99,csapatok!$A:$GR,CB$271,FALSE),'csapat-ranglista'!$A:$CC,CB$272,FALSE)/4),0)</f>
        <v>0</v>
      </c>
      <c r="CC99" s="226">
        <f>IFERROR(IF(RIGHT(VLOOKUP($A99,csapatok!$A:$GR,CC$271,FALSE),5)="Csere",VLOOKUP(LEFT(VLOOKUP($A99,csapatok!$A:$GR,CC$271,FALSE),LEN(VLOOKUP($A99,csapatok!$A:$GR,CC$271,FALSE))-6),'csapat-ranglista'!$A:$CC,CC$272,FALSE)/8,VLOOKUP(VLOOKUP($A99,csapatok!$A:$GR,CC$271,FALSE),'csapat-ranglista'!$A:$CC,CC$272,FALSE)/4),0)</f>
        <v>0</v>
      </c>
      <c r="CD99" s="226">
        <f>IFERROR(IF(RIGHT(VLOOKUP($A99,csapatok!$A:$GR,CD$271,FALSE),5)="Csere",VLOOKUP(LEFT(VLOOKUP($A99,csapatok!$A:$GR,CD$271,FALSE),LEN(VLOOKUP($A99,csapatok!$A:$GR,CD$271,FALSE))-6),'csapat-ranglista'!$A:$CC,CD$272,FALSE)/8,VLOOKUP(VLOOKUP($A99,csapatok!$A:$GR,CD$271,FALSE),'csapat-ranglista'!$A:$CC,CD$272,FALSE)/4),0)</f>
        <v>0</v>
      </c>
      <c r="CE99" s="226">
        <f>IFERROR(IF(RIGHT(VLOOKUP($A99,csapatok!$A:$GR,CE$271,FALSE),5)="Csere",VLOOKUP(LEFT(VLOOKUP($A99,csapatok!$A:$GR,CE$271,FALSE),LEN(VLOOKUP($A99,csapatok!$A:$GR,CE$271,FALSE))-6),'csapat-ranglista'!$A:$CC,CE$272,FALSE)/8,VLOOKUP(VLOOKUP($A99,csapatok!$A:$GR,CE$271,FALSE),'csapat-ranglista'!$A:$CC,CE$272,FALSE)/4),0)</f>
        <v>0</v>
      </c>
      <c r="CF99" s="226">
        <f>IFERROR(IF(RIGHT(VLOOKUP($A99,csapatok!$A:$GR,CF$271,FALSE),5)="Csere",VLOOKUP(LEFT(VLOOKUP($A99,csapatok!$A:$GR,CF$271,FALSE),LEN(VLOOKUP($A99,csapatok!$A:$GR,CF$271,FALSE))-6),'csapat-ranglista'!$A:$CC,CF$272,FALSE)/8,VLOOKUP(VLOOKUP($A99,csapatok!$A:$GR,CF$271,FALSE),'csapat-ranglista'!$A:$CC,CF$272,FALSE)/4),0)</f>
        <v>0</v>
      </c>
      <c r="CG99" s="226">
        <f>IFERROR(IF(RIGHT(VLOOKUP($A99,csapatok!$A:$GR,CG$271,FALSE),5)="Csere",VLOOKUP(LEFT(VLOOKUP($A99,csapatok!$A:$GR,CG$271,FALSE),LEN(VLOOKUP($A99,csapatok!$A:$GR,CG$271,FALSE))-6),'csapat-ranglista'!$A:$CC,CG$272,FALSE)/8,VLOOKUP(VLOOKUP($A99,csapatok!$A:$GR,CG$271,FALSE),'csapat-ranglista'!$A:$CC,CG$272,FALSE)/4),0)</f>
        <v>0</v>
      </c>
      <c r="CH99" s="226">
        <f>IFERROR(IF(RIGHT(VLOOKUP($A99,csapatok!$A:$GR,CH$271,FALSE),5)="Csere",VLOOKUP(LEFT(VLOOKUP($A99,csapatok!$A:$GR,CH$271,FALSE),LEN(VLOOKUP($A99,csapatok!$A:$GR,CH$271,FALSE))-6),'csapat-ranglista'!$A:$CC,CH$272,FALSE)/8,VLOOKUP(VLOOKUP($A99,csapatok!$A:$GR,CH$271,FALSE),'csapat-ranglista'!$A:$CC,CH$272,FALSE)/4),0)</f>
        <v>0</v>
      </c>
      <c r="CI99" s="226">
        <f>IFERROR(IF(RIGHT(VLOOKUP($A99,csapatok!$A:$GR,CI$271,FALSE),5)="Csere",VLOOKUP(LEFT(VLOOKUP($A99,csapatok!$A:$GR,CI$271,FALSE),LEN(VLOOKUP($A99,csapatok!$A:$GR,CI$271,FALSE))-6),'csapat-ranglista'!$A:$CC,CI$272,FALSE)/8,VLOOKUP(VLOOKUP($A99,csapatok!$A:$GR,CI$271,FALSE),'csapat-ranglista'!$A:$CC,CI$272,FALSE)/4),0)</f>
        <v>0</v>
      </c>
      <c r="CJ99" s="227">
        <f>versenyek!$IQ$11*IFERROR(VLOOKUP(VLOOKUP($A99,versenyek!IP:IR,3,FALSE),szabalyok!$A$16:$B$23,2,FALSE)/4,0)</f>
        <v>0</v>
      </c>
      <c r="CK99" s="227">
        <f>versenyek!$IT$11*IFERROR(VLOOKUP(VLOOKUP($A99,versenyek!IS:IU,3,FALSE),szabalyok!$A$16:$B$23,2,FALSE)/4,0)</f>
        <v>0</v>
      </c>
      <c r="CL99" s="226"/>
      <c r="CM99" s="250">
        <f t="shared" si="4"/>
        <v>3.2865795500677724</v>
      </c>
    </row>
    <row r="100" spans="1:91">
      <c r="A100" s="32" t="s">
        <v>1210</v>
      </c>
      <c r="B100" s="292" t="s">
        <v>1400</v>
      </c>
      <c r="C100" s="133" t="s">
        <v>736</v>
      </c>
      <c r="D100" s="32" t="s">
        <v>101</v>
      </c>
      <c r="E100" s="47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226"/>
      <c r="AC100" s="226"/>
      <c r="AD100" s="226"/>
      <c r="AE100" s="226"/>
      <c r="AF100" s="226"/>
      <c r="AG100" s="226"/>
      <c r="AH100" s="226"/>
      <c r="AI100" s="226"/>
      <c r="AJ100" s="226">
        <f>IFERROR(IF(RIGHT(VLOOKUP($A100,csapatok!$A:$BL,AJ$271,FALSE),5)="Csere",VLOOKUP(LEFT(VLOOKUP($A100,csapatok!$A:$BL,AJ$271,FALSE),LEN(VLOOKUP($A100,csapatok!$A:$BL,AJ$271,FALSE))-6),'csapat-ranglista'!$A:$CC,AJ$272,FALSE)/8,VLOOKUP(VLOOKUP($A100,csapatok!$A:$BL,AJ$271,FALSE),'csapat-ranglista'!$A:$CC,AJ$272,FALSE)/2),0)</f>
        <v>0</v>
      </c>
      <c r="AK100" s="226"/>
      <c r="AL100" s="226"/>
      <c r="AM100" s="226"/>
      <c r="AN100" s="226"/>
      <c r="AO100" s="226"/>
      <c r="AP100" s="226"/>
      <c r="AQ100" s="226"/>
      <c r="AR100" s="226"/>
      <c r="AS100" s="226"/>
      <c r="AT100" s="226"/>
      <c r="AU100" s="226"/>
      <c r="AV100" s="226"/>
      <c r="AW100" s="226"/>
      <c r="AX100" s="226"/>
      <c r="AY100" s="226"/>
      <c r="AZ100" s="226"/>
      <c r="BA100" s="226"/>
      <c r="BB100" s="226"/>
      <c r="BC100" s="227">
        <f>versenyek!$ES$11*IFERROR(VLOOKUP(VLOOKUP($A100,versenyek!ER:ET,3,FALSE),szabalyok!$A$16:$B$23,2,FALSE)/4,0)</f>
        <v>0</v>
      </c>
      <c r="BD100" s="227">
        <f>versenyek!$EV$11*IFERROR(VLOOKUP(VLOOKUP($A100,versenyek!EU:EW,3,FALSE),szabalyok!$A$16:$B$23,2,FALSE)/4,0)</f>
        <v>0</v>
      </c>
      <c r="BE100" s="226">
        <f>IFERROR(IF(RIGHT(VLOOKUP($A100,csapatok!$A:$GR,BE$271,FALSE),5)="Csere",VLOOKUP(LEFT(VLOOKUP($A100,csapatok!$A:$GR,BE$271,FALSE),LEN(VLOOKUP($A100,csapatok!$A:$GR,BE$271,FALSE))-6),'csapat-ranglista'!$A:$CC,BE$272,FALSE)/8,VLOOKUP(VLOOKUP($A100,csapatok!$A:$GR,BE$271,FALSE),'csapat-ranglista'!$A:$CC,BE$272,FALSE)/4),0)</f>
        <v>0</v>
      </c>
      <c r="BF100" s="226">
        <f>IFERROR(IF(RIGHT(VLOOKUP($A100,csapatok!$A:$GR,BF$271,FALSE),5)="Csere",VLOOKUP(LEFT(VLOOKUP($A100,csapatok!$A:$GR,BF$271,FALSE),LEN(VLOOKUP($A100,csapatok!$A:$GR,BF$271,FALSE))-6),'csapat-ranglista'!$A:$CC,BF$272,FALSE)/8,VLOOKUP(VLOOKUP($A100,csapatok!$A:$GR,BF$271,FALSE),'csapat-ranglista'!$A:$CC,BF$272,FALSE)/4),0)</f>
        <v>0</v>
      </c>
      <c r="BG100" s="226">
        <f>IFERROR(IF(RIGHT(VLOOKUP($A100,csapatok!$A:$GR,BG$271,FALSE),5)="Csere",VLOOKUP(LEFT(VLOOKUP($A100,csapatok!$A:$GR,BG$271,FALSE),LEN(VLOOKUP($A100,csapatok!$A:$GR,BG$271,FALSE))-6),'csapat-ranglista'!$A:$CC,BG$272,FALSE)/8,VLOOKUP(VLOOKUP($A100,csapatok!$A:$GR,BG$271,FALSE),'csapat-ranglista'!$A:$CC,BG$272,FALSE)/4),0)</f>
        <v>0</v>
      </c>
      <c r="BH100" s="226">
        <f>IFERROR(IF(RIGHT(VLOOKUP($A100,csapatok!$A:$GR,BH$271,FALSE),5)="Csere",VLOOKUP(LEFT(VLOOKUP($A100,csapatok!$A:$GR,BH$271,FALSE),LEN(VLOOKUP($A100,csapatok!$A:$GR,BH$271,FALSE))-6),'csapat-ranglista'!$A:$CC,BH$272,FALSE)/8,VLOOKUP(VLOOKUP($A100,csapatok!$A:$GR,BH$271,FALSE),'csapat-ranglista'!$A:$CC,BH$272,FALSE)/4),0)</f>
        <v>0</v>
      </c>
      <c r="BI100" s="226">
        <f>IFERROR(IF(RIGHT(VLOOKUP($A100,csapatok!$A:$GR,BI$271,FALSE),5)="Csere",VLOOKUP(LEFT(VLOOKUP($A100,csapatok!$A:$GR,BI$271,FALSE),LEN(VLOOKUP($A100,csapatok!$A:$GR,BI$271,FALSE))-6),'csapat-ranglista'!$A:$CC,BI$272,FALSE)/8,VLOOKUP(VLOOKUP($A100,csapatok!$A:$GR,BI$271,FALSE),'csapat-ranglista'!$A:$CC,BI$272,FALSE)/4),0)</f>
        <v>0</v>
      </c>
      <c r="BJ100" s="226">
        <f>IFERROR(IF(RIGHT(VLOOKUP($A100,csapatok!$A:$GR,BJ$271,FALSE),5)="Csere",VLOOKUP(LEFT(VLOOKUP($A100,csapatok!$A:$GR,BJ$271,FALSE),LEN(VLOOKUP($A100,csapatok!$A:$GR,BJ$271,FALSE))-6),'csapat-ranglista'!$A:$CC,BJ$272,FALSE)/8,VLOOKUP(VLOOKUP($A100,csapatok!$A:$GR,BJ$271,FALSE),'csapat-ranglista'!$A:$CC,BJ$272,FALSE)/4),0)</f>
        <v>0</v>
      </c>
      <c r="BK100" s="226">
        <f>IFERROR(IF(RIGHT(VLOOKUP($A100,csapatok!$A:$GR,BK$271,FALSE),5)="Csere",VLOOKUP(LEFT(VLOOKUP($A100,csapatok!$A:$GR,BK$271,FALSE),LEN(VLOOKUP($A100,csapatok!$A:$GR,BK$271,FALSE))-6),'csapat-ranglista'!$A:$CC,BK$272,FALSE)/8,VLOOKUP(VLOOKUP($A100,csapatok!$A:$GR,BK$271,FALSE),'csapat-ranglista'!$A:$CC,BK$272,FALSE)/4),0)</f>
        <v>0</v>
      </c>
      <c r="BL100" s="226">
        <f>IFERROR(IF(RIGHT(VLOOKUP($A100,csapatok!$A:$GR,BL$271,FALSE),5)="Csere",VLOOKUP(LEFT(VLOOKUP($A100,csapatok!$A:$GR,BL$271,FALSE),LEN(VLOOKUP($A100,csapatok!$A:$GR,BL$271,FALSE))-6),'csapat-ranglista'!$A:$CC,BL$272,FALSE)/8,VLOOKUP(VLOOKUP($A100,csapatok!$A:$GR,BL$271,FALSE),'csapat-ranglista'!$A:$CC,BL$272,FALSE)/4),0)</f>
        <v>0</v>
      </c>
      <c r="BM100" s="226">
        <f>IFERROR(IF(RIGHT(VLOOKUP($A100,csapatok!$A:$GR,BM$271,FALSE),5)="Csere",VLOOKUP(LEFT(VLOOKUP($A100,csapatok!$A:$GR,BM$271,FALSE),LEN(VLOOKUP($A100,csapatok!$A:$GR,BM$271,FALSE))-6),'csapat-ranglista'!$A:$CC,BM$272,FALSE)/8,VLOOKUP(VLOOKUP($A100,csapatok!$A:$GR,BM$271,FALSE),'csapat-ranglista'!$A:$CC,BM$272,FALSE)/4),0)</f>
        <v>0</v>
      </c>
      <c r="BN100" s="226">
        <f>IFERROR(IF(RIGHT(VLOOKUP($A100,csapatok!$A:$GR,BN$271,FALSE),5)="Csere",VLOOKUP(LEFT(VLOOKUP($A100,csapatok!$A:$GR,BN$271,FALSE),LEN(VLOOKUP($A100,csapatok!$A:$GR,BN$271,FALSE))-6),'csapat-ranglista'!$A:$CC,BN$272,FALSE)/8,VLOOKUP(VLOOKUP($A100,csapatok!$A:$GR,BN$271,FALSE),'csapat-ranglista'!$A:$CC,BN$272,FALSE)/4),0)</f>
        <v>0</v>
      </c>
      <c r="BO100" s="226">
        <f>IFERROR(IF(RIGHT(VLOOKUP($A100,csapatok!$A:$GR,BO$271,FALSE),5)="Csere",VLOOKUP(LEFT(VLOOKUP($A100,csapatok!$A:$GR,BO$271,FALSE),LEN(VLOOKUP($A100,csapatok!$A:$GR,BO$271,FALSE))-6),'csapat-ranglista'!$A:$CC,BO$272,FALSE)/8,VLOOKUP(VLOOKUP($A100,csapatok!$A:$GR,BO$271,FALSE),'csapat-ranglista'!$A:$CC,BO$272,FALSE)/4),0)</f>
        <v>0</v>
      </c>
      <c r="BP100" s="226">
        <f>IFERROR(IF(RIGHT(VLOOKUP($A100,csapatok!$A:$GR,BP$271,FALSE),5)="Csere",VLOOKUP(LEFT(VLOOKUP($A100,csapatok!$A:$GR,BP$271,FALSE),LEN(VLOOKUP($A100,csapatok!$A:$GR,BP$271,FALSE))-6),'csapat-ranglista'!$A:$CC,BP$272,FALSE)/8,VLOOKUP(VLOOKUP($A100,csapatok!$A:$GR,BP$271,FALSE),'csapat-ranglista'!$A:$CC,BP$272,FALSE)/4),0)</f>
        <v>0</v>
      </c>
      <c r="BQ100" s="226">
        <f>IFERROR(IF(RIGHT(VLOOKUP($A100,csapatok!$A:$GR,BQ$271,FALSE),5)="Csere",VLOOKUP(LEFT(VLOOKUP($A100,csapatok!$A:$GR,BQ$271,FALSE),LEN(VLOOKUP($A100,csapatok!$A:$GR,BQ$271,FALSE))-6),'csapat-ranglista'!$A:$CC,BQ$272,FALSE)/8,VLOOKUP(VLOOKUP($A100,csapatok!$A:$GR,BQ$271,FALSE),'csapat-ranglista'!$A:$CC,BQ$272,FALSE)/4),0)</f>
        <v>0</v>
      </c>
      <c r="BR100" s="226">
        <f>IFERROR(IF(RIGHT(VLOOKUP($A100,csapatok!$A:$GR,BR$271,FALSE),5)="Csere",VLOOKUP(LEFT(VLOOKUP($A100,csapatok!$A:$GR,BR$271,FALSE),LEN(VLOOKUP($A100,csapatok!$A:$GR,BR$271,FALSE))-6),'csapat-ranglista'!$A:$CC,BR$272,FALSE)/8,VLOOKUP(VLOOKUP($A100,csapatok!$A:$GR,BR$271,FALSE),'csapat-ranglista'!$A:$CC,BR$272,FALSE)/4),0)</f>
        <v>0</v>
      </c>
      <c r="BS100" s="226">
        <f>IFERROR(IF(RIGHT(VLOOKUP($A100,csapatok!$A:$GR,BS$271,FALSE),5)="Csere",VLOOKUP(LEFT(VLOOKUP($A100,csapatok!$A:$GR,BS$271,FALSE),LEN(VLOOKUP($A100,csapatok!$A:$GR,BS$271,FALSE))-6),'csapat-ranglista'!$A:$CC,BS$272,FALSE)/8,VLOOKUP(VLOOKUP($A100,csapatok!$A:$GR,BS$271,FALSE),'csapat-ranglista'!$A:$CC,BS$272,FALSE)/4),0)</f>
        <v>0.62483181533878074</v>
      </c>
      <c r="BT100" s="226">
        <f>IFERROR(IF(RIGHT(VLOOKUP($A100,csapatok!$A:$GR,BT$271,FALSE),5)="Csere",VLOOKUP(LEFT(VLOOKUP($A100,csapatok!$A:$GR,BT$271,FALSE),LEN(VLOOKUP($A100,csapatok!$A:$GR,BT$271,FALSE))-6),'csapat-ranglista'!$A:$CC,BT$272,FALSE)/8,VLOOKUP(VLOOKUP($A100,csapatok!$A:$GR,BT$271,FALSE),'csapat-ranglista'!$A:$CC,BT$272,FALSE)/4),0)</f>
        <v>0</v>
      </c>
      <c r="BU100" s="226">
        <f>IFERROR(IF(RIGHT(VLOOKUP($A100,csapatok!$A:$GR,BU$271,FALSE),5)="Csere",VLOOKUP(LEFT(VLOOKUP($A100,csapatok!$A:$GR,BU$271,FALSE),LEN(VLOOKUP($A100,csapatok!$A:$GR,BU$271,FALSE))-6),'csapat-ranglista'!$A:$CC,BU$272,FALSE)/8,VLOOKUP(VLOOKUP($A100,csapatok!$A:$GR,BU$271,FALSE),'csapat-ranglista'!$A:$CC,BU$272,FALSE)/4),0)</f>
        <v>0</v>
      </c>
      <c r="BV100" s="226">
        <f>IFERROR(IF(RIGHT(VLOOKUP($A100,csapatok!$A:$GR,BV$271,FALSE),5)="Csere",VLOOKUP(LEFT(VLOOKUP($A100,csapatok!$A:$GR,BV$271,FALSE),LEN(VLOOKUP($A100,csapatok!$A:$GR,BV$271,FALSE))-6),'csapat-ranglista'!$A:$CC,BV$272,FALSE)/8,VLOOKUP(VLOOKUP($A100,csapatok!$A:$GR,BV$271,FALSE),'csapat-ranglista'!$A:$CC,BV$272,FALSE)/4),0)</f>
        <v>0</v>
      </c>
      <c r="BW100" s="226">
        <f>IFERROR(IF(RIGHT(VLOOKUP($A100,csapatok!$A:$GR,BW$271,FALSE),5)="Csere",VLOOKUP(LEFT(VLOOKUP($A100,csapatok!$A:$GR,BW$271,FALSE),LEN(VLOOKUP($A100,csapatok!$A:$GR,BW$271,FALSE))-6),'csapat-ranglista'!$A:$CC,BW$272,FALSE)/8,VLOOKUP(VLOOKUP($A100,csapatok!$A:$GR,BW$271,FALSE),'csapat-ranglista'!$A:$CC,BW$272,FALSE)/4),0)</f>
        <v>0</v>
      </c>
      <c r="BX100" s="226">
        <f>IFERROR(IF(RIGHT(VLOOKUP($A100,csapatok!$A:$GR,BX$271,FALSE),5)="Csere",VLOOKUP(LEFT(VLOOKUP($A100,csapatok!$A:$GR,BX$271,FALSE),LEN(VLOOKUP($A100,csapatok!$A:$GR,BX$271,FALSE))-6),'csapat-ranglista'!$A:$CC,BX$272,FALSE)/8,VLOOKUP(VLOOKUP($A100,csapatok!$A:$GR,BX$271,FALSE),'csapat-ranglista'!$A:$CC,BX$272,FALSE)/4),0)</f>
        <v>0</v>
      </c>
      <c r="BY100" s="226">
        <f>IFERROR(IF(RIGHT(VLOOKUP($A100,csapatok!$A:$GR,BY$271,FALSE),5)="Csere",VLOOKUP(LEFT(VLOOKUP($A100,csapatok!$A:$GR,BY$271,FALSE),LEN(VLOOKUP($A100,csapatok!$A:$GR,BY$271,FALSE))-6),'csapat-ranglista'!$A:$CC,BY$272,FALSE)/8,VLOOKUP(VLOOKUP($A100,csapatok!$A:$GR,BY$271,FALSE),'csapat-ranglista'!$A:$CC,BY$272,FALSE)/4),0)</f>
        <v>0</v>
      </c>
      <c r="BZ100" s="226">
        <f>IFERROR(IF(RIGHT(VLOOKUP($A100,csapatok!$A:$GR,BZ$271,FALSE),5)="Csere",VLOOKUP(LEFT(VLOOKUP($A100,csapatok!$A:$GR,BZ$271,FALSE),LEN(VLOOKUP($A100,csapatok!$A:$GR,BZ$271,FALSE))-6),'csapat-ranglista'!$A:$CC,BZ$272,FALSE)/8,VLOOKUP(VLOOKUP($A100,csapatok!$A:$GR,BZ$271,FALSE),'csapat-ranglista'!$A:$CC,BZ$272,FALSE)/4),0)</f>
        <v>0</v>
      </c>
      <c r="CA100" s="226">
        <f>IFERROR(IF(RIGHT(VLOOKUP($A100,csapatok!$A:$GR,CA$271,FALSE),5)="Csere",VLOOKUP(LEFT(VLOOKUP($A100,csapatok!$A:$GR,CA$271,FALSE),LEN(VLOOKUP($A100,csapatok!$A:$GR,CA$271,FALSE))-6),'csapat-ranglista'!$A:$CC,CA$272,FALSE)/8,VLOOKUP(VLOOKUP($A100,csapatok!$A:$GR,CA$271,FALSE),'csapat-ranglista'!$A:$CC,CA$272,FALSE)/4),0)</f>
        <v>2.6617477347289915</v>
      </c>
      <c r="CB100" s="226">
        <f>IFERROR(IF(RIGHT(VLOOKUP($A100,csapatok!$A:$GR,CB$271,FALSE),5)="Csere",VLOOKUP(LEFT(VLOOKUP($A100,csapatok!$A:$GR,CB$271,FALSE),LEN(VLOOKUP($A100,csapatok!$A:$GR,CB$271,FALSE))-6),'csapat-ranglista'!$A:$CC,CB$272,FALSE)/8,VLOOKUP(VLOOKUP($A100,csapatok!$A:$GR,CB$271,FALSE),'csapat-ranglista'!$A:$CC,CB$272,FALSE)/4),0)</f>
        <v>0</v>
      </c>
      <c r="CC100" s="226">
        <f>IFERROR(IF(RIGHT(VLOOKUP($A100,csapatok!$A:$GR,CC$271,FALSE),5)="Csere",VLOOKUP(LEFT(VLOOKUP($A100,csapatok!$A:$GR,CC$271,FALSE),LEN(VLOOKUP($A100,csapatok!$A:$GR,CC$271,FALSE))-6),'csapat-ranglista'!$A:$CC,CC$272,FALSE)/8,VLOOKUP(VLOOKUP($A100,csapatok!$A:$GR,CC$271,FALSE),'csapat-ranglista'!$A:$CC,CC$272,FALSE)/4),0)</f>
        <v>0</v>
      </c>
      <c r="CD100" s="226">
        <f>IFERROR(IF(RIGHT(VLOOKUP($A100,csapatok!$A:$GR,CD$271,FALSE),5)="Csere",VLOOKUP(LEFT(VLOOKUP($A100,csapatok!$A:$GR,CD$271,FALSE),LEN(VLOOKUP($A100,csapatok!$A:$GR,CD$271,FALSE))-6),'csapat-ranglista'!$A:$CC,CD$272,FALSE)/8,VLOOKUP(VLOOKUP($A100,csapatok!$A:$GR,CD$271,FALSE),'csapat-ranglista'!$A:$CC,CD$272,FALSE)/4),0)</f>
        <v>0</v>
      </c>
      <c r="CE100" s="226">
        <f>IFERROR(IF(RIGHT(VLOOKUP($A100,csapatok!$A:$GR,CE$271,FALSE),5)="Csere",VLOOKUP(LEFT(VLOOKUP($A100,csapatok!$A:$GR,CE$271,FALSE),LEN(VLOOKUP($A100,csapatok!$A:$GR,CE$271,FALSE))-6),'csapat-ranglista'!$A:$CC,CE$272,FALSE)/8,VLOOKUP(VLOOKUP($A100,csapatok!$A:$GR,CE$271,FALSE),'csapat-ranglista'!$A:$CC,CE$272,FALSE)/4),0)</f>
        <v>0</v>
      </c>
      <c r="CF100" s="226">
        <f>IFERROR(IF(RIGHT(VLOOKUP($A100,csapatok!$A:$GR,CF$271,FALSE),5)="Csere",VLOOKUP(LEFT(VLOOKUP($A100,csapatok!$A:$GR,CF$271,FALSE),LEN(VLOOKUP($A100,csapatok!$A:$GR,CF$271,FALSE))-6),'csapat-ranglista'!$A:$CC,CF$272,FALSE)/8,VLOOKUP(VLOOKUP($A100,csapatok!$A:$GR,CF$271,FALSE),'csapat-ranglista'!$A:$CC,CF$272,FALSE)/4),0)</f>
        <v>0</v>
      </c>
      <c r="CG100" s="226">
        <f>IFERROR(IF(RIGHT(VLOOKUP($A100,csapatok!$A:$GR,CG$271,FALSE),5)="Csere",VLOOKUP(LEFT(VLOOKUP($A100,csapatok!$A:$GR,CG$271,FALSE),LEN(VLOOKUP($A100,csapatok!$A:$GR,CG$271,FALSE))-6),'csapat-ranglista'!$A:$CC,CG$272,FALSE)/8,VLOOKUP(VLOOKUP($A100,csapatok!$A:$GR,CG$271,FALSE),'csapat-ranglista'!$A:$CC,CG$272,FALSE)/4),0)</f>
        <v>0</v>
      </c>
      <c r="CH100" s="226">
        <f>IFERROR(IF(RIGHT(VLOOKUP($A100,csapatok!$A:$GR,CH$271,FALSE),5)="Csere",VLOOKUP(LEFT(VLOOKUP($A100,csapatok!$A:$GR,CH$271,FALSE),LEN(VLOOKUP($A100,csapatok!$A:$GR,CH$271,FALSE))-6),'csapat-ranglista'!$A:$CC,CH$272,FALSE)/8,VLOOKUP(VLOOKUP($A100,csapatok!$A:$GR,CH$271,FALSE),'csapat-ranglista'!$A:$CC,CH$272,FALSE)/4),0)</f>
        <v>0</v>
      </c>
      <c r="CI100" s="226">
        <f>IFERROR(IF(RIGHT(VLOOKUP($A100,csapatok!$A:$GR,CI$271,FALSE),5)="Csere",VLOOKUP(LEFT(VLOOKUP($A100,csapatok!$A:$GR,CI$271,FALSE),LEN(VLOOKUP($A100,csapatok!$A:$GR,CI$271,FALSE))-6),'csapat-ranglista'!$A:$CC,CI$272,FALSE)/8,VLOOKUP(VLOOKUP($A100,csapatok!$A:$GR,CI$271,FALSE),'csapat-ranglista'!$A:$CC,CI$272,FALSE)/4),0)</f>
        <v>0</v>
      </c>
      <c r="CJ100" s="227">
        <f>versenyek!$IQ$11*IFERROR(VLOOKUP(VLOOKUP($A100,versenyek!IP:IR,3,FALSE),szabalyok!$A$16:$B$23,2,FALSE)/4,0)</f>
        <v>0</v>
      </c>
      <c r="CK100" s="227">
        <f>versenyek!$IT$11*IFERROR(VLOOKUP(VLOOKUP($A100,versenyek!IS:IU,3,FALSE),szabalyok!$A$16:$B$23,2,FALSE)/4,0)</f>
        <v>0</v>
      </c>
      <c r="CL100" s="226"/>
      <c r="CM100" s="250">
        <f t="shared" si="4"/>
        <v>3.2865795500677724</v>
      </c>
    </row>
    <row r="101" spans="1:91">
      <c r="A101" s="32" t="s">
        <v>59</v>
      </c>
      <c r="B101" s="132"/>
      <c r="C101" s="290" t="s">
        <v>736</v>
      </c>
      <c r="D101" s="32" t="s">
        <v>101</v>
      </c>
      <c r="E101" s="47">
        <v>8.3000000000000007</v>
      </c>
      <c r="F101" s="32">
        <v>0</v>
      </c>
      <c r="G101" s="32">
        <v>0</v>
      </c>
      <c r="H101" s="32">
        <v>0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32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f>IFERROR(IF(RIGHT(VLOOKUP($A101,csapatok!$A:$BL,X$271,FALSE),5)="Csere",VLOOKUP(LEFT(VLOOKUP($A101,csapatok!$A:$BL,X$271,FALSE),LEN(VLOOKUP($A101,csapatok!$A:$BL,X$271,FALSE))-6),'csapat-ranglista'!$A:$CC,X$272,FALSE)/8,VLOOKUP(VLOOKUP($A101,csapatok!$A:$BL,X$271,FALSE),'csapat-ranglista'!$A:$CC,X$272,FALSE)/4),0)</f>
        <v>0</v>
      </c>
      <c r="Y101" s="32">
        <f>IFERROR(IF(RIGHT(VLOOKUP($A101,csapatok!$A:$BL,Y$271,FALSE),5)="Csere",VLOOKUP(LEFT(VLOOKUP($A101,csapatok!$A:$BL,Y$271,FALSE),LEN(VLOOKUP($A101,csapatok!$A:$BL,Y$271,FALSE))-6),'csapat-ranglista'!$A:$CC,Y$272,FALSE)/8,VLOOKUP(VLOOKUP($A101,csapatok!$A:$BL,Y$271,FALSE),'csapat-ranglista'!$A:$CC,Y$272,FALSE)/4),0)</f>
        <v>0</v>
      </c>
      <c r="Z101" s="32">
        <f>IFERROR(IF(RIGHT(VLOOKUP($A101,csapatok!$A:$BL,Z$271,FALSE),5)="Csere",VLOOKUP(LEFT(VLOOKUP($A101,csapatok!$A:$BL,Z$271,FALSE),LEN(VLOOKUP($A101,csapatok!$A:$BL,Z$271,FALSE))-6),'csapat-ranglista'!$A:$CC,Z$272,FALSE)/8,VLOOKUP(VLOOKUP($A101,csapatok!$A:$BL,Z$271,FALSE),'csapat-ranglista'!$A:$CC,Z$272,FALSE)/4),0)</f>
        <v>0</v>
      </c>
      <c r="AA101" s="32">
        <f>IFERROR(IF(RIGHT(VLOOKUP($A101,csapatok!$A:$BL,AA$271,FALSE),5)="Csere",VLOOKUP(LEFT(VLOOKUP($A101,csapatok!$A:$BL,AA$271,FALSE),LEN(VLOOKUP($A101,csapatok!$A:$BL,AA$271,FALSE))-6),'csapat-ranglista'!$A:$CC,AA$272,FALSE)/8,VLOOKUP(VLOOKUP($A101,csapatok!$A:$BL,AA$271,FALSE),'csapat-ranglista'!$A:$CC,AA$272,FALSE)/4),0)</f>
        <v>0</v>
      </c>
      <c r="AB101" s="226">
        <f>IFERROR(IF(RIGHT(VLOOKUP($A101,csapatok!$A:$BL,AB$271,FALSE),5)="Csere",VLOOKUP(LEFT(VLOOKUP($A101,csapatok!$A:$BL,AB$271,FALSE),LEN(VLOOKUP($A101,csapatok!$A:$BL,AB$271,FALSE))-6),'csapat-ranglista'!$A:$CC,AB$272,FALSE)/8,VLOOKUP(VLOOKUP($A101,csapatok!$A:$BL,AB$271,FALSE),'csapat-ranglista'!$A:$CC,AB$272,FALSE)/4),0)</f>
        <v>0</v>
      </c>
      <c r="AC101" s="226">
        <f>IFERROR(IF(RIGHT(VLOOKUP($A101,csapatok!$A:$BL,AC$271,FALSE),5)="Csere",VLOOKUP(LEFT(VLOOKUP($A101,csapatok!$A:$BL,AC$271,FALSE),LEN(VLOOKUP($A101,csapatok!$A:$BL,AC$271,FALSE))-6),'csapat-ranglista'!$A:$CC,AC$272,FALSE)/8,VLOOKUP(VLOOKUP($A101,csapatok!$A:$BL,AC$271,FALSE),'csapat-ranglista'!$A:$CC,AC$272,FALSE)/4),0)</f>
        <v>0</v>
      </c>
      <c r="AD101" s="226">
        <f>IFERROR(IF(RIGHT(VLOOKUP($A101,csapatok!$A:$BL,AD$271,FALSE),5)="Csere",VLOOKUP(LEFT(VLOOKUP($A101,csapatok!$A:$BL,AD$271,FALSE),LEN(VLOOKUP($A101,csapatok!$A:$BL,AD$271,FALSE))-6),'csapat-ranglista'!$A:$CC,AD$272,FALSE)/8,VLOOKUP(VLOOKUP($A101,csapatok!$A:$BL,AD$271,FALSE),'csapat-ranglista'!$A:$CC,AD$272,FALSE)/4),0)</f>
        <v>0</v>
      </c>
      <c r="AE101" s="226">
        <f>IFERROR(IF(RIGHT(VLOOKUP($A101,csapatok!$A:$BL,AE$271,FALSE),5)="Csere",VLOOKUP(LEFT(VLOOKUP($A101,csapatok!$A:$BL,AE$271,FALSE),LEN(VLOOKUP($A101,csapatok!$A:$BL,AE$271,FALSE))-6),'csapat-ranglista'!$A:$CC,AE$272,FALSE)/8,VLOOKUP(VLOOKUP($A101,csapatok!$A:$BL,AE$271,FALSE),'csapat-ranglista'!$A:$CC,AE$272,FALSE)/4),0)</f>
        <v>0</v>
      </c>
      <c r="AF101" s="226">
        <f>IFERROR(IF(RIGHT(VLOOKUP($A101,csapatok!$A:$BL,AF$271,FALSE),5)="Csere",VLOOKUP(LEFT(VLOOKUP($A101,csapatok!$A:$BL,AF$271,FALSE),LEN(VLOOKUP($A101,csapatok!$A:$BL,AF$271,FALSE))-6),'csapat-ranglista'!$A:$CC,AF$272,FALSE)/8,VLOOKUP(VLOOKUP($A101,csapatok!$A:$BL,AF$271,FALSE),'csapat-ranglista'!$A:$CC,AF$272,FALSE)/4),0)</f>
        <v>0</v>
      </c>
      <c r="AG101" s="226">
        <f>IFERROR(IF(RIGHT(VLOOKUP($A101,csapatok!$A:$BL,AG$271,FALSE),5)="Csere",VLOOKUP(LEFT(VLOOKUP($A101,csapatok!$A:$BL,AG$271,FALSE),LEN(VLOOKUP($A101,csapatok!$A:$BL,AG$271,FALSE))-6),'csapat-ranglista'!$A:$CC,AG$272,FALSE)/8,VLOOKUP(VLOOKUP($A101,csapatok!$A:$BL,AG$271,FALSE),'csapat-ranglista'!$A:$CC,AG$272,FALSE)/4),0)</f>
        <v>0</v>
      </c>
      <c r="AH101" s="226">
        <f>IFERROR(IF(RIGHT(VLOOKUP($A101,csapatok!$A:$BL,AH$271,FALSE),5)="Csere",VLOOKUP(LEFT(VLOOKUP($A101,csapatok!$A:$BL,AH$271,FALSE),LEN(VLOOKUP($A101,csapatok!$A:$BL,AH$271,FALSE))-6),'csapat-ranglista'!$A:$CC,AH$272,FALSE)/8,VLOOKUP(VLOOKUP($A101,csapatok!$A:$BL,AH$271,FALSE),'csapat-ranglista'!$A:$CC,AH$272,FALSE)/4),0)</f>
        <v>0</v>
      </c>
      <c r="AI101" s="226">
        <f>IFERROR(IF(RIGHT(VLOOKUP($A101,csapatok!$A:$BL,AI$271,FALSE),5)="Csere",VLOOKUP(LEFT(VLOOKUP($A101,csapatok!$A:$BL,AI$271,FALSE),LEN(VLOOKUP($A101,csapatok!$A:$BL,AI$271,FALSE))-6),'csapat-ranglista'!$A:$CC,AI$272,FALSE)/8,VLOOKUP(VLOOKUP($A101,csapatok!$A:$BL,AI$271,FALSE),'csapat-ranglista'!$A:$CC,AI$272,FALSE)/4),0)</f>
        <v>0</v>
      </c>
      <c r="AJ101" s="226">
        <f>IFERROR(IF(RIGHT(VLOOKUP($A101,csapatok!$A:$BL,AJ$271,FALSE),5)="Csere",VLOOKUP(LEFT(VLOOKUP($A101,csapatok!$A:$BL,AJ$271,FALSE),LEN(VLOOKUP($A101,csapatok!$A:$BL,AJ$271,FALSE))-6),'csapat-ranglista'!$A:$CC,AJ$272,FALSE)/8,VLOOKUP(VLOOKUP($A101,csapatok!$A:$BL,AJ$271,FALSE),'csapat-ranglista'!$A:$CC,AJ$272,FALSE)/2),0)</f>
        <v>0</v>
      </c>
      <c r="AK101" s="226">
        <f>IFERROR(IF(RIGHT(VLOOKUP($A101,csapatok!$A:$CN,AK$271,FALSE),5)="Csere",VLOOKUP(LEFT(VLOOKUP($A101,csapatok!$A:$CN,AK$271,FALSE),LEN(VLOOKUP($A101,csapatok!$A:$CN,AK$271,FALSE))-6),'csapat-ranglista'!$A:$CC,AK$272,FALSE)/8,VLOOKUP(VLOOKUP($A101,csapatok!$A:$CN,AK$271,FALSE),'csapat-ranglista'!$A:$CC,AK$272,FALSE)/4),0)</f>
        <v>0</v>
      </c>
      <c r="AL101" s="226">
        <f>IFERROR(IF(RIGHT(VLOOKUP($A101,csapatok!$A:$CN,AL$271,FALSE),5)="Csere",VLOOKUP(LEFT(VLOOKUP($A101,csapatok!$A:$CN,AL$271,FALSE),LEN(VLOOKUP($A101,csapatok!$A:$CN,AL$271,FALSE))-6),'csapat-ranglista'!$A:$CC,AL$272,FALSE)/8,VLOOKUP(VLOOKUP($A101,csapatok!$A:$CN,AL$271,FALSE),'csapat-ranglista'!$A:$CC,AL$272,FALSE)/4),0)</f>
        <v>0</v>
      </c>
      <c r="AM101" s="226">
        <f>IFERROR(IF(RIGHT(VLOOKUP($A101,csapatok!$A:$CN,AM$271,FALSE),5)="Csere",VLOOKUP(LEFT(VLOOKUP($A101,csapatok!$A:$CN,AM$271,FALSE),LEN(VLOOKUP($A101,csapatok!$A:$CN,AM$271,FALSE))-6),'csapat-ranglista'!$A:$CC,AM$272,FALSE)/8,VLOOKUP(VLOOKUP($A101,csapatok!$A:$CN,AM$271,FALSE),'csapat-ranglista'!$A:$CC,AM$272,FALSE)/4),0)</f>
        <v>0</v>
      </c>
      <c r="AN101" s="226">
        <f>IFERROR(IF(RIGHT(VLOOKUP($A101,csapatok!$A:$CN,AN$271,FALSE),5)="Csere",VLOOKUP(LEFT(VLOOKUP($A101,csapatok!$A:$CN,AN$271,FALSE),LEN(VLOOKUP($A101,csapatok!$A:$CN,AN$271,FALSE))-6),'csapat-ranglista'!$A:$CC,AN$272,FALSE)/8,VLOOKUP(VLOOKUP($A101,csapatok!$A:$CN,AN$271,FALSE),'csapat-ranglista'!$A:$CC,AN$272,FALSE)/4),0)</f>
        <v>0</v>
      </c>
      <c r="AO101" s="226">
        <f>IFERROR(IF(RIGHT(VLOOKUP($A101,csapatok!$A:$CN,AO$271,FALSE),5)="Csere",VLOOKUP(LEFT(VLOOKUP($A101,csapatok!$A:$CN,AO$271,FALSE),LEN(VLOOKUP($A101,csapatok!$A:$CN,AO$271,FALSE))-6),'csapat-ranglista'!$A:$CC,AO$272,FALSE)/8,VLOOKUP(VLOOKUP($A101,csapatok!$A:$CN,AO$271,FALSE),'csapat-ranglista'!$A:$CC,AO$272,FALSE)/4),0)</f>
        <v>0</v>
      </c>
      <c r="AP101" s="226">
        <f>IFERROR(IF(RIGHT(VLOOKUP($A101,csapatok!$A:$CN,AP$271,FALSE),5)="Csere",VLOOKUP(LEFT(VLOOKUP($A101,csapatok!$A:$CN,AP$271,FALSE),LEN(VLOOKUP($A101,csapatok!$A:$CN,AP$271,FALSE))-6),'csapat-ranglista'!$A:$CC,AP$272,FALSE)/8,VLOOKUP(VLOOKUP($A101,csapatok!$A:$CN,AP$271,FALSE),'csapat-ranglista'!$A:$CC,AP$272,FALSE)/4),0)</f>
        <v>0</v>
      </c>
      <c r="AQ101" s="226">
        <f>IFERROR(IF(RIGHT(VLOOKUP($A101,csapatok!$A:$CN,AQ$271,FALSE),5)="Csere",VLOOKUP(LEFT(VLOOKUP($A101,csapatok!$A:$CN,AQ$271,FALSE),LEN(VLOOKUP($A101,csapatok!$A:$CN,AQ$271,FALSE))-6),'csapat-ranglista'!$A:$CC,AQ$272,FALSE)/8,VLOOKUP(VLOOKUP($A101,csapatok!$A:$CN,AQ$271,FALSE),'csapat-ranglista'!$A:$CC,AQ$272,FALSE)/4),0)</f>
        <v>0</v>
      </c>
      <c r="AR101" s="226">
        <f>IFERROR(IF(RIGHT(VLOOKUP($A101,csapatok!$A:$CN,AR$271,FALSE),5)="Csere",VLOOKUP(LEFT(VLOOKUP($A101,csapatok!$A:$CN,AR$271,FALSE),LEN(VLOOKUP($A101,csapatok!$A:$CN,AR$271,FALSE))-6),'csapat-ranglista'!$A:$CC,AR$272,FALSE)/8,VLOOKUP(VLOOKUP($A101,csapatok!$A:$CN,AR$271,FALSE),'csapat-ranglista'!$A:$CC,AR$272,FALSE)/4),0)</f>
        <v>0</v>
      </c>
      <c r="AS101" s="226">
        <f>IFERROR(IF(RIGHT(VLOOKUP($A101,csapatok!$A:$CN,AS$271,FALSE),5)="Csere",VLOOKUP(LEFT(VLOOKUP($A101,csapatok!$A:$CN,AS$271,FALSE),LEN(VLOOKUP($A101,csapatok!$A:$CN,AS$271,FALSE))-6),'csapat-ranglista'!$A:$CC,AS$272,FALSE)/8,VLOOKUP(VLOOKUP($A101,csapatok!$A:$CN,AS$271,FALSE),'csapat-ranglista'!$A:$CC,AS$272,FALSE)/4),0)</f>
        <v>0</v>
      </c>
      <c r="AT101" s="226">
        <f>IFERROR(IF(RIGHT(VLOOKUP($A101,csapatok!$A:$CN,AT$271,FALSE),5)="Csere",VLOOKUP(LEFT(VLOOKUP($A101,csapatok!$A:$CN,AT$271,FALSE),LEN(VLOOKUP($A101,csapatok!$A:$CN,AT$271,FALSE))-6),'csapat-ranglista'!$A:$CC,AT$272,FALSE)/8,VLOOKUP(VLOOKUP($A101,csapatok!$A:$CN,AT$271,FALSE),'csapat-ranglista'!$A:$CC,AT$272,FALSE)/4),0)</f>
        <v>0</v>
      </c>
      <c r="AU101" s="226">
        <f>IFERROR(IF(RIGHT(VLOOKUP($A101,csapatok!$A:$CN,AU$271,FALSE),5)="Csere",VLOOKUP(LEFT(VLOOKUP($A101,csapatok!$A:$CN,AU$271,FALSE),LEN(VLOOKUP($A101,csapatok!$A:$CN,AU$271,FALSE))-6),'csapat-ranglista'!$A:$CC,AU$272,FALSE)/8,VLOOKUP(VLOOKUP($A101,csapatok!$A:$CN,AU$271,FALSE),'csapat-ranglista'!$A:$CC,AU$272,FALSE)/4),0)</f>
        <v>0</v>
      </c>
      <c r="AV101" s="226">
        <f>IFERROR(IF(RIGHT(VLOOKUP($A101,csapatok!$A:$CN,AV$271,FALSE),5)="Csere",VLOOKUP(LEFT(VLOOKUP($A101,csapatok!$A:$CN,AV$271,FALSE),LEN(VLOOKUP($A101,csapatok!$A:$CN,AV$271,FALSE))-6),'csapat-ranglista'!$A:$CC,AV$272,FALSE)/8,VLOOKUP(VLOOKUP($A101,csapatok!$A:$CN,AV$271,FALSE),'csapat-ranglista'!$A:$CC,AV$272,FALSE)/4),0)</f>
        <v>0</v>
      </c>
      <c r="AW101" s="226">
        <f>IFERROR(IF(RIGHT(VLOOKUP($A101,csapatok!$A:$CN,AW$271,FALSE),5)="Csere",VLOOKUP(LEFT(VLOOKUP($A101,csapatok!$A:$CN,AW$271,FALSE),LEN(VLOOKUP($A101,csapatok!$A:$CN,AW$271,FALSE))-6),'csapat-ranglista'!$A:$CC,AW$272,FALSE)/8,VLOOKUP(VLOOKUP($A101,csapatok!$A:$CN,AW$271,FALSE),'csapat-ranglista'!$A:$CC,AW$272,FALSE)/4),0)</f>
        <v>0</v>
      </c>
      <c r="AX101" s="226">
        <f>IFERROR(IF(RIGHT(VLOOKUP($A101,csapatok!$A:$CN,AX$271,FALSE),5)="Csere",VLOOKUP(LEFT(VLOOKUP($A101,csapatok!$A:$CN,AX$271,FALSE),LEN(VLOOKUP($A101,csapatok!$A:$CN,AX$271,FALSE))-6),'csapat-ranglista'!$A:$CC,AX$272,FALSE)/8,VLOOKUP(VLOOKUP($A101,csapatok!$A:$CN,AX$271,FALSE),'csapat-ranglista'!$A:$CC,AX$272,FALSE)/4),0)</f>
        <v>0</v>
      </c>
      <c r="AY101" s="226">
        <f>IFERROR(IF(RIGHT(VLOOKUP($A101,csapatok!$A:$GR,AY$271,FALSE),5)="Csere",VLOOKUP(LEFT(VLOOKUP($A101,csapatok!$A:$GR,AY$271,FALSE),LEN(VLOOKUP($A101,csapatok!$A:$GR,AY$271,FALSE))-6),'csapat-ranglista'!$A:$CC,AY$272,FALSE)/8,VLOOKUP(VLOOKUP($A101,csapatok!$A:$GR,AY$271,FALSE),'csapat-ranglista'!$A:$CC,AY$272,FALSE)/4),0)</f>
        <v>0</v>
      </c>
      <c r="AZ101" s="226">
        <f>IFERROR(IF(RIGHT(VLOOKUP($A101,csapatok!$A:$GR,AZ$271,FALSE),5)="Csere",VLOOKUP(LEFT(VLOOKUP($A101,csapatok!$A:$GR,AZ$271,FALSE),LEN(VLOOKUP($A101,csapatok!$A:$GR,AZ$271,FALSE))-6),'csapat-ranglista'!$A:$CC,AZ$272,FALSE)/8,VLOOKUP(VLOOKUP($A101,csapatok!$A:$GR,AZ$271,FALSE),'csapat-ranglista'!$A:$CC,AZ$272,FALSE)/4),0)</f>
        <v>0</v>
      </c>
      <c r="BA101" s="226">
        <f>IFERROR(IF(RIGHT(VLOOKUP($A101,csapatok!$A:$GR,BA$271,FALSE),5)="Csere",VLOOKUP(LEFT(VLOOKUP($A101,csapatok!$A:$GR,BA$271,FALSE),LEN(VLOOKUP($A101,csapatok!$A:$GR,BA$271,FALSE))-6),'csapat-ranglista'!$A:$CC,BA$272,FALSE)/8,VLOOKUP(VLOOKUP($A101,csapatok!$A:$GR,BA$271,FALSE),'csapat-ranglista'!$A:$CC,BA$272,FALSE)/4),0)</f>
        <v>0</v>
      </c>
      <c r="BB101" s="226">
        <f>IFERROR(IF(RIGHT(VLOOKUP($A101,csapatok!$A:$GR,BB$271,FALSE),5)="Csere",VLOOKUP(LEFT(VLOOKUP($A101,csapatok!$A:$GR,BB$271,FALSE),LEN(VLOOKUP($A101,csapatok!$A:$GR,BB$271,FALSE))-6),'csapat-ranglista'!$A:$CC,BB$272,FALSE)/8,VLOOKUP(VLOOKUP($A101,csapatok!$A:$GR,BB$271,FALSE),'csapat-ranglista'!$A:$CC,BB$272,FALSE)/4),0)</f>
        <v>0</v>
      </c>
      <c r="BC101" s="227">
        <f>versenyek!$ES$11*IFERROR(VLOOKUP(VLOOKUP($A101,versenyek!ER:ET,3,FALSE),szabalyok!$A$16:$B$23,2,FALSE)/4,0)</f>
        <v>0</v>
      </c>
      <c r="BD101" s="227">
        <f>versenyek!$EV$11*IFERROR(VLOOKUP(VLOOKUP($A101,versenyek!EU:EW,3,FALSE),szabalyok!$A$16:$B$23,2,FALSE)/4,0)</f>
        <v>0</v>
      </c>
      <c r="BE101" s="226">
        <f>IFERROR(IF(RIGHT(VLOOKUP($A101,csapatok!$A:$GR,BE$271,FALSE),5)="Csere",VLOOKUP(LEFT(VLOOKUP($A101,csapatok!$A:$GR,BE$271,FALSE),LEN(VLOOKUP($A101,csapatok!$A:$GR,BE$271,FALSE))-6),'csapat-ranglista'!$A:$CC,BE$272,FALSE)/8,VLOOKUP(VLOOKUP($A101,csapatok!$A:$GR,BE$271,FALSE),'csapat-ranglista'!$A:$CC,BE$272,FALSE)/4),0)</f>
        <v>0</v>
      </c>
      <c r="BF101" s="226">
        <f>IFERROR(IF(RIGHT(VLOOKUP($A101,csapatok!$A:$GR,BF$271,FALSE),5)="Csere",VLOOKUP(LEFT(VLOOKUP($A101,csapatok!$A:$GR,BF$271,FALSE),LEN(VLOOKUP($A101,csapatok!$A:$GR,BF$271,FALSE))-6),'csapat-ranglista'!$A:$CC,BF$272,FALSE)/8,VLOOKUP(VLOOKUP($A101,csapatok!$A:$GR,BF$271,FALSE),'csapat-ranglista'!$A:$CC,BF$272,FALSE)/4),0)</f>
        <v>0</v>
      </c>
      <c r="BG101" s="226">
        <f>IFERROR(IF(RIGHT(VLOOKUP($A101,csapatok!$A:$GR,BG$271,FALSE),5)="Csere",VLOOKUP(LEFT(VLOOKUP($A101,csapatok!$A:$GR,BG$271,FALSE),LEN(VLOOKUP($A101,csapatok!$A:$GR,BG$271,FALSE))-6),'csapat-ranglista'!$A:$CC,BG$272,FALSE)/8,VLOOKUP(VLOOKUP($A101,csapatok!$A:$GR,BG$271,FALSE),'csapat-ranglista'!$A:$CC,BG$272,FALSE)/4),0)</f>
        <v>0</v>
      </c>
      <c r="BH101" s="226">
        <f>IFERROR(IF(RIGHT(VLOOKUP($A101,csapatok!$A:$GR,BH$271,FALSE),5)="Csere",VLOOKUP(LEFT(VLOOKUP($A101,csapatok!$A:$GR,BH$271,FALSE),LEN(VLOOKUP($A101,csapatok!$A:$GR,BH$271,FALSE))-6),'csapat-ranglista'!$A:$CC,BH$272,FALSE)/8,VLOOKUP(VLOOKUP($A101,csapatok!$A:$GR,BH$271,FALSE),'csapat-ranglista'!$A:$CC,BH$272,FALSE)/4),0)</f>
        <v>0</v>
      </c>
      <c r="BI101" s="226">
        <f>IFERROR(IF(RIGHT(VLOOKUP($A101,csapatok!$A:$GR,BI$271,FALSE),5)="Csere",VLOOKUP(LEFT(VLOOKUP($A101,csapatok!$A:$GR,BI$271,FALSE),LEN(VLOOKUP($A101,csapatok!$A:$GR,BI$271,FALSE))-6),'csapat-ranglista'!$A:$CC,BI$272,FALSE)/8,VLOOKUP(VLOOKUP($A101,csapatok!$A:$GR,BI$271,FALSE),'csapat-ranglista'!$A:$CC,BI$272,FALSE)/4),0)</f>
        <v>0</v>
      </c>
      <c r="BJ101" s="226">
        <f>IFERROR(IF(RIGHT(VLOOKUP($A101,csapatok!$A:$GR,BJ$271,FALSE),5)="Csere",VLOOKUP(LEFT(VLOOKUP($A101,csapatok!$A:$GR,BJ$271,FALSE),LEN(VLOOKUP($A101,csapatok!$A:$GR,BJ$271,FALSE))-6),'csapat-ranglista'!$A:$CC,BJ$272,FALSE)/8,VLOOKUP(VLOOKUP($A101,csapatok!$A:$GR,BJ$271,FALSE),'csapat-ranglista'!$A:$CC,BJ$272,FALSE)/4),0)</f>
        <v>0</v>
      </c>
      <c r="BK101" s="226">
        <f>IFERROR(IF(RIGHT(VLOOKUP($A101,csapatok!$A:$GR,BK$271,FALSE),5)="Csere",VLOOKUP(LEFT(VLOOKUP($A101,csapatok!$A:$GR,BK$271,FALSE),LEN(VLOOKUP($A101,csapatok!$A:$GR,BK$271,FALSE))-6),'csapat-ranglista'!$A:$CC,BK$272,FALSE)/8,VLOOKUP(VLOOKUP($A101,csapatok!$A:$GR,BK$271,FALSE),'csapat-ranglista'!$A:$CC,BK$272,FALSE)/4),0)</f>
        <v>0</v>
      </c>
      <c r="BL101" s="226">
        <f>IFERROR(IF(RIGHT(VLOOKUP($A101,csapatok!$A:$GR,BL$271,FALSE),5)="Csere",VLOOKUP(LEFT(VLOOKUP($A101,csapatok!$A:$GR,BL$271,FALSE),LEN(VLOOKUP($A101,csapatok!$A:$GR,BL$271,FALSE))-6),'csapat-ranglista'!$A:$CC,BL$272,FALSE)/8,VLOOKUP(VLOOKUP($A101,csapatok!$A:$GR,BL$271,FALSE),'csapat-ranglista'!$A:$CC,BL$272,FALSE)/4),0)</f>
        <v>0</v>
      </c>
      <c r="BM101" s="226">
        <f>IFERROR(IF(RIGHT(VLOOKUP($A101,csapatok!$A:$GR,BM$271,FALSE),5)="Csere",VLOOKUP(LEFT(VLOOKUP($A101,csapatok!$A:$GR,BM$271,FALSE),LEN(VLOOKUP($A101,csapatok!$A:$GR,BM$271,FALSE))-6),'csapat-ranglista'!$A:$CC,BM$272,FALSE)/8,VLOOKUP(VLOOKUP($A101,csapatok!$A:$GR,BM$271,FALSE),'csapat-ranglista'!$A:$CC,BM$272,FALSE)/4),0)</f>
        <v>0</v>
      </c>
      <c r="BN101" s="226">
        <f>IFERROR(IF(RIGHT(VLOOKUP($A101,csapatok!$A:$GR,BN$271,FALSE),5)="Csere",VLOOKUP(LEFT(VLOOKUP($A101,csapatok!$A:$GR,BN$271,FALSE),LEN(VLOOKUP($A101,csapatok!$A:$GR,BN$271,FALSE))-6),'csapat-ranglista'!$A:$CC,BN$272,FALSE)/8,VLOOKUP(VLOOKUP($A101,csapatok!$A:$GR,BN$271,FALSE),'csapat-ranglista'!$A:$CC,BN$272,FALSE)/4),0)</f>
        <v>0</v>
      </c>
      <c r="BO101" s="226">
        <f>IFERROR(IF(RIGHT(VLOOKUP($A101,csapatok!$A:$GR,BO$271,FALSE),5)="Csere",VLOOKUP(LEFT(VLOOKUP($A101,csapatok!$A:$GR,BO$271,FALSE),LEN(VLOOKUP($A101,csapatok!$A:$GR,BO$271,FALSE))-6),'csapat-ranglista'!$A:$CC,BO$272,FALSE)/8,VLOOKUP(VLOOKUP($A101,csapatok!$A:$GR,BO$271,FALSE),'csapat-ranglista'!$A:$CC,BO$272,FALSE)/4),0)</f>
        <v>2.7232940652179658</v>
      </c>
      <c r="BP101" s="226">
        <f>IFERROR(IF(RIGHT(VLOOKUP($A101,csapatok!$A:$GR,BP$271,FALSE),5)="Csere",VLOOKUP(LEFT(VLOOKUP($A101,csapatok!$A:$GR,BP$271,FALSE),LEN(VLOOKUP($A101,csapatok!$A:$GR,BP$271,FALSE))-6),'csapat-ranglista'!$A:$CC,BP$272,FALSE)/8,VLOOKUP(VLOOKUP($A101,csapatok!$A:$GR,BP$271,FALSE),'csapat-ranglista'!$A:$CC,BP$272,FALSE)/4),0)</f>
        <v>0</v>
      </c>
      <c r="BQ101" s="226">
        <f>IFERROR(IF(RIGHT(VLOOKUP($A101,csapatok!$A:$GR,BQ$271,FALSE),5)="Csere",VLOOKUP(LEFT(VLOOKUP($A101,csapatok!$A:$GR,BQ$271,FALSE),LEN(VLOOKUP($A101,csapatok!$A:$GR,BQ$271,FALSE))-6),'csapat-ranglista'!$A:$CC,BQ$272,FALSE)/8,VLOOKUP(VLOOKUP($A101,csapatok!$A:$GR,BQ$271,FALSE),'csapat-ranglista'!$A:$CC,BQ$272,FALSE)/4),0)</f>
        <v>0</v>
      </c>
      <c r="BR101" s="226">
        <f>IFERROR(IF(RIGHT(VLOOKUP($A101,csapatok!$A:$GR,BR$271,FALSE),5)="Csere",VLOOKUP(LEFT(VLOOKUP($A101,csapatok!$A:$GR,BR$271,FALSE),LEN(VLOOKUP($A101,csapatok!$A:$GR,BR$271,FALSE))-6),'csapat-ranglista'!$A:$CC,BR$272,FALSE)/8,VLOOKUP(VLOOKUP($A101,csapatok!$A:$GR,BR$271,FALSE),'csapat-ranglista'!$A:$CC,BR$272,FALSE)/4),0)</f>
        <v>0</v>
      </c>
      <c r="BS101" s="226">
        <f>IFERROR(IF(RIGHT(VLOOKUP($A101,csapatok!$A:$GR,BS$271,FALSE),5)="Csere",VLOOKUP(LEFT(VLOOKUP($A101,csapatok!$A:$GR,BS$271,FALSE),LEN(VLOOKUP($A101,csapatok!$A:$GR,BS$271,FALSE))-6),'csapat-ranglista'!$A:$CC,BS$272,FALSE)/8,VLOOKUP(VLOOKUP($A101,csapatok!$A:$GR,BS$271,FALSE),'csapat-ranglista'!$A:$CC,BS$272,FALSE)/4),0)</f>
        <v>0</v>
      </c>
      <c r="BT101" s="226">
        <f>IFERROR(IF(RIGHT(VLOOKUP($A101,csapatok!$A:$GR,BT$271,FALSE),5)="Csere",VLOOKUP(LEFT(VLOOKUP($A101,csapatok!$A:$GR,BT$271,FALSE),LEN(VLOOKUP($A101,csapatok!$A:$GR,BT$271,FALSE))-6),'csapat-ranglista'!$A:$CC,BT$272,FALSE)/8,VLOOKUP(VLOOKUP($A101,csapatok!$A:$GR,BT$271,FALSE),'csapat-ranglista'!$A:$CC,BT$272,FALSE)/4),0)</f>
        <v>0</v>
      </c>
      <c r="BU101" s="226">
        <f>IFERROR(IF(RIGHT(VLOOKUP($A101,csapatok!$A:$GR,BU$271,FALSE),5)="Csere",VLOOKUP(LEFT(VLOOKUP($A101,csapatok!$A:$GR,BU$271,FALSE),LEN(VLOOKUP($A101,csapatok!$A:$GR,BU$271,FALSE))-6),'csapat-ranglista'!$A:$CC,BU$272,FALSE)/8,VLOOKUP(VLOOKUP($A101,csapatok!$A:$GR,BU$271,FALSE),'csapat-ranglista'!$A:$CC,BU$272,FALSE)/4),0)</f>
        <v>0</v>
      </c>
      <c r="BV101" s="226">
        <f>IFERROR(IF(RIGHT(VLOOKUP($A101,csapatok!$A:$GR,BV$271,FALSE),5)="Csere",VLOOKUP(LEFT(VLOOKUP($A101,csapatok!$A:$GR,BV$271,FALSE),LEN(VLOOKUP($A101,csapatok!$A:$GR,BV$271,FALSE))-6),'csapat-ranglista'!$A:$CC,BV$272,FALSE)/8,VLOOKUP(VLOOKUP($A101,csapatok!$A:$GR,BV$271,FALSE),'csapat-ranglista'!$A:$CC,BV$272,FALSE)/4),0)</f>
        <v>0</v>
      </c>
      <c r="BW101" s="226">
        <f>IFERROR(IF(RIGHT(VLOOKUP($A101,csapatok!$A:$GR,BW$271,FALSE),5)="Csere",VLOOKUP(LEFT(VLOOKUP($A101,csapatok!$A:$GR,BW$271,FALSE),LEN(VLOOKUP($A101,csapatok!$A:$GR,BW$271,FALSE))-6),'csapat-ranglista'!$A:$CC,BW$272,FALSE)/8,VLOOKUP(VLOOKUP($A101,csapatok!$A:$GR,BW$271,FALSE),'csapat-ranglista'!$A:$CC,BW$272,FALSE)/4),0)</f>
        <v>0</v>
      </c>
      <c r="BX101" s="226">
        <f>IFERROR(IF(RIGHT(VLOOKUP($A101,csapatok!$A:$GR,BX$271,FALSE),5)="Csere",VLOOKUP(LEFT(VLOOKUP($A101,csapatok!$A:$GR,BX$271,FALSE),LEN(VLOOKUP($A101,csapatok!$A:$GR,BX$271,FALSE))-6),'csapat-ranglista'!$A:$CC,BX$272,FALSE)/8,VLOOKUP(VLOOKUP($A101,csapatok!$A:$GR,BX$271,FALSE),'csapat-ranglista'!$A:$CC,BX$272,FALSE)/4),0)</f>
        <v>0</v>
      </c>
      <c r="BY101" s="226">
        <f>IFERROR(IF(RIGHT(VLOOKUP($A101,csapatok!$A:$GR,BY$271,FALSE),5)="Csere",VLOOKUP(LEFT(VLOOKUP($A101,csapatok!$A:$GR,BY$271,FALSE),LEN(VLOOKUP($A101,csapatok!$A:$GR,BY$271,FALSE))-6),'csapat-ranglista'!$A:$CC,BY$272,FALSE)/8,VLOOKUP(VLOOKUP($A101,csapatok!$A:$GR,BY$271,FALSE),'csapat-ranglista'!$A:$CC,BY$272,FALSE)/4),0)</f>
        <v>0</v>
      </c>
      <c r="BZ101" s="226">
        <f>IFERROR(IF(RIGHT(VLOOKUP($A101,csapatok!$A:$GR,BZ$271,FALSE),5)="Csere",VLOOKUP(LEFT(VLOOKUP($A101,csapatok!$A:$GR,BZ$271,FALSE),LEN(VLOOKUP($A101,csapatok!$A:$GR,BZ$271,FALSE))-6),'csapat-ranglista'!$A:$CC,BZ$272,FALSE)/8,VLOOKUP(VLOOKUP($A101,csapatok!$A:$GR,BZ$271,FALSE),'csapat-ranglista'!$A:$CC,BZ$272,FALSE)/4),0)</f>
        <v>0</v>
      </c>
      <c r="CA101" s="226">
        <f>IFERROR(IF(RIGHT(VLOOKUP($A101,csapatok!$A:$GR,CA$271,FALSE),5)="Csere",VLOOKUP(LEFT(VLOOKUP($A101,csapatok!$A:$GR,CA$271,FALSE),LEN(VLOOKUP($A101,csapatok!$A:$GR,CA$271,FALSE))-6),'csapat-ranglista'!$A:$CC,CA$272,FALSE)/8,VLOOKUP(VLOOKUP($A101,csapatok!$A:$GR,CA$271,FALSE),'csapat-ranglista'!$A:$CC,CA$272,FALSE)/4),0)</f>
        <v>0</v>
      </c>
      <c r="CB101" s="226">
        <f>IFERROR(IF(RIGHT(VLOOKUP($A101,csapatok!$A:$GR,CB$271,FALSE),5)="Csere",VLOOKUP(LEFT(VLOOKUP($A101,csapatok!$A:$GR,CB$271,FALSE),LEN(VLOOKUP($A101,csapatok!$A:$GR,CB$271,FALSE))-6),'csapat-ranglista'!$A:$CC,CB$272,FALSE)/8,VLOOKUP(VLOOKUP($A101,csapatok!$A:$GR,CB$271,FALSE),'csapat-ranglista'!$A:$CC,CB$272,FALSE)/4),0)</f>
        <v>0</v>
      </c>
      <c r="CC101" s="226">
        <f>IFERROR(IF(RIGHT(VLOOKUP($A101,csapatok!$A:$GR,CC$271,FALSE),5)="Csere",VLOOKUP(LEFT(VLOOKUP($A101,csapatok!$A:$GR,CC$271,FALSE),LEN(VLOOKUP($A101,csapatok!$A:$GR,CC$271,FALSE))-6),'csapat-ranglista'!$A:$CC,CC$272,FALSE)/8,VLOOKUP(VLOOKUP($A101,csapatok!$A:$GR,CC$271,FALSE),'csapat-ranglista'!$A:$CC,CC$272,FALSE)/4),0)</f>
        <v>0</v>
      </c>
      <c r="CD101" s="226">
        <f>IFERROR(IF(RIGHT(VLOOKUP($A101,csapatok!$A:$GR,CD$271,FALSE),5)="Csere",VLOOKUP(LEFT(VLOOKUP($A101,csapatok!$A:$GR,CD$271,FALSE),LEN(VLOOKUP($A101,csapatok!$A:$GR,CD$271,FALSE))-6),'csapat-ranglista'!$A:$CC,CD$272,FALSE)/8,VLOOKUP(VLOOKUP($A101,csapatok!$A:$GR,CD$271,FALSE),'csapat-ranglista'!$A:$CC,CD$272,FALSE)/4),0)</f>
        <v>0</v>
      </c>
      <c r="CE101" s="226">
        <f>IFERROR(IF(RIGHT(VLOOKUP($A101,csapatok!$A:$GR,CE$271,FALSE),5)="Csere",VLOOKUP(LEFT(VLOOKUP($A101,csapatok!$A:$GR,CE$271,FALSE),LEN(VLOOKUP($A101,csapatok!$A:$GR,CE$271,FALSE))-6),'csapat-ranglista'!$A:$CC,CE$272,FALSE)/8,VLOOKUP(VLOOKUP($A101,csapatok!$A:$GR,CE$271,FALSE),'csapat-ranglista'!$A:$CC,CE$272,FALSE)/4),0)</f>
        <v>0</v>
      </c>
      <c r="CF101" s="226">
        <f>IFERROR(IF(RIGHT(VLOOKUP($A101,csapatok!$A:$GR,CF$271,FALSE),5)="Csere",VLOOKUP(LEFT(VLOOKUP($A101,csapatok!$A:$GR,CF$271,FALSE),LEN(VLOOKUP($A101,csapatok!$A:$GR,CF$271,FALSE))-6),'csapat-ranglista'!$A:$CC,CF$272,FALSE)/8,VLOOKUP(VLOOKUP($A101,csapatok!$A:$GR,CF$271,FALSE),'csapat-ranglista'!$A:$CC,CF$272,FALSE)/4),0)</f>
        <v>0</v>
      </c>
      <c r="CG101" s="226">
        <f>IFERROR(IF(RIGHT(VLOOKUP($A101,csapatok!$A:$GR,CG$271,FALSE),5)="Csere",VLOOKUP(LEFT(VLOOKUP($A101,csapatok!$A:$GR,CG$271,FALSE),LEN(VLOOKUP($A101,csapatok!$A:$GR,CG$271,FALSE))-6),'csapat-ranglista'!$A:$CC,CG$272,FALSE)/8,VLOOKUP(VLOOKUP($A101,csapatok!$A:$GR,CG$271,FALSE),'csapat-ranglista'!$A:$CC,CG$272,FALSE)/4),0)</f>
        <v>0</v>
      </c>
      <c r="CH101" s="226">
        <f>IFERROR(IF(RIGHT(VLOOKUP($A101,csapatok!$A:$GR,CH$271,FALSE),5)="Csere",VLOOKUP(LEFT(VLOOKUP($A101,csapatok!$A:$GR,CH$271,FALSE),LEN(VLOOKUP($A101,csapatok!$A:$GR,CH$271,FALSE))-6),'csapat-ranglista'!$A:$CC,CH$272,FALSE)/8,VLOOKUP(VLOOKUP($A101,csapatok!$A:$GR,CH$271,FALSE),'csapat-ranglista'!$A:$CC,CH$272,FALSE)/4),0)</f>
        <v>0</v>
      </c>
      <c r="CI101" s="226">
        <f>IFERROR(IF(RIGHT(VLOOKUP($A101,csapatok!$A:$GR,CI$271,FALSE),5)="Csere",VLOOKUP(LEFT(VLOOKUP($A101,csapatok!$A:$GR,CI$271,FALSE),LEN(VLOOKUP($A101,csapatok!$A:$GR,CI$271,FALSE))-6),'csapat-ranglista'!$A:$CC,CI$272,FALSE)/8,VLOOKUP(VLOOKUP($A101,csapatok!$A:$GR,CI$271,FALSE),'csapat-ranglista'!$A:$CC,CI$272,FALSE)/4),0)</f>
        <v>0</v>
      </c>
      <c r="CJ101" s="227">
        <f>versenyek!$IQ$11*IFERROR(VLOOKUP(VLOOKUP($A101,versenyek!IP:IR,3,FALSE),szabalyok!$A$16:$B$23,2,FALSE)/4,0)</f>
        <v>0</v>
      </c>
      <c r="CK101" s="227">
        <f>versenyek!$IT$11*IFERROR(VLOOKUP(VLOOKUP($A101,versenyek!IS:IU,3,FALSE),szabalyok!$A$16:$B$23,2,FALSE)/4,0)</f>
        <v>0</v>
      </c>
      <c r="CL101" s="226"/>
      <c r="CM101" s="250">
        <f t="shared" si="4"/>
        <v>2.7232940652179658</v>
      </c>
    </row>
    <row r="102" spans="1:91">
      <c r="A102" s="32" t="s">
        <v>122</v>
      </c>
      <c r="B102" s="2">
        <v>25123</v>
      </c>
      <c r="C102" s="133" t="str">
        <f>IF(B102=0,"",IF(B102&lt;$C$1,"felnőtt","ifi"))</f>
        <v>felnőtt</v>
      </c>
      <c r="D102" s="32" t="s">
        <v>101</v>
      </c>
      <c r="E102" s="47">
        <v>0</v>
      </c>
      <c r="F102" s="32">
        <v>0</v>
      </c>
      <c r="G102" s="32">
        <v>0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32">
        <v>0</v>
      </c>
      <c r="N102" s="32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f>IFERROR(IF(RIGHT(VLOOKUP($A102,csapatok!$A:$BL,X$271,FALSE),5)="Csere",VLOOKUP(LEFT(VLOOKUP($A102,csapatok!$A:$BL,X$271,FALSE),LEN(VLOOKUP($A102,csapatok!$A:$BL,X$271,FALSE))-6),'csapat-ranglista'!$A:$CC,X$272,FALSE)/8,VLOOKUP(VLOOKUP($A102,csapatok!$A:$BL,X$271,FALSE),'csapat-ranglista'!$A:$CC,X$272,FALSE)/4),0)</f>
        <v>0</v>
      </c>
      <c r="Y102" s="32">
        <f>IFERROR(IF(RIGHT(VLOOKUP($A102,csapatok!$A:$BL,Y$271,FALSE),5)="Csere",VLOOKUP(LEFT(VLOOKUP($A102,csapatok!$A:$BL,Y$271,FALSE),LEN(VLOOKUP($A102,csapatok!$A:$BL,Y$271,FALSE))-6),'csapat-ranglista'!$A:$CC,Y$272,FALSE)/8,VLOOKUP(VLOOKUP($A102,csapatok!$A:$BL,Y$271,FALSE),'csapat-ranglista'!$A:$CC,Y$272,FALSE)/4),0)</f>
        <v>0</v>
      </c>
      <c r="Z102" s="32">
        <f>IFERROR(IF(RIGHT(VLOOKUP($A102,csapatok!$A:$BL,Z$271,FALSE),5)="Csere",VLOOKUP(LEFT(VLOOKUP($A102,csapatok!$A:$BL,Z$271,FALSE),LEN(VLOOKUP($A102,csapatok!$A:$BL,Z$271,FALSE))-6),'csapat-ranglista'!$A:$CC,Z$272,FALSE)/8,VLOOKUP(VLOOKUP($A102,csapatok!$A:$BL,Z$271,FALSE),'csapat-ranglista'!$A:$CC,Z$272,FALSE)/4),0)</f>
        <v>0</v>
      </c>
      <c r="AA102" s="32">
        <f>IFERROR(IF(RIGHT(VLOOKUP($A102,csapatok!$A:$BL,AA$271,FALSE),5)="Csere",VLOOKUP(LEFT(VLOOKUP($A102,csapatok!$A:$BL,AA$271,FALSE),LEN(VLOOKUP($A102,csapatok!$A:$BL,AA$271,FALSE))-6),'csapat-ranglista'!$A:$CC,AA$272,FALSE)/8,VLOOKUP(VLOOKUP($A102,csapatok!$A:$BL,AA$271,FALSE),'csapat-ranglista'!$A:$CC,AA$272,FALSE)/4),0)</f>
        <v>0</v>
      </c>
      <c r="AB102" s="226">
        <f>IFERROR(IF(RIGHT(VLOOKUP($A102,csapatok!$A:$BL,AB$271,FALSE),5)="Csere",VLOOKUP(LEFT(VLOOKUP($A102,csapatok!$A:$BL,AB$271,FALSE),LEN(VLOOKUP($A102,csapatok!$A:$BL,AB$271,FALSE))-6),'csapat-ranglista'!$A:$CC,AB$272,FALSE)/8,VLOOKUP(VLOOKUP($A102,csapatok!$A:$BL,AB$271,FALSE),'csapat-ranglista'!$A:$CC,AB$272,FALSE)/4),0)</f>
        <v>0</v>
      </c>
      <c r="AC102" s="226">
        <f>IFERROR(IF(RIGHT(VLOOKUP($A102,csapatok!$A:$BL,AC$271,FALSE),5)="Csere",VLOOKUP(LEFT(VLOOKUP($A102,csapatok!$A:$BL,AC$271,FALSE),LEN(VLOOKUP($A102,csapatok!$A:$BL,AC$271,FALSE))-6),'csapat-ranglista'!$A:$CC,AC$272,FALSE)/8,VLOOKUP(VLOOKUP($A102,csapatok!$A:$BL,AC$271,FALSE),'csapat-ranglista'!$A:$CC,AC$272,FALSE)/4),0)</f>
        <v>0</v>
      </c>
      <c r="AD102" s="226">
        <f>IFERROR(IF(RIGHT(VLOOKUP($A102,csapatok!$A:$BL,AD$271,FALSE),5)="Csere",VLOOKUP(LEFT(VLOOKUP($A102,csapatok!$A:$BL,AD$271,FALSE),LEN(VLOOKUP($A102,csapatok!$A:$BL,AD$271,FALSE))-6),'csapat-ranglista'!$A:$CC,AD$272,FALSE)/8,VLOOKUP(VLOOKUP($A102,csapatok!$A:$BL,AD$271,FALSE),'csapat-ranglista'!$A:$CC,AD$272,FALSE)/4),0)</f>
        <v>0</v>
      </c>
      <c r="AE102" s="226">
        <f>IFERROR(IF(RIGHT(VLOOKUP($A102,csapatok!$A:$BL,AE$271,FALSE),5)="Csere",VLOOKUP(LEFT(VLOOKUP($A102,csapatok!$A:$BL,AE$271,FALSE),LEN(VLOOKUP($A102,csapatok!$A:$BL,AE$271,FALSE))-6),'csapat-ranglista'!$A:$CC,AE$272,FALSE)/8,VLOOKUP(VLOOKUP($A102,csapatok!$A:$BL,AE$271,FALSE),'csapat-ranglista'!$A:$CC,AE$272,FALSE)/4),0)</f>
        <v>0</v>
      </c>
      <c r="AF102" s="226">
        <f>IFERROR(IF(RIGHT(VLOOKUP($A102,csapatok!$A:$BL,AF$271,FALSE),5)="Csere",VLOOKUP(LEFT(VLOOKUP($A102,csapatok!$A:$BL,AF$271,FALSE),LEN(VLOOKUP($A102,csapatok!$A:$BL,AF$271,FALSE))-6),'csapat-ranglista'!$A:$CC,AF$272,FALSE)/8,VLOOKUP(VLOOKUP($A102,csapatok!$A:$BL,AF$271,FALSE),'csapat-ranglista'!$A:$CC,AF$272,FALSE)/4),0)</f>
        <v>0</v>
      </c>
      <c r="AG102" s="226">
        <f>IFERROR(IF(RIGHT(VLOOKUP($A102,csapatok!$A:$BL,AG$271,FALSE),5)="Csere",VLOOKUP(LEFT(VLOOKUP($A102,csapatok!$A:$BL,AG$271,FALSE),LEN(VLOOKUP($A102,csapatok!$A:$BL,AG$271,FALSE))-6),'csapat-ranglista'!$A:$CC,AG$272,FALSE)/8,VLOOKUP(VLOOKUP($A102,csapatok!$A:$BL,AG$271,FALSE),'csapat-ranglista'!$A:$CC,AG$272,FALSE)/4),0)</f>
        <v>0</v>
      </c>
      <c r="AH102" s="226">
        <f>IFERROR(IF(RIGHT(VLOOKUP($A102,csapatok!$A:$BL,AH$271,FALSE),5)="Csere",VLOOKUP(LEFT(VLOOKUP($A102,csapatok!$A:$BL,AH$271,FALSE),LEN(VLOOKUP($A102,csapatok!$A:$BL,AH$271,FALSE))-6),'csapat-ranglista'!$A:$CC,AH$272,FALSE)/8,VLOOKUP(VLOOKUP($A102,csapatok!$A:$BL,AH$271,FALSE),'csapat-ranglista'!$A:$CC,AH$272,FALSE)/4),0)</f>
        <v>0</v>
      </c>
      <c r="AI102" s="226">
        <f>IFERROR(IF(RIGHT(VLOOKUP($A102,csapatok!$A:$BL,AI$271,FALSE),5)="Csere",VLOOKUP(LEFT(VLOOKUP($A102,csapatok!$A:$BL,AI$271,FALSE),LEN(VLOOKUP($A102,csapatok!$A:$BL,AI$271,FALSE))-6),'csapat-ranglista'!$A:$CC,AI$272,FALSE)/8,VLOOKUP(VLOOKUP($A102,csapatok!$A:$BL,AI$271,FALSE),'csapat-ranglista'!$A:$CC,AI$272,FALSE)/4),0)</f>
        <v>0</v>
      </c>
      <c r="AJ102" s="226">
        <f>IFERROR(IF(RIGHT(VLOOKUP($A102,csapatok!$A:$BL,AJ$271,FALSE),5)="Csere",VLOOKUP(LEFT(VLOOKUP($A102,csapatok!$A:$BL,AJ$271,FALSE),LEN(VLOOKUP($A102,csapatok!$A:$BL,AJ$271,FALSE))-6),'csapat-ranglista'!$A:$CC,AJ$272,FALSE)/8,VLOOKUP(VLOOKUP($A102,csapatok!$A:$BL,AJ$271,FALSE),'csapat-ranglista'!$A:$CC,AJ$272,FALSE)/2),0)</f>
        <v>0</v>
      </c>
      <c r="AK102" s="226">
        <f>IFERROR(IF(RIGHT(VLOOKUP($A102,csapatok!$A:$CN,AK$271,FALSE),5)="Csere",VLOOKUP(LEFT(VLOOKUP($A102,csapatok!$A:$CN,AK$271,FALSE),LEN(VLOOKUP($A102,csapatok!$A:$CN,AK$271,FALSE))-6),'csapat-ranglista'!$A:$CC,AK$272,FALSE)/8,VLOOKUP(VLOOKUP($A102,csapatok!$A:$CN,AK$271,FALSE),'csapat-ranglista'!$A:$CC,AK$272,FALSE)/4),0)</f>
        <v>0</v>
      </c>
      <c r="AL102" s="226">
        <f>IFERROR(IF(RIGHT(VLOOKUP($A102,csapatok!$A:$CN,AL$271,FALSE),5)="Csere",VLOOKUP(LEFT(VLOOKUP($A102,csapatok!$A:$CN,AL$271,FALSE),LEN(VLOOKUP($A102,csapatok!$A:$CN,AL$271,FALSE))-6),'csapat-ranglista'!$A:$CC,AL$272,FALSE)/8,VLOOKUP(VLOOKUP($A102,csapatok!$A:$CN,AL$271,FALSE),'csapat-ranglista'!$A:$CC,AL$272,FALSE)/4),0)</f>
        <v>0</v>
      </c>
      <c r="AM102" s="226">
        <f>IFERROR(IF(RIGHT(VLOOKUP($A102,csapatok!$A:$CN,AM$271,FALSE),5)="Csere",VLOOKUP(LEFT(VLOOKUP($A102,csapatok!$A:$CN,AM$271,FALSE),LEN(VLOOKUP($A102,csapatok!$A:$CN,AM$271,FALSE))-6),'csapat-ranglista'!$A:$CC,AM$272,FALSE)/8,VLOOKUP(VLOOKUP($A102,csapatok!$A:$CN,AM$271,FALSE),'csapat-ranglista'!$A:$CC,AM$272,FALSE)/4),0)</f>
        <v>0</v>
      </c>
      <c r="AN102" s="226">
        <f>IFERROR(IF(RIGHT(VLOOKUP($A102,csapatok!$A:$CN,AN$271,FALSE),5)="Csere",VLOOKUP(LEFT(VLOOKUP($A102,csapatok!$A:$CN,AN$271,FALSE),LEN(VLOOKUP($A102,csapatok!$A:$CN,AN$271,FALSE))-6),'csapat-ranglista'!$A:$CC,AN$272,FALSE)/8,VLOOKUP(VLOOKUP($A102,csapatok!$A:$CN,AN$271,FALSE),'csapat-ranglista'!$A:$CC,AN$272,FALSE)/4),0)</f>
        <v>0</v>
      </c>
      <c r="AO102" s="226">
        <f>IFERROR(IF(RIGHT(VLOOKUP($A102,csapatok!$A:$CN,AO$271,FALSE),5)="Csere",VLOOKUP(LEFT(VLOOKUP($A102,csapatok!$A:$CN,AO$271,FALSE),LEN(VLOOKUP($A102,csapatok!$A:$CN,AO$271,FALSE))-6),'csapat-ranglista'!$A:$CC,AO$272,FALSE)/8,VLOOKUP(VLOOKUP($A102,csapatok!$A:$CN,AO$271,FALSE),'csapat-ranglista'!$A:$CC,AO$272,FALSE)/4),0)</f>
        <v>0</v>
      </c>
      <c r="AP102" s="226">
        <f>IFERROR(IF(RIGHT(VLOOKUP($A102,csapatok!$A:$CN,AP$271,FALSE),5)="Csere",VLOOKUP(LEFT(VLOOKUP($A102,csapatok!$A:$CN,AP$271,FALSE),LEN(VLOOKUP($A102,csapatok!$A:$CN,AP$271,FALSE))-6),'csapat-ranglista'!$A:$CC,AP$272,FALSE)/8,VLOOKUP(VLOOKUP($A102,csapatok!$A:$CN,AP$271,FALSE),'csapat-ranglista'!$A:$CC,AP$272,FALSE)/4),0)</f>
        <v>0</v>
      </c>
      <c r="AQ102" s="226">
        <f>IFERROR(IF(RIGHT(VLOOKUP($A102,csapatok!$A:$CN,AQ$271,FALSE),5)="Csere",VLOOKUP(LEFT(VLOOKUP($A102,csapatok!$A:$CN,AQ$271,FALSE),LEN(VLOOKUP($A102,csapatok!$A:$CN,AQ$271,FALSE))-6),'csapat-ranglista'!$A:$CC,AQ$272,FALSE)/8,VLOOKUP(VLOOKUP($A102,csapatok!$A:$CN,AQ$271,FALSE),'csapat-ranglista'!$A:$CC,AQ$272,FALSE)/4),0)</f>
        <v>0</v>
      </c>
      <c r="AR102" s="226">
        <f>IFERROR(IF(RIGHT(VLOOKUP($A102,csapatok!$A:$CN,AR$271,FALSE),5)="Csere",VLOOKUP(LEFT(VLOOKUP($A102,csapatok!$A:$CN,AR$271,FALSE),LEN(VLOOKUP($A102,csapatok!$A:$CN,AR$271,FALSE))-6),'csapat-ranglista'!$A:$CC,AR$272,FALSE)/8,VLOOKUP(VLOOKUP($A102,csapatok!$A:$CN,AR$271,FALSE),'csapat-ranglista'!$A:$CC,AR$272,FALSE)/4),0)</f>
        <v>0</v>
      </c>
      <c r="AS102" s="226">
        <f>IFERROR(IF(RIGHT(VLOOKUP($A102,csapatok!$A:$CN,AS$271,FALSE),5)="Csere",VLOOKUP(LEFT(VLOOKUP($A102,csapatok!$A:$CN,AS$271,FALSE),LEN(VLOOKUP($A102,csapatok!$A:$CN,AS$271,FALSE))-6),'csapat-ranglista'!$A:$CC,AS$272,FALSE)/8,VLOOKUP(VLOOKUP($A102,csapatok!$A:$CN,AS$271,FALSE),'csapat-ranglista'!$A:$CC,AS$272,FALSE)/4),0)</f>
        <v>0</v>
      </c>
      <c r="AT102" s="226">
        <f>IFERROR(IF(RIGHT(VLOOKUP($A102,csapatok!$A:$CN,AT$271,FALSE),5)="Csere",VLOOKUP(LEFT(VLOOKUP($A102,csapatok!$A:$CN,AT$271,FALSE),LEN(VLOOKUP($A102,csapatok!$A:$CN,AT$271,FALSE))-6),'csapat-ranglista'!$A:$CC,AT$272,FALSE)/8,VLOOKUP(VLOOKUP($A102,csapatok!$A:$CN,AT$271,FALSE),'csapat-ranglista'!$A:$CC,AT$272,FALSE)/4),0)</f>
        <v>0</v>
      </c>
      <c r="AU102" s="226">
        <f>IFERROR(IF(RIGHT(VLOOKUP($A102,csapatok!$A:$CN,AU$271,FALSE),5)="Csere",VLOOKUP(LEFT(VLOOKUP($A102,csapatok!$A:$CN,AU$271,FALSE),LEN(VLOOKUP($A102,csapatok!$A:$CN,AU$271,FALSE))-6),'csapat-ranglista'!$A:$CC,AU$272,FALSE)/8,VLOOKUP(VLOOKUP($A102,csapatok!$A:$CN,AU$271,FALSE),'csapat-ranglista'!$A:$CC,AU$272,FALSE)/4),0)</f>
        <v>0.49977044154560329</v>
      </c>
      <c r="AV102" s="226">
        <f>IFERROR(IF(RIGHT(VLOOKUP($A102,csapatok!$A:$CN,AV$271,FALSE),5)="Csere",VLOOKUP(LEFT(VLOOKUP($A102,csapatok!$A:$CN,AV$271,FALSE),LEN(VLOOKUP($A102,csapatok!$A:$CN,AV$271,FALSE))-6),'csapat-ranglista'!$A:$CC,AV$272,FALSE)/8,VLOOKUP(VLOOKUP($A102,csapatok!$A:$CN,AV$271,FALSE),'csapat-ranglista'!$A:$CC,AV$272,FALSE)/4),0)</f>
        <v>0</v>
      </c>
      <c r="AW102" s="226">
        <f>IFERROR(IF(RIGHT(VLOOKUP($A102,csapatok!$A:$CN,AW$271,FALSE),5)="Csere",VLOOKUP(LEFT(VLOOKUP($A102,csapatok!$A:$CN,AW$271,FALSE),LEN(VLOOKUP($A102,csapatok!$A:$CN,AW$271,FALSE))-6),'csapat-ranglista'!$A:$CC,AW$272,FALSE)/8,VLOOKUP(VLOOKUP($A102,csapatok!$A:$CN,AW$271,FALSE),'csapat-ranglista'!$A:$CC,AW$272,FALSE)/4),0)</f>
        <v>0</v>
      </c>
      <c r="AX102" s="226">
        <f>IFERROR(IF(RIGHT(VLOOKUP($A102,csapatok!$A:$CN,AX$271,FALSE),5)="Csere",VLOOKUP(LEFT(VLOOKUP($A102,csapatok!$A:$CN,AX$271,FALSE),LEN(VLOOKUP($A102,csapatok!$A:$CN,AX$271,FALSE))-6),'csapat-ranglista'!$A:$CC,AX$272,FALSE)/8,VLOOKUP(VLOOKUP($A102,csapatok!$A:$CN,AX$271,FALSE),'csapat-ranglista'!$A:$CC,AX$272,FALSE)/4),0)</f>
        <v>0</v>
      </c>
      <c r="AY102" s="226">
        <f>IFERROR(IF(RIGHT(VLOOKUP($A102,csapatok!$A:$GR,AY$271,FALSE),5)="Csere",VLOOKUP(LEFT(VLOOKUP($A102,csapatok!$A:$GR,AY$271,FALSE),LEN(VLOOKUP($A102,csapatok!$A:$GR,AY$271,FALSE))-6),'csapat-ranglista'!$A:$CC,AY$272,FALSE)/8,VLOOKUP(VLOOKUP($A102,csapatok!$A:$GR,AY$271,FALSE),'csapat-ranglista'!$A:$CC,AY$272,FALSE)/4),0)</f>
        <v>0</v>
      </c>
      <c r="AZ102" s="226">
        <f>IFERROR(IF(RIGHT(VLOOKUP($A102,csapatok!$A:$GR,AZ$271,FALSE),5)="Csere",VLOOKUP(LEFT(VLOOKUP($A102,csapatok!$A:$GR,AZ$271,FALSE),LEN(VLOOKUP($A102,csapatok!$A:$GR,AZ$271,FALSE))-6),'csapat-ranglista'!$A:$CC,AZ$272,FALSE)/8,VLOOKUP(VLOOKUP($A102,csapatok!$A:$GR,AZ$271,FALSE),'csapat-ranglista'!$A:$CC,AZ$272,FALSE)/4),0)</f>
        <v>0</v>
      </c>
      <c r="BA102" s="226">
        <f>IFERROR(IF(RIGHT(VLOOKUP($A102,csapatok!$A:$GR,BA$271,FALSE),5)="Csere",VLOOKUP(LEFT(VLOOKUP($A102,csapatok!$A:$GR,BA$271,FALSE),LEN(VLOOKUP($A102,csapatok!$A:$GR,BA$271,FALSE))-6),'csapat-ranglista'!$A:$CC,BA$272,FALSE)/8,VLOOKUP(VLOOKUP($A102,csapatok!$A:$GR,BA$271,FALSE),'csapat-ranglista'!$A:$CC,BA$272,FALSE)/4),0)</f>
        <v>0</v>
      </c>
      <c r="BB102" s="226">
        <f>IFERROR(IF(RIGHT(VLOOKUP($A102,csapatok!$A:$GR,BB$271,FALSE),5)="Csere",VLOOKUP(LEFT(VLOOKUP($A102,csapatok!$A:$GR,BB$271,FALSE),LEN(VLOOKUP($A102,csapatok!$A:$GR,BB$271,FALSE))-6),'csapat-ranglista'!$A:$CC,BB$272,FALSE)/8,VLOOKUP(VLOOKUP($A102,csapatok!$A:$GR,BB$271,FALSE),'csapat-ranglista'!$A:$CC,BB$272,FALSE)/4),0)</f>
        <v>0</v>
      </c>
      <c r="BC102" s="227">
        <f>versenyek!$ES$11*IFERROR(VLOOKUP(VLOOKUP($A102,versenyek!ER:ET,3,FALSE),szabalyok!$A$16:$B$23,2,FALSE)/4,0)</f>
        <v>0</v>
      </c>
      <c r="BD102" s="227">
        <f>versenyek!$EV$11*IFERROR(VLOOKUP(VLOOKUP($A102,versenyek!EU:EW,3,FALSE),szabalyok!$A$16:$B$23,2,FALSE)/4,0)</f>
        <v>0</v>
      </c>
      <c r="BE102" s="226">
        <f>IFERROR(IF(RIGHT(VLOOKUP($A102,csapatok!$A:$GR,BE$271,FALSE),5)="Csere",VLOOKUP(LEFT(VLOOKUP($A102,csapatok!$A:$GR,BE$271,FALSE),LEN(VLOOKUP($A102,csapatok!$A:$GR,BE$271,FALSE))-6),'csapat-ranglista'!$A:$CC,BE$272,FALSE)/8,VLOOKUP(VLOOKUP($A102,csapatok!$A:$GR,BE$271,FALSE),'csapat-ranglista'!$A:$CC,BE$272,FALSE)/4),0)</f>
        <v>0</v>
      </c>
      <c r="BF102" s="226">
        <f>IFERROR(IF(RIGHT(VLOOKUP($A102,csapatok!$A:$GR,BF$271,FALSE),5)="Csere",VLOOKUP(LEFT(VLOOKUP($A102,csapatok!$A:$GR,BF$271,FALSE),LEN(VLOOKUP($A102,csapatok!$A:$GR,BF$271,FALSE))-6),'csapat-ranglista'!$A:$CC,BF$272,FALSE)/8,VLOOKUP(VLOOKUP($A102,csapatok!$A:$GR,BF$271,FALSE),'csapat-ranglista'!$A:$CC,BF$272,FALSE)/4),0)</f>
        <v>0</v>
      </c>
      <c r="BG102" s="226">
        <f>IFERROR(IF(RIGHT(VLOOKUP($A102,csapatok!$A:$GR,BG$271,FALSE),5)="Csere",VLOOKUP(LEFT(VLOOKUP($A102,csapatok!$A:$GR,BG$271,FALSE),LEN(VLOOKUP($A102,csapatok!$A:$GR,BG$271,FALSE))-6),'csapat-ranglista'!$A:$CC,BG$272,FALSE)/8,VLOOKUP(VLOOKUP($A102,csapatok!$A:$GR,BG$271,FALSE),'csapat-ranglista'!$A:$CC,BG$272,FALSE)/4),0)</f>
        <v>0</v>
      </c>
      <c r="BH102" s="226">
        <f>IFERROR(IF(RIGHT(VLOOKUP($A102,csapatok!$A:$GR,BH$271,FALSE),5)="Csere",VLOOKUP(LEFT(VLOOKUP($A102,csapatok!$A:$GR,BH$271,FALSE),LEN(VLOOKUP($A102,csapatok!$A:$GR,BH$271,FALSE))-6),'csapat-ranglista'!$A:$CC,BH$272,FALSE)/8,VLOOKUP(VLOOKUP($A102,csapatok!$A:$GR,BH$271,FALSE),'csapat-ranglista'!$A:$CC,BH$272,FALSE)/4),0)</f>
        <v>0</v>
      </c>
      <c r="BI102" s="226">
        <f>IFERROR(IF(RIGHT(VLOOKUP($A102,csapatok!$A:$GR,BI$271,FALSE),5)="Csere",VLOOKUP(LEFT(VLOOKUP($A102,csapatok!$A:$GR,BI$271,FALSE),LEN(VLOOKUP($A102,csapatok!$A:$GR,BI$271,FALSE))-6),'csapat-ranglista'!$A:$CC,BI$272,FALSE)/8,VLOOKUP(VLOOKUP($A102,csapatok!$A:$GR,BI$271,FALSE),'csapat-ranglista'!$A:$CC,BI$272,FALSE)/4),0)</f>
        <v>0</v>
      </c>
      <c r="BJ102" s="226">
        <f>IFERROR(IF(RIGHT(VLOOKUP($A102,csapatok!$A:$GR,BJ$271,FALSE),5)="Csere",VLOOKUP(LEFT(VLOOKUP($A102,csapatok!$A:$GR,BJ$271,FALSE),LEN(VLOOKUP($A102,csapatok!$A:$GR,BJ$271,FALSE))-6),'csapat-ranglista'!$A:$CC,BJ$272,FALSE)/8,VLOOKUP(VLOOKUP($A102,csapatok!$A:$GR,BJ$271,FALSE),'csapat-ranglista'!$A:$CC,BJ$272,FALSE)/4),0)</f>
        <v>0</v>
      </c>
      <c r="BK102" s="226">
        <f>IFERROR(IF(RIGHT(VLOOKUP($A102,csapatok!$A:$GR,BK$271,FALSE),5)="Csere",VLOOKUP(LEFT(VLOOKUP($A102,csapatok!$A:$GR,BK$271,FALSE),LEN(VLOOKUP($A102,csapatok!$A:$GR,BK$271,FALSE))-6),'csapat-ranglista'!$A:$CC,BK$272,FALSE)/8,VLOOKUP(VLOOKUP($A102,csapatok!$A:$GR,BK$271,FALSE),'csapat-ranglista'!$A:$CC,BK$272,FALSE)/4),0)</f>
        <v>0</v>
      </c>
      <c r="BL102" s="226">
        <f>IFERROR(IF(RIGHT(VLOOKUP($A102,csapatok!$A:$GR,BL$271,FALSE),5)="Csere",VLOOKUP(LEFT(VLOOKUP($A102,csapatok!$A:$GR,BL$271,FALSE),LEN(VLOOKUP($A102,csapatok!$A:$GR,BL$271,FALSE))-6),'csapat-ranglista'!$A:$CC,BL$272,FALSE)/8,VLOOKUP(VLOOKUP($A102,csapatok!$A:$GR,BL$271,FALSE),'csapat-ranglista'!$A:$CC,BL$272,FALSE)/4),0)</f>
        <v>0</v>
      </c>
      <c r="BM102" s="226">
        <f>IFERROR(IF(RIGHT(VLOOKUP($A102,csapatok!$A:$GR,BM$271,FALSE),5)="Csere",VLOOKUP(LEFT(VLOOKUP($A102,csapatok!$A:$GR,BM$271,FALSE),LEN(VLOOKUP($A102,csapatok!$A:$GR,BM$271,FALSE))-6),'csapat-ranglista'!$A:$CC,BM$272,FALSE)/8,VLOOKUP(VLOOKUP($A102,csapatok!$A:$GR,BM$271,FALSE),'csapat-ranglista'!$A:$CC,BM$272,FALSE)/4),0)</f>
        <v>0</v>
      </c>
      <c r="BN102" s="226">
        <f>IFERROR(IF(RIGHT(VLOOKUP($A102,csapatok!$A:$GR,BN$271,FALSE),5)="Csere",VLOOKUP(LEFT(VLOOKUP($A102,csapatok!$A:$GR,BN$271,FALSE),LEN(VLOOKUP($A102,csapatok!$A:$GR,BN$271,FALSE))-6),'csapat-ranglista'!$A:$CC,BN$272,FALSE)/8,VLOOKUP(VLOOKUP($A102,csapatok!$A:$GR,BN$271,FALSE),'csapat-ranglista'!$A:$CC,BN$272,FALSE)/4),0)</f>
        <v>0</v>
      </c>
      <c r="BO102" s="226">
        <f>IFERROR(IF(RIGHT(VLOOKUP($A102,csapatok!$A:$GR,BO$271,FALSE),5)="Csere",VLOOKUP(LEFT(VLOOKUP($A102,csapatok!$A:$GR,BO$271,FALSE),LEN(VLOOKUP($A102,csapatok!$A:$GR,BO$271,FALSE))-6),'csapat-ranglista'!$A:$CC,BO$272,FALSE)/8,VLOOKUP(VLOOKUP($A102,csapatok!$A:$GR,BO$271,FALSE),'csapat-ranglista'!$A:$CC,BO$272,FALSE)/4),0)</f>
        <v>0</v>
      </c>
      <c r="BP102" s="226">
        <f>IFERROR(IF(RIGHT(VLOOKUP($A102,csapatok!$A:$GR,BP$271,FALSE),5)="Csere",VLOOKUP(LEFT(VLOOKUP($A102,csapatok!$A:$GR,BP$271,FALSE),LEN(VLOOKUP($A102,csapatok!$A:$GR,BP$271,FALSE))-6),'csapat-ranglista'!$A:$CC,BP$272,FALSE)/8,VLOOKUP(VLOOKUP($A102,csapatok!$A:$GR,BP$271,FALSE),'csapat-ranglista'!$A:$CC,BP$272,FALSE)/4),0)</f>
        <v>0</v>
      </c>
      <c r="BQ102" s="226">
        <f>IFERROR(IF(RIGHT(VLOOKUP($A102,csapatok!$A:$GR,BQ$271,FALSE),5)="Csere",VLOOKUP(LEFT(VLOOKUP($A102,csapatok!$A:$GR,BQ$271,FALSE),LEN(VLOOKUP($A102,csapatok!$A:$GR,BQ$271,FALSE))-6),'csapat-ranglista'!$A:$CC,BQ$272,FALSE)/8,VLOOKUP(VLOOKUP($A102,csapatok!$A:$GR,BQ$271,FALSE),'csapat-ranglista'!$A:$CC,BQ$272,FALSE)/4),0)</f>
        <v>0</v>
      </c>
      <c r="BR102" s="226">
        <f>IFERROR(IF(RIGHT(VLOOKUP($A102,csapatok!$A:$GR,BR$271,FALSE),5)="Csere",VLOOKUP(LEFT(VLOOKUP($A102,csapatok!$A:$GR,BR$271,FALSE),LEN(VLOOKUP($A102,csapatok!$A:$GR,BR$271,FALSE))-6),'csapat-ranglista'!$A:$CC,BR$272,FALSE)/8,VLOOKUP(VLOOKUP($A102,csapatok!$A:$GR,BR$271,FALSE),'csapat-ranglista'!$A:$CC,BR$272,FALSE)/4),0)</f>
        <v>0</v>
      </c>
      <c r="BS102" s="226">
        <f>IFERROR(IF(RIGHT(VLOOKUP($A102,csapatok!$A:$GR,BS$271,FALSE),5)="Csere",VLOOKUP(LEFT(VLOOKUP($A102,csapatok!$A:$GR,BS$271,FALSE),LEN(VLOOKUP($A102,csapatok!$A:$GR,BS$271,FALSE))-6),'csapat-ranglista'!$A:$CC,BS$272,FALSE)/8,VLOOKUP(VLOOKUP($A102,csapatok!$A:$GR,BS$271,FALSE),'csapat-ranglista'!$A:$CC,BS$272,FALSE)/4),0)</f>
        <v>0</v>
      </c>
      <c r="BT102" s="226">
        <f>IFERROR(IF(RIGHT(VLOOKUP($A102,csapatok!$A:$GR,BT$271,FALSE),5)="Csere",VLOOKUP(LEFT(VLOOKUP($A102,csapatok!$A:$GR,BT$271,FALSE),LEN(VLOOKUP($A102,csapatok!$A:$GR,BT$271,FALSE))-6),'csapat-ranglista'!$A:$CC,BT$272,FALSE)/8,VLOOKUP(VLOOKUP($A102,csapatok!$A:$GR,BT$271,FALSE),'csapat-ranglista'!$A:$CC,BT$272,FALSE)/4),0)</f>
        <v>0</v>
      </c>
      <c r="BU102" s="226">
        <f>IFERROR(IF(RIGHT(VLOOKUP($A102,csapatok!$A:$GR,BU$271,FALSE),5)="Csere",VLOOKUP(LEFT(VLOOKUP($A102,csapatok!$A:$GR,BU$271,FALSE),LEN(VLOOKUP($A102,csapatok!$A:$GR,BU$271,FALSE))-6),'csapat-ranglista'!$A:$CC,BU$272,FALSE)/8,VLOOKUP(VLOOKUP($A102,csapatok!$A:$GR,BU$271,FALSE),'csapat-ranglista'!$A:$CC,BU$272,FALSE)/4),0)</f>
        <v>0</v>
      </c>
      <c r="BV102" s="226">
        <f>IFERROR(IF(RIGHT(VLOOKUP($A102,csapatok!$A:$GR,BV$271,FALSE),5)="Csere",VLOOKUP(LEFT(VLOOKUP($A102,csapatok!$A:$GR,BV$271,FALSE),LEN(VLOOKUP($A102,csapatok!$A:$GR,BV$271,FALSE))-6),'csapat-ranglista'!$A:$CC,BV$272,FALSE)/8,VLOOKUP(VLOOKUP($A102,csapatok!$A:$GR,BV$271,FALSE),'csapat-ranglista'!$A:$CC,BV$272,FALSE)/4),0)</f>
        <v>0</v>
      </c>
      <c r="BW102" s="226">
        <f>IFERROR(IF(RIGHT(VLOOKUP($A102,csapatok!$A:$GR,BW$271,FALSE),5)="Csere",VLOOKUP(LEFT(VLOOKUP($A102,csapatok!$A:$GR,BW$271,FALSE),LEN(VLOOKUP($A102,csapatok!$A:$GR,BW$271,FALSE))-6),'csapat-ranglista'!$A:$CC,BW$272,FALSE)/8,VLOOKUP(VLOOKUP($A102,csapatok!$A:$GR,BW$271,FALSE),'csapat-ranglista'!$A:$CC,BW$272,FALSE)/4),0)</f>
        <v>0</v>
      </c>
      <c r="BX102" s="226">
        <f>IFERROR(IF(RIGHT(VLOOKUP($A102,csapatok!$A:$GR,BX$271,FALSE),5)="Csere",VLOOKUP(LEFT(VLOOKUP($A102,csapatok!$A:$GR,BX$271,FALSE),LEN(VLOOKUP($A102,csapatok!$A:$GR,BX$271,FALSE))-6),'csapat-ranglista'!$A:$CC,BX$272,FALSE)/8,VLOOKUP(VLOOKUP($A102,csapatok!$A:$GR,BX$271,FALSE),'csapat-ranglista'!$A:$CC,BX$272,FALSE)/4),0)</f>
        <v>0</v>
      </c>
      <c r="BY102" s="226">
        <f>IFERROR(IF(RIGHT(VLOOKUP($A102,csapatok!$A:$GR,BY$271,FALSE),5)="Csere",VLOOKUP(LEFT(VLOOKUP($A102,csapatok!$A:$GR,BY$271,FALSE),LEN(VLOOKUP($A102,csapatok!$A:$GR,BY$271,FALSE))-6),'csapat-ranglista'!$A:$CC,BY$272,FALSE)/8,VLOOKUP(VLOOKUP($A102,csapatok!$A:$GR,BY$271,FALSE),'csapat-ranglista'!$A:$CC,BY$272,FALSE)/4),0)</f>
        <v>0</v>
      </c>
      <c r="BZ102" s="226">
        <f>IFERROR(IF(RIGHT(VLOOKUP($A102,csapatok!$A:$GR,BZ$271,FALSE),5)="Csere",VLOOKUP(LEFT(VLOOKUP($A102,csapatok!$A:$GR,BZ$271,FALSE),LEN(VLOOKUP($A102,csapatok!$A:$GR,BZ$271,FALSE))-6),'csapat-ranglista'!$A:$CC,BZ$272,FALSE)/8,VLOOKUP(VLOOKUP($A102,csapatok!$A:$GR,BZ$271,FALSE),'csapat-ranglista'!$A:$CC,BZ$272,FALSE)/4),0)</f>
        <v>0</v>
      </c>
      <c r="CA102" s="226">
        <f>IFERROR(IF(RIGHT(VLOOKUP($A102,csapatok!$A:$GR,CA$271,FALSE),5)="Csere",VLOOKUP(LEFT(VLOOKUP($A102,csapatok!$A:$GR,CA$271,FALSE),LEN(VLOOKUP($A102,csapatok!$A:$GR,CA$271,FALSE))-6),'csapat-ranglista'!$A:$CC,CA$272,FALSE)/8,VLOOKUP(VLOOKUP($A102,csapatok!$A:$GR,CA$271,FALSE),'csapat-ranglista'!$A:$CC,CA$272,FALSE)/4),0)</f>
        <v>2.6617477347289915</v>
      </c>
      <c r="CB102" s="226">
        <f>IFERROR(IF(RIGHT(VLOOKUP($A102,csapatok!$A:$GR,CB$271,FALSE),5)="Csere",VLOOKUP(LEFT(VLOOKUP($A102,csapatok!$A:$GR,CB$271,FALSE),LEN(VLOOKUP($A102,csapatok!$A:$GR,CB$271,FALSE))-6),'csapat-ranglista'!$A:$CC,CB$272,FALSE)/8,VLOOKUP(VLOOKUP($A102,csapatok!$A:$GR,CB$271,FALSE),'csapat-ranglista'!$A:$CC,CB$272,FALSE)/4),0)</f>
        <v>0</v>
      </c>
      <c r="CC102" s="226">
        <f>IFERROR(IF(RIGHT(VLOOKUP($A102,csapatok!$A:$GR,CC$271,FALSE),5)="Csere",VLOOKUP(LEFT(VLOOKUP($A102,csapatok!$A:$GR,CC$271,FALSE),LEN(VLOOKUP($A102,csapatok!$A:$GR,CC$271,FALSE))-6),'csapat-ranglista'!$A:$CC,CC$272,FALSE)/8,VLOOKUP(VLOOKUP($A102,csapatok!$A:$GR,CC$271,FALSE),'csapat-ranglista'!$A:$CC,CC$272,FALSE)/4),0)</f>
        <v>0</v>
      </c>
      <c r="CD102" s="226">
        <f>IFERROR(IF(RIGHT(VLOOKUP($A102,csapatok!$A:$GR,CD$271,FALSE),5)="Csere",VLOOKUP(LEFT(VLOOKUP($A102,csapatok!$A:$GR,CD$271,FALSE),LEN(VLOOKUP($A102,csapatok!$A:$GR,CD$271,FALSE))-6),'csapat-ranglista'!$A:$CC,CD$272,FALSE)/8,VLOOKUP(VLOOKUP($A102,csapatok!$A:$GR,CD$271,FALSE),'csapat-ranglista'!$A:$CC,CD$272,FALSE)/4),0)</f>
        <v>0</v>
      </c>
      <c r="CE102" s="226">
        <f>IFERROR(IF(RIGHT(VLOOKUP($A102,csapatok!$A:$GR,CE$271,FALSE),5)="Csere",VLOOKUP(LEFT(VLOOKUP($A102,csapatok!$A:$GR,CE$271,FALSE),LEN(VLOOKUP($A102,csapatok!$A:$GR,CE$271,FALSE))-6),'csapat-ranglista'!$A:$CC,CE$272,FALSE)/8,VLOOKUP(VLOOKUP($A102,csapatok!$A:$GR,CE$271,FALSE),'csapat-ranglista'!$A:$CC,CE$272,FALSE)/4),0)</f>
        <v>0</v>
      </c>
      <c r="CF102" s="226">
        <f>IFERROR(IF(RIGHT(VLOOKUP($A102,csapatok!$A:$GR,CF$271,FALSE),5)="Csere",VLOOKUP(LEFT(VLOOKUP($A102,csapatok!$A:$GR,CF$271,FALSE),LEN(VLOOKUP($A102,csapatok!$A:$GR,CF$271,FALSE))-6),'csapat-ranglista'!$A:$CC,CF$272,FALSE)/8,VLOOKUP(VLOOKUP($A102,csapatok!$A:$GR,CF$271,FALSE),'csapat-ranglista'!$A:$CC,CF$272,FALSE)/4),0)</f>
        <v>0</v>
      </c>
      <c r="CG102" s="226">
        <f>IFERROR(IF(RIGHT(VLOOKUP($A102,csapatok!$A:$GR,CG$271,FALSE),5)="Csere",VLOOKUP(LEFT(VLOOKUP($A102,csapatok!$A:$GR,CG$271,FALSE),LEN(VLOOKUP($A102,csapatok!$A:$GR,CG$271,FALSE))-6),'csapat-ranglista'!$A:$CC,CG$272,FALSE)/8,VLOOKUP(VLOOKUP($A102,csapatok!$A:$GR,CG$271,FALSE),'csapat-ranglista'!$A:$CC,CG$272,FALSE)/4),0)</f>
        <v>0</v>
      </c>
      <c r="CH102" s="226">
        <f>IFERROR(IF(RIGHT(VLOOKUP($A102,csapatok!$A:$GR,CH$271,FALSE),5)="Csere",VLOOKUP(LEFT(VLOOKUP($A102,csapatok!$A:$GR,CH$271,FALSE),LEN(VLOOKUP($A102,csapatok!$A:$GR,CH$271,FALSE))-6),'csapat-ranglista'!$A:$CC,CH$272,FALSE)/8,VLOOKUP(VLOOKUP($A102,csapatok!$A:$GR,CH$271,FALSE),'csapat-ranglista'!$A:$CC,CH$272,FALSE)/4),0)</f>
        <v>0</v>
      </c>
      <c r="CI102" s="226">
        <f>IFERROR(IF(RIGHT(VLOOKUP($A102,csapatok!$A:$GR,CI$271,FALSE),5)="Csere",VLOOKUP(LEFT(VLOOKUP($A102,csapatok!$A:$GR,CI$271,FALSE),LEN(VLOOKUP($A102,csapatok!$A:$GR,CI$271,FALSE))-6),'csapat-ranglista'!$A:$CC,CI$272,FALSE)/8,VLOOKUP(VLOOKUP($A102,csapatok!$A:$GR,CI$271,FALSE),'csapat-ranglista'!$A:$CC,CI$272,FALSE)/4),0)</f>
        <v>0</v>
      </c>
      <c r="CJ102" s="227">
        <f>versenyek!$IQ$11*IFERROR(VLOOKUP(VLOOKUP($A102,versenyek!IP:IR,3,FALSE),szabalyok!$A$16:$B$23,2,FALSE)/4,0)</f>
        <v>0</v>
      </c>
      <c r="CK102" s="227">
        <f>versenyek!$IT$11*IFERROR(VLOOKUP(VLOOKUP($A102,versenyek!IS:IU,3,FALSE),szabalyok!$A$16:$B$23,2,FALSE)/4,0)</f>
        <v>0</v>
      </c>
      <c r="CL102" s="226"/>
      <c r="CM102" s="250">
        <f t="shared" si="4"/>
        <v>2.6617477347289915</v>
      </c>
    </row>
    <row r="103" spans="1:91">
      <c r="A103" s="32" t="s">
        <v>1274</v>
      </c>
      <c r="B103" s="292" t="s">
        <v>1401</v>
      </c>
      <c r="C103" s="133" t="s">
        <v>736</v>
      </c>
      <c r="D103" s="32" t="s">
        <v>101</v>
      </c>
      <c r="E103" s="47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226"/>
      <c r="AC103" s="226"/>
      <c r="AD103" s="226"/>
      <c r="AE103" s="226"/>
      <c r="AF103" s="226"/>
      <c r="AG103" s="226"/>
      <c r="AH103" s="226"/>
      <c r="AI103" s="226"/>
      <c r="AJ103" s="226">
        <f>IFERROR(IF(RIGHT(VLOOKUP($A103,csapatok!$A:$BL,AJ$271,FALSE),5)="Csere",VLOOKUP(LEFT(VLOOKUP($A103,csapatok!$A:$BL,AJ$271,FALSE),LEN(VLOOKUP($A103,csapatok!$A:$BL,AJ$271,FALSE))-6),'csapat-ranglista'!$A:$CC,AJ$272,FALSE)/8,VLOOKUP(VLOOKUP($A103,csapatok!$A:$BL,AJ$271,FALSE),'csapat-ranglista'!$A:$CC,AJ$272,FALSE)/2),0)</f>
        <v>0</v>
      </c>
      <c r="AK103" s="226"/>
      <c r="AL103" s="226"/>
      <c r="AM103" s="226"/>
      <c r="AN103" s="226"/>
      <c r="AO103" s="226"/>
      <c r="AP103" s="226"/>
      <c r="AQ103" s="226"/>
      <c r="AR103" s="226"/>
      <c r="AS103" s="226"/>
      <c r="AT103" s="226"/>
      <c r="AU103" s="226"/>
      <c r="AV103" s="226"/>
      <c r="AW103" s="226"/>
      <c r="AX103" s="226"/>
      <c r="AY103" s="226"/>
      <c r="AZ103" s="226"/>
      <c r="BA103" s="226"/>
      <c r="BB103" s="226"/>
      <c r="BC103" s="227">
        <f>versenyek!$ES$11*IFERROR(VLOOKUP(VLOOKUP($A103,versenyek!ER:ET,3,FALSE),szabalyok!$A$16:$B$23,2,FALSE)/4,0)</f>
        <v>0</v>
      </c>
      <c r="BD103" s="227">
        <f>versenyek!$EV$11*IFERROR(VLOOKUP(VLOOKUP($A103,versenyek!EU:EW,3,FALSE),szabalyok!$A$16:$B$23,2,FALSE)/4,0)</f>
        <v>0</v>
      </c>
      <c r="BE103" s="226">
        <f>IFERROR(IF(RIGHT(VLOOKUP($A103,csapatok!$A:$GR,BE$271,FALSE),5)="Csere",VLOOKUP(LEFT(VLOOKUP($A103,csapatok!$A:$GR,BE$271,FALSE),LEN(VLOOKUP($A103,csapatok!$A:$GR,BE$271,FALSE))-6),'csapat-ranglista'!$A:$CC,BE$272,FALSE)/8,VLOOKUP(VLOOKUP($A103,csapatok!$A:$GR,BE$271,FALSE),'csapat-ranglista'!$A:$CC,BE$272,FALSE)/4),0)</f>
        <v>0</v>
      </c>
      <c r="BF103" s="226">
        <f>IFERROR(IF(RIGHT(VLOOKUP($A103,csapatok!$A:$GR,BF$271,FALSE),5)="Csere",VLOOKUP(LEFT(VLOOKUP($A103,csapatok!$A:$GR,BF$271,FALSE),LEN(VLOOKUP($A103,csapatok!$A:$GR,BF$271,FALSE))-6),'csapat-ranglista'!$A:$CC,BF$272,FALSE)/8,VLOOKUP(VLOOKUP($A103,csapatok!$A:$GR,BF$271,FALSE),'csapat-ranglista'!$A:$CC,BF$272,FALSE)/4),0)</f>
        <v>0</v>
      </c>
      <c r="BG103" s="226">
        <f>IFERROR(IF(RIGHT(VLOOKUP($A103,csapatok!$A:$GR,BG$271,FALSE),5)="Csere",VLOOKUP(LEFT(VLOOKUP($A103,csapatok!$A:$GR,BG$271,FALSE),LEN(VLOOKUP($A103,csapatok!$A:$GR,BG$271,FALSE))-6),'csapat-ranglista'!$A:$CC,BG$272,FALSE)/8,VLOOKUP(VLOOKUP($A103,csapatok!$A:$GR,BG$271,FALSE),'csapat-ranglista'!$A:$CC,BG$272,FALSE)/4),0)</f>
        <v>0</v>
      </c>
      <c r="BH103" s="226">
        <f>IFERROR(IF(RIGHT(VLOOKUP($A103,csapatok!$A:$GR,BH$271,FALSE),5)="Csere",VLOOKUP(LEFT(VLOOKUP($A103,csapatok!$A:$GR,BH$271,FALSE),LEN(VLOOKUP($A103,csapatok!$A:$GR,BH$271,FALSE))-6),'csapat-ranglista'!$A:$CC,BH$272,FALSE)/8,VLOOKUP(VLOOKUP($A103,csapatok!$A:$GR,BH$271,FALSE),'csapat-ranglista'!$A:$CC,BH$272,FALSE)/4),0)</f>
        <v>0</v>
      </c>
      <c r="BI103" s="226">
        <f>IFERROR(IF(RIGHT(VLOOKUP($A103,csapatok!$A:$GR,BI$271,FALSE),5)="Csere",VLOOKUP(LEFT(VLOOKUP($A103,csapatok!$A:$GR,BI$271,FALSE),LEN(VLOOKUP($A103,csapatok!$A:$GR,BI$271,FALSE))-6),'csapat-ranglista'!$A:$CC,BI$272,FALSE)/8,VLOOKUP(VLOOKUP($A103,csapatok!$A:$GR,BI$271,FALSE),'csapat-ranglista'!$A:$CC,BI$272,FALSE)/4),0)</f>
        <v>0</v>
      </c>
      <c r="BJ103" s="226">
        <f>IFERROR(IF(RIGHT(VLOOKUP($A103,csapatok!$A:$GR,BJ$271,FALSE),5)="Csere",VLOOKUP(LEFT(VLOOKUP($A103,csapatok!$A:$GR,BJ$271,FALSE),LEN(VLOOKUP($A103,csapatok!$A:$GR,BJ$271,FALSE))-6),'csapat-ranglista'!$A:$CC,BJ$272,FALSE)/8,VLOOKUP(VLOOKUP($A103,csapatok!$A:$GR,BJ$271,FALSE),'csapat-ranglista'!$A:$CC,BJ$272,FALSE)/4),0)</f>
        <v>0</v>
      </c>
      <c r="BK103" s="226">
        <f>IFERROR(IF(RIGHT(VLOOKUP($A103,csapatok!$A:$GR,BK$271,FALSE),5)="Csere",VLOOKUP(LEFT(VLOOKUP($A103,csapatok!$A:$GR,BK$271,FALSE),LEN(VLOOKUP($A103,csapatok!$A:$GR,BK$271,FALSE))-6),'csapat-ranglista'!$A:$CC,BK$272,FALSE)/8,VLOOKUP(VLOOKUP($A103,csapatok!$A:$GR,BK$271,FALSE),'csapat-ranglista'!$A:$CC,BK$272,FALSE)/4),0)</f>
        <v>0</v>
      </c>
      <c r="BL103" s="226">
        <f>IFERROR(IF(RIGHT(VLOOKUP($A103,csapatok!$A:$GR,BL$271,FALSE),5)="Csere",VLOOKUP(LEFT(VLOOKUP($A103,csapatok!$A:$GR,BL$271,FALSE),LEN(VLOOKUP($A103,csapatok!$A:$GR,BL$271,FALSE))-6),'csapat-ranglista'!$A:$CC,BL$272,FALSE)/8,VLOOKUP(VLOOKUP($A103,csapatok!$A:$GR,BL$271,FALSE),'csapat-ranglista'!$A:$CC,BL$272,FALSE)/4),0)</f>
        <v>0</v>
      </c>
      <c r="BM103" s="226">
        <f>IFERROR(IF(RIGHT(VLOOKUP($A103,csapatok!$A:$GR,BM$271,FALSE),5)="Csere",VLOOKUP(LEFT(VLOOKUP($A103,csapatok!$A:$GR,BM$271,FALSE),LEN(VLOOKUP($A103,csapatok!$A:$GR,BM$271,FALSE))-6),'csapat-ranglista'!$A:$CC,BM$272,FALSE)/8,VLOOKUP(VLOOKUP($A103,csapatok!$A:$GR,BM$271,FALSE),'csapat-ranglista'!$A:$CC,BM$272,FALSE)/4),0)</f>
        <v>0</v>
      </c>
      <c r="BN103" s="226">
        <f>IFERROR(IF(RIGHT(VLOOKUP($A103,csapatok!$A:$GR,BN$271,FALSE),5)="Csere",VLOOKUP(LEFT(VLOOKUP($A103,csapatok!$A:$GR,BN$271,FALSE),LEN(VLOOKUP($A103,csapatok!$A:$GR,BN$271,FALSE))-6),'csapat-ranglista'!$A:$CC,BN$272,FALSE)/8,VLOOKUP(VLOOKUP($A103,csapatok!$A:$GR,BN$271,FALSE),'csapat-ranglista'!$A:$CC,BN$272,FALSE)/4),0)</f>
        <v>0</v>
      </c>
      <c r="BO103" s="226">
        <f>IFERROR(IF(RIGHT(VLOOKUP($A103,csapatok!$A:$GR,BO$271,FALSE),5)="Csere",VLOOKUP(LEFT(VLOOKUP($A103,csapatok!$A:$GR,BO$271,FALSE),LEN(VLOOKUP($A103,csapatok!$A:$GR,BO$271,FALSE))-6),'csapat-ranglista'!$A:$CC,BO$272,FALSE)/8,VLOOKUP(VLOOKUP($A103,csapatok!$A:$GR,BO$271,FALSE),'csapat-ranglista'!$A:$CC,BO$272,FALSE)/4),0)</f>
        <v>0</v>
      </c>
      <c r="BP103" s="226">
        <f>IFERROR(IF(RIGHT(VLOOKUP($A103,csapatok!$A:$GR,BP$271,FALSE),5)="Csere",VLOOKUP(LEFT(VLOOKUP($A103,csapatok!$A:$GR,BP$271,FALSE),LEN(VLOOKUP($A103,csapatok!$A:$GR,BP$271,FALSE))-6),'csapat-ranglista'!$A:$CC,BP$272,FALSE)/8,VLOOKUP(VLOOKUP($A103,csapatok!$A:$GR,BP$271,FALSE),'csapat-ranglista'!$A:$CC,BP$272,FALSE)/4),0)</f>
        <v>0</v>
      </c>
      <c r="BQ103" s="226">
        <f>IFERROR(IF(RIGHT(VLOOKUP($A103,csapatok!$A:$GR,BQ$271,FALSE),5)="Csere",VLOOKUP(LEFT(VLOOKUP($A103,csapatok!$A:$GR,BQ$271,FALSE),LEN(VLOOKUP($A103,csapatok!$A:$GR,BQ$271,FALSE))-6),'csapat-ranglista'!$A:$CC,BQ$272,FALSE)/8,VLOOKUP(VLOOKUP($A103,csapatok!$A:$GR,BQ$271,FALSE),'csapat-ranglista'!$A:$CC,BQ$272,FALSE)/4),0)</f>
        <v>0</v>
      </c>
      <c r="BR103" s="226">
        <f>IFERROR(IF(RIGHT(VLOOKUP($A103,csapatok!$A:$GR,BR$271,FALSE),5)="Csere",VLOOKUP(LEFT(VLOOKUP($A103,csapatok!$A:$GR,BR$271,FALSE),LEN(VLOOKUP($A103,csapatok!$A:$GR,BR$271,FALSE))-6),'csapat-ranglista'!$A:$CC,BR$272,FALSE)/8,VLOOKUP(VLOOKUP($A103,csapatok!$A:$GR,BR$271,FALSE),'csapat-ranglista'!$A:$CC,BR$272,FALSE)/4),0)</f>
        <v>0</v>
      </c>
      <c r="BS103" s="226">
        <f>IFERROR(IF(RIGHT(VLOOKUP($A103,csapatok!$A:$GR,BS$271,FALSE),5)="Csere",VLOOKUP(LEFT(VLOOKUP($A103,csapatok!$A:$GR,BS$271,FALSE),LEN(VLOOKUP($A103,csapatok!$A:$GR,BS$271,FALSE))-6),'csapat-ranglista'!$A:$CC,BS$272,FALSE)/8,VLOOKUP(VLOOKUP($A103,csapatok!$A:$GR,BS$271,FALSE),'csapat-ranglista'!$A:$CC,BS$272,FALSE)/4),0)</f>
        <v>0</v>
      </c>
      <c r="BT103" s="226">
        <f>IFERROR(IF(RIGHT(VLOOKUP($A103,csapatok!$A:$GR,BT$271,FALSE),5)="Csere",VLOOKUP(LEFT(VLOOKUP($A103,csapatok!$A:$GR,BT$271,FALSE),LEN(VLOOKUP($A103,csapatok!$A:$GR,BT$271,FALSE))-6),'csapat-ranglista'!$A:$CC,BT$272,FALSE)/8,VLOOKUP(VLOOKUP($A103,csapatok!$A:$GR,BT$271,FALSE),'csapat-ranglista'!$A:$CC,BT$272,FALSE)/4),0)</f>
        <v>0</v>
      </c>
      <c r="BU103" s="226">
        <f>IFERROR(IF(RIGHT(VLOOKUP($A103,csapatok!$A:$GR,BU$271,FALSE),5)="Csere",VLOOKUP(LEFT(VLOOKUP($A103,csapatok!$A:$GR,BU$271,FALSE),LEN(VLOOKUP($A103,csapatok!$A:$GR,BU$271,FALSE))-6),'csapat-ranglista'!$A:$CC,BU$272,FALSE)/8,VLOOKUP(VLOOKUP($A103,csapatok!$A:$GR,BU$271,FALSE),'csapat-ranglista'!$A:$CC,BU$272,FALSE)/4),0)</f>
        <v>0</v>
      </c>
      <c r="BV103" s="226">
        <f>IFERROR(IF(RIGHT(VLOOKUP($A103,csapatok!$A:$GR,BV$271,FALSE),5)="Csere",VLOOKUP(LEFT(VLOOKUP($A103,csapatok!$A:$GR,BV$271,FALSE),LEN(VLOOKUP($A103,csapatok!$A:$GR,BV$271,FALSE))-6),'csapat-ranglista'!$A:$CC,BV$272,FALSE)/8,VLOOKUP(VLOOKUP($A103,csapatok!$A:$GR,BV$271,FALSE),'csapat-ranglista'!$A:$CC,BV$272,FALSE)/4),0)</f>
        <v>0</v>
      </c>
      <c r="BW103" s="226">
        <f>IFERROR(IF(RIGHT(VLOOKUP($A103,csapatok!$A:$GR,BW$271,FALSE),5)="Csere",VLOOKUP(LEFT(VLOOKUP($A103,csapatok!$A:$GR,BW$271,FALSE),LEN(VLOOKUP($A103,csapatok!$A:$GR,BW$271,FALSE))-6),'csapat-ranglista'!$A:$CC,BW$272,FALSE)/8,VLOOKUP(VLOOKUP($A103,csapatok!$A:$GR,BW$271,FALSE),'csapat-ranglista'!$A:$CC,BW$272,FALSE)/4),0)</f>
        <v>0</v>
      </c>
      <c r="BX103" s="226">
        <f>IFERROR(IF(RIGHT(VLOOKUP($A103,csapatok!$A:$GR,BX$271,FALSE),5)="Csere",VLOOKUP(LEFT(VLOOKUP($A103,csapatok!$A:$GR,BX$271,FALSE),LEN(VLOOKUP($A103,csapatok!$A:$GR,BX$271,FALSE))-6),'csapat-ranglista'!$A:$CC,BX$272,FALSE)/8,VLOOKUP(VLOOKUP($A103,csapatok!$A:$GR,BX$271,FALSE),'csapat-ranglista'!$A:$CC,BX$272,FALSE)/4),0)</f>
        <v>0</v>
      </c>
      <c r="BY103" s="226">
        <f>IFERROR(IF(RIGHT(VLOOKUP($A103,csapatok!$A:$GR,BY$271,FALSE),5)="Csere",VLOOKUP(LEFT(VLOOKUP($A103,csapatok!$A:$GR,BY$271,FALSE),LEN(VLOOKUP($A103,csapatok!$A:$GR,BY$271,FALSE))-6),'csapat-ranglista'!$A:$CC,BY$272,FALSE)/8,VLOOKUP(VLOOKUP($A103,csapatok!$A:$GR,BY$271,FALSE),'csapat-ranglista'!$A:$CC,BY$272,FALSE)/4),0)</f>
        <v>0</v>
      </c>
      <c r="BZ103" s="226">
        <f>IFERROR(IF(RIGHT(VLOOKUP($A103,csapatok!$A:$GR,BZ$271,FALSE),5)="Csere",VLOOKUP(LEFT(VLOOKUP($A103,csapatok!$A:$GR,BZ$271,FALSE),LEN(VLOOKUP($A103,csapatok!$A:$GR,BZ$271,FALSE))-6),'csapat-ranglista'!$A:$CC,BZ$272,FALSE)/8,VLOOKUP(VLOOKUP($A103,csapatok!$A:$GR,BZ$271,FALSE),'csapat-ranglista'!$A:$CC,BZ$272,FALSE)/4),0)</f>
        <v>0</v>
      </c>
      <c r="CA103" s="226">
        <f>IFERROR(IF(RIGHT(VLOOKUP($A103,csapatok!$A:$GR,CA$271,FALSE),5)="Csere",VLOOKUP(LEFT(VLOOKUP($A103,csapatok!$A:$GR,CA$271,FALSE),LEN(VLOOKUP($A103,csapatok!$A:$GR,CA$271,FALSE))-6),'csapat-ranglista'!$A:$CC,CA$272,FALSE)/8,VLOOKUP(VLOOKUP($A103,csapatok!$A:$GR,CA$271,FALSE),'csapat-ranglista'!$A:$CC,CA$272,FALSE)/4),0)</f>
        <v>2.6617477347289915</v>
      </c>
      <c r="CB103" s="226">
        <f>IFERROR(IF(RIGHT(VLOOKUP($A103,csapatok!$A:$GR,CB$271,FALSE),5)="Csere",VLOOKUP(LEFT(VLOOKUP($A103,csapatok!$A:$GR,CB$271,FALSE),LEN(VLOOKUP($A103,csapatok!$A:$GR,CB$271,FALSE))-6),'csapat-ranglista'!$A:$CC,CB$272,FALSE)/8,VLOOKUP(VLOOKUP($A103,csapatok!$A:$GR,CB$271,FALSE),'csapat-ranglista'!$A:$CC,CB$272,FALSE)/4),0)</f>
        <v>0</v>
      </c>
      <c r="CC103" s="226">
        <f>IFERROR(IF(RIGHT(VLOOKUP($A103,csapatok!$A:$GR,CC$271,FALSE),5)="Csere",VLOOKUP(LEFT(VLOOKUP($A103,csapatok!$A:$GR,CC$271,FALSE),LEN(VLOOKUP($A103,csapatok!$A:$GR,CC$271,FALSE))-6),'csapat-ranglista'!$A:$CC,CC$272,FALSE)/8,VLOOKUP(VLOOKUP($A103,csapatok!$A:$GR,CC$271,FALSE),'csapat-ranglista'!$A:$CC,CC$272,FALSE)/4),0)</f>
        <v>0</v>
      </c>
      <c r="CD103" s="226">
        <f>IFERROR(IF(RIGHT(VLOOKUP($A103,csapatok!$A:$GR,CD$271,FALSE),5)="Csere",VLOOKUP(LEFT(VLOOKUP($A103,csapatok!$A:$GR,CD$271,FALSE),LEN(VLOOKUP($A103,csapatok!$A:$GR,CD$271,FALSE))-6),'csapat-ranglista'!$A:$CC,CD$272,FALSE)/8,VLOOKUP(VLOOKUP($A103,csapatok!$A:$GR,CD$271,FALSE),'csapat-ranglista'!$A:$CC,CD$272,FALSE)/4),0)</f>
        <v>0</v>
      </c>
      <c r="CE103" s="226">
        <f>IFERROR(IF(RIGHT(VLOOKUP($A103,csapatok!$A:$GR,CE$271,FALSE),5)="Csere",VLOOKUP(LEFT(VLOOKUP($A103,csapatok!$A:$GR,CE$271,FALSE),LEN(VLOOKUP($A103,csapatok!$A:$GR,CE$271,FALSE))-6),'csapat-ranglista'!$A:$CC,CE$272,FALSE)/8,VLOOKUP(VLOOKUP($A103,csapatok!$A:$GR,CE$271,FALSE),'csapat-ranglista'!$A:$CC,CE$272,FALSE)/4),0)</f>
        <v>0</v>
      </c>
      <c r="CF103" s="226">
        <f>IFERROR(IF(RIGHT(VLOOKUP($A103,csapatok!$A:$GR,CF$271,FALSE),5)="Csere",VLOOKUP(LEFT(VLOOKUP($A103,csapatok!$A:$GR,CF$271,FALSE),LEN(VLOOKUP($A103,csapatok!$A:$GR,CF$271,FALSE))-6),'csapat-ranglista'!$A:$CC,CF$272,FALSE)/8,VLOOKUP(VLOOKUP($A103,csapatok!$A:$GR,CF$271,FALSE),'csapat-ranglista'!$A:$CC,CF$272,FALSE)/4),0)</f>
        <v>0</v>
      </c>
      <c r="CG103" s="226">
        <f>IFERROR(IF(RIGHT(VLOOKUP($A103,csapatok!$A:$GR,CG$271,FALSE),5)="Csere",VLOOKUP(LEFT(VLOOKUP($A103,csapatok!$A:$GR,CG$271,FALSE),LEN(VLOOKUP($A103,csapatok!$A:$GR,CG$271,FALSE))-6),'csapat-ranglista'!$A:$CC,CG$272,FALSE)/8,VLOOKUP(VLOOKUP($A103,csapatok!$A:$GR,CG$271,FALSE),'csapat-ranglista'!$A:$CC,CG$272,FALSE)/4),0)</f>
        <v>0</v>
      </c>
      <c r="CH103" s="226">
        <f>IFERROR(IF(RIGHT(VLOOKUP($A103,csapatok!$A:$GR,CH$271,FALSE),5)="Csere",VLOOKUP(LEFT(VLOOKUP($A103,csapatok!$A:$GR,CH$271,FALSE),LEN(VLOOKUP($A103,csapatok!$A:$GR,CH$271,FALSE))-6),'csapat-ranglista'!$A:$CC,CH$272,FALSE)/8,VLOOKUP(VLOOKUP($A103,csapatok!$A:$GR,CH$271,FALSE),'csapat-ranglista'!$A:$CC,CH$272,FALSE)/4),0)</f>
        <v>0</v>
      </c>
      <c r="CI103" s="226">
        <f>IFERROR(IF(RIGHT(VLOOKUP($A103,csapatok!$A:$GR,CI$271,FALSE),5)="Csere",VLOOKUP(LEFT(VLOOKUP($A103,csapatok!$A:$GR,CI$271,FALSE),LEN(VLOOKUP($A103,csapatok!$A:$GR,CI$271,FALSE))-6),'csapat-ranglista'!$A:$CC,CI$272,FALSE)/8,VLOOKUP(VLOOKUP($A103,csapatok!$A:$GR,CI$271,FALSE),'csapat-ranglista'!$A:$CC,CI$272,FALSE)/4),0)</f>
        <v>0</v>
      </c>
      <c r="CJ103" s="227">
        <f>versenyek!$IQ$11*IFERROR(VLOOKUP(VLOOKUP($A103,versenyek!IP:IR,3,FALSE),szabalyok!$A$16:$B$23,2,FALSE)/4,0)</f>
        <v>0</v>
      </c>
      <c r="CK103" s="227">
        <f>versenyek!$IT$11*IFERROR(VLOOKUP(VLOOKUP($A103,versenyek!IS:IU,3,FALSE),szabalyok!$A$16:$B$23,2,FALSE)/4,0)</f>
        <v>0</v>
      </c>
      <c r="CL103" s="226"/>
      <c r="CM103" s="250">
        <f t="shared" si="4"/>
        <v>2.6617477347289915</v>
      </c>
    </row>
    <row r="104" spans="1:91">
      <c r="A104" s="32" t="s">
        <v>311</v>
      </c>
      <c r="B104" s="2">
        <v>35410</v>
      </c>
      <c r="C104" s="133" t="str">
        <f>IF(B104=0,"",IF(B104&lt;$C$1,"felnőtt","ifi"))</f>
        <v>ifi</v>
      </c>
      <c r="D104" s="32" t="s">
        <v>101</v>
      </c>
      <c r="E104" s="47">
        <v>0</v>
      </c>
      <c r="F104" s="32">
        <v>0</v>
      </c>
      <c r="G104" s="32">
        <v>0</v>
      </c>
      <c r="H104" s="32">
        <v>0</v>
      </c>
      <c r="I104" s="32">
        <v>0</v>
      </c>
      <c r="J104" s="32">
        <v>0</v>
      </c>
      <c r="K104" s="32">
        <v>0</v>
      </c>
      <c r="L104" s="32">
        <v>0</v>
      </c>
      <c r="M104" s="32">
        <v>0</v>
      </c>
      <c r="N104" s="32">
        <v>0</v>
      </c>
      <c r="O104" s="32">
        <v>0</v>
      </c>
      <c r="P104" s="32">
        <v>0</v>
      </c>
      <c r="Q104" s="32">
        <v>0</v>
      </c>
      <c r="R104" s="32">
        <v>2.5765956716207805</v>
      </c>
      <c r="S104" s="32">
        <v>0</v>
      </c>
      <c r="T104" s="32">
        <v>0</v>
      </c>
      <c r="U104" s="32">
        <v>0</v>
      </c>
      <c r="V104" s="32">
        <v>0</v>
      </c>
      <c r="W104" s="32">
        <v>0</v>
      </c>
      <c r="X104" s="32">
        <f>IFERROR(IF(RIGHT(VLOOKUP($A104,csapatok!$A:$BL,X$271,FALSE),5)="Csere",VLOOKUP(LEFT(VLOOKUP($A104,csapatok!$A:$BL,X$271,FALSE),LEN(VLOOKUP($A104,csapatok!$A:$BL,X$271,FALSE))-6),'csapat-ranglista'!$A:$CC,X$272,FALSE)/8,VLOOKUP(VLOOKUP($A104,csapatok!$A:$BL,X$271,FALSE),'csapat-ranglista'!$A:$CC,X$272,FALSE)/4),0)</f>
        <v>0</v>
      </c>
      <c r="Y104" s="32">
        <f>IFERROR(IF(RIGHT(VLOOKUP($A104,csapatok!$A:$BL,Y$271,FALSE),5)="Csere",VLOOKUP(LEFT(VLOOKUP($A104,csapatok!$A:$BL,Y$271,FALSE),LEN(VLOOKUP($A104,csapatok!$A:$BL,Y$271,FALSE))-6),'csapat-ranglista'!$A:$CC,Y$272,FALSE)/8,VLOOKUP(VLOOKUP($A104,csapatok!$A:$BL,Y$271,FALSE),'csapat-ranglista'!$A:$CC,Y$272,FALSE)/4),0)</f>
        <v>0</v>
      </c>
      <c r="Z104" s="32">
        <f>IFERROR(IF(RIGHT(VLOOKUP($A104,csapatok!$A:$BL,Z$271,FALSE),5)="Csere",VLOOKUP(LEFT(VLOOKUP($A104,csapatok!$A:$BL,Z$271,FALSE),LEN(VLOOKUP($A104,csapatok!$A:$BL,Z$271,FALSE))-6),'csapat-ranglista'!$A:$CC,Z$272,FALSE)/8,VLOOKUP(VLOOKUP($A104,csapatok!$A:$BL,Z$271,FALSE),'csapat-ranglista'!$A:$CC,Z$272,FALSE)/4),0)</f>
        <v>0</v>
      </c>
      <c r="AA104" s="32">
        <f>IFERROR(IF(RIGHT(VLOOKUP($A104,csapatok!$A:$BL,AA$271,FALSE),5)="Csere",VLOOKUP(LEFT(VLOOKUP($A104,csapatok!$A:$BL,AA$271,FALSE),LEN(VLOOKUP($A104,csapatok!$A:$BL,AA$271,FALSE))-6),'csapat-ranglista'!$A:$CC,AA$272,FALSE)/8,VLOOKUP(VLOOKUP($A104,csapatok!$A:$BL,AA$271,FALSE),'csapat-ranglista'!$A:$CC,AA$272,FALSE)/4),0)</f>
        <v>0</v>
      </c>
      <c r="AB104" s="226">
        <f>IFERROR(IF(RIGHT(VLOOKUP($A104,csapatok!$A:$BL,AB$271,FALSE),5)="Csere",VLOOKUP(LEFT(VLOOKUP($A104,csapatok!$A:$BL,AB$271,FALSE),LEN(VLOOKUP($A104,csapatok!$A:$BL,AB$271,FALSE))-6),'csapat-ranglista'!$A:$CC,AB$272,FALSE)/8,VLOOKUP(VLOOKUP($A104,csapatok!$A:$BL,AB$271,FALSE),'csapat-ranglista'!$A:$CC,AB$272,FALSE)/4),0)</f>
        <v>0</v>
      </c>
      <c r="AC104" s="226">
        <f>IFERROR(IF(RIGHT(VLOOKUP($A104,csapatok!$A:$BL,AC$271,FALSE),5)="Csere",VLOOKUP(LEFT(VLOOKUP($A104,csapatok!$A:$BL,AC$271,FALSE),LEN(VLOOKUP($A104,csapatok!$A:$BL,AC$271,FALSE))-6),'csapat-ranglista'!$A:$CC,AC$272,FALSE)/8,VLOOKUP(VLOOKUP($A104,csapatok!$A:$BL,AC$271,FALSE),'csapat-ranglista'!$A:$CC,AC$272,FALSE)/4),0)</f>
        <v>0</v>
      </c>
      <c r="AD104" s="226">
        <f>IFERROR(IF(RIGHT(VLOOKUP($A104,csapatok!$A:$BL,AD$271,FALSE),5)="Csere",VLOOKUP(LEFT(VLOOKUP($A104,csapatok!$A:$BL,AD$271,FALSE),LEN(VLOOKUP($A104,csapatok!$A:$BL,AD$271,FALSE))-6),'csapat-ranglista'!$A:$CC,AD$272,FALSE)/8,VLOOKUP(VLOOKUP($A104,csapatok!$A:$BL,AD$271,FALSE),'csapat-ranglista'!$A:$CC,AD$272,FALSE)/4),0)</f>
        <v>0</v>
      </c>
      <c r="AE104" s="226">
        <f>IFERROR(IF(RIGHT(VLOOKUP($A104,csapatok!$A:$BL,AE$271,FALSE),5)="Csere",VLOOKUP(LEFT(VLOOKUP($A104,csapatok!$A:$BL,AE$271,FALSE),LEN(VLOOKUP($A104,csapatok!$A:$BL,AE$271,FALSE))-6),'csapat-ranglista'!$A:$CC,AE$272,FALSE)/8,VLOOKUP(VLOOKUP($A104,csapatok!$A:$BL,AE$271,FALSE),'csapat-ranglista'!$A:$CC,AE$272,FALSE)/4),0)</f>
        <v>0</v>
      </c>
      <c r="AF104" s="226">
        <f>IFERROR(IF(RIGHT(VLOOKUP($A104,csapatok!$A:$BL,AF$271,FALSE),5)="Csere",VLOOKUP(LEFT(VLOOKUP($A104,csapatok!$A:$BL,AF$271,FALSE),LEN(VLOOKUP($A104,csapatok!$A:$BL,AF$271,FALSE))-6),'csapat-ranglista'!$A:$CC,AF$272,FALSE)/8,VLOOKUP(VLOOKUP($A104,csapatok!$A:$BL,AF$271,FALSE),'csapat-ranglista'!$A:$CC,AF$272,FALSE)/4),0)</f>
        <v>0</v>
      </c>
      <c r="AG104" s="226">
        <f>IFERROR(IF(RIGHT(VLOOKUP($A104,csapatok!$A:$BL,AG$271,FALSE),5)="Csere",VLOOKUP(LEFT(VLOOKUP($A104,csapatok!$A:$BL,AG$271,FALSE),LEN(VLOOKUP($A104,csapatok!$A:$BL,AG$271,FALSE))-6),'csapat-ranglista'!$A:$CC,AG$272,FALSE)/8,VLOOKUP(VLOOKUP($A104,csapatok!$A:$BL,AG$271,FALSE),'csapat-ranglista'!$A:$CC,AG$272,FALSE)/4),0)</f>
        <v>0</v>
      </c>
      <c r="AH104" s="226">
        <f>IFERROR(IF(RIGHT(VLOOKUP($A104,csapatok!$A:$BL,AH$271,FALSE),5)="Csere",VLOOKUP(LEFT(VLOOKUP($A104,csapatok!$A:$BL,AH$271,FALSE),LEN(VLOOKUP($A104,csapatok!$A:$BL,AH$271,FALSE))-6),'csapat-ranglista'!$A:$CC,AH$272,FALSE)/8,VLOOKUP(VLOOKUP($A104,csapatok!$A:$BL,AH$271,FALSE),'csapat-ranglista'!$A:$CC,AH$272,FALSE)/4),0)</f>
        <v>0</v>
      </c>
      <c r="AI104" s="226">
        <f>IFERROR(IF(RIGHT(VLOOKUP($A104,csapatok!$A:$BL,AI$271,FALSE),5)="Csere",VLOOKUP(LEFT(VLOOKUP($A104,csapatok!$A:$BL,AI$271,FALSE),LEN(VLOOKUP($A104,csapatok!$A:$BL,AI$271,FALSE))-6),'csapat-ranglista'!$A:$CC,AI$272,FALSE)/8,VLOOKUP(VLOOKUP($A104,csapatok!$A:$BL,AI$271,FALSE),'csapat-ranglista'!$A:$CC,AI$272,FALSE)/4),0)</f>
        <v>0</v>
      </c>
      <c r="AJ104" s="226">
        <f>IFERROR(IF(RIGHT(VLOOKUP($A104,csapatok!$A:$BL,AJ$271,FALSE),5)="Csere",VLOOKUP(LEFT(VLOOKUP($A104,csapatok!$A:$BL,AJ$271,FALSE),LEN(VLOOKUP($A104,csapatok!$A:$BL,AJ$271,FALSE))-6),'csapat-ranglista'!$A:$CC,AJ$272,FALSE)/8,VLOOKUP(VLOOKUP($A104,csapatok!$A:$BL,AJ$271,FALSE),'csapat-ranglista'!$A:$CC,AJ$272,FALSE)/2),0)</f>
        <v>0</v>
      </c>
      <c r="AK104" s="226">
        <f>IFERROR(IF(RIGHT(VLOOKUP($A104,csapatok!$A:$CN,AK$271,FALSE),5)="Csere",VLOOKUP(LEFT(VLOOKUP($A104,csapatok!$A:$CN,AK$271,FALSE),LEN(VLOOKUP($A104,csapatok!$A:$CN,AK$271,FALSE))-6),'csapat-ranglista'!$A:$CC,AK$272,FALSE)/8,VLOOKUP(VLOOKUP($A104,csapatok!$A:$CN,AK$271,FALSE),'csapat-ranglista'!$A:$CC,AK$272,FALSE)/4),0)</f>
        <v>0</v>
      </c>
      <c r="AL104" s="226">
        <f>IFERROR(IF(RIGHT(VLOOKUP($A104,csapatok!$A:$CN,AL$271,FALSE),5)="Csere",VLOOKUP(LEFT(VLOOKUP($A104,csapatok!$A:$CN,AL$271,FALSE),LEN(VLOOKUP($A104,csapatok!$A:$CN,AL$271,FALSE))-6),'csapat-ranglista'!$A:$CC,AL$272,FALSE)/8,VLOOKUP(VLOOKUP($A104,csapatok!$A:$CN,AL$271,FALSE),'csapat-ranglista'!$A:$CC,AL$272,FALSE)/4),0)</f>
        <v>0</v>
      </c>
      <c r="AM104" s="226">
        <f>IFERROR(IF(RIGHT(VLOOKUP($A104,csapatok!$A:$CN,AM$271,FALSE),5)="Csere",VLOOKUP(LEFT(VLOOKUP($A104,csapatok!$A:$CN,AM$271,FALSE),LEN(VLOOKUP($A104,csapatok!$A:$CN,AM$271,FALSE))-6),'csapat-ranglista'!$A:$CC,AM$272,FALSE)/8,VLOOKUP(VLOOKUP($A104,csapatok!$A:$CN,AM$271,FALSE),'csapat-ranglista'!$A:$CC,AM$272,FALSE)/4),0)</f>
        <v>0</v>
      </c>
      <c r="AN104" s="226">
        <f>IFERROR(IF(RIGHT(VLOOKUP($A104,csapatok!$A:$CN,AN$271,FALSE),5)="Csere",VLOOKUP(LEFT(VLOOKUP($A104,csapatok!$A:$CN,AN$271,FALSE),LEN(VLOOKUP($A104,csapatok!$A:$CN,AN$271,FALSE))-6),'csapat-ranglista'!$A:$CC,AN$272,FALSE)/8,VLOOKUP(VLOOKUP($A104,csapatok!$A:$CN,AN$271,FALSE),'csapat-ranglista'!$A:$CC,AN$272,FALSE)/4),0)</f>
        <v>0</v>
      </c>
      <c r="AO104" s="226">
        <f>IFERROR(IF(RIGHT(VLOOKUP($A104,csapatok!$A:$CN,AO$271,FALSE),5)="Csere",VLOOKUP(LEFT(VLOOKUP($A104,csapatok!$A:$CN,AO$271,FALSE),LEN(VLOOKUP($A104,csapatok!$A:$CN,AO$271,FALSE))-6),'csapat-ranglista'!$A:$CC,AO$272,FALSE)/8,VLOOKUP(VLOOKUP($A104,csapatok!$A:$CN,AO$271,FALSE),'csapat-ranglista'!$A:$CC,AO$272,FALSE)/4),0)</f>
        <v>0</v>
      </c>
      <c r="AP104" s="226">
        <f>IFERROR(IF(RIGHT(VLOOKUP($A104,csapatok!$A:$CN,AP$271,FALSE),5)="Csere",VLOOKUP(LEFT(VLOOKUP($A104,csapatok!$A:$CN,AP$271,FALSE),LEN(VLOOKUP($A104,csapatok!$A:$CN,AP$271,FALSE))-6),'csapat-ranglista'!$A:$CC,AP$272,FALSE)/8,VLOOKUP(VLOOKUP($A104,csapatok!$A:$CN,AP$271,FALSE),'csapat-ranglista'!$A:$CC,AP$272,FALSE)/4),0)</f>
        <v>0</v>
      </c>
      <c r="AQ104" s="226">
        <f>IFERROR(IF(RIGHT(VLOOKUP($A104,csapatok!$A:$CN,AQ$271,FALSE),5)="Csere",VLOOKUP(LEFT(VLOOKUP($A104,csapatok!$A:$CN,AQ$271,FALSE),LEN(VLOOKUP($A104,csapatok!$A:$CN,AQ$271,FALSE))-6),'csapat-ranglista'!$A:$CC,AQ$272,FALSE)/8,VLOOKUP(VLOOKUP($A104,csapatok!$A:$CN,AQ$271,FALSE),'csapat-ranglista'!$A:$CC,AQ$272,FALSE)/4),0)</f>
        <v>0</v>
      </c>
      <c r="AR104" s="226">
        <f>IFERROR(IF(RIGHT(VLOOKUP($A104,csapatok!$A:$CN,AR$271,FALSE),5)="Csere",VLOOKUP(LEFT(VLOOKUP($A104,csapatok!$A:$CN,AR$271,FALSE),LEN(VLOOKUP($A104,csapatok!$A:$CN,AR$271,FALSE))-6),'csapat-ranglista'!$A:$CC,AR$272,FALSE)/8,VLOOKUP(VLOOKUP($A104,csapatok!$A:$CN,AR$271,FALSE),'csapat-ranglista'!$A:$CC,AR$272,FALSE)/4),0)</f>
        <v>0</v>
      </c>
      <c r="AS104" s="226">
        <f>IFERROR(IF(RIGHT(VLOOKUP($A104,csapatok!$A:$CN,AS$271,FALSE),5)="Csere",VLOOKUP(LEFT(VLOOKUP($A104,csapatok!$A:$CN,AS$271,FALSE),LEN(VLOOKUP($A104,csapatok!$A:$CN,AS$271,FALSE))-6),'csapat-ranglista'!$A:$CC,AS$272,FALSE)/8,VLOOKUP(VLOOKUP($A104,csapatok!$A:$CN,AS$271,FALSE),'csapat-ranglista'!$A:$CC,AS$272,FALSE)/4),0)</f>
        <v>0</v>
      </c>
      <c r="AT104" s="226">
        <f>IFERROR(IF(RIGHT(VLOOKUP($A104,csapatok!$A:$CN,AT$271,FALSE),5)="Csere",VLOOKUP(LEFT(VLOOKUP($A104,csapatok!$A:$CN,AT$271,FALSE),LEN(VLOOKUP($A104,csapatok!$A:$CN,AT$271,FALSE))-6),'csapat-ranglista'!$A:$CC,AT$272,FALSE)/8,VLOOKUP(VLOOKUP($A104,csapatok!$A:$CN,AT$271,FALSE),'csapat-ranglista'!$A:$CC,AT$272,FALSE)/4),0)</f>
        <v>0</v>
      </c>
      <c r="AU104" s="226">
        <f>IFERROR(IF(RIGHT(VLOOKUP($A104,csapatok!$A:$CN,AU$271,FALSE),5)="Csere",VLOOKUP(LEFT(VLOOKUP($A104,csapatok!$A:$CN,AU$271,FALSE),LEN(VLOOKUP($A104,csapatok!$A:$CN,AU$271,FALSE))-6),'csapat-ranglista'!$A:$CC,AU$272,FALSE)/8,VLOOKUP(VLOOKUP($A104,csapatok!$A:$CN,AU$271,FALSE),'csapat-ranglista'!$A:$CC,AU$272,FALSE)/4),0)</f>
        <v>0</v>
      </c>
      <c r="AV104" s="226">
        <f>IFERROR(IF(RIGHT(VLOOKUP($A104,csapatok!$A:$CN,AV$271,FALSE),5)="Csere",VLOOKUP(LEFT(VLOOKUP($A104,csapatok!$A:$CN,AV$271,FALSE),LEN(VLOOKUP($A104,csapatok!$A:$CN,AV$271,FALSE))-6),'csapat-ranglista'!$A:$CC,AV$272,FALSE)/8,VLOOKUP(VLOOKUP($A104,csapatok!$A:$CN,AV$271,FALSE),'csapat-ranglista'!$A:$CC,AV$272,FALSE)/4),0)</f>
        <v>0</v>
      </c>
      <c r="AW104" s="226">
        <f>IFERROR(IF(RIGHT(VLOOKUP($A104,csapatok!$A:$CN,AW$271,FALSE),5)="Csere",VLOOKUP(LEFT(VLOOKUP($A104,csapatok!$A:$CN,AW$271,FALSE),LEN(VLOOKUP($A104,csapatok!$A:$CN,AW$271,FALSE))-6),'csapat-ranglista'!$A:$CC,AW$272,FALSE)/8,VLOOKUP(VLOOKUP($A104,csapatok!$A:$CN,AW$271,FALSE),'csapat-ranglista'!$A:$CC,AW$272,FALSE)/4),0)</f>
        <v>0</v>
      </c>
      <c r="AX104" s="226">
        <f>IFERROR(IF(RIGHT(VLOOKUP($A104,csapatok!$A:$CN,AX$271,FALSE),5)="Csere",VLOOKUP(LEFT(VLOOKUP($A104,csapatok!$A:$CN,AX$271,FALSE),LEN(VLOOKUP($A104,csapatok!$A:$CN,AX$271,FALSE))-6),'csapat-ranglista'!$A:$CC,AX$272,FALSE)/8,VLOOKUP(VLOOKUP($A104,csapatok!$A:$CN,AX$271,FALSE),'csapat-ranglista'!$A:$CC,AX$272,FALSE)/4),0)</f>
        <v>3.2774128343502236</v>
      </c>
      <c r="AY104" s="226">
        <f>IFERROR(IF(RIGHT(VLOOKUP($A104,csapatok!$A:$GR,AY$271,FALSE),5)="Csere",VLOOKUP(LEFT(VLOOKUP($A104,csapatok!$A:$GR,AY$271,FALSE),LEN(VLOOKUP($A104,csapatok!$A:$GR,AY$271,FALSE))-6),'csapat-ranglista'!$A:$CC,AY$272,FALSE)/8,VLOOKUP(VLOOKUP($A104,csapatok!$A:$GR,AY$271,FALSE),'csapat-ranglista'!$A:$CC,AY$272,FALSE)/4),0)</f>
        <v>0</v>
      </c>
      <c r="AZ104" s="226">
        <f>IFERROR(IF(RIGHT(VLOOKUP($A104,csapatok!$A:$GR,AZ$271,FALSE),5)="Csere",VLOOKUP(LEFT(VLOOKUP($A104,csapatok!$A:$GR,AZ$271,FALSE),LEN(VLOOKUP($A104,csapatok!$A:$GR,AZ$271,FALSE))-6),'csapat-ranglista'!$A:$CC,AZ$272,FALSE)/8,VLOOKUP(VLOOKUP($A104,csapatok!$A:$GR,AZ$271,FALSE),'csapat-ranglista'!$A:$CC,AZ$272,FALSE)/4),0)</f>
        <v>0</v>
      </c>
      <c r="BA104" s="226">
        <f>IFERROR(IF(RIGHT(VLOOKUP($A104,csapatok!$A:$GR,BA$271,FALSE),5)="Csere",VLOOKUP(LEFT(VLOOKUP($A104,csapatok!$A:$GR,BA$271,FALSE),LEN(VLOOKUP($A104,csapatok!$A:$GR,BA$271,FALSE))-6),'csapat-ranglista'!$A:$CC,BA$272,FALSE)/8,VLOOKUP(VLOOKUP($A104,csapatok!$A:$GR,BA$271,FALSE),'csapat-ranglista'!$A:$CC,BA$272,FALSE)/4),0)</f>
        <v>0</v>
      </c>
      <c r="BB104" s="226">
        <f>IFERROR(IF(RIGHT(VLOOKUP($A104,csapatok!$A:$GR,BB$271,FALSE),5)="Csere",VLOOKUP(LEFT(VLOOKUP($A104,csapatok!$A:$GR,BB$271,FALSE),LEN(VLOOKUP($A104,csapatok!$A:$GR,BB$271,FALSE))-6),'csapat-ranglista'!$A:$CC,BB$272,FALSE)/8,VLOOKUP(VLOOKUP($A104,csapatok!$A:$GR,BB$271,FALSE),'csapat-ranglista'!$A:$CC,BB$272,FALSE)/4),0)</f>
        <v>0</v>
      </c>
      <c r="BC104" s="227">
        <f>versenyek!$ES$11*IFERROR(VLOOKUP(VLOOKUP($A104,versenyek!ER:ET,3,FALSE),szabalyok!$A$16:$B$23,2,FALSE)/4,0)</f>
        <v>0</v>
      </c>
      <c r="BD104" s="227">
        <f>versenyek!$EV$11*IFERROR(VLOOKUP(VLOOKUP($A104,versenyek!EU:EW,3,FALSE),szabalyok!$A$16:$B$23,2,FALSE)/4,0)</f>
        <v>0</v>
      </c>
      <c r="BE104" s="226">
        <f>IFERROR(IF(RIGHT(VLOOKUP($A104,csapatok!$A:$GR,BE$271,FALSE),5)="Csere",VLOOKUP(LEFT(VLOOKUP($A104,csapatok!$A:$GR,BE$271,FALSE),LEN(VLOOKUP($A104,csapatok!$A:$GR,BE$271,FALSE))-6),'csapat-ranglista'!$A:$CC,BE$272,FALSE)/8,VLOOKUP(VLOOKUP($A104,csapatok!$A:$GR,BE$271,FALSE),'csapat-ranglista'!$A:$CC,BE$272,FALSE)/4),0)</f>
        <v>0</v>
      </c>
      <c r="BF104" s="226">
        <f>IFERROR(IF(RIGHT(VLOOKUP($A104,csapatok!$A:$GR,BF$271,FALSE),5)="Csere",VLOOKUP(LEFT(VLOOKUP($A104,csapatok!$A:$GR,BF$271,FALSE),LEN(VLOOKUP($A104,csapatok!$A:$GR,BF$271,FALSE))-6),'csapat-ranglista'!$A:$CC,BF$272,FALSE)/8,VLOOKUP(VLOOKUP($A104,csapatok!$A:$GR,BF$271,FALSE),'csapat-ranglista'!$A:$CC,BF$272,FALSE)/4),0)</f>
        <v>0</v>
      </c>
      <c r="BG104" s="226">
        <f>IFERROR(IF(RIGHT(VLOOKUP($A104,csapatok!$A:$GR,BG$271,FALSE),5)="Csere",VLOOKUP(LEFT(VLOOKUP($A104,csapatok!$A:$GR,BG$271,FALSE),LEN(VLOOKUP($A104,csapatok!$A:$GR,BG$271,FALSE))-6),'csapat-ranglista'!$A:$CC,BG$272,FALSE)/8,VLOOKUP(VLOOKUP($A104,csapatok!$A:$GR,BG$271,FALSE),'csapat-ranglista'!$A:$CC,BG$272,FALSE)/4),0)</f>
        <v>0</v>
      </c>
      <c r="BH104" s="226">
        <f>IFERROR(IF(RIGHT(VLOOKUP($A104,csapatok!$A:$GR,BH$271,FALSE),5)="Csere",VLOOKUP(LEFT(VLOOKUP($A104,csapatok!$A:$GR,BH$271,FALSE),LEN(VLOOKUP($A104,csapatok!$A:$GR,BH$271,FALSE))-6),'csapat-ranglista'!$A:$CC,BH$272,FALSE)/8,VLOOKUP(VLOOKUP($A104,csapatok!$A:$GR,BH$271,FALSE),'csapat-ranglista'!$A:$CC,BH$272,FALSE)/4),0)</f>
        <v>0</v>
      </c>
      <c r="BI104" s="226">
        <f>IFERROR(IF(RIGHT(VLOOKUP($A104,csapatok!$A:$GR,BI$271,FALSE),5)="Csere",VLOOKUP(LEFT(VLOOKUP($A104,csapatok!$A:$GR,BI$271,FALSE),LEN(VLOOKUP($A104,csapatok!$A:$GR,BI$271,FALSE))-6),'csapat-ranglista'!$A:$CC,BI$272,FALSE)/8,VLOOKUP(VLOOKUP($A104,csapatok!$A:$GR,BI$271,FALSE),'csapat-ranglista'!$A:$CC,BI$272,FALSE)/4),0)</f>
        <v>0</v>
      </c>
      <c r="BJ104" s="226">
        <f>IFERROR(IF(RIGHT(VLOOKUP($A104,csapatok!$A:$GR,BJ$271,FALSE),5)="Csere",VLOOKUP(LEFT(VLOOKUP($A104,csapatok!$A:$GR,BJ$271,FALSE),LEN(VLOOKUP($A104,csapatok!$A:$GR,BJ$271,FALSE))-6),'csapat-ranglista'!$A:$CC,BJ$272,FALSE)/8,VLOOKUP(VLOOKUP($A104,csapatok!$A:$GR,BJ$271,FALSE),'csapat-ranglista'!$A:$CC,BJ$272,FALSE)/4),0)</f>
        <v>0</v>
      </c>
      <c r="BK104" s="226">
        <f>IFERROR(IF(RIGHT(VLOOKUP($A104,csapatok!$A:$GR,BK$271,FALSE),5)="Csere",VLOOKUP(LEFT(VLOOKUP($A104,csapatok!$A:$GR,BK$271,FALSE),LEN(VLOOKUP($A104,csapatok!$A:$GR,BK$271,FALSE))-6),'csapat-ranglista'!$A:$CC,BK$272,FALSE)/8,VLOOKUP(VLOOKUP($A104,csapatok!$A:$GR,BK$271,FALSE),'csapat-ranglista'!$A:$CC,BK$272,FALSE)/4),0)</f>
        <v>0</v>
      </c>
      <c r="BL104" s="226">
        <f>IFERROR(IF(RIGHT(VLOOKUP($A104,csapatok!$A:$GR,BL$271,FALSE),5)="Csere",VLOOKUP(LEFT(VLOOKUP($A104,csapatok!$A:$GR,BL$271,FALSE),LEN(VLOOKUP($A104,csapatok!$A:$GR,BL$271,FALSE))-6),'csapat-ranglista'!$A:$CC,BL$272,FALSE)/8,VLOOKUP(VLOOKUP($A104,csapatok!$A:$GR,BL$271,FALSE),'csapat-ranglista'!$A:$CC,BL$272,FALSE)/4),0)</f>
        <v>0</v>
      </c>
      <c r="BM104" s="226">
        <f>IFERROR(IF(RIGHT(VLOOKUP($A104,csapatok!$A:$GR,BM$271,FALSE),5)="Csere",VLOOKUP(LEFT(VLOOKUP($A104,csapatok!$A:$GR,BM$271,FALSE),LEN(VLOOKUP($A104,csapatok!$A:$GR,BM$271,FALSE))-6),'csapat-ranglista'!$A:$CC,BM$272,FALSE)/8,VLOOKUP(VLOOKUP($A104,csapatok!$A:$GR,BM$271,FALSE),'csapat-ranglista'!$A:$CC,BM$272,FALSE)/4),0)</f>
        <v>0</v>
      </c>
      <c r="BN104" s="226">
        <f>IFERROR(IF(RIGHT(VLOOKUP($A104,csapatok!$A:$GR,BN$271,FALSE),5)="Csere",VLOOKUP(LEFT(VLOOKUP($A104,csapatok!$A:$GR,BN$271,FALSE),LEN(VLOOKUP($A104,csapatok!$A:$GR,BN$271,FALSE))-6),'csapat-ranglista'!$A:$CC,BN$272,FALSE)/8,VLOOKUP(VLOOKUP($A104,csapatok!$A:$GR,BN$271,FALSE),'csapat-ranglista'!$A:$CC,BN$272,FALSE)/4),0)</f>
        <v>0</v>
      </c>
      <c r="BO104" s="226">
        <f>IFERROR(IF(RIGHT(VLOOKUP($A104,csapatok!$A:$GR,BO$271,FALSE),5)="Csere",VLOOKUP(LEFT(VLOOKUP($A104,csapatok!$A:$GR,BO$271,FALSE),LEN(VLOOKUP($A104,csapatok!$A:$GR,BO$271,FALSE))-6),'csapat-ranglista'!$A:$CC,BO$272,FALSE)/8,VLOOKUP(VLOOKUP($A104,csapatok!$A:$GR,BO$271,FALSE),'csapat-ranglista'!$A:$CC,BO$272,FALSE)/4),0)</f>
        <v>0</v>
      </c>
      <c r="BP104" s="226">
        <f>IFERROR(IF(RIGHT(VLOOKUP($A104,csapatok!$A:$GR,BP$271,FALSE),5)="Csere",VLOOKUP(LEFT(VLOOKUP($A104,csapatok!$A:$GR,BP$271,FALSE),LEN(VLOOKUP($A104,csapatok!$A:$GR,BP$271,FALSE))-6),'csapat-ranglista'!$A:$CC,BP$272,FALSE)/8,VLOOKUP(VLOOKUP($A104,csapatok!$A:$GR,BP$271,FALSE),'csapat-ranglista'!$A:$CC,BP$272,FALSE)/4),0)</f>
        <v>0</v>
      </c>
      <c r="BQ104" s="226">
        <f>IFERROR(IF(RIGHT(VLOOKUP($A104,csapatok!$A:$GR,BQ$271,FALSE),5)="Csere",VLOOKUP(LEFT(VLOOKUP($A104,csapatok!$A:$GR,BQ$271,FALSE),LEN(VLOOKUP($A104,csapatok!$A:$GR,BQ$271,FALSE))-6),'csapat-ranglista'!$A:$CC,BQ$272,FALSE)/8,VLOOKUP(VLOOKUP($A104,csapatok!$A:$GR,BQ$271,FALSE),'csapat-ranglista'!$A:$CC,BQ$272,FALSE)/4),0)</f>
        <v>0</v>
      </c>
      <c r="BR104" s="226">
        <f>IFERROR(IF(RIGHT(VLOOKUP($A104,csapatok!$A:$GR,BR$271,FALSE),5)="Csere",VLOOKUP(LEFT(VLOOKUP($A104,csapatok!$A:$GR,BR$271,FALSE),LEN(VLOOKUP($A104,csapatok!$A:$GR,BR$271,FALSE))-6),'csapat-ranglista'!$A:$CC,BR$272,FALSE)/8,VLOOKUP(VLOOKUP($A104,csapatok!$A:$GR,BR$271,FALSE),'csapat-ranglista'!$A:$CC,BR$272,FALSE)/4),0)</f>
        <v>0</v>
      </c>
      <c r="BS104" s="226">
        <f>IFERROR(IF(RIGHT(VLOOKUP($A104,csapatok!$A:$GR,BS$271,FALSE),5)="Csere",VLOOKUP(LEFT(VLOOKUP($A104,csapatok!$A:$GR,BS$271,FALSE),LEN(VLOOKUP($A104,csapatok!$A:$GR,BS$271,FALSE))-6),'csapat-ranglista'!$A:$CC,BS$272,FALSE)/8,VLOOKUP(VLOOKUP($A104,csapatok!$A:$GR,BS$271,FALSE),'csapat-ranglista'!$A:$CC,BS$272,FALSE)/4),0)</f>
        <v>0.93724772300817094</v>
      </c>
      <c r="BT104" s="226">
        <f>IFERROR(IF(RIGHT(VLOOKUP($A104,csapatok!$A:$GR,BT$271,FALSE),5)="Csere",VLOOKUP(LEFT(VLOOKUP($A104,csapatok!$A:$GR,BT$271,FALSE),LEN(VLOOKUP($A104,csapatok!$A:$GR,BT$271,FALSE))-6),'csapat-ranglista'!$A:$CC,BT$272,FALSE)/8,VLOOKUP(VLOOKUP($A104,csapatok!$A:$GR,BT$271,FALSE),'csapat-ranglista'!$A:$CC,BT$272,FALSE)/4),0)</f>
        <v>0</v>
      </c>
      <c r="BU104" s="226">
        <f>IFERROR(IF(RIGHT(VLOOKUP($A104,csapatok!$A:$GR,BU$271,FALSE),5)="Csere",VLOOKUP(LEFT(VLOOKUP($A104,csapatok!$A:$GR,BU$271,FALSE),LEN(VLOOKUP($A104,csapatok!$A:$GR,BU$271,FALSE))-6),'csapat-ranglista'!$A:$CC,BU$272,FALSE)/8,VLOOKUP(VLOOKUP($A104,csapatok!$A:$GR,BU$271,FALSE),'csapat-ranglista'!$A:$CC,BU$272,FALSE)/4),0)</f>
        <v>0</v>
      </c>
      <c r="BV104" s="226">
        <f>IFERROR(IF(RIGHT(VLOOKUP($A104,csapatok!$A:$GR,BV$271,FALSE),5)="Csere",VLOOKUP(LEFT(VLOOKUP($A104,csapatok!$A:$GR,BV$271,FALSE),LEN(VLOOKUP($A104,csapatok!$A:$GR,BV$271,FALSE))-6),'csapat-ranglista'!$A:$CC,BV$272,FALSE)/8,VLOOKUP(VLOOKUP($A104,csapatok!$A:$GR,BV$271,FALSE),'csapat-ranglista'!$A:$CC,BV$272,FALSE)/4),0)</f>
        <v>0</v>
      </c>
      <c r="BW104" s="226">
        <f>IFERROR(IF(RIGHT(VLOOKUP($A104,csapatok!$A:$GR,BW$271,FALSE),5)="Csere",VLOOKUP(LEFT(VLOOKUP($A104,csapatok!$A:$GR,BW$271,FALSE),LEN(VLOOKUP($A104,csapatok!$A:$GR,BW$271,FALSE))-6),'csapat-ranglista'!$A:$CC,BW$272,FALSE)/8,VLOOKUP(VLOOKUP($A104,csapatok!$A:$GR,BW$271,FALSE),'csapat-ranglista'!$A:$CC,BW$272,FALSE)/4),0)</f>
        <v>0</v>
      </c>
      <c r="BX104" s="226">
        <f>IFERROR(IF(RIGHT(VLOOKUP($A104,csapatok!$A:$GR,BX$271,FALSE),5)="Csere",VLOOKUP(LEFT(VLOOKUP($A104,csapatok!$A:$GR,BX$271,FALSE),LEN(VLOOKUP($A104,csapatok!$A:$GR,BX$271,FALSE))-6),'csapat-ranglista'!$A:$CC,BX$272,FALSE)/8,VLOOKUP(VLOOKUP($A104,csapatok!$A:$GR,BX$271,FALSE),'csapat-ranglista'!$A:$CC,BX$272,FALSE)/4),0)</f>
        <v>0</v>
      </c>
      <c r="BY104" s="226">
        <f>IFERROR(IF(RIGHT(VLOOKUP($A104,csapatok!$A:$GR,BY$271,FALSE),5)="Csere",VLOOKUP(LEFT(VLOOKUP($A104,csapatok!$A:$GR,BY$271,FALSE),LEN(VLOOKUP($A104,csapatok!$A:$GR,BY$271,FALSE))-6),'csapat-ranglista'!$A:$CC,BY$272,FALSE)/8,VLOOKUP(VLOOKUP($A104,csapatok!$A:$GR,BY$271,FALSE),'csapat-ranglista'!$A:$CC,BY$272,FALSE)/4),0)</f>
        <v>0</v>
      </c>
      <c r="BZ104" s="226">
        <f>IFERROR(IF(RIGHT(VLOOKUP($A104,csapatok!$A:$GR,BZ$271,FALSE),5)="Csere",VLOOKUP(LEFT(VLOOKUP($A104,csapatok!$A:$GR,BZ$271,FALSE),LEN(VLOOKUP($A104,csapatok!$A:$GR,BZ$271,FALSE))-6),'csapat-ranglista'!$A:$CC,BZ$272,FALSE)/8,VLOOKUP(VLOOKUP($A104,csapatok!$A:$GR,BZ$271,FALSE),'csapat-ranglista'!$A:$CC,BZ$272,FALSE)/4),0)</f>
        <v>0</v>
      </c>
      <c r="CA104" s="226">
        <f>IFERROR(IF(RIGHT(VLOOKUP($A104,csapatok!$A:$GR,CA$271,FALSE),5)="Csere",VLOOKUP(LEFT(VLOOKUP($A104,csapatok!$A:$GR,CA$271,FALSE),LEN(VLOOKUP($A104,csapatok!$A:$GR,CA$271,FALSE))-6),'csapat-ranglista'!$A:$CC,CA$272,FALSE)/8,VLOOKUP(VLOOKUP($A104,csapatok!$A:$GR,CA$271,FALSE),'csapat-ranglista'!$A:$CC,CA$272,FALSE)/4),0)</f>
        <v>0.35489969796386556</v>
      </c>
      <c r="CB104" s="226">
        <f>IFERROR(IF(RIGHT(VLOOKUP($A104,csapatok!$A:$GR,CB$271,FALSE),5)="Csere",VLOOKUP(LEFT(VLOOKUP($A104,csapatok!$A:$GR,CB$271,FALSE),LEN(VLOOKUP($A104,csapatok!$A:$GR,CB$271,FALSE))-6),'csapat-ranglista'!$A:$CC,CB$272,FALSE)/8,VLOOKUP(VLOOKUP($A104,csapatok!$A:$GR,CB$271,FALSE),'csapat-ranglista'!$A:$CC,CB$272,FALSE)/4),0)</f>
        <v>0</v>
      </c>
      <c r="CC104" s="226">
        <f>IFERROR(IF(RIGHT(VLOOKUP($A104,csapatok!$A:$GR,CC$271,FALSE),5)="Csere",VLOOKUP(LEFT(VLOOKUP($A104,csapatok!$A:$GR,CC$271,FALSE),LEN(VLOOKUP($A104,csapatok!$A:$GR,CC$271,FALSE))-6),'csapat-ranglista'!$A:$CC,CC$272,FALSE)/8,VLOOKUP(VLOOKUP($A104,csapatok!$A:$GR,CC$271,FALSE),'csapat-ranglista'!$A:$CC,CC$272,FALSE)/4),0)</f>
        <v>0</v>
      </c>
      <c r="CD104" s="226">
        <f>IFERROR(IF(RIGHT(VLOOKUP($A104,csapatok!$A:$GR,CD$271,FALSE),5)="Csere",VLOOKUP(LEFT(VLOOKUP($A104,csapatok!$A:$GR,CD$271,FALSE),LEN(VLOOKUP($A104,csapatok!$A:$GR,CD$271,FALSE))-6),'csapat-ranglista'!$A:$CC,CD$272,FALSE)/8,VLOOKUP(VLOOKUP($A104,csapatok!$A:$GR,CD$271,FALSE),'csapat-ranglista'!$A:$CC,CD$272,FALSE)/4),0)</f>
        <v>0</v>
      </c>
      <c r="CE104" s="226">
        <f>IFERROR(IF(RIGHT(VLOOKUP($A104,csapatok!$A:$GR,CE$271,FALSE),5)="Csere",VLOOKUP(LEFT(VLOOKUP($A104,csapatok!$A:$GR,CE$271,FALSE),LEN(VLOOKUP($A104,csapatok!$A:$GR,CE$271,FALSE))-6),'csapat-ranglista'!$A:$CC,CE$272,FALSE)/8,VLOOKUP(VLOOKUP($A104,csapatok!$A:$GR,CE$271,FALSE),'csapat-ranglista'!$A:$CC,CE$272,FALSE)/4),0)</f>
        <v>0.30513579451463302</v>
      </c>
      <c r="CF104" s="226">
        <f>IFERROR(IF(RIGHT(VLOOKUP($A104,csapatok!$A:$GR,CF$271,FALSE),5)="Csere",VLOOKUP(LEFT(VLOOKUP($A104,csapatok!$A:$GR,CF$271,FALSE),LEN(VLOOKUP($A104,csapatok!$A:$GR,CF$271,FALSE))-6),'csapat-ranglista'!$A:$CC,CF$272,FALSE)/8,VLOOKUP(VLOOKUP($A104,csapatok!$A:$GR,CF$271,FALSE),'csapat-ranglista'!$A:$CC,CF$272,FALSE)/4),0)</f>
        <v>0</v>
      </c>
      <c r="CG104" s="226">
        <f>IFERROR(IF(RIGHT(VLOOKUP($A104,csapatok!$A:$GR,CG$271,FALSE),5)="Csere",VLOOKUP(LEFT(VLOOKUP($A104,csapatok!$A:$GR,CG$271,FALSE),LEN(VLOOKUP($A104,csapatok!$A:$GR,CG$271,FALSE))-6),'csapat-ranglista'!$A:$CC,CG$272,FALSE)/8,VLOOKUP(VLOOKUP($A104,csapatok!$A:$GR,CG$271,FALSE),'csapat-ranglista'!$A:$CC,CG$272,FALSE)/4),0)</f>
        <v>0</v>
      </c>
      <c r="CH104" s="226">
        <f>IFERROR(IF(RIGHT(VLOOKUP($A104,csapatok!$A:$GR,CH$271,FALSE),5)="Csere",VLOOKUP(LEFT(VLOOKUP($A104,csapatok!$A:$GR,CH$271,FALSE),LEN(VLOOKUP($A104,csapatok!$A:$GR,CH$271,FALSE))-6),'csapat-ranglista'!$A:$CC,CH$272,FALSE)/8,VLOOKUP(VLOOKUP($A104,csapatok!$A:$GR,CH$271,FALSE),'csapat-ranglista'!$A:$CC,CH$272,FALSE)/4),0)</f>
        <v>0</v>
      </c>
      <c r="CI104" s="226">
        <f>IFERROR(IF(RIGHT(VLOOKUP($A104,csapatok!$A:$GR,CI$271,FALSE),5)="Csere",VLOOKUP(LEFT(VLOOKUP($A104,csapatok!$A:$GR,CI$271,FALSE),LEN(VLOOKUP($A104,csapatok!$A:$GR,CI$271,FALSE))-6),'csapat-ranglista'!$A:$CC,CI$272,FALSE)/8,VLOOKUP(VLOOKUP($A104,csapatok!$A:$GR,CI$271,FALSE),'csapat-ranglista'!$A:$CC,CI$272,FALSE)/4),0)</f>
        <v>0</v>
      </c>
      <c r="CJ104" s="227">
        <f>versenyek!$IQ$11*IFERROR(VLOOKUP(VLOOKUP($A104,versenyek!IP:IR,3,FALSE),szabalyok!$A$16:$B$23,2,FALSE)/4,0)</f>
        <v>0</v>
      </c>
      <c r="CK104" s="227">
        <f>versenyek!$IT$11*IFERROR(VLOOKUP(VLOOKUP($A104,versenyek!IS:IU,3,FALSE),szabalyok!$A$16:$B$23,2,FALSE)/4,0)</f>
        <v>0</v>
      </c>
      <c r="CL104" s="226"/>
      <c r="CM104" s="250">
        <f t="shared" si="4"/>
        <v>1.5972832154866694</v>
      </c>
    </row>
    <row r="105" spans="1:91">
      <c r="A105" s="32" t="s">
        <v>544</v>
      </c>
      <c r="B105" s="133">
        <v>30213</v>
      </c>
      <c r="C105" s="133" t="str">
        <f>IF(B105=0,"",IF(B105&lt;$C$1,"felnőtt","ifi"))</f>
        <v>felnőtt</v>
      </c>
      <c r="D105" s="32" t="s">
        <v>9</v>
      </c>
      <c r="E105" s="47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>
        <f>IFERROR(IF(RIGHT(VLOOKUP($A105,csapatok!$A:$BL,X$271,FALSE),5)="Csere",VLOOKUP(LEFT(VLOOKUP($A105,csapatok!$A:$BL,X$271,FALSE),LEN(VLOOKUP($A105,csapatok!$A:$BL,X$271,FALSE))-6),'csapat-ranglista'!$A:$CC,X$272,FALSE)/8,VLOOKUP(VLOOKUP($A105,csapatok!$A:$BL,X$271,FALSE),'csapat-ranglista'!$A:$CC,X$272,FALSE)/4),0)</f>
        <v>0</v>
      </c>
      <c r="Y105" s="32">
        <f>IFERROR(IF(RIGHT(VLOOKUP($A105,csapatok!$A:$BL,Y$271,FALSE),5)="Csere",VLOOKUP(LEFT(VLOOKUP($A105,csapatok!$A:$BL,Y$271,FALSE),LEN(VLOOKUP($A105,csapatok!$A:$BL,Y$271,FALSE))-6),'csapat-ranglista'!$A:$CC,Y$272,FALSE)/8,VLOOKUP(VLOOKUP($A105,csapatok!$A:$BL,Y$271,FALSE),'csapat-ranglista'!$A:$CC,Y$272,FALSE)/4),0)</f>
        <v>0</v>
      </c>
      <c r="Z105" s="32">
        <f>IFERROR(IF(RIGHT(VLOOKUP($A105,csapatok!$A:$BL,Z$271,FALSE),5)="Csere",VLOOKUP(LEFT(VLOOKUP($A105,csapatok!$A:$BL,Z$271,FALSE),LEN(VLOOKUP($A105,csapatok!$A:$BL,Z$271,FALSE))-6),'csapat-ranglista'!$A:$CC,Z$272,FALSE)/8,VLOOKUP(VLOOKUP($A105,csapatok!$A:$BL,Z$271,FALSE),'csapat-ranglista'!$A:$CC,Z$272,FALSE)/4),0)</f>
        <v>3.2130690094420524</v>
      </c>
      <c r="AA105" s="32">
        <f>IFERROR(IF(RIGHT(VLOOKUP($A105,csapatok!$A:$BL,AA$271,FALSE),5)="Csere",VLOOKUP(LEFT(VLOOKUP($A105,csapatok!$A:$BL,AA$271,FALSE),LEN(VLOOKUP($A105,csapatok!$A:$BL,AA$271,FALSE))-6),'csapat-ranglista'!$A:$CC,AA$272,FALSE)/8,VLOOKUP(VLOOKUP($A105,csapatok!$A:$BL,AA$271,FALSE),'csapat-ranglista'!$A:$CC,AA$272,FALSE)/4),0)</f>
        <v>0</v>
      </c>
      <c r="AB105" s="226">
        <f>IFERROR(IF(RIGHT(VLOOKUP($A105,csapatok!$A:$BL,AB$271,FALSE),5)="Csere",VLOOKUP(LEFT(VLOOKUP($A105,csapatok!$A:$BL,AB$271,FALSE),LEN(VLOOKUP($A105,csapatok!$A:$BL,AB$271,FALSE))-6),'csapat-ranglista'!$A:$CC,AB$272,FALSE)/8,VLOOKUP(VLOOKUP($A105,csapatok!$A:$BL,AB$271,FALSE),'csapat-ranglista'!$A:$CC,AB$272,FALSE)/4),0)</f>
        <v>0</v>
      </c>
      <c r="AC105" s="226">
        <f>IFERROR(IF(RIGHT(VLOOKUP($A105,csapatok!$A:$BL,AC$271,FALSE),5)="Csere",VLOOKUP(LEFT(VLOOKUP($A105,csapatok!$A:$BL,AC$271,FALSE),LEN(VLOOKUP($A105,csapatok!$A:$BL,AC$271,FALSE))-6),'csapat-ranglista'!$A:$CC,AC$272,FALSE)/8,VLOOKUP(VLOOKUP($A105,csapatok!$A:$BL,AC$271,FALSE),'csapat-ranglista'!$A:$CC,AC$272,FALSE)/4),0)</f>
        <v>0</v>
      </c>
      <c r="AD105" s="226">
        <f>IFERROR(IF(RIGHT(VLOOKUP($A105,csapatok!$A:$BL,AD$271,FALSE),5)="Csere",VLOOKUP(LEFT(VLOOKUP($A105,csapatok!$A:$BL,AD$271,FALSE),LEN(VLOOKUP($A105,csapatok!$A:$BL,AD$271,FALSE))-6),'csapat-ranglista'!$A:$CC,AD$272,FALSE)/8,VLOOKUP(VLOOKUP($A105,csapatok!$A:$BL,AD$271,FALSE),'csapat-ranglista'!$A:$CC,AD$272,FALSE)/4),0)</f>
        <v>0</v>
      </c>
      <c r="AE105" s="226">
        <f>IFERROR(IF(RIGHT(VLOOKUP($A105,csapatok!$A:$BL,AE$271,FALSE),5)="Csere",VLOOKUP(LEFT(VLOOKUP($A105,csapatok!$A:$BL,AE$271,FALSE),LEN(VLOOKUP($A105,csapatok!$A:$BL,AE$271,FALSE))-6),'csapat-ranglista'!$A:$CC,AE$272,FALSE)/8,VLOOKUP(VLOOKUP($A105,csapatok!$A:$BL,AE$271,FALSE),'csapat-ranglista'!$A:$CC,AE$272,FALSE)/4),0)</f>
        <v>0</v>
      </c>
      <c r="AF105" s="226">
        <f>IFERROR(IF(RIGHT(VLOOKUP($A105,csapatok!$A:$BL,AF$271,FALSE),5)="Csere",VLOOKUP(LEFT(VLOOKUP($A105,csapatok!$A:$BL,AF$271,FALSE),LEN(VLOOKUP($A105,csapatok!$A:$BL,AF$271,FALSE))-6),'csapat-ranglista'!$A:$CC,AF$272,FALSE)/8,VLOOKUP(VLOOKUP($A105,csapatok!$A:$BL,AF$271,FALSE),'csapat-ranglista'!$A:$CC,AF$272,FALSE)/4),0)</f>
        <v>0</v>
      </c>
      <c r="AG105" s="226">
        <f>IFERROR(IF(RIGHT(VLOOKUP($A105,csapatok!$A:$BL,AG$271,FALSE),5)="Csere",VLOOKUP(LEFT(VLOOKUP($A105,csapatok!$A:$BL,AG$271,FALSE),LEN(VLOOKUP($A105,csapatok!$A:$BL,AG$271,FALSE))-6),'csapat-ranglista'!$A:$CC,AG$272,FALSE)/8,VLOOKUP(VLOOKUP($A105,csapatok!$A:$BL,AG$271,FALSE),'csapat-ranglista'!$A:$CC,AG$272,FALSE)/4),0)</f>
        <v>0</v>
      </c>
      <c r="AH105" s="226">
        <f>IFERROR(IF(RIGHT(VLOOKUP($A105,csapatok!$A:$BL,AH$271,FALSE),5)="Csere",VLOOKUP(LEFT(VLOOKUP($A105,csapatok!$A:$BL,AH$271,FALSE),LEN(VLOOKUP($A105,csapatok!$A:$BL,AH$271,FALSE))-6),'csapat-ranglista'!$A:$CC,AH$272,FALSE)/8,VLOOKUP(VLOOKUP($A105,csapatok!$A:$BL,AH$271,FALSE),'csapat-ranglista'!$A:$CC,AH$272,FALSE)/4),0)</f>
        <v>0</v>
      </c>
      <c r="AI105" s="226">
        <f>IFERROR(IF(RIGHT(VLOOKUP($A105,csapatok!$A:$BL,AI$271,FALSE),5)="Csere",VLOOKUP(LEFT(VLOOKUP($A105,csapatok!$A:$BL,AI$271,FALSE),LEN(VLOOKUP($A105,csapatok!$A:$BL,AI$271,FALSE))-6),'csapat-ranglista'!$A:$CC,AI$272,FALSE)/8,VLOOKUP(VLOOKUP($A105,csapatok!$A:$BL,AI$271,FALSE),'csapat-ranglista'!$A:$CC,AI$272,FALSE)/4),0)</f>
        <v>0</v>
      </c>
      <c r="AJ105" s="226">
        <f>IFERROR(IF(RIGHT(VLOOKUP($A105,csapatok!$A:$BL,AJ$271,FALSE),5)="Csere",VLOOKUP(LEFT(VLOOKUP($A105,csapatok!$A:$BL,AJ$271,FALSE),LEN(VLOOKUP($A105,csapatok!$A:$BL,AJ$271,FALSE))-6),'csapat-ranglista'!$A:$CC,AJ$272,FALSE)/8,VLOOKUP(VLOOKUP($A105,csapatok!$A:$BL,AJ$271,FALSE),'csapat-ranglista'!$A:$CC,AJ$272,FALSE)/2),0)</f>
        <v>0</v>
      </c>
      <c r="AK105" s="226">
        <f>IFERROR(IF(RIGHT(VLOOKUP($A105,csapatok!$A:$CN,AK$271,FALSE),5)="Csere",VLOOKUP(LEFT(VLOOKUP($A105,csapatok!$A:$CN,AK$271,FALSE),LEN(VLOOKUP($A105,csapatok!$A:$CN,AK$271,FALSE))-6),'csapat-ranglista'!$A:$CC,AK$272,FALSE)/8,VLOOKUP(VLOOKUP($A105,csapatok!$A:$CN,AK$271,FALSE),'csapat-ranglista'!$A:$CC,AK$272,FALSE)/4),0)</f>
        <v>0</v>
      </c>
      <c r="AL105" s="226">
        <f>IFERROR(IF(RIGHT(VLOOKUP($A105,csapatok!$A:$CN,AL$271,FALSE),5)="Csere",VLOOKUP(LEFT(VLOOKUP($A105,csapatok!$A:$CN,AL$271,FALSE),LEN(VLOOKUP($A105,csapatok!$A:$CN,AL$271,FALSE))-6),'csapat-ranglista'!$A:$CC,AL$272,FALSE)/8,VLOOKUP(VLOOKUP($A105,csapatok!$A:$CN,AL$271,FALSE),'csapat-ranglista'!$A:$CC,AL$272,FALSE)/4),0)</f>
        <v>0</v>
      </c>
      <c r="AM105" s="226">
        <f>IFERROR(IF(RIGHT(VLOOKUP($A105,csapatok!$A:$CN,AM$271,FALSE),5)="Csere",VLOOKUP(LEFT(VLOOKUP($A105,csapatok!$A:$CN,AM$271,FALSE),LEN(VLOOKUP($A105,csapatok!$A:$CN,AM$271,FALSE))-6),'csapat-ranglista'!$A:$CC,AM$272,FALSE)/8,VLOOKUP(VLOOKUP($A105,csapatok!$A:$CN,AM$271,FALSE),'csapat-ranglista'!$A:$CC,AM$272,FALSE)/4),0)</f>
        <v>0</v>
      </c>
      <c r="AN105" s="226">
        <f>IFERROR(IF(RIGHT(VLOOKUP($A105,csapatok!$A:$CN,AN$271,FALSE),5)="Csere",VLOOKUP(LEFT(VLOOKUP($A105,csapatok!$A:$CN,AN$271,FALSE),LEN(VLOOKUP($A105,csapatok!$A:$CN,AN$271,FALSE))-6),'csapat-ranglista'!$A:$CC,AN$272,FALSE)/8,VLOOKUP(VLOOKUP($A105,csapatok!$A:$CN,AN$271,FALSE),'csapat-ranglista'!$A:$CC,AN$272,FALSE)/4),0)</f>
        <v>0</v>
      </c>
      <c r="AO105" s="226">
        <f>IFERROR(IF(RIGHT(VLOOKUP($A105,csapatok!$A:$CN,AO$271,FALSE),5)="Csere",VLOOKUP(LEFT(VLOOKUP($A105,csapatok!$A:$CN,AO$271,FALSE),LEN(VLOOKUP($A105,csapatok!$A:$CN,AO$271,FALSE))-6),'csapat-ranglista'!$A:$CC,AO$272,FALSE)/8,VLOOKUP(VLOOKUP($A105,csapatok!$A:$CN,AO$271,FALSE),'csapat-ranglista'!$A:$CC,AO$272,FALSE)/4),0)</f>
        <v>0</v>
      </c>
      <c r="AP105" s="226">
        <f>IFERROR(IF(RIGHT(VLOOKUP($A105,csapatok!$A:$CN,AP$271,FALSE),5)="Csere",VLOOKUP(LEFT(VLOOKUP($A105,csapatok!$A:$CN,AP$271,FALSE),LEN(VLOOKUP($A105,csapatok!$A:$CN,AP$271,FALSE))-6),'csapat-ranglista'!$A:$CC,AP$272,FALSE)/8,VLOOKUP(VLOOKUP($A105,csapatok!$A:$CN,AP$271,FALSE),'csapat-ranglista'!$A:$CC,AP$272,FALSE)/4),0)</f>
        <v>0</v>
      </c>
      <c r="AQ105" s="226">
        <f>IFERROR(IF(RIGHT(VLOOKUP($A105,csapatok!$A:$CN,AQ$271,FALSE),5)="Csere",VLOOKUP(LEFT(VLOOKUP($A105,csapatok!$A:$CN,AQ$271,FALSE),LEN(VLOOKUP($A105,csapatok!$A:$CN,AQ$271,FALSE))-6),'csapat-ranglista'!$A:$CC,AQ$272,FALSE)/8,VLOOKUP(VLOOKUP($A105,csapatok!$A:$CN,AQ$271,FALSE),'csapat-ranglista'!$A:$CC,AQ$272,FALSE)/4),0)</f>
        <v>0.41223339454114183</v>
      </c>
      <c r="AR105" s="226">
        <f>IFERROR(IF(RIGHT(VLOOKUP($A105,csapatok!$A:$CN,AR$271,FALSE),5)="Csere",VLOOKUP(LEFT(VLOOKUP($A105,csapatok!$A:$CN,AR$271,FALSE),LEN(VLOOKUP($A105,csapatok!$A:$CN,AR$271,FALSE))-6),'csapat-ranglista'!$A:$CC,AR$272,FALSE)/8,VLOOKUP(VLOOKUP($A105,csapatok!$A:$CN,AR$271,FALSE),'csapat-ranglista'!$A:$CC,AR$272,FALSE)/4),0)</f>
        <v>0</v>
      </c>
      <c r="AS105" s="226">
        <f>IFERROR(IF(RIGHT(VLOOKUP($A105,csapatok!$A:$CN,AS$271,FALSE),5)="Csere",VLOOKUP(LEFT(VLOOKUP($A105,csapatok!$A:$CN,AS$271,FALSE),LEN(VLOOKUP($A105,csapatok!$A:$CN,AS$271,FALSE))-6),'csapat-ranglista'!$A:$CC,AS$272,FALSE)/8,VLOOKUP(VLOOKUP($A105,csapatok!$A:$CN,AS$271,FALSE),'csapat-ranglista'!$A:$CC,AS$272,FALSE)/4),0)</f>
        <v>3.4014219166403166</v>
      </c>
      <c r="AT105" s="226">
        <f>IFERROR(IF(RIGHT(VLOOKUP($A105,csapatok!$A:$CN,AT$271,FALSE),5)="Csere",VLOOKUP(LEFT(VLOOKUP($A105,csapatok!$A:$CN,AT$271,FALSE),LEN(VLOOKUP($A105,csapatok!$A:$CN,AT$271,FALSE))-6),'csapat-ranglista'!$A:$CC,AT$272,FALSE)/8,VLOOKUP(VLOOKUP($A105,csapatok!$A:$CN,AT$271,FALSE),'csapat-ranglista'!$A:$CC,AT$272,FALSE)/4),0)</f>
        <v>0</v>
      </c>
      <c r="AU105" s="226">
        <f>IFERROR(IF(RIGHT(VLOOKUP($A105,csapatok!$A:$CN,AU$271,FALSE),5)="Csere",VLOOKUP(LEFT(VLOOKUP($A105,csapatok!$A:$CN,AU$271,FALSE),LEN(VLOOKUP($A105,csapatok!$A:$CN,AU$271,FALSE))-6),'csapat-ranglista'!$A:$CC,AU$272,FALSE)/8,VLOOKUP(VLOOKUP($A105,csapatok!$A:$CN,AU$271,FALSE),'csapat-ranglista'!$A:$CC,AU$272,FALSE)/4),0)</f>
        <v>0</v>
      </c>
      <c r="AV105" s="226">
        <f>IFERROR(IF(RIGHT(VLOOKUP($A105,csapatok!$A:$CN,AV$271,FALSE),5)="Csere",VLOOKUP(LEFT(VLOOKUP($A105,csapatok!$A:$CN,AV$271,FALSE),LEN(VLOOKUP($A105,csapatok!$A:$CN,AV$271,FALSE))-6),'csapat-ranglista'!$A:$CC,AV$272,FALSE)/8,VLOOKUP(VLOOKUP($A105,csapatok!$A:$CN,AV$271,FALSE),'csapat-ranglista'!$A:$CC,AV$272,FALSE)/4),0)</f>
        <v>0</v>
      </c>
      <c r="AW105" s="226">
        <f>IFERROR(IF(RIGHT(VLOOKUP($A105,csapatok!$A:$CN,AW$271,FALSE),5)="Csere",VLOOKUP(LEFT(VLOOKUP($A105,csapatok!$A:$CN,AW$271,FALSE),LEN(VLOOKUP($A105,csapatok!$A:$CN,AW$271,FALSE))-6),'csapat-ranglista'!$A:$CC,AW$272,FALSE)/8,VLOOKUP(VLOOKUP($A105,csapatok!$A:$CN,AW$271,FALSE),'csapat-ranglista'!$A:$CC,AW$272,FALSE)/4),0)</f>
        <v>0</v>
      </c>
      <c r="AX105" s="226">
        <f>IFERROR(IF(RIGHT(VLOOKUP($A105,csapatok!$A:$CN,AX$271,FALSE),5)="Csere",VLOOKUP(LEFT(VLOOKUP($A105,csapatok!$A:$CN,AX$271,FALSE),LEN(VLOOKUP($A105,csapatok!$A:$CN,AX$271,FALSE))-6),'csapat-ranglista'!$A:$CC,AX$272,FALSE)/8,VLOOKUP(VLOOKUP($A105,csapatok!$A:$CN,AX$271,FALSE),'csapat-ranglista'!$A:$CC,AX$272,FALSE)/4),0)</f>
        <v>0</v>
      </c>
      <c r="AY105" s="226">
        <f>IFERROR(IF(RIGHT(VLOOKUP($A105,csapatok!$A:$GR,AY$271,FALSE),5)="Csere",VLOOKUP(LEFT(VLOOKUP($A105,csapatok!$A:$GR,AY$271,FALSE),LEN(VLOOKUP($A105,csapatok!$A:$GR,AY$271,FALSE))-6),'csapat-ranglista'!$A:$CC,AY$272,FALSE)/8,VLOOKUP(VLOOKUP($A105,csapatok!$A:$GR,AY$271,FALSE),'csapat-ranglista'!$A:$CC,AY$272,FALSE)/4),0)</f>
        <v>0</v>
      </c>
      <c r="AZ105" s="226">
        <f>IFERROR(IF(RIGHT(VLOOKUP($A105,csapatok!$A:$GR,AZ$271,FALSE),5)="Csere",VLOOKUP(LEFT(VLOOKUP($A105,csapatok!$A:$GR,AZ$271,FALSE),LEN(VLOOKUP($A105,csapatok!$A:$GR,AZ$271,FALSE))-6),'csapat-ranglista'!$A:$CC,AZ$272,FALSE)/8,VLOOKUP(VLOOKUP($A105,csapatok!$A:$GR,AZ$271,FALSE),'csapat-ranglista'!$A:$CC,AZ$272,FALSE)/4),0)</f>
        <v>0</v>
      </c>
      <c r="BA105" s="226">
        <f>IFERROR(IF(RIGHT(VLOOKUP($A105,csapatok!$A:$GR,BA$271,FALSE),5)="Csere",VLOOKUP(LEFT(VLOOKUP($A105,csapatok!$A:$GR,BA$271,FALSE),LEN(VLOOKUP($A105,csapatok!$A:$GR,BA$271,FALSE))-6),'csapat-ranglista'!$A:$CC,BA$272,FALSE)/8,VLOOKUP(VLOOKUP($A105,csapatok!$A:$GR,BA$271,FALSE),'csapat-ranglista'!$A:$CC,BA$272,FALSE)/4),0)</f>
        <v>0</v>
      </c>
      <c r="BB105" s="226">
        <f>IFERROR(IF(RIGHT(VLOOKUP($A105,csapatok!$A:$GR,BB$271,FALSE),5)="Csere",VLOOKUP(LEFT(VLOOKUP($A105,csapatok!$A:$GR,BB$271,FALSE),LEN(VLOOKUP($A105,csapatok!$A:$GR,BB$271,FALSE))-6),'csapat-ranglista'!$A:$CC,BB$272,FALSE)/8,VLOOKUP(VLOOKUP($A105,csapatok!$A:$GR,BB$271,FALSE),'csapat-ranglista'!$A:$CC,BB$272,FALSE)/4),0)</f>
        <v>0</v>
      </c>
      <c r="BC105" s="227">
        <f>versenyek!$ES$11*IFERROR(VLOOKUP(VLOOKUP($A105,versenyek!ER:ET,3,FALSE),szabalyok!$A$16:$B$23,2,FALSE)/4,0)</f>
        <v>0</v>
      </c>
      <c r="BD105" s="227">
        <f>versenyek!$EV$11*IFERROR(VLOOKUP(VLOOKUP($A105,versenyek!EU:EW,3,FALSE),szabalyok!$A$16:$B$23,2,FALSE)/4,0)</f>
        <v>0</v>
      </c>
      <c r="BE105" s="226">
        <f>IFERROR(IF(RIGHT(VLOOKUP($A105,csapatok!$A:$GR,BE$271,FALSE),5)="Csere",VLOOKUP(LEFT(VLOOKUP($A105,csapatok!$A:$GR,BE$271,FALSE),LEN(VLOOKUP($A105,csapatok!$A:$GR,BE$271,FALSE))-6),'csapat-ranglista'!$A:$CC,BE$272,FALSE)/8,VLOOKUP(VLOOKUP($A105,csapatok!$A:$GR,BE$271,FALSE),'csapat-ranglista'!$A:$CC,BE$272,FALSE)/4),0)</f>
        <v>5.4226800803959208</v>
      </c>
      <c r="BF105" s="226">
        <f>IFERROR(IF(RIGHT(VLOOKUP($A105,csapatok!$A:$GR,BF$271,FALSE),5)="Csere",VLOOKUP(LEFT(VLOOKUP($A105,csapatok!$A:$GR,BF$271,FALSE),LEN(VLOOKUP($A105,csapatok!$A:$GR,BF$271,FALSE))-6),'csapat-ranglista'!$A:$CC,BF$272,FALSE)/8,VLOOKUP(VLOOKUP($A105,csapatok!$A:$GR,BF$271,FALSE),'csapat-ranglista'!$A:$CC,BF$272,FALSE)/4),0)</f>
        <v>0</v>
      </c>
      <c r="BG105" s="226">
        <f>IFERROR(IF(RIGHT(VLOOKUP($A105,csapatok!$A:$GR,BG$271,FALSE),5)="Csere",VLOOKUP(LEFT(VLOOKUP($A105,csapatok!$A:$GR,BG$271,FALSE),LEN(VLOOKUP($A105,csapatok!$A:$GR,BG$271,FALSE))-6),'csapat-ranglista'!$A:$CC,BG$272,FALSE)/8,VLOOKUP(VLOOKUP($A105,csapatok!$A:$GR,BG$271,FALSE),'csapat-ranglista'!$A:$CC,BG$272,FALSE)/4),0)</f>
        <v>0</v>
      </c>
      <c r="BH105" s="226">
        <f>IFERROR(IF(RIGHT(VLOOKUP($A105,csapatok!$A:$GR,BH$271,FALSE),5)="Csere",VLOOKUP(LEFT(VLOOKUP($A105,csapatok!$A:$GR,BH$271,FALSE),LEN(VLOOKUP($A105,csapatok!$A:$GR,BH$271,FALSE))-6),'csapat-ranglista'!$A:$CC,BH$272,FALSE)/8,VLOOKUP(VLOOKUP($A105,csapatok!$A:$GR,BH$271,FALSE),'csapat-ranglista'!$A:$CC,BH$272,FALSE)/4),0)</f>
        <v>0</v>
      </c>
      <c r="BI105" s="226">
        <f>IFERROR(IF(RIGHT(VLOOKUP($A105,csapatok!$A:$GR,BI$271,FALSE),5)="Csere",VLOOKUP(LEFT(VLOOKUP($A105,csapatok!$A:$GR,BI$271,FALSE),LEN(VLOOKUP($A105,csapatok!$A:$GR,BI$271,FALSE))-6),'csapat-ranglista'!$A:$CC,BI$272,FALSE)/8,VLOOKUP(VLOOKUP($A105,csapatok!$A:$GR,BI$271,FALSE),'csapat-ranglista'!$A:$CC,BI$272,FALSE)/4),0)</f>
        <v>0</v>
      </c>
      <c r="BJ105" s="226">
        <f>IFERROR(IF(RIGHT(VLOOKUP($A105,csapatok!$A:$GR,BJ$271,FALSE),5)="Csere",VLOOKUP(LEFT(VLOOKUP($A105,csapatok!$A:$GR,BJ$271,FALSE),LEN(VLOOKUP($A105,csapatok!$A:$GR,BJ$271,FALSE))-6),'csapat-ranglista'!$A:$CC,BJ$272,FALSE)/8,VLOOKUP(VLOOKUP($A105,csapatok!$A:$GR,BJ$271,FALSE),'csapat-ranglista'!$A:$CC,BJ$272,FALSE)/4),0)</f>
        <v>0</v>
      </c>
      <c r="BK105" s="226">
        <f>IFERROR(IF(RIGHT(VLOOKUP($A105,csapatok!$A:$GR,BK$271,FALSE),5)="Csere",VLOOKUP(LEFT(VLOOKUP($A105,csapatok!$A:$GR,BK$271,FALSE),LEN(VLOOKUP($A105,csapatok!$A:$GR,BK$271,FALSE))-6),'csapat-ranglista'!$A:$CC,BK$272,FALSE)/8,VLOOKUP(VLOOKUP($A105,csapatok!$A:$GR,BK$271,FALSE),'csapat-ranglista'!$A:$CC,BK$272,FALSE)/4),0)</f>
        <v>0</v>
      </c>
      <c r="BL105" s="226">
        <f>IFERROR(IF(RIGHT(VLOOKUP($A105,csapatok!$A:$GR,BL$271,FALSE),5)="Csere",VLOOKUP(LEFT(VLOOKUP($A105,csapatok!$A:$GR,BL$271,FALSE),LEN(VLOOKUP($A105,csapatok!$A:$GR,BL$271,FALSE))-6),'csapat-ranglista'!$A:$CC,BL$272,FALSE)/8,VLOOKUP(VLOOKUP($A105,csapatok!$A:$GR,BL$271,FALSE),'csapat-ranglista'!$A:$CC,BL$272,FALSE)/4),0)</f>
        <v>1.5135084216350414</v>
      </c>
      <c r="BM105" s="226">
        <f>IFERROR(IF(RIGHT(VLOOKUP($A105,csapatok!$A:$GR,BM$271,FALSE),5)="Csere",VLOOKUP(LEFT(VLOOKUP($A105,csapatok!$A:$GR,BM$271,FALSE),LEN(VLOOKUP($A105,csapatok!$A:$GR,BM$271,FALSE))-6),'csapat-ranglista'!$A:$CC,BM$272,FALSE)/8,VLOOKUP(VLOOKUP($A105,csapatok!$A:$GR,BM$271,FALSE),'csapat-ranglista'!$A:$CC,BM$272,FALSE)/4),0)</f>
        <v>0</v>
      </c>
      <c r="BN105" s="226">
        <f>IFERROR(IF(RIGHT(VLOOKUP($A105,csapatok!$A:$GR,BN$271,FALSE),5)="Csere",VLOOKUP(LEFT(VLOOKUP($A105,csapatok!$A:$GR,BN$271,FALSE),LEN(VLOOKUP($A105,csapatok!$A:$GR,BN$271,FALSE))-6),'csapat-ranglista'!$A:$CC,BN$272,FALSE)/8,VLOOKUP(VLOOKUP($A105,csapatok!$A:$GR,BN$271,FALSE),'csapat-ranglista'!$A:$CC,BN$272,FALSE)/4),0)</f>
        <v>0</v>
      </c>
      <c r="BO105" s="226">
        <f>IFERROR(IF(RIGHT(VLOOKUP($A105,csapatok!$A:$GR,BO$271,FALSE),5)="Csere",VLOOKUP(LEFT(VLOOKUP($A105,csapatok!$A:$GR,BO$271,FALSE),LEN(VLOOKUP($A105,csapatok!$A:$GR,BO$271,FALSE))-6),'csapat-ranglista'!$A:$CC,BO$272,FALSE)/8,VLOOKUP(VLOOKUP($A105,csapatok!$A:$GR,BO$271,FALSE),'csapat-ranglista'!$A:$CC,BO$272,FALSE)/4),0)</f>
        <v>0</v>
      </c>
      <c r="BP105" s="226">
        <f>IFERROR(IF(RIGHT(VLOOKUP($A105,csapatok!$A:$GR,BP$271,FALSE),5)="Csere",VLOOKUP(LEFT(VLOOKUP($A105,csapatok!$A:$GR,BP$271,FALSE),LEN(VLOOKUP($A105,csapatok!$A:$GR,BP$271,FALSE))-6),'csapat-ranglista'!$A:$CC,BP$272,FALSE)/8,VLOOKUP(VLOOKUP($A105,csapatok!$A:$GR,BP$271,FALSE),'csapat-ranglista'!$A:$CC,BP$272,FALSE)/4),0)</f>
        <v>0</v>
      </c>
      <c r="BQ105" s="226">
        <f>IFERROR(IF(RIGHT(VLOOKUP($A105,csapatok!$A:$GR,BQ$271,FALSE),5)="Csere",VLOOKUP(LEFT(VLOOKUP($A105,csapatok!$A:$GR,BQ$271,FALSE),LEN(VLOOKUP($A105,csapatok!$A:$GR,BQ$271,FALSE))-6),'csapat-ranglista'!$A:$CC,BQ$272,FALSE)/8,VLOOKUP(VLOOKUP($A105,csapatok!$A:$GR,BQ$271,FALSE),'csapat-ranglista'!$A:$CC,BQ$272,FALSE)/4),0)</f>
        <v>0</v>
      </c>
      <c r="BR105" s="226">
        <f>IFERROR(IF(RIGHT(VLOOKUP($A105,csapatok!$A:$GR,BR$271,FALSE),5)="Csere",VLOOKUP(LEFT(VLOOKUP($A105,csapatok!$A:$GR,BR$271,FALSE),LEN(VLOOKUP($A105,csapatok!$A:$GR,BR$271,FALSE))-6),'csapat-ranglista'!$A:$CC,BR$272,FALSE)/8,VLOOKUP(VLOOKUP($A105,csapatok!$A:$GR,BR$271,FALSE),'csapat-ranglista'!$A:$CC,BR$272,FALSE)/4),0)</f>
        <v>0</v>
      </c>
      <c r="BS105" s="226">
        <f>IFERROR(IF(RIGHT(VLOOKUP($A105,csapatok!$A:$GR,BS$271,FALSE),5)="Csere",VLOOKUP(LEFT(VLOOKUP($A105,csapatok!$A:$GR,BS$271,FALSE),LEN(VLOOKUP($A105,csapatok!$A:$GR,BS$271,FALSE))-6),'csapat-ranglista'!$A:$CC,BS$272,FALSE)/8,VLOOKUP(VLOOKUP($A105,csapatok!$A:$GR,BS$271,FALSE),'csapat-ranglista'!$A:$CC,BS$272,FALSE)/4),0)</f>
        <v>0</v>
      </c>
      <c r="BT105" s="226">
        <f>IFERROR(IF(RIGHT(VLOOKUP($A105,csapatok!$A:$GR,BT$271,FALSE),5)="Csere",VLOOKUP(LEFT(VLOOKUP($A105,csapatok!$A:$GR,BT$271,FALSE),LEN(VLOOKUP($A105,csapatok!$A:$GR,BT$271,FALSE))-6),'csapat-ranglista'!$A:$CC,BT$272,FALSE)/8,VLOOKUP(VLOOKUP($A105,csapatok!$A:$GR,BT$271,FALSE),'csapat-ranglista'!$A:$CC,BT$272,FALSE)/4),0)</f>
        <v>0</v>
      </c>
      <c r="BU105" s="226">
        <f>IFERROR(IF(RIGHT(VLOOKUP($A105,csapatok!$A:$GR,BU$271,FALSE),5)="Csere",VLOOKUP(LEFT(VLOOKUP($A105,csapatok!$A:$GR,BU$271,FALSE),LEN(VLOOKUP($A105,csapatok!$A:$GR,BU$271,FALSE))-6),'csapat-ranglista'!$A:$CC,BU$272,FALSE)/8,VLOOKUP(VLOOKUP($A105,csapatok!$A:$GR,BU$271,FALSE),'csapat-ranglista'!$A:$CC,BU$272,FALSE)/4),0)</f>
        <v>0</v>
      </c>
      <c r="BV105" s="226">
        <f>IFERROR(IF(RIGHT(VLOOKUP($A105,csapatok!$A:$GR,BV$271,FALSE),5)="Csere",VLOOKUP(LEFT(VLOOKUP($A105,csapatok!$A:$GR,BV$271,FALSE),LEN(VLOOKUP($A105,csapatok!$A:$GR,BV$271,FALSE))-6),'csapat-ranglista'!$A:$CC,BV$272,FALSE)/8,VLOOKUP(VLOOKUP($A105,csapatok!$A:$GR,BV$271,FALSE),'csapat-ranglista'!$A:$CC,BV$272,FALSE)/4),0)</f>
        <v>0</v>
      </c>
      <c r="BW105" s="226">
        <f>IFERROR(IF(RIGHT(VLOOKUP($A105,csapatok!$A:$GR,BW$271,FALSE),5)="Csere",VLOOKUP(LEFT(VLOOKUP($A105,csapatok!$A:$GR,BW$271,FALSE),LEN(VLOOKUP($A105,csapatok!$A:$GR,BW$271,FALSE))-6),'csapat-ranglista'!$A:$CC,BW$272,FALSE)/8,VLOOKUP(VLOOKUP($A105,csapatok!$A:$GR,BW$271,FALSE),'csapat-ranglista'!$A:$CC,BW$272,FALSE)/4),0)</f>
        <v>0</v>
      </c>
      <c r="BX105" s="226">
        <f>IFERROR(IF(RIGHT(VLOOKUP($A105,csapatok!$A:$GR,BX$271,FALSE),5)="Csere",VLOOKUP(LEFT(VLOOKUP($A105,csapatok!$A:$GR,BX$271,FALSE),LEN(VLOOKUP($A105,csapatok!$A:$GR,BX$271,FALSE))-6),'csapat-ranglista'!$A:$CC,BX$272,FALSE)/8,VLOOKUP(VLOOKUP($A105,csapatok!$A:$GR,BX$271,FALSE),'csapat-ranglista'!$A:$CC,BX$272,FALSE)/4),0)</f>
        <v>0</v>
      </c>
      <c r="BY105" s="226">
        <f>IFERROR(IF(RIGHT(VLOOKUP($A105,csapatok!$A:$GR,BY$271,FALSE),5)="Csere",VLOOKUP(LEFT(VLOOKUP($A105,csapatok!$A:$GR,BY$271,FALSE),LEN(VLOOKUP($A105,csapatok!$A:$GR,BY$271,FALSE))-6),'csapat-ranglista'!$A:$CC,BY$272,FALSE)/8,VLOOKUP(VLOOKUP($A105,csapatok!$A:$GR,BY$271,FALSE),'csapat-ranglista'!$A:$CC,BY$272,FALSE)/4),0)</f>
        <v>0</v>
      </c>
      <c r="BZ105" s="226">
        <f>IFERROR(IF(RIGHT(VLOOKUP($A105,csapatok!$A:$GR,BZ$271,FALSE),5)="Csere",VLOOKUP(LEFT(VLOOKUP($A105,csapatok!$A:$GR,BZ$271,FALSE),LEN(VLOOKUP($A105,csapatok!$A:$GR,BZ$271,FALSE))-6),'csapat-ranglista'!$A:$CC,BZ$272,FALSE)/8,VLOOKUP(VLOOKUP($A105,csapatok!$A:$GR,BZ$271,FALSE),'csapat-ranglista'!$A:$CC,BZ$272,FALSE)/4),0)</f>
        <v>0</v>
      </c>
      <c r="CA105" s="226">
        <f>IFERROR(IF(RIGHT(VLOOKUP($A105,csapatok!$A:$GR,CA$271,FALSE),5)="Csere",VLOOKUP(LEFT(VLOOKUP($A105,csapatok!$A:$GR,CA$271,FALSE),LEN(VLOOKUP($A105,csapatok!$A:$GR,CA$271,FALSE))-6),'csapat-ranglista'!$A:$CC,CA$272,FALSE)/8,VLOOKUP(VLOOKUP($A105,csapatok!$A:$GR,CA$271,FALSE),'csapat-ranglista'!$A:$CC,CA$272,FALSE)/4),0)</f>
        <v>0</v>
      </c>
      <c r="CB105" s="226">
        <f>IFERROR(IF(RIGHT(VLOOKUP($A105,csapatok!$A:$GR,CB$271,FALSE),5)="Csere",VLOOKUP(LEFT(VLOOKUP($A105,csapatok!$A:$GR,CB$271,FALSE),LEN(VLOOKUP($A105,csapatok!$A:$GR,CB$271,FALSE))-6),'csapat-ranglista'!$A:$CC,CB$272,FALSE)/8,VLOOKUP(VLOOKUP($A105,csapatok!$A:$GR,CB$271,FALSE),'csapat-ranglista'!$A:$CC,CB$272,FALSE)/4),0)</f>
        <v>0</v>
      </c>
      <c r="CC105" s="226">
        <f>IFERROR(IF(RIGHT(VLOOKUP($A105,csapatok!$A:$GR,CC$271,FALSE),5)="Csere",VLOOKUP(LEFT(VLOOKUP($A105,csapatok!$A:$GR,CC$271,FALSE),LEN(VLOOKUP($A105,csapatok!$A:$GR,CC$271,FALSE))-6),'csapat-ranglista'!$A:$CC,CC$272,FALSE)/8,VLOOKUP(VLOOKUP($A105,csapatok!$A:$GR,CC$271,FALSE),'csapat-ranglista'!$A:$CC,CC$272,FALSE)/4),0)</f>
        <v>0</v>
      </c>
      <c r="CD105" s="226">
        <f>IFERROR(IF(RIGHT(VLOOKUP($A105,csapatok!$A:$GR,CD$271,FALSE),5)="Csere",VLOOKUP(LEFT(VLOOKUP($A105,csapatok!$A:$GR,CD$271,FALSE),LEN(VLOOKUP($A105,csapatok!$A:$GR,CD$271,FALSE))-6),'csapat-ranglista'!$A:$CC,CD$272,FALSE)/8,VLOOKUP(VLOOKUP($A105,csapatok!$A:$GR,CD$271,FALSE),'csapat-ranglista'!$A:$CC,CD$272,FALSE)/4),0)</f>
        <v>0</v>
      </c>
      <c r="CE105" s="226">
        <f>IFERROR(IF(RIGHT(VLOOKUP($A105,csapatok!$A:$GR,CE$271,FALSE),5)="Csere",VLOOKUP(LEFT(VLOOKUP($A105,csapatok!$A:$GR,CE$271,FALSE),LEN(VLOOKUP($A105,csapatok!$A:$GR,CE$271,FALSE))-6),'csapat-ranglista'!$A:$CC,CE$272,FALSE)/8,VLOOKUP(VLOOKUP($A105,csapatok!$A:$GR,CE$271,FALSE),'csapat-ranglista'!$A:$CC,CE$272,FALSE)/4),0)</f>
        <v>0</v>
      </c>
      <c r="CF105" s="226">
        <f>IFERROR(IF(RIGHT(VLOOKUP($A105,csapatok!$A:$GR,CF$271,FALSE),5)="Csere",VLOOKUP(LEFT(VLOOKUP($A105,csapatok!$A:$GR,CF$271,FALSE),LEN(VLOOKUP($A105,csapatok!$A:$GR,CF$271,FALSE))-6),'csapat-ranglista'!$A:$CC,CF$272,FALSE)/8,VLOOKUP(VLOOKUP($A105,csapatok!$A:$GR,CF$271,FALSE),'csapat-ranglista'!$A:$CC,CF$272,FALSE)/4),0)</f>
        <v>0</v>
      </c>
      <c r="CG105" s="226">
        <f>IFERROR(IF(RIGHT(VLOOKUP($A105,csapatok!$A:$GR,CG$271,FALSE),5)="Csere",VLOOKUP(LEFT(VLOOKUP($A105,csapatok!$A:$GR,CG$271,FALSE),LEN(VLOOKUP($A105,csapatok!$A:$GR,CG$271,FALSE))-6),'csapat-ranglista'!$A:$CC,CG$272,FALSE)/8,VLOOKUP(VLOOKUP($A105,csapatok!$A:$GR,CG$271,FALSE),'csapat-ranglista'!$A:$CC,CG$272,FALSE)/4),0)</f>
        <v>0</v>
      </c>
      <c r="CH105" s="226">
        <f>IFERROR(IF(RIGHT(VLOOKUP($A105,csapatok!$A:$GR,CH$271,FALSE),5)="Csere",VLOOKUP(LEFT(VLOOKUP($A105,csapatok!$A:$GR,CH$271,FALSE),LEN(VLOOKUP($A105,csapatok!$A:$GR,CH$271,FALSE))-6),'csapat-ranglista'!$A:$CC,CH$272,FALSE)/8,VLOOKUP(VLOOKUP($A105,csapatok!$A:$GR,CH$271,FALSE),'csapat-ranglista'!$A:$CC,CH$272,FALSE)/4),0)</f>
        <v>0</v>
      </c>
      <c r="CI105" s="226">
        <f>IFERROR(IF(RIGHT(VLOOKUP($A105,csapatok!$A:$GR,CI$271,FALSE),5)="Csere",VLOOKUP(LEFT(VLOOKUP($A105,csapatok!$A:$GR,CI$271,FALSE),LEN(VLOOKUP($A105,csapatok!$A:$GR,CI$271,FALSE))-6),'csapat-ranglista'!$A:$CC,CI$272,FALSE)/8,VLOOKUP(VLOOKUP($A105,csapatok!$A:$GR,CI$271,FALSE),'csapat-ranglista'!$A:$CC,CI$272,FALSE)/4),0)</f>
        <v>0</v>
      </c>
      <c r="CJ105" s="227">
        <f>versenyek!$IQ$11*IFERROR(VLOOKUP(VLOOKUP($A105,versenyek!IP:IR,3,FALSE),szabalyok!$A$16:$B$23,2,FALSE)/4,0)</f>
        <v>0</v>
      </c>
      <c r="CK105" s="227">
        <f>versenyek!$IT$11*IFERROR(VLOOKUP(VLOOKUP($A105,versenyek!IS:IU,3,FALSE),szabalyok!$A$16:$B$23,2,FALSE)/4,0)</f>
        <v>0</v>
      </c>
      <c r="CL105" s="226"/>
      <c r="CM105" s="250">
        <f t="shared" si="4"/>
        <v>1.5135084216350414</v>
      </c>
    </row>
    <row r="106" spans="1:91">
      <c r="A106" s="32" t="s">
        <v>76</v>
      </c>
      <c r="B106" s="295">
        <v>23271</v>
      </c>
      <c r="C106" s="290" t="s">
        <v>736</v>
      </c>
      <c r="D106" s="32" t="s">
        <v>101</v>
      </c>
      <c r="E106" s="47">
        <v>7.5</v>
      </c>
      <c r="F106" s="32">
        <v>0</v>
      </c>
      <c r="G106" s="32">
        <v>0</v>
      </c>
      <c r="H106" s="32">
        <v>0</v>
      </c>
      <c r="I106" s="32">
        <v>0</v>
      </c>
      <c r="J106" s="32">
        <v>3.7379269958625807</v>
      </c>
      <c r="K106" s="32">
        <v>0</v>
      </c>
      <c r="L106" s="32">
        <v>0</v>
      </c>
      <c r="M106" s="32">
        <v>0</v>
      </c>
      <c r="N106" s="32">
        <v>0</v>
      </c>
      <c r="O106" s="32">
        <v>11.85451812155438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v>0</v>
      </c>
      <c r="X106" s="32">
        <f>IFERROR(IF(RIGHT(VLOOKUP($A106,csapatok!$A:$BL,X$271,FALSE),5)="Csere",VLOOKUP(LEFT(VLOOKUP($A106,csapatok!$A:$BL,X$271,FALSE),LEN(VLOOKUP($A106,csapatok!$A:$BL,X$271,FALSE))-6),'csapat-ranglista'!$A:$CC,X$272,FALSE)/8,VLOOKUP(VLOOKUP($A106,csapatok!$A:$BL,X$271,FALSE),'csapat-ranglista'!$A:$CC,X$272,FALSE)/4),0)</f>
        <v>0</v>
      </c>
      <c r="Y106" s="32">
        <f>IFERROR(IF(RIGHT(VLOOKUP($A106,csapatok!$A:$BL,Y$271,FALSE),5)="Csere",VLOOKUP(LEFT(VLOOKUP($A106,csapatok!$A:$BL,Y$271,FALSE),LEN(VLOOKUP($A106,csapatok!$A:$BL,Y$271,FALSE))-6),'csapat-ranglista'!$A:$CC,Y$272,FALSE)/8,VLOOKUP(VLOOKUP($A106,csapatok!$A:$BL,Y$271,FALSE),'csapat-ranglista'!$A:$CC,Y$272,FALSE)/4),0)</f>
        <v>0</v>
      </c>
      <c r="Z106" s="32">
        <f>IFERROR(IF(RIGHT(VLOOKUP($A106,csapatok!$A:$BL,Z$271,FALSE),5)="Csere",VLOOKUP(LEFT(VLOOKUP($A106,csapatok!$A:$BL,Z$271,FALSE),LEN(VLOOKUP($A106,csapatok!$A:$BL,Z$271,FALSE))-6),'csapat-ranglista'!$A:$CC,Z$272,FALSE)/8,VLOOKUP(VLOOKUP($A106,csapatok!$A:$BL,Z$271,FALSE),'csapat-ranglista'!$A:$CC,Z$272,FALSE)/4),0)</f>
        <v>0</v>
      </c>
      <c r="AA106" s="32">
        <f>IFERROR(IF(RIGHT(VLOOKUP($A106,csapatok!$A:$BL,AA$271,FALSE),5)="Csere",VLOOKUP(LEFT(VLOOKUP($A106,csapatok!$A:$BL,AA$271,FALSE),LEN(VLOOKUP($A106,csapatok!$A:$BL,AA$271,FALSE))-6),'csapat-ranglista'!$A:$CC,AA$272,FALSE)/8,VLOOKUP(VLOOKUP($A106,csapatok!$A:$BL,AA$271,FALSE),'csapat-ranglista'!$A:$CC,AA$272,FALSE)/4),0)</f>
        <v>0</v>
      </c>
      <c r="AB106" s="226">
        <f>IFERROR(IF(RIGHT(VLOOKUP($A106,csapatok!$A:$BL,AB$271,FALSE),5)="Csere",VLOOKUP(LEFT(VLOOKUP($A106,csapatok!$A:$BL,AB$271,FALSE),LEN(VLOOKUP($A106,csapatok!$A:$BL,AB$271,FALSE))-6),'csapat-ranglista'!$A:$CC,AB$272,FALSE)/8,VLOOKUP(VLOOKUP($A106,csapatok!$A:$BL,AB$271,FALSE),'csapat-ranglista'!$A:$CC,AB$272,FALSE)/4),0)</f>
        <v>0</v>
      </c>
      <c r="AC106" s="226">
        <f>IFERROR(IF(RIGHT(VLOOKUP($A106,csapatok!$A:$BL,AC$271,FALSE),5)="Csere",VLOOKUP(LEFT(VLOOKUP($A106,csapatok!$A:$BL,AC$271,FALSE),LEN(VLOOKUP($A106,csapatok!$A:$BL,AC$271,FALSE))-6),'csapat-ranglista'!$A:$CC,AC$272,FALSE)/8,VLOOKUP(VLOOKUP($A106,csapatok!$A:$BL,AC$271,FALSE),'csapat-ranglista'!$A:$CC,AC$272,FALSE)/4),0)</f>
        <v>0</v>
      </c>
      <c r="AD106" s="226">
        <f>IFERROR(IF(RIGHT(VLOOKUP($A106,csapatok!$A:$BL,AD$271,FALSE),5)="Csere",VLOOKUP(LEFT(VLOOKUP($A106,csapatok!$A:$BL,AD$271,FALSE),LEN(VLOOKUP($A106,csapatok!$A:$BL,AD$271,FALSE))-6),'csapat-ranglista'!$A:$CC,AD$272,FALSE)/8,VLOOKUP(VLOOKUP($A106,csapatok!$A:$BL,AD$271,FALSE),'csapat-ranglista'!$A:$CC,AD$272,FALSE)/4),0)</f>
        <v>0</v>
      </c>
      <c r="AE106" s="226">
        <f>IFERROR(IF(RIGHT(VLOOKUP($A106,csapatok!$A:$BL,AE$271,FALSE),5)="Csere",VLOOKUP(LEFT(VLOOKUP($A106,csapatok!$A:$BL,AE$271,FALSE),LEN(VLOOKUP($A106,csapatok!$A:$BL,AE$271,FALSE))-6),'csapat-ranglista'!$A:$CC,AE$272,FALSE)/8,VLOOKUP(VLOOKUP($A106,csapatok!$A:$BL,AE$271,FALSE),'csapat-ranglista'!$A:$CC,AE$272,FALSE)/4),0)</f>
        <v>0</v>
      </c>
      <c r="AF106" s="226">
        <f>IFERROR(IF(RIGHT(VLOOKUP($A106,csapatok!$A:$BL,AF$271,FALSE),5)="Csere",VLOOKUP(LEFT(VLOOKUP($A106,csapatok!$A:$BL,AF$271,FALSE),LEN(VLOOKUP($A106,csapatok!$A:$BL,AF$271,FALSE))-6),'csapat-ranglista'!$A:$CC,AF$272,FALSE)/8,VLOOKUP(VLOOKUP($A106,csapatok!$A:$BL,AF$271,FALSE),'csapat-ranglista'!$A:$CC,AF$272,FALSE)/4),0)</f>
        <v>0</v>
      </c>
      <c r="AG106" s="226">
        <f>IFERROR(IF(RIGHT(VLOOKUP($A106,csapatok!$A:$BL,AG$271,FALSE),5)="Csere",VLOOKUP(LEFT(VLOOKUP($A106,csapatok!$A:$BL,AG$271,FALSE),LEN(VLOOKUP($A106,csapatok!$A:$BL,AG$271,FALSE))-6),'csapat-ranglista'!$A:$CC,AG$272,FALSE)/8,VLOOKUP(VLOOKUP($A106,csapatok!$A:$BL,AG$271,FALSE),'csapat-ranglista'!$A:$CC,AG$272,FALSE)/4),0)</f>
        <v>0</v>
      </c>
      <c r="AH106" s="226">
        <f>IFERROR(IF(RIGHT(VLOOKUP($A106,csapatok!$A:$BL,AH$271,FALSE),5)="Csere",VLOOKUP(LEFT(VLOOKUP($A106,csapatok!$A:$BL,AH$271,FALSE),LEN(VLOOKUP($A106,csapatok!$A:$BL,AH$271,FALSE))-6),'csapat-ranglista'!$A:$CC,AH$272,FALSE)/8,VLOOKUP(VLOOKUP($A106,csapatok!$A:$BL,AH$271,FALSE),'csapat-ranglista'!$A:$CC,AH$272,FALSE)/4),0)</f>
        <v>0</v>
      </c>
      <c r="AI106" s="226">
        <f>IFERROR(IF(RIGHT(VLOOKUP($A106,csapatok!$A:$BL,AI$271,FALSE),5)="Csere",VLOOKUP(LEFT(VLOOKUP($A106,csapatok!$A:$BL,AI$271,FALSE),LEN(VLOOKUP($A106,csapatok!$A:$BL,AI$271,FALSE))-6),'csapat-ranglista'!$A:$CC,AI$272,FALSE)/8,VLOOKUP(VLOOKUP($A106,csapatok!$A:$BL,AI$271,FALSE),'csapat-ranglista'!$A:$CC,AI$272,FALSE)/4),0)</f>
        <v>2.3173042135277777</v>
      </c>
      <c r="AJ106" s="226">
        <f>IFERROR(IF(RIGHT(VLOOKUP($A106,csapatok!$A:$BL,AJ$271,FALSE),5)="Csere",VLOOKUP(LEFT(VLOOKUP($A106,csapatok!$A:$BL,AJ$271,FALSE),LEN(VLOOKUP($A106,csapatok!$A:$BL,AJ$271,FALSE))-6),'csapat-ranglista'!$A:$CC,AJ$272,FALSE)/8,VLOOKUP(VLOOKUP($A106,csapatok!$A:$BL,AJ$271,FALSE),'csapat-ranglista'!$A:$CC,AJ$272,FALSE)/2),0)</f>
        <v>0</v>
      </c>
      <c r="AK106" s="226">
        <f>IFERROR(IF(RIGHT(VLOOKUP($A106,csapatok!$A:$CN,AK$271,FALSE),5)="Csere",VLOOKUP(LEFT(VLOOKUP($A106,csapatok!$A:$CN,AK$271,FALSE),LEN(VLOOKUP($A106,csapatok!$A:$CN,AK$271,FALSE))-6),'csapat-ranglista'!$A:$CC,AK$272,FALSE)/8,VLOOKUP(VLOOKUP($A106,csapatok!$A:$CN,AK$271,FALSE),'csapat-ranglista'!$A:$CC,AK$272,FALSE)/4),0)</f>
        <v>0</v>
      </c>
      <c r="AL106" s="226">
        <f>IFERROR(IF(RIGHT(VLOOKUP($A106,csapatok!$A:$CN,AL$271,FALSE),5)="Csere",VLOOKUP(LEFT(VLOOKUP($A106,csapatok!$A:$CN,AL$271,FALSE),LEN(VLOOKUP($A106,csapatok!$A:$CN,AL$271,FALSE))-6),'csapat-ranglista'!$A:$CC,AL$272,FALSE)/8,VLOOKUP(VLOOKUP($A106,csapatok!$A:$CN,AL$271,FALSE),'csapat-ranglista'!$A:$CC,AL$272,FALSE)/4),0)</f>
        <v>0</v>
      </c>
      <c r="AM106" s="226">
        <f>IFERROR(IF(RIGHT(VLOOKUP($A106,csapatok!$A:$CN,AM$271,FALSE),5)="Csere",VLOOKUP(LEFT(VLOOKUP($A106,csapatok!$A:$CN,AM$271,FALSE),LEN(VLOOKUP($A106,csapatok!$A:$CN,AM$271,FALSE))-6),'csapat-ranglista'!$A:$CC,AM$272,FALSE)/8,VLOOKUP(VLOOKUP($A106,csapatok!$A:$CN,AM$271,FALSE),'csapat-ranglista'!$A:$CC,AM$272,FALSE)/4),0)</f>
        <v>0</v>
      </c>
      <c r="AN106" s="226">
        <f>IFERROR(IF(RIGHT(VLOOKUP($A106,csapatok!$A:$CN,AN$271,FALSE),5)="Csere",VLOOKUP(LEFT(VLOOKUP($A106,csapatok!$A:$CN,AN$271,FALSE),LEN(VLOOKUP($A106,csapatok!$A:$CN,AN$271,FALSE))-6),'csapat-ranglista'!$A:$CC,AN$272,FALSE)/8,VLOOKUP(VLOOKUP($A106,csapatok!$A:$CN,AN$271,FALSE),'csapat-ranglista'!$A:$CC,AN$272,FALSE)/4),0)</f>
        <v>0</v>
      </c>
      <c r="AO106" s="226">
        <f>IFERROR(IF(RIGHT(VLOOKUP($A106,csapatok!$A:$CN,AO$271,FALSE),5)="Csere",VLOOKUP(LEFT(VLOOKUP($A106,csapatok!$A:$CN,AO$271,FALSE),LEN(VLOOKUP($A106,csapatok!$A:$CN,AO$271,FALSE))-6),'csapat-ranglista'!$A:$CC,AO$272,FALSE)/8,VLOOKUP(VLOOKUP($A106,csapatok!$A:$CN,AO$271,FALSE),'csapat-ranglista'!$A:$CC,AO$272,FALSE)/4),0)</f>
        <v>0</v>
      </c>
      <c r="AP106" s="226">
        <f>IFERROR(IF(RIGHT(VLOOKUP($A106,csapatok!$A:$CN,AP$271,FALSE),5)="Csere",VLOOKUP(LEFT(VLOOKUP($A106,csapatok!$A:$CN,AP$271,FALSE),LEN(VLOOKUP($A106,csapatok!$A:$CN,AP$271,FALSE))-6),'csapat-ranglista'!$A:$CC,AP$272,FALSE)/8,VLOOKUP(VLOOKUP($A106,csapatok!$A:$CN,AP$271,FALSE),'csapat-ranglista'!$A:$CC,AP$272,FALSE)/4),0)</f>
        <v>0</v>
      </c>
      <c r="AQ106" s="226">
        <f>IFERROR(IF(RIGHT(VLOOKUP($A106,csapatok!$A:$CN,AQ$271,FALSE),5)="Csere",VLOOKUP(LEFT(VLOOKUP($A106,csapatok!$A:$CN,AQ$271,FALSE),LEN(VLOOKUP($A106,csapatok!$A:$CN,AQ$271,FALSE))-6),'csapat-ranglista'!$A:$CC,AQ$272,FALSE)/8,VLOOKUP(VLOOKUP($A106,csapatok!$A:$CN,AQ$271,FALSE),'csapat-ranglista'!$A:$CC,AQ$272,FALSE)/4),0)</f>
        <v>0</v>
      </c>
      <c r="AR106" s="226">
        <f>IFERROR(IF(RIGHT(VLOOKUP($A106,csapatok!$A:$CN,AR$271,FALSE),5)="Csere",VLOOKUP(LEFT(VLOOKUP($A106,csapatok!$A:$CN,AR$271,FALSE),LEN(VLOOKUP($A106,csapatok!$A:$CN,AR$271,FALSE))-6),'csapat-ranglista'!$A:$CC,AR$272,FALSE)/8,VLOOKUP(VLOOKUP($A106,csapatok!$A:$CN,AR$271,FALSE),'csapat-ranglista'!$A:$CC,AR$272,FALSE)/4),0)</f>
        <v>0</v>
      </c>
      <c r="AS106" s="226">
        <f>IFERROR(IF(RIGHT(VLOOKUP($A106,csapatok!$A:$CN,AS$271,FALSE),5)="Csere",VLOOKUP(LEFT(VLOOKUP($A106,csapatok!$A:$CN,AS$271,FALSE),LEN(VLOOKUP($A106,csapatok!$A:$CN,AS$271,FALSE))-6),'csapat-ranglista'!$A:$CC,AS$272,FALSE)/8,VLOOKUP(VLOOKUP($A106,csapatok!$A:$CN,AS$271,FALSE),'csapat-ranglista'!$A:$CC,AS$272,FALSE)/4),0)</f>
        <v>0</v>
      </c>
      <c r="AT106" s="226">
        <f>IFERROR(IF(RIGHT(VLOOKUP($A106,csapatok!$A:$CN,AT$271,FALSE),5)="Csere",VLOOKUP(LEFT(VLOOKUP($A106,csapatok!$A:$CN,AT$271,FALSE),LEN(VLOOKUP($A106,csapatok!$A:$CN,AT$271,FALSE))-6),'csapat-ranglista'!$A:$CC,AT$272,FALSE)/8,VLOOKUP(VLOOKUP($A106,csapatok!$A:$CN,AT$271,FALSE),'csapat-ranglista'!$A:$CC,AT$272,FALSE)/4),0)</f>
        <v>0</v>
      </c>
      <c r="AU106" s="226">
        <f>IFERROR(IF(RIGHT(VLOOKUP($A106,csapatok!$A:$CN,AU$271,FALSE),5)="Csere",VLOOKUP(LEFT(VLOOKUP($A106,csapatok!$A:$CN,AU$271,FALSE),LEN(VLOOKUP($A106,csapatok!$A:$CN,AU$271,FALSE))-6),'csapat-ranglista'!$A:$CC,AU$272,FALSE)/8,VLOOKUP(VLOOKUP($A106,csapatok!$A:$CN,AU$271,FALSE),'csapat-ranglista'!$A:$CC,AU$272,FALSE)/4),0)</f>
        <v>0</v>
      </c>
      <c r="AV106" s="226">
        <f>IFERROR(IF(RIGHT(VLOOKUP($A106,csapatok!$A:$CN,AV$271,FALSE),5)="Csere",VLOOKUP(LEFT(VLOOKUP($A106,csapatok!$A:$CN,AV$271,FALSE),LEN(VLOOKUP($A106,csapatok!$A:$CN,AV$271,FALSE))-6),'csapat-ranglista'!$A:$CC,AV$272,FALSE)/8,VLOOKUP(VLOOKUP($A106,csapatok!$A:$CN,AV$271,FALSE),'csapat-ranglista'!$A:$CC,AV$272,FALSE)/4),0)</f>
        <v>0</v>
      </c>
      <c r="AW106" s="226">
        <f>IFERROR(IF(RIGHT(VLOOKUP($A106,csapatok!$A:$CN,AW$271,FALSE),5)="Csere",VLOOKUP(LEFT(VLOOKUP($A106,csapatok!$A:$CN,AW$271,FALSE),LEN(VLOOKUP($A106,csapatok!$A:$CN,AW$271,FALSE))-6),'csapat-ranglista'!$A:$CC,AW$272,FALSE)/8,VLOOKUP(VLOOKUP($A106,csapatok!$A:$CN,AW$271,FALSE),'csapat-ranglista'!$A:$CC,AW$272,FALSE)/4),0)</f>
        <v>0</v>
      </c>
      <c r="AX106" s="226">
        <f>IFERROR(IF(RIGHT(VLOOKUP($A106,csapatok!$A:$CN,AX$271,FALSE),5)="Csere",VLOOKUP(LEFT(VLOOKUP($A106,csapatok!$A:$CN,AX$271,FALSE),LEN(VLOOKUP($A106,csapatok!$A:$CN,AX$271,FALSE))-6),'csapat-ranglista'!$A:$CC,AX$272,FALSE)/8,VLOOKUP(VLOOKUP($A106,csapatok!$A:$CN,AX$271,FALSE),'csapat-ranglista'!$A:$CC,AX$272,FALSE)/4),0)</f>
        <v>0</v>
      </c>
      <c r="AY106" s="226">
        <f>IFERROR(IF(RIGHT(VLOOKUP($A106,csapatok!$A:$GR,AY$271,FALSE),5)="Csere",VLOOKUP(LEFT(VLOOKUP($A106,csapatok!$A:$GR,AY$271,FALSE),LEN(VLOOKUP($A106,csapatok!$A:$GR,AY$271,FALSE))-6),'csapat-ranglista'!$A:$CC,AY$272,FALSE)/8,VLOOKUP(VLOOKUP($A106,csapatok!$A:$GR,AY$271,FALSE),'csapat-ranglista'!$A:$CC,AY$272,FALSE)/4),0)</f>
        <v>0</v>
      </c>
      <c r="AZ106" s="226">
        <f>IFERROR(IF(RIGHT(VLOOKUP($A106,csapatok!$A:$GR,AZ$271,FALSE),5)="Csere",VLOOKUP(LEFT(VLOOKUP($A106,csapatok!$A:$GR,AZ$271,FALSE),LEN(VLOOKUP($A106,csapatok!$A:$GR,AZ$271,FALSE))-6),'csapat-ranglista'!$A:$CC,AZ$272,FALSE)/8,VLOOKUP(VLOOKUP($A106,csapatok!$A:$GR,AZ$271,FALSE),'csapat-ranglista'!$A:$CC,AZ$272,FALSE)/4),0)</f>
        <v>0</v>
      </c>
      <c r="BA106" s="226">
        <f>IFERROR(IF(RIGHT(VLOOKUP($A106,csapatok!$A:$GR,BA$271,FALSE),5)="Csere",VLOOKUP(LEFT(VLOOKUP($A106,csapatok!$A:$GR,BA$271,FALSE),LEN(VLOOKUP($A106,csapatok!$A:$GR,BA$271,FALSE))-6),'csapat-ranglista'!$A:$CC,BA$272,FALSE)/8,VLOOKUP(VLOOKUP($A106,csapatok!$A:$GR,BA$271,FALSE),'csapat-ranglista'!$A:$CC,BA$272,FALSE)/4),0)</f>
        <v>0</v>
      </c>
      <c r="BB106" s="226">
        <f>IFERROR(IF(RIGHT(VLOOKUP($A106,csapatok!$A:$GR,BB$271,FALSE),5)="Csere",VLOOKUP(LEFT(VLOOKUP($A106,csapatok!$A:$GR,BB$271,FALSE),LEN(VLOOKUP($A106,csapatok!$A:$GR,BB$271,FALSE))-6),'csapat-ranglista'!$A:$CC,BB$272,FALSE)/8,VLOOKUP(VLOOKUP($A106,csapatok!$A:$GR,BB$271,FALSE),'csapat-ranglista'!$A:$CC,BB$272,FALSE)/4),0)</f>
        <v>0</v>
      </c>
      <c r="BC106" s="227">
        <f>versenyek!$ES$11*IFERROR(VLOOKUP(VLOOKUP($A106,versenyek!ER:ET,3,FALSE),szabalyok!$A$16:$B$23,2,FALSE)/4,0)</f>
        <v>0</v>
      </c>
      <c r="BD106" s="227">
        <f>versenyek!$EV$11*IFERROR(VLOOKUP(VLOOKUP($A106,versenyek!EU:EW,3,FALSE),szabalyok!$A$16:$B$23,2,FALSE)/4,0)</f>
        <v>0</v>
      </c>
      <c r="BE106" s="226">
        <f>IFERROR(IF(RIGHT(VLOOKUP($A106,csapatok!$A:$GR,BE$271,FALSE),5)="Csere",VLOOKUP(LEFT(VLOOKUP($A106,csapatok!$A:$GR,BE$271,FALSE),LEN(VLOOKUP($A106,csapatok!$A:$GR,BE$271,FALSE))-6),'csapat-ranglista'!$A:$CC,BE$272,FALSE)/8,VLOOKUP(VLOOKUP($A106,csapatok!$A:$GR,BE$271,FALSE),'csapat-ranglista'!$A:$CC,BE$272,FALSE)/4),0)</f>
        <v>0</v>
      </c>
      <c r="BF106" s="226">
        <f>IFERROR(IF(RIGHT(VLOOKUP($A106,csapatok!$A:$GR,BF$271,FALSE),5)="Csere",VLOOKUP(LEFT(VLOOKUP($A106,csapatok!$A:$GR,BF$271,FALSE),LEN(VLOOKUP($A106,csapatok!$A:$GR,BF$271,FALSE))-6),'csapat-ranglista'!$A:$CC,BF$272,FALSE)/8,VLOOKUP(VLOOKUP($A106,csapatok!$A:$GR,BF$271,FALSE),'csapat-ranglista'!$A:$CC,BF$272,FALSE)/4),0)</f>
        <v>0</v>
      </c>
      <c r="BG106" s="226">
        <f>IFERROR(IF(RIGHT(VLOOKUP($A106,csapatok!$A:$GR,BG$271,FALSE),5)="Csere",VLOOKUP(LEFT(VLOOKUP($A106,csapatok!$A:$GR,BG$271,FALSE),LEN(VLOOKUP($A106,csapatok!$A:$GR,BG$271,FALSE))-6),'csapat-ranglista'!$A:$CC,BG$272,FALSE)/8,VLOOKUP(VLOOKUP($A106,csapatok!$A:$GR,BG$271,FALSE),'csapat-ranglista'!$A:$CC,BG$272,FALSE)/4),0)</f>
        <v>0</v>
      </c>
      <c r="BH106" s="226">
        <f>IFERROR(IF(RIGHT(VLOOKUP($A106,csapatok!$A:$GR,BH$271,FALSE),5)="Csere",VLOOKUP(LEFT(VLOOKUP($A106,csapatok!$A:$GR,BH$271,FALSE),LEN(VLOOKUP($A106,csapatok!$A:$GR,BH$271,FALSE))-6),'csapat-ranglista'!$A:$CC,BH$272,FALSE)/8,VLOOKUP(VLOOKUP($A106,csapatok!$A:$GR,BH$271,FALSE),'csapat-ranglista'!$A:$CC,BH$272,FALSE)/4),0)</f>
        <v>0</v>
      </c>
      <c r="BI106" s="226">
        <f>IFERROR(IF(RIGHT(VLOOKUP($A106,csapatok!$A:$GR,BI$271,FALSE),5)="Csere",VLOOKUP(LEFT(VLOOKUP($A106,csapatok!$A:$GR,BI$271,FALSE),LEN(VLOOKUP($A106,csapatok!$A:$GR,BI$271,FALSE))-6),'csapat-ranglista'!$A:$CC,BI$272,FALSE)/8,VLOOKUP(VLOOKUP($A106,csapatok!$A:$GR,BI$271,FALSE),'csapat-ranglista'!$A:$CC,BI$272,FALSE)/4),0)</f>
        <v>0</v>
      </c>
      <c r="BJ106" s="226">
        <f>IFERROR(IF(RIGHT(VLOOKUP($A106,csapatok!$A:$GR,BJ$271,FALSE),5)="Csere",VLOOKUP(LEFT(VLOOKUP($A106,csapatok!$A:$GR,BJ$271,FALSE),LEN(VLOOKUP($A106,csapatok!$A:$GR,BJ$271,FALSE))-6),'csapat-ranglista'!$A:$CC,BJ$272,FALSE)/8,VLOOKUP(VLOOKUP($A106,csapatok!$A:$GR,BJ$271,FALSE),'csapat-ranglista'!$A:$CC,BJ$272,FALSE)/4),0)</f>
        <v>0</v>
      </c>
      <c r="BK106" s="226">
        <f>IFERROR(IF(RIGHT(VLOOKUP($A106,csapatok!$A:$GR,BK$271,FALSE),5)="Csere",VLOOKUP(LEFT(VLOOKUP($A106,csapatok!$A:$GR,BK$271,FALSE),LEN(VLOOKUP($A106,csapatok!$A:$GR,BK$271,FALSE))-6),'csapat-ranglista'!$A:$CC,BK$272,FALSE)/8,VLOOKUP(VLOOKUP($A106,csapatok!$A:$GR,BK$271,FALSE),'csapat-ranglista'!$A:$CC,BK$272,FALSE)/4),0)</f>
        <v>0</v>
      </c>
      <c r="BL106" s="226">
        <f>IFERROR(IF(RIGHT(VLOOKUP($A106,csapatok!$A:$GR,BL$271,FALSE),5)="Csere",VLOOKUP(LEFT(VLOOKUP($A106,csapatok!$A:$GR,BL$271,FALSE),LEN(VLOOKUP($A106,csapatok!$A:$GR,BL$271,FALSE))-6),'csapat-ranglista'!$A:$CC,BL$272,FALSE)/8,VLOOKUP(VLOOKUP($A106,csapatok!$A:$GR,BL$271,FALSE),'csapat-ranglista'!$A:$CC,BL$272,FALSE)/4),0)</f>
        <v>0</v>
      </c>
      <c r="BM106" s="226">
        <f>IFERROR(IF(RIGHT(VLOOKUP($A106,csapatok!$A:$GR,BM$271,FALSE),5)="Csere",VLOOKUP(LEFT(VLOOKUP($A106,csapatok!$A:$GR,BM$271,FALSE),LEN(VLOOKUP($A106,csapatok!$A:$GR,BM$271,FALSE))-6),'csapat-ranglista'!$A:$CC,BM$272,FALSE)/8,VLOOKUP(VLOOKUP($A106,csapatok!$A:$GR,BM$271,FALSE),'csapat-ranglista'!$A:$CC,BM$272,FALSE)/4),0)</f>
        <v>0</v>
      </c>
      <c r="BN106" s="226">
        <f>IFERROR(IF(RIGHT(VLOOKUP($A106,csapatok!$A:$GR,BN$271,FALSE),5)="Csere",VLOOKUP(LEFT(VLOOKUP($A106,csapatok!$A:$GR,BN$271,FALSE),LEN(VLOOKUP($A106,csapatok!$A:$GR,BN$271,FALSE))-6),'csapat-ranglista'!$A:$CC,BN$272,FALSE)/8,VLOOKUP(VLOOKUP($A106,csapatok!$A:$GR,BN$271,FALSE),'csapat-ranglista'!$A:$CC,BN$272,FALSE)/4),0)</f>
        <v>0</v>
      </c>
      <c r="BO106" s="226">
        <f>IFERROR(IF(RIGHT(VLOOKUP($A106,csapatok!$A:$GR,BO$271,FALSE),5)="Csere",VLOOKUP(LEFT(VLOOKUP($A106,csapatok!$A:$GR,BO$271,FALSE),LEN(VLOOKUP($A106,csapatok!$A:$GR,BO$271,FALSE))-6),'csapat-ranglista'!$A:$CC,BO$272,FALSE)/8,VLOOKUP(VLOOKUP($A106,csapatok!$A:$GR,BO$271,FALSE),'csapat-ranglista'!$A:$CC,BO$272,FALSE)/4),0)</f>
        <v>0</v>
      </c>
      <c r="BP106" s="226">
        <f>IFERROR(IF(RIGHT(VLOOKUP($A106,csapatok!$A:$GR,BP$271,FALSE),5)="Csere",VLOOKUP(LEFT(VLOOKUP($A106,csapatok!$A:$GR,BP$271,FALSE),LEN(VLOOKUP($A106,csapatok!$A:$GR,BP$271,FALSE))-6),'csapat-ranglista'!$A:$CC,BP$272,FALSE)/8,VLOOKUP(VLOOKUP($A106,csapatok!$A:$GR,BP$271,FALSE),'csapat-ranglista'!$A:$CC,BP$272,FALSE)/4),0)</f>
        <v>0</v>
      </c>
      <c r="BQ106" s="226">
        <f>IFERROR(IF(RIGHT(VLOOKUP($A106,csapatok!$A:$GR,BQ$271,FALSE),5)="Csere",VLOOKUP(LEFT(VLOOKUP($A106,csapatok!$A:$GR,BQ$271,FALSE),LEN(VLOOKUP($A106,csapatok!$A:$GR,BQ$271,FALSE))-6),'csapat-ranglista'!$A:$CC,BQ$272,FALSE)/8,VLOOKUP(VLOOKUP($A106,csapatok!$A:$GR,BQ$271,FALSE),'csapat-ranglista'!$A:$CC,BQ$272,FALSE)/4),0)</f>
        <v>0</v>
      </c>
      <c r="BR106" s="226">
        <f>IFERROR(IF(RIGHT(VLOOKUP($A106,csapatok!$A:$GR,BR$271,FALSE),5)="Csere",VLOOKUP(LEFT(VLOOKUP($A106,csapatok!$A:$GR,BR$271,FALSE),LEN(VLOOKUP($A106,csapatok!$A:$GR,BR$271,FALSE))-6),'csapat-ranglista'!$A:$CC,BR$272,FALSE)/8,VLOOKUP(VLOOKUP($A106,csapatok!$A:$GR,BR$271,FALSE),'csapat-ranglista'!$A:$CC,BR$272,FALSE)/4),0)</f>
        <v>0</v>
      </c>
      <c r="BS106" s="226">
        <f>IFERROR(IF(RIGHT(VLOOKUP($A106,csapatok!$A:$GR,BS$271,FALSE),5)="Csere",VLOOKUP(LEFT(VLOOKUP($A106,csapatok!$A:$GR,BS$271,FALSE),LEN(VLOOKUP($A106,csapatok!$A:$GR,BS$271,FALSE))-6),'csapat-ranglista'!$A:$CC,BS$272,FALSE)/8,VLOOKUP(VLOOKUP($A106,csapatok!$A:$GR,BS$271,FALSE),'csapat-ranglista'!$A:$CC,BS$272,FALSE)/4),0)</f>
        <v>0</v>
      </c>
      <c r="BT106" s="226">
        <f>IFERROR(IF(RIGHT(VLOOKUP($A106,csapatok!$A:$GR,BT$271,FALSE),5)="Csere",VLOOKUP(LEFT(VLOOKUP($A106,csapatok!$A:$GR,BT$271,FALSE),LEN(VLOOKUP($A106,csapatok!$A:$GR,BT$271,FALSE))-6),'csapat-ranglista'!$A:$CC,BT$272,FALSE)/8,VLOOKUP(VLOOKUP($A106,csapatok!$A:$GR,BT$271,FALSE),'csapat-ranglista'!$A:$CC,BT$272,FALSE)/4),0)</f>
        <v>0</v>
      </c>
      <c r="BU106" s="226">
        <f>IFERROR(IF(RIGHT(VLOOKUP($A106,csapatok!$A:$GR,BU$271,FALSE),5)="Csere",VLOOKUP(LEFT(VLOOKUP($A106,csapatok!$A:$GR,BU$271,FALSE),LEN(VLOOKUP($A106,csapatok!$A:$GR,BU$271,FALSE))-6),'csapat-ranglista'!$A:$CC,BU$272,FALSE)/8,VLOOKUP(VLOOKUP($A106,csapatok!$A:$GR,BU$271,FALSE),'csapat-ranglista'!$A:$CC,BU$272,FALSE)/4),0)</f>
        <v>0</v>
      </c>
      <c r="BV106" s="226">
        <f>IFERROR(IF(RIGHT(VLOOKUP($A106,csapatok!$A:$GR,BV$271,FALSE),5)="Csere",VLOOKUP(LEFT(VLOOKUP($A106,csapatok!$A:$GR,BV$271,FALSE),LEN(VLOOKUP($A106,csapatok!$A:$GR,BV$271,FALSE))-6),'csapat-ranglista'!$A:$CC,BV$272,FALSE)/8,VLOOKUP(VLOOKUP($A106,csapatok!$A:$GR,BV$271,FALSE),'csapat-ranglista'!$A:$CC,BV$272,FALSE)/4),0)</f>
        <v>0</v>
      </c>
      <c r="BW106" s="226">
        <f>IFERROR(IF(RIGHT(VLOOKUP($A106,csapatok!$A:$GR,BW$271,FALSE),5)="Csere",VLOOKUP(LEFT(VLOOKUP($A106,csapatok!$A:$GR,BW$271,FALSE),LEN(VLOOKUP($A106,csapatok!$A:$GR,BW$271,FALSE))-6),'csapat-ranglista'!$A:$CC,BW$272,FALSE)/8,VLOOKUP(VLOOKUP($A106,csapatok!$A:$GR,BW$271,FALSE),'csapat-ranglista'!$A:$CC,BW$272,FALSE)/4),0)</f>
        <v>0</v>
      </c>
      <c r="BX106" s="226">
        <f>IFERROR(IF(RIGHT(VLOOKUP($A106,csapatok!$A:$GR,BX$271,FALSE),5)="Csere",VLOOKUP(LEFT(VLOOKUP($A106,csapatok!$A:$GR,BX$271,FALSE),LEN(VLOOKUP($A106,csapatok!$A:$GR,BX$271,FALSE))-6),'csapat-ranglista'!$A:$CC,BX$272,FALSE)/8,VLOOKUP(VLOOKUP($A106,csapatok!$A:$GR,BX$271,FALSE),'csapat-ranglista'!$A:$CC,BX$272,FALSE)/4),0)</f>
        <v>0</v>
      </c>
      <c r="BY106" s="226">
        <f>IFERROR(IF(RIGHT(VLOOKUP($A106,csapatok!$A:$GR,BY$271,FALSE),5)="Csere",VLOOKUP(LEFT(VLOOKUP($A106,csapatok!$A:$GR,BY$271,FALSE),LEN(VLOOKUP($A106,csapatok!$A:$GR,BY$271,FALSE))-6),'csapat-ranglista'!$A:$CC,BY$272,FALSE)/8,VLOOKUP(VLOOKUP($A106,csapatok!$A:$GR,BY$271,FALSE),'csapat-ranglista'!$A:$CC,BY$272,FALSE)/4),0)</f>
        <v>0</v>
      </c>
      <c r="BZ106" s="226">
        <f>IFERROR(IF(RIGHT(VLOOKUP($A106,csapatok!$A:$GR,BZ$271,FALSE),5)="Csere",VLOOKUP(LEFT(VLOOKUP($A106,csapatok!$A:$GR,BZ$271,FALSE),LEN(VLOOKUP($A106,csapatok!$A:$GR,BZ$271,FALSE))-6),'csapat-ranglista'!$A:$CC,BZ$272,FALSE)/8,VLOOKUP(VLOOKUP($A106,csapatok!$A:$GR,BZ$271,FALSE),'csapat-ranglista'!$A:$CC,BZ$272,FALSE)/4),0)</f>
        <v>0</v>
      </c>
      <c r="CA106" s="226">
        <f>IFERROR(IF(RIGHT(VLOOKUP($A106,csapatok!$A:$GR,CA$271,FALSE),5)="Csere",VLOOKUP(LEFT(VLOOKUP($A106,csapatok!$A:$GR,CA$271,FALSE),LEN(VLOOKUP($A106,csapatok!$A:$GR,CA$271,FALSE))-6),'csapat-ranglista'!$A:$CC,CA$272,FALSE)/8,VLOOKUP(VLOOKUP($A106,csapatok!$A:$GR,CA$271,FALSE),'csapat-ranglista'!$A:$CC,CA$272,FALSE)/4),0)</f>
        <v>1.2421489428735295</v>
      </c>
      <c r="CB106" s="226">
        <f>IFERROR(IF(RIGHT(VLOOKUP($A106,csapatok!$A:$GR,CB$271,FALSE),5)="Csere",VLOOKUP(LEFT(VLOOKUP($A106,csapatok!$A:$GR,CB$271,FALSE),LEN(VLOOKUP($A106,csapatok!$A:$GR,CB$271,FALSE))-6),'csapat-ranglista'!$A:$CC,CB$272,FALSE)/8,VLOOKUP(VLOOKUP($A106,csapatok!$A:$GR,CB$271,FALSE),'csapat-ranglista'!$A:$CC,CB$272,FALSE)/4),0)</f>
        <v>0</v>
      </c>
      <c r="CC106" s="226">
        <f>IFERROR(IF(RIGHT(VLOOKUP($A106,csapatok!$A:$GR,CC$271,FALSE),5)="Csere",VLOOKUP(LEFT(VLOOKUP($A106,csapatok!$A:$GR,CC$271,FALSE),LEN(VLOOKUP($A106,csapatok!$A:$GR,CC$271,FALSE))-6),'csapat-ranglista'!$A:$CC,CC$272,FALSE)/8,VLOOKUP(VLOOKUP($A106,csapatok!$A:$GR,CC$271,FALSE),'csapat-ranglista'!$A:$CC,CC$272,FALSE)/4),0)</f>
        <v>0</v>
      </c>
      <c r="CD106" s="226">
        <f>IFERROR(IF(RIGHT(VLOOKUP($A106,csapatok!$A:$GR,CD$271,FALSE),5)="Csere",VLOOKUP(LEFT(VLOOKUP($A106,csapatok!$A:$GR,CD$271,FALSE),LEN(VLOOKUP($A106,csapatok!$A:$GR,CD$271,FALSE))-6),'csapat-ranglista'!$A:$CC,CD$272,FALSE)/8,VLOOKUP(VLOOKUP($A106,csapatok!$A:$GR,CD$271,FALSE),'csapat-ranglista'!$A:$CC,CD$272,FALSE)/4),0)</f>
        <v>0</v>
      </c>
      <c r="CE106" s="226">
        <f>IFERROR(IF(RIGHT(VLOOKUP($A106,csapatok!$A:$GR,CE$271,FALSE),5)="Csere",VLOOKUP(LEFT(VLOOKUP($A106,csapatok!$A:$GR,CE$271,FALSE),LEN(VLOOKUP($A106,csapatok!$A:$GR,CE$271,FALSE))-6),'csapat-ranglista'!$A:$CC,CE$272,FALSE)/8,VLOOKUP(VLOOKUP($A106,csapatok!$A:$GR,CE$271,FALSE),'csapat-ranglista'!$A:$CC,CE$272,FALSE)/4),0)</f>
        <v>0</v>
      </c>
      <c r="CF106" s="226">
        <f>IFERROR(IF(RIGHT(VLOOKUP($A106,csapatok!$A:$GR,CF$271,FALSE),5)="Csere",VLOOKUP(LEFT(VLOOKUP($A106,csapatok!$A:$GR,CF$271,FALSE),LEN(VLOOKUP($A106,csapatok!$A:$GR,CF$271,FALSE))-6),'csapat-ranglista'!$A:$CC,CF$272,FALSE)/8,VLOOKUP(VLOOKUP($A106,csapatok!$A:$GR,CF$271,FALSE),'csapat-ranglista'!$A:$CC,CF$272,FALSE)/4),0)</f>
        <v>0</v>
      </c>
      <c r="CG106" s="226">
        <f>IFERROR(IF(RIGHT(VLOOKUP($A106,csapatok!$A:$GR,CG$271,FALSE),5)="Csere",VLOOKUP(LEFT(VLOOKUP($A106,csapatok!$A:$GR,CG$271,FALSE),LEN(VLOOKUP($A106,csapatok!$A:$GR,CG$271,FALSE))-6),'csapat-ranglista'!$A:$CC,CG$272,FALSE)/8,VLOOKUP(VLOOKUP($A106,csapatok!$A:$GR,CG$271,FALSE),'csapat-ranglista'!$A:$CC,CG$272,FALSE)/4),0)</f>
        <v>0</v>
      </c>
      <c r="CH106" s="226">
        <f>IFERROR(IF(RIGHT(VLOOKUP($A106,csapatok!$A:$GR,CH$271,FALSE),5)="Csere",VLOOKUP(LEFT(VLOOKUP($A106,csapatok!$A:$GR,CH$271,FALSE),LEN(VLOOKUP($A106,csapatok!$A:$GR,CH$271,FALSE))-6),'csapat-ranglista'!$A:$CC,CH$272,FALSE)/8,VLOOKUP(VLOOKUP($A106,csapatok!$A:$GR,CH$271,FALSE),'csapat-ranglista'!$A:$CC,CH$272,FALSE)/4),0)</f>
        <v>0</v>
      </c>
      <c r="CI106" s="226">
        <f>IFERROR(IF(RIGHT(VLOOKUP($A106,csapatok!$A:$GR,CI$271,FALSE),5)="Csere",VLOOKUP(LEFT(VLOOKUP($A106,csapatok!$A:$GR,CI$271,FALSE),LEN(VLOOKUP($A106,csapatok!$A:$GR,CI$271,FALSE))-6),'csapat-ranglista'!$A:$CC,CI$272,FALSE)/8,VLOOKUP(VLOOKUP($A106,csapatok!$A:$GR,CI$271,FALSE),'csapat-ranglista'!$A:$CC,CI$272,FALSE)/4),0)</f>
        <v>0</v>
      </c>
      <c r="CJ106" s="227">
        <f>versenyek!$IQ$11*IFERROR(VLOOKUP(VLOOKUP($A106,versenyek!IP:IR,3,FALSE),szabalyok!$A$16:$B$23,2,FALSE)/4,0)</f>
        <v>0</v>
      </c>
      <c r="CK106" s="227">
        <f>versenyek!$IT$11*IFERROR(VLOOKUP(VLOOKUP($A106,versenyek!IS:IU,3,FALSE),szabalyok!$A$16:$B$23,2,FALSE)/4,0)</f>
        <v>0</v>
      </c>
      <c r="CL106" s="226"/>
      <c r="CM106" s="250">
        <f t="shared" si="4"/>
        <v>1.2421489428735295</v>
      </c>
    </row>
    <row r="107" spans="1:91">
      <c r="A107" s="32" t="s">
        <v>115</v>
      </c>
      <c r="B107" s="2">
        <v>15317</v>
      </c>
      <c r="C107" s="133" t="str">
        <f>IF(B107=0,"",IF(B107&lt;$C$1,"felnőtt","ifi"))</f>
        <v>felnőtt</v>
      </c>
      <c r="D107" s="32" t="s">
        <v>101</v>
      </c>
      <c r="E107" s="47">
        <v>17.5</v>
      </c>
      <c r="F107" s="32">
        <v>0</v>
      </c>
      <c r="G107" s="32">
        <v>0</v>
      </c>
      <c r="H107" s="32">
        <v>0</v>
      </c>
      <c r="I107" s="32">
        <v>0</v>
      </c>
      <c r="J107" s="32">
        <v>3.7379269958625807</v>
      </c>
      <c r="K107" s="32">
        <v>0</v>
      </c>
      <c r="L107" s="32">
        <v>0</v>
      </c>
      <c r="M107" s="32">
        <v>0</v>
      </c>
      <c r="N107" s="32">
        <v>0</v>
      </c>
      <c r="O107" s="32">
        <v>11.85451812155438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f>IFERROR(IF(RIGHT(VLOOKUP($A107,csapatok!$A:$BL,X$271,FALSE),5)="Csere",VLOOKUP(LEFT(VLOOKUP($A107,csapatok!$A:$BL,X$271,FALSE),LEN(VLOOKUP($A107,csapatok!$A:$BL,X$271,FALSE))-6),'csapat-ranglista'!$A:$CC,X$272,FALSE)/8,VLOOKUP(VLOOKUP($A107,csapatok!$A:$BL,X$271,FALSE),'csapat-ranglista'!$A:$CC,X$272,FALSE)/4),0)</f>
        <v>0</v>
      </c>
      <c r="Y107" s="32">
        <f>IFERROR(IF(RIGHT(VLOOKUP($A107,csapatok!$A:$BL,Y$271,FALSE),5)="Csere",VLOOKUP(LEFT(VLOOKUP($A107,csapatok!$A:$BL,Y$271,FALSE),LEN(VLOOKUP($A107,csapatok!$A:$BL,Y$271,FALSE))-6),'csapat-ranglista'!$A:$CC,Y$272,FALSE)/8,VLOOKUP(VLOOKUP($A107,csapatok!$A:$BL,Y$271,FALSE),'csapat-ranglista'!$A:$CC,Y$272,FALSE)/4),0)</f>
        <v>0</v>
      </c>
      <c r="Z107" s="32">
        <f>IFERROR(IF(RIGHT(VLOOKUP($A107,csapatok!$A:$BL,Z$271,FALSE),5)="Csere",VLOOKUP(LEFT(VLOOKUP($A107,csapatok!$A:$BL,Z$271,FALSE),LEN(VLOOKUP($A107,csapatok!$A:$BL,Z$271,FALSE))-6),'csapat-ranglista'!$A:$CC,Z$272,FALSE)/8,VLOOKUP(VLOOKUP($A107,csapatok!$A:$BL,Z$271,FALSE),'csapat-ranglista'!$A:$CC,Z$272,FALSE)/4),0)</f>
        <v>0</v>
      </c>
      <c r="AA107" s="32">
        <f>IFERROR(IF(RIGHT(VLOOKUP($A107,csapatok!$A:$BL,AA$271,FALSE),5)="Csere",VLOOKUP(LEFT(VLOOKUP($A107,csapatok!$A:$BL,AA$271,FALSE),LEN(VLOOKUP($A107,csapatok!$A:$BL,AA$271,FALSE))-6),'csapat-ranglista'!$A:$CC,AA$272,FALSE)/8,VLOOKUP(VLOOKUP($A107,csapatok!$A:$BL,AA$271,FALSE),'csapat-ranglista'!$A:$CC,AA$272,FALSE)/4),0)</f>
        <v>0</v>
      </c>
      <c r="AB107" s="226">
        <f>IFERROR(IF(RIGHT(VLOOKUP($A107,csapatok!$A:$BL,AB$271,FALSE),5)="Csere",VLOOKUP(LEFT(VLOOKUP($A107,csapatok!$A:$BL,AB$271,FALSE),LEN(VLOOKUP($A107,csapatok!$A:$BL,AB$271,FALSE))-6),'csapat-ranglista'!$A:$CC,AB$272,FALSE)/8,VLOOKUP(VLOOKUP($A107,csapatok!$A:$BL,AB$271,FALSE),'csapat-ranglista'!$A:$CC,AB$272,FALSE)/4),0)</f>
        <v>0</v>
      </c>
      <c r="AC107" s="226">
        <f>IFERROR(IF(RIGHT(VLOOKUP($A107,csapatok!$A:$BL,AC$271,FALSE),5)="Csere",VLOOKUP(LEFT(VLOOKUP($A107,csapatok!$A:$BL,AC$271,FALSE),LEN(VLOOKUP($A107,csapatok!$A:$BL,AC$271,FALSE))-6),'csapat-ranglista'!$A:$CC,AC$272,FALSE)/8,VLOOKUP(VLOOKUP($A107,csapatok!$A:$BL,AC$271,FALSE),'csapat-ranglista'!$A:$CC,AC$272,FALSE)/4),0)</f>
        <v>0</v>
      </c>
      <c r="AD107" s="226">
        <f>IFERROR(IF(RIGHT(VLOOKUP($A107,csapatok!$A:$BL,AD$271,FALSE),5)="Csere",VLOOKUP(LEFT(VLOOKUP($A107,csapatok!$A:$BL,AD$271,FALSE),LEN(VLOOKUP($A107,csapatok!$A:$BL,AD$271,FALSE))-6),'csapat-ranglista'!$A:$CC,AD$272,FALSE)/8,VLOOKUP(VLOOKUP($A107,csapatok!$A:$BL,AD$271,FALSE),'csapat-ranglista'!$A:$CC,AD$272,FALSE)/4),0)</f>
        <v>0</v>
      </c>
      <c r="AE107" s="226">
        <f>IFERROR(IF(RIGHT(VLOOKUP($A107,csapatok!$A:$BL,AE$271,FALSE),5)="Csere",VLOOKUP(LEFT(VLOOKUP($A107,csapatok!$A:$BL,AE$271,FALSE),LEN(VLOOKUP($A107,csapatok!$A:$BL,AE$271,FALSE))-6),'csapat-ranglista'!$A:$CC,AE$272,FALSE)/8,VLOOKUP(VLOOKUP($A107,csapatok!$A:$BL,AE$271,FALSE),'csapat-ranglista'!$A:$CC,AE$272,FALSE)/4),0)</f>
        <v>0</v>
      </c>
      <c r="AF107" s="226">
        <f>IFERROR(IF(RIGHT(VLOOKUP($A107,csapatok!$A:$BL,AF$271,FALSE),5)="Csere",VLOOKUP(LEFT(VLOOKUP($A107,csapatok!$A:$BL,AF$271,FALSE),LEN(VLOOKUP($A107,csapatok!$A:$BL,AF$271,FALSE))-6),'csapat-ranglista'!$A:$CC,AF$272,FALSE)/8,VLOOKUP(VLOOKUP($A107,csapatok!$A:$BL,AF$271,FALSE),'csapat-ranglista'!$A:$CC,AF$272,FALSE)/4),0)</f>
        <v>0</v>
      </c>
      <c r="AG107" s="226">
        <f>IFERROR(IF(RIGHT(VLOOKUP($A107,csapatok!$A:$BL,AG$271,FALSE),5)="Csere",VLOOKUP(LEFT(VLOOKUP($A107,csapatok!$A:$BL,AG$271,FALSE),LEN(VLOOKUP($A107,csapatok!$A:$BL,AG$271,FALSE))-6),'csapat-ranglista'!$A:$CC,AG$272,FALSE)/8,VLOOKUP(VLOOKUP($A107,csapatok!$A:$BL,AG$271,FALSE),'csapat-ranglista'!$A:$CC,AG$272,FALSE)/4),0)</f>
        <v>13.387737800880902</v>
      </c>
      <c r="AH107" s="226">
        <f>IFERROR(IF(RIGHT(VLOOKUP($A107,csapatok!$A:$BL,AH$271,FALSE),5)="Csere",VLOOKUP(LEFT(VLOOKUP($A107,csapatok!$A:$BL,AH$271,FALSE),LEN(VLOOKUP($A107,csapatok!$A:$BL,AH$271,FALSE))-6),'csapat-ranglista'!$A:$CC,AH$272,FALSE)/8,VLOOKUP(VLOOKUP($A107,csapatok!$A:$BL,AH$271,FALSE),'csapat-ranglista'!$A:$CC,AH$272,FALSE)/4),0)</f>
        <v>0</v>
      </c>
      <c r="AI107" s="226">
        <f>IFERROR(IF(RIGHT(VLOOKUP($A107,csapatok!$A:$BL,AI$271,FALSE),5)="Csere",VLOOKUP(LEFT(VLOOKUP($A107,csapatok!$A:$BL,AI$271,FALSE),LEN(VLOOKUP($A107,csapatok!$A:$BL,AI$271,FALSE))-6),'csapat-ranglista'!$A:$CC,AI$272,FALSE)/8,VLOOKUP(VLOOKUP($A107,csapatok!$A:$BL,AI$271,FALSE),'csapat-ranglista'!$A:$CC,AI$272,FALSE)/4),0)</f>
        <v>4.6346084270555554</v>
      </c>
      <c r="AJ107" s="226">
        <f>IFERROR(IF(RIGHT(VLOOKUP($A107,csapatok!$A:$BL,AJ$271,FALSE),5)="Csere",VLOOKUP(LEFT(VLOOKUP($A107,csapatok!$A:$BL,AJ$271,FALSE),LEN(VLOOKUP($A107,csapatok!$A:$BL,AJ$271,FALSE))-6),'csapat-ranglista'!$A:$CC,AJ$272,FALSE)/8,VLOOKUP(VLOOKUP($A107,csapatok!$A:$BL,AJ$271,FALSE),'csapat-ranglista'!$A:$CC,AJ$272,FALSE)/2),0)</f>
        <v>0</v>
      </c>
      <c r="AK107" s="226">
        <f>IFERROR(IF(RIGHT(VLOOKUP($A107,csapatok!$A:$CN,AK$271,FALSE),5)="Csere",VLOOKUP(LEFT(VLOOKUP($A107,csapatok!$A:$CN,AK$271,FALSE),LEN(VLOOKUP($A107,csapatok!$A:$CN,AK$271,FALSE))-6),'csapat-ranglista'!$A:$CC,AK$272,FALSE)/8,VLOOKUP(VLOOKUP($A107,csapatok!$A:$CN,AK$271,FALSE),'csapat-ranglista'!$A:$CC,AK$272,FALSE)/4),0)</f>
        <v>0</v>
      </c>
      <c r="AL107" s="226">
        <f>IFERROR(IF(RIGHT(VLOOKUP($A107,csapatok!$A:$CN,AL$271,FALSE),5)="Csere",VLOOKUP(LEFT(VLOOKUP($A107,csapatok!$A:$CN,AL$271,FALSE),LEN(VLOOKUP($A107,csapatok!$A:$CN,AL$271,FALSE))-6),'csapat-ranglista'!$A:$CC,AL$272,FALSE)/8,VLOOKUP(VLOOKUP($A107,csapatok!$A:$CN,AL$271,FALSE),'csapat-ranglista'!$A:$CC,AL$272,FALSE)/4),0)</f>
        <v>0</v>
      </c>
      <c r="AM107" s="226">
        <f>IFERROR(IF(RIGHT(VLOOKUP($A107,csapatok!$A:$CN,AM$271,FALSE),5)="Csere",VLOOKUP(LEFT(VLOOKUP($A107,csapatok!$A:$CN,AM$271,FALSE),LEN(VLOOKUP($A107,csapatok!$A:$CN,AM$271,FALSE))-6),'csapat-ranglista'!$A:$CC,AM$272,FALSE)/8,VLOOKUP(VLOOKUP($A107,csapatok!$A:$CN,AM$271,FALSE),'csapat-ranglista'!$A:$CC,AM$272,FALSE)/4),0)</f>
        <v>0</v>
      </c>
      <c r="AN107" s="226">
        <f>IFERROR(IF(RIGHT(VLOOKUP($A107,csapatok!$A:$CN,AN$271,FALSE),5)="Csere",VLOOKUP(LEFT(VLOOKUP($A107,csapatok!$A:$CN,AN$271,FALSE),LEN(VLOOKUP($A107,csapatok!$A:$CN,AN$271,FALSE))-6),'csapat-ranglista'!$A:$CC,AN$272,FALSE)/8,VLOOKUP(VLOOKUP($A107,csapatok!$A:$CN,AN$271,FALSE),'csapat-ranglista'!$A:$CC,AN$272,FALSE)/4),0)</f>
        <v>0</v>
      </c>
      <c r="AO107" s="226">
        <f>IFERROR(IF(RIGHT(VLOOKUP($A107,csapatok!$A:$CN,AO$271,FALSE),5)="Csere",VLOOKUP(LEFT(VLOOKUP($A107,csapatok!$A:$CN,AO$271,FALSE),LEN(VLOOKUP($A107,csapatok!$A:$CN,AO$271,FALSE))-6),'csapat-ranglista'!$A:$CC,AO$272,FALSE)/8,VLOOKUP(VLOOKUP($A107,csapatok!$A:$CN,AO$271,FALSE),'csapat-ranglista'!$A:$CC,AO$272,FALSE)/4),0)</f>
        <v>0</v>
      </c>
      <c r="AP107" s="226">
        <f>IFERROR(IF(RIGHT(VLOOKUP($A107,csapatok!$A:$CN,AP$271,FALSE),5)="Csere",VLOOKUP(LEFT(VLOOKUP($A107,csapatok!$A:$CN,AP$271,FALSE),LEN(VLOOKUP($A107,csapatok!$A:$CN,AP$271,FALSE))-6),'csapat-ranglista'!$A:$CC,AP$272,FALSE)/8,VLOOKUP(VLOOKUP($A107,csapatok!$A:$CN,AP$271,FALSE),'csapat-ranglista'!$A:$CC,AP$272,FALSE)/4),0)</f>
        <v>0</v>
      </c>
      <c r="AQ107" s="226">
        <f>IFERROR(IF(RIGHT(VLOOKUP($A107,csapatok!$A:$CN,AQ$271,FALSE),5)="Csere",VLOOKUP(LEFT(VLOOKUP($A107,csapatok!$A:$CN,AQ$271,FALSE),LEN(VLOOKUP($A107,csapatok!$A:$CN,AQ$271,FALSE))-6),'csapat-ranglista'!$A:$CC,AQ$272,FALSE)/8,VLOOKUP(VLOOKUP($A107,csapatok!$A:$CN,AQ$271,FALSE),'csapat-ranglista'!$A:$CC,AQ$272,FALSE)/4),0)</f>
        <v>2.885633761787993</v>
      </c>
      <c r="AR107" s="226">
        <f>IFERROR(IF(RIGHT(VLOOKUP($A107,csapatok!$A:$CN,AR$271,FALSE),5)="Csere",VLOOKUP(LEFT(VLOOKUP($A107,csapatok!$A:$CN,AR$271,FALSE),LEN(VLOOKUP($A107,csapatok!$A:$CN,AR$271,FALSE))-6),'csapat-ranglista'!$A:$CC,AR$272,FALSE)/8,VLOOKUP(VLOOKUP($A107,csapatok!$A:$CN,AR$271,FALSE),'csapat-ranglista'!$A:$CC,AR$272,FALSE)/4),0)</f>
        <v>0</v>
      </c>
      <c r="AS107" s="226">
        <f>IFERROR(IF(RIGHT(VLOOKUP($A107,csapatok!$A:$CN,AS$271,FALSE),5)="Csere",VLOOKUP(LEFT(VLOOKUP($A107,csapatok!$A:$CN,AS$271,FALSE),LEN(VLOOKUP($A107,csapatok!$A:$CN,AS$271,FALSE))-6),'csapat-ranglista'!$A:$CC,AS$272,FALSE)/8,VLOOKUP(VLOOKUP($A107,csapatok!$A:$CN,AS$271,FALSE),'csapat-ranglista'!$A:$CC,AS$272,FALSE)/4),0)</f>
        <v>0</v>
      </c>
      <c r="AT107" s="226">
        <f>IFERROR(IF(RIGHT(VLOOKUP($A107,csapatok!$A:$CN,AT$271,FALSE),5)="Csere",VLOOKUP(LEFT(VLOOKUP($A107,csapatok!$A:$CN,AT$271,FALSE),LEN(VLOOKUP($A107,csapatok!$A:$CN,AT$271,FALSE))-6),'csapat-ranglista'!$A:$CC,AT$272,FALSE)/8,VLOOKUP(VLOOKUP($A107,csapatok!$A:$CN,AT$271,FALSE),'csapat-ranglista'!$A:$CC,AT$272,FALSE)/4),0)</f>
        <v>1.424567616911262</v>
      </c>
      <c r="AU107" s="226">
        <f>IFERROR(IF(RIGHT(VLOOKUP($A107,csapatok!$A:$CN,AU$271,FALSE),5)="Csere",VLOOKUP(LEFT(VLOOKUP($A107,csapatok!$A:$CN,AU$271,FALSE),LEN(VLOOKUP($A107,csapatok!$A:$CN,AU$271,FALSE))-6),'csapat-ranglista'!$A:$CC,AU$272,FALSE)/8,VLOOKUP(VLOOKUP($A107,csapatok!$A:$CN,AU$271,FALSE),'csapat-ranglista'!$A:$CC,AU$272,FALSE)/4),0)</f>
        <v>0</v>
      </c>
      <c r="AV107" s="226">
        <f>IFERROR(IF(RIGHT(VLOOKUP($A107,csapatok!$A:$CN,AV$271,FALSE),5)="Csere",VLOOKUP(LEFT(VLOOKUP($A107,csapatok!$A:$CN,AV$271,FALSE),LEN(VLOOKUP($A107,csapatok!$A:$CN,AV$271,FALSE))-6),'csapat-ranglista'!$A:$CC,AV$272,FALSE)/8,VLOOKUP(VLOOKUP($A107,csapatok!$A:$CN,AV$271,FALSE),'csapat-ranglista'!$A:$CC,AV$272,FALSE)/4),0)</f>
        <v>0</v>
      </c>
      <c r="AW107" s="226">
        <f>IFERROR(IF(RIGHT(VLOOKUP($A107,csapatok!$A:$CN,AW$271,FALSE),5)="Csere",VLOOKUP(LEFT(VLOOKUP($A107,csapatok!$A:$CN,AW$271,FALSE),LEN(VLOOKUP($A107,csapatok!$A:$CN,AW$271,FALSE))-6),'csapat-ranglista'!$A:$CC,AW$272,FALSE)/8,VLOOKUP(VLOOKUP($A107,csapatok!$A:$CN,AW$271,FALSE),'csapat-ranglista'!$A:$CC,AW$272,FALSE)/4),0)</f>
        <v>0</v>
      </c>
      <c r="AX107" s="226">
        <f>IFERROR(IF(RIGHT(VLOOKUP($A107,csapatok!$A:$CN,AX$271,FALSE),5)="Csere",VLOOKUP(LEFT(VLOOKUP($A107,csapatok!$A:$CN,AX$271,FALSE),LEN(VLOOKUP($A107,csapatok!$A:$CN,AX$271,FALSE))-6),'csapat-ranglista'!$A:$CC,AX$272,FALSE)/8,VLOOKUP(VLOOKUP($A107,csapatok!$A:$CN,AX$271,FALSE),'csapat-ranglista'!$A:$CC,AX$272,FALSE)/4),0)</f>
        <v>0</v>
      </c>
      <c r="AY107" s="226">
        <f>IFERROR(IF(RIGHT(VLOOKUP($A107,csapatok!$A:$GR,AY$271,FALSE),5)="Csere",VLOOKUP(LEFT(VLOOKUP($A107,csapatok!$A:$GR,AY$271,FALSE),LEN(VLOOKUP($A107,csapatok!$A:$GR,AY$271,FALSE))-6),'csapat-ranglista'!$A:$CC,AY$272,FALSE)/8,VLOOKUP(VLOOKUP($A107,csapatok!$A:$GR,AY$271,FALSE),'csapat-ranglista'!$A:$CC,AY$272,FALSE)/4),0)</f>
        <v>0</v>
      </c>
      <c r="AZ107" s="226">
        <f>IFERROR(IF(RIGHT(VLOOKUP($A107,csapatok!$A:$GR,AZ$271,FALSE),5)="Csere",VLOOKUP(LEFT(VLOOKUP($A107,csapatok!$A:$GR,AZ$271,FALSE),LEN(VLOOKUP($A107,csapatok!$A:$GR,AZ$271,FALSE))-6),'csapat-ranglista'!$A:$CC,AZ$272,FALSE)/8,VLOOKUP(VLOOKUP($A107,csapatok!$A:$GR,AZ$271,FALSE),'csapat-ranglista'!$A:$CC,AZ$272,FALSE)/4),0)</f>
        <v>0</v>
      </c>
      <c r="BA107" s="226">
        <f>IFERROR(IF(RIGHT(VLOOKUP($A107,csapatok!$A:$GR,BA$271,FALSE),5)="Csere",VLOOKUP(LEFT(VLOOKUP($A107,csapatok!$A:$GR,BA$271,FALSE),LEN(VLOOKUP($A107,csapatok!$A:$GR,BA$271,FALSE))-6),'csapat-ranglista'!$A:$CC,BA$272,FALSE)/8,VLOOKUP(VLOOKUP($A107,csapatok!$A:$GR,BA$271,FALSE),'csapat-ranglista'!$A:$CC,BA$272,FALSE)/4),0)</f>
        <v>0</v>
      </c>
      <c r="BB107" s="226">
        <f>IFERROR(IF(RIGHT(VLOOKUP($A107,csapatok!$A:$GR,BB$271,FALSE),5)="Csere",VLOOKUP(LEFT(VLOOKUP($A107,csapatok!$A:$GR,BB$271,FALSE),LEN(VLOOKUP($A107,csapatok!$A:$GR,BB$271,FALSE))-6),'csapat-ranglista'!$A:$CC,BB$272,FALSE)/8,VLOOKUP(VLOOKUP($A107,csapatok!$A:$GR,BB$271,FALSE),'csapat-ranglista'!$A:$CC,BB$272,FALSE)/4),0)</f>
        <v>0</v>
      </c>
      <c r="BC107" s="227">
        <f>versenyek!$ES$11*IFERROR(VLOOKUP(VLOOKUP($A107,versenyek!ER:ET,3,FALSE),szabalyok!$A$16:$B$23,2,FALSE)/4,0)</f>
        <v>0</v>
      </c>
      <c r="BD107" s="227">
        <f>versenyek!$EV$11*IFERROR(VLOOKUP(VLOOKUP($A107,versenyek!EU:EW,3,FALSE),szabalyok!$A$16:$B$23,2,FALSE)/4,0)</f>
        <v>0</v>
      </c>
      <c r="BE107" s="226">
        <f>IFERROR(IF(RIGHT(VLOOKUP($A107,csapatok!$A:$GR,BE$271,FALSE),5)="Csere",VLOOKUP(LEFT(VLOOKUP($A107,csapatok!$A:$GR,BE$271,FALSE),LEN(VLOOKUP($A107,csapatok!$A:$GR,BE$271,FALSE))-6),'csapat-ranglista'!$A:$CC,BE$272,FALSE)/8,VLOOKUP(VLOOKUP($A107,csapatok!$A:$GR,BE$271,FALSE),'csapat-ranglista'!$A:$CC,BE$272,FALSE)/4),0)</f>
        <v>0</v>
      </c>
      <c r="BF107" s="226">
        <f>IFERROR(IF(RIGHT(VLOOKUP($A107,csapatok!$A:$GR,BF$271,FALSE),5)="Csere",VLOOKUP(LEFT(VLOOKUP($A107,csapatok!$A:$GR,BF$271,FALSE),LEN(VLOOKUP($A107,csapatok!$A:$GR,BF$271,FALSE))-6),'csapat-ranglista'!$A:$CC,BF$272,FALSE)/8,VLOOKUP(VLOOKUP($A107,csapatok!$A:$GR,BF$271,FALSE),'csapat-ranglista'!$A:$CC,BF$272,FALSE)/4),0)</f>
        <v>0</v>
      </c>
      <c r="BG107" s="226">
        <f>IFERROR(IF(RIGHT(VLOOKUP($A107,csapatok!$A:$GR,BG$271,FALSE),5)="Csere",VLOOKUP(LEFT(VLOOKUP($A107,csapatok!$A:$GR,BG$271,FALSE),LEN(VLOOKUP($A107,csapatok!$A:$GR,BG$271,FALSE))-6),'csapat-ranglista'!$A:$CC,BG$272,FALSE)/8,VLOOKUP(VLOOKUP($A107,csapatok!$A:$GR,BG$271,FALSE),'csapat-ranglista'!$A:$CC,BG$272,FALSE)/4),0)</f>
        <v>0</v>
      </c>
      <c r="BH107" s="226">
        <f>IFERROR(IF(RIGHT(VLOOKUP($A107,csapatok!$A:$GR,BH$271,FALSE),5)="Csere",VLOOKUP(LEFT(VLOOKUP($A107,csapatok!$A:$GR,BH$271,FALSE),LEN(VLOOKUP($A107,csapatok!$A:$GR,BH$271,FALSE))-6),'csapat-ranglista'!$A:$CC,BH$272,FALSE)/8,VLOOKUP(VLOOKUP($A107,csapatok!$A:$GR,BH$271,FALSE),'csapat-ranglista'!$A:$CC,BH$272,FALSE)/4),0)</f>
        <v>0</v>
      </c>
      <c r="BI107" s="226">
        <f>IFERROR(IF(RIGHT(VLOOKUP($A107,csapatok!$A:$GR,BI$271,FALSE),5)="Csere",VLOOKUP(LEFT(VLOOKUP($A107,csapatok!$A:$GR,BI$271,FALSE),LEN(VLOOKUP($A107,csapatok!$A:$GR,BI$271,FALSE))-6),'csapat-ranglista'!$A:$CC,BI$272,FALSE)/8,VLOOKUP(VLOOKUP($A107,csapatok!$A:$GR,BI$271,FALSE),'csapat-ranglista'!$A:$CC,BI$272,FALSE)/4),0)</f>
        <v>0</v>
      </c>
      <c r="BJ107" s="226">
        <f>IFERROR(IF(RIGHT(VLOOKUP($A107,csapatok!$A:$GR,BJ$271,FALSE),5)="Csere",VLOOKUP(LEFT(VLOOKUP($A107,csapatok!$A:$GR,BJ$271,FALSE),LEN(VLOOKUP($A107,csapatok!$A:$GR,BJ$271,FALSE))-6),'csapat-ranglista'!$A:$CC,BJ$272,FALSE)/8,VLOOKUP(VLOOKUP($A107,csapatok!$A:$GR,BJ$271,FALSE),'csapat-ranglista'!$A:$CC,BJ$272,FALSE)/4),0)</f>
        <v>0</v>
      </c>
      <c r="BK107" s="226">
        <f>IFERROR(IF(RIGHT(VLOOKUP($A107,csapatok!$A:$GR,BK$271,FALSE),5)="Csere",VLOOKUP(LEFT(VLOOKUP($A107,csapatok!$A:$GR,BK$271,FALSE),LEN(VLOOKUP($A107,csapatok!$A:$GR,BK$271,FALSE))-6),'csapat-ranglista'!$A:$CC,BK$272,FALSE)/8,VLOOKUP(VLOOKUP($A107,csapatok!$A:$GR,BK$271,FALSE),'csapat-ranglista'!$A:$CC,BK$272,FALSE)/4),0)</f>
        <v>0</v>
      </c>
      <c r="BL107" s="226">
        <f>IFERROR(IF(RIGHT(VLOOKUP($A107,csapatok!$A:$GR,BL$271,FALSE),5)="Csere",VLOOKUP(LEFT(VLOOKUP($A107,csapatok!$A:$GR,BL$271,FALSE),LEN(VLOOKUP($A107,csapatok!$A:$GR,BL$271,FALSE))-6),'csapat-ranglista'!$A:$CC,BL$272,FALSE)/8,VLOOKUP(VLOOKUP($A107,csapatok!$A:$GR,BL$271,FALSE),'csapat-ranglista'!$A:$CC,BL$272,FALSE)/4),0)</f>
        <v>0</v>
      </c>
      <c r="BM107" s="226">
        <f>IFERROR(IF(RIGHT(VLOOKUP($A107,csapatok!$A:$GR,BM$271,FALSE),5)="Csere",VLOOKUP(LEFT(VLOOKUP($A107,csapatok!$A:$GR,BM$271,FALSE),LEN(VLOOKUP($A107,csapatok!$A:$GR,BM$271,FALSE))-6),'csapat-ranglista'!$A:$CC,BM$272,FALSE)/8,VLOOKUP(VLOOKUP($A107,csapatok!$A:$GR,BM$271,FALSE),'csapat-ranglista'!$A:$CC,BM$272,FALSE)/4),0)</f>
        <v>0</v>
      </c>
      <c r="BN107" s="226">
        <f>IFERROR(IF(RIGHT(VLOOKUP($A107,csapatok!$A:$GR,BN$271,FALSE),5)="Csere",VLOOKUP(LEFT(VLOOKUP($A107,csapatok!$A:$GR,BN$271,FALSE),LEN(VLOOKUP($A107,csapatok!$A:$GR,BN$271,FALSE))-6),'csapat-ranglista'!$A:$CC,BN$272,FALSE)/8,VLOOKUP(VLOOKUP($A107,csapatok!$A:$GR,BN$271,FALSE),'csapat-ranglista'!$A:$CC,BN$272,FALSE)/4),0)</f>
        <v>0</v>
      </c>
      <c r="BO107" s="226">
        <f>IFERROR(IF(RIGHT(VLOOKUP($A107,csapatok!$A:$GR,BO$271,FALSE),5)="Csere",VLOOKUP(LEFT(VLOOKUP($A107,csapatok!$A:$GR,BO$271,FALSE),LEN(VLOOKUP($A107,csapatok!$A:$GR,BO$271,FALSE))-6),'csapat-ranglista'!$A:$CC,BO$272,FALSE)/8,VLOOKUP(VLOOKUP($A107,csapatok!$A:$GR,BO$271,FALSE),'csapat-ranglista'!$A:$CC,BO$272,FALSE)/4),0)</f>
        <v>0</v>
      </c>
      <c r="BP107" s="226">
        <f>IFERROR(IF(RIGHT(VLOOKUP($A107,csapatok!$A:$GR,BP$271,FALSE),5)="Csere",VLOOKUP(LEFT(VLOOKUP($A107,csapatok!$A:$GR,BP$271,FALSE),LEN(VLOOKUP($A107,csapatok!$A:$GR,BP$271,FALSE))-6),'csapat-ranglista'!$A:$CC,BP$272,FALSE)/8,VLOOKUP(VLOOKUP($A107,csapatok!$A:$GR,BP$271,FALSE),'csapat-ranglista'!$A:$CC,BP$272,FALSE)/4),0)</f>
        <v>0</v>
      </c>
      <c r="BQ107" s="226">
        <f>IFERROR(IF(RIGHT(VLOOKUP($A107,csapatok!$A:$GR,BQ$271,FALSE),5)="Csere",VLOOKUP(LEFT(VLOOKUP($A107,csapatok!$A:$GR,BQ$271,FALSE),LEN(VLOOKUP($A107,csapatok!$A:$GR,BQ$271,FALSE))-6),'csapat-ranglista'!$A:$CC,BQ$272,FALSE)/8,VLOOKUP(VLOOKUP($A107,csapatok!$A:$GR,BQ$271,FALSE),'csapat-ranglista'!$A:$CC,BQ$272,FALSE)/4),0)</f>
        <v>0</v>
      </c>
      <c r="BR107" s="226">
        <f>IFERROR(IF(RIGHT(VLOOKUP($A107,csapatok!$A:$GR,BR$271,FALSE),5)="Csere",VLOOKUP(LEFT(VLOOKUP($A107,csapatok!$A:$GR,BR$271,FALSE),LEN(VLOOKUP($A107,csapatok!$A:$GR,BR$271,FALSE))-6),'csapat-ranglista'!$A:$CC,BR$272,FALSE)/8,VLOOKUP(VLOOKUP($A107,csapatok!$A:$GR,BR$271,FALSE),'csapat-ranglista'!$A:$CC,BR$272,FALSE)/4),0)</f>
        <v>0</v>
      </c>
      <c r="BS107" s="226">
        <f>IFERROR(IF(RIGHT(VLOOKUP($A107,csapatok!$A:$GR,BS$271,FALSE),5)="Csere",VLOOKUP(LEFT(VLOOKUP($A107,csapatok!$A:$GR,BS$271,FALSE),LEN(VLOOKUP($A107,csapatok!$A:$GR,BS$271,FALSE))-6),'csapat-ranglista'!$A:$CC,BS$272,FALSE)/8,VLOOKUP(VLOOKUP($A107,csapatok!$A:$GR,BS$271,FALSE),'csapat-ranglista'!$A:$CC,BS$272,FALSE)/4),0)</f>
        <v>0</v>
      </c>
      <c r="BT107" s="226">
        <f>IFERROR(IF(RIGHT(VLOOKUP($A107,csapatok!$A:$GR,BT$271,FALSE),5)="Csere",VLOOKUP(LEFT(VLOOKUP($A107,csapatok!$A:$GR,BT$271,FALSE),LEN(VLOOKUP($A107,csapatok!$A:$GR,BT$271,FALSE))-6),'csapat-ranglista'!$A:$CC,BT$272,FALSE)/8,VLOOKUP(VLOOKUP($A107,csapatok!$A:$GR,BT$271,FALSE),'csapat-ranglista'!$A:$CC,BT$272,FALSE)/4),0)</f>
        <v>0</v>
      </c>
      <c r="BU107" s="226">
        <f>IFERROR(IF(RIGHT(VLOOKUP($A107,csapatok!$A:$GR,BU$271,FALSE),5)="Csere",VLOOKUP(LEFT(VLOOKUP($A107,csapatok!$A:$GR,BU$271,FALSE),LEN(VLOOKUP($A107,csapatok!$A:$GR,BU$271,FALSE))-6),'csapat-ranglista'!$A:$CC,BU$272,FALSE)/8,VLOOKUP(VLOOKUP($A107,csapatok!$A:$GR,BU$271,FALSE),'csapat-ranglista'!$A:$CC,BU$272,FALSE)/4),0)</f>
        <v>0</v>
      </c>
      <c r="BV107" s="226">
        <f>IFERROR(IF(RIGHT(VLOOKUP($A107,csapatok!$A:$GR,BV$271,FALSE),5)="Csere",VLOOKUP(LEFT(VLOOKUP($A107,csapatok!$A:$GR,BV$271,FALSE),LEN(VLOOKUP($A107,csapatok!$A:$GR,BV$271,FALSE))-6),'csapat-ranglista'!$A:$CC,BV$272,FALSE)/8,VLOOKUP(VLOOKUP($A107,csapatok!$A:$GR,BV$271,FALSE),'csapat-ranglista'!$A:$CC,BV$272,FALSE)/4),0)</f>
        <v>0</v>
      </c>
      <c r="BW107" s="226">
        <f>IFERROR(IF(RIGHT(VLOOKUP($A107,csapatok!$A:$GR,BW$271,FALSE),5)="Csere",VLOOKUP(LEFT(VLOOKUP($A107,csapatok!$A:$GR,BW$271,FALSE),LEN(VLOOKUP($A107,csapatok!$A:$GR,BW$271,FALSE))-6),'csapat-ranglista'!$A:$CC,BW$272,FALSE)/8,VLOOKUP(VLOOKUP($A107,csapatok!$A:$GR,BW$271,FALSE),'csapat-ranglista'!$A:$CC,BW$272,FALSE)/4),0)</f>
        <v>0</v>
      </c>
      <c r="BX107" s="226">
        <f>IFERROR(IF(RIGHT(VLOOKUP($A107,csapatok!$A:$GR,BX$271,FALSE),5)="Csere",VLOOKUP(LEFT(VLOOKUP($A107,csapatok!$A:$GR,BX$271,FALSE),LEN(VLOOKUP($A107,csapatok!$A:$GR,BX$271,FALSE))-6),'csapat-ranglista'!$A:$CC,BX$272,FALSE)/8,VLOOKUP(VLOOKUP($A107,csapatok!$A:$GR,BX$271,FALSE),'csapat-ranglista'!$A:$CC,BX$272,FALSE)/4),0)</f>
        <v>0</v>
      </c>
      <c r="BY107" s="226">
        <f>IFERROR(IF(RIGHT(VLOOKUP($A107,csapatok!$A:$GR,BY$271,FALSE),5)="Csere",VLOOKUP(LEFT(VLOOKUP($A107,csapatok!$A:$GR,BY$271,FALSE),LEN(VLOOKUP($A107,csapatok!$A:$GR,BY$271,FALSE))-6),'csapat-ranglista'!$A:$CC,BY$272,FALSE)/8,VLOOKUP(VLOOKUP($A107,csapatok!$A:$GR,BY$271,FALSE),'csapat-ranglista'!$A:$CC,BY$272,FALSE)/4),0)</f>
        <v>0</v>
      </c>
      <c r="BZ107" s="226">
        <f>IFERROR(IF(RIGHT(VLOOKUP($A107,csapatok!$A:$GR,BZ$271,FALSE),5)="Csere",VLOOKUP(LEFT(VLOOKUP($A107,csapatok!$A:$GR,BZ$271,FALSE),LEN(VLOOKUP($A107,csapatok!$A:$GR,BZ$271,FALSE))-6),'csapat-ranglista'!$A:$CC,BZ$272,FALSE)/8,VLOOKUP(VLOOKUP($A107,csapatok!$A:$GR,BZ$271,FALSE),'csapat-ranglista'!$A:$CC,BZ$272,FALSE)/4),0)</f>
        <v>0</v>
      </c>
      <c r="CA107" s="226">
        <f>IFERROR(IF(RIGHT(VLOOKUP($A107,csapatok!$A:$GR,CA$271,FALSE),5)="Csere",VLOOKUP(LEFT(VLOOKUP($A107,csapatok!$A:$GR,CA$271,FALSE),LEN(VLOOKUP($A107,csapatok!$A:$GR,CA$271,FALSE))-6),'csapat-ranglista'!$A:$CC,CA$272,FALSE)/8,VLOOKUP(VLOOKUP($A107,csapatok!$A:$GR,CA$271,FALSE),'csapat-ranglista'!$A:$CC,CA$272,FALSE)/4),0)</f>
        <v>1.2421489428735295</v>
      </c>
      <c r="CB107" s="226">
        <f>IFERROR(IF(RIGHT(VLOOKUP($A107,csapatok!$A:$GR,CB$271,FALSE),5)="Csere",VLOOKUP(LEFT(VLOOKUP($A107,csapatok!$A:$GR,CB$271,FALSE),LEN(VLOOKUP($A107,csapatok!$A:$GR,CB$271,FALSE))-6),'csapat-ranglista'!$A:$CC,CB$272,FALSE)/8,VLOOKUP(VLOOKUP($A107,csapatok!$A:$GR,CB$271,FALSE),'csapat-ranglista'!$A:$CC,CB$272,FALSE)/4),0)</f>
        <v>0</v>
      </c>
      <c r="CC107" s="226">
        <f>IFERROR(IF(RIGHT(VLOOKUP($A107,csapatok!$A:$GR,CC$271,FALSE),5)="Csere",VLOOKUP(LEFT(VLOOKUP($A107,csapatok!$A:$GR,CC$271,FALSE),LEN(VLOOKUP($A107,csapatok!$A:$GR,CC$271,FALSE))-6),'csapat-ranglista'!$A:$CC,CC$272,FALSE)/8,VLOOKUP(VLOOKUP($A107,csapatok!$A:$GR,CC$271,FALSE),'csapat-ranglista'!$A:$CC,CC$272,FALSE)/4),0)</f>
        <v>0</v>
      </c>
      <c r="CD107" s="226">
        <f>IFERROR(IF(RIGHT(VLOOKUP($A107,csapatok!$A:$GR,CD$271,FALSE),5)="Csere",VLOOKUP(LEFT(VLOOKUP($A107,csapatok!$A:$GR,CD$271,FALSE),LEN(VLOOKUP($A107,csapatok!$A:$GR,CD$271,FALSE))-6),'csapat-ranglista'!$A:$CC,CD$272,FALSE)/8,VLOOKUP(VLOOKUP($A107,csapatok!$A:$GR,CD$271,FALSE),'csapat-ranglista'!$A:$CC,CD$272,FALSE)/4),0)</f>
        <v>0</v>
      </c>
      <c r="CE107" s="226">
        <f>IFERROR(IF(RIGHT(VLOOKUP($A107,csapatok!$A:$GR,CE$271,FALSE),5)="Csere",VLOOKUP(LEFT(VLOOKUP($A107,csapatok!$A:$GR,CE$271,FALSE),LEN(VLOOKUP($A107,csapatok!$A:$GR,CE$271,FALSE))-6),'csapat-ranglista'!$A:$CC,CE$272,FALSE)/8,VLOOKUP(VLOOKUP($A107,csapatok!$A:$GR,CE$271,FALSE),'csapat-ranglista'!$A:$CC,CE$272,FALSE)/4),0)</f>
        <v>0</v>
      </c>
      <c r="CF107" s="226">
        <f>IFERROR(IF(RIGHT(VLOOKUP($A107,csapatok!$A:$GR,CF$271,FALSE),5)="Csere",VLOOKUP(LEFT(VLOOKUP($A107,csapatok!$A:$GR,CF$271,FALSE),LEN(VLOOKUP($A107,csapatok!$A:$GR,CF$271,FALSE))-6),'csapat-ranglista'!$A:$CC,CF$272,FALSE)/8,VLOOKUP(VLOOKUP($A107,csapatok!$A:$GR,CF$271,FALSE),'csapat-ranglista'!$A:$CC,CF$272,FALSE)/4),0)</f>
        <v>0</v>
      </c>
      <c r="CG107" s="226">
        <f>IFERROR(IF(RIGHT(VLOOKUP($A107,csapatok!$A:$GR,CG$271,FALSE),5)="Csere",VLOOKUP(LEFT(VLOOKUP($A107,csapatok!$A:$GR,CG$271,FALSE),LEN(VLOOKUP($A107,csapatok!$A:$GR,CG$271,FALSE))-6),'csapat-ranglista'!$A:$CC,CG$272,FALSE)/8,VLOOKUP(VLOOKUP($A107,csapatok!$A:$GR,CG$271,FALSE),'csapat-ranglista'!$A:$CC,CG$272,FALSE)/4),0)</f>
        <v>0</v>
      </c>
      <c r="CH107" s="226">
        <f>IFERROR(IF(RIGHT(VLOOKUP($A107,csapatok!$A:$GR,CH$271,FALSE),5)="Csere",VLOOKUP(LEFT(VLOOKUP($A107,csapatok!$A:$GR,CH$271,FALSE),LEN(VLOOKUP($A107,csapatok!$A:$GR,CH$271,FALSE))-6),'csapat-ranglista'!$A:$CC,CH$272,FALSE)/8,VLOOKUP(VLOOKUP($A107,csapatok!$A:$GR,CH$271,FALSE),'csapat-ranglista'!$A:$CC,CH$272,FALSE)/4),0)</f>
        <v>0</v>
      </c>
      <c r="CI107" s="226">
        <f>IFERROR(IF(RIGHT(VLOOKUP($A107,csapatok!$A:$GR,CI$271,FALSE),5)="Csere",VLOOKUP(LEFT(VLOOKUP($A107,csapatok!$A:$GR,CI$271,FALSE),LEN(VLOOKUP($A107,csapatok!$A:$GR,CI$271,FALSE))-6),'csapat-ranglista'!$A:$CC,CI$272,FALSE)/8,VLOOKUP(VLOOKUP($A107,csapatok!$A:$GR,CI$271,FALSE),'csapat-ranglista'!$A:$CC,CI$272,FALSE)/4),0)</f>
        <v>0</v>
      </c>
      <c r="CJ107" s="227">
        <f>versenyek!$IQ$11*IFERROR(VLOOKUP(VLOOKUP($A107,versenyek!IP:IR,3,FALSE),szabalyok!$A$16:$B$23,2,FALSE)/4,0)</f>
        <v>0</v>
      </c>
      <c r="CK107" s="227">
        <f>versenyek!$IT$11*IFERROR(VLOOKUP(VLOOKUP($A107,versenyek!IS:IU,3,FALSE),szabalyok!$A$16:$B$23,2,FALSE)/4,0)</f>
        <v>0</v>
      </c>
      <c r="CL107" s="226"/>
      <c r="CM107" s="250">
        <f t="shared" si="4"/>
        <v>1.2421489428735295</v>
      </c>
    </row>
    <row r="108" spans="1:91">
      <c r="A108" s="32" t="s">
        <v>114</v>
      </c>
      <c r="B108" s="2">
        <v>19903</v>
      </c>
      <c r="C108" s="133" t="str">
        <f>IF(B108=0,"",IF(B108&lt;$C$1,"felnőtt","ifi"))</f>
        <v>felnőtt</v>
      </c>
      <c r="D108" s="32" t="s">
        <v>101</v>
      </c>
      <c r="E108" s="47">
        <v>17.5</v>
      </c>
      <c r="F108" s="32">
        <v>0</v>
      </c>
      <c r="G108" s="32">
        <v>0</v>
      </c>
      <c r="H108" s="32">
        <v>1.2678557452108006</v>
      </c>
      <c r="I108" s="32">
        <v>0</v>
      </c>
      <c r="J108" s="32">
        <v>0</v>
      </c>
      <c r="K108" s="32">
        <v>0</v>
      </c>
      <c r="L108" s="32">
        <v>0</v>
      </c>
      <c r="M108" s="32">
        <v>0</v>
      </c>
      <c r="N108" s="32">
        <v>0</v>
      </c>
      <c r="O108" s="32">
        <v>0</v>
      </c>
      <c r="P108" s="32">
        <v>0</v>
      </c>
      <c r="Q108" s="32">
        <v>0</v>
      </c>
      <c r="R108" s="32">
        <v>0</v>
      </c>
      <c r="S108" s="32">
        <v>3.4704598146746672</v>
      </c>
      <c r="T108" s="32">
        <v>0</v>
      </c>
      <c r="U108" s="32">
        <v>0</v>
      </c>
      <c r="V108" s="32">
        <v>0</v>
      </c>
      <c r="W108" s="32">
        <v>0</v>
      </c>
      <c r="X108" s="32">
        <f>IFERROR(IF(RIGHT(VLOOKUP($A108,csapatok!$A:$BL,X$271,FALSE),5)="Csere",VLOOKUP(LEFT(VLOOKUP($A108,csapatok!$A:$BL,X$271,FALSE),LEN(VLOOKUP($A108,csapatok!$A:$BL,X$271,FALSE))-6),'csapat-ranglista'!$A:$CC,X$272,FALSE)/8,VLOOKUP(VLOOKUP($A108,csapatok!$A:$BL,X$271,FALSE),'csapat-ranglista'!$A:$CC,X$272,FALSE)/4),0)</f>
        <v>0</v>
      </c>
      <c r="Y108" s="32">
        <f>IFERROR(IF(RIGHT(VLOOKUP($A108,csapatok!$A:$BL,Y$271,FALSE),5)="Csere",VLOOKUP(LEFT(VLOOKUP($A108,csapatok!$A:$BL,Y$271,FALSE),LEN(VLOOKUP($A108,csapatok!$A:$BL,Y$271,FALSE))-6),'csapat-ranglista'!$A:$CC,Y$272,FALSE)/8,VLOOKUP(VLOOKUP($A108,csapatok!$A:$BL,Y$271,FALSE),'csapat-ranglista'!$A:$CC,Y$272,FALSE)/4),0)</f>
        <v>0</v>
      </c>
      <c r="Z108" s="32">
        <f>IFERROR(IF(RIGHT(VLOOKUP($A108,csapatok!$A:$BL,Z$271,FALSE),5)="Csere",VLOOKUP(LEFT(VLOOKUP($A108,csapatok!$A:$BL,Z$271,FALSE),LEN(VLOOKUP($A108,csapatok!$A:$BL,Z$271,FALSE))-6),'csapat-ranglista'!$A:$CC,Z$272,FALSE)/8,VLOOKUP(VLOOKUP($A108,csapatok!$A:$BL,Z$271,FALSE),'csapat-ranglista'!$A:$CC,Z$272,FALSE)/4),0)</f>
        <v>0</v>
      </c>
      <c r="AA108" s="32">
        <f>IFERROR(IF(RIGHT(VLOOKUP($A108,csapatok!$A:$BL,AA$271,FALSE),5)="Csere",VLOOKUP(LEFT(VLOOKUP($A108,csapatok!$A:$BL,AA$271,FALSE),LEN(VLOOKUP($A108,csapatok!$A:$BL,AA$271,FALSE))-6),'csapat-ranglista'!$A:$CC,AA$272,FALSE)/8,VLOOKUP(VLOOKUP($A108,csapatok!$A:$BL,AA$271,FALSE),'csapat-ranglista'!$A:$CC,AA$272,FALSE)/4),0)</f>
        <v>0</v>
      </c>
      <c r="AB108" s="226">
        <f>IFERROR(IF(RIGHT(VLOOKUP($A108,csapatok!$A:$BL,AB$271,FALSE),5)="Csere",VLOOKUP(LEFT(VLOOKUP($A108,csapatok!$A:$BL,AB$271,FALSE),LEN(VLOOKUP($A108,csapatok!$A:$BL,AB$271,FALSE))-6),'csapat-ranglista'!$A:$CC,AB$272,FALSE)/8,VLOOKUP(VLOOKUP($A108,csapatok!$A:$BL,AB$271,FALSE),'csapat-ranglista'!$A:$CC,AB$272,FALSE)/4),0)</f>
        <v>0</v>
      </c>
      <c r="AC108" s="226">
        <f>IFERROR(IF(RIGHT(VLOOKUP($A108,csapatok!$A:$BL,AC$271,FALSE),5)="Csere",VLOOKUP(LEFT(VLOOKUP($A108,csapatok!$A:$BL,AC$271,FALSE),LEN(VLOOKUP($A108,csapatok!$A:$BL,AC$271,FALSE))-6),'csapat-ranglista'!$A:$CC,AC$272,FALSE)/8,VLOOKUP(VLOOKUP($A108,csapatok!$A:$BL,AC$271,FALSE),'csapat-ranglista'!$A:$CC,AC$272,FALSE)/4),0)</f>
        <v>0</v>
      </c>
      <c r="AD108" s="226">
        <f>IFERROR(IF(RIGHT(VLOOKUP($A108,csapatok!$A:$BL,AD$271,FALSE),5)="Csere",VLOOKUP(LEFT(VLOOKUP($A108,csapatok!$A:$BL,AD$271,FALSE),LEN(VLOOKUP($A108,csapatok!$A:$BL,AD$271,FALSE))-6),'csapat-ranglista'!$A:$CC,AD$272,FALSE)/8,VLOOKUP(VLOOKUP($A108,csapatok!$A:$BL,AD$271,FALSE),'csapat-ranglista'!$A:$CC,AD$272,FALSE)/4),0)</f>
        <v>0</v>
      </c>
      <c r="AE108" s="226">
        <f>IFERROR(IF(RIGHT(VLOOKUP($A108,csapatok!$A:$BL,AE$271,FALSE),5)="Csere",VLOOKUP(LEFT(VLOOKUP($A108,csapatok!$A:$BL,AE$271,FALSE),LEN(VLOOKUP($A108,csapatok!$A:$BL,AE$271,FALSE))-6),'csapat-ranglista'!$A:$CC,AE$272,FALSE)/8,VLOOKUP(VLOOKUP($A108,csapatok!$A:$BL,AE$271,FALSE),'csapat-ranglista'!$A:$CC,AE$272,FALSE)/4),0)</f>
        <v>0</v>
      </c>
      <c r="AF108" s="226">
        <f>IFERROR(IF(RIGHT(VLOOKUP($A108,csapatok!$A:$BL,AF$271,FALSE),5)="Csere",VLOOKUP(LEFT(VLOOKUP($A108,csapatok!$A:$BL,AF$271,FALSE),LEN(VLOOKUP($A108,csapatok!$A:$BL,AF$271,FALSE))-6),'csapat-ranglista'!$A:$CC,AF$272,FALSE)/8,VLOOKUP(VLOOKUP($A108,csapatok!$A:$BL,AF$271,FALSE),'csapat-ranglista'!$A:$CC,AF$272,FALSE)/4),0)</f>
        <v>0</v>
      </c>
      <c r="AG108" s="226">
        <f>IFERROR(IF(RIGHT(VLOOKUP($A108,csapatok!$A:$BL,AG$271,FALSE),5)="Csere",VLOOKUP(LEFT(VLOOKUP($A108,csapatok!$A:$BL,AG$271,FALSE),LEN(VLOOKUP($A108,csapatok!$A:$BL,AG$271,FALSE))-6),'csapat-ranglista'!$A:$CC,AG$272,FALSE)/8,VLOOKUP(VLOOKUP($A108,csapatok!$A:$BL,AG$271,FALSE),'csapat-ranglista'!$A:$CC,AG$272,FALSE)/4),0)</f>
        <v>13.387737800880902</v>
      </c>
      <c r="AH108" s="226">
        <f>IFERROR(IF(RIGHT(VLOOKUP($A108,csapatok!$A:$BL,AH$271,FALSE),5)="Csere",VLOOKUP(LEFT(VLOOKUP($A108,csapatok!$A:$BL,AH$271,FALSE),LEN(VLOOKUP($A108,csapatok!$A:$BL,AH$271,FALSE))-6),'csapat-ranglista'!$A:$CC,AH$272,FALSE)/8,VLOOKUP(VLOOKUP($A108,csapatok!$A:$BL,AH$271,FALSE),'csapat-ranglista'!$A:$CC,AH$272,FALSE)/4),0)</f>
        <v>0</v>
      </c>
      <c r="AI108" s="226">
        <f>IFERROR(IF(RIGHT(VLOOKUP($A108,csapatok!$A:$BL,AI$271,FALSE),5)="Csere",VLOOKUP(LEFT(VLOOKUP($A108,csapatok!$A:$BL,AI$271,FALSE),LEN(VLOOKUP($A108,csapatok!$A:$BL,AI$271,FALSE))-6),'csapat-ranglista'!$A:$CC,AI$272,FALSE)/8,VLOOKUP(VLOOKUP($A108,csapatok!$A:$BL,AI$271,FALSE),'csapat-ranglista'!$A:$CC,AI$272,FALSE)/4),0)</f>
        <v>2.3173042135277777</v>
      </c>
      <c r="AJ108" s="226">
        <f>IFERROR(IF(RIGHT(VLOOKUP($A108,csapatok!$A:$BL,AJ$271,FALSE),5)="Csere",VLOOKUP(LEFT(VLOOKUP($A108,csapatok!$A:$BL,AJ$271,FALSE),LEN(VLOOKUP($A108,csapatok!$A:$BL,AJ$271,FALSE))-6),'csapat-ranglista'!$A:$CC,AJ$272,FALSE)/8,VLOOKUP(VLOOKUP($A108,csapatok!$A:$BL,AJ$271,FALSE),'csapat-ranglista'!$A:$CC,AJ$272,FALSE)/2),0)</f>
        <v>0</v>
      </c>
      <c r="AK108" s="226">
        <f>IFERROR(IF(RIGHT(VLOOKUP($A108,csapatok!$A:$CN,AK$271,FALSE),5)="Csere",VLOOKUP(LEFT(VLOOKUP($A108,csapatok!$A:$CN,AK$271,FALSE),LEN(VLOOKUP($A108,csapatok!$A:$CN,AK$271,FALSE))-6),'csapat-ranglista'!$A:$CC,AK$272,FALSE)/8,VLOOKUP(VLOOKUP($A108,csapatok!$A:$CN,AK$271,FALSE),'csapat-ranglista'!$A:$CC,AK$272,FALSE)/4),0)</f>
        <v>0</v>
      </c>
      <c r="AL108" s="226">
        <f>IFERROR(IF(RIGHT(VLOOKUP($A108,csapatok!$A:$CN,AL$271,FALSE),5)="Csere",VLOOKUP(LEFT(VLOOKUP($A108,csapatok!$A:$CN,AL$271,FALSE),LEN(VLOOKUP($A108,csapatok!$A:$CN,AL$271,FALSE))-6),'csapat-ranglista'!$A:$CC,AL$272,FALSE)/8,VLOOKUP(VLOOKUP($A108,csapatok!$A:$CN,AL$271,FALSE),'csapat-ranglista'!$A:$CC,AL$272,FALSE)/4),0)</f>
        <v>0</v>
      </c>
      <c r="AM108" s="226">
        <f>IFERROR(IF(RIGHT(VLOOKUP($A108,csapatok!$A:$CN,AM$271,FALSE),5)="Csere",VLOOKUP(LEFT(VLOOKUP($A108,csapatok!$A:$CN,AM$271,FALSE),LEN(VLOOKUP($A108,csapatok!$A:$CN,AM$271,FALSE))-6),'csapat-ranglista'!$A:$CC,AM$272,FALSE)/8,VLOOKUP(VLOOKUP($A108,csapatok!$A:$CN,AM$271,FALSE),'csapat-ranglista'!$A:$CC,AM$272,FALSE)/4),0)</f>
        <v>0</v>
      </c>
      <c r="AN108" s="226">
        <f>IFERROR(IF(RIGHT(VLOOKUP($A108,csapatok!$A:$CN,AN$271,FALSE),5)="Csere",VLOOKUP(LEFT(VLOOKUP($A108,csapatok!$A:$CN,AN$271,FALSE),LEN(VLOOKUP($A108,csapatok!$A:$CN,AN$271,FALSE))-6),'csapat-ranglista'!$A:$CC,AN$272,FALSE)/8,VLOOKUP(VLOOKUP($A108,csapatok!$A:$CN,AN$271,FALSE),'csapat-ranglista'!$A:$CC,AN$272,FALSE)/4),0)</f>
        <v>0</v>
      </c>
      <c r="AO108" s="226">
        <f>IFERROR(IF(RIGHT(VLOOKUP($A108,csapatok!$A:$CN,AO$271,FALSE),5)="Csere",VLOOKUP(LEFT(VLOOKUP($A108,csapatok!$A:$CN,AO$271,FALSE),LEN(VLOOKUP($A108,csapatok!$A:$CN,AO$271,FALSE))-6),'csapat-ranglista'!$A:$CC,AO$272,FALSE)/8,VLOOKUP(VLOOKUP($A108,csapatok!$A:$CN,AO$271,FALSE),'csapat-ranglista'!$A:$CC,AO$272,FALSE)/4),0)</f>
        <v>0</v>
      </c>
      <c r="AP108" s="226">
        <f>IFERROR(IF(RIGHT(VLOOKUP($A108,csapatok!$A:$CN,AP$271,FALSE),5)="Csere",VLOOKUP(LEFT(VLOOKUP($A108,csapatok!$A:$CN,AP$271,FALSE),LEN(VLOOKUP($A108,csapatok!$A:$CN,AP$271,FALSE))-6),'csapat-ranglista'!$A:$CC,AP$272,FALSE)/8,VLOOKUP(VLOOKUP($A108,csapatok!$A:$CN,AP$271,FALSE),'csapat-ranglista'!$A:$CC,AP$272,FALSE)/4),0)</f>
        <v>0</v>
      </c>
      <c r="AQ108" s="226">
        <f>IFERROR(IF(RIGHT(VLOOKUP($A108,csapatok!$A:$CN,AQ$271,FALSE),5)="Csere",VLOOKUP(LEFT(VLOOKUP($A108,csapatok!$A:$CN,AQ$271,FALSE),LEN(VLOOKUP($A108,csapatok!$A:$CN,AQ$271,FALSE))-6),'csapat-ranglista'!$A:$CC,AQ$272,FALSE)/8,VLOOKUP(VLOOKUP($A108,csapatok!$A:$CN,AQ$271,FALSE),'csapat-ranglista'!$A:$CC,AQ$272,FALSE)/4),0)</f>
        <v>2.885633761787993</v>
      </c>
      <c r="AR108" s="226">
        <f>IFERROR(IF(RIGHT(VLOOKUP($A108,csapatok!$A:$CN,AR$271,FALSE),5)="Csere",VLOOKUP(LEFT(VLOOKUP($A108,csapatok!$A:$CN,AR$271,FALSE),LEN(VLOOKUP($A108,csapatok!$A:$CN,AR$271,FALSE))-6),'csapat-ranglista'!$A:$CC,AR$272,FALSE)/8,VLOOKUP(VLOOKUP($A108,csapatok!$A:$CN,AR$271,FALSE),'csapat-ranglista'!$A:$CC,AR$272,FALSE)/4),0)</f>
        <v>0</v>
      </c>
      <c r="AS108" s="226">
        <f>IFERROR(IF(RIGHT(VLOOKUP($A108,csapatok!$A:$CN,AS$271,FALSE),5)="Csere",VLOOKUP(LEFT(VLOOKUP($A108,csapatok!$A:$CN,AS$271,FALSE),LEN(VLOOKUP($A108,csapatok!$A:$CN,AS$271,FALSE))-6),'csapat-ranglista'!$A:$CC,AS$272,FALSE)/8,VLOOKUP(VLOOKUP($A108,csapatok!$A:$CN,AS$271,FALSE),'csapat-ranglista'!$A:$CC,AS$272,FALSE)/4),0)</f>
        <v>0</v>
      </c>
      <c r="AT108" s="226">
        <f>IFERROR(IF(RIGHT(VLOOKUP($A108,csapatok!$A:$CN,AT$271,FALSE),5)="Csere",VLOOKUP(LEFT(VLOOKUP($A108,csapatok!$A:$CN,AT$271,FALSE),LEN(VLOOKUP($A108,csapatok!$A:$CN,AT$271,FALSE))-6),'csapat-ranglista'!$A:$CC,AT$272,FALSE)/8,VLOOKUP(VLOOKUP($A108,csapatok!$A:$CN,AT$271,FALSE),'csapat-ranglista'!$A:$CC,AT$272,FALSE)/4),0)</f>
        <v>2.849135233822524</v>
      </c>
      <c r="AU108" s="226">
        <f>IFERROR(IF(RIGHT(VLOOKUP($A108,csapatok!$A:$CN,AU$271,FALSE),5)="Csere",VLOOKUP(LEFT(VLOOKUP($A108,csapatok!$A:$CN,AU$271,FALSE),LEN(VLOOKUP($A108,csapatok!$A:$CN,AU$271,FALSE))-6),'csapat-ranglista'!$A:$CC,AU$272,FALSE)/8,VLOOKUP(VLOOKUP($A108,csapatok!$A:$CN,AU$271,FALSE),'csapat-ranglista'!$A:$CC,AU$272,FALSE)/4),0)</f>
        <v>0</v>
      </c>
      <c r="AV108" s="226">
        <f>IFERROR(IF(RIGHT(VLOOKUP($A108,csapatok!$A:$CN,AV$271,FALSE),5)="Csere",VLOOKUP(LEFT(VLOOKUP($A108,csapatok!$A:$CN,AV$271,FALSE),LEN(VLOOKUP($A108,csapatok!$A:$CN,AV$271,FALSE))-6),'csapat-ranglista'!$A:$CC,AV$272,FALSE)/8,VLOOKUP(VLOOKUP($A108,csapatok!$A:$CN,AV$271,FALSE),'csapat-ranglista'!$A:$CC,AV$272,FALSE)/4),0)</f>
        <v>0</v>
      </c>
      <c r="AW108" s="226">
        <f>IFERROR(IF(RIGHT(VLOOKUP($A108,csapatok!$A:$CN,AW$271,FALSE),5)="Csere",VLOOKUP(LEFT(VLOOKUP($A108,csapatok!$A:$CN,AW$271,FALSE),LEN(VLOOKUP($A108,csapatok!$A:$CN,AW$271,FALSE))-6),'csapat-ranglista'!$A:$CC,AW$272,FALSE)/8,VLOOKUP(VLOOKUP($A108,csapatok!$A:$CN,AW$271,FALSE),'csapat-ranglista'!$A:$CC,AW$272,FALSE)/4),0)</f>
        <v>0</v>
      </c>
      <c r="AX108" s="226">
        <f>IFERROR(IF(RIGHT(VLOOKUP($A108,csapatok!$A:$CN,AX$271,FALSE),5)="Csere",VLOOKUP(LEFT(VLOOKUP($A108,csapatok!$A:$CN,AX$271,FALSE),LEN(VLOOKUP($A108,csapatok!$A:$CN,AX$271,FALSE))-6),'csapat-ranglista'!$A:$CC,AX$272,FALSE)/8,VLOOKUP(VLOOKUP($A108,csapatok!$A:$CN,AX$271,FALSE),'csapat-ranglista'!$A:$CC,AX$272,FALSE)/4),0)</f>
        <v>0</v>
      </c>
      <c r="AY108" s="226">
        <f>IFERROR(IF(RIGHT(VLOOKUP($A108,csapatok!$A:$GR,AY$271,FALSE),5)="Csere",VLOOKUP(LEFT(VLOOKUP($A108,csapatok!$A:$GR,AY$271,FALSE),LEN(VLOOKUP($A108,csapatok!$A:$GR,AY$271,FALSE))-6),'csapat-ranglista'!$A:$CC,AY$272,FALSE)/8,VLOOKUP(VLOOKUP($A108,csapatok!$A:$GR,AY$271,FALSE),'csapat-ranglista'!$A:$CC,AY$272,FALSE)/4),0)</f>
        <v>0</v>
      </c>
      <c r="AZ108" s="226">
        <f>IFERROR(IF(RIGHT(VLOOKUP($A108,csapatok!$A:$GR,AZ$271,FALSE),5)="Csere",VLOOKUP(LEFT(VLOOKUP($A108,csapatok!$A:$GR,AZ$271,FALSE),LEN(VLOOKUP($A108,csapatok!$A:$GR,AZ$271,FALSE))-6),'csapat-ranglista'!$A:$CC,AZ$272,FALSE)/8,VLOOKUP(VLOOKUP($A108,csapatok!$A:$GR,AZ$271,FALSE),'csapat-ranglista'!$A:$CC,AZ$272,FALSE)/4),0)</f>
        <v>0</v>
      </c>
      <c r="BA108" s="226">
        <f>IFERROR(IF(RIGHT(VLOOKUP($A108,csapatok!$A:$GR,BA$271,FALSE),5)="Csere",VLOOKUP(LEFT(VLOOKUP($A108,csapatok!$A:$GR,BA$271,FALSE),LEN(VLOOKUP($A108,csapatok!$A:$GR,BA$271,FALSE))-6),'csapat-ranglista'!$A:$CC,BA$272,FALSE)/8,VLOOKUP(VLOOKUP($A108,csapatok!$A:$GR,BA$271,FALSE),'csapat-ranglista'!$A:$CC,BA$272,FALSE)/4),0)</f>
        <v>4.1163729187269942</v>
      </c>
      <c r="BB108" s="226">
        <f>IFERROR(IF(RIGHT(VLOOKUP($A108,csapatok!$A:$GR,BB$271,FALSE),5)="Csere",VLOOKUP(LEFT(VLOOKUP($A108,csapatok!$A:$GR,BB$271,FALSE),LEN(VLOOKUP($A108,csapatok!$A:$GR,BB$271,FALSE))-6),'csapat-ranglista'!$A:$CC,BB$272,FALSE)/8,VLOOKUP(VLOOKUP($A108,csapatok!$A:$GR,BB$271,FALSE),'csapat-ranglista'!$A:$CC,BB$272,FALSE)/4),0)</f>
        <v>0</v>
      </c>
      <c r="BC108" s="227">
        <f>versenyek!$ES$11*IFERROR(VLOOKUP(VLOOKUP($A108,versenyek!ER:ET,3,FALSE),szabalyok!$A$16:$B$23,2,FALSE)/4,0)</f>
        <v>0</v>
      </c>
      <c r="BD108" s="227">
        <f>versenyek!$EV$11*IFERROR(VLOOKUP(VLOOKUP($A108,versenyek!EU:EW,3,FALSE),szabalyok!$A$16:$B$23,2,FALSE)/4,0)</f>
        <v>0</v>
      </c>
      <c r="BE108" s="226">
        <f>IFERROR(IF(RIGHT(VLOOKUP($A108,csapatok!$A:$GR,BE$271,FALSE),5)="Csere",VLOOKUP(LEFT(VLOOKUP($A108,csapatok!$A:$GR,BE$271,FALSE),LEN(VLOOKUP($A108,csapatok!$A:$GR,BE$271,FALSE))-6),'csapat-ranglista'!$A:$CC,BE$272,FALSE)/8,VLOOKUP(VLOOKUP($A108,csapatok!$A:$GR,BE$271,FALSE),'csapat-ranglista'!$A:$CC,BE$272,FALSE)/4),0)</f>
        <v>0</v>
      </c>
      <c r="BF108" s="226">
        <f>IFERROR(IF(RIGHT(VLOOKUP($A108,csapatok!$A:$GR,BF$271,FALSE),5)="Csere",VLOOKUP(LEFT(VLOOKUP($A108,csapatok!$A:$GR,BF$271,FALSE),LEN(VLOOKUP($A108,csapatok!$A:$GR,BF$271,FALSE))-6),'csapat-ranglista'!$A:$CC,BF$272,FALSE)/8,VLOOKUP(VLOOKUP($A108,csapatok!$A:$GR,BF$271,FALSE),'csapat-ranglista'!$A:$CC,BF$272,FALSE)/4),0)</f>
        <v>0</v>
      </c>
      <c r="BG108" s="226">
        <f>IFERROR(IF(RIGHT(VLOOKUP($A108,csapatok!$A:$GR,BG$271,FALSE),5)="Csere",VLOOKUP(LEFT(VLOOKUP($A108,csapatok!$A:$GR,BG$271,FALSE),LEN(VLOOKUP($A108,csapatok!$A:$GR,BG$271,FALSE))-6),'csapat-ranglista'!$A:$CC,BG$272,FALSE)/8,VLOOKUP(VLOOKUP($A108,csapatok!$A:$GR,BG$271,FALSE),'csapat-ranglista'!$A:$CC,BG$272,FALSE)/4),0)</f>
        <v>0</v>
      </c>
      <c r="BH108" s="226">
        <f>IFERROR(IF(RIGHT(VLOOKUP($A108,csapatok!$A:$GR,BH$271,FALSE),5)="Csere",VLOOKUP(LEFT(VLOOKUP($A108,csapatok!$A:$GR,BH$271,FALSE),LEN(VLOOKUP($A108,csapatok!$A:$GR,BH$271,FALSE))-6),'csapat-ranglista'!$A:$CC,BH$272,FALSE)/8,VLOOKUP(VLOOKUP($A108,csapatok!$A:$GR,BH$271,FALSE),'csapat-ranglista'!$A:$CC,BH$272,FALSE)/4),0)</f>
        <v>0</v>
      </c>
      <c r="BI108" s="226">
        <f>IFERROR(IF(RIGHT(VLOOKUP($A108,csapatok!$A:$GR,BI$271,FALSE),5)="Csere",VLOOKUP(LEFT(VLOOKUP($A108,csapatok!$A:$GR,BI$271,FALSE),LEN(VLOOKUP($A108,csapatok!$A:$GR,BI$271,FALSE))-6),'csapat-ranglista'!$A:$CC,BI$272,FALSE)/8,VLOOKUP(VLOOKUP($A108,csapatok!$A:$GR,BI$271,FALSE),'csapat-ranglista'!$A:$CC,BI$272,FALSE)/4),0)</f>
        <v>0</v>
      </c>
      <c r="BJ108" s="226">
        <f>IFERROR(IF(RIGHT(VLOOKUP($A108,csapatok!$A:$GR,BJ$271,FALSE),5)="Csere",VLOOKUP(LEFT(VLOOKUP($A108,csapatok!$A:$GR,BJ$271,FALSE),LEN(VLOOKUP($A108,csapatok!$A:$GR,BJ$271,FALSE))-6),'csapat-ranglista'!$A:$CC,BJ$272,FALSE)/8,VLOOKUP(VLOOKUP($A108,csapatok!$A:$GR,BJ$271,FALSE),'csapat-ranglista'!$A:$CC,BJ$272,FALSE)/4),0)</f>
        <v>0</v>
      </c>
      <c r="BK108" s="226">
        <f>IFERROR(IF(RIGHT(VLOOKUP($A108,csapatok!$A:$GR,BK$271,FALSE),5)="Csere",VLOOKUP(LEFT(VLOOKUP($A108,csapatok!$A:$GR,BK$271,FALSE),LEN(VLOOKUP($A108,csapatok!$A:$GR,BK$271,FALSE))-6),'csapat-ranglista'!$A:$CC,BK$272,FALSE)/8,VLOOKUP(VLOOKUP($A108,csapatok!$A:$GR,BK$271,FALSE),'csapat-ranglista'!$A:$CC,BK$272,FALSE)/4),0)</f>
        <v>0</v>
      </c>
      <c r="BL108" s="226">
        <f>IFERROR(IF(RIGHT(VLOOKUP($A108,csapatok!$A:$GR,BL$271,FALSE),5)="Csere",VLOOKUP(LEFT(VLOOKUP($A108,csapatok!$A:$GR,BL$271,FALSE),LEN(VLOOKUP($A108,csapatok!$A:$GR,BL$271,FALSE))-6),'csapat-ranglista'!$A:$CC,BL$272,FALSE)/8,VLOOKUP(VLOOKUP($A108,csapatok!$A:$GR,BL$271,FALSE),'csapat-ranglista'!$A:$CC,BL$272,FALSE)/4),0)</f>
        <v>0</v>
      </c>
      <c r="BM108" s="226">
        <f>IFERROR(IF(RIGHT(VLOOKUP($A108,csapatok!$A:$GR,BM$271,FALSE),5)="Csere",VLOOKUP(LEFT(VLOOKUP($A108,csapatok!$A:$GR,BM$271,FALSE),LEN(VLOOKUP($A108,csapatok!$A:$GR,BM$271,FALSE))-6),'csapat-ranglista'!$A:$CC,BM$272,FALSE)/8,VLOOKUP(VLOOKUP($A108,csapatok!$A:$GR,BM$271,FALSE),'csapat-ranglista'!$A:$CC,BM$272,FALSE)/4),0)</f>
        <v>0</v>
      </c>
      <c r="BN108" s="226">
        <f>IFERROR(IF(RIGHT(VLOOKUP($A108,csapatok!$A:$GR,BN$271,FALSE),5)="Csere",VLOOKUP(LEFT(VLOOKUP($A108,csapatok!$A:$GR,BN$271,FALSE),LEN(VLOOKUP($A108,csapatok!$A:$GR,BN$271,FALSE))-6),'csapat-ranglista'!$A:$CC,BN$272,FALSE)/8,VLOOKUP(VLOOKUP($A108,csapatok!$A:$GR,BN$271,FALSE),'csapat-ranglista'!$A:$CC,BN$272,FALSE)/4),0)</f>
        <v>0</v>
      </c>
      <c r="BO108" s="226">
        <f>IFERROR(IF(RIGHT(VLOOKUP($A108,csapatok!$A:$GR,BO$271,FALSE),5)="Csere",VLOOKUP(LEFT(VLOOKUP($A108,csapatok!$A:$GR,BO$271,FALSE),LEN(VLOOKUP($A108,csapatok!$A:$GR,BO$271,FALSE))-6),'csapat-ranglista'!$A:$CC,BO$272,FALSE)/8,VLOOKUP(VLOOKUP($A108,csapatok!$A:$GR,BO$271,FALSE),'csapat-ranglista'!$A:$CC,BO$272,FALSE)/4),0)</f>
        <v>0</v>
      </c>
      <c r="BP108" s="226">
        <f>IFERROR(IF(RIGHT(VLOOKUP($A108,csapatok!$A:$GR,BP$271,FALSE),5)="Csere",VLOOKUP(LEFT(VLOOKUP($A108,csapatok!$A:$GR,BP$271,FALSE),LEN(VLOOKUP($A108,csapatok!$A:$GR,BP$271,FALSE))-6),'csapat-ranglista'!$A:$CC,BP$272,FALSE)/8,VLOOKUP(VLOOKUP($A108,csapatok!$A:$GR,BP$271,FALSE),'csapat-ranglista'!$A:$CC,BP$272,FALSE)/4),0)</f>
        <v>0</v>
      </c>
      <c r="BQ108" s="226">
        <f>IFERROR(IF(RIGHT(VLOOKUP($A108,csapatok!$A:$GR,BQ$271,FALSE),5)="Csere",VLOOKUP(LEFT(VLOOKUP($A108,csapatok!$A:$GR,BQ$271,FALSE),LEN(VLOOKUP($A108,csapatok!$A:$GR,BQ$271,FALSE))-6),'csapat-ranglista'!$A:$CC,BQ$272,FALSE)/8,VLOOKUP(VLOOKUP($A108,csapatok!$A:$GR,BQ$271,FALSE),'csapat-ranglista'!$A:$CC,BQ$272,FALSE)/4),0)</f>
        <v>0</v>
      </c>
      <c r="BR108" s="226">
        <f>IFERROR(IF(RIGHT(VLOOKUP($A108,csapatok!$A:$GR,BR$271,FALSE),5)="Csere",VLOOKUP(LEFT(VLOOKUP($A108,csapatok!$A:$GR,BR$271,FALSE),LEN(VLOOKUP($A108,csapatok!$A:$GR,BR$271,FALSE))-6),'csapat-ranglista'!$A:$CC,BR$272,FALSE)/8,VLOOKUP(VLOOKUP($A108,csapatok!$A:$GR,BR$271,FALSE),'csapat-ranglista'!$A:$CC,BR$272,FALSE)/4),0)</f>
        <v>0</v>
      </c>
      <c r="BS108" s="226">
        <f>IFERROR(IF(RIGHT(VLOOKUP($A108,csapatok!$A:$GR,BS$271,FALSE),5)="Csere",VLOOKUP(LEFT(VLOOKUP($A108,csapatok!$A:$GR,BS$271,FALSE),LEN(VLOOKUP($A108,csapatok!$A:$GR,BS$271,FALSE))-6),'csapat-ranglista'!$A:$CC,BS$272,FALSE)/8,VLOOKUP(VLOOKUP($A108,csapatok!$A:$GR,BS$271,FALSE),'csapat-ranglista'!$A:$CC,BS$272,FALSE)/4),0)</f>
        <v>0</v>
      </c>
      <c r="BT108" s="226">
        <f>IFERROR(IF(RIGHT(VLOOKUP($A108,csapatok!$A:$GR,BT$271,FALSE),5)="Csere",VLOOKUP(LEFT(VLOOKUP($A108,csapatok!$A:$GR,BT$271,FALSE),LEN(VLOOKUP($A108,csapatok!$A:$GR,BT$271,FALSE))-6),'csapat-ranglista'!$A:$CC,BT$272,FALSE)/8,VLOOKUP(VLOOKUP($A108,csapatok!$A:$GR,BT$271,FALSE),'csapat-ranglista'!$A:$CC,BT$272,FALSE)/4),0)</f>
        <v>0</v>
      </c>
      <c r="BU108" s="226">
        <f>IFERROR(IF(RIGHT(VLOOKUP($A108,csapatok!$A:$GR,BU$271,FALSE),5)="Csere",VLOOKUP(LEFT(VLOOKUP($A108,csapatok!$A:$GR,BU$271,FALSE),LEN(VLOOKUP($A108,csapatok!$A:$GR,BU$271,FALSE))-6),'csapat-ranglista'!$A:$CC,BU$272,FALSE)/8,VLOOKUP(VLOOKUP($A108,csapatok!$A:$GR,BU$271,FALSE),'csapat-ranglista'!$A:$CC,BU$272,FALSE)/4),0)</f>
        <v>0</v>
      </c>
      <c r="BV108" s="226">
        <f>IFERROR(IF(RIGHT(VLOOKUP($A108,csapatok!$A:$GR,BV$271,FALSE),5)="Csere",VLOOKUP(LEFT(VLOOKUP($A108,csapatok!$A:$GR,BV$271,FALSE),LEN(VLOOKUP($A108,csapatok!$A:$GR,BV$271,FALSE))-6),'csapat-ranglista'!$A:$CC,BV$272,FALSE)/8,VLOOKUP(VLOOKUP($A108,csapatok!$A:$GR,BV$271,FALSE),'csapat-ranglista'!$A:$CC,BV$272,FALSE)/4),0)</f>
        <v>0</v>
      </c>
      <c r="BW108" s="226">
        <f>IFERROR(IF(RIGHT(VLOOKUP($A108,csapatok!$A:$GR,BW$271,FALSE),5)="Csere",VLOOKUP(LEFT(VLOOKUP($A108,csapatok!$A:$GR,BW$271,FALSE),LEN(VLOOKUP($A108,csapatok!$A:$GR,BW$271,FALSE))-6),'csapat-ranglista'!$A:$CC,BW$272,FALSE)/8,VLOOKUP(VLOOKUP($A108,csapatok!$A:$GR,BW$271,FALSE),'csapat-ranglista'!$A:$CC,BW$272,FALSE)/4),0)</f>
        <v>0</v>
      </c>
      <c r="BX108" s="226">
        <f>IFERROR(IF(RIGHT(VLOOKUP($A108,csapatok!$A:$GR,BX$271,FALSE),5)="Csere",VLOOKUP(LEFT(VLOOKUP($A108,csapatok!$A:$GR,BX$271,FALSE),LEN(VLOOKUP($A108,csapatok!$A:$GR,BX$271,FALSE))-6),'csapat-ranglista'!$A:$CC,BX$272,FALSE)/8,VLOOKUP(VLOOKUP($A108,csapatok!$A:$GR,BX$271,FALSE),'csapat-ranglista'!$A:$CC,BX$272,FALSE)/4),0)</f>
        <v>0</v>
      </c>
      <c r="BY108" s="226">
        <f>IFERROR(IF(RIGHT(VLOOKUP($A108,csapatok!$A:$GR,BY$271,FALSE),5)="Csere",VLOOKUP(LEFT(VLOOKUP($A108,csapatok!$A:$GR,BY$271,FALSE),LEN(VLOOKUP($A108,csapatok!$A:$GR,BY$271,FALSE))-6),'csapat-ranglista'!$A:$CC,BY$272,FALSE)/8,VLOOKUP(VLOOKUP($A108,csapatok!$A:$GR,BY$271,FALSE),'csapat-ranglista'!$A:$CC,BY$272,FALSE)/4),0)</f>
        <v>0</v>
      </c>
      <c r="BZ108" s="226">
        <f>IFERROR(IF(RIGHT(VLOOKUP($A108,csapatok!$A:$GR,BZ$271,FALSE),5)="Csere",VLOOKUP(LEFT(VLOOKUP($A108,csapatok!$A:$GR,BZ$271,FALSE),LEN(VLOOKUP($A108,csapatok!$A:$GR,BZ$271,FALSE))-6),'csapat-ranglista'!$A:$CC,BZ$272,FALSE)/8,VLOOKUP(VLOOKUP($A108,csapatok!$A:$GR,BZ$271,FALSE),'csapat-ranglista'!$A:$CC,BZ$272,FALSE)/4),0)</f>
        <v>0</v>
      </c>
      <c r="CA108" s="226">
        <f>IFERROR(IF(RIGHT(VLOOKUP($A108,csapatok!$A:$GR,CA$271,FALSE),5)="Csere",VLOOKUP(LEFT(VLOOKUP($A108,csapatok!$A:$GR,CA$271,FALSE),LEN(VLOOKUP($A108,csapatok!$A:$GR,CA$271,FALSE))-6),'csapat-ranglista'!$A:$CC,CA$272,FALSE)/8,VLOOKUP(VLOOKUP($A108,csapatok!$A:$GR,CA$271,FALSE),'csapat-ranglista'!$A:$CC,CA$272,FALSE)/4),0)</f>
        <v>1.2421489428735295</v>
      </c>
      <c r="CB108" s="226">
        <f>IFERROR(IF(RIGHT(VLOOKUP($A108,csapatok!$A:$GR,CB$271,FALSE),5)="Csere",VLOOKUP(LEFT(VLOOKUP($A108,csapatok!$A:$GR,CB$271,FALSE),LEN(VLOOKUP($A108,csapatok!$A:$GR,CB$271,FALSE))-6),'csapat-ranglista'!$A:$CC,CB$272,FALSE)/8,VLOOKUP(VLOOKUP($A108,csapatok!$A:$GR,CB$271,FALSE),'csapat-ranglista'!$A:$CC,CB$272,FALSE)/4),0)</f>
        <v>0</v>
      </c>
      <c r="CC108" s="226">
        <f>IFERROR(IF(RIGHT(VLOOKUP($A108,csapatok!$A:$GR,CC$271,FALSE),5)="Csere",VLOOKUP(LEFT(VLOOKUP($A108,csapatok!$A:$GR,CC$271,FALSE),LEN(VLOOKUP($A108,csapatok!$A:$GR,CC$271,FALSE))-6),'csapat-ranglista'!$A:$CC,CC$272,FALSE)/8,VLOOKUP(VLOOKUP($A108,csapatok!$A:$GR,CC$271,FALSE),'csapat-ranglista'!$A:$CC,CC$272,FALSE)/4),0)</f>
        <v>0</v>
      </c>
      <c r="CD108" s="226">
        <f>IFERROR(IF(RIGHT(VLOOKUP($A108,csapatok!$A:$GR,CD$271,FALSE),5)="Csere",VLOOKUP(LEFT(VLOOKUP($A108,csapatok!$A:$GR,CD$271,FALSE),LEN(VLOOKUP($A108,csapatok!$A:$GR,CD$271,FALSE))-6),'csapat-ranglista'!$A:$CC,CD$272,FALSE)/8,VLOOKUP(VLOOKUP($A108,csapatok!$A:$GR,CD$271,FALSE),'csapat-ranglista'!$A:$CC,CD$272,FALSE)/4),0)</f>
        <v>0</v>
      </c>
      <c r="CE108" s="226">
        <f>IFERROR(IF(RIGHT(VLOOKUP($A108,csapatok!$A:$GR,CE$271,FALSE),5)="Csere",VLOOKUP(LEFT(VLOOKUP($A108,csapatok!$A:$GR,CE$271,FALSE),LEN(VLOOKUP($A108,csapatok!$A:$GR,CE$271,FALSE))-6),'csapat-ranglista'!$A:$CC,CE$272,FALSE)/8,VLOOKUP(VLOOKUP($A108,csapatok!$A:$GR,CE$271,FALSE),'csapat-ranglista'!$A:$CC,CE$272,FALSE)/4),0)</f>
        <v>0</v>
      </c>
      <c r="CF108" s="226">
        <f>IFERROR(IF(RIGHT(VLOOKUP($A108,csapatok!$A:$GR,CF$271,FALSE),5)="Csere",VLOOKUP(LEFT(VLOOKUP($A108,csapatok!$A:$GR,CF$271,FALSE),LEN(VLOOKUP($A108,csapatok!$A:$GR,CF$271,FALSE))-6),'csapat-ranglista'!$A:$CC,CF$272,FALSE)/8,VLOOKUP(VLOOKUP($A108,csapatok!$A:$GR,CF$271,FALSE),'csapat-ranglista'!$A:$CC,CF$272,FALSE)/4),0)</f>
        <v>0</v>
      </c>
      <c r="CG108" s="226">
        <f>IFERROR(IF(RIGHT(VLOOKUP($A108,csapatok!$A:$GR,CG$271,FALSE),5)="Csere",VLOOKUP(LEFT(VLOOKUP($A108,csapatok!$A:$GR,CG$271,FALSE),LEN(VLOOKUP($A108,csapatok!$A:$GR,CG$271,FALSE))-6),'csapat-ranglista'!$A:$CC,CG$272,FALSE)/8,VLOOKUP(VLOOKUP($A108,csapatok!$A:$GR,CG$271,FALSE),'csapat-ranglista'!$A:$CC,CG$272,FALSE)/4),0)</f>
        <v>0</v>
      </c>
      <c r="CH108" s="226">
        <f>IFERROR(IF(RIGHT(VLOOKUP($A108,csapatok!$A:$GR,CH$271,FALSE),5)="Csere",VLOOKUP(LEFT(VLOOKUP($A108,csapatok!$A:$GR,CH$271,FALSE),LEN(VLOOKUP($A108,csapatok!$A:$GR,CH$271,FALSE))-6),'csapat-ranglista'!$A:$CC,CH$272,FALSE)/8,VLOOKUP(VLOOKUP($A108,csapatok!$A:$GR,CH$271,FALSE),'csapat-ranglista'!$A:$CC,CH$272,FALSE)/4),0)</f>
        <v>0</v>
      </c>
      <c r="CI108" s="226">
        <f>IFERROR(IF(RIGHT(VLOOKUP($A108,csapatok!$A:$GR,CI$271,FALSE),5)="Csere",VLOOKUP(LEFT(VLOOKUP($A108,csapatok!$A:$GR,CI$271,FALSE),LEN(VLOOKUP($A108,csapatok!$A:$GR,CI$271,FALSE))-6),'csapat-ranglista'!$A:$CC,CI$272,FALSE)/8,VLOOKUP(VLOOKUP($A108,csapatok!$A:$GR,CI$271,FALSE),'csapat-ranglista'!$A:$CC,CI$272,FALSE)/4),0)</f>
        <v>0</v>
      </c>
      <c r="CJ108" s="227">
        <f>versenyek!$IQ$11*IFERROR(VLOOKUP(VLOOKUP($A108,versenyek!IP:IR,3,FALSE),szabalyok!$A$16:$B$23,2,FALSE)/4,0)</f>
        <v>0</v>
      </c>
      <c r="CK108" s="227">
        <f>versenyek!$IT$11*IFERROR(VLOOKUP(VLOOKUP($A108,versenyek!IS:IU,3,FALSE),szabalyok!$A$16:$B$23,2,FALSE)/4,0)</f>
        <v>0</v>
      </c>
      <c r="CL108" s="226"/>
      <c r="CM108" s="250">
        <f t="shared" si="4"/>
        <v>1.2421489428735295</v>
      </c>
    </row>
    <row r="109" spans="1:91">
      <c r="A109" s="32" t="s">
        <v>73</v>
      </c>
      <c r="B109" s="2">
        <v>21512</v>
      </c>
      <c r="C109" s="133" t="str">
        <f>IF(B109=0,"",IF(B109&lt;$C$1,"felnőtt","ifi"))</f>
        <v>felnőtt</v>
      </c>
      <c r="D109" s="32" t="s">
        <v>101</v>
      </c>
      <c r="E109" s="47">
        <v>7.5</v>
      </c>
      <c r="F109" s="32">
        <v>0</v>
      </c>
      <c r="G109" s="32">
        <v>0</v>
      </c>
      <c r="H109" s="32">
        <v>0</v>
      </c>
      <c r="I109" s="32">
        <v>0</v>
      </c>
      <c r="J109" s="32">
        <v>3.7379269958625807</v>
      </c>
      <c r="K109" s="32">
        <v>0</v>
      </c>
      <c r="L109" s="32">
        <v>0</v>
      </c>
      <c r="M109" s="32">
        <v>0</v>
      </c>
      <c r="N109" s="32">
        <v>0</v>
      </c>
      <c r="O109" s="32">
        <v>11.85451812155438</v>
      </c>
      <c r="P109" s="32">
        <v>0</v>
      </c>
      <c r="Q109" s="32">
        <v>0</v>
      </c>
      <c r="R109" s="32">
        <v>0</v>
      </c>
      <c r="S109" s="32">
        <v>0</v>
      </c>
      <c r="T109" s="32">
        <v>3.725303494028112</v>
      </c>
      <c r="U109" s="32">
        <v>0</v>
      </c>
      <c r="V109" s="32">
        <v>0</v>
      </c>
      <c r="W109" s="32">
        <v>13.419098491500636</v>
      </c>
      <c r="X109" s="32">
        <f>IFERROR(IF(RIGHT(VLOOKUP($A109,csapatok!$A:$BL,X$271,FALSE),5)="Csere",VLOOKUP(LEFT(VLOOKUP($A109,csapatok!$A:$BL,X$271,FALSE),LEN(VLOOKUP($A109,csapatok!$A:$BL,X$271,FALSE))-6),'csapat-ranglista'!$A:$CC,X$272,FALSE)/8,VLOOKUP(VLOOKUP($A109,csapatok!$A:$BL,X$271,FALSE),'csapat-ranglista'!$A:$CC,X$272,FALSE)/4),0)</f>
        <v>0</v>
      </c>
      <c r="Y109" s="32">
        <f>IFERROR(IF(RIGHT(VLOOKUP($A109,csapatok!$A:$BL,Y$271,FALSE),5)="Csere",VLOOKUP(LEFT(VLOOKUP($A109,csapatok!$A:$BL,Y$271,FALSE),LEN(VLOOKUP($A109,csapatok!$A:$BL,Y$271,FALSE))-6),'csapat-ranglista'!$A:$CC,Y$272,FALSE)/8,VLOOKUP(VLOOKUP($A109,csapatok!$A:$BL,Y$271,FALSE),'csapat-ranglista'!$A:$CC,Y$272,FALSE)/4),0)</f>
        <v>0</v>
      </c>
      <c r="Z109" s="32">
        <f>IFERROR(IF(RIGHT(VLOOKUP($A109,csapatok!$A:$BL,Z$271,FALSE),5)="Csere",VLOOKUP(LEFT(VLOOKUP($A109,csapatok!$A:$BL,Z$271,FALSE),LEN(VLOOKUP($A109,csapatok!$A:$BL,Z$271,FALSE))-6),'csapat-ranglista'!$A:$CC,Z$272,FALSE)/8,VLOOKUP(VLOOKUP($A109,csapatok!$A:$BL,Z$271,FALSE),'csapat-ranglista'!$A:$CC,Z$272,FALSE)/4),0)</f>
        <v>0</v>
      </c>
      <c r="AA109" s="32">
        <f>IFERROR(IF(RIGHT(VLOOKUP($A109,csapatok!$A:$BL,AA$271,FALSE),5)="Csere",VLOOKUP(LEFT(VLOOKUP($A109,csapatok!$A:$BL,AA$271,FALSE),LEN(VLOOKUP($A109,csapatok!$A:$BL,AA$271,FALSE))-6),'csapat-ranglista'!$A:$CC,AA$272,FALSE)/8,VLOOKUP(VLOOKUP($A109,csapatok!$A:$BL,AA$271,FALSE),'csapat-ranglista'!$A:$CC,AA$272,FALSE)/4),0)</f>
        <v>0</v>
      </c>
      <c r="AB109" s="226">
        <f>IFERROR(IF(RIGHT(VLOOKUP($A109,csapatok!$A:$BL,AB$271,FALSE),5)="Csere",VLOOKUP(LEFT(VLOOKUP($A109,csapatok!$A:$BL,AB$271,FALSE),LEN(VLOOKUP($A109,csapatok!$A:$BL,AB$271,FALSE))-6),'csapat-ranglista'!$A:$CC,AB$272,FALSE)/8,VLOOKUP(VLOOKUP($A109,csapatok!$A:$BL,AB$271,FALSE),'csapat-ranglista'!$A:$CC,AB$272,FALSE)/4),0)</f>
        <v>0</v>
      </c>
      <c r="AC109" s="226">
        <f>IFERROR(IF(RIGHT(VLOOKUP($A109,csapatok!$A:$BL,AC$271,FALSE),5)="Csere",VLOOKUP(LEFT(VLOOKUP($A109,csapatok!$A:$BL,AC$271,FALSE),LEN(VLOOKUP($A109,csapatok!$A:$BL,AC$271,FALSE))-6),'csapat-ranglista'!$A:$CC,AC$272,FALSE)/8,VLOOKUP(VLOOKUP($A109,csapatok!$A:$BL,AC$271,FALSE),'csapat-ranglista'!$A:$CC,AC$272,FALSE)/4),0)</f>
        <v>0</v>
      </c>
      <c r="AD109" s="226">
        <f>IFERROR(IF(RIGHT(VLOOKUP($A109,csapatok!$A:$BL,AD$271,FALSE),5)="Csere",VLOOKUP(LEFT(VLOOKUP($A109,csapatok!$A:$BL,AD$271,FALSE),LEN(VLOOKUP($A109,csapatok!$A:$BL,AD$271,FALSE))-6),'csapat-ranglista'!$A:$CC,AD$272,FALSE)/8,VLOOKUP(VLOOKUP($A109,csapatok!$A:$BL,AD$271,FALSE),'csapat-ranglista'!$A:$CC,AD$272,FALSE)/4),0)</f>
        <v>0</v>
      </c>
      <c r="AE109" s="226">
        <f>IFERROR(IF(RIGHT(VLOOKUP($A109,csapatok!$A:$BL,AE$271,FALSE),5)="Csere",VLOOKUP(LEFT(VLOOKUP($A109,csapatok!$A:$BL,AE$271,FALSE),LEN(VLOOKUP($A109,csapatok!$A:$BL,AE$271,FALSE))-6),'csapat-ranglista'!$A:$CC,AE$272,FALSE)/8,VLOOKUP(VLOOKUP($A109,csapatok!$A:$BL,AE$271,FALSE),'csapat-ranglista'!$A:$CC,AE$272,FALSE)/4),0)</f>
        <v>0</v>
      </c>
      <c r="AF109" s="226">
        <f>IFERROR(IF(RIGHT(VLOOKUP($A109,csapatok!$A:$BL,AF$271,FALSE),5)="Csere",VLOOKUP(LEFT(VLOOKUP($A109,csapatok!$A:$BL,AF$271,FALSE),LEN(VLOOKUP($A109,csapatok!$A:$BL,AF$271,FALSE))-6),'csapat-ranglista'!$A:$CC,AF$272,FALSE)/8,VLOOKUP(VLOOKUP($A109,csapatok!$A:$BL,AF$271,FALSE),'csapat-ranglista'!$A:$CC,AF$272,FALSE)/4),0)</f>
        <v>0</v>
      </c>
      <c r="AG109" s="226">
        <f>IFERROR(IF(RIGHT(VLOOKUP($A109,csapatok!$A:$BL,AG$271,FALSE),5)="Csere",VLOOKUP(LEFT(VLOOKUP($A109,csapatok!$A:$BL,AG$271,FALSE),LEN(VLOOKUP($A109,csapatok!$A:$BL,AG$271,FALSE))-6),'csapat-ranglista'!$A:$CC,AG$272,FALSE)/8,VLOOKUP(VLOOKUP($A109,csapatok!$A:$BL,AG$271,FALSE),'csapat-ranglista'!$A:$CC,AG$272,FALSE)/4),0)</f>
        <v>0</v>
      </c>
      <c r="AH109" s="226">
        <f>IFERROR(IF(RIGHT(VLOOKUP($A109,csapatok!$A:$BL,AH$271,FALSE),5)="Csere",VLOOKUP(LEFT(VLOOKUP($A109,csapatok!$A:$BL,AH$271,FALSE),LEN(VLOOKUP($A109,csapatok!$A:$BL,AH$271,FALSE))-6),'csapat-ranglista'!$A:$CC,AH$272,FALSE)/8,VLOOKUP(VLOOKUP($A109,csapatok!$A:$BL,AH$271,FALSE),'csapat-ranglista'!$A:$CC,AH$272,FALSE)/4),0)</f>
        <v>0</v>
      </c>
      <c r="AI109" s="226">
        <f>IFERROR(IF(RIGHT(VLOOKUP($A109,csapatok!$A:$BL,AI$271,FALSE),5)="Csere",VLOOKUP(LEFT(VLOOKUP($A109,csapatok!$A:$BL,AI$271,FALSE),LEN(VLOOKUP($A109,csapatok!$A:$BL,AI$271,FALSE))-6),'csapat-ranglista'!$A:$CC,AI$272,FALSE)/8,VLOOKUP(VLOOKUP($A109,csapatok!$A:$BL,AI$271,FALSE),'csapat-ranglista'!$A:$CC,AI$272,FALSE)/4),0)</f>
        <v>4.6346084270555554</v>
      </c>
      <c r="AJ109" s="226">
        <f>IFERROR(IF(RIGHT(VLOOKUP($A109,csapatok!$A:$BL,AJ$271,FALSE),5)="Csere",VLOOKUP(LEFT(VLOOKUP($A109,csapatok!$A:$BL,AJ$271,FALSE),LEN(VLOOKUP($A109,csapatok!$A:$BL,AJ$271,FALSE))-6),'csapat-ranglista'!$A:$CC,AJ$272,FALSE)/8,VLOOKUP(VLOOKUP($A109,csapatok!$A:$BL,AJ$271,FALSE),'csapat-ranglista'!$A:$CC,AJ$272,FALSE)/2),0)</f>
        <v>0</v>
      </c>
      <c r="AK109" s="226">
        <f>IFERROR(IF(RIGHT(VLOOKUP($A109,csapatok!$A:$CN,AK$271,FALSE),5)="Csere",VLOOKUP(LEFT(VLOOKUP($A109,csapatok!$A:$CN,AK$271,FALSE),LEN(VLOOKUP($A109,csapatok!$A:$CN,AK$271,FALSE))-6),'csapat-ranglista'!$A:$CC,AK$272,FALSE)/8,VLOOKUP(VLOOKUP($A109,csapatok!$A:$CN,AK$271,FALSE),'csapat-ranglista'!$A:$CC,AK$272,FALSE)/4),0)</f>
        <v>0</v>
      </c>
      <c r="AL109" s="226">
        <f>IFERROR(IF(RIGHT(VLOOKUP($A109,csapatok!$A:$CN,AL$271,FALSE),5)="Csere",VLOOKUP(LEFT(VLOOKUP($A109,csapatok!$A:$CN,AL$271,FALSE),LEN(VLOOKUP($A109,csapatok!$A:$CN,AL$271,FALSE))-6),'csapat-ranglista'!$A:$CC,AL$272,FALSE)/8,VLOOKUP(VLOOKUP($A109,csapatok!$A:$CN,AL$271,FALSE),'csapat-ranglista'!$A:$CC,AL$272,FALSE)/4),0)</f>
        <v>0</v>
      </c>
      <c r="AM109" s="226">
        <f>IFERROR(IF(RIGHT(VLOOKUP($A109,csapatok!$A:$CN,AM$271,FALSE),5)="Csere",VLOOKUP(LEFT(VLOOKUP($A109,csapatok!$A:$CN,AM$271,FALSE),LEN(VLOOKUP($A109,csapatok!$A:$CN,AM$271,FALSE))-6),'csapat-ranglista'!$A:$CC,AM$272,FALSE)/8,VLOOKUP(VLOOKUP($A109,csapatok!$A:$CN,AM$271,FALSE),'csapat-ranglista'!$A:$CC,AM$272,FALSE)/4),0)</f>
        <v>0</v>
      </c>
      <c r="AN109" s="226">
        <f>IFERROR(IF(RIGHT(VLOOKUP($A109,csapatok!$A:$CN,AN$271,FALSE),5)="Csere",VLOOKUP(LEFT(VLOOKUP($A109,csapatok!$A:$CN,AN$271,FALSE),LEN(VLOOKUP($A109,csapatok!$A:$CN,AN$271,FALSE))-6),'csapat-ranglista'!$A:$CC,AN$272,FALSE)/8,VLOOKUP(VLOOKUP($A109,csapatok!$A:$CN,AN$271,FALSE),'csapat-ranglista'!$A:$CC,AN$272,FALSE)/4),0)</f>
        <v>0</v>
      </c>
      <c r="AO109" s="226">
        <f>IFERROR(IF(RIGHT(VLOOKUP($A109,csapatok!$A:$CN,AO$271,FALSE),5)="Csere",VLOOKUP(LEFT(VLOOKUP($A109,csapatok!$A:$CN,AO$271,FALSE),LEN(VLOOKUP($A109,csapatok!$A:$CN,AO$271,FALSE))-6),'csapat-ranglista'!$A:$CC,AO$272,FALSE)/8,VLOOKUP(VLOOKUP($A109,csapatok!$A:$CN,AO$271,FALSE),'csapat-ranglista'!$A:$CC,AO$272,FALSE)/4),0)</f>
        <v>0</v>
      </c>
      <c r="AP109" s="226">
        <f>IFERROR(IF(RIGHT(VLOOKUP($A109,csapatok!$A:$CN,AP$271,FALSE),5)="Csere",VLOOKUP(LEFT(VLOOKUP($A109,csapatok!$A:$CN,AP$271,FALSE),LEN(VLOOKUP($A109,csapatok!$A:$CN,AP$271,FALSE))-6),'csapat-ranglista'!$A:$CC,AP$272,FALSE)/8,VLOOKUP(VLOOKUP($A109,csapatok!$A:$CN,AP$271,FALSE),'csapat-ranglista'!$A:$CC,AP$272,FALSE)/4),0)</f>
        <v>0</v>
      </c>
      <c r="AQ109" s="226">
        <f>IFERROR(IF(RIGHT(VLOOKUP($A109,csapatok!$A:$CN,AQ$271,FALSE),5)="Csere",VLOOKUP(LEFT(VLOOKUP($A109,csapatok!$A:$CN,AQ$271,FALSE),LEN(VLOOKUP($A109,csapatok!$A:$CN,AQ$271,FALSE))-6),'csapat-ranglista'!$A:$CC,AQ$272,FALSE)/8,VLOOKUP(VLOOKUP($A109,csapatok!$A:$CN,AQ$271,FALSE),'csapat-ranglista'!$A:$CC,AQ$272,FALSE)/4),0)</f>
        <v>1.4428168808939965</v>
      </c>
      <c r="AR109" s="226">
        <f>IFERROR(IF(RIGHT(VLOOKUP($A109,csapatok!$A:$CN,AR$271,FALSE),5)="Csere",VLOOKUP(LEFT(VLOOKUP($A109,csapatok!$A:$CN,AR$271,FALSE),LEN(VLOOKUP($A109,csapatok!$A:$CN,AR$271,FALSE))-6),'csapat-ranglista'!$A:$CC,AR$272,FALSE)/8,VLOOKUP(VLOOKUP($A109,csapatok!$A:$CN,AR$271,FALSE),'csapat-ranglista'!$A:$CC,AR$272,FALSE)/4),0)</f>
        <v>0</v>
      </c>
      <c r="AS109" s="226">
        <f>IFERROR(IF(RIGHT(VLOOKUP($A109,csapatok!$A:$CN,AS$271,FALSE),5)="Csere",VLOOKUP(LEFT(VLOOKUP($A109,csapatok!$A:$CN,AS$271,FALSE),LEN(VLOOKUP($A109,csapatok!$A:$CN,AS$271,FALSE))-6),'csapat-ranglista'!$A:$CC,AS$272,FALSE)/8,VLOOKUP(VLOOKUP($A109,csapatok!$A:$CN,AS$271,FALSE),'csapat-ranglista'!$A:$CC,AS$272,FALSE)/4),0)</f>
        <v>0</v>
      </c>
      <c r="AT109" s="226">
        <f>IFERROR(IF(RIGHT(VLOOKUP($A109,csapatok!$A:$CN,AT$271,FALSE),5)="Csere",VLOOKUP(LEFT(VLOOKUP($A109,csapatok!$A:$CN,AT$271,FALSE),LEN(VLOOKUP($A109,csapatok!$A:$CN,AT$271,FALSE))-6),'csapat-ranglista'!$A:$CC,AT$272,FALSE)/8,VLOOKUP(VLOOKUP($A109,csapatok!$A:$CN,AT$271,FALSE),'csapat-ranglista'!$A:$CC,AT$272,FALSE)/4),0)</f>
        <v>2.849135233822524</v>
      </c>
      <c r="AU109" s="226">
        <f>IFERROR(IF(RIGHT(VLOOKUP($A109,csapatok!$A:$CN,AU$271,FALSE),5)="Csere",VLOOKUP(LEFT(VLOOKUP($A109,csapatok!$A:$CN,AU$271,FALSE),LEN(VLOOKUP($A109,csapatok!$A:$CN,AU$271,FALSE))-6),'csapat-ranglista'!$A:$CC,AU$272,FALSE)/8,VLOOKUP(VLOOKUP($A109,csapatok!$A:$CN,AU$271,FALSE),'csapat-ranglista'!$A:$CC,AU$272,FALSE)/4),0)</f>
        <v>0</v>
      </c>
      <c r="AV109" s="226">
        <f>IFERROR(IF(RIGHT(VLOOKUP($A109,csapatok!$A:$CN,AV$271,FALSE),5)="Csere",VLOOKUP(LEFT(VLOOKUP($A109,csapatok!$A:$CN,AV$271,FALSE),LEN(VLOOKUP($A109,csapatok!$A:$CN,AV$271,FALSE))-6),'csapat-ranglista'!$A:$CC,AV$272,FALSE)/8,VLOOKUP(VLOOKUP($A109,csapatok!$A:$CN,AV$271,FALSE),'csapat-ranglista'!$A:$CC,AV$272,FALSE)/4),0)</f>
        <v>0</v>
      </c>
      <c r="AW109" s="226">
        <f>IFERROR(IF(RIGHT(VLOOKUP($A109,csapatok!$A:$CN,AW$271,FALSE),5)="Csere",VLOOKUP(LEFT(VLOOKUP($A109,csapatok!$A:$CN,AW$271,FALSE),LEN(VLOOKUP($A109,csapatok!$A:$CN,AW$271,FALSE))-6),'csapat-ranglista'!$A:$CC,AW$272,FALSE)/8,VLOOKUP(VLOOKUP($A109,csapatok!$A:$CN,AW$271,FALSE),'csapat-ranglista'!$A:$CC,AW$272,FALSE)/4),0)</f>
        <v>0</v>
      </c>
      <c r="AX109" s="226">
        <f>IFERROR(IF(RIGHT(VLOOKUP($A109,csapatok!$A:$CN,AX$271,FALSE),5)="Csere",VLOOKUP(LEFT(VLOOKUP($A109,csapatok!$A:$CN,AX$271,FALSE),LEN(VLOOKUP($A109,csapatok!$A:$CN,AX$271,FALSE))-6),'csapat-ranglista'!$A:$CC,AX$272,FALSE)/8,VLOOKUP(VLOOKUP($A109,csapatok!$A:$CN,AX$271,FALSE),'csapat-ranglista'!$A:$CC,AX$272,FALSE)/4),0)</f>
        <v>0</v>
      </c>
      <c r="AY109" s="226">
        <f>IFERROR(IF(RIGHT(VLOOKUP($A109,csapatok!$A:$GR,AY$271,FALSE),5)="Csere",VLOOKUP(LEFT(VLOOKUP($A109,csapatok!$A:$GR,AY$271,FALSE),LEN(VLOOKUP($A109,csapatok!$A:$GR,AY$271,FALSE))-6),'csapat-ranglista'!$A:$CC,AY$272,FALSE)/8,VLOOKUP(VLOOKUP($A109,csapatok!$A:$GR,AY$271,FALSE),'csapat-ranglista'!$A:$CC,AY$272,FALSE)/4),0)</f>
        <v>0</v>
      </c>
      <c r="AZ109" s="226">
        <f>IFERROR(IF(RIGHT(VLOOKUP($A109,csapatok!$A:$GR,AZ$271,FALSE),5)="Csere",VLOOKUP(LEFT(VLOOKUP($A109,csapatok!$A:$GR,AZ$271,FALSE),LEN(VLOOKUP($A109,csapatok!$A:$GR,AZ$271,FALSE))-6),'csapat-ranglista'!$A:$CC,AZ$272,FALSE)/8,VLOOKUP(VLOOKUP($A109,csapatok!$A:$GR,AZ$271,FALSE),'csapat-ranglista'!$A:$CC,AZ$272,FALSE)/4),0)</f>
        <v>0</v>
      </c>
      <c r="BA109" s="226">
        <f>IFERROR(IF(RIGHT(VLOOKUP($A109,csapatok!$A:$GR,BA$271,FALSE),5)="Csere",VLOOKUP(LEFT(VLOOKUP($A109,csapatok!$A:$GR,BA$271,FALSE),LEN(VLOOKUP($A109,csapatok!$A:$GR,BA$271,FALSE))-6),'csapat-ranglista'!$A:$CC,BA$272,FALSE)/8,VLOOKUP(VLOOKUP($A109,csapatok!$A:$GR,BA$271,FALSE),'csapat-ranglista'!$A:$CC,BA$272,FALSE)/4),0)</f>
        <v>0</v>
      </c>
      <c r="BB109" s="226">
        <f>IFERROR(IF(RIGHT(VLOOKUP($A109,csapatok!$A:$GR,BB$271,FALSE),5)="Csere",VLOOKUP(LEFT(VLOOKUP($A109,csapatok!$A:$GR,BB$271,FALSE),LEN(VLOOKUP($A109,csapatok!$A:$GR,BB$271,FALSE))-6),'csapat-ranglista'!$A:$CC,BB$272,FALSE)/8,VLOOKUP(VLOOKUP($A109,csapatok!$A:$GR,BB$271,FALSE),'csapat-ranglista'!$A:$CC,BB$272,FALSE)/4),0)</f>
        <v>0</v>
      </c>
      <c r="BC109" s="227">
        <f>versenyek!$ES$11*IFERROR(VLOOKUP(VLOOKUP($A109,versenyek!ER:ET,3,FALSE),szabalyok!$A$16:$B$23,2,FALSE)/4,0)</f>
        <v>0</v>
      </c>
      <c r="BD109" s="227">
        <f>versenyek!$EV$11*IFERROR(VLOOKUP(VLOOKUP($A109,versenyek!EU:EW,3,FALSE),szabalyok!$A$16:$B$23,2,FALSE)/4,0)</f>
        <v>0</v>
      </c>
      <c r="BE109" s="226">
        <f>IFERROR(IF(RIGHT(VLOOKUP($A109,csapatok!$A:$GR,BE$271,FALSE),5)="Csere",VLOOKUP(LEFT(VLOOKUP($A109,csapatok!$A:$GR,BE$271,FALSE),LEN(VLOOKUP($A109,csapatok!$A:$GR,BE$271,FALSE))-6),'csapat-ranglista'!$A:$CC,BE$272,FALSE)/8,VLOOKUP(VLOOKUP($A109,csapatok!$A:$GR,BE$271,FALSE),'csapat-ranglista'!$A:$CC,BE$272,FALSE)/4),0)</f>
        <v>0</v>
      </c>
      <c r="BF109" s="226">
        <f>IFERROR(IF(RIGHT(VLOOKUP($A109,csapatok!$A:$GR,BF$271,FALSE),5)="Csere",VLOOKUP(LEFT(VLOOKUP($A109,csapatok!$A:$GR,BF$271,FALSE),LEN(VLOOKUP($A109,csapatok!$A:$GR,BF$271,FALSE))-6),'csapat-ranglista'!$A:$CC,BF$272,FALSE)/8,VLOOKUP(VLOOKUP($A109,csapatok!$A:$GR,BF$271,FALSE),'csapat-ranglista'!$A:$CC,BF$272,FALSE)/4),0)</f>
        <v>0</v>
      </c>
      <c r="BG109" s="226">
        <f>IFERROR(IF(RIGHT(VLOOKUP($A109,csapatok!$A:$GR,BG$271,FALSE),5)="Csere",VLOOKUP(LEFT(VLOOKUP($A109,csapatok!$A:$GR,BG$271,FALSE),LEN(VLOOKUP($A109,csapatok!$A:$GR,BG$271,FALSE))-6),'csapat-ranglista'!$A:$CC,BG$272,FALSE)/8,VLOOKUP(VLOOKUP($A109,csapatok!$A:$GR,BG$271,FALSE),'csapat-ranglista'!$A:$CC,BG$272,FALSE)/4),0)</f>
        <v>0</v>
      </c>
      <c r="BH109" s="226">
        <f>IFERROR(IF(RIGHT(VLOOKUP($A109,csapatok!$A:$GR,BH$271,FALSE),5)="Csere",VLOOKUP(LEFT(VLOOKUP($A109,csapatok!$A:$GR,BH$271,FALSE),LEN(VLOOKUP($A109,csapatok!$A:$GR,BH$271,FALSE))-6),'csapat-ranglista'!$A:$CC,BH$272,FALSE)/8,VLOOKUP(VLOOKUP($A109,csapatok!$A:$GR,BH$271,FALSE),'csapat-ranglista'!$A:$CC,BH$272,FALSE)/4),0)</f>
        <v>0</v>
      </c>
      <c r="BI109" s="226">
        <f>IFERROR(IF(RIGHT(VLOOKUP($A109,csapatok!$A:$GR,BI$271,FALSE),5)="Csere",VLOOKUP(LEFT(VLOOKUP($A109,csapatok!$A:$GR,BI$271,FALSE),LEN(VLOOKUP($A109,csapatok!$A:$GR,BI$271,FALSE))-6),'csapat-ranglista'!$A:$CC,BI$272,FALSE)/8,VLOOKUP(VLOOKUP($A109,csapatok!$A:$GR,BI$271,FALSE),'csapat-ranglista'!$A:$CC,BI$272,FALSE)/4),0)</f>
        <v>0</v>
      </c>
      <c r="BJ109" s="226">
        <f>IFERROR(IF(RIGHT(VLOOKUP($A109,csapatok!$A:$GR,BJ$271,FALSE),5)="Csere",VLOOKUP(LEFT(VLOOKUP($A109,csapatok!$A:$GR,BJ$271,FALSE),LEN(VLOOKUP($A109,csapatok!$A:$GR,BJ$271,FALSE))-6),'csapat-ranglista'!$A:$CC,BJ$272,FALSE)/8,VLOOKUP(VLOOKUP($A109,csapatok!$A:$GR,BJ$271,FALSE),'csapat-ranglista'!$A:$CC,BJ$272,FALSE)/4),0)</f>
        <v>0</v>
      </c>
      <c r="BK109" s="226">
        <f>IFERROR(IF(RIGHT(VLOOKUP($A109,csapatok!$A:$GR,BK$271,FALSE),5)="Csere",VLOOKUP(LEFT(VLOOKUP($A109,csapatok!$A:$GR,BK$271,FALSE),LEN(VLOOKUP($A109,csapatok!$A:$GR,BK$271,FALSE))-6),'csapat-ranglista'!$A:$CC,BK$272,FALSE)/8,VLOOKUP(VLOOKUP($A109,csapatok!$A:$GR,BK$271,FALSE),'csapat-ranglista'!$A:$CC,BK$272,FALSE)/4),0)</f>
        <v>0</v>
      </c>
      <c r="BL109" s="226">
        <f>IFERROR(IF(RIGHT(VLOOKUP($A109,csapatok!$A:$GR,BL$271,FALSE),5)="Csere",VLOOKUP(LEFT(VLOOKUP($A109,csapatok!$A:$GR,BL$271,FALSE),LEN(VLOOKUP($A109,csapatok!$A:$GR,BL$271,FALSE))-6),'csapat-ranglista'!$A:$CC,BL$272,FALSE)/8,VLOOKUP(VLOOKUP($A109,csapatok!$A:$GR,BL$271,FALSE),'csapat-ranglista'!$A:$CC,BL$272,FALSE)/4),0)</f>
        <v>0</v>
      </c>
      <c r="BM109" s="226">
        <f>IFERROR(IF(RIGHT(VLOOKUP($A109,csapatok!$A:$GR,BM$271,FALSE),5)="Csere",VLOOKUP(LEFT(VLOOKUP($A109,csapatok!$A:$GR,BM$271,FALSE),LEN(VLOOKUP($A109,csapatok!$A:$GR,BM$271,FALSE))-6),'csapat-ranglista'!$A:$CC,BM$272,FALSE)/8,VLOOKUP(VLOOKUP($A109,csapatok!$A:$GR,BM$271,FALSE),'csapat-ranglista'!$A:$CC,BM$272,FALSE)/4),0)</f>
        <v>0</v>
      </c>
      <c r="BN109" s="226">
        <f>IFERROR(IF(RIGHT(VLOOKUP($A109,csapatok!$A:$GR,BN$271,FALSE),5)="Csere",VLOOKUP(LEFT(VLOOKUP($A109,csapatok!$A:$GR,BN$271,FALSE),LEN(VLOOKUP($A109,csapatok!$A:$GR,BN$271,FALSE))-6),'csapat-ranglista'!$A:$CC,BN$272,FALSE)/8,VLOOKUP(VLOOKUP($A109,csapatok!$A:$GR,BN$271,FALSE),'csapat-ranglista'!$A:$CC,BN$272,FALSE)/4),0)</f>
        <v>0</v>
      </c>
      <c r="BO109" s="226">
        <f>IFERROR(IF(RIGHT(VLOOKUP($A109,csapatok!$A:$GR,BO$271,FALSE),5)="Csere",VLOOKUP(LEFT(VLOOKUP($A109,csapatok!$A:$GR,BO$271,FALSE),LEN(VLOOKUP($A109,csapatok!$A:$GR,BO$271,FALSE))-6),'csapat-ranglista'!$A:$CC,BO$272,FALSE)/8,VLOOKUP(VLOOKUP($A109,csapatok!$A:$GR,BO$271,FALSE),'csapat-ranglista'!$A:$CC,BO$272,FALSE)/4),0)</f>
        <v>0</v>
      </c>
      <c r="BP109" s="226">
        <f>IFERROR(IF(RIGHT(VLOOKUP($A109,csapatok!$A:$GR,BP$271,FALSE),5)="Csere",VLOOKUP(LEFT(VLOOKUP($A109,csapatok!$A:$GR,BP$271,FALSE),LEN(VLOOKUP($A109,csapatok!$A:$GR,BP$271,FALSE))-6),'csapat-ranglista'!$A:$CC,BP$272,FALSE)/8,VLOOKUP(VLOOKUP($A109,csapatok!$A:$GR,BP$271,FALSE),'csapat-ranglista'!$A:$CC,BP$272,FALSE)/4),0)</f>
        <v>0</v>
      </c>
      <c r="BQ109" s="226">
        <f>IFERROR(IF(RIGHT(VLOOKUP($A109,csapatok!$A:$GR,BQ$271,FALSE),5)="Csere",VLOOKUP(LEFT(VLOOKUP($A109,csapatok!$A:$GR,BQ$271,FALSE),LEN(VLOOKUP($A109,csapatok!$A:$GR,BQ$271,FALSE))-6),'csapat-ranglista'!$A:$CC,BQ$272,FALSE)/8,VLOOKUP(VLOOKUP($A109,csapatok!$A:$GR,BQ$271,FALSE),'csapat-ranglista'!$A:$CC,BQ$272,FALSE)/4),0)</f>
        <v>0</v>
      </c>
      <c r="BR109" s="226">
        <f>IFERROR(IF(RIGHT(VLOOKUP($A109,csapatok!$A:$GR,BR$271,FALSE),5)="Csere",VLOOKUP(LEFT(VLOOKUP($A109,csapatok!$A:$GR,BR$271,FALSE),LEN(VLOOKUP($A109,csapatok!$A:$GR,BR$271,FALSE))-6),'csapat-ranglista'!$A:$CC,BR$272,FALSE)/8,VLOOKUP(VLOOKUP($A109,csapatok!$A:$GR,BR$271,FALSE),'csapat-ranglista'!$A:$CC,BR$272,FALSE)/4),0)</f>
        <v>0</v>
      </c>
      <c r="BS109" s="226">
        <f>IFERROR(IF(RIGHT(VLOOKUP($A109,csapatok!$A:$GR,BS$271,FALSE),5)="Csere",VLOOKUP(LEFT(VLOOKUP($A109,csapatok!$A:$GR,BS$271,FALSE),LEN(VLOOKUP($A109,csapatok!$A:$GR,BS$271,FALSE))-6),'csapat-ranglista'!$A:$CC,BS$272,FALSE)/8,VLOOKUP(VLOOKUP($A109,csapatok!$A:$GR,BS$271,FALSE),'csapat-ranglista'!$A:$CC,BS$272,FALSE)/4),0)</f>
        <v>0</v>
      </c>
      <c r="BT109" s="226">
        <f>IFERROR(IF(RIGHT(VLOOKUP($A109,csapatok!$A:$GR,BT$271,FALSE),5)="Csere",VLOOKUP(LEFT(VLOOKUP($A109,csapatok!$A:$GR,BT$271,FALSE),LEN(VLOOKUP($A109,csapatok!$A:$GR,BT$271,FALSE))-6),'csapat-ranglista'!$A:$CC,BT$272,FALSE)/8,VLOOKUP(VLOOKUP($A109,csapatok!$A:$GR,BT$271,FALSE),'csapat-ranglista'!$A:$CC,BT$272,FALSE)/4),0)</f>
        <v>0</v>
      </c>
      <c r="BU109" s="226">
        <f>IFERROR(IF(RIGHT(VLOOKUP($A109,csapatok!$A:$GR,BU$271,FALSE),5)="Csere",VLOOKUP(LEFT(VLOOKUP($A109,csapatok!$A:$GR,BU$271,FALSE),LEN(VLOOKUP($A109,csapatok!$A:$GR,BU$271,FALSE))-6),'csapat-ranglista'!$A:$CC,BU$272,FALSE)/8,VLOOKUP(VLOOKUP($A109,csapatok!$A:$GR,BU$271,FALSE),'csapat-ranglista'!$A:$CC,BU$272,FALSE)/4),0)</f>
        <v>0</v>
      </c>
      <c r="BV109" s="226">
        <f>IFERROR(IF(RIGHT(VLOOKUP($A109,csapatok!$A:$GR,BV$271,FALSE),5)="Csere",VLOOKUP(LEFT(VLOOKUP($A109,csapatok!$A:$GR,BV$271,FALSE),LEN(VLOOKUP($A109,csapatok!$A:$GR,BV$271,FALSE))-6),'csapat-ranglista'!$A:$CC,BV$272,FALSE)/8,VLOOKUP(VLOOKUP($A109,csapatok!$A:$GR,BV$271,FALSE),'csapat-ranglista'!$A:$CC,BV$272,FALSE)/4),0)</f>
        <v>0</v>
      </c>
      <c r="BW109" s="226">
        <f>IFERROR(IF(RIGHT(VLOOKUP($A109,csapatok!$A:$GR,BW$271,FALSE),5)="Csere",VLOOKUP(LEFT(VLOOKUP($A109,csapatok!$A:$GR,BW$271,FALSE),LEN(VLOOKUP($A109,csapatok!$A:$GR,BW$271,FALSE))-6),'csapat-ranglista'!$A:$CC,BW$272,FALSE)/8,VLOOKUP(VLOOKUP($A109,csapatok!$A:$GR,BW$271,FALSE),'csapat-ranglista'!$A:$CC,BW$272,FALSE)/4),0)</f>
        <v>0</v>
      </c>
      <c r="BX109" s="226">
        <f>IFERROR(IF(RIGHT(VLOOKUP($A109,csapatok!$A:$GR,BX$271,FALSE),5)="Csere",VLOOKUP(LEFT(VLOOKUP($A109,csapatok!$A:$GR,BX$271,FALSE),LEN(VLOOKUP($A109,csapatok!$A:$GR,BX$271,FALSE))-6),'csapat-ranglista'!$A:$CC,BX$272,FALSE)/8,VLOOKUP(VLOOKUP($A109,csapatok!$A:$GR,BX$271,FALSE),'csapat-ranglista'!$A:$CC,BX$272,FALSE)/4),0)</f>
        <v>0</v>
      </c>
      <c r="BY109" s="226">
        <f>IFERROR(IF(RIGHT(VLOOKUP($A109,csapatok!$A:$GR,BY$271,FALSE),5)="Csere",VLOOKUP(LEFT(VLOOKUP($A109,csapatok!$A:$GR,BY$271,FALSE),LEN(VLOOKUP($A109,csapatok!$A:$GR,BY$271,FALSE))-6),'csapat-ranglista'!$A:$CC,BY$272,FALSE)/8,VLOOKUP(VLOOKUP($A109,csapatok!$A:$GR,BY$271,FALSE),'csapat-ranglista'!$A:$CC,BY$272,FALSE)/4),0)</f>
        <v>0</v>
      </c>
      <c r="BZ109" s="226">
        <f>IFERROR(IF(RIGHT(VLOOKUP($A109,csapatok!$A:$GR,BZ$271,FALSE),5)="Csere",VLOOKUP(LEFT(VLOOKUP($A109,csapatok!$A:$GR,BZ$271,FALSE),LEN(VLOOKUP($A109,csapatok!$A:$GR,BZ$271,FALSE))-6),'csapat-ranglista'!$A:$CC,BZ$272,FALSE)/8,VLOOKUP(VLOOKUP($A109,csapatok!$A:$GR,BZ$271,FALSE),'csapat-ranglista'!$A:$CC,BZ$272,FALSE)/4),0)</f>
        <v>0</v>
      </c>
      <c r="CA109" s="226">
        <f>IFERROR(IF(RIGHT(VLOOKUP($A109,csapatok!$A:$GR,CA$271,FALSE),5)="Csere",VLOOKUP(LEFT(VLOOKUP($A109,csapatok!$A:$GR,CA$271,FALSE),LEN(VLOOKUP($A109,csapatok!$A:$GR,CA$271,FALSE))-6),'csapat-ranglista'!$A:$CC,CA$272,FALSE)/8,VLOOKUP(VLOOKUP($A109,csapatok!$A:$GR,CA$271,FALSE),'csapat-ranglista'!$A:$CC,CA$272,FALSE)/4),0)</f>
        <v>1.2421489428735295</v>
      </c>
      <c r="CB109" s="226">
        <f>IFERROR(IF(RIGHT(VLOOKUP($A109,csapatok!$A:$GR,CB$271,FALSE),5)="Csere",VLOOKUP(LEFT(VLOOKUP($A109,csapatok!$A:$GR,CB$271,FALSE),LEN(VLOOKUP($A109,csapatok!$A:$GR,CB$271,FALSE))-6),'csapat-ranglista'!$A:$CC,CB$272,FALSE)/8,VLOOKUP(VLOOKUP($A109,csapatok!$A:$GR,CB$271,FALSE),'csapat-ranglista'!$A:$CC,CB$272,FALSE)/4),0)</f>
        <v>0</v>
      </c>
      <c r="CC109" s="226">
        <f>IFERROR(IF(RIGHT(VLOOKUP($A109,csapatok!$A:$GR,CC$271,FALSE),5)="Csere",VLOOKUP(LEFT(VLOOKUP($A109,csapatok!$A:$GR,CC$271,FALSE),LEN(VLOOKUP($A109,csapatok!$A:$GR,CC$271,FALSE))-6),'csapat-ranglista'!$A:$CC,CC$272,FALSE)/8,VLOOKUP(VLOOKUP($A109,csapatok!$A:$GR,CC$271,FALSE),'csapat-ranglista'!$A:$CC,CC$272,FALSE)/4),0)</f>
        <v>0</v>
      </c>
      <c r="CD109" s="226">
        <f>IFERROR(IF(RIGHT(VLOOKUP($A109,csapatok!$A:$GR,CD$271,FALSE),5)="Csere",VLOOKUP(LEFT(VLOOKUP($A109,csapatok!$A:$GR,CD$271,FALSE),LEN(VLOOKUP($A109,csapatok!$A:$GR,CD$271,FALSE))-6),'csapat-ranglista'!$A:$CC,CD$272,FALSE)/8,VLOOKUP(VLOOKUP($A109,csapatok!$A:$GR,CD$271,FALSE),'csapat-ranglista'!$A:$CC,CD$272,FALSE)/4),0)</f>
        <v>0</v>
      </c>
      <c r="CE109" s="226">
        <f>IFERROR(IF(RIGHT(VLOOKUP($A109,csapatok!$A:$GR,CE$271,FALSE),5)="Csere",VLOOKUP(LEFT(VLOOKUP($A109,csapatok!$A:$GR,CE$271,FALSE),LEN(VLOOKUP($A109,csapatok!$A:$GR,CE$271,FALSE))-6),'csapat-ranglista'!$A:$CC,CE$272,FALSE)/8,VLOOKUP(VLOOKUP($A109,csapatok!$A:$GR,CE$271,FALSE),'csapat-ranglista'!$A:$CC,CE$272,FALSE)/4),0)</f>
        <v>0</v>
      </c>
      <c r="CF109" s="226">
        <f>IFERROR(IF(RIGHT(VLOOKUP($A109,csapatok!$A:$GR,CF$271,FALSE),5)="Csere",VLOOKUP(LEFT(VLOOKUP($A109,csapatok!$A:$GR,CF$271,FALSE),LEN(VLOOKUP($A109,csapatok!$A:$GR,CF$271,FALSE))-6),'csapat-ranglista'!$A:$CC,CF$272,FALSE)/8,VLOOKUP(VLOOKUP($A109,csapatok!$A:$GR,CF$271,FALSE),'csapat-ranglista'!$A:$CC,CF$272,FALSE)/4),0)</f>
        <v>0</v>
      </c>
      <c r="CG109" s="226">
        <f>IFERROR(IF(RIGHT(VLOOKUP($A109,csapatok!$A:$GR,CG$271,FALSE),5)="Csere",VLOOKUP(LEFT(VLOOKUP($A109,csapatok!$A:$GR,CG$271,FALSE),LEN(VLOOKUP($A109,csapatok!$A:$GR,CG$271,FALSE))-6),'csapat-ranglista'!$A:$CC,CG$272,FALSE)/8,VLOOKUP(VLOOKUP($A109,csapatok!$A:$GR,CG$271,FALSE),'csapat-ranglista'!$A:$CC,CG$272,FALSE)/4),0)</f>
        <v>0</v>
      </c>
      <c r="CH109" s="226">
        <f>IFERROR(IF(RIGHT(VLOOKUP($A109,csapatok!$A:$GR,CH$271,FALSE),5)="Csere",VLOOKUP(LEFT(VLOOKUP($A109,csapatok!$A:$GR,CH$271,FALSE),LEN(VLOOKUP($A109,csapatok!$A:$GR,CH$271,FALSE))-6),'csapat-ranglista'!$A:$CC,CH$272,FALSE)/8,VLOOKUP(VLOOKUP($A109,csapatok!$A:$GR,CH$271,FALSE),'csapat-ranglista'!$A:$CC,CH$272,FALSE)/4),0)</f>
        <v>0</v>
      </c>
      <c r="CI109" s="226">
        <f>IFERROR(IF(RIGHT(VLOOKUP($A109,csapatok!$A:$GR,CI$271,FALSE),5)="Csere",VLOOKUP(LEFT(VLOOKUP($A109,csapatok!$A:$GR,CI$271,FALSE),LEN(VLOOKUP($A109,csapatok!$A:$GR,CI$271,FALSE))-6),'csapat-ranglista'!$A:$CC,CI$272,FALSE)/8,VLOOKUP(VLOOKUP($A109,csapatok!$A:$GR,CI$271,FALSE),'csapat-ranglista'!$A:$CC,CI$272,FALSE)/4),0)</f>
        <v>0</v>
      </c>
      <c r="CJ109" s="227">
        <f>versenyek!$IQ$11*IFERROR(VLOOKUP(VLOOKUP($A109,versenyek!IP:IR,3,FALSE),szabalyok!$A$16:$B$23,2,FALSE)/4,0)</f>
        <v>0</v>
      </c>
      <c r="CK109" s="227">
        <f>versenyek!$IT$11*IFERROR(VLOOKUP(VLOOKUP($A109,versenyek!IS:IU,3,FALSE),szabalyok!$A$16:$B$23,2,FALSE)/4,0)</f>
        <v>0</v>
      </c>
      <c r="CL109" s="226"/>
      <c r="CM109" s="250">
        <f t="shared" si="4"/>
        <v>1.2421489428735295</v>
      </c>
    </row>
    <row r="110" spans="1:91">
      <c r="A110" s="32" t="s">
        <v>303</v>
      </c>
      <c r="B110" s="2">
        <v>35629</v>
      </c>
      <c r="C110" s="133" t="str">
        <f>IF(B110=0,"",IF(B110&lt;$C$1,"felnőtt","ifi"))</f>
        <v>ifi</v>
      </c>
      <c r="D110" s="32" t="s">
        <v>101</v>
      </c>
      <c r="E110" s="47">
        <v>0</v>
      </c>
      <c r="F110" s="32">
        <v>0</v>
      </c>
      <c r="G110" s="32">
        <v>0</v>
      </c>
      <c r="H110" s="32">
        <v>0</v>
      </c>
      <c r="I110" s="32">
        <v>0</v>
      </c>
      <c r="J110" s="32">
        <v>0</v>
      </c>
      <c r="K110" s="32">
        <v>0</v>
      </c>
      <c r="L110" s="32">
        <v>0</v>
      </c>
      <c r="M110" s="32">
        <v>0</v>
      </c>
      <c r="N110" s="32">
        <v>0</v>
      </c>
      <c r="O110" s="32">
        <v>0</v>
      </c>
      <c r="P110" s="32">
        <v>0</v>
      </c>
      <c r="Q110" s="32">
        <v>0</v>
      </c>
      <c r="R110" s="32">
        <v>2.5765956716207805</v>
      </c>
      <c r="S110" s="32">
        <v>0</v>
      </c>
      <c r="T110" s="32">
        <v>0</v>
      </c>
      <c r="U110" s="32">
        <v>0</v>
      </c>
      <c r="V110" s="32">
        <v>0</v>
      </c>
      <c r="W110" s="32">
        <v>0</v>
      </c>
      <c r="X110" s="32">
        <f>IFERROR(IF(RIGHT(VLOOKUP($A110,csapatok!$A:$BL,X$271,FALSE),5)="Csere",VLOOKUP(LEFT(VLOOKUP($A110,csapatok!$A:$BL,X$271,FALSE),LEN(VLOOKUP($A110,csapatok!$A:$BL,X$271,FALSE))-6),'csapat-ranglista'!$A:$CC,X$272,FALSE)/8,VLOOKUP(VLOOKUP($A110,csapatok!$A:$BL,X$271,FALSE),'csapat-ranglista'!$A:$CC,X$272,FALSE)/4),0)</f>
        <v>0</v>
      </c>
      <c r="Y110" s="32">
        <f>IFERROR(IF(RIGHT(VLOOKUP($A110,csapatok!$A:$BL,Y$271,FALSE),5)="Csere",VLOOKUP(LEFT(VLOOKUP($A110,csapatok!$A:$BL,Y$271,FALSE),LEN(VLOOKUP($A110,csapatok!$A:$BL,Y$271,FALSE))-6),'csapat-ranglista'!$A:$CC,Y$272,FALSE)/8,VLOOKUP(VLOOKUP($A110,csapatok!$A:$BL,Y$271,FALSE),'csapat-ranglista'!$A:$CC,Y$272,FALSE)/4),0)</f>
        <v>0</v>
      </c>
      <c r="Z110" s="32">
        <f>IFERROR(IF(RIGHT(VLOOKUP($A110,csapatok!$A:$BL,Z$271,FALSE),5)="Csere",VLOOKUP(LEFT(VLOOKUP($A110,csapatok!$A:$BL,Z$271,FALSE),LEN(VLOOKUP($A110,csapatok!$A:$BL,Z$271,FALSE))-6),'csapat-ranglista'!$A:$CC,Z$272,FALSE)/8,VLOOKUP(VLOOKUP($A110,csapatok!$A:$BL,Z$271,FALSE),'csapat-ranglista'!$A:$CC,Z$272,FALSE)/4),0)</f>
        <v>0</v>
      </c>
      <c r="AA110" s="32">
        <f>IFERROR(IF(RIGHT(VLOOKUP($A110,csapatok!$A:$BL,AA$271,FALSE),5)="Csere",VLOOKUP(LEFT(VLOOKUP($A110,csapatok!$A:$BL,AA$271,FALSE),LEN(VLOOKUP($A110,csapatok!$A:$BL,AA$271,FALSE))-6),'csapat-ranglista'!$A:$CC,AA$272,FALSE)/8,VLOOKUP(VLOOKUP($A110,csapatok!$A:$BL,AA$271,FALSE),'csapat-ranglista'!$A:$CC,AA$272,FALSE)/4),0)</f>
        <v>0</v>
      </c>
      <c r="AB110" s="226">
        <f>IFERROR(IF(RIGHT(VLOOKUP($A110,csapatok!$A:$BL,AB$271,FALSE),5)="Csere",VLOOKUP(LEFT(VLOOKUP($A110,csapatok!$A:$BL,AB$271,FALSE),LEN(VLOOKUP($A110,csapatok!$A:$BL,AB$271,FALSE))-6),'csapat-ranglista'!$A:$CC,AB$272,FALSE)/8,VLOOKUP(VLOOKUP($A110,csapatok!$A:$BL,AB$271,FALSE),'csapat-ranglista'!$A:$CC,AB$272,FALSE)/4),0)</f>
        <v>0</v>
      </c>
      <c r="AC110" s="226">
        <f>IFERROR(IF(RIGHT(VLOOKUP($A110,csapatok!$A:$BL,AC$271,FALSE),5)="Csere",VLOOKUP(LEFT(VLOOKUP($A110,csapatok!$A:$BL,AC$271,FALSE),LEN(VLOOKUP($A110,csapatok!$A:$BL,AC$271,FALSE))-6),'csapat-ranglista'!$A:$CC,AC$272,FALSE)/8,VLOOKUP(VLOOKUP($A110,csapatok!$A:$BL,AC$271,FALSE),'csapat-ranglista'!$A:$CC,AC$272,FALSE)/4),0)</f>
        <v>0</v>
      </c>
      <c r="AD110" s="226">
        <f>IFERROR(IF(RIGHT(VLOOKUP($A110,csapatok!$A:$BL,AD$271,FALSE),5)="Csere",VLOOKUP(LEFT(VLOOKUP($A110,csapatok!$A:$BL,AD$271,FALSE),LEN(VLOOKUP($A110,csapatok!$A:$BL,AD$271,FALSE))-6),'csapat-ranglista'!$A:$CC,AD$272,FALSE)/8,VLOOKUP(VLOOKUP($A110,csapatok!$A:$BL,AD$271,FALSE),'csapat-ranglista'!$A:$CC,AD$272,FALSE)/4),0)</f>
        <v>0</v>
      </c>
      <c r="AE110" s="226">
        <f>IFERROR(IF(RIGHT(VLOOKUP($A110,csapatok!$A:$BL,AE$271,FALSE),5)="Csere",VLOOKUP(LEFT(VLOOKUP($A110,csapatok!$A:$BL,AE$271,FALSE),LEN(VLOOKUP($A110,csapatok!$A:$BL,AE$271,FALSE))-6),'csapat-ranglista'!$A:$CC,AE$272,FALSE)/8,VLOOKUP(VLOOKUP($A110,csapatok!$A:$BL,AE$271,FALSE),'csapat-ranglista'!$A:$CC,AE$272,FALSE)/4),0)</f>
        <v>0</v>
      </c>
      <c r="AF110" s="226">
        <f>IFERROR(IF(RIGHT(VLOOKUP($A110,csapatok!$A:$BL,AF$271,FALSE),5)="Csere",VLOOKUP(LEFT(VLOOKUP($A110,csapatok!$A:$BL,AF$271,FALSE),LEN(VLOOKUP($A110,csapatok!$A:$BL,AF$271,FALSE))-6),'csapat-ranglista'!$A:$CC,AF$272,FALSE)/8,VLOOKUP(VLOOKUP($A110,csapatok!$A:$BL,AF$271,FALSE),'csapat-ranglista'!$A:$CC,AF$272,FALSE)/4),0)</f>
        <v>0</v>
      </c>
      <c r="AG110" s="226">
        <f>IFERROR(IF(RIGHT(VLOOKUP($A110,csapatok!$A:$BL,AG$271,FALSE),5)="Csere",VLOOKUP(LEFT(VLOOKUP($A110,csapatok!$A:$BL,AG$271,FALSE),LEN(VLOOKUP($A110,csapatok!$A:$BL,AG$271,FALSE))-6),'csapat-ranglista'!$A:$CC,AG$272,FALSE)/8,VLOOKUP(VLOOKUP($A110,csapatok!$A:$BL,AG$271,FALSE),'csapat-ranglista'!$A:$CC,AG$272,FALSE)/4),0)</f>
        <v>0</v>
      </c>
      <c r="AH110" s="226">
        <f>IFERROR(IF(RIGHT(VLOOKUP($A110,csapatok!$A:$BL,AH$271,FALSE),5)="Csere",VLOOKUP(LEFT(VLOOKUP($A110,csapatok!$A:$BL,AH$271,FALSE),LEN(VLOOKUP($A110,csapatok!$A:$BL,AH$271,FALSE))-6),'csapat-ranglista'!$A:$CC,AH$272,FALSE)/8,VLOOKUP(VLOOKUP($A110,csapatok!$A:$BL,AH$271,FALSE),'csapat-ranglista'!$A:$CC,AH$272,FALSE)/4),0)</f>
        <v>0</v>
      </c>
      <c r="AI110" s="226">
        <f>IFERROR(IF(RIGHT(VLOOKUP($A110,csapatok!$A:$BL,AI$271,FALSE),5)="Csere",VLOOKUP(LEFT(VLOOKUP($A110,csapatok!$A:$BL,AI$271,FALSE),LEN(VLOOKUP($A110,csapatok!$A:$BL,AI$271,FALSE))-6),'csapat-ranglista'!$A:$CC,AI$272,FALSE)/8,VLOOKUP(VLOOKUP($A110,csapatok!$A:$BL,AI$271,FALSE),'csapat-ranglista'!$A:$CC,AI$272,FALSE)/4),0)</f>
        <v>0</v>
      </c>
      <c r="AJ110" s="226">
        <f>IFERROR(IF(RIGHT(VLOOKUP($A110,csapatok!$A:$BL,AJ$271,FALSE),5)="Csere",VLOOKUP(LEFT(VLOOKUP($A110,csapatok!$A:$BL,AJ$271,FALSE),LEN(VLOOKUP($A110,csapatok!$A:$BL,AJ$271,FALSE))-6),'csapat-ranglista'!$A:$CC,AJ$272,FALSE)/8,VLOOKUP(VLOOKUP($A110,csapatok!$A:$BL,AJ$271,FALSE),'csapat-ranglista'!$A:$CC,AJ$272,FALSE)/2),0)</f>
        <v>0</v>
      </c>
      <c r="AK110" s="226">
        <f>IFERROR(IF(RIGHT(VLOOKUP($A110,csapatok!$A:$CN,AK$271,FALSE),5)="Csere",VLOOKUP(LEFT(VLOOKUP($A110,csapatok!$A:$CN,AK$271,FALSE),LEN(VLOOKUP($A110,csapatok!$A:$CN,AK$271,FALSE))-6),'csapat-ranglista'!$A:$CC,AK$272,FALSE)/8,VLOOKUP(VLOOKUP($A110,csapatok!$A:$CN,AK$271,FALSE),'csapat-ranglista'!$A:$CC,AK$272,FALSE)/4),0)</f>
        <v>0</v>
      </c>
      <c r="AL110" s="226">
        <f>IFERROR(IF(RIGHT(VLOOKUP($A110,csapatok!$A:$CN,AL$271,FALSE),5)="Csere",VLOOKUP(LEFT(VLOOKUP($A110,csapatok!$A:$CN,AL$271,FALSE),LEN(VLOOKUP($A110,csapatok!$A:$CN,AL$271,FALSE))-6),'csapat-ranglista'!$A:$CC,AL$272,FALSE)/8,VLOOKUP(VLOOKUP($A110,csapatok!$A:$CN,AL$271,FALSE),'csapat-ranglista'!$A:$CC,AL$272,FALSE)/4),0)</f>
        <v>0</v>
      </c>
      <c r="AM110" s="226">
        <f>IFERROR(IF(RIGHT(VLOOKUP($A110,csapatok!$A:$CN,AM$271,FALSE),5)="Csere",VLOOKUP(LEFT(VLOOKUP($A110,csapatok!$A:$CN,AM$271,FALSE),LEN(VLOOKUP($A110,csapatok!$A:$CN,AM$271,FALSE))-6),'csapat-ranglista'!$A:$CC,AM$272,FALSE)/8,VLOOKUP(VLOOKUP($A110,csapatok!$A:$CN,AM$271,FALSE),'csapat-ranglista'!$A:$CC,AM$272,FALSE)/4),0)</f>
        <v>0</v>
      </c>
      <c r="AN110" s="226">
        <f>IFERROR(IF(RIGHT(VLOOKUP($A110,csapatok!$A:$CN,AN$271,FALSE),5)="Csere",VLOOKUP(LEFT(VLOOKUP($A110,csapatok!$A:$CN,AN$271,FALSE),LEN(VLOOKUP($A110,csapatok!$A:$CN,AN$271,FALSE))-6),'csapat-ranglista'!$A:$CC,AN$272,FALSE)/8,VLOOKUP(VLOOKUP($A110,csapatok!$A:$CN,AN$271,FALSE),'csapat-ranglista'!$A:$CC,AN$272,FALSE)/4),0)</f>
        <v>0</v>
      </c>
      <c r="AO110" s="226">
        <f>IFERROR(IF(RIGHT(VLOOKUP($A110,csapatok!$A:$CN,AO$271,FALSE),5)="Csere",VLOOKUP(LEFT(VLOOKUP($A110,csapatok!$A:$CN,AO$271,FALSE),LEN(VLOOKUP($A110,csapatok!$A:$CN,AO$271,FALSE))-6),'csapat-ranglista'!$A:$CC,AO$272,FALSE)/8,VLOOKUP(VLOOKUP($A110,csapatok!$A:$CN,AO$271,FALSE),'csapat-ranglista'!$A:$CC,AO$272,FALSE)/4),0)</f>
        <v>0</v>
      </c>
      <c r="AP110" s="226">
        <f>IFERROR(IF(RIGHT(VLOOKUP($A110,csapatok!$A:$CN,AP$271,FALSE),5)="Csere",VLOOKUP(LEFT(VLOOKUP($A110,csapatok!$A:$CN,AP$271,FALSE),LEN(VLOOKUP($A110,csapatok!$A:$CN,AP$271,FALSE))-6),'csapat-ranglista'!$A:$CC,AP$272,FALSE)/8,VLOOKUP(VLOOKUP($A110,csapatok!$A:$CN,AP$271,FALSE),'csapat-ranglista'!$A:$CC,AP$272,FALSE)/4),0)</f>
        <v>0</v>
      </c>
      <c r="AQ110" s="226">
        <f>IFERROR(IF(RIGHT(VLOOKUP($A110,csapatok!$A:$CN,AQ$271,FALSE),5)="Csere",VLOOKUP(LEFT(VLOOKUP($A110,csapatok!$A:$CN,AQ$271,FALSE),LEN(VLOOKUP($A110,csapatok!$A:$CN,AQ$271,FALSE))-6),'csapat-ranglista'!$A:$CC,AQ$272,FALSE)/8,VLOOKUP(VLOOKUP($A110,csapatok!$A:$CN,AQ$271,FALSE),'csapat-ranglista'!$A:$CC,AQ$272,FALSE)/4),0)</f>
        <v>0</v>
      </c>
      <c r="AR110" s="226">
        <f>IFERROR(IF(RIGHT(VLOOKUP($A110,csapatok!$A:$CN,AR$271,FALSE),5)="Csere",VLOOKUP(LEFT(VLOOKUP($A110,csapatok!$A:$CN,AR$271,FALSE),LEN(VLOOKUP($A110,csapatok!$A:$CN,AR$271,FALSE))-6),'csapat-ranglista'!$A:$CC,AR$272,FALSE)/8,VLOOKUP(VLOOKUP($A110,csapatok!$A:$CN,AR$271,FALSE),'csapat-ranglista'!$A:$CC,AR$272,FALSE)/4),0)</f>
        <v>0</v>
      </c>
      <c r="AS110" s="226">
        <f>IFERROR(IF(RIGHT(VLOOKUP($A110,csapatok!$A:$CN,AS$271,FALSE),5)="Csere",VLOOKUP(LEFT(VLOOKUP($A110,csapatok!$A:$CN,AS$271,FALSE),LEN(VLOOKUP($A110,csapatok!$A:$CN,AS$271,FALSE))-6),'csapat-ranglista'!$A:$CC,AS$272,FALSE)/8,VLOOKUP(VLOOKUP($A110,csapatok!$A:$CN,AS$271,FALSE),'csapat-ranglista'!$A:$CC,AS$272,FALSE)/4),0)</f>
        <v>0</v>
      </c>
      <c r="AT110" s="226">
        <f>IFERROR(IF(RIGHT(VLOOKUP($A110,csapatok!$A:$CN,AT$271,FALSE),5)="Csere",VLOOKUP(LEFT(VLOOKUP($A110,csapatok!$A:$CN,AT$271,FALSE),LEN(VLOOKUP($A110,csapatok!$A:$CN,AT$271,FALSE))-6),'csapat-ranglista'!$A:$CC,AT$272,FALSE)/8,VLOOKUP(VLOOKUP($A110,csapatok!$A:$CN,AT$271,FALSE),'csapat-ranglista'!$A:$CC,AT$272,FALSE)/4),0)</f>
        <v>0</v>
      </c>
      <c r="AU110" s="226">
        <f>IFERROR(IF(RIGHT(VLOOKUP($A110,csapatok!$A:$CN,AU$271,FALSE),5)="Csere",VLOOKUP(LEFT(VLOOKUP($A110,csapatok!$A:$CN,AU$271,FALSE),LEN(VLOOKUP($A110,csapatok!$A:$CN,AU$271,FALSE))-6),'csapat-ranglista'!$A:$CC,AU$272,FALSE)/8,VLOOKUP(VLOOKUP($A110,csapatok!$A:$CN,AU$271,FALSE),'csapat-ranglista'!$A:$CC,AU$272,FALSE)/4),0)</f>
        <v>0</v>
      </c>
      <c r="AV110" s="226">
        <f>IFERROR(IF(RIGHT(VLOOKUP($A110,csapatok!$A:$CN,AV$271,FALSE),5)="Csere",VLOOKUP(LEFT(VLOOKUP($A110,csapatok!$A:$CN,AV$271,FALSE),LEN(VLOOKUP($A110,csapatok!$A:$CN,AV$271,FALSE))-6),'csapat-ranglista'!$A:$CC,AV$272,FALSE)/8,VLOOKUP(VLOOKUP($A110,csapatok!$A:$CN,AV$271,FALSE),'csapat-ranglista'!$A:$CC,AV$272,FALSE)/4),0)</f>
        <v>0</v>
      </c>
      <c r="AW110" s="226">
        <f>IFERROR(IF(RIGHT(VLOOKUP($A110,csapatok!$A:$CN,AW$271,FALSE),5)="Csere",VLOOKUP(LEFT(VLOOKUP($A110,csapatok!$A:$CN,AW$271,FALSE),LEN(VLOOKUP($A110,csapatok!$A:$CN,AW$271,FALSE))-6),'csapat-ranglista'!$A:$CC,AW$272,FALSE)/8,VLOOKUP(VLOOKUP($A110,csapatok!$A:$CN,AW$271,FALSE),'csapat-ranglista'!$A:$CC,AW$272,FALSE)/4),0)</f>
        <v>0</v>
      </c>
      <c r="AX110" s="226">
        <f>IFERROR(IF(RIGHT(VLOOKUP($A110,csapatok!$A:$CN,AX$271,FALSE),5)="Csere",VLOOKUP(LEFT(VLOOKUP($A110,csapatok!$A:$CN,AX$271,FALSE),LEN(VLOOKUP($A110,csapatok!$A:$CN,AX$271,FALSE))-6),'csapat-ranglista'!$A:$CC,AX$272,FALSE)/8,VLOOKUP(VLOOKUP($A110,csapatok!$A:$CN,AX$271,FALSE),'csapat-ranglista'!$A:$CC,AX$272,FALSE)/4),0)</f>
        <v>3.2774128343502236</v>
      </c>
      <c r="AY110" s="226">
        <f>IFERROR(IF(RIGHT(VLOOKUP($A110,csapatok!$A:$GR,AY$271,FALSE),5)="Csere",VLOOKUP(LEFT(VLOOKUP($A110,csapatok!$A:$GR,AY$271,FALSE),LEN(VLOOKUP($A110,csapatok!$A:$GR,AY$271,FALSE))-6),'csapat-ranglista'!$A:$CC,AY$272,FALSE)/8,VLOOKUP(VLOOKUP($A110,csapatok!$A:$GR,AY$271,FALSE),'csapat-ranglista'!$A:$CC,AY$272,FALSE)/4),0)</f>
        <v>0</v>
      </c>
      <c r="AZ110" s="226">
        <f>IFERROR(IF(RIGHT(VLOOKUP($A110,csapatok!$A:$GR,AZ$271,FALSE),5)="Csere",VLOOKUP(LEFT(VLOOKUP($A110,csapatok!$A:$GR,AZ$271,FALSE),LEN(VLOOKUP($A110,csapatok!$A:$GR,AZ$271,FALSE))-6),'csapat-ranglista'!$A:$CC,AZ$272,FALSE)/8,VLOOKUP(VLOOKUP($A110,csapatok!$A:$GR,AZ$271,FALSE),'csapat-ranglista'!$A:$CC,AZ$272,FALSE)/4),0)</f>
        <v>0</v>
      </c>
      <c r="BA110" s="226">
        <f>IFERROR(IF(RIGHT(VLOOKUP($A110,csapatok!$A:$GR,BA$271,FALSE),5)="Csere",VLOOKUP(LEFT(VLOOKUP($A110,csapatok!$A:$GR,BA$271,FALSE),LEN(VLOOKUP($A110,csapatok!$A:$GR,BA$271,FALSE))-6),'csapat-ranglista'!$A:$CC,BA$272,FALSE)/8,VLOOKUP(VLOOKUP($A110,csapatok!$A:$GR,BA$271,FALSE),'csapat-ranglista'!$A:$CC,BA$272,FALSE)/4),0)</f>
        <v>0</v>
      </c>
      <c r="BB110" s="226">
        <f>IFERROR(IF(RIGHT(VLOOKUP($A110,csapatok!$A:$GR,BB$271,FALSE),5)="Csere",VLOOKUP(LEFT(VLOOKUP($A110,csapatok!$A:$GR,BB$271,FALSE),LEN(VLOOKUP($A110,csapatok!$A:$GR,BB$271,FALSE))-6),'csapat-ranglista'!$A:$CC,BB$272,FALSE)/8,VLOOKUP(VLOOKUP($A110,csapatok!$A:$GR,BB$271,FALSE),'csapat-ranglista'!$A:$CC,BB$272,FALSE)/4),0)</f>
        <v>0</v>
      </c>
      <c r="BC110" s="227">
        <f>versenyek!$ES$11*IFERROR(VLOOKUP(VLOOKUP($A110,versenyek!ER:ET,3,FALSE),szabalyok!$A$16:$B$23,2,FALSE)/4,0)</f>
        <v>0</v>
      </c>
      <c r="BD110" s="227">
        <f>versenyek!$EV$11*IFERROR(VLOOKUP(VLOOKUP($A110,versenyek!EU:EW,3,FALSE),szabalyok!$A$16:$B$23,2,FALSE)/4,0)</f>
        <v>0</v>
      </c>
      <c r="BE110" s="226">
        <f>IFERROR(IF(RIGHT(VLOOKUP($A110,csapatok!$A:$GR,BE$271,FALSE),5)="Csere",VLOOKUP(LEFT(VLOOKUP($A110,csapatok!$A:$GR,BE$271,FALSE),LEN(VLOOKUP($A110,csapatok!$A:$GR,BE$271,FALSE))-6),'csapat-ranglista'!$A:$CC,BE$272,FALSE)/8,VLOOKUP(VLOOKUP($A110,csapatok!$A:$GR,BE$271,FALSE),'csapat-ranglista'!$A:$CC,BE$272,FALSE)/4),0)</f>
        <v>0</v>
      </c>
      <c r="BF110" s="226">
        <f>IFERROR(IF(RIGHT(VLOOKUP($A110,csapatok!$A:$GR,BF$271,FALSE),5)="Csere",VLOOKUP(LEFT(VLOOKUP($A110,csapatok!$A:$GR,BF$271,FALSE),LEN(VLOOKUP($A110,csapatok!$A:$GR,BF$271,FALSE))-6),'csapat-ranglista'!$A:$CC,BF$272,FALSE)/8,VLOOKUP(VLOOKUP($A110,csapatok!$A:$GR,BF$271,FALSE),'csapat-ranglista'!$A:$CC,BF$272,FALSE)/4),0)</f>
        <v>0</v>
      </c>
      <c r="BG110" s="226">
        <f>IFERROR(IF(RIGHT(VLOOKUP($A110,csapatok!$A:$GR,BG$271,FALSE),5)="Csere",VLOOKUP(LEFT(VLOOKUP($A110,csapatok!$A:$GR,BG$271,FALSE),LEN(VLOOKUP($A110,csapatok!$A:$GR,BG$271,FALSE))-6),'csapat-ranglista'!$A:$CC,BG$272,FALSE)/8,VLOOKUP(VLOOKUP($A110,csapatok!$A:$GR,BG$271,FALSE),'csapat-ranglista'!$A:$CC,BG$272,FALSE)/4),0)</f>
        <v>0</v>
      </c>
      <c r="BH110" s="226">
        <f>IFERROR(IF(RIGHT(VLOOKUP($A110,csapatok!$A:$GR,BH$271,FALSE),5)="Csere",VLOOKUP(LEFT(VLOOKUP($A110,csapatok!$A:$GR,BH$271,FALSE),LEN(VLOOKUP($A110,csapatok!$A:$GR,BH$271,FALSE))-6),'csapat-ranglista'!$A:$CC,BH$272,FALSE)/8,VLOOKUP(VLOOKUP($A110,csapatok!$A:$GR,BH$271,FALSE),'csapat-ranglista'!$A:$CC,BH$272,FALSE)/4),0)</f>
        <v>0</v>
      </c>
      <c r="BI110" s="226">
        <f>IFERROR(IF(RIGHT(VLOOKUP($A110,csapatok!$A:$GR,BI$271,FALSE),5)="Csere",VLOOKUP(LEFT(VLOOKUP($A110,csapatok!$A:$GR,BI$271,FALSE),LEN(VLOOKUP($A110,csapatok!$A:$GR,BI$271,FALSE))-6),'csapat-ranglista'!$A:$CC,BI$272,FALSE)/8,VLOOKUP(VLOOKUP($A110,csapatok!$A:$GR,BI$271,FALSE),'csapat-ranglista'!$A:$CC,BI$272,FALSE)/4),0)</f>
        <v>0</v>
      </c>
      <c r="BJ110" s="226">
        <f>IFERROR(IF(RIGHT(VLOOKUP($A110,csapatok!$A:$GR,BJ$271,FALSE),5)="Csere",VLOOKUP(LEFT(VLOOKUP($A110,csapatok!$A:$GR,BJ$271,FALSE),LEN(VLOOKUP($A110,csapatok!$A:$GR,BJ$271,FALSE))-6),'csapat-ranglista'!$A:$CC,BJ$272,FALSE)/8,VLOOKUP(VLOOKUP($A110,csapatok!$A:$GR,BJ$271,FALSE),'csapat-ranglista'!$A:$CC,BJ$272,FALSE)/4),0)</f>
        <v>0</v>
      </c>
      <c r="BK110" s="226">
        <f>IFERROR(IF(RIGHT(VLOOKUP($A110,csapatok!$A:$GR,BK$271,FALSE),5)="Csere",VLOOKUP(LEFT(VLOOKUP($A110,csapatok!$A:$GR,BK$271,FALSE),LEN(VLOOKUP($A110,csapatok!$A:$GR,BK$271,FALSE))-6),'csapat-ranglista'!$A:$CC,BK$272,FALSE)/8,VLOOKUP(VLOOKUP($A110,csapatok!$A:$GR,BK$271,FALSE),'csapat-ranglista'!$A:$CC,BK$272,FALSE)/4),0)</f>
        <v>0</v>
      </c>
      <c r="BL110" s="226">
        <f>IFERROR(IF(RIGHT(VLOOKUP($A110,csapatok!$A:$GR,BL$271,FALSE),5)="Csere",VLOOKUP(LEFT(VLOOKUP($A110,csapatok!$A:$GR,BL$271,FALSE),LEN(VLOOKUP($A110,csapatok!$A:$GR,BL$271,FALSE))-6),'csapat-ranglista'!$A:$CC,BL$272,FALSE)/8,VLOOKUP(VLOOKUP($A110,csapatok!$A:$GR,BL$271,FALSE),'csapat-ranglista'!$A:$CC,BL$272,FALSE)/4),0)</f>
        <v>0</v>
      </c>
      <c r="BM110" s="226">
        <f>IFERROR(IF(RIGHT(VLOOKUP($A110,csapatok!$A:$GR,BM$271,FALSE),5)="Csere",VLOOKUP(LEFT(VLOOKUP($A110,csapatok!$A:$GR,BM$271,FALSE),LEN(VLOOKUP($A110,csapatok!$A:$GR,BM$271,FALSE))-6),'csapat-ranglista'!$A:$CC,BM$272,FALSE)/8,VLOOKUP(VLOOKUP($A110,csapatok!$A:$GR,BM$271,FALSE),'csapat-ranglista'!$A:$CC,BM$272,FALSE)/4),0)</f>
        <v>0</v>
      </c>
      <c r="BN110" s="226">
        <f>IFERROR(IF(RIGHT(VLOOKUP($A110,csapatok!$A:$GR,BN$271,FALSE),5)="Csere",VLOOKUP(LEFT(VLOOKUP($A110,csapatok!$A:$GR,BN$271,FALSE),LEN(VLOOKUP($A110,csapatok!$A:$GR,BN$271,FALSE))-6),'csapat-ranglista'!$A:$CC,BN$272,FALSE)/8,VLOOKUP(VLOOKUP($A110,csapatok!$A:$GR,BN$271,FALSE),'csapat-ranglista'!$A:$CC,BN$272,FALSE)/4),0)</f>
        <v>0</v>
      </c>
      <c r="BO110" s="226">
        <f>IFERROR(IF(RIGHT(VLOOKUP($A110,csapatok!$A:$GR,BO$271,FALSE),5)="Csere",VLOOKUP(LEFT(VLOOKUP($A110,csapatok!$A:$GR,BO$271,FALSE),LEN(VLOOKUP($A110,csapatok!$A:$GR,BO$271,FALSE))-6),'csapat-ranglista'!$A:$CC,BO$272,FALSE)/8,VLOOKUP(VLOOKUP($A110,csapatok!$A:$GR,BO$271,FALSE),'csapat-ranglista'!$A:$CC,BO$272,FALSE)/4),0)</f>
        <v>0</v>
      </c>
      <c r="BP110" s="226">
        <f>IFERROR(IF(RIGHT(VLOOKUP($A110,csapatok!$A:$GR,BP$271,FALSE),5)="Csere",VLOOKUP(LEFT(VLOOKUP($A110,csapatok!$A:$GR,BP$271,FALSE),LEN(VLOOKUP($A110,csapatok!$A:$GR,BP$271,FALSE))-6),'csapat-ranglista'!$A:$CC,BP$272,FALSE)/8,VLOOKUP(VLOOKUP($A110,csapatok!$A:$GR,BP$271,FALSE),'csapat-ranglista'!$A:$CC,BP$272,FALSE)/4),0)</f>
        <v>0</v>
      </c>
      <c r="BQ110" s="226">
        <f>IFERROR(IF(RIGHT(VLOOKUP($A110,csapatok!$A:$GR,BQ$271,FALSE),5)="Csere",VLOOKUP(LEFT(VLOOKUP($A110,csapatok!$A:$GR,BQ$271,FALSE),LEN(VLOOKUP($A110,csapatok!$A:$GR,BQ$271,FALSE))-6),'csapat-ranglista'!$A:$CC,BQ$272,FALSE)/8,VLOOKUP(VLOOKUP($A110,csapatok!$A:$GR,BQ$271,FALSE),'csapat-ranglista'!$A:$CC,BQ$272,FALSE)/4),0)</f>
        <v>0</v>
      </c>
      <c r="BR110" s="226">
        <f>IFERROR(IF(RIGHT(VLOOKUP($A110,csapatok!$A:$GR,BR$271,FALSE),5)="Csere",VLOOKUP(LEFT(VLOOKUP($A110,csapatok!$A:$GR,BR$271,FALSE),LEN(VLOOKUP($A110,csapatok!$A:$GR,BR$271,FALSE))-6),'csapat-ranglista'!$A:$CC,BR$272,FALSE)/8,VLOOKUP(VLOOKUP($A110,csapatok!$A:$GR,BR$271,FALSE),'csapat-ranglista'!$A:$CC,BR$272,FALSE)/4),0)</f>
        <v>0</v>
      </c>
      <c r="BS110" s="226">
        <f>IFERROR(IF(RIGHT(VLOOKUP($A110,csapatok!$A:$GR,BS$271,FALSE),5)="Csere",VLOOKUP(LEFT(VLOOKUP($A110,csapatok!$A:$GR,BS$271,FALSE),LEN(VLOOKUP($A110,csapatok!$A:$GR,BS$271,FALSE))-6),'csapat-ranglista'!$A:$CC,BS$272,FALSE)/8,VLOOKUP(VLOOKUP($A110,csapatok!$A:$GR,BS$271,FALSE),'csapat-ranglista'!$A:$CC,BS$272,FALSE)/4),0)</f>
        <v>0</v>
      </c>
      <c r="BT110" s="226">
        <f>IFERROR(IF(RIGHT(VLOOKUP($A110,csapatok!$A:$GR,BT$271,FALSE),5)="Csere",VLOOKUP(LEFT(VLOOKUP($A110,csapatok!$A:$GR,BT$271,FALSE),LEN(VLOOKUP($A110,csapatok!$A:$GR,BT$271,FALSE))-6),'csapat-ranglista'!$A:$CC,BT$272,FALSE)/8,VLOOKUP(VLOOKUP($A110,csapatok!$A:$GR,BT$271,FALSE),'csapat-ranglista'!$A:$CC,BT$272,FALSE)/4),0)</f>
        <v>0</v>
      </c>
      <c r="BU110" s="226">
        <f>IFERROR(IF(RIGHT(VLOOKUP($A110,csapatok!$A:$GR,BU$271,FALSE),5)="Csere",VLOOKUP(LEFT(VLOOKUP($A110,csapatok!$A:$GR,BU$271,FALSE),LEN(VLOOKUP($A110,csapatok!$A:$GR,BU$271,FALSE))-6),'csapat-ranglista'!$A:$CC,BU$272,FALSE)/8,VLOOKUP(VLOOKUP($A110,csapatok!$A:$GR,BU$271,FALSE),'csapat-ranglista'!$A:$CC,BU$272,FALSE)/4),0)</f>
        <v>0</v>
      </c>
      <c r="BV110" s="226">
        <f>IFERROR(IF(RIGHT(VLOOKUP($A110,csapatok!$A:$GR,BV$271,FALSE),5)="Csere",VLOOKUP(LEFT(VLOOKUP($A110,csapatok!$A:$GR,BV$271,FALSE),LEN(VLOOKUP($A110,csapatok!$A:$GR,BV$271,FALSE))-6),'csapat-ranglista'!$A:$CC,BV$272,FALSE)/8,VLOOKUP(VLOOKUP($A110,csapatok!$A:$GR,BV$271,FALSE),'csapat-ranglista'!$A:$CC,BV$272,FALSE)/4),0)</f>
        <v>0</v>
      </c>
      <c r="BW110" s="226">
        <f>IFERROR(IF(RIGHT(VLOOKUP($A110,csapatok!$A:$GR,BW$271,FALSE),5)="Csere",VLOOKUP(LEFT(VLOOKUP($A110,csapatok!$A:$GR,BW$271,FALSE),LEN(VLOOKUP($A110,csapatok!$A:$GR,BW$271,FALSE))-6),'csapat-ranglista'!$A:$CC,BW$272,FALSE)/8,VLOOKUP(VLOOKUP($A110,csapatok!$A:$GR,BW$271,FALSE),'csapat-ranglista'!$A:$CC,BW$272,FALSE)/4),0)</f>
        <v>0</v>
      </c>
      <c r="BX110" s="226">
        <f>IFERROR(IF(RIGHT(VLOOKUP($A110,csapatok!$A:$GR,BX$271,FALSE),5)="Csere",VLOOKUP(LEFT(VLOOKUP($A110,csapatok!$A:$GR,BX$271,FALSE),LEN(VLOOKUP($A110,csapatok!$A:$GR,BX$271,FALSE))-6),'csapat-ranglista'!$A:$CC,BX$272,FALSE)/8,VLOOKUP(VLOOKUP($A110,csapatok!$A:$GR,BX$271,FALSE),'csapat-ranglista'!$A:$CC,BX$272,FALSE)/4),0)</f>
        <v>0</v>
      </c>
      <c r="BY110" s="226">
        <f>IFERROR(IF(RIGHT(VLOOKUP($A110,csapatok!$A:$GR,BY$271,FALSE),5)="Csere",VLOOKUP(LEFT(VLOOKUP($A110,csapatok!$A:$GR,BY$271,FALSE),LEN(VLOOKUP($A110,csapatok!$A:$GR,BY$271,FALSE))-6),'csapat-ranglista'!$A:$CC,BY$272,FALSE)/8,VLOOKUP(VLOOKUP($A110,csapatok!$A:$GR,BY$271,FALSE),'csapat-ranglista'!$A:$CC,BY$272,FALSE)/4),0)</f>
        <v>0</v>
      </c>
      <c r="BZ110" s="226">
        <f>IFERROR(IF(RIGHT(VLOOKUP($A110,csapatok!$A:$GR,BZ$271,FALSE),5)="Csere",VLOOKUP(LEFT(VLOOKUP($A110,csapatok!$A:$GR,BZ$271,FALSE),LEN(VLOOKUP($A110,csapatok!$A:$GR,BZ$271,FALSE))-6),'csapat-ranglista'!$A:$CC,BZ$272,FALSE)/8,VLOOKUP(VLOOKUP($A110,csapatok!$A:$GR,BZ$271,FALSE),'csapat-ranglista'!$A:$CC,BZ$272,FALSE)/4),0)</f>
        <v>0</v>
      </c>
      <c r="CA110" s="226">
        <f>IFERROR(IF(RIGHT(VLOOKUP($A110,csapatok!$A:$GR,CA$271,FALSE),5)="Csere",VLOOKUP(LEFT(VLOOKUP($A110,csapatok!$A:$GR,CA$271,FALSE),LEN(VLOOKUP($A110,csapatok!$A:$GR,CA$271,FALSE))-6),'csapat-ranglista'!$A:$CC,CA$272,FALSE)/8,VLOOKUP(VLOOKUP($A110,csapatok!$A:$GR,CA$271,FALSE),'csapat-ranglista'!$A:$CC,CA$272,FALSE)/4),0)</f>
        <v>0.35489969796386556</v>
      </c>
      <c r="CB110" s="226">
        <f>IFERROR(IF(RIGHT(VLOOKUP($A110,csapatok!$A:$GR,CB$271,FALSE),5)="Csere",VLOOKUP(LEFT(VLOOKUP($A110,csapatok!$A:$GR,CB$271,FALSE),LEN(VLOOKUP($A110,csapatok!$A:$GR,CB$271,FALSE))-6),'csapat-ranglista'!$A:$CC,CB$272,FALSE)/8,VLOOKUP(VLOOKUP($A110,csapatok!$A:$GR,CB$271,FALSE),'csapat-ranglista'!$A:$CC,CB$272,FALSE)/4),0)</f>
        <v>0</v>
      </c>
      <c r="CC110" s="226">
        <f>IFERROR(IF(RIGHT(VLOOKUP($A110,csapatok!$A:$GR,CC$271,FALSE),5)="Csere",VLOOKUP(LEFT(VLOOKUP($A110,csapatok!$A:$GR,CC$271,FALSE),LEN(VLOOKUP($A110,csapatok!$A:$GR,CC$271,FALSE))-6),'csapat-ranglista'!$A:$CC,CC$272,FALSE)/8,VLOOKUP(VLOOKUP($A110,csapatok!$A:$GR,CC$271,FALSE),'csapat-ranglista'!$A:$CC,CC$272,FALSE)/4),0)</f>
        <v>0</v>
      </c>
      <c r="CD110" s="226">
        <f>IFERROR(IF(RIGHT(VLOOKUP($A110,csapatok!$A:$GR,CD$271,FALSE),5)="Csere",VLOOKUP(LEFT(VLOOKUP($A110,csapatok!$A:$GR,CD$271,FALSE),LEN(VLOOKUP($A110,csapatok!$A:$GR,CD$271,FALSE))-6),'csapat-ranglista'!$A:$CC,CD$272,FALSE)/8,VLOOKUP(VLOOKUP($A110,csapatok!$A:$GR,CD$271,FALSE),'csapat-ranglista'!$A:$CC,CD$272,FALSE)/4),0)</f>
        <v>0</v>
      </c>
      <c r="CE110" s="226">
        <f>IFERROR(IF(RIGHT(VLOOKUP($A110,csapatok!$A:$GR,CE$271,FALSE),5)="Csere",VLOOKUP(LEFT(VLOOKUP($A110,csapatok!$A:$GR,CE$271,FALSE),LEN(VLOOKUP($A110,csapatok!$A:$GR,CE$271,FALSE))-6),'csapat-ranglista'!$A:$CC,CE$272,FALSE)/8,VLOOKUP(VLOOKUP($A110,csapatok!$A:$GR,CE$271,FALSE),'csapat-ranglista'!$A:$CC,CE$272,FALSE)/4),0)</f>
        <v>0.30513579451463302</v>
      </c>
      <c r="CF110" s="226">
        <f>IFERROR(IF(RIGHT(VLOOKUP($A110,csapatok!$A:$GR,CF$271,FALSE),5)="Csere",VLOOKUP(LEFT(VLOOKUP($A110,csapatok!$A:$GR,CF$271,FALSE),LEN(VLOOKUP($A110,csapatok!$A:$GR,CF$271,FALSE))-6),'csapat-ranglista'!$A:$CC,CF$272,FALSE)/8,VLOOKUP(VLOOKUP($A110,csapatok!$A:$GR,CF$271,FALSE),'csapat-ranglista'!$A:$CC,CF$272,FALSE)/4),0)</f>
        <v>0</v>
      </c>
      <c r="CG110" s="226">
        <f>IFERROR(IF(RIGHT(VLOOKUP($A110,csapatok!$A:$GR,CG$271,FALSE),5)="Csere",VLOOKUP(LEFT(VLOOKUP($A110,csapatok!$A:$GR,CG$271,FALSE),LEN(VLOOKUP($A110,csapatok!$A:$GR,CG$271,FALSE))-6),'csapat-ranglista'!$A:$CC,CG$272,FALSE)/8,VLOOKUP(VLOOKUP($A110,csapatok!$A:$GR,CG$271,FALSE),'csapat-ranglista'!$A:$CC,CG$272,FALSE)/4),0)</f>
        <v>0</v>
      </c>
      <c r="CH110" s="226">
        <f>IFERROR(IF(RIGHT(VLOOKUP($A110,csapatok!$A:$GR,CH$271,FALSE),5)="Csere",VLOOKUP(LEFT(VLOOKUP($A110,csapatok!$A:$GR,CH$271,FALSE),LEN(VLOOKUP($A110,csapatok!$A:$GR,CH$271,FALSE))-6),'csapat-ranglista'!$A:$CC,CH$272,FALSE)/8,VLOOKUP(VLOOKUP($A110,csapatok!$A:$GR,CH$271,FALSE),'csapat-ranglista'!$A:$CC,CH$272,FALSE)/4),0)</f>
        <v>0</v>
      </c>
      <c r="CI110" s="226">
        <f>IFERROR(IF(RIGHT(VLOOKUP($A110,csapatok!$A:$GR,CI$271,FALSE),5)="Csere",VLOOKUP(LEFT(VLOOKUP($A110,csapatok!$A:$GR,CI$271,FALSE),LEN(VLOOKUP($A110,csapatok!$A:$GR,CI$271,FALSE))-6),'csapat-ranglista'!$A:$CC,CI$272,FALSE)/8,VLOOKUP(VLOOKUP($A110,csapatok!$A:$GR,CI$271,FALSE),'csapat-ranglista'!$A:$CC,CI$272,FALSE)/4),0)</f>
        <v>0</v>
      </c>
      <c r="CJ110" s="227">
        <f>versenyek!$IQ$11*IFERROR(VLOOKUP(VLOOKUP($A110,versenyek!IP:IR,3,FALSE),szabalyok!$A$16:$B$23,2,FALSE)/4,0)</f>
        <v>0</v>
      </c>
      <c r="CK110" s="227">
        <f>versenyek!$IT$11*IFERROR(VLOOKUP(VLOOKUP($A110,versenyek!IS:IU,3,FALSE),szabalyok!$A$16:$B$23,2,FALSE)/4,0)</f>
        <v>0</v>
      </c>
      <c r="CL110" s="226"/>
      <c r="CM110" s="250">
        <f t="shared" si="4"/>
        <v>0.66003549247849858</v>
      </c>
    </row>
    <row r="111" spans="1:91">
      <c r="A111" s="32" t="s">
        <v>1378</v>
      </c>
      <c r="B111" s="292" t="s">
        <v>1402</v>
      </c>
      <c r="C111" s="133" t="s">
        <v>1236</v>
      </c>
      <c r="D111" s="32" t="s">
        <v>101</v>
      </c>
      <c r="E111" s="47">
        <v>0</v>
      </c>
      <c r="F111" s="32">
        <v>0</v>
      </c>
      <c r="G111" s="32">
        <v>0</v>
      </c>
      <c r="H111" s="32">
        <v>0</v>
      </c>
      <c r="I111" s="32">
        <v>0</v>
      </c>
      <c r="J111" s="32">
        <v>0</v>
      </c>
      <c r="K111" s="32">
        <v>0</v>
      </c>
      <c r="L111" s="32">
        <v>0</v>
      </c>
      <c r="M111" s="32">
        <v>0</v>
      </c>
      <c r="N111" s="32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f>IFERROR(IF(RIGHT(VLOOKUP($A111,csapatok!$A:$BL,X$271,FALSE),5)="Csere",VLOOKUP(LEFT(VLOOKUP($A111,csapatok!$A:$BL,X$271,FALSE),LEN(VLOOKUP($A111,csapatok!$A:$BL,X$271,FALSE))-6),'csapat-ranglista'!$A:$CC,X$272,FALSE)/8,VLOOKUP(VLOOKUP($A111,csapatok!$A:$BL,X$271,FALSE),'csapat-ranglista'!$A:$CC,X$272,FALSE)/4),0)</f>
        <v>0</v>
      </c>
      <c r="Y111" s="32">
        <f>IFERROR(IF(RIGHT(VLOOKUP($A111,csapatok!$A:$BL,Y$271,FALSE),5)="Csere",VLOOKUP(LEFT(VLOOKUP($A111,csapatok!$A:$BL,Y$271,FALSE),LEN(VLOOKUP($A111,csapatok!$A:$BL,Y$271,FALSE))-6),'csapat-ranglista'!$A:$CC,Y$272,FALSE)/8,VLOOKUP(VLOOKUP($A111,csapatok!$A:$BL,Y$271,FALSE),'csapat-ranglista'!$A:$CC,Y$272,FALSE)/4),0)</f>
        <v>0</v>
      </c>
      <c r="Z111" s="32">
        <f>IFERROR(IF(RIGHT(VLOOKUP($A111,csapatok!$A:$BL,Z$271,FALSE),5)="Csere",VLOOKUP(LEFT(VLOOKUP($A111,csapatok!$A:$BL,Z$271,FALSE),LEN(VLOOKUP($A111,csapatok!$A:$BL,Z$271,FALSE))-6),'csapat-ranglista'!$A:$CC,Z$272,FALSE)/8,VLOOKUP(VLOOKUP($A111,csapatok!$A:$BL,Z$271,FALSE),'csapat-ranglista'!$A:$CC,Z$272,FALSE)/4),0)</f>
        <v>0</v>
      </c>
      <c r="AA111" s="32">
        <f>IFERROR(IF(RIGHT(VLOOKUP($A111,csapatok!$A:$BL,AA$271,FALSE),5)="Csere",VLOOKUP(LEFT(VLOOKUP($A111,csapatok!$A:$BL,AA$271,FALSE),LEN(VLOOKUP($A111,csapatok!$A:$BL,AA$271,FALSE))-6),'csapat-ranglista'!$A:$CC,AA$272,FALSE)/8,VLOOKUP(VLOOKUP($A111,csapatok!$A:$BL,AA$271,FALSE),'csapat-ranglista'!$A:$CC,AA$272,FALSE)/4),0)</f>
        <v>0</v>
      </c>
      <c r="AB111" s="226">
        <f>IFERROR(IF(RIGHT(VLOOKUP($A111,csapatok!$A:$BL,AB$271,FALSE),5)="Csere",VLOOKUP(LEFT(VLOOKUP($A111,csapatok!$A:$BL,AB$271,FALSE),LEN(VLOOKUP($A111,csapatok!$A:$BL,AB$271,FALSE))-6),'csapat-ranglista'!$A:$CC,AB$272,FALSE)/8,VLOOKUP(VLOOKUP($A111,csapatok!$A:$BL,AB$271,FALSE),'csapat-ranglista'!$A:$CC,AB$272,FALSE)/4),0)</f>
        <v>0</v>
      </c>
      <c r="AC111" s="226">
        <f>IFERROR(IF(RIGHT(VLOOKUP($A111,csapatok!$A:$BL,AC$271,FALSE),5)="Csere",VLOOKUP(LEFT(VLOOKUP($A111,csapatok!$A:$BL,AC$271,FALSE),LEN(VLOOKUP($A111,csapatok!$A:$BL,AC$271,FALSE))-6),'csapat-ranglista'!$A:$CC,AC$272,FALSE)/8,VLOOKUP(VLOOKUP($A111,csapatok!$A:$BL,AC$271,FALSE),'csapat-ranglista'!$A:$CC,AC$272,FALSE)/4),0)</f>
        <v>0</v>
      </c>
      <c r="AD111" s="226">
        <f>IFERROR(IF(RIGHT(VLOOKUP($A111,csapatok!$A:$BL,AD$271,FALSE),5)="Csere",VLOOKUP(LEFT(VLOOKUP($A111,csapatok!$A:$BL,AD$271,FALSE),LEN(VLOOKUP($A111,csapatok!$A:$BL,AD$271,FALSE))-6),'csapat-ranglista'!$A:$CC,AD$272,FALSE)/8,VLOOKUP(VLOOKUP($A111,csapatok!$A:$BL,AD$271,FALSE),'csapat-ranglista'!$A:$CC,AD$272,FALSE)/4),0)</f>
        <v>0</v>
      </c>
      <c r="AE111" s="226">
        <f>IFERROR(IF(RIGHT(VLOOKUP($A111,csapatok!$A:$BL,AE$271,FALSE),5)="Csere",VLOOKUP(LEFT(VLOOKUP($A111,csapatok!$A:$BL,AE$271,FALSE),LEN(VLOOKUP($A111,csapatok!$A:$BL,AE$271,FALSE))-6),'csapat-ranglista'!$A:$CC,AE$272,FALSE)/8,VLOOKUP(VLOOKUP($A111,csapatok!$A:$BL,AE$271,FALSE),'csapat-ranglista'!$A:$CC,AE$272,FALSE)/4),0)</f>
        <v>0</v>
      </c>
      <c r="AF111" s="226">
        <f>IFERROR(IF(RIGHT(VLOOKUP($A111,csapatok!$A:$BL,AF$271,FALSE),5)="Csere",VLOOKUP(LEFT(VLOOKUP($A111,csapatok!$A:$BL,AF$271,FALSE),LEN(VLOOKUP($A111,csapatok!$A:$BL,AF$271,FALSE))-6),'csapat-ranglista'!$A:$CC,AF$272,FALSE)/8,VLOOKUP(VLOOKUP($A111,csapatok!$A:$BL,AF$271,FALSE),'csapat-ranglista'!$A:$CC,AF$272,FALSE)/4),0)</f>
        <v>0</v>
      </c>
      <c r="AG111" s="226">
        <f>IFERROR(IF(RIGHT(VLOOKUP($A111,csapatok!$A:$BL,AG$271,FALSE),5)="Csere",VLOOKUP(LEFT(VLOOKUP($A111,csapatok!$A:$BL,AG$271,FALSE),LEN(VLOOKUP($A111,csapatok!$A:$BL,AG$271,FALSE))-6),'csapat-ranglista'!$A:$CC,AG$272,FALSE)/8,VLOOKUP(VLOOKUP($A111,csapatok!$A:$BL,AG$271,FALSE),'csapat-ranglista'!$A:$CC,AG$272,FALSE)/4),0)</f>
        <v>0</v>
      </c>
      <c r="AH111" s="226">
        <f>IFERROR(IF(RIGHT(VLOOKUP($A111,csapatok!$A:$BL,AH$271,FALSE),5)="Csere",VLOOKUP(LEFT(VLOOKUP($A111,csapatok!$A:$BL,AH$271,FALSE),LEN(VLOOKUP($A111,csapatok!$A:$BL,AH$271,FALSE))-6),'csapat-ranglista'!$A:$CC,AH$272,FALSE)/8,VLOOKUP(VLOOKUP($A111,csapatok!$A:$BL,AH$271,FALSE),'csapat-ranglista'!$A:$CC,AH$272,FALSE)/4),0)</f>
        <v>0</v>
      </c>
      <c r="AI111" s="226">
        <f>IFERROR(IF(RIGHT(VLOOKUP($A111,csapatok!$A:$BL,AI$271,FALSE),5)="Csere",VLOOKUP(LEFT(VLOOKUP($A111,csapatok!$A:$BL,AI$271,FALSE),LEN(VLOOKUP($A111,csapatok!$A:$BL,AI$271,FALSE))-6),'csapat-ranglista'!$A:$CC,AI$272,FALSE)/8,VLOOKUP(VLOOKUP($A111,csapatok!$A:$BL,AI$271,FALSE),'csapat-ranglista'!$A:$CC,AI$272,FALSE)/4),0)</f>
        <v>0</v>
      </c>
      <c r="AJ111" s="226">
        <f>IFERROR(IF(RIGHT(VLOOKUP($A111,csapatok!$A:$BL,AJ$271,FALSE),5)="Csere",VLOOKUP(LEFT(VLOOKUP($A111,csapatok!$A:$BL,AJ$271,FALSE),LEN(VLOOKUP($A111,csapatok!$A:$BL,AJ$271,FALSE))-6),'csapat-ranglista'!$A:$CC,AJ$272,FALSE)/8,VLOOKUP(VLOOKUP($A111,csapatok!$A:$BL,AJ$271,FALSE),'csapat-ranglista'!$A:$CC,AJ$272,FALSE)/2),0)</f>
        <v>0</v>
      </c>
      <c r="AK111" s="226">
        <f>IFERROR(IF(RIGHT(VLOOKUP($A111,csapatok!$A:$CN,AK$271,FALSE),5)="Csere",VLOOKUP(LEFT(VLOOKUP($A111,csapatok!$A:$CN,AK$271,FALSE),LEN(VLOOKUP($A111,csapatok!$A:$CN,AK$271,FALSE))-6),'csapat-ranglista'!$A:$CC,AK$272,FALSE)/8,VLOOKUP(VLOOKUP($A111,csapatok!$A:$CN,AK$271,FALSE),'csapat-ranglista'!$A:$CC,AK$272,FALSE)/4),0)</f>
        <v>0</v>
      </c>
      <c r="AL111" s="226">
        <f>IFERROR(IF(RIGHT(VLOOKUP($A111,csapatok!$A:$CN,AL$271,FALSE),5)="Csere",VLOOKUP(LEFT(VLOOKUP($A111,csapatok!$A:$CN,AL$271,FALSE),LEN(VLOOKUP($A111,csapatok!$A:$CN,AL$271,FALSE))-6),'csapat-ranglista'!$A:$CC,AL$272,FALSE)/8,VLOOKUP(VLOOKUP($A111,csapatok!$A:$CN,AL$271,FALSE),'csapat-ranglista'!$A:$CC,AL$272,FALSE)/4),0)</f>
        <v>0</v>
      </c>
      <c r="AM111" s="226">
        <f>IFERROR(IF(RIGHT(VLOOKUP($A111,csapatok!$A:$CN,AM$271,FALSE),5)="Csere",VLOOKUP(LEFT(VLOOKUP($A111,csapatok!$A:$CN,AM$271,FALSE),LEN(VLOOKUP($A111,csapatok!$A:$CN,AM$271,FALSE))-6),'csapat-ranglista'!$A:$CC,AM$272,FALSE)/8,VLOOKUP(VLOOKUP($A111,csapatok!$A:$CN,AM$271,FALSE),'csapat-ranglista'!$A:$CC,AM$272,FALSE)/4),0)</f>
        <v>0</v>
      </c>
      <c r="AN111" s="226">
        <f>IFERROR(IF(RIGHT(VLOOKUP($A111,csapatok!$A:$CN,AN$271,FALSE),5)="Csere",VLOOKUP(LEFT(VLOOKUP($A111,csapatok!$A:$CN,AN$271,FALSE),LEN(VLOOKUP($A111,csapatok!$A:$CN,AN$271,FALSE))-6),'csapat-ranglista'!$A:$CC,AN$272,FALSE)/8,VLOOKUP(VLOOKUP($A111,csapatok!$A:$CN,AN$271,FALSE),'csapat-ranglista'!$A:$CC,AN$272,FALSE)/4),0)</f>
        <v>0</v>
      </c>
      <c r="AO111" s="226">
        <f>IFERROR(IF(RIGHT(VLOOKUP($A111,csapatok!$A:$CN,AO$271,FALSE),5)="Csere",VLOOKUP(LEFT(VLOOKUP($A111,csapatok!$A:$CN,AO$271,FALSE),LEN(VLOOKUP($A111,csapatok!$A:$CN,AO$271,FALSE))-6),'csapat-ranglista'!$A:$CC,AO$272,FALSE)/8,VLOOKUP(VLOOKUP($A111,csapatok!$A:$CN,AO$271,FALSE),'csapat-ranglista'!$A:$CC,AO$272,FALSE)/4),0)</f>
        <v>0</v>
      </c>
      <c r="AP111" s="226">
        <f>IFERROR(IF(RIGHT(VLOOKUP($A111,csapatok!$A:$CN,AP$271,FALSE),5)="Csere",VLOOKUP(LEFT(VLOOKUP($A111,csapatok!$A:$CN,AP$271,FALSE),LEN(VLOOKUP($A111,csapatok!$A:$CN,AP$271,FALSE))-6),'csapat-ranglista'!$A:$CC,AP$272,FALSE)/8,VLOOKUP(VLOOKUP($A111,csapatok!$A:$CN,AP$271,FALSE),'csapat-ranglista'!$A:$CC,AP$272,FALSE)/4),0)</f>
        <v>0</v>
      </c>
      <c r="AQ111" s="226">
        <f>IFERROR(IF(RIGHT(VLOOKUP($A111,csapatok!$A:$CN,AQ$271,FALSE),5)="Csere",VLOOKUP(LEFT(VLOOKUP($A111,csapatok!$A:$CN,AQ$271,FALSE),LEN(VLOOKUP($A111,csapatok!$A:$CN,AQ$271,FALSE))-6),'csapat-ranglista'!$A:$CC,AQ$272,FALSE)/8,VLOOKUP(VLOOKUP($A111,csapatok!$A:$CN,AQ$271,FALSE),'csapat-ranglista'!$A:$CC,AQ$272,FALSE)/4),0)</f>
        <v>0</v>
      </c>
      <c r="AR111" s="226">
        <f>IFERROR(IF(RIGHT(VLOOKUP($A111,csapatok!$A:$CN,AR$271,FALSE),5)="Csere",VLOOKUP(LEFT(VLOOKUP($A111,csapatok!$A:$CN,AR$271,FALSE),LEN(VLOOKUP($A111,csapatok!$A:$CN,AR$271,FALSE))-6),'csapat-ranglista'!$A:$CC,AR$272,FALSE)/8,VLOOKUP(VLOOKUP($A111,csapatok!$A:$CN,AR$271,FALSE),'csapat-ranglista'!$A:$CC,AR$272,FALSE)/4),0)</f>
        <v>0</v>
      </c>
      <c r="AS111" s="226">
        <f>IFERROR(IF(RIGHT(VLOOKUP($A111,csapatok!$A:$CN,AS$271,FALSE),5)="Csere",VLOOKUP(LEFT(VLOOKUP($A111,csapatok!$A:$CN,AS$271,FALSE),LEN(VLOOKUP($A111,csapatok!$A:$CN,AS$271,FALSE))-6),'csapat-ranglista'!$A:$CC,AS$272,FALSE)/8,VLOOKUP(VLOOKUP($A111,csapatok!$A:$CN,AS$271,FALSE),'csapat-ranglista'!$A:$CC,AS$272,FALSE)/4),0)</f>
        <v>0</v>
      </c>
      <c r="AT111" s="226">
        <f>IFERROR(IF(RIGHT(VLOOKUP($A111,csapatok!$A:$CN,AT$271,FALSE),5)="Csere",VLOOKUP(LEFT(VLOOKUP($A111,csapatok!$A:$CN,AT$271,FALSE),LEN(VLOOKUP($A111,csapatok!$A:$CN,AT$271,FALSE))-6),'csapat-ranglista'!$A:$CC,AT$272,FALSE)/8,VLOOKUP(VLOOKUP($A111,csapatok!$A:$CN,AT$271,FALSE),'csapat-ranglista'!$A:$CC,AT$272,FALSE)/4),0)</f>
        <v>0</v>
      </c>
      <c r="AU111" s="226">
        <f>IFERROR(IF(RIGHT(VLOOKUP($A111,csapatok!$A:$CN,AU$271,FALSE),5)="Csere",VLOOKUP(LEFT(VLOOKUP($A111,csapatok!$A:$CN,AU$271,FALSE),LEN(VLOOKUP($A111,csapatok!$A:$CN,AU$271,FALSE))-6),'csapat-ranglista'!$A:$CC,AU$272,FALSE)/8,VLOOKUP(VLOOKUP($A111,csapatok!$A:$CN,AU$271,FALSE),'csapat-ranglista'!$A:$CC,AU$272,FALSE)/4),0)</f>
        <v>0</v>
      </c>
      <c r="AV111" s="226">
        <f>IFERROR(IF(RIGHT(VLOOKUP($A111,csapatok!$A:$CN,AV$271,FALSE),5)="Csere",VLOOKUP(LEFT(VLOOKUP($A111,csapatok!$A:$CN,AV$271,FALSE),LEN(VLOOKUP($A111,csapatok!$A:$CN,AV$271,FALSE))-6),'csapat-ranglista'!$A:$CC,AV$272,FALSE)/8,VLOOKUP(VLOOKUP($A111,csapatok!$A:$CN,AV$271,FALSE),'csapat-ranglista'!$A:$CC,AV$272,FALSE)/4),0)</f>
        <v>0</v>
      </c>
      <c r="AW111" s="226">
        <f>IFERROR(IF(RIGHT(VLOOKUP($A111,csapatok!$A:$CN,AW$271,FALSE),5)="Csere",VLOOKUP(LEFT(VLOOKUP($A111,csapatok!$A:$CN,AW$271,FALSE),LEN(VLOOKUP($A111,csapatok!$A:$CN,AW$271,FALSE))-6),'csapat-ranglista'!$A:$CC,AW$272,FALSE)/8,VLOOKUP(VLOOKUP($A111,csapatok!$A:$CN,AW$271,FALSE),'csapat-ranglista'!$A:$CC,AW$272,FALSE)/4),0)</f>
        <v>0</v>
      </c>
      <c r="AX111" s="226">
        <f>IFERROR(IF(RIGHT(VLOOKUP($A111,csapatok!$A:$CN,AX$271,FALSE),5)="Csere",VLOOKUP(LEFT(VLOOKUP($A111,csapatok!$A:$CN,AX$271,FALSE),LEN(VLOOKUP($A111,csapatok!$A:$CN,AX$271,FALSE))-6),'csapat-ranglista'!$A:$CC,AX$272,FALSE)/8,VLOOKUP(VLOOKUP($A111,csapatok!$A:$CN,AX$271,FALSE),'csapat-ranglista'!$A:$CC,AX$272,FALSE)/4),0)</f>
        <v>0</v>
      </c>
      <c r="AY111" s="226">
        <f>IFERROR(IF(RIGHT(VLOOKUP($A111,csapatok!$A:$GR,AY$271,FALSE),5)="Csere",VLOOKUP(LEFT(VLOOKUP($A111,csapatok!$A:$GR,AY$271,FALSE),LEN(VLOOKUP($A111,csapatok!$A:$GR,AY$271,FALSE))-6),'csapat-ranglista'!$A:$CC,AY$272,FALSE)/8,VLOOKUP(VLOOKUP($A111,csapatok!$A:$GR,AY$271,FALSE),'csapat-ranglista'!$A:$CC,AY$272,FALSE)/4),0)</f>
        <v>0</v>
      </c>
      <c r="AZ111" s="226">
        <f>IFERROR(IF(RIGHT(VLOOKUP($A111,csapatok!$A:$GR,AZ$271,FALSE),5)="Csere",VLOOKUP(LEFT(VLOOKUP($A111,csapatok!$A:$GR,AZ$271,FALSE),LEN(VLOOKUP($A111,csapatok!$A:$GR,AZ$271,FALSE))-6),'csapat-ranglista'!$A:$CC,AZ$272,FALSE)/8,VLOOKUP(VLOOKUP($A111,csapatok!$A:$GR,AZ$271,FALSE),'csapat-ranglista'!$A:$CC,AZ$272,FALSE)/4),0)</f>
        <v>0</v>
      </c>
      <c r="BA111" s="226">
        <f>IFERROR(IF(RIGHT(VLOOKUP($A111,csapatok!$A:$GR,BA$271,FALSE),5)="Csere",VLOOKUP(LEFT(VLOOKUP($A111,csapatok!$A:$GR,BA$271,FALSE),LEN(VLOOKUP($A111,csapatok!$A:$GR,BA$271,FALSE))-6),'csapat-ranglista'!$A:$CC,BA$272,FALSE)/8,VLOOKUP(VLOOKUP($A111,csapatok!$A:$GR,BA$271,FALSE),'csapat-ranglista'!$A:$CC,BA$272,FALSE)/4),0)</f>
        <v>0</v>
      </c>
      <c r="BB111" s="226">
        <f>IFERROR(IF(RIGHT(VLOOKUP($A111,csapatok!$A:$GR,BB$271,FALSE),5)="Csere",VLOOKUP(LEFT(VLOOKUP($A111,csapatok!$A:$GR,BB$271,FALSE),LEN(VLOOKUP($A111,csapatok!$A:$GR,BB$271,FALSE))-6),'csapat-ranglista'!$A:$CC,BB$272,FALSE)/8,VLOOKUP(VLOOKUP($A111,csapatok!$A:$GR,BB$271,FALSE),'csapat-ranglista'!$A:$CC,BB$272,FALSE)/4),0)</f>
        <v>0</v>
      </c>
      <c r="BC111" s="227">
        <f>versenyek!$ES$11*IFERROR(VLOOKUP(VLOOKUP($A111,versenyek!ER:ET,3,FALSE),szabalyok!$A$16:$B$23,2,FALSE)/4,0)</f>
        <v>0</v>
      </c>
      <c r="BD111" s="227">
        <f>versenyek!$EV$11*IFERROR(VLOOKUP(VLOOKUP($A111,versenyek!EU:EW,3,FALSE),szabalyok!$A$16:$B$23,2,FALSE)/4,0)</f>
        <v>0</v>
      </c>
      <c r="BE111" s="226">
        <f>IFERROR(IF(RIGHT(VLOOKUP($A111,csapatok!$A:$GR,BE$271,FALSE),5)="Csere",VLOOKUP(LEFT(VLOOKUP($A111,csapatok!$A:$GR,BE$271,FALSE),LEN(VLOOKUP($A111,csapatok!$A:$GR,BE$271,FALSE))-6),'csapat-ranglista'!$A:$CC,BE$272,FALSE)/8,VLOOKUP(VLOOKUP($A111,csapatok!$A:$GR,BE$271,FALSE),'csapat-ranglista'!$A:$CC,BE$272,FALSE)/4),0)</f>
        <v>0</v>
      </c>
      <c r="BF111" s="226">
        <f>IFERROR(IF(RIGHT(VLOOKUP($A111,csapatok!$A:$GR,BF$271,FALSE),5)="Csere",VLOOKUP(LEFT(VLOOKUP($A111,csapatok!$A:$GR,BF$271,FALSE),LEN(VLOOKUP($A111,csapatok!$A:$GR,BF$271,FALSE))-6),'csapat-ranglista'!$A:$CC,BF$272,FALSE)/8,VLOOKUP(VLOOKUP($A111,csapatok!$A:$GR,BF$271,FALSE),'csapat-ranglista'!$A:$CC,BF$272,FALSE)/4),0)</f>
        <v>0</v>
      </c>
      <c r="BG111" s="226">
        <f>IFERROR(IF(RIGHT(VLOOKUP($A111,csapatok!$A:$GR,BG$271,FALSE),5)="Csere",VLOOKUP(LEFT(VLOOKUP($A111,csapatok!$A:$GR,BG$271,FALSE),LEN(VLOOKUP($A111,csapatok!$A:$GR,BG$271,FALSE))-6),'csapat-ranglista'!$A:$CC,BG$272,FALSE)/8,VLOOKUP(VLOOKUP($A111,csapatok!$A:$GR,BG$271,FALSE),'csapat-ranglista'!$A:$CC,BG$272,FALSE)/4),0)</f>
        <v>0</v>
      </c>
      <c r="BH111" s="226">
        <f>IFERROR(IF(RIGHT(VLOOKUP($A111,csapatok!$A:$GR,BH$271,FALSE),5)="Csere",VLOOKUP(LEFT(VLOOKUP($A111,csapatok!$A:$GR,BH$271,FALSE),LEN(VLOOKUP($A111,csapatok!$A:$GR,BH$271,FALSE))-6),'csapat-ranglista'!$A:$CC,BH$272,FALSE)/8,VLOOKUP(VLOOKUP($A111,csapatok!$A:$GR,BH$271,FALSE),'csapat-ranglista'!$A:$CC,BH$272,FALSE)/4),0)</f>
        <v>0</v>
      </c>
      <c r="BI111" s="226">
        <f>IFERROR(IF(RIGHT(VLOOKUP($A111,csapatok!$A:$GR,BI$271,FALSE),5)="Csere",VLOOKUP(LEFT(VLOOKUP($A111,csapatok!$A:$GR,BI$271,FALSE),LEN(VLOOKUP($A111,csapatok!$A:$GR,BI$271,FALSE))-6),'csapat-ranglista'!$A:$CC,BI$272,FALSE)/8,VLOOKUP(VLOOKUP($A111,csapatok!$A:$GR,BI$271,FALSE),'csapat-ranglista'!$A:$CC,BI$272,FALSE)/4),0)</f>
        <v>0</v>
      </c>
      <c r="BJ111" s="226">
        <f>IFERROR(IF(RIGHT(VLOOKUP($A111,csapatok!$A:$GR,BJ$271,FALSE),5)="Csere",VLOOKUP(LEFT(VLOOKUP($A111,csapatok!$A:$GR,BJ$271,FALSE),LEN(VLOOKUP($A111,csapatok!$A:$GR,BJ$271,FALSE))-6),'csapat-ranglista'!$A:$CC,BJ$272,FALSE)/8,VLOOKUP(VLOOKUP($A111,csapatok!$A:$GR,BJ$271,FALSE),'csapat-ranglista'!$A:$CC,BJ$272,FALSE)/4),0)</f>
        <v>0</v>
      </c>
      <c r="BK111" s="226">
        <f>IFERROR(IF(RIGHT(VLOOKUP($A111,csapatok!$A:$GR,BK$271,FALSE),5)="Csere",VLOOKUP(LEFT(VLOOKUP($A111,csapatok!$A:$GR,BK$271,FALSE),LEN(VLOOKUP($A111,csapatok!$A:$GR,BK$271,FALSE))-6),'csapat-ranglista'!$A:$CC,BK$272,FALSE)/8,VLOOKUP(VLOOKUP($A111,csapatok!$A:$GR,BK$271,FALSE),'csapat-ranglista'!$A:$CC,BK$272,FALSE)/4),0)</f>
        <v>0</v>
      </c>
      <c r="BL111" s="226">
        <f>IFERROR(IF(RIGHT(VLOOKUP($A111,csapatok!$A:$GR,BL$271,FALSE),5)="Csere",VLOOKUP(LEFT(VLOOKUP($A111,csapatok!$A:$GR,BL$271,FALSE),LEN(VLOOKUP($A111,csapatok!$A:$GR,BL$271,FALSE))-6),'csapat-ranglista'!$A:$CC,BL$272,FALSE)/8,VLOOKUP(VLOOKUP($A111,csapatok!$A:$GR,BL$271,FALSE),'csapat-ranglista'!$A:$CC,BL$272,FALSE)/4),0)</f>
        <v>0</v>
      </c>
      <c r="BM111" s="226">
        <f>IFERROR(IF(RIGHT(VLOOKUP($A111,csapatok!$A:$GR,BM$271,FALSE),5)="Csere",VLOOKUP(LEFT(VLOOKUP($A111,csapatok!$A:$GR,BM$271,FALSE),LEN(VLOOKUP($A111,csapatok!$A:$GR,BM$271,FALSE))-6),'csapat-ranglista'!$A:$CC,BM$272,FALSE)/8,VLOOKUP(VLOOKUP($A111,csapatok!$A:$GR,BM$271,FALSE),'csapat-ranglista'!$A:$CC,BM$272,FALSE)/4),0)</f>
        <v>0</v>
      </c>
      <c r="BN111" s="226">
        <f>IFERROR(IF(RIGHT(VLOOKUP($A111,csapatok!$A:$GR,BN$271,FALSE),5)="Csere",VLOOKUP(LEFT(VLOOKUP($A111,csapatok!$A:$GR,BN$271,FALSE),LEN(VLOOKUP($A111,csapatok!$A:$GR,BN$271,FALSE))-6),'csapat-ranglista'!$A:$CC,BN$272,FALSE)/8,VLOOKUP(VLOOKUP($A111,csapatok!$A:$GR,BN$271,FALSE),'csapat-ranglista'!$A:$CC,BN$272,FALSE)/4),0)</f>
        <v>0</v>
      </c>
      <c r="BO111" s="226">
        <f>IFERROR(IF(RIGHT(VLOOKUP($A111,csapatok!$A:$GR,BO$271,FALSE),5)="Csere",VLOOKUP(LEFT(VLOOKUP($A111,csapatok!$A:$GR,BO$271,FALSE),LEN(VLOOKUP($A111,csapatok!$A:$GR,BO$271,FALSE))-6),'csapat-ranglista'!$A:$CC,BO$272,FALSE)/8,VLOOKUP(VLOOKUP($A111,csapatok!$A:$GR,BO$271,FALSE),'csapat-ranglista'!$A:$CC,BO$272,FALSE)/4),0)</f>
        <v>0</v>
      </c>
      <c r="BP111" s="226">
        <f>IFERROR(IF(RIGHT(VLOOKUP($A111,csapatok!$A:$GR,BP$271,FALSE),5)="Csere",VLOOKUP(LEFT(VLOOKUP($A111,csapatok!$A:$GR,BP$271,FALSE),LEN(VLOOKUP($A111,csapatok!$A:$GR,BP$271,FALSE))-6),'csapat-ranglista'!$A:$CC,BP$272,FALSE)/8,VLOOKUP(VLOOKUP($A111,csapatok!$A:$GR,BP$271,FALSE),'csapat-ranglista'!$A:$CC,BP$272,FALSE)/4),0)</f>
        <v>0</v>
      </c>
      <c r="BQ111" s="226">
        <f>IFERROR(IF(RIGHT(VLOOKUP($A111,csapatok!$A:$GR,BQ$271,FALSE),5)="Csere",VLOOKUP(LEFT(VLOOKUP($A111,csapatok!$A:$GR,BQ$271,FALSE),LEN(VLOOKUP($A111,csapatok!$A:$GR,BQ$271,FALSE))-6),'csapat-ranglista'!$A:$CC,BQ$272,FALSE)/8,VLOOKUP(VLOOKUP($A111,csapatok!$A:$GR,BQ$271,FALSE),'csapat-ranglista'!$A:$CC,BQ$272,FALSE)/4),0)</f>
        <v>0</v>
      </c>
      <c r="BR111" s="226">
        <f>IFERROR(IF(RIGHT(VLOOKUP($A111,csapatok!$A:$GR,BR$271,FALSE),5)="Csere",VLOOKUP(LEFT(VLOOKUP($A111,csapatok!$A:$GR,BR$271,FALSE),LEN(VLOOKUP($A111,csapatok!$A:$GR,BR$271,FALSE))-6),'csapat-ranglista'!$A:$CC,BR$272,FALSE)/8,VLOOKUP(VLOOKUP($A111,csapatok!$A:$GR,BR$271,FALSE),'csapat-ranglista'!$A:$CC,BR$272,FALSE)/4),0)</f>
        <v>0</v>
      </c>
      <c r="BS111" s="226">
        <f>IFERROR(IF(RIGHT(VLOOKUP($A111,csapatok!$A:$GR,BS$271,FALSE),5)="Csere",VLOOKUP(LEFT(VLOOKUP($A111,csapatok!$A:$GR,BS$271,FALSE),LEN(VLOOKUP($A111,csapatok!$A:$GR,BS$271,FALSE))-6),'csapat-ranglista'!$A:$CC,BS$272,FALSE)/8,VLOOKUP(VLOOKUP($A111,csapatok!$A:$GR,BS$271,FALSE),'csapat-ranglista'!$A:$CC,BS$272,FALSE)/4),0)</f>
        <v>0</v>
      </c>
      <c r="BT111" s="226">
        <f>IFERROR(IF(RIGHT(VLOOKUP($A111,csapatok!$A:$GR,BT$271,FALSE),5)="Csere",VLOOKUP(LEFT(VLOOKUP($A111,csapatok!$A:$GR,BT$271,FALSE),LEN(VLOOKUP($A111,csapatok!$A:$GR,BT$271,FALSE))-6),'csapat-ranglista'!$A:$CC,BT$272,FALSE)/8,VLOOKUP(VLOOKUP($A111,csapatok!$A:$GR,BT$271,FALSE),'csapat-ranglista'!$A:$CC,BT$272,FALSE)/4),0)</f>
        <v>0</v>
      </c>
      <c r="BU111" s="226">
        <f>IFERROR(IF(RIGHT(VLOOKUP($A111,csapatok!$A:$GR,BU$271,FALSE),5)="Csere",VLOOKUP(LEFT(VLOOKUP($A111,csapatok!$A:$GR,BU$271,FALSE),LEN(VLOOKUP($A111,csapatok!$A:$GR,BU$271,FALSE))-6),'csapat-ranglista'!$A:$CC,BU$272,FALSE)/8,VLOOKUP(VLOOKUP($A111,csapatok!$A:$GR,BU$271,FALSE),'csapat-ranglista'!$A:$CC,BU$272,FALSE)/4),0)</f>
        <v>0</v>
      </c>
      <c r="BV111" s="226">
        <f>IFERROR(IF(RIGHT(VLOOKUP($A111,csapatok!$A:$GR,BV$271,FALSE),5)="Csere",VLOOKUP(LEFT(VLOOKUP($A111,csapatok!$A:$GR,BV$271,FALSE),LEN(VLOOKUP($A111,csapatok!$A:$GR,BV$271,FALSE))-6),'csapat-ranglista'!$A:$CC,BV$272,FALSE)/8,VLOOKUP(VLOOKUP($A111,csapatok!$A:$GR,BV$271,FALSE),'csapat-ranglista'!$A:$CC,BV$272,FALSE)/4),0)</f>
        <v>0</v>
      </c>
      <c r="BW111" s="226">
        <f>IFERROR(IF(RIGHT(VLOOKUP($A111,csapatok!$A:$GR,BW$271,FALSE),5)="Csere",VLOOKUP(LEFT(VLOOKUP($A111,csapatok!$A:$GR,BW$271,FALSE),LEN(VLOOKUP($A111,csapatok!$A:$GR,BW$271,FALSE))-6),'csapat-ranglista'!$A:$CC,BW$272,FALSE)/8,VLOOKUP(VLOOKUP($A111,csapatok!$A:$GR,BW$271,FALSE),'csapat-ranglista'!$A:$CC,BW$272,FALSE)/4),0)</f>
        <v>0</v>
      </c>
      <c r="BX111" s="226">
        <f>IFERROR(IF(RIGHT(VLOOKUP($A111,csapatok!$A:$GR,BX$271,FALSE),5)="Csere",VLOOKUP(LEFT(VLOOKUP($A111,csapatok!$A:$GR,BX$271,FALSE),LEN(VLOOKUP($A111,csapatok!$A:$GR,BX$271,FALSE))-6),'csapat-ranglista'!$A:$CC,BX$272,FALSE)/8,VLOOKUP(VLOOKUP($A111,csapatok!$A:$GR,BX$271,FALSE),'csapat-ranglista'!$A:$CC,BX$272,FALSE)/4),0)</f>
        <v>0</v>
      </c>
      <c r="BY111" s="226">
        <f>IFERROR(IF(RIGHT(VLOOKUP($A111,csapatok!$A:$GR,BY$271,FALSE),5)="Csere",VLOOKUP(LEFT(VLOOKUP($A111,csapatok!$A:$GR,BY$271,FALSE),LEN(VLOOKUP($A111,csapatok!$A:$GR,BY$271,FALSE))-6),'csapat-ranglista'!$A:$CC,BY$272,FALSE)/8,VLOOKUP(VLOOKUP($A111,csapatok!$A:$GR,BY$271,FALSE),'csapat-ranglista'!$A:$CC,BY$272,FALSE)/4),0)</f>
        <v>0</v>
      </c>
      <c r="BZ111" s="226">
        <f>IFERROR(IF(RIGHT(VLOOKUP($A111,csapatok!$A:$GR,BZ$271,FALSE),5)="Csere",VLOOKUP(LEFT(VLOOKUP($A111,csapatok!$A:$GR,BZ$271,FALSE),LEN(VLOOKUP($A111,csapatok!$A:$GR,BZ$271,FALSE))-6),'csapat-ranglista'!$A:$CC,BZ$272,FALSE)/8,VLOOKUP(VLOOKUP($A111,csapatok!$A:$GR,BZ$271,FALSE),'csapat-ranglista'!$A:$CC,BZ$272,FALSE)/4),0)</f>
        <v>0</v>
      </c>
      <c r="CA111" s="226">
        <f>IFERROR(IF(RIGHT(VLOOKUP($A111,csapatok!$A:$GR,CA$271,FALSE),5)="Csere",VLOOKUP(LEFT(VLOOKUP($A111,csapatok!$A:$GR,CA$271,FALSE),LEN(VLOOKUP($A111,csapatok!$A:$GR,CA$271,FALSE))-6),'csapat-ranglista'!$A:$CC,CA$272,FALSE)/8,VLOOKUP(VLOOKUP($A111,csapatok!$A:$GR,CA$271,FALSE),'csapat-ranglista'!$A:$CC,CA$272,FALSE)/4),0)</f>
        <v>0</v>
      </c>
      <c r="CB111" s="226">
        <f>IFERROR(IF(RIGHT(VLOOKUP($A111,csapatok!$A:$GR,CB$271,FALSE),5)="Csere",VLOOKUP(LEFT(VLOOKUP($A111,csapatok!$A:$GR,CB$271,FALSE),LEN(VLOOKUP($A111,csapatok!$A:$GR,CB$271,FALSE))-6),'csapat-ranglista'!$A:$CC,CB$272,FALSE)/8,VLOOKUP(VLOOKUP($A111,csapatok!$A:$GR,CB$271,FALSE),'csapat-ranglista'!$A:$CC,CB$272,FALSE)/4),0)</f>
        <v>0</v>
      </c>
      <c r="CC111" s="226">
        <f>IFERROR(IF(RIGHT(VLOOKUP($A111,csapatok!$A:$GR,CC$271,FALSE),5)="Csere",VLOOKUP(LEFT(VLOOKUP($A111,csapatok!$A:$GR,CC$271,FALSE),LEN(VLOOKUP($A111,csapatok!$A:$GR,CC$271,FALSE))-6),'csapat-ranglista'!$A:$CC,CC$272,FALSE)/8,VLOOKUP(VLOOKUP($A111,csapatok!$A:$GR,CC$271,FALSE),'csapat-ranglista'!$A:$CC,CC$272,FALSE)/4),0)</f>
        <v>0</v>
      </c>
      <c r="CD111" s="226">
        <f>IFERROR(IF(RIGHT(VLOOKUP($A111,csapatok!$A:$GR,CD$271,FALSE),5)="Csere",VLOOKUP(LEFT(VLOOKUP($A111,csapatok!$A:$GR,CD$271,FALSE),LEN(VLOOKUP($A111,csapatok!$A:$GR,CD$271,FALSE))-6),'csapat-ranglista'!$A:$CC,CD$272,FALSE)/8,VLOOKUP(VLOOKUP($A111,csapatok!$A:$GR,CD$271,FALSE),'csapat-ranglista'!$A:$CC,CD$272,FALSE)/4),0)</f>
        <v>0</v>
      </c>
      <c r="CE111" s="226">
        <f>IFERROR(IF(RIGHT(VLOOKUP($A111,csapatok!$A:$GR,CE$271,FALSE),5)="Csere",VLOOKUP(LEFT(VLOOKUP($A111,csapatok!$A:$GR,CE$271,FALSE),LEN(VLOOKUP($A111,csapatok!$A:$GR,CE$271,FALSE))-6),'csapat-ranglista'!$A:$CC,CE$272,FALSE)/8,VLOOKUP(VLOOKUP($A111,csapatok!$A:$GR,CE$271,FALSE),'csapat-ranglista'!$A:$CC,CE$272,FALSE)/4),0)</f>
        <v>0.44753249862146177</v>
      </c>
      <c r="CF111" s="226">
        <f>IFERROR(IF(RIGHT(VLOOKUP($A111,csapatok!$A:$GR,CF$271,FALSE),5)="Csere",VLOOKUP(LEFT(VLOOKUP($A111,csapatok!$A:$GR,CF$271,FALSE),LEN(VLOOKUP($A111,csapatok!$A:$GR,CF$271,FALSE))-6),'csapat-ranglista'!$A:$CC,CF$272,FALSE)/8,VLOOKUP(VLOOKUP($A111,csapatok!$A:$GR,CF$271,FALSE),'csapat-ranglista'!$A:$CC,CF$272,FALSE)/4),0)</f>
        <v>0</v>
      </c>
      <c r="CG111" s="226">
        <f>IFERROR(IF(RIGHT(VLOOKUP($A111,csapatok!$A:$GR,CG$271,FALSE),5)="Csere",VLOOKUP(LEFT(VLOOKUP($A111,csapatok!$A:$GR,CG$271,FALSE),LEN(VLOOKUP($A111,csapatok!$A:$GR,CG$271,FALSE))-6),'csapat-ranglista'!$A:$CC,CG$272,FALSE)/8,VLOOKUP(VLOOKUP($A111,csapatok!$A:$GR,CG$271,FALSE),'csapat-ranglista'!$A:$CC,CG$272,FALSE)/4),0)</f>
        <v>0</v>
      </c>
      <c r="CH111" s="226">
        <f>IFERROR(IF(RIGHT(VLOOKUP($A111,csapatok!$A:$GR,CH$271,FALSE),5)="Csere",VLOOKUP(LEFT(VLOOKUP($A111,csapatok!$A:$GR,CH$271,FALSE),LEN(VLOOKUP($A111,csapatok!$A:$GR,CH$271,FALSE))-6),'csapat-ranglista'!$A:$CC,CH$272,FALSE)/8,VLOOKUP(VLOOKUP($A111,csapatok!$A:$GR,CH$271,FALSE),'csapat-ranglista'!$A:$CC,CH$272,FALSE)/4),0)</f>
        <v>0</v>
      </c>
      <c r="CI111" s="226">
        <f>IFERROR(IF(RIGHT(VLOOKUP($A111,csapatok!$A:$GR,CI$271,FALSE),5)="Csere",VLOOKUP(LEFT(VLOOKUP($A111,csapatok!$A:$GR,CI$271,FALSE),LEN(VLOOKUP($A111,csapatok!$A:$GR,CI$271,FALSE))-6),'csapat-ranglista'!$A:$CC,CI$272,FALSE)/8,VLOOKUP(VLOOKUP($A111,csapatok!$A:$GR,CI$271,FALSE),'csapat-ranglista'!$A:$CC,CI$272,FALSE)/4),0)</f>
        <v>0</v>
      </c>
      <c r="CJ111" s="227">
        <f>versenyek!$IQ$11*IFERROR(VLOOKUP(VLOOKUP($A111,versenyek!IP:IR,3,FALSE),szabalyok!$A$16:$B$23,2,FALSE)/4,0)</f>
        <v>0</v>
      </c>
      <c r="CK111" s="227">
        <f>versenyek!$IT$11*IFERROR(VLOOKUP(VLOOKUP($A111,versenyek!IS:IU,3,FALSE),szabalyok!$A$16:$B$23,2,FALSE)/4,0)</f>
        <v>0</v>
      </c>
      <c r="CL111" s="226"/>
      <c r="CM111" s="250">
        <f t="shared" si="4"/>
        <v>0.44753249862146177</v>
      </c>
    </row>
    <row r="112" spans="1:91">
      <c r="A112" s="32" t="s">
        <v>1355</v>
      </c>
      <c r="B112" s="292" t="s">
        <v>1403</v>
      </c>
      <c r="C112" s="290" t="s">
        <v>1236</v>
      </c>
      <c r="D112" s="32" t="s">
        <v>101</v>
      </c>
      <c r="E112" s="47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226"/>
      <c r="AC112" s="226"/>
      <c r="AD112" s="226"/>
      <c r="AE112" s="226"/>
      <c r="AF112" s="226"/>
      <c r="AG112" s="226"/>
      <c r="AH112" s="226"/>
      <c r="AI112" s="226"/>
      <c r="AJ112" s="226"/>
      <c r="AK112" s="226"/>
      <c r="AL112" s="226"/>
      <c r="AM112" s="226"/>
      <c r="AN112" s="226"/>
      <c r="AO112" s="226"/>
      <c r="AP112" s="226"/>
      <c r="AQ112" s="226"/>
      <c r="AR112" s="226"/>
      <c r="AS112" s="226"/>
      <c r="AT112" s="226"/>
      <c r="AU112" s="226"/>
      <c r="AV112" s="226"/>
      <c r="AW112" s="226"/>
      <c r="AX112" s="226"/>
      <c r="AY112" s="226"/>
      <c r="AZ112" s="226"/>
      <c r="BA112" s="226"/>
      <c r="BB112" s="226"/>
      <c r="BC112" s="227">
        <f>versenyek!$ES$11*IFERROR(VLOOKUP(VLOOKUP($A112,versenyek!ER:ET,3,FALSE),szabalyok!$A$16:$B$23,2,FALSE)/4,0)</f>
        <v>0</v>
      </c>
      <c r="BD112" s="227"/>
      <c r="BE112" s="226"/>
      <c r="BF112" s="226"/>
      <c r="BG112" s="226"/>
      <c r="BH112" s="226"/>
      <c r="BI112" s="226">
        <f>IFERROR(IF(RIGHT(VLOOKUP($A112,csapatok!$A:$GR,BI$271,FALSE),5)="Csere",VLOOKUP(LEFT(VLOOKUP($A112,csapatok!$A:$GR,BI$271,FALSE),LEN(VLOOKUP($A112,csapatok!$A:$GR,BI$271,FALSE))-6),'csapat-ranglista'!$A:$CC,BI$272,FALSE)/8,VLOOKUP(VLOOKUP($A112,csapatok!$A:$GR,BI$271,FALSE),'csapat-ranglista'!$A:$CC,BI$272,FALSE)/4),0)</f>
        <v>0</v>
      </c>
      <c r="BJ112" s="226">
        <f>IFERROR(IF(RIGHT(VLOOKUP($A112,csapatok!$A:$GR,BJ$271,FALSE),5)="Csere",VLOOKUP(LEFT(VLOOKUP($A112,csapatok!$A:$GR,BJ$271,FALSE),LEN(VLOOKUP($A112,csapatok!$A:$GR,BJ$271,FALSE))-6),'csapat-ranglista'!$A:$CC,BJ$272,FALSE)/8,VLOOKUP(VLOOKUP($A112,csapatok!$A:$GR,BJ$271,FALSE),'csapat-ranglista'!$A:$CC,BJ$272,FALSE)/4),0)</f>
        <v>0</v>
      </c>
      <c r="BK112" s="226">
        <f>IFERROR(IF(RIGHT(VLOOKUP($A112,csapatok!$A:$GR,BK$271,FALSE),5)="Csere",VLOOKUP(LEFT(VLOOKUP($A112,csapatok!$A:$GR,BK$271,FALSE),LEN(VLOOKUP($A112,csapatok!$A:$GR,BK$271,FALSE))-6),'csapat-ranglista'!$A:$CC,BK$272,FALSE)/8,VLOOKUP(VLOOKUP($A112,csapatok!$A:$GR,BK$271,FALSE),'csapat-ranglista'!$A:$CC,BK$272,FALSE)/4),0)</f>
        <v>0</v>
      </c>
      <c r="BL112" s="226">
        <f>IFERROR(IF(RIGHT(VLOOKUP($A112,csapatok!$A:$GR,BL$271,FALSE),5)="Csere",VLOOKUP(LEFT(VLOOKUP($A112,csapatok!$A:$GR,BL$271,FALSE),LEN(VLOOKUP($A112,csapatok!$A:$GR,BL$271,FALSE))-6),'csapat-ranglista'!$A:$CC,BL$272,FALSE)/8,VLOOKUP(VLOOKUP($A112,csapatok!$A:$GR,BL$271,FALSE),'csapat-ranglista'!$A:$CC,BL$272,FALSE)/4),0)</f>
        <v>0</v>
      </c>
      <c r="BM112" s="226">
        <f>IFERROR(IF(RIGHT(VLOOKUP($A112,csapatok!$A:$GR,BM$271,FALSE),5)="Csere",VLOOKUP(LEFT(VLOOKUP($A112,csapatok!$A:$GR,BM$271,FALSE),LEN(VLOOKUP($A112,csapatok!$A:$GR,BM$271,FALSE))-6),'csapat-ranglista'!$A:$CC,BM$272,FALSE)/8,VLOOKUP(VLOOKUP($A112,csapatok!$A:$GR,BM$271,FALSE),'csapat-ranglista'!$A:$CC,BM$272,FALSE)/4),0)</f>
        <v>0</v>
      </c>
      <c r="BN112" s="226">
        <f>IFERROR(IF(RIGHT(VLOOKUP($A112,csapatok!$A:$GR,BN$271,FALSE),5)="Csere",VLOOKUP(LEFT(VLOOKUP($A112,csapatok!$A:$GR,BN$271,FALSE),LEN(VLOOKUP($A112,csapatok!$A:$GR,BN$271,FALSE))-6),'csapat-ranglista'!$A:$CC,BN$272,FALSE)/8,VLOOKUP(VLOOKUP($A112,csapatok!$A:$GR,BN$271,FALSE),'csapat-ranglista'!$A:$CC,BN$272,FALSE)/4),0)</f>
        <v>0</v>
      </c>
      <c r="BO112" s="226">
        <f>IFERROR(IF(RIGHT(VLOOKUP($A112,csapatok!$A:$GR,BO$271,FALSE),5)="Csere",VLOOKUP(LEFT(VLOOKUP($A112,csapatok!$A:$GR,BO$271,FALSE),LEN(VLOOKUP($A112,csapatok!$A:$GR,BO$271,FALSE))-6),'csapat-ranglista'!$A:$CC,BO$272,FALSE)/8,VLOOKUP(VLOOKUP($A112,csapatok!$A:$GR,BO$271,FALSE),'csapat-ranglista'!$A:$CC,BO$272,FALSE)/4),0)</f>
        <v>0</v>
      </c>
      <c r="BP112" s="226">
        <f>IFERROR(IF(RIGHT(VLOOKUP($A112,csapatok!$A:$GR,BP$271,FALSE),5)="Csere",VLOOKUP(LEFT(VLOOKUP($A112,csapatok!$A:$GR,BP$271,FALSE),LEN(VLOOKUP($A112,csapatok!$A:$GR,BP$271,FALSE))-6),'csapat-ranglista'!$A:$CC,BP$272,FALSE)/8,VLOOKUP(VLOOKUP($A112,csapatok!$A:$GR,BP$271,FALSE),'csapat-ranglista'!$A:$CC,BP$272,FALSE)/4),0)</f>
        <v>0</v>
      </c>
      <c r="BQ112" s="226">
        <f>IFERROR(IF(RIGHT(VLOOKUP($A112,csapatok!$A:$GR,BQ$271,FALSE),5)="Csere",VLOOKUP(LEFT(VLOOKUP($A112,csapatok!$A:$GR,BQ$271,FALSE),LEN(VLOOKUP($A112,csapatok!$A:$GR,BQ$271,FALSE))-6),'csapat-ranglista'!$A:$CC,BQ$272,FALSE)/8,VLOOKUP(VLOOKUP($A112,csapatok!$A:$GR,BQ$271,FALSE),'csapat-ranglista'!$A:$CC,BQ$272,FALSE)/4),0)</f>
        <v>0</v>
      </c>
      <c r="BR112" s="226">
        <f>IFERROR(IF(RIGHT(VLOOKUP($A112,csapatok!$A:$GR,BR$271,FALSE),5)="Csere",VLOOKUP(LEFT(VLOOKUP($A112,csapatok!$A:$GR,BR$271,FALSE),LEN(VLOOKUP($A112,csapatok!$A:$GR,BR$271,FALSE))-6),'csapat-ranglista'!$A:$CC,BR$272,FALSE)/8,VLOOKUP(VLOOKUP($A112,csapatok!$A:$GR,BR$271,FALSE),'csapat-ranglista'!$A:$CC,BR$272,FALSE)/4),0)</f>
        <v>0</v>
      </c>
      <c r="BS112" s="226">
        <f>IFERROR(IF(RIGHT(VLOOKUP($A112,csapatok!$A:$GR,BS$271,FALSE),5)="Csere",VLOOKUP(LEFT(VLOOKUP($A112,csapatok!$A:$GR,BS$271,FALSE),LEN(VLOOKUP($A112,csapatok!$A:$GR,BS$271,FALSE))-6),'csapat-ranglista'!$A:$CC,BS$272,FALSE)/8,VLOOKUP(VLOOKUP($A112,csapatok!$A:$GR,BS$271,FALSE),'csapat-ranglista'!$A:$CC,BS$272,FALSE)/4),0)</f>
        <v>0</v>
      </c>
      <c r="BT112" s="226">
        <f>IFERROR(IF(RIGHT(VLOOKUP($A112,csapatok!$A:$GR,BT$271,FALSE),5)="Csere",VLOOKUP(LEFT(VLOOKUP($A112,csapatok!$A:$GR,BT$271,FALSE),LEN(VLOOKUP($A112,csapatok!$A:$GR,BT$271,FALSE))-6),'csapat-ranglista'!$A:$CC,BT$272,FALSE)/8,VLOOKUP(VLOOKUP($A112,csapatok!$A:$GR,BT$271,FALSE),'csapat-ranglista'!$A:$CC,BT$272,FALSE)/4),0)</f>
        <v>0</v>
      </c>
      <c r="BU112" s="226">
        <f>IFERROR(IF(RIGHT(VLOOKUP($A112,csapatok!$A:$GR,BU$271,FALSE),5)="Csere",VLOOKUP(LEFT(VLOOKUP($A112,csapatok!$A:$GR,BU$271,FALSE),LEN(VLOOKUP($A112,csapatok!$A:$GR,BU$271,FALSE))-6),'csapat-ranglista'!$A:$CC,BU$272,FALSE)/8,VLOOKUP(VLOOKUP($A112,csapatok!$A:$GR,BU$271,FALSE),'csapat-ranglista'!$A:$CC,BU$272,FALSE)/4),0)</f>
        <v>0</v>
      </c>
      <c r="BV112" s="226">
        <f>IFERROR(IF(RIGHT(VLOOKUP($A112,csapatok!$A:$GR,BV$271,FALSE),5)="Csere",VLOOKUP(LEFT(VLOOKUP($A112,csapatok!$A:$GR,BV$271,FALSE),LEN(VLOOKUP($A112,csapatok!$A:$GR,BV$271,FALSE))-6),'csapat-ranglista'!$A:$CC,BV$272,FALSE)/8,VLOOKUP(VLOOKUP($A112,csapatok!$A:$GR,BV$271,FALSE),'csapat-ranglista'!$A:$CC,BV$272,FALSE)/4),0)</f>
        <v>0</v>
      </c>
      <c r="BW112" s="226">
        <f>IFERROR(IF(RIGHT(VLOOKUP($A112,csapatok!$A:$GR,BW$271,FALSE),5)="Csere",VLOOKUP(LEFT(VLOOKUP($A112,csapatok!$A:$GR,BW$271,FALSE),LEN(VLOOKUP($A112,csapatok!$A:$GR,BW$271,FALSE))-6),'csapat-ranglista'!$A:$CC,BW$272,FALSE)/8,VLOOKUP(VLOOKUP($A112,csapatok!$A:$GR,BW$271,FALSE),'csapat-ranglista'!$A:$CC,BW$272,FALSE)/4),0)</f>
        <v>0</v>
      </c>
      <c r="BX112" s="226">
        <f>IFERROR(IF(RIGHT(VLOOKUP($A112,csapatok!$A:$GR,BX$271,FALSE),5)="Csere",VLOOKUP(LEFT(VLOOKUP($A112,csapatok!$A:$GR,BX$271,FALSE),LEN(VLOOKUP($A112,csapatok!$A:$GR,BX$271,FALSE))-6),'csapat-ranglista'!$A:$CC,BX$272,FALSE)/8,VLOOKUP(VLOOKUP($A112,csapatok!$A:$GR,BX$271,FALSE),'csapat-ranglista'!$A:$CC,BX$272,FALSE)/4),0)</f>
        <v>0</v>
      </c>
      <c r="BY112" s="226">
        <f>IFERROR(IF(RIGHT(VLOOKUP($A112,csapatok!$A:$GR,BY$271,FALSE),5)="Csere",VLOOKUP(LEFT(VLOOKUP($A112,csapatok!$A:$GR,BY$271,FALSE),LEN(VLOOKUP($A112,csapatok!$A:$GR,BY$271,FALSE))-6),'csapat-ranglista'!$A:$CC,BY$272,FALSE)/8,VLOOKUP(VLOOKUP($A112,csapatok!$A:$GR,BY$271,FALSE),'csapat-ranglista'!$A:$CC,BY$272,FALSE)/4),0)</f>
        <v>0</v>
      </c>
      <c r="BZ112" s="226">
        <f>IFERROR(IF(RIGHT(VLOOKUP($A112,csapatok!$A:$GR,BZ$271,FALSE),5)="Csere",VLOOKUP(LEFT(VLOOKUP($A112,csapatok!$A:$GR,BZ$271,FALSE),LEN(VLOOKUP($A112,csapatok!$A:$GR,BZ$271,FALSE))-6),'csapat-ranglista'!$A:$CC,BZ$272,FALSE)/8,VLOOKUP(VLOOKUP($A112,csapatok!$A:$GR,BZ$271,FALSE),'csapat-ranglista'!$A:$CC,BZ$272,FALSE)/4),0)</f>
        <v>0</v>
      </c>
      <c r="CA112" s="226">
        <f>IFERROR(IF(RIGHT(VLOOKUP($A112,csapatok!$A:$GR,CA$271,FALSE),5)="Csere",VLOOKUP(LEFT(VLOOKUP($A112,csapatok!$A:$GR,CA$271,FALSE),LEN(VLOOKUP($A112,csapatok!$A:$GR,CA$271,FALSE))-6),'csapat-ranglista'!$A:$CC,CA$272,FALSE)/8,VLOOKUP(VLOOKUP($A112,csapatok!$A:$GR,CA$271,FALSE),'csapat-ranglista'!$A:$CC,CA$272,FALSE)/4),0)</f>
        <v>0.35489969796386556</v>
      </c>
      <c r="CB112" s="226">
        <f>IFERROR(IF(RIGHT(VLOOKUP($A112,csapatok!$A:$GR,CB$271,FALSE),5)="Csere",VLOOKUP(LEFT(VLOOKUP($A112,csapatok!$A:$GR,CB$271,FALSE),LEN(VLOOKUP($A112,csapatok!$A:$GR,CB$271,FALSE))-6),'csapat-ranglista'!$A:$CC,CB$272,FALSE)/8,VLOOKUP(VLOOKUP($A112,csapatok!$A:$GR,CB$271,FALSE),'csapat-ranglista'!$A:$CC,CB$272,FALSE)/4),0)</f>
        <v>0</v>
      </c>
      <c r="CC112" s="226">
        <f>IFERROR(IF(RIGHT(VLOOKUP($A112,csapatok!$A:$GR,CC$271,FALSE),5)="Csere",VLOOKUP(LEFT(VLOOKUP($A112,csapatok!$A:$GR,CC$271,FALSE),LEN(VLOOKUP($A112,csapatok!$A:$GR,CC$271,FALSE))-6),'csapat-ranglista'!$A:$CC,CC$272,FALSE)/8,VLOOKUP(VLOOKUP($A112,csapatok!$A:$GR,CC$271,FALSE),'csapat-ranglista'!$A:$CC,CC$272,FALSE)/4),0)</f>
        <v>0</v>
      </c>
      <c r="CD112" s="226">
        <f>IFERROR(IF(RIGHT(VLOOKUP($A112,csapatok!$A:$GR,CD$271,FALSE),5)="Csere",VLOOKUP(LEFT(VLOOKUP($A112,csapatok!$A:$GR,CD$271,FALSE),LEN(VLOOKUP($A112,csapatok!$A:$GR,CD$271,FALSE))-6),'csapat-ranglista'!$A:$CC,CD$272,FALSE)/8,VLOOKUP(VLOOKUP($A112,csapatok!$A:$GR,CD$271,FALSE),'csapat-ranglista'!$A:$CC,CD$272,FALSE)/4),0)</f>
        <v>0</v>
      </c>
      <c r="CE112" s="226">
        <f>IFERROR(IF(RIGHT(VLOOKUP($A112,csapatok!$A:$GR,CE$271,FALSE),5)="Csere",VLOOKUP(LEFT(VLOOKUP($A112,csapatok!$A:$GR,CE$271,FALSE),LEN(VLOOKUP($A112,csapatok!$A:$GR,CE$271,FALSE))-6),'csapat-ranglista'!$A:$CC,CE$272,FALSE)/8,VLOOKUP(VLOOKUP($A112,csapatok!$A:$GR,CE$271,FALSE),'csapat-ranglista'!$A:$CC,CE$272,FALSE)/4),0)</f>
        <v>0</v>
      </c>
      <c r="CF112" s="226">
        <f>IFERROR(IF(RIGHT(VLOOKUP($A112,csapatok!$A:$GR,CF$271,FALSE),5)="Csere",VLOOKUP(LEFT(VLOOKUP($A112,csapatok!$A:$GR,CF$271,FALSE),LEN(VLOOKUP($A112,csapatok!$A:$GR,CF$271,FALSE))-6),'csapat-ranglista'!$A:$CC,CF$272,FALSE)/8,VLOOKUP(VLOOKUP($A112,csapatok!$A:$GR,CF$271,FALSE),'csapat-ranglista'!$A:$CC,CF$272,FALSE)/4),0)</f>
        <v>0</v>
      </c>
      <c r="CG112" s="226">
        <f>IFERROR(IF(RIGHT(VLOOKUP($A112,csapatok!$A:$GR,CG$271,FALSE),5)="Csere",VLOOKUP(LEFT(VLOOKUP($A112,csapatok!$A:$GR,CG$271,FALSE),LEN(VLOOKUP($A112,csapatok!$A:$GR,CG$271,FALSE))-6),'csapat-ranglista'!$A:$CC,CG$272,FALSE)/8,VLOOKUP(VLOOKUP($A112,csapatok!$A:$GR,CG$271,FALSE),'csapat-ranglista'!$A:$CC,CG$272,FALSE)/4),0)</f>
        <v>0</v>
      </c>
      <c r="CH112" s="226">
        <f>IFERROR(IF(RIGHT(VLOOKUP($A112,csapatok!$A:$GR,CH$271,FALSE),5)="Csere",VLOOKUP(LEFT(VLOOKUP($A112,csapatok!$A:$GR,CH$271,FALSE),LEN(VLOOKUP($A112,csapatok!$A:$GR,CH$271,FALSE))-6),'csapat-ranglista'!$A:$CC,CH$272,FALSE)/8,VLOOKUP(VLOOKUP($A112,csapatok!$A:$GR,CH$271,FALSE),'csapat-ranglista'!$A:$CC,CH$272,FALSE)/4),0)</f>
        <v>0</v>
      </c>
      <c r="CI112" s="226">
        <f>IFERROR(IF(RIGHT(VLOOKUP($A112,csapatok!$A:$GR,CI$271,FALSE),5)="Csere",VLOOKUP(LEFT(VLOOKUP($A112,csapatok!$A:$GR,CI$271,FALSE),LEN(VLOOKUP($A112,csapatok!$A:$GR,CI$271,FALSE))-6),'csapat-ranglista'!$A:$CC,CI$272,FALSE)/8,VLOOKUP(VLOOKUP($A112,csapatok!$A:$GR,CI$271,FALSE),'csapat-ranglista'!$A:$CC,CI$272,FALSE)/4),0)</f>
        <v>0</v>
      </c>
      <c r="CJ112" s="227">
        <f>versenyek!$IQ$11*IFERROR(VLOOKUP(VLOOKUP($A112,versenyek!IP:IR,3,FALSE),szabalyok!$A$16:$B$23,2,FALSE)/4,0)</f>
        <v>0</v>
      </c>
      <c r="CK112" s="227">
        <f>versenyek!$IT$11*IFERROR(VLOOKUP(VLOOKUP($A112,versenyek!IS:IU,3,FALSE),szabalyok!$A$16:$B$23,2,FALSE)/4,0)</f>
        <v>0</v>
      </c>
      <c r="CL112" s="226"/>
      <c r="CM112" s="250">
        <f t="shared" si="4"/>
        <v>0.35489969796386556</v>
      </c>
    </row>
    <row r="113" spans="1:91">
      <c r="A113" s="32" t="s">
        <v>130</v>
      </c>
      <c r="B113" s="2">
        <v>32175</v>
      </c>
      <c r="C113" s="133" t="str">
        <f>IF(B113=0,"",IF(B113&lt;$C$1,"felnőtt","ifi"))</f>
        <v>felnőtt</v>
      </c>
      <c r="D113" s="32" t="s">
        <v>101</v>
      </c>
      <c r="E113" s="47">
        <v>8.3000000000000007</v>
      </c>
      <c r="F113" s="32">
        <v>0</v>
      </c>
      <c r="G113" s="32">
        <v>0</v>
      </c>
      <c r="H113" s="32">
        <v>4.437495108237802</v>
      </c>
      <c r="I113" s="32">
        <v>0</v>
      </c>
      <c r="J113" s="32">
        <v>2.2427561975175481</v>
      </c>
      <c r="K113" s="32">
        <v>3.379457593929807</v>
      </c>
      <c r="L113" s="32">
        <v>0</v>
      </c>
      <c r="M113" s="32">
        <v>0</v>
      </c>
      <c r="N113" s="32">
        <v>0</v>
      </c>
      <c r="O113" s="32">
        <v>25.402538831902241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8.200560189250389</v>
      </c>
      <c r="X113" s="32">
        <f>IFERROR(IF(RIGHT(VLOOKUP($A113,csapatok!$A:$BL,X$271,FALSE),5)="Csere",VLOOKUP(LEFT(VLOOKUP($A113,csapatok!$A:$BL,X$271,FALSE),LEN(VLOOKUP($A113,csapatok!$A:$BL,X$271,FALSE))-6),'csapat-ranglista'!$A:$CC,X$272,FALSE)/8,VLOOKUP(VLOOKUP($A113,csapatok!$A:$BL,X$271,FALSE),'csapat-ranglista'!$A:$CC,X$272,FALSE)/4),0)</f>
        <v>0</v>
      </c>
      <c r="Y113" s="32">
        <f>IFERROR(IF(RIGHT(VLOOKUP($A113,csapatok!$A:$BL,Y$271,FALSE),5)="Csere",VLOOKUP(LEFT(VLOOKUP($A113,csapatok!$A:$BL,Y$271,FALSE),LEN(VLOOKUP($A113,csapatok!$A:$BL,Y$271,FALSE))-6),'csapat-ranglista'!$A:$CC,Y$272,FALSE)/8,VLOOKUP(VLOOKUP($A113,csapatok!$A:$BL,Y$271,FALSE),'csapat-ranglista'!$A:$CC,Y$272,FALSE)/4),0)</f>
        <v>0</v>
      </c>
      <c r="Z113" s="32">
        <f>IFERROR(IF(RIGHT(VLOOKUP($A113,csapatok!$A:$BL,Z$271,FALSE),5)="Csere",VLOOKUP(LEFT(VLOOKUP($A113,csapatok!$A:$BL,Z$271,FALSE),LEN(VLOOKUP($A113,csapatok!$A:$BL,Z$271,FALSE))-6),'csapat-ranglista'!$A:$CC,Z$272,FALSE)/8,VLOOKUP(VLOOKUP($A113,csapatok!$A:$BL,Z$271,FALSE),'csapat-ranglista'!$A:$CC,Z$272,FALSE)/4),0)</f>
        <v>0</v>
      </c>
      <c r="AA113" s="32">
        <f>IFERROR(IF(RIGHT(VLOOKUP($A113,csapatok!$A:$BL,AA$271,FALSE),5)="Csere",VLOOKUP(LEFT(VLOOKUP($A113,csapatok!$A:$BL,AA$271,FALSE),LEN(VLOOKUP($A113,csapatok!$A:$BL,AA$271,FALSE))-6),'csapat-ranglista'!$A:$CC,AA$272,FALSE)/8,VLOOKUP(VLOOKUP($A113,csapatok!$A:$BL,AA$271,FALSE),'csapat-ranglista'!$A:$CC,AA$272,FALSE)/4),0)</f>
        <v>0</v>
      </c>
      <c r="AB113" s="226">
        <f>IFERROR(IF(RIGHT(VLOOKUP($A113,csapatok!$A:$BL,AB$271,FALSE),5)="Csere",VLOOKUP(LEFT(VLOOKUP($A113,csapatok!$A:$BL,AB$271,FALSE),LEN(VLOOKUP($A113,csapatok!$A:$BL,AB$271,FALSE))-6),'csapat-ranglista'!$A:$CC,AB$272,FALSE)/8,VLOOKUP(VLOOKUP($A113,csapatok!$A:$BL,AB$271,FALSE),'csapat-ranglista'!$A:$CC,AB$272,FALSE)/4),0)</f>
        <v>0</v>
      </c>
      <c r="AC113" s="226">
        <f>IFERROR(IF(RIGHT(VLOOKUP($A113,csapatok!$A:$BL,AC$271,FALSE),5)="Csere",VLOOKUP(LEFT(VLOOKUP($A113,csapatok!$A:$BL,AC$271,FALSE),LEN(VLOOKUP($A113,csapatok!$A:$BL,AC$271,FALSE))-6),'csapat-ranglista'!$A:$CC,AC$272,FALSE)/8,VLOOKUP(VLOOKUP($A113,csapatok!$A:$BL,AC$271,FALSE),'csapat-ranglista'!$A:$CC,AC$272,FALSE)/4),0)</f>
        <v>0</v>
      </c>
      <c r="AD113" s="226">
        <f>IFERROR(IF(RIGHT(VLOOKUP($A113,csapatok!$A:$BL,AD$271,FALSE),5)="Csere",VLOOKUP(LEFT(VLOOKUP($A113,csapatok!$A:$BL,AD$271,FALSE),LEN(VLOOKUP($A113,csapatok!$A:$BL,AD$271,FALSE))-6),'csapat-ranglista'!$A:$CC,AD$272,FALSE)/8,VLOOKUP(VLOOKUP($A113,csapatok!$A:$BL,AD$271,FALSE),'csapat-ranglista'!$A:$CC,AD$272,FALSE)/4),0)</f>
        <v>3.2339601663927793</v>
      </c>
      <c r="AE113" s="226">
        <f>IFERROR(IF(RIGHT(VLOOKUP($A113,csapatok!$A:$BL,AE$271,FALSE),5)="Csere",VLOOKUP(LEFT(VLOOKUP($A113,csapatok!$A:$BL,AE$271,FALSE),LEN(VLOOKUP($A113,csapatok!$A:$BL,AE$271,FALSE))-6),'csapat-ranglista'!$A:$CC,AE$272,FALSE)/8,VLOOKUP(VLOOKUP($A113,csapatok!$A:$BL,AE$271,FALSE),'csapat-ranglista'!$A:$CC,AE$272,FALSE)/4),0)</f>
        <v>0</v>
      </c>
      <c r="AF113" s="226">
        <f>IFERROR(IF(RIGHT(VLOOKUP($A113,csapatok!$A:$BL,AF$271,FALSE),5)="Csere",VLOOKUP(LEFT(VLOOKUP($A113,csapatok!$A:$BL,AF$271,FALSE),LEN(VLOOKUP($A113,csapatok!$A:$BL,AF$271,FALSE))-6),'csapat-ranglista'!$A:$CC,AF$272,FALSE)/8,VLOOKUP(VLOOKUP($A113,csapatok!$A:$BL,AF$271,FALSE),'csapat-ranglista'!$A:$CC,AF$272,FALSE)/4),0)</f>
        <v>0</v>
      </c>
      <c r="AG113" s="226">
        <f>IFERROR(IF(RIGHT(VLOOKUP($A113,csapatok!$A:$BL,AG$271,FALSE),5)="Csere",VLOOKUP(LEFT(VLOOKUP($A113,csapatok!$A:$BL,AG$271,FALSE),LEN(VLOOKUP($A113,csapatok!$A:$BL,AG$271,FALSE))-6),'csapat-ranglista'!$A:$CC,AG$272,FALSE)/8,VLOOKUP(VLOOKUP($A113,csapatok!$A:$BL,AG$271,FALSE),'csapat-ranglista'!$A:$CC,AG$272,FALSE)/4),0)</f>
        <v>0</v>
      </c>
      <c r="AH113" s="226">
        <f>IFERROR(IF(RIGHT(VLOOKUP($A113,csapatok!$A:$BL,AH$271,FALSE),5)="Csere",VLOOKUP(LEFT(VLOOKUP($A113,csapatok!$A:$BL,AH$271,FALSE),LEN(VLOOKUP($A113,csapatok!$A:$BL,AH$271,FALSE))-6),'csapat-ranglista'!$A:$CC,AH$272,FALSE)/8,VLOOKUP(VLOOKUP($A113,csapatok!$A:$BL,AH$271,FALSE),'csapat-ranglista'!$A:$CC,AH$272,FALSE)/4),0)</f>
        <v>0</v>
      </c>
      <c r="AI113" s="226">
        <f>IFERROR(IF(RIGHT(VLOOKUP($A113,csapatok!$A:$BL,AI$271,FALSE),5)="Csere",VLOOKUP(LEFT(VLOOKUP($A113,csapatok!$A:$BL,AI$271,FALSE),LEN(VLOOKUP($A113,csapatok!$A:$BL,AI$271,FALSE))-6),'csapat-ranglista'!$A:$CC,AI$272,FALSE)/8,VLOOKUP(VLOOKUP($A113,csapatok!$A:$BL,AI$271,FALSE),'csapat-ranglista'!$A:$CC,AI$272,FALSE)/4),0)</f>
        <v>0</v>
      </c>
      <c r="AJ113" s="226">
        <f>IFERROR(IF(RIGHT(VLOOKUP($A113,csapatok!$A:$BL,AJ$271,FALSE),5)="Csere",VLOOKUP(LEFT(VLOOKUP($A113,csapatok!$A:$BL,AJ$271,FALSE),LEN(VLOOKUP($A113,csapatok!$A:$BL,AJ$271,FALSE))-6),'csapat-ranglista'!$A:$CC,AJ$272,FALSE)/8,VLOOKUP(VLOOKUP($A113,csapatok!$A:$BL,AJ$271,FALSE),'csapat-ranglista'!$A:$CC,AJ$272,FALSE)/2),0)</f>
        <v>0</v>
      </c>
      <c r="AK113" s="226">
        <f>IFERROR(IF(RIGHT(VLOOKUP($A113,csapatok!$A:$CN,AK$271,FALSE),5)="Csere",VLOOKUP(LEFT(VLOOKUP($A113,csapatok!$A:$CN,AK$271,FALSE),LEN(VLOOKUP($A113,csapatok!$A:$CN,AK$271,FALSE))-6),'csapat-ranglista'!$A:$CC,AK$272,FALSE)/8,VLOOKUP(VLOOKUP($A113,csapatok!$A:$CN,AK$271,FALSE),'csapat-ranglista'!$A:$CC,AK$272,FALSE)/4),0)</f>
        <v>0</v>
      </c>
      <c r="AL113" s="226">
        <f>IFERROR(IF(RIGHT(VLOOKUP($A113,csapatok!$A:$CN,AL$271,FALSE),5)="Csere",VLOOKUP(LEFT(VLOOKUP($A113,csapatok!$A:$CN,AL$271,FALSE),LEN(VLOOKUP($A113,csapatok!$A:$CN,AL$271,FALSE))-6),'csapat-ranglista'!$A:$CC,AL$272,FALSE)/8,VLOOKUP(VLOOKUP($A113,csapatok!$A:$CN,AL$271,FALSE),'csapat-ranglista'!$A:$CC,AL$272,FALSE)/4),0)</f>
        <v>0</v>
      </c>
      <c r="AM113" s="226">
        <f>IFERROR(IF(RIGHT(VLOOKUP($A113,csapatok!$A:$CN,AM$271,FALSE),5)="Csere",VLOOKUP(LEFT(VLOOKUP($A113,csapatok!$A:$CN,AM$271,FALSE),LEN(VLOOKUP($A113,csapatok!$A:$CN,AM$271,FALSE))-6),'csapat-ranglista'!$A:$CC,AM$272,FALSE)/8,VLOOKUP(VLOOKUP($A113,csapatok!$A:$CN,AM$271,FALSE),'csapat-ranglista'!$A:$CC,AM$272,FALSE)/4),0)</f>
        <v>0</v>
      </c>
      <c r="AN113" s="226">
        <f>IFERROR(IF(RIGHT(VLOOKUP($A113,csapatok!$A:$CN,AN$271,FALSE),5)="Csere",VLOOKUP(LEFT(VLOOKUP($A113,csapatok!$A:$CN,AN$271,FALSE),LEN(VLOOKUP($A113,csapatok!$A:$CN,AN$271,FALSE))-6),'csapat-ranglista'!$A:$CC,AN$272,FALSE)/8,VLOOKUP(VLOOKUP($A113,csapatok!$A:$CN,AN$271,FALSE),'csapat-ranglista'!$A:$CC,AN$272,FALSE)/4),0)</f>
        <v>0</v>
      </c>
      <c r="AO113" s="226">
        <f>IFERROR(IF(RIGHT(VLOOKUP($A113,csapatok!$A:$CN,AO$271,FALSE),5)="Csere",VLOOKUP(LEFT(VLOOKUP($A113,csapatok!$A:$CN,AO$271,FALSE),LEN(VLOOKUP($A113,csapatok!$A:$CN,AO$271,FALSE))-6),'csapat-ranglista'!$A:$CC,AO$272,FALSE)/8,VLOOKUP(VLOOKUP($A113,csapatok!$A:$CN,AO$271,FALSE),'csapat-ranglista'!$A:$CC,AO$272,FALSE)/4),0)</f>
        <v>0</v>
      </c>
      <c r="AP113" s="226">
        <f>IFERROR(IF(RIGHT(VLOOKUP($A113,csapatok!$A:$CN,AP$271,FALSE),5)="Csere",VLOOKUP(LEFT(VLOOKUP($A113,csapatok!$A:$CN,AP$271,FALSE),LEN(VLOOKUP($A113,csapatok!$A:$CN,AP$271,FALSE))-6),'csapat-ranglista'!$A:$CC,AP$272,FALSE)/8,VLOOKUP(VLOOKUP($A113,csapatok!$A:$CN,AP$271,FALSE),'csapat-ranglista'!$A:$CC,AP$272,FALSE)/4),0)</f>
        <v>0</v>
      </c>
      <c r="AQ113" s="226">
        <f>IFERROR(IF(RIGHT(VLOOKUP($A113,csapatok!$A:$CN,AQ$271,FALSE),5)="Csere",VLOOKUP(LEFT(VLOOKUP($A113,csapatok!$A:$CN,AQ$271,FALSE),LEN(VLOOKUP($A113,csapatok!$A:$CN,AQ$271,FALSE))-6),'csapat-ranglista'!$A:$CC,AQ$272,FALSE)/8,VLOOKUP(VLOOKUP($A113,csapatok!$A:$CN,AQ$271,FALSE),'csapat-ranglista'!$A:$CC,AQ$272,FALSE)/4),0)</f>
        <v>1.2367001836234255</v>
      </c>
      <c r="AR113" s="226">
        <f>IFERROR(IF(RIGHT(VLOOKUP($A113,csapatok!$A:$CN,AR$271,FALSE),5)="Csere",VLOOKUP(LEFT(VLOOKUP($A113,csapatok!$A:$CN,AR$271,FALSE),LEN(VLOOKUP($A113,csapatok!$A:$CN,AR$271,FALSE))-6),'csapat-ranglista'!$A:$CC,AR$272,FALSE)/8,VLOOKUP(VLOOKUP($A113,csapatok!$A:$CN,AR$271,FALSE),'csapat-ranglista'!$A:$CC,AR$272,FALSE)/4),0)</f>
        <v>0</v>
      </c>
      <c r="AS113" s="226">
        <f>IFERROR(IF(RIGHT(VLOOKUP($A113,csapatok!$A:$CN,AS$271,FALSE),5)="Csere",VLOOKUP(LEFT(VLOOKUP($A113,csapatok!$A:$CN,AS$271,FALSE),LEN(VLOOKUP($A113,csapatok!$A:$CN,AS$271,FALSE))-6),'csapat-ranglista'!$A:$CC,AS$272,FALSE)/8,VLOOKUP(VLOOKUP($A113,csapatok!$A:$CN,AS$271,FALSE),'csapat-ranglista'!$A:$CC,AS$272,FALSE)/4),0)</f>
        <v>0</v>
      </c>
      <c r="AT113" s="226">
        <f>IFERROR(IF(RIGHT(VLOOKUP($A113,csapatok!$A:$CN,AT$271,FALSE),5)="Csere",VLOOKUP(LEFT(VLOOKUP($A113,csapatok!$A:$CN,AT$271,FALSE),LEN(VLOOKUP($A113,csapatok!$A:$CN,AT$271,FALSE))-6),'csapat-ranglista'!$A:$CC,AT$272,FALSE)/8,VLOOKUP(VLOOKUP($A113,csapatok!$A:$CN,AT$271,FALSE),'csapat-ranglista'!$A:$CC,AT$272,FALSE)/4),0)</f>
        <v>9.9719733183788346</v>
      </c>
      <c r="AU113" s="226">
        <f>IFERROR(IF(RIGHT(VLOOKUP($A113,csapatok!$A:$CN,AU$271,FALSE),5)="Csere",VLOOKUP(LEFT(VLOOKUP($A113,csapatok!$A:$CN,AU$271,FALSE),LEN(VLOOKUP($A113,csapatok!$A:$CN,AU$271,FALSE))-6),'csapat-ranglista'!$A:$CC,AU$272,FALSE)/8,VLOOKUP(VLOOKUP($A113,csapatok!$A:$CN,AU$271,FALSE),'csapat-ranglista'!$A:$CC,AU$272,FALSE)/4),0)</f>
        <v>0</v>
      </c>
      <c r="AV113" s="226">
        <f>IFERROR(IF(RIGHT(VLOOKUP($A113,csapatok!$A:$CN,AV$271,FALSE),5)="Csere",VLOOKUP(LEFT(VLOOKUP($A113,csapatok!$A:$CN,AV$271,FALSE),LEN(VLOOKUP($A113,csapatok!$A:$CN,AV$271,FALSE))-6),'csapat-ranglista'!$A:$CC,AV$272,FALSE)/8,VLOOKUP(VLOOKUP($A113,csapatok!$A:$CN,AV$271,FALSE),'csapat-ranglista'!$A:$CC,AV$272,FALSE)/4),0)</f>
        <v>0</v>
      </c>
      <c r="AW113" s="226">
        <f>IFERROR(IF(RIGHT(VLOOKUP($A113,csapatok!$A:$CN,AW$271,FALSE),5)="Csere",VLOOKUP(LEFT(VLOOKUP($A113,csapatok!$A:$CN,AW$271,FALSE),LEN(VLOOKUP($A113,csapatok!$A:$CN,AW$271,FALSE))-6),'csapat-ranglista'!$A:$CC,AW$272,FALSE)/8,VLOOKUP(VLOOKUP($A113,csapatok!$A:$CN,AW$271,FALSE),'csapat-ranglista'!$A:$CC,AW$272,FALSE)/4),0)</f>
        <v>0</v>
      </c>
      <c r="AX113" s="226">
        <f>IFERROR(IF(RIGHT(VLOOKUP($A113,csapatok!$A:$CN,AX$271,FALSE),5)="Csere",VLOOKUP(LEFT(VLOOKUP($A113,csapatok!$A:$CN,AX$271,FALSE),LEN(VLOOKUP($A113,csapatok!$A:$CN,AX$271,FALSE))-6),'csapat-ranglista'!$A:$CC,AX$272,FALSE)/8,VLOOKUP(VLOOKUP($A113,csapatok!$A:$CN,AX$271,FALSE),'csapat-ranglista'!$A:$CC,AX$272,FALSE)/4),0)</f>
        <v>0</v>
      </c>
      <c r="AY113" s="226">
        <f>IFERROR(IF(RIGHT(VLOOKUP($A113,csapatok!$A:$GR,AY$271,FALSE),5)="Csere",VLOOKUP(LEFT(VLOOKUP($A113,csapatok!$A:$GR,AY$271,FALSE),LEN(VLOOKUP($A113,csapatok!$A:$GR,AY$271,FALSE))-6),'csapat-ranglista'!$A:$CC,AY$272,FALSE)/8,VLOOKUP(VLOOKUP($A113,csapatok!$A:$GR,AY$271,FALSE),'csapat-ranglista'!$A:$CC,AY$272,FALSE)/4),0)</f>
        <v>0</v>
      </c>
      <c r="AZ113" s="226">
        <f>IFERROR(IF(RIGHT(VLOOKUP($A113,csapatok!$A:$GR,AZ$271,FALSE),5)="Csere",VLOOKUP(LEFT(VLOOKUP($A113,csapatok!$A:$GR,AZ$271,FALSE),LEN(VLOOKUP($A113,csapatok!$A:$GR,AZ$271,FALSE))-6),'csapat-ranglista'!$A:$CC,AZ$272,FALSE)/8,VLOOKUP(VLOOKUP($A113,csapatok!$A:$GR,AZ$271,FALSE),'csapat-ranglista'!$A:$CC,AZ$272,FALSE)/4),0)</f>
        <v>0</v>
      </c>
      <c r="BA113" s="226">
        <f>IFERROR(IF(RIGHT(VLOOKUP($A113,csapatok!$A:$GR,BA$271,FALSE),5)="Csere",VLOOKUP(LEFT(VLOOKUP($A113,csapatok!$A:$GR,BA$271,FALSE),LEN(VLOOKUP($A113,csapatok!$A:$GR,BA$271,FALSE))-6),'csapat-ranglista'!$A:$CC,BA$272,FALSE)/8,VLOOKUP(VLOOKUP($A113,csapatok!$A:$GR,BA$271,FALSE),'csapat-ranglista'!$A:$CC,BA$272,FALSE)/4),0)</f>
        <v>0</v>
      </c>
      <c r="BB113" s="226">
        <f>IFERROR(IF(RIGHT(VLOOKUP($A113,csapatok!$A:$GR,BB$271,FALSE),5)="Csere",VLOOKUP(LEFT(VLOOKUP($A113,csapatok!$A:$GR,BB$271,FALSE),LEN(VLOOKUP($A113,csapatok!$A:$GR,BB$271,FALSE))-6),'csapat-ranglista'!$A:$CC,BB$272,FALSE)/8,VLOOKUP(VLOOKUP($A113,csapatok!$A:$GR,BB$271,FALSE),'csapat-ranglista'!$A:$CC,BB$272,FALSE)/4),0)</f>
        <v>0</v>
      </c>
      <c r="BC113" s="227">
        <f>versenyek!$ES$11*IFERROR(VLOOKUP(VLOOKUP($A113,versenyek!ER:ET,3,FALSE),szabalyok!$A$16:$B$23,2,FALSE)/4,0)</f>
        <v>0</v>
      </c>
      <c r="BD113" s="227">
        <f>versenyek!$EV$11*IFERROR(VLOOKUP(VLOOKUP($A113,versenyek!EU:EW,3,FALSE),szabalyok!$A$16:$B$23,2,FALSE)/4,0)</f>
        <v>0</v>
      </c>
      <c r="BE113" s="226">
        <f>IFERROR(IF(RIGHT(VLOOKUP($A113,csapatok!$A:$GR,BE$271,FALSE),5)="Csere",VLOOKUP(LEFT(VLOOKUP($A113,csapatok!$A:$GR,BE$271,FALSE),LEN(VLOOKUP($A113,csapatok!$A:$GR,BE$271,FALSE))-6),'csapat-ranglista'!$A:$CC,BE$272,FALSE)/8,VLOOKUP(VLOOKUP($A113,csapatok!$A:$GR,BE$271,FALSE),'csapat-ranglista'!$A:$CC,BE$272,FALSE)/4),0)</f>
        <v>0</v>
      </c>
      <c r="BF113" s="226">
        <f>IFERROR(IF(RIGHT(VLOOKUP($A113,csapatok!$A:$GR,BF$271,FALSE),5)="Csere",VLOOKUP(LEFT(VLOOKUP($A113,csapatok!$A:$GR,BF$271,FALSE),LEN(VLOOKUP($A113,csapatok!$A:$GR,BF$271,FALSE))-6),'csapat-ranglista'!$A:$CC,BF$272,FALSE)/8,VLOOKUP(VLOOKUP($A113,csapatok!$A:$GR,BF$271,FALSE),'csapat-ranglista'!$A:$CC,BF$272,FALSE)/4),0)</f>
        <v>0</v>
      </c>
      <c r="BG113" s="226">
        <f>IFERROR(IF(RIGHT(VLOOKUP($A113,csapatok!$A:$GR,BG$271,FALSE),5)="Csere",VLOOKUP(LEFT(VLOOKUP($A113,csapatok!$A:$GR,BG$271,FALSE),LEN(VLOOKUP($A113,csapatok!$A:$GR,BG$271,FALSE))-6),'csapat-ranglista'!$A:$CC,BG$272,FALSE)/8,VLOOKUP(VLOOKUP($A113,csapatok!$A:$GR,BG$271,FALSE),'csapat-ranglista'!$A:$CC,BG$272,FALSE)/4),0)</f>
        <v>0</v>
      </c>
      <c r="BH113" s="226">
        <f>IFERROR(IF(RIGHT(VLOOKUP($A113,csapatok!$A:$GR,BH$271,FALSE),5)="Csere",VLOOKUP(LEFT(VLOOKUP($A113,csapatok!$A:$GR,BH$271,FALSE),LEN(VLOOKUP($A113,csapatok!$A:$GR,BH$271,FALSE))-6),'csapat-ranglista'!$A:$CC,BH$272,FALSE)/8,VLOOKUP(VLOOKUP($A113,csapatok!$A:$GR,BH$271,FALSE),'csapat-ranglista'!$A:$CC,BH$272,FALSE)/4),0)</f>
        <v>0</v>
      </c>
      <c r="BI113" s="226">
        <f>IFERROR(IF(RIGHT(VLOOKUP($A113,csapatok!$A:$GR,BI$271,FALSE),5)="Csere",VLOOKUP(LEFT(VLOOKUP($A113,csapatok!$A:$GR,BI$271,FALSE),LEN(VLOOKUP($A113,csapatok!$A:$GR,BI$271,FALSE))-6),'csapat-ranglista'!$A:$CC,BI$272,FALSE)/8,VLOOKUP(VLOOKUP($A113,csapatok!$A:$GR,BI$271,FALSE),'csapat-ranglista'!$A:$CC,BI$272,FALSE)/4),0)</f>
        <v>0</v>
      </c>
      <c r="BJ113" s="226">
        <f>IFERROR(IF(RIGHT(VLOOKUP($A113,csapatok!$A:$GR,BJ$271,FALSE),5)="Csere",VLOOKUP(LEFT(VLOOKUP($A113,csapatok!$A:$GR,BJ$271,FALSE),LEN(VLOOKUP($A113,csapatok!$A:$GR,BJ$271,FALSE))-6),'csapat-ranglista'!$A:$CC,BJ$272,FALSE)/8,VLOOKUP(VLOOKUP($A113,csapatok!$A:$GR,BJ$271,FALSE),'csapat-ranglista'!$A:$CC,BJ$272,FALSE)/4),0)</f>
        <v>0</v>
      </c>
      <c r="BK113" s="226">
        <f>IFERROR(IF(RIGHT(VLOOKUP($A113,csapatok!$A:$GR,BK$271,FALSE),5)="Csere",VLOOKUP(LEFT(VLOOKUP($A113,csapatok!$A:$GR,BK$271,FALSE),LEN(VLOOKUP($A113,csapatok!$A:$GR,BK$271,FALSE))-6),'csapat-ranglista'!$A:$CC,BK$272,FALSE)/8,VLOOKUP(VLOOKUP($A113,csapatok!$A:$GR,BK$271,FALSE),'csapat-ranglista'!$A:$CC,BK$272,FALSE)/4),0)</f>
        <v>0</v>
      </c>
      <c r="BL113" s="226">
        <f>IFERROR(IF(RIGHT(VLOOKUP($A113,csapatok!$A:$GR,BL$271,FALSE),5)="Csere",VLOOKUP(LEFT(VLOOKUP($A113,csapatok!$A:$GR,BL$271,FALSE),LEN(VLOOKUP($A113,csapatok!$A:$GR,BL$271,FALSE))-6),'csapat-ranglista'!$A:$CC,BL$272,FALSE)/8,VLOOKUP(VLOOKUP($A113,csapatok!$A:$GR,BL$271,FALSE),'csapat-ranglista'!$A:$CC,BL$272,FALSE)/4),0)</f>
        <v>0</v>
      </c>
      <c r="BM113" s="226">
        <f>IFERROR(IF(RIGHT(VLOOKUP($A113,csapatok!$A:$GR,BM$271,FALSE),5)="Csere",VLOOKUP(LEFT(VLOOKUP($A113,csapatok!$A:$GR,BM$271,FALSE),LEN(VLOOKUP($A113,csapatok!$A:$GR,BM$271,FALSE))-6),'csapat-ranglista'!$A:$CC,BM$272,FALSE)/8,VLOOKUP(VLOOKUP($A113,csapatok!$A:$GR,BM$271,FALSE),'csapat-ranglista'!$A:$CC,BM$272,FALSE)/4),0)</f>
        <v>0</v>
      </c>
      <c r="BN113" s="226">
        <f>IFERROR(IF(RIGHT(VLOOKUP($A113,csapatok!$A:$GR,BN$271,FALSE),5)="Csere",VLOOKUP(LEFT(VLOOKUP($A113,csapatok!$A:$GR,BN$271,FALSE),LEN(VLOOKUP($A113,csapatok!$A:$GR,BN$271,FALSE))-6),'csapat-ranglista'!$A:$CC,BN$272,FALSE)/8,VLOOKUP(VLOOKUP($A113,csapatok!$A:$GR,BN$271,FALSE),'csapat-ranglista'!$A:$CC,BN$272,FALSE)/4),0)</f>
        <v>0</v>
      </c>
      <c r="BO113" s="226">
        <f>IFERROR(IF(RIGHT(VLOOKUP($A113,csapatok!$A:$GR,BO$271,FALSE),5)="Csere",VLOOKUP(LEFT(VLOOKUP($A113,csapatok!$A:$GR,BO$271,FALSE),LEN(VLOOKUP($A113,csapatok!$A:$GR,BO$271,FALSE))-6),'csapat-ranglista'!$A:$CC,BO$272,FALSE)/8,VLOOKUP(VLOOKUP($A113,csapatok!$A:$GR,BO$271,FALSE),'csapat-ranglista'!$A:$CC,BO$272,FALSE)/4),0)</f>
        <v>0</v>
      </c>
      <c r="BP113" s="226">
        <f>IFERROR(IF(RIGHT(VLOOKUP($A113,csapatok!$A:$GR,BP$271,FALSE),5)="Csere",VLOOKUP(LEFT(VLOOKUP($A113,csapatok!$A:$GR,BP$271,FALSE),LEN(VLOOKUP($A113,csapatok!$A:$GR,BP$271,FALSE))-6),'csapat-ranglista'!$A:$CC,BP$272,FALSE)/8,VLOOKUP(VLOOKUP($A113,csapatok!$A:$GR,BP$271,FALSE),'csapat-ranglista'!$A:$CC,BP$272,FALSE)/4),0)</f>
        <v>0</v>
      </c>
      <c r="BQ113" s="226">
        <f>IFERROR(IF(RIGHT(VLOOKUP($A113,csapatok!$A:$GR,BQ$271,FALSE),5)="Csere",VLOOKUP(LEFT(VLOOKUP($A113,csapatok!$A:$GR,BQ$271,FALSE),LEN(VLOOKUP($A113,csapatok!$A:$GR,BQ$271,FALSE))-6),'csapat-ranglista'!$A:$CC,BQ$272,FALSE)/8,VLOOKUP(VLOOKUP($A113,csapatok!$A:$GR,BQ$271,FALSE),'csapat-ranglista'!$A:$CC,BQ$272,FALSE)/4),0)</f>
        <v>0</v>
      </c>
      <c r="BR113" s="226">
        <f>IFERROR(IF(RIGHT(VLOOKUP($A113,csapatok!$A:$GR,BR$271,FALSE),5)="Csere",VLOOKUP(LEFT(VLOOKUP($A113,csapatok!$A:$GR,BR$271,FALSE),LEN(VLOOKUP($A113,csapatok!$A:$GR,BR$271,FALSE))-6),'csapat-ranglista'!$A:$CC,BR$272,FALSE)/8,VLOOKUP(VLOOKUP($A113,csapatok!$A:$GR,BR$271,FALSE),'csapat-ranglista'!$A:$CC,BR$272,FALSE)/4),0)</f>
        <v>0</v>
      </c>
      <c r="BS113" s="226">
        <f>IFERROR(IF(RIGHT(VLOOKUP($A113,csapatok!$A:$GR,BS$271,FALSE),5)="Csere",VLOOKUP(LEFT(VLOOKUP($A113,csapatok!$A:$GR,BS$271,FALSE),LEN(VLOOKUP($A113,csapatok!$A:$GR,BS$271,FALSE))-6),'csapat-ranglista'!$A:$CC,BS$272,FALSE)/8,VLOOKUP(VLOOKUP($A113,csapatok!$A:$GR,BS$271,FALSE),'csapat-ranglista'!$A:$CC,BS$272,FALSE)/4),0)</f>
        <v>0</v>
      </c>
      <c r="BT113" s="226">
        <f>IFERROR(IF(RIGHT(VLOOKUP($A113,csapatok!$A:$GR,BT$271,FALSE),5)="Csere",VLOOKUP(LEFT(VLOOKUP($A113,csapatok!$A:$GR,BT$271,FALSE),LEN(VLOOKUP($A113,csapatok!$A:$GR,BT$271,FALSE))-6),'csapat-ranglista'!$A:$CC,BT$272,FALSE)/8,VLOOKUP(VLOOKUP($A113,csapatok!$A:$GR,BT$271,FALSE),'csapat-ranglista'!$A:$CC,BT$272,FALSE)/4),0)</f>
        <v>0</v>
      </c>
      <c r="BU113" s="226">
        <f>IFERROR(IF(RIGHT(VLOOKUP($A113,csapatok!$A:$GR,BU$271,FALSE),5)="Csere",VLOOKUP(LEFT(VLOOKUP($A113,csapatok!$A:$GR,BU$271,FALSE),LEN(VLOOKUP($A113,csapatok!$A:$GR,BU$271,FALSE))-6),'csapat-ranglista'!$A:$CC,BU$272,FALSE)/8,VLOOKUP(VLOOKUP($A113,csapatok!$A:$GR,BU$271,FALSE),'csapat-ranglista'!$A:$CC,BU$272,FALSE)/4),0)</f>
        <v>0</v>
      </c>
      <c r="BV113" s="226">
        <f>IFERROR(IF(RIGHT(VLOOKUP($A113,csapatok!$A:$GR,BV$271,FALSE),5)="Csere",VLOOKUP(LEFT(VLOOKUP($A113,csapatok!$A:$GR,BV$271,FALSE),LEN(VLOOKUP($A113,csapatok!$A:$GR,BV$271,FALSE))-6),'csapat-ranglista'!$A:$CC,BV$272,FALSE)/8,VLOOKUP(VLOOKUP($A113,csapatok!$A:$GR,BV$271,FALSE),'csapat-ranglista'!$A:$CC,BV$272,FALSE)/4),0)</f>
        <v>0</v>
      </c>
      <c r="BW113" s="226">
        <f>IFERROR(IF(RIGHT(VLOOKUP($A113,csapatok!$A:$GR,BW$271,FALSE),5)="Csere",VLOOKUP(LEFT(VLOOKUP($A113,csapatok!$A:$GR,BW$271,FALSE),LEN(VLOOKUP($A113,csapatok!$A:$GR,BW$271,FALSE))-6),'csapat-ranglista'!$A:$CC,BW$272,FALSE)/8,VLOOKUP(VLOOKUP($A113,csapatok!$A:$GR,BW$271,FALSE),'csapat-ranglista'!$A:$CC,BW$272,FALSE)/4),0)</f>
        <v>0</v>
      </c>
      <c r="BX113" s="226">
        <f>IFERROR(IF(RIGHT(VLOOKUP($A113,csapatok!$A:$GR,BX$271,FALSE),5)="Csere",VLOOKUP(LEFT(VLOOKUP($A113,csapatok!$A:$GR,BX$271,FALSE),LEN(VLOOKUP($A113,csapatok!$A:$GR,BX$271,FALSE))-6),'csapat-ranglista'!$A:$CC,BX$272,FALSE)/8,VLOOKUP(VLOOKUP($A113,csapatok!$A:$GR,BX$271,FALSE),'csapat-ranglista'!$A:$CC,BX$272,FALSE)/4),0)</f>
        <v>0</v>
      </c>
      <c r="BY113" s="226">
        <f>IFERROR(IF(RIGHT(VLOOKUP($A113,csapatok!$A:$GR,BY$271,FALSE),5)="Csere",VLOOKUP(LEFT(VLOOKUP($A113,csapatok!$A:$GR,BY$271,FALSE),LEN(VLOOKUP($A113,csapatok!$A:$GR,BY$271,FALSE))-6),'csapat-ranglista'!$A:$CC,BY$272,FALSE)/8,VLOOKUP(VLOOKUP($A113,csapatok!$A:$GR,BY$271,FALSE),'csapat-ranglista'!$A:$CC,BY$272,FALSE)/4),0)</f>
        <v>0</v>
      </c>
      <c r="BZ113" s="226">
        <f>IFERROR(IF(RIGHT(VLOOKUP($A113,csapatok!$A:$GR,BZ$271,FALSE),5)="Csere",VLOOKUP(LEFT(VLOOKUP($A113,csapatok!$A:$GR,BZ$271,FALSE),LEN(VLOOKUP($A113,csapatok!$A:$GR,BZ$271,FALSE))-6),'csapat-ranglista'!$A:$CC,BZ$272,FALSE)/8,VLOOKUP(VLOOKUP($A113,csapatok!$A:$GR,BZ$271,FALSE),'csapat-ranglista'!$A:$CC,BZ$272,FALSE)/4),0)</f>
        <v>0</v>
      </c>
      <c r="CA113" s="226">
        <f>IFERROR(IF(RIGHT(VLOOKUP($A113,csapatok!$A:$GR,CA$271,FALSE),5)="Csere",VLOOKUP(LEFT(VLOOKUP($A113,csapatok!$A:$GR,CA$271,FALSE),LEN(VLOOKUP($A113,csapatok!$A:$GR,CA$271,FALSE))-6),'csapat-ranglista'!$A:$CC,CA$272,FALSE)/8,VLOOKUP(VLOOKUP($A113,csapatok!$A:$GR,CA$271,FALSE),'csapat-ranglista'!$A:$CC,CA$272,FALSE)/4),0)</f>
        <v>0.35489969796386556</v>
      </c>
      <c r="CB113" s="226">
        <f>IFERROR(IF(RIGHT(VLOOKUP($A113,csapatok!$A:$GR,CB$271,FALSE),5)="Csere",VLOOKUP(LEFT(VLOOKUP($A113,csapatok!$A:$GR,CB$271,FALSE),LEN(VLOOKUP($A113,csapatok!$A:$GR,CB$271,FALSE))-6),'csapat-ranglista'!$A:$CC,CB$272,FALSE)/8,VLOOKUP(VLOOKUP($A113,csapatok!$A:$GR,CB$271,FALSE),'csapat-ranglista'!$A:$CC,CB$272,FALSE)/4),0)</f>
        <v>0</v>
      </c>
      <c r="CC113" s="226">
        <f>IFERROR(IF(RIGHT(VLOOKUP($A113,csapatok!$A:$GR,CC$271,FALSE),5)="Csere",VLOOKUP(LEFT(VLOOKUP($A113,csapatok!$A:$GR,CC$271,FALSE),LEN(VLOOKUP($A113,csapatok!$A:$GR,CC$271,FALSE))-6),'csapat-ranglista'!$A:$CC,CC$272,FALSE)/8,VLOOKUP(VLOOKUP($A113,csapatok!$A:$GR,CC$271,FALSE),'csapat-ranglista'!$A:$CC,CC$272,FALSE)/4),0)</f>
        <v>0</v>
      </c>
      <c r="CD113" s="226">
        <f>IFERROR(IF(RIGHT(VLOOKUP($A113,csapatok!$A:$GR,CD$271,FALSE),5)="Csere",VLOOKUP(LEFT(VLOOKUP($A113,csapatok!$A:$GR,CD$271,FALSE),LEN(VLOOKUP($A113,csapatok!$A:$GR,CD$271,FALSE))-6),'csapat-ranglista'!$A:$CC,CD$272,FALSE)/8,VLOOKUP(VLOOKUP($A113,csapatok!$A:$GR,CD$271,FALSE),'csapat-ranglista'!$A:$CC,CD$272,FALSE)/4),0)</f>
        <v>0</v>
      </c>
      <c r="CE113" s="226">
        <f>IFERROR(IF(RIGHT(VLOOKUP($A113,csapatok!$A:$GR,CE$271,FALSE),5)="Csere",VLOOKUP(LEFT(VLOOKUP($A113,csapatok!$A:$GR,CE$271,FALSE),LEN(VLOOKUP($A113,csapatok!$A:$GR,CE$271,FALSE))-6),'csapat-ranglista'!$A:$CC,CE$272,FALSE)/8,VLOOKUP(VLOOKUP($A113,csapatok!$A:$GR,CE$271,FALSE),'csapat-ranglista'!$A:$CC,CE$272,FALSE)/4),0)</f>
        <v>0</v>
      </c>
      <c r="CF113" s="226">
        <f>IFERROR(IF(RIGHT(VLOOKUP($A113,csapatok!$A:$GR,CF$271,FALSE),5)="Csere",VLOOKUP(LEFT(VLOOKUP($A113,csapatok!$A:$GR,CF$271,FALSE),LEN(VLOOKUP($A113,csapatok!$A:$GR,CF$271,FALSE))-6),'csapat-ranglista'!$A:$CC,CF$272,FALSE)/8,VLOOKUP(VLOOKUP($A113,csapatok!$A:$GR,CF$271,FALSE),'csapat-ranglista'!$A:$CC,CF$272,FALSE)/4),0)</f>
        <v>0</v>
      </c>
      <c r="CG113" s="226">
        <f>IFERROR(IF(RIGHT(VLOOKUP($A113,csapatok!$A:$GR,CG$271,FALSE),5)="Csere",VLOOKUP(LEFT(VLOOKUP($A113,csapatok!$A:$GR,CG$271,FALSE),LEN(VLOOKUP($A113,csapatok!$A:$GR,CG$271,FALSE))-6),'csapat-ranglista'!$A:$CC,CG$272,FALSE)/8,VLOOKUP(VLOOKUP($A113,csapatok!$A:$GR,CG$271,FALSE),'csapat-ranglista'!$A:$CC,CG$272,FALSE)/4),0)</f>
        <v>0</v>
      </c>
      <c r="CH113" s="226">
        <f>IFERROR(IF(RIGHT(VLOOKUP($A113,csapatok!$A:$GR,CH$271,FALSE),5)="Csere",VLOOKUP(LEFT(VLOOKUP($A113,csapatok!$A:$GR,CH$271,FALSE),LEN(VLOOKUP($A113,csapatok!$A:$GR,CH$271,FALSE))-6),'csapat-ranglista'!$A:$CC,CH$272,FALSE)/8,VLOOKUP(VLOOKUP($A113,csapatok!$A:$GR,CH$271,FALSE),'csapat-ranglista'!$A:$CC,CH$272,FALSE)/4),0)</f>
        <v>0</v>
      </c>
      <c r="CI113" s="226">
        <f>IFERROR(IF(RIGHT(VLOOKUP($A113,csapatok!$A:$GR,CI$271,FALSE),5)="Csere",VLOOKUP(LEFT(VLOOKUP($A113,csapatok!$A:$GR,CI$271,FALSE),LEN(VLOOKUP($A113,csapatok!$A:$GR,CI$271,FALSE))-6),'csapat-ranglista'!$A:$CC,CI$272,FALSE)/8,VLOOKUP(VLOOKUP($A113,csapatok!$A:$GR,CI$271,FALSE),'csapat-ranglista'!$A:$CC,CI$272,FALSE)/4),0)</f>
        <v>0</v>
      </c>
      <c r="CJ113" s="227">
        <f>versenyek!$IQ$11*IFERROR(VLOOKUP(VLOOKUP($A113,versenyek!IP:IR,3,FALSE),szabalyok!$A$16:$B$23,2,FALSE)/4,0)</f>
        <v>0</v>
      </c>
      <c r="CK113" s="227">
        <f>versenyek!$IT$11*IFERROR(VLOOKUP(VLOOKUP($A113,versenyek!IS:IU,3,FALSE),szabalyok!$A$16:$B$23,2,FALSE)/4,0)</f>
        <v>0</v>
      </c>
      <c r="CL113" s="226"/>
      <c r="CM113" s="250">
        <f t="shared" si="4"/>
        <v>0.35489969796386556</v>
      </c>
    </row>
    <row r="114" spans="1:91">
      <c r="A114" s="32" t="s">
        <v>145</v>
      </c>
      <c r="B114" s="2">
        <v>24000</v>
      </c>
      <c r="C114" s="133" t="str">
        <f>IF(B114=0,"",IF(B114&lt;$C$1,"felnőtt","ifi"))</f>
        <v>felnőtt</v>
      </c>
      <c r="D114" s="32" t="s">
        <v>101</v>
      </c>
      <c r="E114" s="47">
        <v>0</v>
      </c>
      <c r="F114" s="32">
        <v>0</v>
      </c>
      <c r="G114" s="32">
        <v>0</v>
      </c>
      <c r="H114" s="32">
        <v>0</v>
      </c>
      <c r="I114" s="32">
        <v>0</v>
      </c>
      <c r="J114" s="32">
        <v>0</v>
      </c>
      <c r="K114" s="32">
        <v>0</v>
      </c>
      <c r="L114" s="32">
        <v>3.5993232829997033</v>
      </c>
      <c r="M114" s="32">
        <v>6.1375404996130927</v>
      </c>
      <c r="N114" s="32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1.7352299073373336</v>
      </c>
      <c r="T114" s="32">
        <v>0</v>
      </c>
      <c r="U114" s="32">
        <v>0</v>
      </c>
      <c r="V114" s="32">
        <v>0</v>
      </c>
      <c r="W114" s="32">
        <v>1.8637636793750882</v>
      </c>
      <c r="X114" s="32">
        <f>IFERROR(IF(RIGHT(VLOOKUP($A114,csapatok!$A:$BL,X$271,FALSE),5)="Csere",VLOOKUP(LEFT(VLOOKUP($A114,csapatok!$A:$BL,X$271,FALSE),LEN(VLOOKUP($A114,csapatok!$A:$BL,X$271,FALSE))-6),'csapat-ranglista'!$A:$CC,X$272,FALSE)/8,VLOOKUP(VLOOKUP($A114,csapatok!$A:$BL,X$271,FALSE),'csapat-ranglista'!$A:$CC,X$272,FALSE)/4),0)</f>
        <v>0</v>
      </c>
      <c r="Y114" s="32">
        <f>IFERROR(IF(RIGHT(VLOOKUP($A114,csapatok!$A:$BL,Y$271,FALSE),5)="Csere",VLOOKUP(LEFT(VLOOKUP($A114,csapatok!$A:$BL,Y$271,FALSE),LEN(VLOOKUP($A114,csapatok!$A:$BL,Y$271,FALSE))-6),'csapat-ranglista'!$A:$CC,Y$272,FALSE)/8,VLOOKUP(VLOOKUP($A114,csapatok!$A:$BL,Y$271,FALSE),'csapat-ranglista'!$A:$CC,Y$272,FALSE)/4),0)</f>
        <v>0</v>
      </c>
      <c r="Z114" s="32">
        <f>IFERROR(IF(RIGHT(VLOOKUP($A114,csapatok!$A:$BL,Z$271,FALSE),5)="Csere",VLOOKUP(LEFT(VLOOKUP($A114,csapatok!$A:$BL,Z$271,FALSE),LEN(VLOOKUP($A114,csapatok!$A:$BL,Z$271,FALSE))-6),'csapat-ranglista'!$A:$CC,Z$272,FALSE)/8,VLOOKUP(VLOOKUP($A114,csapatok!$A:$BL,Z$271,FALSE),'csapat-ranglista'!$A:$CC,Z$272,FALSE)/4),0)</f>
        <v>0</v>
      </c>
      <c r="AA114" s="32">
        <f>IFERROR(IF(RIGHT(VLOOKUP($A114,csapatok!$A:$BL,AA$271,FALSE),5)="Csere",VLOOKUP(LEFT(VLOOKUP($A114,csapatok!$A:$BL,AA$271,FALSE),LEN(VLOOKUP($A114,csapatok!$A:$BL,AA$271,FALSE))-6),'csapat-ranglista'!$A:$CC,AA$272,FALSE)/8,VLOOKUP(VLOOKUP($A114,csapatok!$A:$BL,AA$271,FALSE),'csapat-ranglista'!$A:$CC,AA$272,FALSE)/4),0)</f>
        <v>0</v>
      </c>
      <c r="AB114" s="226">
        <f>IFERROR(IF(RIGHT(VLOOKUP($A114,csapatok!$A:$BL,AB$271,FALSE),5)="Csere",VLOOKUP(LEFT(VLOOKUP($A114,csapatok!$A:$BL,AB$271,FALSE),LEN(VLOOKUP($A114,csapatok!$A:$BL,AB$271,FALSE))-6),'csapat-ranglista'!$A:$CC,AB$272,FALSE)/8,VLOOKUP(VLOOKUP($A114,csapatok!$A:$BL,AB$271,FALSE),'csapat-ranglista'!$A:$CC,AB$272,FALSE)/4),0)</f>
        <v>3.3913957905576937</v>
      </c>
      <c r="AC114" s="226">
        <f>IFERROR(IF(RIGHT(VLOOKUP($A114,csapatok!$A:$BL,AC$271,FALSE),5)="Csere",VLOOKUP(LEFT(VLOOKUP($A114,csapatok!$A:$BL,AC$271,FALSE),LEN(VLOOKUP($A114,csapatok!$A:$BL,AC$271,FALSE))-6),'csapat-ranglista'!$A:$CC,AC$272,FALSE)/8,VLOOKUP(VLOOKUP($A114,csapatok!$A:$BL,AC$271,FALSE),'csapat-ranglista'!$A:$CC,AC$272,FALSE)/4),0)</f>
        <v>0</v>
      </c>
      <c r="AD114" s="226">
        <f>IFERROR(IF(RIGHT(VLOOKUP($A114,csapatok!$A:$BL,AD$271,FALSE),5)="Csere",VLOOKUP(LEFT(VLOOKUP($A114,csapatok!$A:$BL,AD$271,FALSE),LEN(VLOOKUP($A114,csapatok!$A:$BL,AD$271,FALSE))-6),'csapat-ranglista'!$A:$CC,AD$272,FALSE)/8,VLOOKUP(VLOOKUP($A114,csapatok!$A:$BL,AD$271,FALSE),'csapat-ranglista'!$A:$CC,AD$272,FALSE)/4),0)</f>
        <v>0</v>
      </c>
      <c r="AE114" s="226">
        <f>IFERROR(IF(RIGHT(VLOOKUP($A114,csapatok!$A:$BL,AE$271,FALSE),5)="Csere",VLOOKUP(LEFT(VLOOKUP($A114,csapatok!$A:$BL,AE$271,FALSE),LEN(VLOOKUP($A114,csapatok!$A:$BL,AE$271,FALSE))-6),'csapat-ranglista'!$A:$CC,AE$272,FALSE)/8,VLOOKUP(VLOOKUP($A114,csapatok!$A:$BL,AE$271,FALSE),'csapat-ranglista'!$A:$CC,AE$272,FALSE)/4),0)</f>
        <v>0</v>
      </c>
      <c r="AF114" s="226">
        <f>IFERROR(IF(RIGHT(VLOOKUP($A114,csapatok!$A:$BL,AF$271,FALSE),5)="Csere",VLOOKUP(LEFT(VLOOKUP($A114,csapatok!$A:$BL,AF$271,FALSE),LEN(VLOOKUP($A114,csapatok!$A:$BL,AF$271,FALSE))-6),'csapat-ranglista'!$A:$CC,AF$272,FALSE)/8,VLOOKUP(VLOOKUP($A114,csapatok!$A:$BL,AF$271,FALSE),'csapat-ranglista'!$A:$CC,AF$272,FALSE)/4),0)</f>
        <v>0</v>
      </c>
      <c r="AG114" s="226">
        <f>IFERROR(IF(RIGHT(VLOOKUP($A114,csapatok!$A:$BL,AG$271,FALSE),5)="Csere",VLOOKUP(LEFT(VLOOKUP($A114,csapatok!$A:$BL,AG$271,FALSE),LEN(VLOOKUP($A114,csapatok!$A:$BL,AG$271,FALSE))-6),'csapat-ranglista'!$A:$CC,AG$272,FALSE)/8,VLOOKUP(VLOOKUP($A114,csapatok!$A:$BL,AG$271,FALSE),'csapat-ranglista'!$A:$CC,AG$272,FALSE)/4),0)</f>
        <v>0</v>
      </c>
      <c r="AH114" s="226">
        <f>IFERROR(IF(RIGHT(VLOOKUP($A114,csapatok!$A:$BL,AH$271,FALSE),5)="Csere",VLOOKUP(LEFT(VLOOKUP($A114,csapatok!$A:$BL,AH$271,FALSE),LEN(VLOOKUP($A114,csapatok!$A:$BL,AH$271,FALSE))-6),'csapat-ranglista'!$A:$CC,AH$272,FALSE)/8,VLOOKUP(VLOOKUP($A114,csapatok!$A:$BL,AH$271,FALSE),'csapat-ranglista'!$A:$CC,AH$272,FALSE)/4),0)</f>
        <v>0</v>
      </c>
      <c r="AI114" s="226">
        <f>IFERROR(IF(RIGHT(VLOOKUP($A114,csapatok!$A:$BL,AI$271,FALSE),5)="Csere",VLOOKUP(LEFT(VLOOKUP($A114,csapatok!$A:$BL,AI$271,FALSE),LEN(VLOOKUP($A114,csapatok!$A:$BL,AI$271,FALSE))-6),'csapat-ranglista'!$A:$CC,AI$272,FALSE)/8,VLOOKUP(VLOOKUP($A114,csapatok!$A:$BL,AI$271,FALSE),'csapat-ranglista'!$A:$CC,AI$272,FALSE)/4),0)</f>
        <v>0</v>
      </c>
      <c r="AJ114" s="226">
        <f>IFERROR(IF(RIGHT(VLOOKUP($A114,csapatok!$A:$BL,AJ$271,FALSE),5)="Csere",VLOOKUP(LEFT(VLOOKUP($A114,csapatok!$A:$BL,AJ$271,FALSE),LEN(VLOOKUP($A114,csapatok!$A:$BL,AJ$271,FALSE))-6),'csapat-ranglista'!$A:$CC,AJ$272,FALSE)/8,VLOOKUP(VLOOKUP($A114,csapatok!$A:$BL,AJ$271,FALSE),'csapat-ranglista'!$A:$CC,AJ$272,FALSE)/2),0)</f>
        <v>0</v>
      </c>
      <c r="AK114" s="226">
        <f>IFERROR(IF(RIGHT(VLOOKUP($A114,csapatok!$A:$CN,AK$271,FALSE),5)="Csere",VLOOKUP(LEFT(VLOOKUP($A114,csapatok!$A:$CN,AK$271,FALSE),LEN(VLOOKUP($A114,csapatok!$A:$CN,AK$271,FALSE))-6),'csapat-ranglista'!$A:$CC,AK$272,FALSE)/8,VLOOKUP(VLOOKUP($A114,csapatok!$A:$CN,AK$271,FALSE),'csapat-ranglista'!$A:$CC,AK$272,FALSE)/4),0)</f>
        <v>0</v>
      </c>
      <c r="AL114" s="226">
        <f>IFERROR(IF(RIGHT(VLOOKUP($A114,csapatok!$A:$CN,AL$271,FALSE),5)="Csere",VLOOKUP(LEFT(VLOOKUP($A114,csapatok!$A:$CN,AL$271,FALSE),LEN(VLOOKUP($A114,csapatok!$A:$CN,AL$271,FALSE))-6),'csapat-ranglista'!$A:$CC,AL$272,FALSE)/8,VLOOKUP(VLOOKUP($A114,csapatok!$A:$CN,AL$271,FALSE),'csapat-ranglista'!$A:$CC,AL$272,FALSE)/4),0)</f>
        <v>0</v>
      </c>
      <c r="AM114" s="226">
        <f>IFERROR(IF(RIGHT(VLOOKUP($A114,csapatok!$A:$CN,AM$271,FALSE),5)="Csere",VLOOKUP(LEFT(VLOOKUP($A114,csapatok!$A:$CN,AM$271,FALSE),LEN(VLOOKUP($A114,csapatok!$A:$CN,AM$271,FALSE))-6),'csapat-ranglista'!$A:$CC,AM$272,FALSE)/8,VLOOKUP(VLOOKUP($A114,csapatok!$A:$CN,AM$271,FALSE),'csapat-ranglista'!$A:$CC,AM$272,FALSE)/4),0)</f>
        <v>0</v>
      </c>
      <c r="AN114" s="226">
        <f>IFERROR(IF(RIGHT(VLOOKUP($A114,csapatok!$A:$CN,AN$271,FALSE),5)="Csere",VLOOKUP(LEFT(VLOOKUP($A114,csapatok!$A:$CN,AN$271,FALSE),LEN(VLOOKUP($A114,csapatok!$A:$CN,AN$271,FALSE))-6),'csapat-ranglista'!$A:$CC,AN$272,FALSE)/8,VLOOKUP(VLOOKUP($A114,csapatok!$A:$CN,AN$271,FALSE),'csapat-ranglista'!$A:$CC,AN$272,FALSE)/4),0)</f>
        <v>0</v>
      </c>
      <c r="AO114" s="226">
        <f>IFERROR(IF(RIGHT(VLOOKUP($A114,csapatok!$A:$CN,AO$271,FALSE),5)="Csere",VLOOKUP(LEFT(VLOOKUP($A114,csapatok!$A:$CN,AO$271,FALSE),LEN(VLOOKUP($A114,csapatok!$A:$CN,AO$271,FALSE))-6),'csapat-ranglista'!$A:$CC,AO$272,FALSE)/8,VLOOKUP(VLOOKUP($A114,csapatok!$A:$CN,AO$271,FALSE),'csapat-ranglista'!$A:$CC,AO$272,FALSE)/4),0)</f>
        <v>0</v>
      </c>
      <c r="AP114" s="226">
        <f>IFERROR(IF(RIGHT(VLOOKUP($A114,csapatok!$A:$CN,AP$271,FALSE),5)="Csere",VLOOKUP(LEFT(VLOOKUP($A114,csapatok!$A:$CN,AP$271,FALSE),LEN(VLOOKUP($A114,csapatok!$A:$CN,AP$271,FALSE))-6),'csapat-ranglista'!$A:$CC,AP$272,FALSE)/8,VLOOKUP(VLOOKUP($A114,csapatok!$A:$CN,AP$271,FALSE),'csapat-ranglista'!$A:$CC,AP$272,FALSE)/4),0)</f>
        <v>0</v>
      </c>
      <c r="AQ114" s="226">
        <f>IFERROR(IF(RIGHT(VLOOKUP($A114,csapatok!$A:$CN,AQ$271,FALSE),5)="Csere",VLOOKUP(LEFT(VLOOKUP($A114,csapatok!$A:$CN,AQ$271,FALSE),LEN(VLOOKUP($A114,csapatok!$A:$CN,AQ$271,FALSE))-6),'csapat-ranglista'!$A:$CC,AQ$272,FALSE)/8,VLOOKUP(VLOOKUP($A114,csapatok!$A:$CN,AQ$271,FALSE),'csapat-ranglista'!$A:$CC,AQ$272,FALSE)/4),0)</f>
        <v>0</v>
      </c>
      <c r="AR114" s="226">
        <f>IFERROR(IF(RIGHT(VLOOKUP($A114,csapatok!$A:$CN,AR$271,FALSE),5)="Csere",VLOOKUP(LEFT(VLOOKUP($A114,csapatok!$A:$CN,AR$271,FALSE),LEN(VLOOKUP($A114,csapatok!$A:$CN,AR$271,FALSE))-6),'csapat-ranglista'!$A:$CC,AR$272,FALSE)/8,VLOOKUP(VLOOKUP($A114,csapatok!$A:$CN,AR$271,FALSE),'csapat-ranglista'!$A:$CC,AR$272,FALSE)/4),0)</f>
        <v>0</v>
      </c>
      <c r="AS114" s="226">
        <f>IFERROR(IF(RIGHT(VLOOKUP($A114,csapatok!$A:$CN,AS$271,FALSE),5)="Csere",VLOOKUP(LEFT(VLOOKUP($A114,csapatok!$A:$CN,AS$271,FALSE),LEN(VLOOKUP($A114,csapatok!$A:$CN,AS$271,FALSE))-6),'csapat-ranglista'!$A:$CC,AS$272,FALSE)/8,VLOOKUP(VLOOKUP($A114,csapatok!$A:$CN,AS$271,FALSE),'csapat-ranglista'!$A:$CC,AS$272,FALSE)/4),0)</f>
        <v>0</v>
      </c>
      <c r="AT114" s="226">
        <f>IFERROR(IF(RIGHT(VLOOKUP($A114,csapatok!$A:$CN,AT$271,FALSE),5)="Csere",VLOOKUP(LEFT(VLOOKUP($A114,csapatok!$A:$CN,AT$271,FALSE),LEN(VLOOKUP($A114,csapatok!$A:$CN,AT$271,FALSE))-6),'csapat-ranglista'!$A:$CC,AT$272,FALSE)/8,VLOOKUP(VLOOKUP($A114,csapatok!$A:$CN,AT$271,FALSE),'csapat-ranglista'!$A:$CC,AT$272,FALSE)/4),0)</f>
        <v>4.9859866591894173</v>
      </c>
      <c r="AU114" s="226">
        <f>IFERROR(IF(RIGHT(VLOOKUP($A114,csapatok!$A:$CN,AU$271,FALSE),5)="Csere",VLOOKUP(LEFT(VLOOKUP($A114,csapatok!$A:$CN,AU$271,FALSE),LEN(VLOOKUP($A114,csapatok!$A:$CN,AU$271,FALSE))-6),'csapat-ranglista'!$A:$CC,AU$272,FALSE)/8,VLOOKUP(VLOOKUP($A114,csapatok!$A:$CN,AU$271,FALSE),'csapat-ranglista'!$A:$CC,AU$272,FALSE)/4),0)</f>
        <v>0</v>
      </c>
      <c r="AV114" s="226">
        <f>IFERROR(IF(RIGHT(VLOOKUP($A114,csapatok!$A:$CN,AV$271,FALSE),5)="Csere",VLOOKUP(LEFT(VLOOKUP($A114,csapatok!$A:$CN,AV$271,FALSE),LEN(VLOOKUP($A114,csapatok!$A:$CN,AV$271,FALSE))-6),'csapat-ranglista'!$A:$CC,AV$272,FALSE)/8,VLOOKUP(VLOOKUP($A114,csapatok!$A:$CN,AV$271,FALSE),'csapat-ranglista'!$A:$CC,AV$272,FALSE)/4),0)</f>
        <v>0</v>
      </c>
      <c r="AW114" s="226">
        <f>IFERROR(IF(RIGHT(VLOOKUP($A114,csapatok!$A:$CN,AW$271,FALSE),5)="Csere",VLOOKUP(LEFT(VLOOKUP($A114,csapatok!$A:$CN,AW$271,FALSE),LEN(VLOOKUP($A114,csapatok!$A:$CN,AW$271,FALSE))-6),'csapat-ranglista'!$A:$CC,AW$272,FALSE)/8,VLOOKUP(VLOOKUP($A114,csapatok!$A:$CN,AW$271,FALSE),'csapat-ranglista'!$A:$CC,AW$272,FALSE)/4),0)</f>
        <v>0</v>
      </c>
      <c r="AX114" s="226">
        <f>IFERROR(IF(RIGHT(VLOOKUP($A114,csapatok!$A:$CN,AX$271,FALSE),5)="Csere",VLOOKUP(LEFT(VLOOKUP($A114,csapatok!$A:$CN,AX$271,FALSE),LEN(VLOOKUP($A114,csapatok!$A:$CN,AX$271,FALSE))-6),'csapat-ranglista'!$A:$CC,AX$272,FALSE)/8,VLOOKUP(VLOOKUP($A114,csapatok!$A:$CN,AX$271,FALSE),'csapat-ranglista'!$A:$CC,AX$272,FALSE)/4),0)</f>
        <v>0</v>
      </c>
      <c r="AY114" s="226">
        <f>IFERROR(IF(RIGHT(VLOOKUP($A114,csapatok!$A:$GR,AY$271,FALSE),5)="Csere",VLOOKUP(LEFT(VLOOKUP($A114,csapatok!$A:$GR,AY$271,FALSE),LEN(VLOOKUP($A114,csapatok!$A:$GR,AY$271,FALSE))-6),'csapat-ranglista'!$A:$CC,AY$272,FALSE)/8,VLOOKUP(VLOOKUP($A114,csapatok!$A:$GR,AY$271,FALSE),'csapat-ranglista'!$A:$CC,AY$272,FALSE)/4),0)</f>
        <v>0</v>
      </c>
      <c r="AZ114" s="226">
        <f>IFERROR(IF(RIGHT(VLOOKUP($A114,csapatok!$A:$GR,AZ$271,FALSE),5)="Csere",VLOOKUP(LEFT(VLOOKUP($A114,csapatok!$A:$GR,AZ$271,FALSE),LEN(VLOOKUP($A114,csapatok!$A:$GR,AZ$271,FALSE))-6),'csapat-ranglista'!$A:$CC,AZ$272,FALSE)/8,VLOOKUP(VLOOKUP($A114,csapatok!$A:$GR,AZ$271,FALSE),'csapat-ranglista'!$A:$CC,AZ$272,FALSE)/4),0)</f>
        <v>0</v>
      </c>
      <c r="BA114" s="226">
        <f>IFERROR(IF(RIGHT(VLOOKUP($A114,csapatok!$A:$GR,BA$271,FALSE),5)="Csere",VLOOKUP(LEFT(VLOOKUP($A114,csapatok!$A:$GR,BA$271,FALSE),LEN(VLOOKUP($A114,csapatok!$A:$GR,BA$271,FALSE))-6),'csapat-ranglista'!$A:$CC,BA$272,FALSE)/8,VLOOKUP(VLOOKUP($A114,csapatok!$A:$GR,BA$271,FALSE),'csapat-ranglista'!$A:$CC,BA$272,FALSE)/4),0)</f>
        <v>0</v>
      </c>
      <c r="BB114" s="226">
        <f>IFERROR(IF(RIGHT(VLOOKUP($A114,csapatok!$A:$GR,BB$271,FALSE),5)="Csere",VLOOKUP(LEFT(VLOOKUP($A114,csapatok!$A:$GR,BB$271,FALSE),LEN(VLOOKUP($A114,csapatok!$A:$GR,BB$271,FALSE))-6),'csapat-ranglista'!$A:$CC,BB$272,FALSE)/8,VLOOKUP(VLOOKUP($A114,csapatok!$A:$GR,BB$271,FALSE),'csapat-ranglista'!$A:$CC,BB$272,FALSE)/4),0)</f>
        <v>0</v>
      </c>
      <c r="BC114" s="227">
        <f>versenyek!$ES$11*IFERROR(VLOOKUP(VLOOKUP($A114,versenyek!ER:ET,3,FALSE),szabalyok!$A$16:$B$23,2,FALSE)/4,0)</f>
        <v>0</v>
      </c>
      <c r="BD114" s="227">
        <f>versenyek!$EV$11*IFERROR(VLOOKUP(VLOOKUP($A114,versenyek!EU:EW,3,FALSE),szabalyok!$A$16:$B$23,2,FALSE)/4,0)</f>
        <v>0</v>
      </c>
      <c r="BE114" s="226">
        <f>IFERROR(IF(RIGHT(VLOOKUP($A114,csapatok!$A:$GR,BE$271,FALSE),5)="Csere",VLOOKUP(LEFT(VLOOKUP($A114,csapatok!$A:$GR,BE$271,FALSE),LEN(VLOOKUP($A114,csapatok!$A:$GR,BE$271,FALSE))-6),'csapat-ranglista'!$A:$CC,BE$272,FALSE)/8,VLOOKUP(VLOOKUP($A114,csapatok!$A:$GR,BE$271,FALSE),'csapat-ranglista'!$A:$CC,BE$272,FALSE)/4),0)</f>
        <v>0</v>
      </c>
      <c r="BF114" s="226">
        <f>IFERROR(IF(RIGHT(VLOOKUP($A114,csapatok!$A:$GR,BF$271,FALSE),5)="Csere",VLOOKUP(LEFT(VLOOKUP($A114,csapatok!$A:$GR,BF$271,FALSE),LEN(VLOOKUP($A114,csapatok!$A:$GR,BF$271,FALSE))-6),'csapat-ranglista'!$A:$CC,BF$272,FALSE)/8,VLOOKUP(VLOOKUP($A114,csapatok!$A:$GR,BF$271,FALSE),'csapat-ranglista'!$A:$CC,BF$272,FALSE)/4),0)</f>
        <v>0</v>
      </c>
      <c r="BG114" s="226">
        <f>IFERROR(IF(RIGHT(VLOOKUP($A114,csapatok!$A:$GR,BG$271,FALSE),5)="Csere",VLOOKUP(LEFT(VLOOKUP($A114,csapatok!$A:$GR,BG$271,FALSE),LEN(VLOOKUP($A114,csapatok!$A:$GR,BG$271,FALSE))-6),'csapat-ranglista'!$A:$CC,BG$272,FALSE)/8,VLOOKUP(VLOOKUP($A114,csapatok!$A:$GR,BG$271,FALSE),'csapat-ranglista'!$A:$CC,BG$272,FALSE)/4),0)</f>
        <v>0</v>
      </c>
      <c r="BH114" s="226">
        <f>IFERROR(IF(RIGHT(VLOOKUP($A114,csapatok!$A:$GR,BH$271,FALSE),5)="Csere",VLOOKUP(LEFT(VLOOKUP($A114,csapatok!$A:$GR,BH$271,FALSE),LEN(VLOOKUP($A114,csapatok!$A:$GR,BH$271,FALSE))-6),'csapat-ranglista'!$A:$CC,BH$272,FALSE)/8,VLOOKUP(VLOOKUP($A114,csapatok!$A:$GR,BH$271,FALSE),'csapat-ranglista'!$A:$CC,BH$272,FALSE)/4),0)</f>
        <v>0</v>
      </c>
      <c r="BI114" s="226">
        <f>IFERROR(IF(RIGHT(VLOOKUP($A114,csapatok!$A:$GR,BI$271,FALSE),5)="Csere",VLOOKUP(LEFT(VLOOKUP($A114,csapatok!$A:$GR,BI$271,FALSE),LEN(VLOOKUP($A114,csapatok!$A:$GR,BI$271,FALSE))-6),'csapat-ranglista'!$A:$CC,BI$272,FALSE)/8,VLOOKUP(VLOOKUP($A114,csapatok!$A:$GR,BI$271,FALSE),'csapat-ranglista'!$A:$CC,BI$272,FALSE)/4),0)</f>
        <v>0</v>
      </c>
      <c r="BJ114" s="226">
        <f>IFERROR(IF(RIGHT(VLOOKUP($A114,csapatok!$A:$GR,BJ$271,FALSE),5)="Csere",VLOOKUP(LEFT(VLOOKUP($A114,csapatok!$A:$GR,BJ$271,FALSE),LEN(VLOOKUP($A114,csapatok!$A:$GR,BJ$271,FALSE))-6),'csapat-ranglista'!$A:$CC,BJ$272,FALSE)/8,VLOOKUP(VLOOKUP($A114,csapatok!$A:$GR,BJ$271,FALSE),'csapat-ranglista'!$A:$CC,BJ$272,FALSE)/4),0)</f>
        <v>0</v>
      </c>
      <c r="BK114" s="226">
        <f>IFERROR(IF(RIGHT(VLOOKUP($A114,csapatok!$A:$GR,BK$271,FALSE),5)="Csere",VLOOKUP(LEFT(VLOOKUP($A114,csapatok!$A:$GR,BK$271,FALSE),LEN(VLOOKUP($A114,csapatok!$A:$GR,BK$271,FALSE))-6),'csapat-ranglista'!$A:$CC,BK$272,FALSE)/8,VLOOKUP(VLOOKUP($A114,csapatok!$A:$GR,BK$271,FALSE),'csapat-ranglista'!$A:$CC,BK$272,FALSE)/4),0)</f>
        <v>0</v>
      </c>
      <c r="BL114" s="226">
        <f>IFERROR(IF(RIGHT(VLOOKUP($A114,csapatok!$A:$GR,BL$271,FALSE),5)="Csere",VLOOKUP(LEFT(VLOOKUP($A114,csapatok!$A:$GR,BL$271,FALSE),LEN(VLOOKUP($A114,csapatok!$A:$GR,BL$271,FALSE))-6),'csapat-ranglista'!$A:$CC,BL$272,FALSE)/8,VLOOKUP(VLOOKUP($A114,csapatok!$A:$GR,BL$271,FALSE),'csapat-ranglista'!$A:$CC,BL$272,FALSE)/4),0)</f>
        <v>0</v>
      </c>
      <c r="BM114" s="226">
        <f>IFERROR(IF(RIGHT(VLOOKUP($A114,csapatok!$A:$GR,BM$271,FALSE),5)="Csere",VLOOKUP(LEFT(VLOOKUP($A114,csapatok!$A:$GR,BM$271,FALSE),LEN(VLOOKUP($A114,csapatok!$A:$GR,BM$271,FALSE))-6),'csapat-ranglista'!$A:$CC,BM$272,FALSE)/8,VLOOKUP(VLOOKUP($A114,csapatok!$A:$GR,BM$271,FALSE),'csapat-ranglista'!$A:$CC,BM$272,FALSE)/4),0)</f>
        <v>0</v>
      </c>
      <c r="BN114" s="226">
        <f>IFERROR(IF(RIGHT(VLOOKUP($A114,csapatok!$A:$GR,BN$271,FALSE),5)="Csere",VLOOKUP(LEFT(VLOOKUP($A114,csapatok!$A:$GR,BN$271,FALSE),LEN(VLOOKUP($A114,csapatok!$A:$GR,BN$271,FALSE))-6),'csapat-ranglista'!$A:$CC,BN$272,FALSE)/8,VLOOKUP(VLOOKUP($A114,csapatok!$A:$GR,BN$271,FALSE),'csapat-ranglista'!$A:$CC,BN$272,FALSE)/4),0)</f>
        <v>0</v>
      </c>
      <c r="BO114" s="226">
        <f>IFERROR(IF(RIGHT(VLOOKUP($A114,csapatok!$A:$GR,BO$271,FALSE),5)="Csere",VLOOKUP(LEFT(VLOOKUP($A114,csapatok!$A:$GR,BO$271,FALSE),LEN(VLOOKUP($A114,csapatok!$A:$GR,BO$271,FALSE))-6),'csapat-ranglista'!$A:$CC,BO$272,FALSE)/8,VLOOKUP(VLOOKUP($A114,csapatok!$A:$GR,BO$271,FALSE),'csapat-ranglista'!$A:$CC,BO$272,FALSE)/4),0)</f>
        <v>0</v>
      </c>
      <c r="BP114" s="226">
        <f>IFERROR(IF(RIGHT(VLOOKUP($A114,csapatok!$A:$GR,BP$271,FALSE),5)="Csere",VLOOKUP(LEFT(VLOOKUP($A114,csapatok!$A:$GR,BP$271,FALSE),LEN(VLOOKUP($A114,csapatok!$A:$GR,BP$271,FALSE))-6),'csapat-ranglista'!$A:$CC,BP$272,FALSE)/8,VLOOKUP(VLOOKUP($A114,csapatok!$A:$GR,BP$271,FALSE),'csapat-ranglista'!$A:$CC,BP$272,FALSE)/4),0)</f>
        <v>0</v>
      </c>
      <c r="BQ114" s="226">
        <f>IFERROR(IF(RIGHT(VLOOKUP($A114,csapatok!$A:$GR,BQ$271,FALSE),5)="Csere",VLOOKUP(LEFT(VLOOKUP($A114,csapatok!$A:$GR,BQ$271,FALSE),LEN(VLOOKUP($A114,csapatok!$A:$GR,BQ$271,FALSE))-6),'csapat-ranglista'!$A:$CC,BQ$272,FALSE)/8,VLOOKUP(VLOOKUP($A114,csapatok!$A:$GR,BQ$271,FALSE),'csapat-ranglista'!$A:$CC,BQ$272,FALSE)/4),0)</f>
        <v>0</v>
      </c>
      <c r="BR114" s="226">
        <f>IFERROR(IF(RIGHT(VLOOKUP($A114,csapatok!$A:$GR,BR$271,FALSE),5)="Csere",VLOOKUP(LEFT(VLOOKUP($A114,csapatok!$A:$GR,BR$271,FALSE),LEN(VLOOKUP($A114,csapatok!$A:$GR,BR$271,FALSE))-6),'csapat-ranglista'!$A:$CC,BR$272,FALSE)/8,VLOOKUP(VLOOKUP($A114,csapatok!$A:$GR,BR$271,FALSE),'csapat-ranglista'!$A:$CC,BR$272,FALSE)/4),0)</f>
        <v>0</v>
      </c>
      <c r="BS114" s="226">
        <f>IFERROR(IF(RIGHT(VLOOKUP($A114,csapatok!$A:$GR,BS$271,FALSE),5)="Csere",VLOOKUP(LEFT(VLOOKUP($A114,csapatok!$A:$GR,BS$271,FALSE),LEN(VLOOKUP($A114,csapatok!$A:$GR,BS$271,FALSE))-6),'csapat-ranglista'!$A:$CC,BS$272,FALSE)/8,VLOOKUP(VLOOKUP($A114,csapatok!$A:$GR,BS$271,FALSE),'csapat-ranglista'!$A:$CC,BS$272,FALSE)/4),0)</f>
        <v>0</v>
      </c>
      <c r="BT114" s="226">
        <f>IFERROR(IF(RIGHT(VLOOKUP($A114,csapatok!$A:$GR,BT$271,FALSE),5)="Csere",VLOOKUP(LEFT(VLOOKUP($A114,csapatok!$A:$GR,BT$271,FALSE),LEN(VLOOKUP($A114,csapatok!$A:$GR,BT$271,FALSE))-6),'csapat-ranglista'!$A:$CC,BT$272,FALSE)/8,VLOOKUP(VLOOKUP($A114,csapatok!$A:$GR,BT$271,FALSE),'csapat-ranglista'!$A:$CC,BT$272,FALSE)/4),0)</f>
        <v>0</v>
      </c>
      <c r="BU114" s="226">
        <f>IFERROR(IF(RIGHT(VLOOKUP($A114,csapatok!$A:$GR,BU$271,FALSE),5)="Csere",VLOOKUP(LEFT(VLOOKUP($A114,csapatok!$A:$GR,BU$271,FALSE),LEN(VLOOKUP($A114,csapatok!$A:$GR,BU$271,FALSE))-6),'csapat-ranglista'!$A:$CC,BU$272,FALSE)/8,VLOOKUP(VLOOKUP($A114,csapatok!$A:$GR,BU$271,FALSE),'csapat-ranglista'!$A:$CC,BU$272,FALSE)/4),0)</f>
        <v>0</v>
      </c>
      <c r="BV114" s="226">
        <f>IFERROR(IF(RIGHT(VLOOKUP($A114,csapatok!$A:$GR,BV$271,FALSE),5)="Csere",VLOOKUP(LEFT(VLOOKUP($A114,csapatok!$A:$GR,BV$271,FALSE),LEN(VLOOKUP($A114,csapatok!$A:$GR,BV$271,FALSE))-6),'csapat-ranglista'!$A:$CC,BV$272,FALSE)/8,VLOOKUP(VLOOKUP($A114,csapatok!$A:$GR,BV$271,FALSE),'csapat-ranglista'!$A:$CC,BV$272,FALSE)/4),0)</f>
        <v>0</v>
      </c>
      <c r="BW114" s="226">
        <f>IFERROR(IF(RIGHT(VLOOKUP($A114,csapatok!$A:$GR,BW$271,FALSE),5)="Csere",VLOOKUP(LEFT(VLOOKUP($A114,csapatok!$A:$GR,BW$271,FALSE),LEN(VLOOKUP($A114,csapatok!$A:$GR,BW$271,FALSE))-6),'csapat-ranglista'!$A:$CC,BW$272,FALSE)/8,VLOOKUP(VLOOKUP($A114,csapatok!$A:$GR,BW$271,FALSE),'csapat-ranglista'!$A:$CC,BW$272,FALSE)/4),0)</f>
        <v>0</v>
      </c>
      <c r="BX114" s="226">
        <f>IFERROR(IF(RIGHT(VLOOKUP($A114,csapatok!$A:$GR,BX$271,FALSE),5)="Csere",VLOOKUP(LEFT(VLOOKUP($A114,csapatok!$A:$GR,BX$271,FALSE),LEN(VLOOKUP($A114,csapatok!$A:$GR,BX$271,FALSE))-6),'csapat-ranglista'!$A:$CC,BX$272,FALSE)/8,VLOOKUP(VLOOKUP($A114,csapatok!$A:$GR,BX$271,FALSE),'csapat-ranglista'!$A:$CC,BX$272,FALSE)/4),0)</f>
        <v>0</v>
      </c>
      <c r="BY114" s="226">
        <f>IFERROR(IF(RIGHT(VLOOKUP($A114,csapatok!$A:$GR,BY$271,FALSE),5)="Csere",VLOOKUP(LEFT(VLOOKUP($A114,csapatok!$A:$GR,BY$271,FALSE),LEN(VLOOKUP($A114,csapatok!$A:$GR,BY$271,FALSE))-6),'csapat-ranglista'!$A:$CC,BY$272,FALSE)/8,VLOOKUP(VLOOKUP($A114,csapatok!$A:$GR,BY$271,FALSE),'csapat-ranglista'!$A:$CC,BY$272,FALSE)/4),0)</f>
        <v>0</v>
      </c>
      <c r="BZ114" s="226">
        <f>IFERROR(IF(RIGHT(VLOOKUP($A114,csapatok!$A:$GR,BZ$271,FALSE),5)="Csere",VLOOKUP(LEFT(VLOOKUP($A114,csapatok!$A:$GR,BZ$271,FALSE),LEN(VLOOKUP($A114,csapatok!$A:$GR,BZ$271,FALSE))-6),'csapat-ranglista'!$A:$CC,BZ$272,FALSE)/8,VLOOKUP(VLOOKUP($A114,csapatok!$A:$GR,BZ$271,FALSE),'csapat-ranglista'!$A:$CC,BZ$272,FALSE)/4),0)</f>
        <v>0</v>
      </c>
      <c r="CA114" s="226">
        <f>IFERROR(IF(RIGHT(VLOOKUP($A114,csapatok!$A:$GR,CA$271,FALSE),5)="Csere",VLOOKUP(LEFT(VLOOKUP($A114,csapatok!$A:$GR,CA$271,FALSE),LEN(VLOOKUP($A114,csapatok!$A:$GR,CA$271,FALSE))-6),'csapat-ranglista'!$A:$CC,CA$272,FALSE)/8,VLOOKUP(VLOOKUP($A114,csapatok!$A:$GR,CA$271,FALSE),'csapat-ranglista'!$A:$CC,CA$272,FALSE)/4),0)</f>
        <v>0.35489969796386556</v>
      </c>
      <c r="CB114" s="226">
        <f>IFERROR(IF(RIGHT(VLOOKUP($A114,csapatok!$A:$GR,CB$271,FALSE),5)="Csere",VLOOKUP(LEFT(VLOOKUP($A114,csapatok!$A:$GR,CB$271,FALSE),LEN(VLOOKUP($A114,csapatok!$A:$GR,CB$271,FALSE))-6),'csapat-ranglista'!$A:$CC,CB$272,FALSE)/8,VLOOKUP(VLOOKUP($A114,csapatok!$A:$GR,CB$271,FALSE),'csapat-ranglista'!$A:$CC,CB$272,FALSE)/4),0)</f>
        <v>0</v>
      </c>
      <c r="CC114" s="226">
        <f>IFERROR(IF(RIGHT(VLOOKUP($A114,csapatok!$A:$GR,CC$271,FALSE),5)="Csere",VLOOKUP(LEFT(VLOOKUP($A114,csapatok!$A:$GR,CC$271,FALSE),LEN(VLOOKUP($A114,csapatok!$A:$GR,CC$271,FALSE))-6),'csapat-ranglista'!$A:$CC,CC$272,FALSE)/8,VLOOKUP(VLOOKUP($A114,csapatok!$A:$GR,CC$271,FALSE),'csapat-ranglista'!$A:$CC,CC$272,FALSE)/4),0)</f>
        <v>0</v>
      </c>
      <c r="CD114" s="226">
        <f>IFERROR(IF(RIGHT(VLOOKUP($A114,csapatok!$A:$GR,CD$271,FALSE),5)="Csere",VLOOKUP(LEFT(VLOOKUP($A114,csapatok!$A:$GR,CD$271,FALSE),LEN(VLOOKUP($A114,csapatok!$A:$GR,CD$271,FALSE))-6),'csapat-ranglista'!$A:$CC,CD$272,FALSE)/8,VLOOKUP(VLOOKUP($A114,csapatok!$A:$GR,CD$271,FALSE),'csapat-ranglista'!$A:$CC,CD$272,FALSE)/4),0)</f>
        <v>0</v>
      </c>
      <c r="CE114" s="226">
        <f>IFERROR(IF(RIGHT(VLOOKUP($A114,csapatok!$A:$GR,CE$271,FALSE),5)="Csere",VLOOKUP(LEFT(VLOOKUP($A114,csapatok!$A:$GR,CE$271,FALSE),LEN(VLOOKUP($A114,csapatok!$A:$GR,CE$271,FALSE))-6),'csapat-ranglista'!$A:$CC,CE$272,FALSE)/8,VLOOKUP(VLOOKUP($A114,csapatok!$A:$GR,CE$271,FALSE),'csapat-ranglista'!$A:$CC,CE$272,FALSE)/4),0)</f>
        <v>0</v>
      </c>
      <c r="CF114" s="226">
        <f>IFERROR(IF(RIGHT(VLOOKUP($A114,csapatok!$A:$GR,CF$271,FALSE),5)="Csere",VLOOKUP(LEFT(VLOOKUP($A114,csapatok!$A:$GR,CF$271,FALSE),LEN(VLOOKUP($A114,csapatok!$A:$GR,CF$271,FALSE))-6),'csapat-ranglista'!$A:$CC,CF$272,FALSE)/8,VLOOKUP(VLOOKUP($A114,csapatok!$A:$GR,CF$271,FALSE),'csapat-ranglista'!$A:$CC,CF$272,FALSE)/4),0)</f>
        <v>0</v>
      </c>
      <c r="CG114" s="226">
        <f>IFERROR(IF(RIGHT(VLOOKUP($A114,csapatok!$A:$GR,CG$271,FALSE),5)="Csere",VLOOKUP(LEFT(VLOOKUP($A114,csapatok!$A:$GR,CG$271,FALSE),LEN(VLOOKUP($A114,csapatok!$A:$GR,CG$271,FALSE))-6),'csapat-ranglista'!$A:$CC,CG$272,FALSE)/8,VLOOKUP(VLOOKUP($A114,csapatok!$A:$GR,CG$271,FALSE),'csapat-ranglista'!$A:$CC,CG$272,FALSE)/4),0)</f>
        <v>0</v>
      </c>
      <c r="CH114" s="226">
        <f>IFERROR(IF(RIGHT(VLOOKUP($A114,csapatok!$A:$GR,CH$271,FALSE),5)="Csere",VLOOKUP(LEFT(VLOOKUP($A114,csapatok!$A:$GR,CH$271,FALSE),LEN(VLOOKUP($A114,csapatok!$A:$GR,CH$271,FALSE))-6),'csapat-ranglista'!$A:$CC,CH$272,FALSE)/8,VLOOKUP(VLOOKUP($A114,csapatok!$A:$GR,CH$271,FALSE),'csapat-ranglista'!$A:$CC,CH$272,FALSE)/4),0)</f>
        <v>0</v>
      </c>
      <c r="CI114" s="226">
        <f>IFERROR(IF(RIGHT(VLOOKUP($A114,csapatok!$A:$GR,CI$271,FALSE),5)="Csere",VLOOKUP(LEFT(VLOOKUP($A114,csapatok!$A:$GR,CI$271,FALSE),LEN(VLOOKUP($A114,csapatok!$A:$GR,CI$271,FALSE))-6),'csapat-ranglista'!$A:$CC,CI$272,FALSE)/8,VLOOKUP(VLOOKUP($A114,csapatok!$A:$GR,CI$271,FALSE),'csapat-ranglista'!$A:$CC,CI$272,FALSE)/4),0)</f>
        <v>0</v>
      </c>
      <c r="CJ114" s="227">
        <f>versenyek!$IQ$11*IFERROR(VLOOKUP(VLOOKUP($A114,versenyek!IP:IR,3,FALSE),szabalyok!$A$16:$B$23,2,FALSE)/4,0)</f>
        <v>0</v>
      </c>
      <c r="CK114" s="227">
        <f>versenyek!$IT$11*IFERROR(VLOOKUP(VLOOKUP($A114,versenyek!IS:IU,3,FALSE),szabalyok!$A$16:$B$23,2,FALSE)/4,0)</f>
        <v>0</v>
      </c>
      <c r="CL114" s="226"/>
      <c r="CM114" s="250">
        <f t="shared" si="4"/>
        <v>0.35489969796386556</v>
      </c>
    </row>
    <row r="115" spans="1:91">
      <c r="A115" s="32" t="s">
        <v>1356</v>
      </c>
      <c r="B115" s="292" t="s">
        <v>1404</v>
      </c>
      <c r="C115" s="290" t="s">
        <v>1236</v>
      </c>
      <c r="D115" s="32" t="s">
        <v>101</v>
      </c>
      <c r="E115" s="47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226"/>
      <c r="AC115" s="226"/>
      <c r="AD115" s="226"/>
      <c r="AE115" s="226"/>
      <c r="AF115" s="226"/>
      <c r="AG115" s="226"/>
      <c r="AH115" s="226"/>
      <c r="AI115" s="226"/>
      <c r="AJ115" s="226"/>
      <c r="AK115" s="226"/>
      <c r="AL115" s="226"/>
      <c r="AM115" s="226"/>
      <c r="AN115" s="226"/>
      <c r="AO115" s="226"/>
      <c r="AP115" s="226"/>
      <c r="AQ115" s="226"/>
      <c r="AR115" s="226"/>
      <c r="AS115" s="226"/>
      <c r="AT115" s="226"/>
      <c r="AU115" s="226"/>
      <c r="AV115" s="226"/>
      <c r="AW115" s="226"/>
      <c r="AX115" s="226"/>
      <c r="AY115" s="226"/>
      <c r="AZ115" s="226"/>
      <c r="BA115" s="226"/>
      <c r="BB115" s="226"/>
      <c r="BC115" s="227">
        <f>versenyek!$ES$11*IFERROR(VLOOKUP(VLOOKUP($A115,versenyek!ER:ET,3,FALSE),szabalyok!$A$16:$B$23,2,FALSE)/4,0)</f>
        <v>0</v>
      </c>
      <c r="BD115" s="227"/>
      <c r="BE115" s="226"/>
      <c r="BF115" s="226"/>
      <c r="BG115" s="226"/>
      <c r="BH115" s="226"/>
      <c r="BI115" s="226">
        <f>IFERROR(IF(RIGHT(VLOOKUP($A115,csapatok!$A:$GR,BI$271,FALSE),5)="Csere",VLOOKUP(LEFT(VLOOKUP($A115,csapatok!$A:$GR,BI$271,FALSE),LEN(VLOOKUP($A115,csapatok!$A:$GR,BI$271,FALSE))-6),'csapat-ranglista'!$A:$CC,BI$272,FALSE)/8,VLOOKUP(VLOOKUP($A115,csapatok!$A:$GR,BI$271,FALSE),'csapat-ranglista'!$A:$CC,BI$272,FALSE)/4),0)</f>
        <v>0</v>
      </c>
      <c r="BJ115" s="226">
        <f>IFERROR(IF(RIGHT(VLOOKUP($A115,csapatok!$A:$GR,BJ$271,FALSE),5)="Csere",VLOOKUP(LEFT(VLOOKUP($A115,csapatok!$A:$GR,BJ$271,FALSE),LEN(VLOOKUP($A115,csapatok!$A:$GR,BJ$271,FALSE))-6),'csapat-ranglista'!$A:$CC,BJ$272,FALSE)/8,VLOOKUP(VLOOKUP($A115,csapatok!$A:$GR,BJ$271,FALSE),'csapat-ranglista'!$A:$CC,BJ$272,FALSE)/4),0)</f>
        <v>0</v>
      </c>
      <c r="BK115" s="226">
        <f>IFERROR(IF(RIGHT(VLOOKUP($A115,csapatok!$A:$GR,BK$271,FALSE),5)="Csere",VLOOKUP(LEFT(VLOOKUP($A115,csapatok!$A:$GR,BK$271,FALSE),LEN(VLOOKUP($A115,csapatok!$A:$GR,BK$271,FALSE))-6),'csapat-ranglista'!$A:$CC,BK$272,FALSE)/8,VLOOKUP(VLOOKUP($A115,csapatok!$A:$GR,BK$271,FALSE),'csapat-ranglista'!$A:$CC,BK$272,FALSE)/4),0)</f>
        <v>0</v>
      </c>
      <c r="BL115" s="226">
        <f>IFERROR(IF(RIGHT(VLOOKUP($A115,csapatok!$A:$GR,BL$271,FALSE),5)="Csere",VLOOKUP(LEFT(VLOOKUP($A115,csapatok!$A:$GR,BL$271,FALSE),LEN(VLOOKUP($A115,csapatok!$A:$GR,BL$271,FALSE))-6),'csapat-ranglista'!$A:$CC,BL$272,FALSE)/8,VLOOKUP(VLOOKUP($A115,csapatok!$A:$GR,BL$271,FALSE),'csapat-ranglista'!$A:$CC,BL$272,FALSE)/4),0)</f>
        <v>0</v>
      </c>
      <c r="BM115" s="226">
        <f>IFERROR(IF(RIGHT(VLOOKUP($A115,csapatok!$A:$GR,BM$271,FALSE),5)="Csere",VLOOKUP(LEFT(VLOOKUP($A115,csapatok!$A:$GR,BM$271,FALSE),LEN(VLOOKUP($A115,csapatok!$A:$GR,BM$271,FALSE))-6),'csapat-ranglista'!$A:$CC,BM$272,FALSE)/8,VLOOKUP(VLOOKUP($A115,csapatok!$A:$GR,BM$271,FALSE),'csapat-ranglista'!$A:$CC,BM$272,FALSE)/4),0)</f>
        <v>0</v>
      </c>
      <c r="BN115" s="226">
        <f>IFERROR(IF(RIGHT(VLOOKUP($A115,csapatok!$A:$GR,BN$271,FALSE),5)="Csere",VLOOKUP(LEFT(VLOOKUP($A115,csapatok!$A:$GR,BN$271,FALSE),LEN(VLOOKUP($A115,csapatok!$A:$GR,BN$271,FALSE))-6),'csapat-ranglista'!$A:$CC,BN$272,FALSE)/8,VLOOKUP(VLOOKUP($A115,csapatok!$A:$GR,BN$271,FALSE),'csapat-ranglista'!$A:$CC,BN$272,FALSE)/4),0)</f>
        <v>0</v>
      </c>
      <c r="BO115" s="226">
        <f>IFERROR(IF(RIGHT(VLOOKUP($A115,csapatok!$A:$GR,BO$271,FALSE),5)="Csere",VLOOKUP(LEFT(VLOOKUP($A115,csapatok!$A:$GR,BO$271,FALSE),LEN(VLOOKUP($A115,csapatok!$A:$GR,BO$271,FALSE))-6),'csapat-ranglista'!$A:$CC,BO$272,FALSE)/8,VLOOKUP(VLOOKUP($A115,csapatok!$A:$GR,BO$271,FALSE),'csapat-ranglista'!$A:$CC,BO$272,FALSE)/4),0)</f>
        <v>0</v>
      </c>
      <c r="BP115" s="226">
        <f>IFERROR(IF(RIGHT(VLOOKUP($A115,csapatok!$A:$GR,BP$271,FALSE),5)="Csere",VLOOKUP(LEFT(VLOOKUP($A115,csapatok!$A:$GR,BP$271,FALSE),LEN(VLOOKUP($A115,csapatok!$A:$GR,BP$271,FALSE))-6),'csapat-ranglista'!$A:$CC,BP$272,FALSE)/8,VLOOKUP(VLOOKUP($A115,csapatok!$A:$GR,BP$271,FALSE),'csapat-ranglista'!$A:$CC,BP$272,FALSE)/4),0)</f>
        <v>0</v>
      </c>
      <c r="BQ115" s="226">
        <f>IFERROR(IF(RIGHT(VLOOKUP($A115,csapatok!$A:$GR,BQ$271,FALSE),5)="Csere",VLOOKUP(LEFT(VLOOKUP($A115,csapatok!$A:$GR,BQ$271,FALSE),LEN(VLOOKUP($A115,csapatok!$A:$GR,BQ$271,FALSE))-6),'csapat-ranglista'!$A:$CC,BQ$272,FALSE)/8,VLOOKUP(VLOOKUP($A115,csapatok!$A:$GR,BQ$271,FALSE),'csapat-ranglista'!$A:$CC,BQ$272,FALSE)/4),0)</f>
        <v>0</v>
      </c>
      <c r="BR115" s="226">
        <f>IFERROR(IF(RIGHT(VLOOKUP($A115,csapatok!$A:$GR,BR$271,FALSE),5)="Csere",VLOOKUP(LEFT(VLOOKUP($A115,csapatok!$A:$GR,BR$271,FALSE),LEN(VLOOKUP($A115,csapatok!$A:$GR,BR$271,FALSE))-6),'csapat-ranglista'!$A:$CC,BR$272,FALSE)/8,VLOOKUP(VLOOKUP($A115,csapatok!$A:$GR,BR$271,FALSE),'csapat-ranglista'!$A:$CC,BR$272,FALSE)/4),0)</f>
        <v>0</v>
      </c>
      <c r="BS115" s="226">
        <f>IFERROR(IF(RIGHT(VLOOKUP($A115,csapatok!$A:$GR,BS$271,FALSE),5)="Csere",VLOOKUP(LEFT(VLOOKUP($A115,csapatok!$A:$GR,BS$271,FALSE),LEN(VLOOKUP($A115,csapatok!$A:$GR,BS$271,FALSE))-6),'csapat-ranglista'!$A:$CC,BS$272,FALSE)/8,VLOOKUP(VLOOKUP($A115,csapatok!$A:$GR,BS$271,FALSE),'csapat-ranglista'!$A:$CC,BS$272,FALSE)/4),0)</f>
        <v>0</v>
      </c>
      <c r="BT115" s="226">
        <f>IFERROR(IF(RIGHT(VLOOKUP($A115,csapatok!$A:$GR,BT$271,FALSE),5)="Csere",VLOOKUP(LEFT(VLOOKUP($A115,csapatok!$A:$GR,BT$271,FALSE),LEN(VLOOKUP($A115,csapatok!$A:$GR,BT$271,FALSE))-6),'csapat-ranglista'!$A:$CC,BT$272,FALSE)/8,VLOOKUP(VLOOKUP($A115,csapatok!$A:$GR,BT$271,FALSE),'csapat-ranglista'!$A:$CC,BT$272,FALSE)/4),0)</f>
        <v>0</v>
      </c>
      <c r="BU115" s="226">
        <f>IFERROR(IF(RIGHT(VLOOKUP($A115,csapatok!$A:$GR,BU$271,FALSE),5)="Csere",VLOOKUP(LEFT(VLOOKUP($A115,csapatok!$A:$GR,BU$271,FALSE),LEN(VLOOKUP($A115,csapatok!$A:$GR,BU$271,FALSE))-6),'csapat-ranglista'!$A:$CC,BU$272,FALSE)/8,VLOOKUP(VLOOKUP($A115,csapatok!$A:$GR,BU$271,FALSE),'csapat-ranglista'!$A:$CC,BU$272,FALSE)/4),0)</f>
        <v>0</v>
      </c>
      <c r="BV115" s="226">
        <f>IFERROR(IF(RIGHT(VLOOKUP($A115,csapatok!$A:$GR,BV$271,FALSE),5)="Csere",VLOOKUP(LEFT(VLOOKUP($A115,csapatok!$A:$GR,BV$271,FALSE),LEN(VLOOKUP($A115,csapatok!$A:$GR,BV$271,FALSE))-6),'csapat-ranglista'!$A:$CC,BV$272,FALSE)/8,VLOOKUP(VLOOKUP($A115,csapatok!$A:$GR,BV$271,FALSE),'csapat-ranglista'!$A:$CC,BV$272,FALSE)/4),0)</f>
        <v>0</v>
      </c>
      <c r="BW115" s="226">
        <f>IFERROR(IF(RIGHT(VLOOKUP($A115,csapatok!$A:$GR,BW$271,FALSE),5)="Csere",VLOOKUP(LEFT(VLOOKUP($A115,csapatok!$A:$GR,BW$271,FALSE),LEN(VLOOKUP($A115,csapatok!$A:$GR,BW$271,FALSE))-6),'csapat-ranglista'!$A:$CC,BW$272,FALSE)/8,VLOOKUP(VLOOKUP($A115,csapatok!$A:$GR,BW$271,FALSE),'csapat-ranglista'!$A:$CC,BW$272,FALSE)/4),0)</f>
        <v>0</v>
      </c>
      <c r="BX115" s="226">
        <f>IFERROR(IF(RIGHT(VLOOKUP($A115,csapatok!$A:$GR,BX$271,FALSE),5)="Csere",VLOOKUP(LEFT(VLOOKUP($A115,csapatok!$A:$GR,BX$271,FALSE),LEN(VLOOKUP($A115,csapatok!$A:$GR,BX$271,FALSE))-6),'csapat-ranglista'!$A:$CC,BX$272,FALSE)/8,VLOOKUP(VLOOKUP($A115,csapatok!$A:$GR,BX$271,FALSE),'csapat-ranglista'!$A:$CC,BX$272,FALSE)/4),0)</f>
        <v>0</v>
      </c>
      <c r="BY115" s="226">
        <f>IFERROR(IF(RIGHT(VLOOKUP($A115,csapatok!$A:$GR,BY$271,FALSE),5)="Csere",VLOOKUP(LEFT(VLOOKUP($A115,csapatok!$A:$GR,BY$271,FALSE),LEN(VLOOKUP($A115,csapatok!$A:$GR,BY$271,FALSE))-6),'csapat-ranglista'!$A:$CC,BY$272,FALSE)/8,VLOOKUP(VLOOKUP($A115,csapatok!$A:$GR,BY$271,FALSE),'csapat-ranglista'!$A:$CC,BY$272,FALSE)/4),0)</f>
        <v>0</v>
      </c>
      <c r="BZ115" s="226">
        <f>IFERROR(IF(RIGHT(VLOOKUP($A115,csapatok!$A:$GR,BZ$271,FALSE),5)="Csere",VLOOKUP(LEFT(VLOOKUP($A115,csapatok!$A:$GR,BZ$271,FALSE),LEN(VLOOKUP($A115,csapatok!$A:$GR,BZ$271,FALSE))-6),'csapat-ranglista'!$A:$CC,BZ$272,FALSE)/8,VLOOKUP(VLOOKUP($A115,csapatok!$A:$GR,BZ$271,FALSE),'csapat-ranglista'!$A:$CC,BZ$272,FALSE)/4),0)</f>
        <v>0</v>
      </c>
      <c r="CA115" s="226">
        <f>IFERROR(IF(RIGHT(VLOOKUP($A115,csapatok!$A:$GR,CA$271,FALSE),5)="Csere",VLOOKUP(LEFT(VLOOKUP($A115,csapatok!$A:$GR,CA$271,FALSE),LEN(VLOOKUP($A115,csapatok!$A:$GR,CA$271,FALSE))-6),'csapat-ranglista'!$A:$CC,CA$272,FALSE)/8,VLOOKUP(VLOOKUP($A115,csapatok!$A:$GR,CA$271,FALSE),'csapat-ranglista'!$A:$CC,CA$272,FALSE)/4),0)</f>
        <v>0.35489969796386556</v>
      </c>
      <c r="CB115" s="226">
        <f>IFERROR(IF(RIGHT(VLOOKUP($A115,csapatok!$A:$GR,CB$271,FALSE),5)="Csere",VLOOKUP(LEFT(VLOOKUP($A115,csapatok!$A:$GR,CB$271,FALSE),LEN(VLOOKUP($A115,csapatok!$A:$GR,CB$271,FALSE))-6),'csapat-ranglista'!$A:$CC,CB$272,FALSE)/8,VLOOKUP(VLOOKUP($A115,csapatok!$A:$GR,CB$271,FALSE),'csapat-ranglista'!$A:$CC,CB$272,FALSE)/4),0)</f>
        <v>0</v>
      </c>
      <c r="CC115" s="226">
        <f>IFERROR(IF(RIGHT(VLOOKUP($A115,csapatok!$A:$GR,CC$271,FALSE),5)="Csere",VLOOKUP(LEFT(VLOOKUP($A115,csapatok!$A:$GR,CC$271,FALSE),LEN(VLOOKUP($A115,csapatok!$A:$GR,CC$271,FALSE))-6),'csapat-ranglista'!$A:$CC,CC$272,FALSE)/8,VLOOKUP(VLOOKUP($A115,csapatok!$A:$GR,CC$271,FALSE),'csapat-ranglista'!$A:$CC,CC$272,FALSE)/4),0)</f>
        <v>0</v>
      </c>
      <c r="CD115" s="226">
        <f>IFERROR(IF(RIGHT(VLOOKUP($A115,csapatok!$A:$GR,CD$271,FALSE),5)="Csere",VLOOKUP(LEFT(VLOOKUP($A115,csapatok!$A:$GR,CD$271,FALSE),LEN(VLOOKUP($A115,csapatok!$A:$GR,CD$271,FALSE))-6),'csapat-ranglista'!$A:$CC,CD$272,FALSE)/8,VLOOKUP(VLOOKUP($A115,csapatok!$A:$GR,CD$271,FALSE),'csapat-ranglista'!$A:$CC,CD$272,FALSE)/4),0)</f>
        <v>0</v>
      </c>
      <c r="CE115" s="226">
        <f>IFERROR(IF(RIGHT(VLOOKUP($A115,csapatok!$A:$GR,CE$271,FALSE),5)="Csere",VLOOKUP(LEFT(VLOOKUP($A115,csapatok!$A:$GR,CE$271,FALSE),LEN(VLOOKUP($A115,csapatok!$A:$GR,CE$271,FALSE))-6),'csapat-ranglista'!$A:$CC,CE$272,FALSE)/8,VLOOKUP(VLOOKUP($A115,csapatok!$A:$GR,CE$271,FALSE),'csapat-ranglista'!$A:$CC,CE$272,FALSE)/4),0)</f>
        <v>0</v>
      </c>
      <c r="CF115" s="226">
        <f>IFERROR(IF(RIGHT(VLOOKUP($A115,csapatok!$A:$GR,CF$271,FALSE),5)="Csere",VLOOKUP(LEFT(VLOOKUP($A115,csapatok!$A:$GR,CF$271,FALSE),LEN(VLOOKUP($A115,csapatok!$A:$GR,CF$271,FALSE))-6),'csapat-ranglista'!$A:$CC,CF$272,FALSE)/8,VLOOKUP(VLOOKUP($A115,csapatok!$A:$GR,CF$271,FALSE),'csapat-ranglista'!$A:$CC,CF$272,FALSE)/4),0)</f>
        <v>0</v>
      </c>
      <c r="CG115" s="226">
        <f>IFERROR(IF(RIGHT(VLOOKUP($A115,csapatok!$A:$GR,CG$271,FALSE),5)="Csere",VLOOKUP(LEFT(VLOOKUP($A115,csapatok!$A:$GR,CG$271,FALSE),LEN(VLOOKUP($A115,csapatok!$A:$GR,CG$271,FALSE))-6),'csapat-ranglista'!$A:$CC,CG$272,FALSE)/8,VLOOKUP(VLOOKUP($A115,csapatok!$A:$GR,CG$271,FALSE),'csapat-ranglista'!$A:$CC,CG$272,FALSE)/4),0)</f>
        <v>0</v>
      </c>
      <c r="CH115" s="226">
        <f>IFERROR(IF(RIGHT(VLOOKUP($A115,csapatok!$A:$GR,CH$271,FALSE),5)="Csere",VLOOKUP(LEFT(VLOOKUP($A115,csapatok!$A:$GR,CH$271,FALSE),LEN(VLOOKUP($A115,csapatok!$A:$GR,CH$271,FALSE))-6),'csapat-ranglista'!$A:$CC,CH$272,FALSE)/8,VLOOKUP(VLOOKUP($A115,csapatok!$A:$GR,CH$271,FALSE),'csapat-ranglista'!$A:$CC,CH$272,FALSE)/4),0)</f>
        <v>0</v>
      </c>
      <c r="CI115" s="226">
        <f>IFERROR(IF(RIGHT(VLOOKUP($A115,csapatok!$A:$GR,CI$271,FALSE),5)="Csere",VLOOKUP(LEFT(VLOOKUP($A115,csapatok!$A:$GR,CI$271,FALSE),LEN(VLOOKUP($A115,csapatok!$A:$GR,CI$271,FALSE))-6),'csapat-ranglista'!$A:$CC,CI$272,FALSE)/8,VLOOKUP(VLOOKUP($A115,csapatok!$A:$GR,CI$271,FALSE),'csapat-ranglista'!$A:$CC,CI$272,FALSE)/4),0)</f>
        <v>0</v>
      </c>
      <c r="CJ115" s="227">
        <f>versenyek!$IQ$11*IFERROR(VLOOKUP(VLOOKUP($A115,versenyek!IP:IR,3,FALSE),szabalyok!$A$16:$B$23,2,FALSE)/4,0)</f>
        <v>0</v>
      </c>
      <c r="CK115" s="227">
        <f>versenyek!$IT$11*IFERROR(VLOOKUP(VLOOKUP($A115,versenyek!IS:IU,3,FALSE),szabalyok!$A$16:$B$23,2,FALSE)/4,0)</f>
        <v>0</v>
      </c>
      <c r="CL115" s="226"/>
      <c r="CM115" s="250">
        <f t="shared" si="4"/>
        <v>0.35489969796386556</v>
      </c>
    </row>
    <row r="116" spans="1:91">
      <c r="A116" s="32" t="s">
        <v>1357</v>
      </c>
      <c r="B116" s="2">
        <v>33757</v>
      </c>
      <c r="C116" s="133" t="s">
        <v>1236</v>
      </c>
      <c r="D116" s="32" t="s">
        <v>101</v>
      </c>
      <c r="E116" s="47"/>
      <c r="F116" s="32">
        <v>0</v>
      </c>
      <c r="G116" s="32">
        <v>0.89530770886180866</v>
      </c>
      <c r="H116" s="32">
        <v>0</v>
      </c>
      <c r="I116" s="32">
        <v>0</v>
      </c>
      <c r="J116" s="32">
        <v>0</v>
      </c>
      <c r="K116" s="32">
        <v>0</v>
      </c>
      <c r="L116" s="32">
        <v>0</v>
      </c>
      <c r="M116" s="32">
        <v>0</v>
      </c>
      <c r="N116" s="32">
        <v>12.921405944766192</v>
      </c>
      <c r="O116" s="32">
        <v>0</v>
      </c>
      <c r="P116" s="32">
        <v>0</v>
      </c>
      <c r="Q116" s="32">
        <v>1.4439569751222083</v>
      </c>
      <c r="R116" s="32">
        <v>0</v>
      </c>
      <c r="S116" s="32">
        <v>0</v>
      </c>
      <c r="T116" s="32">
        <v>8.6923748193989301</v>
      </c>
      <c r="U116" s="32">
        <v>0</v>
      </c>
      <c r="V116" s="32">
        <v>0</v>
      </c>
      <c r="W116" s="32">
        <v>0</v>
      </c>
      <c r="X116" s="32">
        <f>IFERROR(IF(RIGHT(VLOOKUP($A116,csapatok!$A:$BL,X$271,FALSE),5)="Csere",VLOOKUP(LEFT(VLOOKUP($A116,csapatok!$A:$BL,X$271,FALSE),LEN(VLOOKUP($A116,csapatok!$A:$BL,X$271,FALSE))-6),'csapat-ranglista'!$A:$CC,X$272,FALSE)/8,VLOOKUP(VLOOKUP($A116,csapatok!$A:$BL,X$271,FALSE),'csapat-ranglista'!$A:$CC,X$272,FALSE)/4),0)</f>
        <v>0</v>
      </c>
      <c r="Y116" s="32">
        <f>IFERROR(IF(RIGHT(VLOOKUP($A116,csapatok!$A:$BL,Y$271,FALSE),5)="Csere",VLOOKUP(LEFT(VLOOKUP($A116,csapatok!$A:$BL,Y$271,FALSE),LEN(VLOOKUP($A116,csapatok!$A:$BL,Y$271,FALSE))-6),'csapat-ranglista'!$A:$CC,Y$272,FALSE)/8,VLOOKUP(VLOOKUP($A116,csapatok!$A:$BL,Y$271,FALSE),'csapat-ranglista'!$A:$CC,Y$272,FALSE)/4),0)</f>
        <v>0</v>
      </c>
      <c r="Z116" s="32">
        <f>IFERROR(IF(RIGHT(VLOOKUP($A116,csapatok!$A:$BL,Z$271,FALSE),5)="Csere",VLOOKUP(LEFT(VLOOKUP($A116,csapatok!$A:$BL,Z$271,FALSE),LEN(VLOOKUP($A116,csapatok!$A:$BL,Z$271,FALSE))-6),'csapat-ranglista'!$A:$CC,Z$272,FALSE)/8,VLOOKUP(VLOOKUP($A116,csapatok!$A:$BL,Z$271,FALSE),'csapat-ranglista'!$A:$CC,Z$272,FALSE)/4),0)</f>
        <v>0</v>
      </c>
      <c r="AA116" s="32">
        <f>IFERROR(IF(RIGHT(VLOOKUP($A116,csapatok!$A:$BL,AA$271,FALSE),5)="Csere",VLOOKUP(LEFT(VLOOKUP($A116,csapatok!$A:$BL,AA$271,FALSE),LEN(VLOOKUP($A116,csapatok!$A:$BL,AA$271,FALSE))-6),'csapat-ranglista'!$A:$CC,AA$272,FALSE)/8,VLOOKUP(VLOOKUP($A116,csapatok!$A:$BL,AA$271,FALSE),'csapat-ranglista'!$A:$CC,AA$272,FALSE)/4),0)</f>
        <v>0</v>
      </c>
      <c r="AB116" s="226">
        <f>IFERROR(IF(RIGHT(VLOOKUP($A116,csapatok!$A:$BL,AB$271,FALSE),5)="Csere",VLOOKUP(LEFT(VLOOKUP($A116,csapatok!$A:$BL,AB$271,FALSE),LEN(VLOOKUP($A116,csapatok!$A:$BL,AB$271,FALSE))-6),'csapat-ranglista'!$A:$CC,AB$272,FALSE)/8,VLOOKUP(VLOOKUP($A116,csapatok!$A:$BL,AB$271,FALSE),'csapat-ranglista'!$A:$CC,AB$272,FALSE)/4),0)</f>
        <v>0</v>
      </c>
      <c r="AC116" s="226">
        <f>IFERROR(IF(RIGHT(VLOOKUP($A116,csapatok!$A:$BL,AC$271,FALSE),5)="Csere",VLOOKUP(LEFT(VLOOKUP($A116,csapatok!$A:$BL,AC$271,FALSE),LEN(VLOOKUP($A116,csapatok!$A:$BL,AC$271,FALSE))-6),'csapat-ranglista'!$A:$CC,AC$272,FALSE)/8,VLOOKUP(VLOOKUP($A116,csapatok!$A:$BL,AC$271,FALSE),'csapat-ranglista'!$A:$CC,AC$272,FALSE)/4),0)</f>
        <v>0</v>
      </c>
      <c r="AD116" s="226">
        <f>IFERROR(IF(RIGHT(VLOOKUP($A116,csapatok!$A:$BL,AD$271,FALSE),5)="Csere",VLOOKUP(LEFT(VLOOKUP($A116,csapatok!$A:$BL,AD$271,FALSE),LEN(VLOOKUP($A116,csapatok!$A:$BL,AD$271,FALSE))-6),'csapat-ranglista'!$A:$CC,AD$272,FALSE)/8,VLOOKUP(VLOOKUP($A116,csapatok!$A:$BL,AD$271,FALSE),'csapat-ranglista'!$A:$CC,AD$272,FALSE)/4),0)</f>
        <v>0</v>
      </c>
      <c r="AE116" s="226">
        <f>IFERROR(IF(RIGHT(VLOOKUP($A116,csapatok!$A:$BL,AE$271,FALSE),5)="Csere",VLOOKUP(LEFT(VLOOKUP($A116,csapatok!$A:$BL,AE$271,FALSE),LEN(VLOOKUP($A116,csapatok!$A:$BL,AE$271,FALSE))-6),'csapat-ranglista'!$A:$CC,AE$272,FALSE)/8,VLOOKUP(VLOOKUP($A116,csapatok!$A:$BL,AE$271,FALSE),'csapat-ranglista'!$A:$CC,AE$272,FALSE)/4),0)</f>
        <v>0</v>
      </c>
      <c r="AF116" s="226">
        <f>IFERROR(IF(RIGHT(VLOOKUP($A116,csapatok!$A:$BL,AF$271,FALSE),5)="Csere",VLOOKUP(LEFT(VLOOKUP($A116,csapatok!$A:$BL,AF$271,FALSE),LEN(VLOOKUP($A116,csapatok!$A:$BL,AF$271,FALSE))-6),'csapat-ranglista'!$A:$CC,AF$272,FALSE)/8,VLOOKUP(VLOOKUP($A116,csapatok!$A:$BL,AF$271,FALSE),'csapat-ranglista'!$A:$CC,AF$272,FALSE)/4),0)</f>
        <v>0</v>
      </c>
      <c r="AG116" s="226">
        <f>IFERROR(IF(RIGHT(VLOOKUP($A116,csapatok!$A:$BL,AG$271,FALSE),5)="Csere",VLOOKUP(LEFT(VLOOKUP($A116,csapatok!$A:$BL,AG$271,FALSE),LEN(VLOOKUP($A116,csapatok!$A:$BL,AG$271,FALSE))-6),'csapat-ranglista'!$A:$CC,AG$272,FALSE)/8,VLOOKUP(VLOOKUP($A116,csapatok!$A:$BL,AG$271,FALSE),'csapat-ranglista'!$A:$CC,AG$272,FALSE)/4),0)</f>
        <v>0</v>
      </c>
      <c r="AH116" s="226">
        <f>IFERROR(IF(RIGHT(VLOOKUP($A116,csapatok!$A:$BL,AH$271,FALSE),5)="Csere",VLOOKUP(LEFT(VLOOKUP($A116,csapatok!$A:$BL,AH$271,FALSE),LEN(VLOOKUP($A116,csapatok!$A:$BL,AH$271,FALSE))-6),'csapat-ranglista'!$A:$CC,AH$272,FALSE)/8,VLOOKUP(VLOOKUP($A116,csapatok!$A:$BL,AH$271,FALSE),'csapat-ranglista'!$A:$CC,AH$272,FALSE)/4),0)</f>
        <v>0</v>
      </c>
      <c r="AI116" s="226">
        <f>IFERROR(IF(RIGHT(VLOOKUP($A116,csapatok!$A:$BL,AI$271,FALSE),5)="Csere",VLOOKUP(LEFT(VLOOKUP($A116,csapatok!$A:$BL,AI$271,FALSE),LEN(VLOOKUP($A116,csapatok!$A:$BL,AI$271,FALSE))-6),'csapat-ranglista'!$A:$CC,AI$272,FALSE)/8,VLOOKUP(VLOOKUP($A116,csapatok!$A:$BL,AI$271,FALSE),'csapat-ranglista'!$A:$CC,AI$272,FALSE)/4),0)</f>
        <v>0</v>
      </c>
      <c r="AJ116" s="226">
        <f>IFERROR(IF(RIGHT(VLOOKUP($A116,csapatok!$A:$BL,AJ$271,FALSE),5)="Csere",VLOOKUP(LEFT(VLOOKUP($A116,csapatok!$A:$BL,AJ$271,FALSE),LEN(VLOOKUP($A116,csapatok!$A:$BL,AJ$271,FALSE))-6),'csapat-ranglista'!$A:$CC,AJ$272,FALSE)/8,VLOOKUP(VLOOKUP($A116,csapatok!$A:$BL,AJ$271,FALSE),'csapat-ranglista'!$A:$CC,AJ$272,FALSE)/2),0)</f>
        <v>0</v>
      </c>
      <c r="AK116" s="226">
        <f>IFERROR(IF(RIGHT(VLOOKUP($A116,csapatok!$A:$CN,AK$271,FALSE),5)="Csere",VLOOKUP(LEFT(VLOOKUP($A116,csapatok!$A:$CN,AK$271,FALSE),LEN(VLOOKUP($A116,csapatok!$A:$CN,AK$271,FALSE))-6),'csapat-ranglista'!$A:$CC,AK$272,FALSE)/8,VLOOKUP(VLOOKUP($A116,csapatok!$A:$CN,AK$271,FALSE),'csapat-ranglista'!$A:$CC,AK$272,FALSE)/4),0)</f>
        <v>0</v>
      </c>
      <c r="AL116" s="226">
        <f>IFERROR(IF(RIGHT(VLOOKUP($A116,csapatok!$A:$CN,AL$271,FALSE),5)="Csere",VLOOKUP(LEFT(VLOOKUP($A116,csapatok!$A:$CN,AL$271,FALSE),LEN(VLOOKUP($A116,csapatok!$A:$CN,AL$271,FALSE))-6),'csapat-ranglista'!$A:$CC,AL$272,FALSE)/8,VLOOKUP(VLOOKUP($A116,csapatok!$A:$CN,AL$271,FALSE),'csapat-ranglista'!$A:$CC,AL$272,FALSE)/4),0)</f>
        <v>0</v>
      </c>
      <c r="AM116" s="226">
        <f>IFERROR(IF(RIGHT(VLOOKUP($A116,csapatok!$A:$CN,AM$271,FALSE),5)="Csere",VLOOKUP(LEFT(VLOOKUP($A116,csapatok!$A:$CN,AM$271,FALSE),LEN(VLOOKUP($A116,csapatok!$A:$CN,AM$271,FALSE))-6),'csapat-ranglista'!$A:$CC,AM$272,FALSE)/8,VLOOKUP(VLOOKUP($A116,csapatok!$A:$CN,AM$271,FALSE),'csapat-ranglista'!$A:$CC,AM$272,FALSE)/4),0)</f>
        <v>0</v>
      </c>
      <c r="AN116" s="226">
        <f>IFERROR(IF(RIGHT(VLOOKUP($A116,csapatok!$A:$CN,AN$271,FALSE),5)="Csere",VLOOKUP(LEFT(VLOOKUP($A116,csapatok!$A:$CN,AN$271,FALSE),LEN(VLOOKUP($A116,csapatok!$A:$CN,AN$271,FALSE))-6),'csapat-ranglista'!$A:$CC,AN$272,FALSE)/8,VLOOKUP(VLOOKUP($A116,csapatok!$A:$CN,AN$271,FALSE),'csapat-ranglista'!$A:$CC,AN$272,FALSE)/4),0)</f>
        <v>0</v>
      </c>
      <c r="AO116" s="226">
        <f>IFERROR(IF(RIGHT(VLOOKUP($A116,csapatok!$A:$CN,AO$271,FALSE),5)="Csere",VLOOKUP(LEFT(VLOOKUP($A116,csapatok!$A:$CN,AO$271,FALSE),LEN(VLOOKUP($A116,csapatok!$A:$CN,AO$271,FALSE))-6),'csapat-ranglista'!$A:$CC,AO$272,FALSE)/8,VLOOKUP(VLOOKUP($A116,csapatok!$A:$CN,AO$271,FALSE),'csapat-ranglista'!$A:$CC,AO$272,FALSE)/4),0)</f>
        <v>0</v>
      </c>
      <c r="AP116" s="226">
        <f>IFERROR(IF(RIGHT(VLOOKUP($A116,csapatok!$A:$CN,AP$271,FALSE),5)="Csere",VLOOKUP(LEFT(VLOOKUP($A116,csapatok!$A:$CN,AP$271,FALSE),LEN(VLOOKUP($A116,csapatok!$A:$CN,AP$271,FALSE))-6),'csapat-ranglista'!$A:$CC,AP$272,FALSE)/8,VLOOKUP(VLOOKUP($A116,csapatok!$A:$CN,AP$271,FALSE),'csapat-ranglista'!$A:$CC,AP$272,FALSE)/4),0)</f>
        <v>0</v>
      </c>
      <c r="AQ116" s="226">
        <f>IFERROR(IF(RIGHT(VLOOKUP($A116,csapatok!$A:$CN,AQ$271,FALSE),5)="Csere",VLOOKUP(LEFT(VLOOKUP($A116,csapatok!$A:$CN,AQ$271,FALSE),LEN(VLOOKUP($A116,csapatok!$A:$CN,AQ$271,FALSE))-6),'csapat-ranglista'!$A:$CC,AQ$272,FALSE)/8,VLOOKUP(VLOOKUP($A116,csapatok!$A:$CN,AQ$271,FALSE),'csapat-ranglista'!$A:$CC,AQ$272,FALSE)/4),0)</f>
        <v>0</v>
      </c>
      <c r="AR116" s="226">
        <f>IFERROR(IF(RIGHT(VLOOKUP($A116,csapatok!$A:$CN,AR$271,FALSE),5)="Csere",VLOOKUP(LEFT(VLOOKUP($A116,csapatok!$A:$CN,AR$271,FALSE),LEN(VLOOKUP($A116,csapatok!$A:$CN,AR$271,FALSE))-6),'csapat-ranglista'!$A:$CC,AR$272,FALSE)/8,VLOOKUP(VLOOKUP($A116,csapatok!$A:$CN,AR$271,FALSE),'csapat-ranglista'!$A:$CC,AR$272,FALSE)/4),0)</f>
        <v>0</v>
      </c>
      <c r="AS116" s="226">
        <f>IFERROR(IF(RIGHT(VLOOKUP($A116,csapatok!$A:$CN,AS$271,FALSE),5)="Csere",VLOOKUP(LEFT(VLOOKUP($A116,csapatok!$A:$CN,AS$271,FALSE),LEN(VLOOKUP($A116,csapatok!$A:$CN,AS$271,FALSE))-6),'csapat-ranglista'!$A:$CC,AS$272,FALSE)/8,VLOOKUP(VLOOKUP($A116,csapatok!$A:$CN,AS$271,FALSE),'csapat-ranglista'!$A:$CC,AS$272,FALSE)/4),0)</f>
        <v>0</v>
      </c>
      <c r="AT116" s="226">
        <f>IFERROR(IF(RIGHT(VLOOKUP($A116,csapatok!$A:$CN,AT$271,FALSE),5)="Csere",VLOOKUP(LEFT(VLOOKUP($A116,csapatok!$A:$CN,AT$271,FALSE),LEN(VLOOKUP($A116,csapatok!$A:$CN,AT$271,FALSE))-6),'csapat-ranglista'!$A:$CC,AT$272,FALSE)/8,VLOOKUP(VLOOKUP($A116,csapatok!$A:$CN,AT$271,FALSE),'csapat-ranglista'!$A:$CC,AT$272,FALSE)/4),0)</f>
        <v>0</v>
      </c>
      <c r="AU116" s="226">
        <f>IFERROR(IF(RIGHT(VLOOKUP($A116,csapatok!$A:$CN,AU$271,FALSE),5)="Csere",VLOOKUP(LEFT(VLOOKUP($A116,csapatok!$A:$CN,AU$271,FALSE),LEN(VLOOKUP($A116,csapatok!$A:$CN,AU$271,FALSE))-6),'csapat-ranglista'!$A:$CC,AU$272,FALSE)/8,VLOOKUP(VLOOKUP($A116,csapatok!$A:$CN,AU$271,FALSE),'csapat-ranglista'!$A:$CC,AU$272,FALSE)/4),0)</f>
        <v>0</v>
      </c>
      <c r="AV116" s="226">
        <f>IFERROR(IF(RIGHT(VLOOKUP($A116,csapatok!$A:$CN,AV$271,FALSE),5)="Csere",VLOOKUP(LEFT(VLOOKUP($A116,csapatok!$A:$CN,AV$271,FALSE),LEN(VLOOKUP($A116,csapatok!$A:$CN,AV$271,FALSE))-6),'csapat-ranglista'!$A:$CC,AV$272,FALSE)/8,VLOOKUP(VLOOKUP($A116,csapatok!$A:$CN,AV$271,FALSE),'csapat-ranglista'!$A:$CC,AV$272,FALSE)/4),0)</f>
        <v>0</v>
      </c>
      <c r="AW116" s="226">
        <f>IFERROR(IF(RIGHT(VLOOKUP($A116,csapatok!$A:$CN,AW$271,FALSE),5)="Csere",VLOOKUP(LEFT(VLOOKUP($A116,csapatok!$A:$CN,AW$271,FALSE),LEN(VLOOKUP($A116,csapatok!$A:$CN,AW$271,FALSE))-6),'csapat-ranglista'!$A:$CC,AW$272,FALSE)/8,VLOOKUP(VLOOKUP($A116,csapatok!$A:$CN,AW$271,FALSE),'csapat-ranglista'!$A:$CC,AW$272,FALSE)/4),0)</f>
        <v>0</v>
      </c>
      <c r="AX116" s="226">
        <f>IFERROR(IF(RIGHT(VLOOKUP($A116,csapatok!$A:$CN,AX$271,FALSE),5)="Csere",VLOOKUP(LEFT(VLOOKUP($A116,csapatok!$A:$CN,AX$271,FALSE),LEN(VLOOKUP($A116,csapatok!$A:$CN,AX$271,FALSE))-6),'csapat-ranglista'!$A:$CC,AX$272,FALSE)/8,VLOOKUP(VLOOKUP($A116,csapatok!$A:$CN,AX$271,FALSE),'csapat-ranglista'!$A:$CC,AX$272,FALSE)/4),0)</f>
        <v>0</v>
      </c>
      <c r="AY116" s="226">
        <f>IFERROR(IF(RIGHT(VLOOKUP($A116,csapatok!$A:$GR,AY$271,FALSE),5)="Csere",VLOOKUP(LEFT(VLOOKUP($A116,csapatok!$A:$GR,AY$271,FALSE),LEN(VLOOKUP($A116,csapatok!$A:$GR,AY$271,FALSE))-6),'csapat-ranglista'!$A:$CC,AY$272,FALSE)/8,VLOOKUP(VLOOKUP($A116,csapatok!$A:$GR,AY$271,FALSE),'csapat-ranglista'!$A:$CC,AY$272,FALSE)/4),0)</f>
        <v>0</v>
      </c>
      <c r="AZ116" s="226">
        <f>IFERROR(IF(RIGHT(VLOOKUP($A116,csapatok!$A:$GR,AZ$271,FALSE),5)="Csere",VLOOKUP(LEFT(VLOOKUP($A116,csapatok!$A:$GR,AZ$271,FALSE),LEN(VLOOKUP($A116,csapatok!$A:$GR,AZ$271,FALSE))-6),'csapat-ranglista'!$A:$CC,AZ$272,FALSE)/8,VLOOKUP(VLOOKUP($A116,csapatok!$A:$GR,AZ$271,FALSE),'csapat-ranglista'!$A:$CC,AZ$272,FALSE)/4),0)</f>
        <v>0</v>
      </c>
      <c r="BA116" s="226">
        <f>IFERROR(IF(RIGHT(VLOOKUP($A116,csapatok!$A:$GR,BA$271,FALSE),5)="Csere",VLOOKUP(LEFT(VLOOKUP($A116,csapatok!$A:$GR,BA$271,FALSE),LEN(VLOOKUP($A116,csapatok!$A:$GR,BA$271,FALSE))-6),'csapat-ranglista'!$A:$CC,BA$272,FALSE)/8,VLOOKUP(VLOOKUP($A116,csapatok!$A:$GR,BA$271,FALSE),'csapat-ranglista'!$A:$CC,BA$272,FALSE)/4),0)</f>
        <v>0</v>
      </c>
      <c r="BB116" s="226">
        <f>IFERROR(IF(RIGHT(VLOOKUP($A116,csapatok!$A:$GR,BB$271,FALSE),5)="Csere",VLOOKUP(LEFT(VLOOKUP($A116,csapatok!$A:$GR,BB$271,FALSE),LEN(VLOOKUP($A116,csapatok!$A:$GR,BB$271,FALSE))-6),'csapat-ranglista'!$A:$CC,BB$272,FALSE)/8,VLOOKUP(VLOOKUP($A116,csapatok!$A:$GR,BB$271,FALSE),'csapat-ranglista'!$A:$CC,BB$272,FALSE)/4),0)</f>
        <v>0</v>
      </c>
      <c r="BC116" s="227">
        <f>versenyek!$ES$11*IFERROR(VLOOKUP(VLOOKUP($A116,versenyek!ER:ET,3,FALSE),szabalyok!$A$16:$B$23,2,FALSE)/4,0)</f>
        <v>0</v>
      </c>
      <c r="BD116" s="227">
        <f>versenyek!$EV$11*IFERROR(VLOOKUP(VLOOKUP($A116,versenyek!EU:EW,3,FALSE),szabalyok!$A$16:$B$23,2,FALSE)/4,0)</f>
        <v>0</v>
      </c>
      <c r="BE116" s="226">
        <f>IFERROR(IF(RIGHT(VLOOKUP($A116,csapatok!$A:$GR,BE$271,FALSE),5)="Csere",VLOOKUP(LEFT(VLOOKUP($A116,csapatok!$A:$GR,BE$271,FALSE),LEN(VLOOKUP($A116,csapatok!$A:$GR,BE$271,FALSE))-6),'csapat-ranglista'!$A:$CC,BE$272,FALSE)/8,VLOOKUP(VLOOKUP($A116,csapatok!$A:$GR,BE$271,FALSE),'csapat-ranglista'!$A:$CC,BE$272,FALSE)/4),0)</f>
        <v>0</v>
      </c>
      <c r="BF116" s="226">
        <f>IFERROR(IF(RIGHT(VLOOKUP($A116,csapatok!$A:$GR,BF$271,FALSE),5)="Csere",VLOOKUP(LEFT(VLOOKUP($A116,csapatok!$A:$GR,BF$271,FALSE),LEN(VLOOKUP($A116,csapatok!$A:$GR,BF$271,FALSE))-6),'csapat-ranglista'!$A:$CC,BF$272,FALSE)/8,VLOOKUP(VLOOKUP($A116,csapatok!$A:$GR,BF$271,FALSE),'csapat-ranglista'!$A:$CC,BF$272,FALSE)/4),0)</f>
        <v>0</v>
      </c>
      <c r="BG116" s="226">
        <f>IFERROR(IF(RIGHT(VLOOKUP($A116,csapatok!$A:$GR,BG$271,FALSE),5)="Csere",VLOOKUP(LEFT(VLOOKUP($A116,csapatok!$A:$GR,BG$271,FALSE),LEN(VLOOKUP($A116,csapatok!$A:$GR,BG$271,FALSE))-6),'csapat-ranglista'!$A:$CC,BG$272,FALSE)/8,VLOOKUP(VLOOKUP($A116,csapatok!$A:$GR,BG$271,FALSE),'csapat-ranglista'!$A:$CC,BG$272,FALSE)/4),0)</f>
        <v>0</v>
      </c>
      <c r="BH116" s="226">
        <f>IFERROR(IF(RIGHT(VLOOKUP($A116,csapatok!$A:$GR,BH$271,FALSE),5)="Csere",VLOOKUP(LEFT(VLOOKUP($A116,csapatok!$A:$GR,BH$271,FALSE),LEN(VLOOKUP($A116,csapatok!$A:$GR,BH$271,FALSE))-6),'csapat-ranglista'!$A:$CC,BH$272,FALSE)/8,VLOOKUP(VLOOKUP($A116,csapatok!$A:$GR,BH$271,FALSE),'csapat-ranglista'!$A:$CC,BH$272,FALSE)/4),0)</f>
        <v>0</v>
      </c>
      <c r="BI116" s="226">
        <f>IFERROR(IF(RIGHT(VLOOKUP($A116,csapatok!$A:$GR,BI$271,FALSE),5)="Csere",VLOOKUP(LEFT(VLOOKUP($A116,csapatok!$A:$GR,BI$271,FALSE),LEN(VLOOKUP($A116,csapatok!$A:$GR,BI$271,FALSE))-6),'csapat-ranglista'!$A:$CC,BI$272,FALSE)/8,VLOOKUP(VLOOKUP($A116,csapatok!$A:$GR,BI$271,FALSE),'csapat-ranglista'!$A:$CC,BI$272,FALSE)/4),0)</f>
        <v>0</v>
      </c>
      <c r="BJ116" s="226">
        <f>IFERROR(IF(RIGHT(VLOOKUP($A116,csapatok!$A:$GR,BJ$271,FALSE),5)="Csere",VLOOKUP(LEFT(VLOOKUP($A116,csapatok!$A:$GR,BJ$271,FALSE),LEN(VLOOKUP($A116,csapatok!$A:$GR,BJ$271,FALSE))-6),'csapat-ranglista'!$A:$CC,BJ$272,FALSE)/8,VLOOKUP(VLOOKUP($A116,csapatok!$A:$GR,BJ$271,FALSE),'csapat-ranglista'!$A:$CC,BJ$272,FALSE)/4),0)</f>
        <v>0</v>
      </c>
      <c r="BK116" s="226">
        <f>IFERROR(IF(RIGHT(VLOOKUP($A116,csapatok!$A:$GR,BK$271,FALSE),5)="Csere",VLOOKUP(LEFT(VLOOKUP($A116,csapatok!$A:$GR,BK$271,FALSE),LEN(VLOOKUP($A116,csapatok!$A:$GR,BK$271,FALSE))-6),'csapat-ranglista'!$A:$CC,BK$272,FALSE)/8,VLOOKUP(VLOOKUP($A116,csapatok!$A:$GR,BK$271,FALSE),'csapat-ranglista'!$A:$CC,BK$272,FALSE)/4),0)</f>
        <v>0</v>
      </c>
      <c r="BL116" s="226">
        <f>IFERROR(IF(RIGHT(VLOOKUP($A116,csapatok!$A:$GR,BL$271,FALSE),5)="Csere",VLOOKUP(LEFT(VLOOKUP($A116,csapatok!$A:$GR,BL$271,FALSE),LEN(VLOOKUP($A116,csapatok!$A:$GR,BL$271,FALSE))-6),'csapat-ranglista'!$A:$CC,BL$272,FALSE)/8,VLOOKUP(VLOOKUP($A116,csapatok!$A:$GR,BL$271,FALSE),'csapat-ranglista'!$A:$CC,BL$272,FALSE)/4),0)</f>
        <v>0</v>
      </c>
      <c r="BM116" s="226">
        <f>IFERROR(IF(RIGHT(VLOOKUP($A116,csapatok!$A:$GR,BM$271,FALSE),5)="Csere",VLOOKUP(LEFT(VLOOKUP($A116,csapatok!$A:$GR,BM$271,FALSE),LEN(VLOOKUP($A116,csapatok!$A:$GR,BM$271,FALSE))-6),'csapat-ranglista'!$A:$CC,BM$272,FALSE)/8,VLOOKUP(VLOOKUP($A116,csapatok!$A:$GR,BM$271,FALSE),'csapat-ranglista'!$A:$CC,BM$272,FALSE)/4),0)</f>
        <v>0</v>
      </c>
      <c r="BN116" s="226">
        <f>IFERROR(IF(RIGHT(VLOOKUP($A116,csapatok!$A:$GR,BN$271,FALSE),5)="Csere",VLOOKUP(LEFT(VLOOKUP($A116,csapatok!$A:$GR,BN$271,FALSE),LEN(VLOOKUP($A116,csapatok!$A:$GR,BN$271,FALSE))-6),'csapat-ranglista'!$A:$CC,BN$272,FALSE)/8,VLOOKUP(VLOOKUP($A116,csapatok!$A:$GR,BN$271,FALSE),'csapat-ranglista'!$A:$CC,BN$272,FALSE)/4),0)</f>
        <v>0</v>
      </c>
      <c r="BO116" s="226">
        <f>IFERROR(IF(RIGHT(VLOOKUP($A116,csapatok!$A:$GR,BO$271,FALSE),5)="Csere",VLOOKUP(LEFT(VLOOKUP($A116,csapatok!$A:$GR,BO$271,FALSE),LEN(VLOOKUP($A116,csapatok!$A:$GR,BO$271,FALSE))-6),'csapat-ranglista'!$A:$CC,BO$272,FALSE)/8,VLOOKUP(VLOOKUP($A116,csapatok!$A:$GR,BO$271,FALSE),'csapat-ranglista'!$A:$CC,BO$272,FALSE)/4),0)</f>
        <v>0</v>
      </c>
      <c r="BP116" s="226">
        <f>IFERROR(IF(RIGHT(VLOOKUP($A116,csapatok!$A:$GR,BP$271,FALSE),5)="Csere",VLOOKUP(LEFT(VLOOKUP($A116,csapatok!$A:$GR,BP$271,FALSE),LEN(VLOOKUP($A116,csapatok!$A:$GR,BP$271,FALSE))-6),'csapat-ranglista'!$A:$CC,BP$272,FALSE)/8,VLOOKUP(VLOOKUP($A116,csapatok!$A:$GR,BP$271,FALSE),'csapat-ranglista'!$A:$CC,BP$272,FALSE)/4),0)</f>
        <v>0</v>
      </c>
      <c r="BQ116" s="226">
        <f>IFERROR(IF(RIGHT(VLOOKUP($A116,csapatok!$A:$GR,BQ$271,FALSE),5)="Csere",VLOOKUP(LEFT(VLOOKUP($A116,csapatok!$A:$GR,BQ$271,FALSE),LEN(VLOOKUP($A116,csapatok!$A:$GR,BQ$271,FALSE))-6),'csapat-ranglista'!$A:$CC,BQ$272,FALSE)/8,VLOOKUP(VLOOKUP($A116,csapatok!$A:$GR,BQ$271,FALSE),'csapat-ranglista'!$A:$CC,BQ$272,FALSE)/4),0)</f>
        <v>0</v>
      </c>
      <c r="BR116" s="226">
        <f>IFERROR(IF(RIGHT(VLOOKUP($A116,csapatok!$A:$GR,BR$271,FALSE),5)="Csere",VLOOKUP(LEFT(VLOOKUP($A116,csapatok!$A:$GR,BR$271,FALSE),LEN(VLOOKUP($A116,csapatok!$A:$GR,BR$271,FALSE))-6),'csapat-ranglista'!$A:$CC,BR$272,FALSE)/8,VLOOKUP(VLOOKUP($A116,csapatok!$A:$GR,BR$271,FALSE),'csapat-ranglista'!$A:$CC,BR$272,FALSE)/4),0)</f>
        <v>0</v>
      </c>
      <c r="BS116" s="226">
        <f>IFERROR(IF(RIGHT(VLOOKUP($A116,csapatok!$A:$GR,BS$271,FALSE),5)="Csere",VLOOKUP(LEFT(VLOOKUP($A116,csapatok!$A:$GR,BS$271,FALSE),LEN(VLOOKUP($A116,csapatok!$A:$GR,BS$271,FALSE))-6),'csapat-ranglista'!$A:$CC,BS$272,FALSE)/8,VLOOKUP(VLOOKUP($A116,csapatok!$A:$GR,BS$271,FALSE),'csapat-ranglista'!$A:$CC,BS$272,FALSE)/4),0)</f>
        <v>0</v>
      </c>
      <c r="BT116" s="226">
        <f>IFERROR(IF(RIGHT(VLOOKUP($A116,csapatok!$A:$GR,BT$271,FALSE),5)="Csere",VLOOKUP(LEFT(VLOOKUP($A116,csapatok!$A:$GR,BT$271,FALSE),LEN(VLOOKUP($A116,csapatok!$A:$GR,BT$271,FALSE))-6),'csapat-ranglista'!$A:$CC,BT$272,FALSE)/8,VLOOKUP(VLOOKUP($A116,csapatok!$A:$GR,BT$271,FALSE),'csapat-ranglista'!$A:$CC,BT$272,FALSE)/4),0)</f>
        <v>0</v>
      </c>
      <c r="BU116" s="226">
        <f>IFERROR(IF(RIGHT(VLOOKUP($A116,csapatok!$A:$GR,BU$271,FALSE),5)="Csere",VLOOKUP(LEFT(VLOOKUP($A116,csapatok!$A:$GR,BU$271,FALSE),LEN(VLOOKUP($A116,csapatok!$A:$GR,BU$271,FALSE))-6),'csapat-ranglista'!$A:$CC,BU$272,FALSE)/8,VLOOKUP(VLOOKUP($A116,csapatok!$A:$GR,BU$271,FALSE),'csapat-ranglista'!$A:$CC,BU$272,FALSE)/4),0)</f>
        <v>0</v>
      </c>
      <c r="BV116" s="226">
        <f>IFERROR(IF(RIGHT(VLOOKUP($A116,csapatok!$A:$GR,BV$271,FALSE),5)="Csere",VLOOKUP(LEFT(VLOOKUP($A116,csapatok!$A:$GR,BV$271,FALSE),LEN(VLOOKUP($A116,csapatok!$A:$GR,BV$271,FALSE))-6),'csapat-ranglista'!$A:$CC,BV$272,FALSE)/8,VLOOKUP(VLOOKUP($A116,csapatok!$A:$GR,BV$271,FALSE),'csapat-ranglista'!$A:$CC,BV$272,FALSE)/4),0)</f>
        <v>0</v>
      </c>
      <c r="BW116" s="226">
        <f>IFERROR(IF(RIGHT(VLOOKUP($A116,csapatok!$A:$GR,BW$271,FALSE),5)="Csere",VLOOKUP(LEFT(VLOOKUP($A116,csapatok!$A:$GR,BW$271,FALSE),LEN(VLOOKUP($A116,csapatok!$A:$GR,BW$271,FALSE))-6),'csapat-ranglista'!$A:$CC,BW$272,FALSE)/8,VLOOKUP(VLOOKUP($A116,csapatok!$A:$GR,BW$271,FALSE),'csapat-ranglista'!$A:$CC,BW$272,FALSE)/4),0)</f>
        <v>0</v>
      </c>
      <c r="BX116" s="226">
        <f>IFERROR(IF(RIGHT(VLOOKUP($A116,csapatok!$A:$GR,BX$271,FALSE),5)="Csere",VLOOKUP(LEFT(VLOOKUP($A116,csapatok!$A:$GR,BX$271,FALSE),LEN(VLOOKUP($A116,csapatok!$A:$GR,BX$271,FALSE))-6),'csapat-ranglista'!$A:$CC,BX$272,FALSE)/8,VLOOKUP(VLOOKUP($A116,csapatok!$A:$GR,BX$271,FALSE),'csapat-ranglista'!$A:$CC,BX$272,FALSE)/4),0)</f>
        <v>0</v>
      </c>
      <c r="BY116" s="226">
        <f>IFERROR(IF(RIGHT(VLOOKUP($A116,csapatok!$A:$GR,BY$271,FALSE),5)="Csere",VLOOKUP(LEFT(VLOOKUP($A116,csapatok!$A:$GR,BY$271,FALSE),LEN(VLOOKUP($A116,csapatok!$A:$GR,BY$271,FALSE))-6),'csapat-ranglista'!$A:$CC,BY$272,FALSE)/8,VLOOKUP(VLOOKUP($A116,csapatok!$A:$GR,BY$271,FALSE),'csapat-ranglista'!$A:$CC,BY$272,FALSE)/4),0)</f>
        <v>0</v>
      </c>
      <c r="BZ116" s="226">
        <f>IFERROR(IF(RIGHT(VLOOKUP($A116,csapatok!$A:$GR,BZ$271,FALSE),5)="Csere",VLOOKUP(LEFT(VLOOKUP($A116,csapatok!$A:$GR,BZ$271,FALSE),LEN(VLOOKUP($A116,csapatok!$A:$GR,BZ$271,FALSE))-6),'csapat-ranglista'!$A:$CC,BZ$272,FALSE)/8,VLOOKUP(VLOOKUP($A116,csapatok!$A:$GR,BZ$271,FALSE),'csapat-ranglista'!$A:$CC,BZ$272,FALSE)/4),0)</f>
        <v>0</v>
      </c>
      <c r="CA116" s="226">
        <f>IFERROR(IF(RIGHT(VLOOKUP($A116,csapatok!$A:$GR,CA$271,FALSE),5)="Csere",VLOOKUP(LEFT(VLOOKUP($A116,csapatok!$A:$GR,CA$271,FALSE),LEN(VLOOKUP($A116,csapatok!$A:$GR,CA$271,FALSE))-6),'csapat-ranglista'!$A:$CC,CA$272,FALSE)/8,VLOOKUP(VLOOKUP($A116,csapatok!$A:$GR,CA$271,FALSE),'csapat-ranglista'!$A:$CC,CA$272,FALSE)/4),0)</f>
        <v>0</v>
      </c>
      <c r="CB116" s="226">
        <f>IFERROR(IF(RIGHT(VLOOKUP($A116,csapatok!$A:$GR,CB$271,FALSE),5)="Csere",VLOOKUP(LEFT(VLOOKUP($A116,csapatok!$A:$GR,CB$271,FALSE),LEN(VLOOKUP($A116,csapatok!$A:$GR,CB$271,FALSE))-6),'csapat-ranglista'!$A:$CC,CB$272,FALSE)/8,VLOOKUP(VLOOKUP($A116,csapatok!$A:$GR,CB$271,FALSE),'csapat-ranglista'!$A:$CC,CB$272,FALSE)/4),0)</f>
        <v>0</v>
      </c>
      <c r="CC116" s="226">
        <f>IFERROR(IF(RIGHT(VLOOKUP($A116,csapatok!$A:$GR,CC$271,FALSE),5)="Csere",VLOOKUP(LEFT(VLOOKUP($A116,csapatok!$A:$GR,CC$271,FALSE),LEN(VLOOKUP($A116,csapatok!$A:$GR,CC$271,FALSE))-6),'csapat-ranglista'!$A:$CC,CC$272,FALSE)/8,VLOOKUP(VLOOKUP($A116,csapatok!$A:$GR,CC$271,FALSE),'csapat-ranglista'!$A:$CC,CC$272,FALSE)/4),0)</f>
        <v>0</v>
      </c>
      <c r="CD116" s="226">
        <f>IFERROR(IF(RIGHT(VLOOKUP($A116,csapatok!$A:$GR,CD$271,FALSE),5)="Csere",VLOOKUP(LEFT(VLOOKUP($A116,csapatok!$A:$GR,CD$271,FALSE),LEN(VLOOKUP($A116,csapatok!$A:$GR,CD$271,FALSE))-6),'csapat-ranglista'!$A:$CC,CD$272,FALSE)/8,VLOOKUP(VLOOKUP($A116,csapatok!$A:$GR,CD$271,FALSE),'csapat-ranglista'!$A:$CC,CD$272,FALSE)/4),0)</f>
        <v>0</v>
      </c>
      <c r="CE116" s="226">
        <f>IFERROR(IF(RIGHT(VLOOKUP($A116,csapatok!$A:$GR,CE$271,FALSE),5)="Csere",VLOOKUP(LEFT(VLOOKUP($A116,csapatok!$A:$GR,CE$271,FALSE),LEN(VLOOKUP($A116,csapatok!$A:$GR,CE$271,FALSE))-6),'csapat-ranglista'!$A:$CC,CE$272,FALSE)/8,VLOOKUP(VLOOKUP($A116,csapatok!$A:$GR,CE$271,FALSE),'csapat-ranglista'!$A:$CC,CE$272,FALSE)/4),0)</f>
        <v>0.30513579451463302</v>
      </c>
      <c r="CF116" s="226">
        <f>IFERROR(IF(RIGHT(VLOOKUP($A116,csapatok!$A:$GR,CF$271,FALSE),5)="Csere",VLOOKUP(LEFT(VLOOKUP($A116,csapatok!$A:$GR,CF$271,FALSE),LEN(VLOOKUP($A116,csapatok!$A:$GR,CF$271,FALSE))-6),'csapat-ranglista'!$A:$CC,CF$272,FALSE)/8,VLOOKUP(VLOOKUP($A116,csapatok!$A:$GR,CF$271,FALSE),'csapat-ranglista'!$A:$CC,CF$272,FALSE)/4),0)</f>
        <v>0</v>
      </c>
      <c r="CG116" s="226">
        <f>IFERROR(IF(RIGHT(VLOOKUP($A116,csapatok!$A:$GR,CG$271,FALSE),5)="Csere",VLOOKUP(LEFT(VLOOKUP($A116,csapatok!$A:$GR,CG$271,FALSE),LEN(VLOOKUP($A116,csapatok!$A:$GR,CG$271,FALSE))-6),'csapat-ranglista'!$A:$CC,CG$272,FALSE)/8,VLOOKUP(VLOOKUP($A116,csapatok!$A:$GR,CG$271,FALSE),'csapat-ranglista'!$A:$CC,CG$272,FALSE)/4),0)</f>
        <v>0</v>
      </c>
      <c r="CH116" s="226">
        <f>IFERROR(IF(RIGHT(VLOOKUP($A116,csapatok!$A:$GR,CH$271,FALSE),5)="Csere",VLOOKUP(LEFT(VLOOKUP($A116,csapatok!$A:$GR,CH$271,FALSE),LEN(VLOOKUP($A116,csapatok!$A:$GR,CH$271,FALSE))-6),'csapat-ranglista'!$A:$CC,CH$272,FALSE)/8,VLOOKUP(VLOOKUP($A116,csapatok!$A:$GR,CH$271,FALSE),'csapat-ranglista'!$A:$CC,CH$272,FALSE)/4),0)</f>
        <v>0</v>
      </c>
      <c r="CI116" s="226">
        <f>IFERROR(IF(RIGHT(VLOOKUP($A116,csapatok!$A:$GR,CI$271,FALSE),5)="Csere",VLOOKUP(LEFT(VLOOKUP($A116,csapatok!$A:$GR,CI$271,FALSE),LEN(VLOOKUP($A116,csapatok!$A:$GR,CI$271,FALSE))-6),'csapat-ranglista'!$A:$CC,CI$272,FALSE)/8,VLOOKUP(VLOOKUP($A116,csapatok!$A:$GR,CI$271,FALSE),'csapat-ranglista'!$A:$CC,CI$272,FALSE)/4),0)</f>
        <v>0</v>
      </c>
      <c r="CJ116" s="227">
        <f>versenyek!$IQ$11*IFERROR(VLOOKUP(VLOOKUP($A116,versenyek!IP:IR,3,FALSE),szabalyok!$A$16:$B$23,2,FALSE)/4,0)</f>
        <v>0</v>
      </c>
      <c r="CK116" s="227">
        <f>versenyek!$IT$11*IFERROR(VLOOKUP(VLOOKUP($A116,versenyek!IS:IU,3,FALSE),szabalyok!$A$16:$B$23,2,FALSE)/4,0)</f>
        <v>0</v>
      </c>
      <c r="CL116" s="226"/>
      <c r="CM116" s="250">
        <f t="shared" si="4"/>
        <v>0.30513579451463302</v>
      </c>
    </row>
    <row r="117" spans="1:91">
      <c r="A117" s="32" t="s">
        <v>1358</v>
      </c>
      <c r="B117" s="293">
        <v>35305</v>
      </c>
      <c r="C117" s="133" t="s">
        <v>1236</v>
      </c>
      <c r="D117" s="32" t="s">
        <v>101</v>
      </c>
      <c r="E117" s="47">
        <v>0</v>
      </c>
      <c r="F117" s="32">
        <v>0</v>
      </c>
      <c r="G117" s="32">
        <v>0</v>
      </c>
      <c r="H117" s="32">
        <v>0</v>
      </c>
      <c r="I117" s="32">
        <v>0</v>
      </c>
      <c r="J117" s="32">
        <v>0</v>
      </c>
      <c r="K117" s="32">
        <v>0</v>
      </c>
      <c r="L117" s="32">
        <v>0</v>
      </c>
      <c r="M117" s="32">
        <v>0</v>
      </c>
      <c r="N117" s="32">
        <v>0</v>
      </c>
      <c r="O117" s="32">
        <v>0</v>
      </c>
      <c r="P117" s="32">
        <v>0</v>
      </c>
      <c r="Q117" s="32">
        <v>0</v>
      </c>
      <c r="R117" s="32">
        <v>0</v>
      </c>
      <c r="S117" s="32">
        <v>0</v>
      </c>
      <c r="T117" s="32">
        <v>0</v>
      </c>
      <c r="U117" s="32">
        <v>0</v>
      </c>
      <c r="V117" s="32">
        <v>0</v>
      </c>
      <c r="W117" s="32">
        <v>0</v>
      </c>
      <c r="X117" s="32">
        <f>IFERROR(IF(RIGHT(VLOOKUP($A117,csapatok!$A:$BL,X$271,FALSE),5)="Csere",VLOOKUP(LEFT(VLOOKUP($A117,csapatok!$A:$BL,X$271,FALSE),LEN(VLOOKUP($A117,csapatok!$A:$BL,X$271,FALSE))-6),'csapat-ranglista'!$A:$CC,X$272,FALSE)/8,VLOOKUP(VLOOKUP($A117,csapatok!$A:$BL,X$271,FALSE),'csapat-ranglista'!$A:$CC,X$272,FALSE)/4),0)</f>
        <v>0</v>
      </c>
      <c r="Y117" s="32">
        <f>IFERROR(IF(RIGHT(VLOOKUP($A117,csapatok!$A:$BL,Y$271,FALSE),5)="Csere",VLOOKUP(LEFT(VLOOKUP($A117,csapatok!$A:$BL,Y$271,FALSE),LEN(VLOOKUP($A117,csapatok!$A:$BL,Y$271,FALSE))-6),'csapat-ranglista'!$A:$CC,Y$272,FALSE)/8,VLOOKUP(VLOOKUP($A117,csapatok!$A:$BL,Y$271,FALSE),'csapat-ranglista'!$A:$CC,Y$272,FALSE)/4),0)</f>
        <v>0</v>
      </c>
      <c r="Z117" s="32">
        <f>IFERROR(IF(RIGHT(VLOOKUP($A117,csapatok!$A:$BL,Z$271,FALSE),5)="Csere",VLOOKUP(LEFT(VLOOKUP($A117,csapatok!$A:$BL,Z$271,FALSE),LEN(VLOOKUP($A117,csapatok!$A:$BL,Z$271,FALSE))-6),'csapat-ranglista'!$A:$CC,Z$272,FALSE)/8,VLOOKUP(VLOOKUP($A117,csapatok!$A:$BL,Z$271,FALSE),'csapat-ranglista'!$A:$CC,Z$272,FALSE)/4),0)</f>
        <v>0</v>
      </c>
      <c r="AA117" s="32">
        <f>IFERROR(IF(RIGHT(VLOOKUP($A117,csapatok!$A:$BL,AA$271,FALSE),5)="Csere",VLOOKUP(LEFT(VLOOKUP($A117,csapatok!$A:$BL,AA$271,FALSE),LEN(VLOOKUP($A117,csapatok!$A:$BL,AA$271,FALSE))-6),'csapat-ranglista'!$A:$CC,AA$272,FALSE)/8,VLOOKUP(VLOOKUP($A117,csapatok!$A:$BL,AA$271,FALSE),'csapat-ranglista'!$A:$CC,AA$272,FALSE)/4),0)</f>
        <v>0</v>
      </c>
      <c r="AB117" s="226">
        <f>IFERROR(IF(RIGHT(VLOOKUP($A117,csapatok!$A:$BL,AB$271,FALSE),5)="Csere",VLOOKUP(LEFT(VLOOKUP($A117,csapatok!$A:$BL,AB$271,FALSE),LEN(VLOOKUP($A117,csapatok!$A:$BL,AB$271,FALSE))-6),'csapat-ranglista'!$A:$CC,AB$272,FALSE)/8,VLOOKUP(VLOOKUP($A117,csapatok!$A:$BL,AB$271,FALSE),'csapat-ranglista'!$A:$CC,AB$272,FALSE)/4),0)</f>
        <v>0</v>
      </c>
      <c r="AC117" s="226">
        <f>IFERROR(IF(RIGHT(VLOOKUP($A117,csapatok!$A:$BL,AC$271,FALSE),5)="Csere",VLOOKUP(LEFT(VLOOKUP($A117,csapatok!$A:$BL,AC$271,FALSE),LEN(VLOOKUP($A117,csapatok!$A:$BL,AC$271,FALSE))-6),'csapat-ranglista'!$A:$CC,AC$272,FALSE)/8,VLOOKUP(VLOOKUP($A117,csapatok!$A:$BL,AC$271,FALSE),'csapat-ranglista'!$A:$CC,AC$272,FALSE)/4),0)</f>
        <v>0</v>
      </c>
      <c r="AD117" s="226">
        <f>IFERROR(IF(RIGHT(VLOOKUP($A117,csapatok!$A:$BL,AD$271,FALSE),5)="Csere",VLOOKUP(LEFT(VLOOKUP($A117,csapatok!$A:$BL,AD$271,FALSE),LEN(VLOOKUP($A117,csapatok!$A:$BL,AD$271,FALSE))-6),'csapat-ranglista'!$A:$CC,AD$272,FALSE)/8,VLOOKUP(VLOOKUP($A117,csapatok!$A:$BL,AD$271,FALSE),'csapat-ranglista'!$A:$CC,AD$272,FALSE)/4),0)</f>
        <v>0</v>
      </c>
      <c r="AE117" s="226">
        <f>IFERROR(IF(RIGHT(VLOOKUP($A117,csapatok!$A:$BL,AE$271,FALSE),5)="Csere",VLOOKUP(LEFT(VLOOKUP($A117,csapatok!$A:$BL,AE$271,FALSE),LEN(VLOOKUP($A117,csapatok!$A:$BL,AE$271,FALSE))-6),'csapat-ranglista'!$A:$CC,AE$272,FALSE)/8,VLOOKUP(VLOOKUP($A117,csapatok!$A:$BL,AE$271,FALSE),'csapat-ranglista'!$A:$CC,AE$272,FALSE)/4),0)</f>
        <v>0</v>
      </c>
      <c r="AF117" s="226">
        <f>IFERROR(IF(RIGHT(VLOOKUP($A117,csapatok!$A:$BL,AF$271,FALSE),5)="Csere",VLOOKUP(LEFT(VLOOKUP($A117,csapatok!$A:$BL,AF$271,FALSE),LEN(VLOOKUP($A117,csapatok!$A:$BL,AF$271,FALSE))-6),'csapat-ranglista'!$A:$CC,AF$272,FALSE)/8,VLOOKUP(VLOOKUP($A117,csapatok!$A:$BL,AF$271,FALSE),'csapat-ranglista'!$A:$CC,AF$272,FALSE)/4),0)</f>
        <v>0</v>
      </c>
      <c r="AG117" s="226">
        <f>IFERROR(IF(RIGHT(VLOOKUP($A117,csapatok!$A:$BL,AG$271,FALSE),5)="Csere",VLOOKUP(LEFT(VLOOKUP($A117,csapatok!$A:$BL,AG$271,FALSE),LEN(VLOOKUP($A117,csapatok!$A:$BL,AG$271,FALSE))-6),'csapat-ranglista'!$A:$CC,AG$272,FALSE)/8,VLOOKUP(VLOOKUP($A117,csapatok!$A:$BL,AG$271,FALSE),'csapat-ranglista'!$A:$CC,AG$272,FALSE)/4),0)</f>
        <v>0</v>
      </c>
      <c r="AH117" s="226">
        <f>IFERROR(IF(RIGHT(VLOOKUP($A117,csapatok!$A:$BL,AH$271,FALSE),5)="Csere",VLOOKUP(LEFT(VLOOKUP($A117,csapatok!$A:$BL,AH$271,FALSE),LEN(VLOOKUP($A117,csapatok!$A:$BL,AH$271,FALSE))-6),'csapat-ranglista'!$A:$CC,AH$272,FALSE)/8,VLOOKUP(VLOOKUP($A117,csapatok!$A:$BL,AH$271,FALSE),'csapat-ranglista'!$A:$CC,AH$272,FALSE)/4),0)</f>
        <v>0</v>
      </c>
      <c r="AI117" s="226">
        <f>IFERROR(IF(RIGHT(VLOOKUP($A117,csapatok!$A:$BL,AI$271,FALSE),5)="Csere",VLOOKUP(LEFT(VLOOKUP($A117,csapatok!$A:$BL,AI$271,FALSE),LEN(VLOOKUP($A117,csapatok!$A:$BL,AI$271,FALSE))-6),'csapat-ranglista'!$A:$CC,AI$272,FALSE)/8,VLOOKUP(VLOOKUP($A117,csapatok!$A:$BL,AI$271,FALSE),'csapat-ranglista'!$A:$CC,AI$272,FALSE)/4),0)</f>
        <v>0</v>
      </c>
      <c r="AJ117" s="226">
        <f>IFERROR(IF(RIGHT(VLOOKUP($A117,csapatok!$A:$BL,AJ$271,FALSE),5)="Csere",VLOOKUP(LEFT(VLOOKUP($A117,csapatok!$A:$BL,AJ$271,FALSE),LEN(VLOOKUP($A117,csapatok!$A:$BL,AJ$271,FALSE))-6),'csapat-ranglista'!$A:$CC,AJ$272,FALSE)/8,VLOOKUP(VLOOKUP($A117,csapatok!$A:$BL,AJ$271,FALSE),'csapat-ranglista'!$A:$CC,AJ$272,FALSE)/2),0)</f>
        <v>0</v>
      </c>
      <c r="AK117" s="226">
        <f>IFERROR(IF(RIGHT(VLOOKUP($A117,csapatok!$A:$CN,AK$271,FALSE),5)="Csere",VLOOKUP(LEFT(VLOOKUP($A117,csapatok!$A:$CN,AK$271,FALSE),LEN(VLOOKUP($A117,csapatok!$A:$CN,AK$271,FALSE))-6),'csapat-ranglista'!$A:$CC,AK$272,FALSE)/8,VLOOKUP(VLOOKUP($A117,csapatok!$A:$CN,AK$271,FALSE),'csapat-ranglista'!$A:$CC,AK$272,FALSE)/4),0)</f>
        <v>0</v>
      </c>
      <c r="AL117" s="226">
        <f>IFERROR(IF(RIGHT(VLOOKUP($A117,csapatok!$A:$CN,AL$271,FALSE),5)="Csere",VLOOKUP(LEFT(VLOOKUP($A117,csapatok!$A:$CN,AL$271,FALSE),LEN(VLOOKUP($A117,csapatok!$A:$CN,AL$271,FALSE))-6),'csapat-ranglista'!$A:$CC,AL$272,FALSE)/8,VLOOKUP(VLOOKUP($A117,csapatok!$A:$CN,AL$271,FALSE),'csapat-ranglista'!$A:$CC,AL$272,FALSE)/4),0)</f>
        <v>0</v>
      </c>
      <c r="AM117" s="226">
        <f>IFERROR(IF(RIGHT(VLOOKUP($A117,csapatok!$A:$CN,AM$271,FALSE),5)="Csere",VLOOKUP(LEFT(VLOOKUP($A117,csapatok!$A:$CN,AM$271,FALSE),LEN(VLOOKUP($A117,csapatok!$A:$CN,AM$271,FALSE))-6),'csapat-ranglista'!$A:$CC,AM$272,FALSE)/8,VLOOKUP(VLOOKUP($A117,csapatok!$A:$CN,AM$271,FALSE),'csapat-ranglista'!$A:$CC,AM$272,FALSE)/4),0)</f>
        <v>0</v>
      </c>
      <c r="AN117" s="226">
        <f>IFERROR(IF(RIGHT(VLOOKUP($A117,csapatok!$A:$CN,AN$271,FALSE),5)="Csere",VLOOKUP(LEFT(VLOOKUP($A117,csapatok!$A:$CN,AN$271,FALSE),LEN(VLOOKUP($A117,csapatok!$A:$CN,AN$271,FALSE))-6),'csapat-ranglista'!$A:$CC,AN$272,FALSE)/8,VLOOKUP(VLOOKUP($A117,csapatok!$A:$CN,AN$271,FALSE),'csapat-ranglista'!$A:$CC,AN$272,FALSE)/4),0)</f>
        <v>0</v>
      </c>
      <c r="AO117" s="226">
        <f>IFERROR(IF(RIGHT(VLOOKUP($A117,csapatok!$A:$CN,AO$271,FALSE),5)="Csere",VLOOKUP(LEFT(VLOOKUP($A117,csapatok!$A:$CN,AO$271,FALSE),LEN(VLOOKUP($A117,csapatok!$A:$CN,AO$271,FALSE))-6),'csapat-ranglista'!$A:$CC,AO$272,FALSE)/8,VLOOKUP(VLOOKUP($A117,csapatok!$A:$CN,AO$271,FALSE),'csapat-ranglista'!$A:$CC,AO$272,FALSE)/4),0)</f>
        <v>0</v>
      </c>
      <c r="AP117" s="226">
        <f>IFERROR(IF(RIGHT(VLOOKUP($A117,csapatok!$A:$CN,AP$271,FALSE),5)="Csere",VLOOKUP(LEFT(VLOOKUP($A117,csapatok!$A:$CN,AP$271,FALSE),LEN(VLOOKUP($A117,csapatok!$A:$CN,AP$271,FALSE))-6),'csapat-ranglista'!$A:$CC,AP$272,FALSE)/8,VLOOKUP(VLOOKUP($A117,csapatok!$A:$CN,AP$271,FALSE),'csapat-ranglista'!$A:$CC,AP$272,FALSE)/4),0)</f>
        <v>0</v>
      </c>
      <c r="AQ117" s="226">
        <f>IFERROR(IF(RIGHT(VLOOKUP($A117,csapatok!$A:$CN,AQ$271,FALSE),5)="Csere",VLOOKUP(LEFT(VLOOKUP($A117,csapatok!$A:$CN,AQ$271,FALSE),LEN(VLOOKUP($A117,csapatok!$A:$CN,AQ$271,FALSE))-6),'csapat-ranglista'!$A:$CC,AQ$272,FALSE)/8,VLOOKUP(VLOOKUP($A117,csapatok!$A:$CN,AQ$271,FALSE),'csapat-ranglista'!$A:$CC,AQ$272,FALSE)/4),0)</f>
        <v>0</v>
      </c>
      <c r="AR117" s="226">
        <f>IFERROR(IF(RIGHT(VLOOKUP($A117,csapatok!$A:$CN,AR$271,FALSE),5)="Csere",VLOOKUP(LEFT(VLOOKUP($A117,csapatok!$A:$CN,AR$271,FALSE),LEN(VLOOKUP($A117,csapatok!$A:$CN,AR$271,FALSE))-6),'csapat-ranglista'!$A:$CC,AR$272,FALSE)/8,VLOOKUP(VLOOKUP($A117,csapatok!$A:$CN,AR$271,FALSE),'csapat-ranglista'!$A:$CC,AR$272,FALSE)/4),0)</f>
        <v>0</v>
      </c>
      <c r="AS117" s="226">
        <f>IFERROR(IF(RIGHT(VLOOKUP($A117,csapatok!$A:$CN,AS$271,FALSE),5)="Csere",VLOOKUP(LEFT(VLOOKUP($A117,csapatok!$A:$CN,AS$271,FALSE),LEN(VLOOKUP($A117,csapatok!$A:$CN,AS$271,FALSE))-6),'csapat-ranglista'!$A:$CC,AS$272,FALSE)/8,VLOOKUP(VLOOKUP($A117,csapatok!$A:$CN,AS$271,FALSE),'csapat-ranglista'!$A:$CC,AS$272,FALSE)/4),0)</f>
        <v>0</v>
      </c>
      <c r="AT117" s="226">
        <f>IFERROR(IF(RIGHT(VLOOKUP($A117,csapatok!$A:$CN,AT$271,FALSE),5)="Csere",VLOOKUP(LEFT(VLOOKUP($A117,csapatok!$A:$CN,AT$271,FALSE),LEN(VLOOKUP($A117,csapatok!$A:$CN,AT$271,FALSE))-6),'csapat-ranglista'!$A:$CC,AT$272,FALSE)/8,VLOOKUP(VLOOKUP($A117,csapatok!$A:$CN,AT$271,FALSE),'csapat-ranglista'!$A:$CC,AT$272,FALSE)/4),0)</f>
        <v>0</v>
      </c>
      <c r="AU117" s="226">
        <f>IFERROR(IF(RIGHT(VLOOKUP($A117,csapatok!$A:$CN,AU$271,FALSE),5)="Csere",VLOOKUP(LEFT(VLOOKUP($A117,csapatok!$A:$CN,AU$271,FALSE),LEN(VLOOKUP($A117,csapatok!$A:$CN,AU$271,FALSE))-6),'csapat-ranglista'!$A:$CC,AU$272,FALSE)/8,VLOOKUP(VLOOKUP($A117,csapatok!$A:$CN,AU$271,FALSE),'csapat-ranglista'!$A:$CC,AU$272,FALSE)/4),0)</f>
        <v>0</v>
      </c>
      <c r="AV117" s="226">
        <f>IFERROR(IF(RIGHT(VLOOKUP($A117,csapatok!$A:$CN,AV$271,FALSE),5)="Csere",VLOOKUP(LEFT(VLOOKUP($A117,csapatok!$A:$CN,AV$271,FALSE),LEN(VLOOKUP($A117,csapatok!$A:$CN,AV$271,FALSE))-6),'csapat-ranglista'!$A:$CC,AV$272,FALSE)/8,VLOOKUP(VLOOKUP($A117,csapatok!$A:$CN,AV$271,FALSE),'csapat-ranglista'!$A:$CC,AV$272,FALSE)/4),0)</f>
        <v>0</v>
      </c>
      <c r="AW117" s="226">
        <f>IFERROR(IF(RIGHT(VLOOKUP($A117,csapatok!$A:$CN,AW$271,FALSE),5)="Csere",VLOOKUP(LEFT(VLOOKUP($A117,csapatok!$A:$CN,AW$271,FALSE),LEN(VLOOKUP($A117,csapatok!$A:$CN,AW$271,FALSE))-6),'csapat-ranglista'!$A:$CC,AW$272,FALSE)/8,VLOOKUP(VLOOKUP($A117,csapatok!$A:$CN,AW$271,FALSE),'csapat-ranglista'!$A:$CC,AW$272,FALSE)/4),0)</f>
        <v>0</v>
      </c>
      <c r="AX117" s="226">
        <f>IFERROR(IF(RIGHT(VLOOKUP($A117,csapatok!$A:$CN,AX$271,FALSE),5)="Csere",VLOOKUP(LEFT(VLOOKUP($A117,csapatok!$A:$CN,AX$271,FALSE),LEN(VLOOKUP($A117,csapatok!$A:$CN,AX$271,FALSE))-6),'csapat-ranglista'!$A:$CC,AX$272,FALSE)/8,VLOOKUP(VLOOKUP($A117,csapatok!$A:$CN,AX$271,FALSE),'csapat-ranglista'!$A:$CC,AX$272,FALSE)/4),0)</f>
        <v>0</v>
      </c>
      <c r="AY117" s="226">
        <f>IFERROR(IF(RIGHT(VLOOKUP($A117,csapatok!$A:$GR,AY$271,FALSE),5)="Csere",VLOOKUP(LEFT(VLOOKUP($A117,csapatok!$A:$GR,AY$271,FALSE),LEN(VLOOKUP($A117,csapatok!$A:$GR,AY$271,FALSE))-6),'csapat-ranglista'!$A:$CC,AY$272,FALSE)/8,VLOOKUP(VLOOKUP($A117,csapatok!$A:$GR,AY$271,FALSE),'csapat-ranglista'!$A:$CC,AY$272,FALSE)/4),0)</f>
        <v>0</v>
      </c>
      <c r="AZ117" s="226">
        <f>IFERROR(IF(RIGHT(VLOOKUP($A117,csapatok!$A:$GR,AZ$271,FALSE),5)="Csere",VLOOKUP(LEFT(VLOOKUP($A117,csapatok!$A:$GR,AZ$271,FALSE),LEN(VLOOKUP($A117,csapatok!$A:$GR,AZ$271,FALSE))-6),'csapat-ranglista'!$A:$CC,AZ$272,FALSE)/8,VLOOKUP(VLOOKUP($A117,csapatok!$A:$GR,AZ$271,FALSE),'csapat-ranglista'!$A:$CC,AZ$272,FALSE)/4),0)</f>
        <v>0</v>
      </c>
      <c r="BA117" s="226">
        <f>IFERROR(IF(RIGHT(VLOOKUP($A117,csapatok!$A:$GR,BA$271,FALSE),5)="Csere",VLOOKUP(LEFT(VLOOKUP($A117,csapatok!$A:$GR,BA$271,FALSE),LEN(VLOOKUP($A117,csapatok!$A:$GR,BA$271,FALSE))-6),'csapat-ranglista'!$A:$CC,BA$272,FALSE)/8,VLOOKUP(VLOOKUP($A117,csapatok!$A:$GR,BA$271,FALSE),'csapat-ranglista'!$A:$CC,BA$272,FALSE)/4),0)</f>
        <v>0</v>
      </c>
      <c r="BB117" s="226">
        <f>IFERROR(IF(RIGHT(VLOOKUP($A117,csapatok!$A:$GR,BB$271,FALSE),5)="Csere",VLOOKUP(LEFT(VLOOKUP($A117,csapatok!$A:$GR,BB$271,FALSE),LEN(VLOOKUP($A117,csapatok!$A:$GR,BB$271,FALSE))-6),'csapat-ranglista'!$A:$CC,BB$272,FALSE)/8,VLOOKUP(VLOOKUP($A117,csapatok!$A:$GR,BB$271,FALSE),'csapat-ranglista'!$A:$CC,BB$272,FALSE)/4),0)</f>
        <v>0</v>
      </c>
      <c r="BC117" s="227">
        <f>versenyek!$ES$11*IFERROR(VLOOKUP(VLOOKUP($A117,versenyek!ER:ET,3,FALSE),szabalyok!$A$16:$B$23,2,FALSE)/4,0)</f>
        <v>0</v>
      </c>
      <c r="BD117" s="227">
        <f>versenyek!$EV$11*IFERROR(VLOOKUP(VLOOKUP($A117,versenyek!EU:EW,3,FALSE),szabalyok!$A$16:$B$23,2,FALSE)/4,0)</f>
        <v>0</v>
      </c>
      <c r="BE117" s="226">
        <f>IFERROR(IF(RIGHT(VLOOKUP($A117,csapatok!$A:$GR,BE$271,FALSE),5)="Csere",VLOOKUP(LEFT(VLOOKUP($A117,csapatok!$A:$GR,BE$271,FALSE),LEN(VLOOKUP($A117,csapatok!$A:$GR,BE$271,FALSE))-6),'csapat-ranglista'!$A:$CC,BE$272,FALSE)/8,VLOOKUP(VLOOKUP($A117,csapatok!$A:$GR,BE$271,FALSE),'csapat-ranglista'!$A:$CC,BE$272,FALSE)/4),0)</f>
        <v>0</v>
      </c>
      <c r="BF117" s="226">
        <f>IFERROR(IF(RIGHT(VLOOKUP($A117,csapatok!$A:$GR,BF$271,FALSE),5)="Csere",VLOOKUP(LEFT(VLOOKUP($A117,csapatok!$A:$GR,BF$271,FALSE),LEN(VLOOKUP($A117,csapatok!$A:$GR,BF$271,FALSE))-6),'csapat-ranglista'!$A:$CC,BF$272,FALSE)/8,VLOOKUP(VLOOKUP($A117,csapatok!$A:$GR,BF$271,FALSE),'csapat-ranglista'!$A:$CC,BF$272,FALSE)/4),0)</f>
        <v>0</v>
      </c>
      <c r="BG117" s="226">
        <f>IFERROR(IF(RIGHT(VLOOKUP($A117,csapatok!$A:$GR,BG$271,FALSE),5)="Csere",VLOOKUP(LEFT(VLOOKUP($A117,csapatok!$A:$GR,BG$271,FALSE),LEN(VLOOKUP($A117,csapatok!$A:$GR,BG$271,FALSE))-6),'csapat-ranglista'!$A:$CC,BG$272,FALSE)/8,VLOOKUP(VLOOKUP($A117,csapatok!$A:$GR,BG$271,FALSE),'csapat-ranglista'!$A:$CC,BG$272,FALSE)/4),0)</f>
        <v>0</v>
      </c>
      <c r="BH117" s="226">
        <f>IFERROR(IF(RIGHT(VLOOKUP($A117,csapatok!$A:$GR,BH$271,FALSE),5)="Csere",VLOOKUP(LEFT(VLOOKUP($A117,csapatok!$A:$GR,BH$271,FALSE),LEN(VLOOKUP($A117,csapatok!$A:$GR,BH$271,FALSE))-6),'csapat-ranglista'!$A:$CC,BH$272,FALSE)/8,VLOOKUP(VLOOKUP($A117,csapatok!$A:$GR,BH$271,FALSE),'csapat-ranglista'!$A:$CC,BH$272,FALSE)/4),0)</f>
        <v>0</v>
      </c>
      <c r="BI117" s="226">
        <f>IFERROR(IF(RIGHT(VLOOKUP($A117,csapatok!$A:$GR,BI$271,FALSE),5)="Csere",VLOOKUP(LEFT(VLOOKUP($A117,csapatok!$A:$GR,BI$271,FALSE),LEN(VLOOKUP($A117,csapatok!$A:$GR,BI$271,FALSE))-6),'csapat-ranglista'!$A:$CC,BI$272,FALSE)/8,VLOOKUP(VLOOKUP($A117,csapatok!$A:$GR,BI$271,FALSE),'csapat-ranglista'!$A:$CC,BI$272,FALSE)/4),0)</f>
        <v>0</v>
      </c>
      <c r="BJ117" s="226">
        <f>IFERROR(IF(RIGHT(VLOOKUP($A117,csapatok!$A:$GR,BJ$271,FALSE),5)="Csere",VLOOKUP(LEFT(VLOOKUP($A117,csapatok!$A:$GR,BJ$271,FALSE),LEN(VLOOKUP($A117,csapatok!$A:$GR,BJ$271,FALSE))-6),'csapat-ranglista'!$A:$CC,BJ$272,FALSE)/8,VLOOKUP(VLOOKUP($A117,csapatok!$A:$GR,BJ$271,FALSE),'csapat-ranglista'!$A:$CC,BJ$272,FALSE)/4),0)</f>
        <v>0</v>
      </c>
      <c r="BK117" s="226">
        <f>IFERROR(IF(RIGHT(VLOOKUP($A117,csapatok!$A:$GR,BK$271,FALSE),5)="Csere",VLOOKUP(LEFT(VLOOKUP($A117,csapatok!$A:$GR,BK$271,FALSE),LEN(VLOOKUP($A117,csapatok!$A:$GR,BK$271,FALSE))-6),'csapat-ranglista'!$A:$CC,BK$272,FALSE)/8,VLOOKUP(VLOOKUP($A117,csapatok!$A:$GR,BK$271,FALSE),'csapat-ranglista'!$A:$CC,BK$272,FALSE)/4),0)</f>
        <v>0</v>
      </c>
      <c r="BL117" s="226">
        <f>IFERROR(IF(RIGHT(VLOOKUP($A117,csapatok!$A:$GR,BL$271,FALSE),5)="Csere",VLOOKUP(LEFT(VLOOKUP($A117,csapatok!$A:$GR,BL$271,FALSE),LEN(VLOOKUP($A117,csapatok!$A:$GR,BL$271,FALSE))-6),'csapat-ranglista'!$A:$CC,BL$272,FALSE)/8,VLOOKUP(VLOOKUP($A117,csapatok!$A:$GR,BL$271,FALSE),'csapat-ranglista'!$A:$CC,BL$272,FALSE)/4),0)</f>
        <v>0</v>
      </c>
      <c r="BM117" s="226">
        <f>IFERROR(IF(RIGHT(VLOOKUP($A117,csapatok!$A:$GR,BM$271,FALSE),5)="Csere",VLOOKUP(LEFT(VLOOKUP($A117,csapatok!$A:$GR,BM$271,FALSE),LEN(VLOOKUP($A117,csapatok!$A:$GR,BM$271,FALSE))-6),'csapat-ranglista'!$A:$CC,BM$272,FALSE)/8,VLOOKUP(VLOOKUP($A117,csapatok!$A:$GR,BM$271,FALSE),'csapat-ranglista'!$A:$CC,BM$272,FALSE)/4),0)</f>
        <v>0</v>
      </c>
      <c r="BN117" s="226">
        <f>IFERROR(IF(RIGHT(VLOOKUP($A117,csapatok!$A:$GR,BN$271,FALSE),5)="Csere",VLOOKUP(LEFT(VLOOKUP($A117,csapatok!$A:$GR,BN$271,FALSE),LEN(VLOOKUP($A117,csapatok!$A:$GR,BN$271,FALSE))-6),'csapat-ranglista'!$A:$CC,BN$272,FALSE)/8,VLOOKUP(VLOOKUP($A117,csapatok!$A:$GR,BN$271,FALSE),'csapat-ranglista'!$A:$CC,BN$272,FALSE)/4),0)</f>
        <v>0</v>
      </c>
      <c r="BO117" s="226">
        <f>IFERROR(IF(RIGHT(VLOOKUP($A117,csapatok!$A:$GR,BO$271,FALSE),5)="Csere",VLOOKUP(LEFT(VLOOKUP($A117,csapatok!$A:$GR,BO$271,FALSE),LEN(VLOOKUP($A117,csapatok!$A:$GR,BO$271,FALSE))-6),'csapat-ranglista'!$A:$CC,BO$272,FALSE)/8,VLOOKUP(VLOOKUP($A117,csapatok!$A:$GR,BO$271,FALSE),'csapat-ranglista'!$A:$CC,BO$272,FALSE)/4),0)</f>
        <v>0</v>
      </c>
      <c r="BP117" s="226">
        <f>IFERROR(IF(RIGHT(VLOOKUP($A117,csapatok!$A:$GR,BP$271,FALSE),5)="Csere",VLOOKUP(LEFT(VLOOKUP($A117,csapatok!$A:$GR,BP$271,FALSE),LEN(VLOOKUP($A117,csapatok!$A:$GR,BP$271,FALSE))-6),'csapat-ranglista'!$A:$CC,BP$272,FALSE)/8,VLOOKUP(VLOOKUP($A117,csapatok!$A:$GR,BP$271,FALSE),'csapat-ranglista'!$A:$CC,BP$272,FALSE)/4),0)</f>
        <v>0</v>
      </c>
      <c r="BQ117" s="226">
        <f>IFERROR(IF(RIGHT(VLOOKUP($A117,csapatok!$A:$GR,BQ$271,FALSE),5)="Csere",VLOOKUP(LEFT(VLOOKUP($A117,csapatok!$A:$GR,BQ$271,FALSE),LEN(VLOOKUP($A117,csapatok!$A:$GR,BQ$271,FALSE))-6),'csapat-ranglista'!$A:$CC,BQ$272,FALSE)/8,VLOOKUP(VLOOKUP($A117,csapatok!$A:$GR,BQ$271,FALSE),'csapat-ranglista'!$A:$CC,BQ$272,FALSE)/4),0)</f>
        <v>0</v>
      </c>
      <c r="BR117" s="226">
        <f>IFERROR(IF(RIGHT(VLOOKUP($A117,csapatok!$A:$GR,BR$271,FALSE),5)="Csere",VLOOKUP(LEFT(VLOOKUP($A117,csapatok!$A:$GR,BR$271,FALSE),LEN(VLOOKUP($A117,csapatok!$A:$GR,BR$271,FALSE))-6),'csapat-ranglista'!$A:$CC,BR$272,FALSE)/8,VLOOKUP(VLOOKUP($A117,csapatok!$A:$GR,BR$271,FALSE),'csapat-ranglista'!$A:$CC,BR$272,FALSE)/4),0)</f>
        <v>0</v>
      </c>
      <c r="BS117" s="226">
        <f>IFERROR(IF(RIGHT(VLOOKUP($A117,csapatok!$A:$GR,BS$271,FALSE),5)="Csere",VLOOKUP(LEFT(VLOOKUP($A117,csapatok!$A:$GR,BS$271,FALSE),LEN(VLOOKUP($A117,csapatok!$A:$GR,BS$271,FALSE))-6),'csapat-ranglista'!$A:$CC,BS$272,FALSE)/8,VLOOKUP(VLOOKUP($A117,csapatok!$A:$GR,BS$271,FALSE),'csapat-ranglista'!$A:$CC,BS$272,FALSE)/4),0)</f>
        <v>0</v>
      </c>
      <c r="BT117" s="226">
        <f>IFERROR(IF(RIGHT(VLOOKUP($A117,csapatok!$A:$GR,BT$271,FALSE),5)="Csere",VLOOKUP(LEFT(VLOOKUP($A117,csapatok!$A:$GR,BT$271,FALSE),LEN(VLOOKUP($A117,csapatok!$A:$GR,BT$271,FALSE))-6),'csapat-ranglista'!$A:$CC,BT$272,FALSE)/8,VLOOKUP(VLOOKUP($A117,csapatok!$A:$GR,BT$271,FALSE),'csapat-ranglista'!$A:$CC,BT$272,FALSE)/4),0)</f>
        <v>0</v>
      </c>
      <c r="BU117" s="226">
        <f>IFERROR(IF(RIGHT(VLOOKUP($A117,csapatok!$A:$GR,BU$271,FALSE),5)="Csere",VLOOKUP(LEFT(VLOOKUP($A117,csapatok!$A:$GR,BU$271,FALSE),LEN(VLOOKUP($A117,csapatok!$A:$GR,BU$271,FALSE))-6),'csapat-ranglista'!$A:$CC,BU$272,FALSE)/8,VLOOKUP(VLOOKUP($A117,csapatok!$A:$GR,BU$271,FALSE),'csapat-ranglista'!$A:$CC,BU$272,FALSE)/4),0)</f>
        <v>0</v>
      </c>
      <c r="BV117" s="226">
        <f>IFERROR(IF(RIGHT(VLOOKUP($A117,csapatok!$A:$GR,BV$271,FALSE),5)="Csere",VLOOKUP(LEFT(VLOOKUP($A117,csapatok!$A:$GR,BV$271,FALSE),LEN(VLOOKUP($A117,csapatok!$A:$GR,BV$271,FALSE))-6),'csapat-ranglista'!$A:$CC,BV$272,FALSE)/8,VLOOKUP(VLOOKUP($A117,csapatok!$A:$GR,BV$271,FALSE),'csapat-ranglista'!$A:$CC,BV$272,FALSE)/4),0)</f>
        <v>0</v>
      </c>
      <c r="BW117" s="226">
        <f>IFERROR(IF(RIGHT(VLOOKUP($A117,csapatok!$A:$GR,BW$271,FALSE),5)="Csere",VLOOKUP(LEFT(VLOOKUP($A117,csapatok!$A:$GR,BW$271,FALSE),LEN(VLOOKUP($A117,csapatok!$A:$GR,BW$271,FALSE))-6),'csapat-ranglista'!$A:$CC,BW$272,FALSE)/8,VLOOKUP(VLOOKUP($A117,csapatok!$A:$GR,BW$271,FALSE),'csapat-ranglista'!$A:$CC,BW$272,FALSE)/4),0)</f>
        <v>0</v>
      </c>
      <c r="BX117" s="226">
        <f>IFERROR(IF(RIGHT(VLOOKUP($A117,csapatok!$A:$GR,BX$271,FALSE),5)="Csere",VLOOKUP(LEFT(VLOOKUP($A117,csapatok!$A:$GR,BX$271,FALSE),LEN(VLOOKUP($A117,csapatok!$A:$GR,BX$271,FALSE))-6),'csapat-ranglista'!$A:$CC,BX$272,FALSE)/8,VLOOKUP(VLOOKUP($A117,csapatok!$A:$GR,BX$271,FALSE),'csapat-ranglista'!$A:$CC,BX$272,FALSE)/4),0)</f>
        <v>0</v>
      </c>
      <c r="BY117" s="226">
        <f>IFERROR(IF(RIGHT(VLOOKUP($A117,csapatok!$A:$GR,BY$271,FALSE),5)="Csere",VLOOKUP(LEFT(VLOOKUP($A117,csapatok!$A:$GR,BY$271,FALSE),LEN(VLOOKUP($A117,csapatok!$A:$GR,BY$271,FALSE))-6),'csapat-ranglista'!$A:$CC,BY$272,FALSE)/8,VLOOKUP(VLOOKUP($A117,csapatok!$A:$GR,BY$271,FALSE),'csapat-ranglista'!$A:$CC,BY$272,FALSE)/4),0)</f>
        <v>0</v>
      </c>
      <c r="BZ117" s="226">
        <f>IFERROR(IF(RIGHT(VLOOKUP($A117,csapatok!$A:$GR,BZ$271,FALSE),5)="Csere",VLOOKUP(LEFT(VLOOKUP($A117,csapatok!$A:$GR,BZ$271,FALSE),LEN(VLOOKUP($A117,csapatok!$A:$GR,BZ$271,FALSE))-6),'csapat-ranglista'!$A:$CC,BZ$272,FALSE)/8,VLOOKUP(VLOOKUP($A117,csapatok!$A:$GR,BZ$271,FALSE),'csapat-ranglista'!$A:$CC,BZ$272,FALSE)/4),0)</f>
        <v>0</v>
      </c>
      <c r="CA117" s="226">
        <f>IFERROR(IF(RIGHT(VLOOKUP($A117,csapatok!$A:$GR,CA$271,FALSE),5)="Csere",VLOOKUP(LEFT(VLOOKUP($A117,csapatok!$A:$GR,CA$271,FALSE),LEN(VLOOKUP($A117,csapatok!$A:$GR,CA$271,FALSE))-6),'csapat-ranglista'!$A:$CC,CA$272,FALSE)/8,VLOOKUP(VLOOKUP($A117,csapatok!$A:$GR,CA$271,FALSE),'csapat-ranglista'!$A:$CC,CA$272,FALSE)/4),0)</f>
        <v>0</v>
      </c>
      <c r="CB117" s="226">
        <f>IFERROR(IF(RIGHT(VLOOKUP($A117,csapatok!$A:$GR,CB$271,FALSE),5)="Csere",VLOOKUP(LEFT(VLOOKUP($A117,csapatok!$A:$GR,CB$271,FALSE),LEN(VLOOKUP($A117,csapatok!$A:$GR,CB$271,FALSE))-6),'csapat-ranglista'!$A:$CC,CB$272,FALSE)/8,VLOOKUP(VLOOKUP($A117,csapatok!$A:$GR,CB$271,FALSE),'csapat-ranglista'!$A:$CC,CB$272,FALSE)/4),0)</f>
        <v>0</v>
      </c>
      <c r="CC117" s="226">
        <f>IFERROR(IF(RIGHT(VLOOKUP($A117,csapatok!$A:$GR,CC$271,FALSE),5)="Csere",VLOOKUP(LEFT(VLOOKUP($A117,csapatok!$A:$GR,CC$271,FALSE),LEN(VLOOKUP($A117,csapatok!$A:$GR,CC$271,FALSE))-6),'csapat-ranglista'!$A:$CC,CC$272,FALSE)/8,VLOOKUP(VLOOKUP($A117,csapatok!$A:$GR,CC$271,FALSE),'csapat-ranglista'!$A:$CC,CC$272,FALSE)/4),0)</f>
        <v>0</v>
      </c>
      <c r="CD117" s="226">
        <f>IFERROR(IF(RIGHT(VLOOKUP($A117,csapatok!$A:$GR,CD$271,FALSE),5)="Csere",VLOOKUP(LEFT(VLOOKUP($A117,csapatok!$A:$GR,CD$271,FALSE),LEN(VLOOKUP($A117,csapatok!$A:$GR,CD$271,FALSE))-6),'csapat-ranglista'!$A:$CC,CD$272,FALSE)/8,VLOOKUP(VLOOKUP($A117,csapatok!$A:$GR,CD$271,FALSE),'csapat-ranglista'!$A:$CC,CD$272,FALSE)/4),0)</f>
        <v>0</v>
      </c>
      <c r="CE117" s="226">
        <f>IFERROR(IF(RIGHT(VLOOKUP($A117,csapatok!$A:$GR,CE$271,FALSE),5)="Csere",VLOOKUP(LEFT(VLOOKUP($A117,csapatok!$A:$GR,CE$271,FALSE),LEN(VLOOKUP($A117,csapatok!$A:$GR,CE$271,FALSE))-6),'csapat-ranglista'!$A:$CC,CE$272,FALSE)/8,VLOOKUP(VLOOKUP($A117,csapatok!$A:$GR,CE$271,FALSE),'csapat-ranglista'!$A:$CC,CE$272,FALSE)/4),0)</f>
        <v>0.30513579451463302</v>
      </c>
      <c r="CF117" s="226">
        <f>IFERROR(IF(RIGHT(VLOOKUP($A117,csapatok!$A:$GR,CF$271,FALSE),5)="Csere",VLOOKUP(LEFT(VLOOKUP($A117,csapatok!$A:$GR,CF$271,FALSE),LEN(VLOOKUP($A117,csapatok!$A:$GR,CF$271,FALSE))-6),'csapat-ranglista'!$A:$CC,CF$272,FALSE)/8,VLOOKUP(VLOOKUP($A117,csapatok!$A:$GR,CF$271,FALSE),'csapat-ranglista'!$A:$CC,CF$272,FALSE)/4),0)</f>
        <v>0</v>
      </c>
      <c r="CG117" s="226">
        <f>IFERROR(IF(RIGHT(VLOOKUP($A117,csapatok!$A:$GR,CG$271,FALSE),5)="Csere",VLOOKUP(LEFT(VLOOKUP($A117,csapatok!$A:$GR,CG$271,FALSE),LEN(VLOOKUP($A117,csapatok!$A:$GR,CG$271,FALSE))-6),'csapat-ranglista'!$A:$CC,CG$272,FALSE)/8,VLOOKUP(VLOOKUP($A117,csapatok!$A:$GR,CG$271,FALSE),'csapat-ranglista'!$A:$CC,CG$272,FALSE)/4),0)</f>
        <v>0</v>
      </c>
      <c r="CH117" s="226">
        <f>IFERROR(IF(RIGHT(VLOOKUP($A117,csapatok!$A:$GR,CH$271,FALSE),5)="Csere",VLOOKUP(LEFT(VLOOKUP($A117,csapatok!$A:$GR,CH$271,FALSE),LEN(VLOOKUP($A117,csapatok!$A:$GR,CH$271,FALSE))-6),'csapat-ranglista'!$A:$CC,CH$272,FALSE)/8,VLOOKUP(VLOOKUP($A117,csapatok!$A:$GR,CH$271,FALSE),'csapat-ranglista'!$A:$CC,CH$272,FALSE)/4),0)</f>
        <v>0</v>
      </c>
      <c r="CI117" s="226">
        <f>IFERROR(IF(RIGHT(VLOOKUP($A117,csapatok!$A:$GR,CI$271,FALSE),5)="Csere",VLOOKUP(LEFT(VLOOKUP($A117,csapatok!$A:$GR,CI$271,FALSE),LEN(VLOOKUP($A117,csapatok!$A:$GR,CI$271,FALSE))-6),'csapat-ranglista'!$A:$CC,CI$272,FALSE)/8,VLOOKUP(VLOOKUP($A117,csapatok!$A:$GR,CI$271,FALSE),'csapat-ranglista'!$A:$CC,CI$272,FALSE)/4),0)</f>
        <v>0</v>
      </c>
      <c r="CJ117" s="227">
        <f>versenyek!$IQ$11*IFERROR(VLOOKUP(VLOOKUP($A117,versenyek!IP:IR,3,FALSE),szabalyok!$A$16:$B$23,2,FALSE)/4,0)</f>
        <v>0</v>
      </c>
      <c r="CK117" s="227">
        <f>versenyek!$IT$11*IFERROR(VLOOKUP(VLOOKUP($A117,versenyek!IS:IU,3,FALSE),szabalyok!$A$16:$B$23,2,FALSE)/4,0)</f>
        <v>0</v>
      </c>
      <c r="CL117" s="226"/>
      <c r="CM117" s="250">
        <f t="shared" si="4"/>
        <v>0.30513579451463302</v>
      </c>
    </row>
    <row r="118" spans="1:91">
      <c r="A118" s="1" t="s">
        <v>1382</v>
      </c>
      <c r="B118" s="292" t="s">
        <v>1405</v>
      </c>
      <c r="C118" s="133" t="s">
        <v>1236</v>
      </c>
      <c r="D118" s="32" t="s">
        <v>101</v>
      </c>
      <c r="E118" s="47">
        <v>0</v>
      </c>
      <c r="F118" s="32">
        <v>0</v>
      </c>
      <c r="G118" s="32">
        <v>0</v>
      </c>
      <c r="H118" s="32">
        <v>0</v>
      </c>
      <c r="I118" s="32">
        <v>0</v>
      </c>
      <c r="J118" s="32">
        <v>0</v>
      </c>
      <c r="K118" s="32">
        <v>0</v>
      </c>
      <c r="L118" s="32">
        <v>0</v>
      </c>
      <c r="M118" s="32">
        <v>0</v>
      </c>
      <c r="N118" s="32">
        <v>0</v>
      </c>
      <c r="O118" s="32">
        <v>0</v>
      </c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U118" s="32">
        <v>0</v>
      </c>
      <c r="V118" s="32">
        <v>0</v>
      </c>
      <c r="W118" s="32">
        <v>0</v>
      </c>
      <c r="X118" s="32">
        <f>IFERROR(IF(RIGHT(VLOOKUP($A118,csapatok!$A:$BL,X$271,FALSE),5)="Csere",VLOOKUP(LEFT(VLOOKUP($A118,csapatok!$A:$BL,X$271,FALSE),LEN(VLOOKUP($A118,csapatok!$A:$BL,X$271,FALSE))-6),'csapat-ranglista'!$A:$CC,X$272,FALSE)/8,VLOOKUP(VLOOKUP($A118,csapatok!$A:$BL,X$271,FALSE),'csapat-ranglista'!$A:$CC,X$272,FALSE)/4),0)</f>
        <v>0</v>
      </c>
      <c r="Y118" s="32">
        <f>IFERROR(IF(RIGHT(VLOOKUP($A118,csapatok!$A:$BL,Y$271,FALSE),5)="Csere",VLOOKUP(LEFT(VLOOKUP($A118,csapatok!$A:$BL,Y$271,FALSE),LEN(VLOOKUP($A118,csapatok!$A:$BL,Y$271,FALSE))-6),'csapat-ranglista'!$A:$CC,Y$272,FALSE)/8,VLOOKUP(VLOOKUP($A118,csapatok!$A:$BL,Y$271,FALSE),'csapat-ranglista'!$A:$CC,Y$272,FALSE)/4),0)</f>
        <v>0</v>
      </c>
      <c r="Z118" s="32">
        <f>IFERROR(IF(RIGHT(VLOOKUP($A118,csapatok!$A:$BL,Z$271,FALSE),5)="Csere",VLOOKUP(LEFT(VLOOKUP($A118,csapatok!$A:$BL,Z$271,FALSE),LEN(VLOOKUP($A118,csapatok!$A:$BL,Z$271,FALSE))-6),'csapat-ranglista'!$A:$CC,Z$272,FALSE)/8,VLOOKUP(VLOOKUP($A118,csapatok!$A:$BL,Z$271,FALSE),'csapat-ranglista'!$A:$CC,Z$272,FALSE)/4),0)</f>
        <v>0</v>
      </c>
      <c r="AA118" s="32">
        <f>IFERROR(IF(RIGHT(VLOOKUP($A118,csapatok!$A:$BL,AA$271,FALSE),5)="Csere",VLOOKUP(LEFT(VLOOKUP($A118,csapatok!$A:$BL,AA$271,FALSE),LEN(VLOOKUP($A118,csapatok!$A:$BL,AA$271,FALSE))-6),'csapat-ranglista'!$A:$CC,AA$272,FALSE)/8,VLOOKUP(VLOOKUP($A118,csapatok!$A:$BL,AA$271,FALSE),'csapat-ranglista'!$A:$CC,AA$272,FALSE)/4),0)</f>
        <v>0</v>
      </c>
      <c r="AB118" s="226">
        <f>IFERROR(IF(RIGHT(VLOOKUP($A118,csapatok!$A:$BL,AB$271,FALSE),5)="Csere",VLOOKUP(LEFT(VLOOKUP($A118,csapatok!$A:$BL,AB$271,FALSE),LEN(VLOOKUP($A118,csapatok!$A:$BL,AB$271,FALSE))-6),'csapat-ranglista'!$A:$CC,AB$272,FALSE)/8,VLOOKUP(VLOOKUP($A118,csapatok!$A:$BL,AB$271,FALSE),'csapat-ranglista'!$A:$CC,AB$272,FALSE)/4),0)</f>
        <v>0</v>
      </c>
      <c r="AC118" s="226">
        <f>IFERROR(IF(RIGHT(VLOOKUP($A118,csapatok!$A:$BL,AC$271,FALSE),5)="Csere",VLOOKUP(LEFT(VLOOKUP($A118,csapatok!$A:$BL,AC$271,FALSE),LEN(VLOOKUP($A118,csapatok!$A:$BL,AC$271,FALSE))-6),'csapat-ranglista'!$A:$CC,AC$272,FALSE)/8,VLOOKUP(VLOOKUP($A118,csapatok!$A:$BL,AC$271,FALSE),'csapat-ranglista'!$A:$CC,AC$272,FALSE)/4),0)</f>
        <v>0</v>
      </c>
      <c r="AD118" s="226">
        <f>IFERROR(IF(RIGHT(VLOOKUP($A118,csapatok!$A:$BL,AD$271,FALSE),5)="Csere",VLOOKUP(LEFT(VLOOKUP($A118,csapatok!$A:$BL,AD$271,FALSE),LEN(VLOOKUP($A118,csapatok!$A:$BL,AD$271,FALSE))-6),'csapat-ranglista'!$A:$CC,AD$272,FALSE)/8,VLOOKUP(VLOOKUP($A118,csapatok!$A:$BL,AD$271,FALSE),'csapat-ranglista'!$A:$CC,AD$272,FALSE)/4),0)</f>
        <v>0</v>
      </c>
      <c r="AE118" s="226">
        <f>IFERROR(IF(RIGHT(VLOOKUP($A118,csapatok!$A:$BL,AE$271,FALSE),5)="Csere",VLOOKUP(LEFT(VLOOKUP($A118,csapatok!$A:$BL,AE$271,FALSE),LEN(VLOOKUP($A118,csapatok!$A:$BL,AE$271,FALSE))-6),'csapat-ranglista'!$A:$CC,AE$272,FALSE)/8,VLOOKUP(VLOOKUP($A118,csapatok!$A:$BL,AE$271,FALSE),'csapat-ranglista'!$A:$CC,AE$272,FALSE)/4),0)</f>
        <v>0</v>
      </c>
      <c r="AF118" s="226">
        <f>IFERROR(IF(RIGHT(VLOOKUP($A118,csapatok!$A:$BL,AF$271,FALSE),5)="Csere",VLOOKUP(LEFT(VLOOKUP($A118,csapatok!$A:$BL,AF$271,FALSE),LEN(VLOOKUP($A118,csapatok!$A:$BL,AF$271,FALSE))-6),'csapat-ranglista'!$A:$CC,AF$272,FALSE)/8,VLOOKUP(VLOOKUP($A118,csapatok!$A:$BL,AF$271,FALSE),'csapat-ranglista'!$A:$CC,AF$272,FALSE)/4),0)</f>
        <v>0</v>
      </c>
      <c r="AG118" s="226">
        <f>IFERROR(IF(RIGHT(VLOOKUP($A118,csapatok!$A:$BL,AG$271,FALSE),5)="Csere",VLOOKUP(LEFT(VLOOKUP($A118,csapatok!$A:$BL,AG$271,FALSE),LEN(VLOOKUP($A118,csapatok!$A:$BL,AG$271,FALSE))-6),'csapat-ranglista'!$A:$CC,AG$272,FALSE)/8,VLOOKUP(VLOOKUP($A118,csapatok!$A:$BL,AG$271,FALSE),'csapat-ranglista'!$A:$CC,AG$272,FALSE)/4),0)</f>
        <v>0</v>
      </c>
      <c r="AH118" s="226">
        <f>IFERROR(IF(RIGHT(VLOOKUP($A118,csapatok!$A:$BL,AH$271,FALSE),5)="Csere",VLOOKUP(LEFT(VLOOKUP($A118,csapatok!$A:$BL,AH$271,FALSE),LEN(VLOOKUP($A118,csapatok!$A:$BL,AH$271,FALSE))-6),'csapat-ranglista'!$A:$CC,AH$272,FALSE)/8,VLOOKUP(VLOOKUP($A118,csapatok!$A:$BL,AH$271,FALSE),'csapat-ranglista'!$A:$CC,AH$272,FALSE)/4),0)</f>
        <v>0</v>
      </c>
      <c r="AI118" s="226">
        <f>IFERROR(IF(RIGHT(VLOOKUP($A118,csapatok!$A:$BL,AI$271,FALSE),5)="Csere",VLOOKUP(LEFT(VLOOKUP($A118,csapatok!$A:$BL,AI$271,FALSE),LEN(VLOOKUP($A118,csapatok!$A:$BL,AI$271,FALSE))-6),'csapat-ranglista'!$A:$CC,AI$272,FALSE)/8,VLOOKUP(VLOOKUP($A118,csapatok!$A:$BL,AI$271,FALSE),'csapat-ranglista'!$A:$CC,AI$272,FALSE)/4),0)</f>
        <v>0</v>
      </c>
      <c r="AJ118" s="226">
        <f>IFERROR(IF(RIGHT(VLOOKUP($A118,csapatok!$A:$BL,AJ$271,FALSE),5)="Csere",VLOOKUP(LEFT(VLOOKUP($A118,csapatok!$A:$BL,AJ$271,FALSE),LEN(VLOOKUP($A118,csapatok!$A:$BL,AJ$271,FALSE))-6),'csapat-ranglista'!$A:$CC,AJ$272,FALSE)/8,VLOOKUP(VLOOKUP($A118,csapatok!$A:$BL,AJ$271,FALSE),'csapat-ranglista'!$A:$CC,AJ$272,FALSE)/2),0)</f>
        <v>0</v>
      </c>
      <c r="AK118" s="226">
        <f>IFERROR(IF(RIGHT(VLOOKUP($A118,csapatok!$A:$CN,AK$271,FALSE),5)="Csere",VLOOKUP(LEFT(VLOOKUP($A118,csapatok!$A:$CN,AK$271,FALSE),LEN(VLOOKUP($A118,csapatok!$A:$CN,AK$271,FALSE))-6),'csapat-ranglista'!$A:$CC,AK$272,FALSE)/8,VLOOKUP(VLOOKUP($A118,csapatok!$A:$CN,AK$271,FALSE),'csapat-ranglista'!$A:$CC,AK$272,FALSE)/4),0)</f>
        <v>0</v>
      </c>
      <c r="AL118" s="226">
        <f>IFERROR(IF(RIGHT(VLOOKUP($A118,csapatok!$A:$CN,AL$271,FALSE),5)="Csere",VLOOKUP(LEFT(VLOOKUP($A118,csapatok!$A:$CN,AL$271,FALSE),LEN(VLOOKUP($A118,csapatok!$A:$CN,AL$271,FALSE))-6),'csapat-ranglista'!$A:$CC,AL$272,FALSE)/8,VLOOKUP(VLOOKUP($A118,csapatok!$A:$CN,AL$271,FALSE),'csapat-ranglista'!$A:$CC,AL$272,FALSE)/4),0)</f>
        <v>0</v>
      </c>
      <c r="AM118" s="226">
        <f>IFERROR(IF(RIGHT(VLOOKUP($A118,csapatok!$A:$CN,AM$271,FALSE),5)="Csere",VLOOKUP(LEFT(VLOOKUP($A118,csapatok!$A:$CN,AM$271,FALSE),LEN(VLOOKUP($A118,csapatok!$A:$CN,AM$271,FALSE))-6),'csapat-ranglista'!$A:$CC,AM$272,FALSE)/8,VLOOKUP(VLOOKUP($A118,csapatok!$A:$CN,AM$271,FALSE),'csapat-ranglista'!$A:$CC,AM$272,FALSE)/4),0)</f>
        <v>0</v>
      </c>
      <c r="AN118" s="226">
        <f>IFERROR(IF(RIGHT(VLOOKUP($A118,csapatok!$A:$CN,AN$271,FALSE),5)="Csere",VLOOKUP(LEFT(VLOOKUP($A118,csapatok!$A:$CN,AN$271,FALSE),LEN(VLOOKUP($A118,csapatok!$A:$CN,AN$271,FALSE))-6),'csapat-ranglista'!$A:$CC,AN$272,FALSE)/8,VLOOKUP(VLOOKUP($A118,csapatok!$A:$CN,AN$271,FALSE),'csapat-ranglista'!$A:$CC,AN$272,FALSE)/4),0)</f>
        <v>0</v>
      </c>
      <c r="AO118" s="226">
        <f>IFERROR(IF(RIGHT(VLOOKUP($A118,csapatok!$A:$CN,AO$271,FALSE),5)="Csere",VLOOKUP(LEFT(VLOOKUP($A118,csapatok!$A:$CN,AO$271,FALSE),LEN(VLOOKUP($A118,csapatok!$A:$CN,AO$271,FALSE))-6),'csapat-ranglista'!$A:$CC,AO$272,FALSE)/8,VLOOKUP(VLOOKUP($A118,csapatok!$A:$CN,AO$271,FALSE),'csapat-ranglista'!$A:$CC,AO$272,FALSE)/4),0)</f>
        <v>0</v>
      </c>
      <c r="AP118" s="226">
        <f>IFERROR(IF(RIGHT(VLOOKUP($A118,csapatok!$A:$CN,AP$271,FALSE),5)="Csere",VLOOKUP(LEFT(VLOOKUP($A118,csapatok!$A:$CN,AP$271,FALSE),LEN(VLOOKUP($A118,csapatok!$A:$CN,AP$271,FALSE))-6),'csapat-ranglista'!$A:$CC,AP$272,FALSE)/8,VLOOKUP(VLOOKUP($A118,csapatok!$A:$CN,AP$271,FALSE),'csapat-ranglista'!$A:$CC,AP$272,FALSE)/4),0)</f>
        <v>0</v>
      </c>
      <c r="AQ118" s="226">
        <f>IFERROR(IF(RIGHT(VLOOKUP($A118,csapatok!$A:$CN,AQ$271,FALSE),5)="Csere",VLOOKUP(LEFT(VLOOKUP($A118,csapatok!$A:$CN,AQ$271,FALSE),LEN(VLOOKUP($A118,csapatok!$A:$CN,AQ$271,FALSE))-6),'csapat-ranglista'!$A:$CC,AQ$272,FALSE)/8,VLOOKUP(VLOOKUP($A118,csapatok!$A:$CN,AQ$271,FALSE),'csapat-ranglista'!$A:$CC,AQ$272,FALSE)/4),0)</f>
        <v>0</v>
      </c>
      <c r="AR118" s="226">
        <f>IFERROR(IF(RIGHT(VLOOKUP($A118,csapatok!$A:$CN,AR$271,FALSE),5)="Csere",VLOOKUP(LEFT(VLOOKUP($A118,csapatok!$A:$CN,AR$271,FALSE),LEN(VLOOKUP($A118,csapatok!$A:$CN,AR$271,FALSE))-6),'csapat-ranglista'!$A:$CC,AR$272,FALSE)/8,VLOOKUP(VLOOKUP($A118,csapatok!$A:$CN,AR$271,FALSE),'csapat-ranglista'!$A:$CC,AR$272,FALSE)/4),0)</f>
        <v>0</v>
      </c>
      <c r="AS118" s="226">
        <f>IFERROR(IF(RIGHT(VLOOKUP($A118,csapatok!$A:$CN,AS$271,FALSE),5)="Csere",VLOOKUP(LEFT(VLOOKUP($A118,csapatok!$A:$CN,AS$271,FALSE),LEN(VLOOKUP($A118,csapatok!$A:$CN,AS$271,FALSE))-6),'csapat-ranglista'!$A:$CC,AS$272,FALSE)/8,VLOOKUP(VLOOKUP($A118,csapatok!$A:$CN,AS$271,FALSE),'csapat-ranglista'!$A:$CC,AS$272,FALSE)/4),0)</f>
        <v>0</v>
      </c>
      <c r="AT118" s="226">
        <f>IFERROR(IF(RIGHT(VLOOKUP($A118,csapatok!$A:$CN,AT$271,FALSE),5)="Csere",VLOOKUP(LEFT(VLOOKUP($A118,csapatok!$A:$CN,AT$271,FALSE),LEN(VLOOKUP($A118,csapatok!$A:$CN,AT$271,FALSE))-6),'csapat-ranglista'!$A:$CC,AT$272,FALSE)/8,VLOOKUP(VLOOKUP($A118,csapatok!$A:$CN,AT$271,FALSE),'csapat-ranglista'!$A:$CC,AT$272,FALSE)/4),0)</f>
        <v>0</v>
      </c>
      <c r="AU118" s="226">
        <f>IFERROR(IF(RIGHT(VLOOKUP($A118,csapatok!$A:$CN,AU$271,FALSE),5)="Csere",VLOOKUP(LEFT(VLOOKUP($A118,csapatok!$A:$CN,AU$271,FALSE),LEN(VLOOKUP($A118,csapatok!$A:$CN,AU$271,FALSE))-6),'csapat-ranglista'!$A:$CC,AU$272,FALSE)/8,VLOOKUP(VLOOKUP($A118,csapatok!$A:$CN,AU$271,FALSE),'csapat-ranglista'!$A:$CC,AU$272,FALSE)/4),0)</f>
        <v>0</v>
      </c>
      <c r="AV118" s="226">
        <f>IFERROR(IF(RIGHT(VLOOKUP($A118,csapatok!$A:$CN,AV$271,FALSE),5)="Csere",VLOOKUP(LEFT(VLOOKUP($A118,csapatok!$A:$CN,AV$271,FALSE),LEN(VLOOKUP($A118,csapatok!$A:$CN,AV$271,FALSE))-6),'csapat-ranglista'!$A:$CC,AV$272,FALSE)/8,VLOOKUP(VLOOKUP($A118,csapatok!$A:$CN,AV$271,FALSE),'csapat-ranglista'!$A:$CC,AV$272,FALSE)/4),0)</f>
        <v>0</v>
      </c>
      <c r="AW118" s="226">
        <f>IFERROR(IF(RIGHT(VLOOKUP($A118,csapatok!$A:$CN,AW$271,FALSE),5)="Csere",VLOOKUP(LEFT(VLOOKUP($A118,csapatok!$A:$CN,AW$271,FALSE),LEN(VLOOKUP($A118,csapatok!$A:$CN,AW$271,FALSE))-6),'csapat-ranglista'!$A:$CC,AW$272,FALSE)/8,VLOOKUP(VLOOKUP($A118,csapatok!$A:$CN,AW$271,FALSE),'csapat-ranglista'!$A:$CC,AW$272,FALSE)/4),0)</f>
        <v>0</v>
      </c>
      <c r="AX118" s="226">
        <f>IFERROR(IF(RIGHT(VLOOKUP($A118,csapatok!$A:$CN,AX$271,FALSE),5)="Csere",VLOOKUP(LEFT(VLOOKUP($A118,csapatok!$A:$CN,AX$271,FALSE),LEN(VLOOKUP($A118,csapatok!$A:$CN,AX$271,FALSE))-6),'csapat-ranglista'!$A:$CC,AX$272,FALSE)/8,VLOOKUP(VLOOKUP($A118,csapatok!$A:$CN,AX$271,FALSE),'csapat-ranglista'!$A:$CC,AX$272,FALSE)/4),0)</f>
        <v>0</v>
      </c>
      <c r="AY118" s="226">
        <f>IFERROR(IF(RIGHT(VLOOKUP($A118,csapatok!$A:$GR,AY$271,FALSE),5)="Csere",VLOOKUP(LEFT(VLOOKUP($A118,csapatok!$A:$GR,AY$271,FALSE),LEN(VLOOKUP($A118,csapatok!$A:$GR,AY$271,FALSE))-6),'csapat-ranglista'!$A:$CC,AY$272,FALSE)/8,VLOOKUP(VLOOKUP($A118,csapatok!$A:$GR,AY$271,FALSE),'csapat-ranglista'!$A:$CC,AY$272,FALSE)/4),0)</f>
        <v>0</v>
      </c>
      <c r="AZ118" s="226">
        <f>IFERROR(IF(RIGHT(VLOOKUP($A118,csapatok!$A:$GR,AZ$271,FALSE),5)="Csere",VLOOKUP(LEFT(VLOOKUP($A118,csapatok!$A:$GR,AZ$271,FALSE),LEN(VLOOKUP($A118,csapatok!$A:$GR,AZ$271,FALSE))-6),'csapat-ranglista'!$A:$CC,AZ$272,FALSE)/8,VLOOKUP(VLOOKUP($A118,csapatok!$A:$GR,AZ$271,FALSE),'csapat-ranglista'!$A:$CC,AZ$272,FALSE)/4),0)</f>
        <v>0</v>
      </c>
      <c r="BA118" s="226">
        <f>IFERROR(IF(RIGHT(VLOOKUP($A118,csapatok!$A:$GR,BA$271,FALSE),5)="Csere",VLOOKUP(LEFT(VLOOKUP($A118,csapatok!$A:$GR,BA$271,FALSE),LEN(VLOOKUP($A118,csapatok!$A:$GR,BA$271,FALSE))-6),'csapat-ranglista'!$A:$CC,BA$272,FALSE)/8,VLOOKUP(VLOOKUP($A118,csapatok!$A:$GR,BA$271,FALSE),'csapat-ranglista'!$A:$CC,BA$272,FALSE)/4),0)</f>
        <v>0</v>
      </c>
      <c r="BB118" s="226">
        <f>IFERROR(IF(RIGHT(VLOOKUP($A118,csapatok!$A:$GR,BB$271,FALSE),5)="Csere",VLOOKUP(LEFT(VLOOKUP($A118,csapatok!$A:$GR,BB$271,FALSE),LEN(VLOOKUP($A118,csapatok!$A:$GR,BB$271,FALSE))-6),'csapat-ranglista'!$A:$CC,BB$272,FALSE)/8,VLOOKUP(VLOOKUP($A118,csapatok!$A:$GR,BB$271,FALSE),'csapat-ranglista'!$A:$CC,BB$272,FALSE)/4),0)</f>
        <v>0</v>
      </c>
      <c r="BC118" s="227">
        <f>versenyek!$ES$11*IFERROR(VLOOKUP(VLOOKUP($A118,versenyek!ER:ET,3,FALSE),szabalyok!$A$16:$B$23,2,FALSE)/4,0)</f>
        <v>0</v>
      </c>
      <c r="BD118" s="227">
        <f>versenyek!$EV$11*IFERROR(VLOOKUP(VLOOKUP($A118,versenyek!EU:EW,3,FALSE),szabalyok!$A$16:$B$23,2,FALSE)/4,0)</f>
        <v>0</v>
      </c>
      <c r="BE118" s="226">
        <f>IFERROR(IF(RIGHT(VLOOKUP($A118,csapatok!$A:$GR,BE$271,FALSE),5)="Csere",VLOOKUP(LEFT(VLOOKUP($A118,csapatok!$A:$GR,BE$271,FALSE),LEN(VLOOKUP($A118,csapatok!$A:$GR,BE$271,FALSE))-6),'csapat-ranglista'!$A:$CC,BE$272,FALSE)/8,VLOOKUP(VLOOKUP($A118,csapatok!$A:$GR,BE$271,FALSE),'csapat-ranglista'!$A:$CC,BE$272,FALSE)/4),0)</f>
        <v>0</v>
      </c>
      <c r="BF118" s="226">
        <f>IFERROR(IF(RIGHT(VLOOKUP($A118,csapatok!$A:$GR,BF$271,FALSE),5)="Csere",VLOOKUP(LEFT(VLOOKUP($A118,csapatok!$A:$GR,BF$271,FALSE),LEN(VLOOKUP($A118,csapatok!$A:$GR,BF$271,FALSE))-6),'csapat-ranglista'!$A:$CC,BF$272,FALSE)/8,VLOOKUP(VLOOKUP($A118,csapatok!$A:$GR,BF$271,FALSE),'csapat-ranglista'!$A:$CC,BF$272,FALSE)/4),0)</f>
        <v>0</v>
      </c>
      <c r="BG118" s="226">
        <f>IFERROR(IF(RIGHT(VLOOKUP($A118,csapatok!$A:$GR,BG$271,FALSE),5)="Csere",VLOOKUP(LEFT(VLOOKUP($A118,csapatok!$A:$GR,BG$271,FALSE),LEN(VLOOKUP($A118,csapatok!$A:$GR,BG$271,FALSE))-6),'csapat-ranglista'!$A:$CC,BG$272,FALSE)/8,VLOOKUP(VLOOKUP($A118,csapatok!$A:$GR,BG$271,FALSE),'csapat-ranglista'!$A:$CC,BG$272,FALSE)/4),0)</f>
        <v>0</v>
      </c>
      <c r="BH118" s="226">
        <f>IFERROR(IF(RIGHT(VLOOKUP($A118,csapatok!$A:$GR,BH$271,FALSE),5)="Csere",VLOOKUP(LEFT(VLOOKUP($A118,csapatok!$A:$GR,BH$271,FALSE),LEN(VLOOKUP($A118,csapatok!$A:$GR,BH$271,FALSE))-6),'csapat-ranglista'!$A:$CC,BH$272,FALSE)/8,VLOOKUP(VLOOKUP($A118,csapatok!$A:$GR,BH$271,FALSE),'csapat-ranglista'!$A:$CC,BH$272,FALSE)/4),0)</f>
        <v>0</v>
      </c>
      <c r="BI118" s="226">
        <f>IFERROR(IF(RIGHT(VLOOKUP($A118,csapatok!$A:$GR,BI$271,FALSE),5)="Csere",VLOOKUP(LEFT(VLOOKUP($A118,csapatok!$A:$GR,BI$271,FALSE),LEN(VLOOKUP($A118,csapatok!$A:$GR,BI$271,FALSE))-6),'csapat-ranglista'!$A:$CC,BI$272,FALSE)/8,VLOOKUP(VLOOKUP($A118,csapatok!$A:$GR,BI$271,FALSE),'csapat-ranglista'!$A:$CC,BI$272,FALSE)/4),0)</f>
        <v>0</v>
      </c>
      <c r="BJ118" s="226">
        <f>IFERROR(IF(RIGHT(VLOOKUP($A118,csapatok!$A:$GR,BJ$271,FALSE),5)="Csere",VLOOKUP(LEFT(VLOOKUP($A118,csapatok!$A:$GR,BJ$271,FALSE),LEN(VLOOKUP($A118,csapatok!$A:$GR,BJ$271,FALSE))-6),'csapat-ranglista'!$A:$CC,BJ$272,FALSE)/8,VLOOKUP(VLOOKUP($A118,csapatok!$A:$GR,BJ$271,FALSE),'csapat-ranglista'!$A:$CC,BJ$272,FALSE)/4),0)</f>
        <v>0</v>
      </c>
      <c r="BK118" s="226">
        <f>IFERROR(IF(RIGHT(VLOOKUP($A118,csapatok!$A:$GR,BK$271,FALSE),5)="Csere",VLOOKUP(LEFT(VLOOKUP($A118,csapatok!$A:$GR,BK$271,FALSE),LEN(VLOOKUP($A118,csapatok!$A:$GR,BK$271,FALSE))-6),'csapat-ranglista'!$A:$CC,BK$272,FALSE)/8,VLOOKUP(VLOOKUP($A118,csapatok!$A:$GR,BK$271,FALSE),'csapat-ranglista'!$A:$CC,BK$272,FALSE)/4),0)</f>
        <v>0</v>
      </c>
      <c r="BL118" s="226">
        <f>IFERROR(IF(RIGHT(VLOOKUP($A118,csapatok!$A:$GR,BL$271,FALSE),5)="Csere",VLOOKUP(LEFT(VLOOKUP($A118,csapatok!$A:$GR,BL$271,FALSE),LEN(VLOOKUP($A118,csapatok!$A:$GR,BL$271,FALSE))-6),'csapat-ranglista'!$A:$CC,BL$272,FALSE)/8,VLOOKUP(VLOOKUP($A118,csapatok!$A:$GR,BL$271,FALSE),'csapat-ranglista'!$A:$CC,BL$272,FALSE)/4),0)</f>
        <v>0</v>
      </c>
      <c r="BM118" s="226">
        <f>IFERROR(IF(RIGHT(VLOOKUP($A118,csapatok!$A:$GR,BM$271,FALSE),5)="Csere",VLOOKUP(LEFT(VLOOKUP($A118,csapatok!$A:$GR,BM$271,FALSE),LEN(VLOOKUP($A118,csapatok!$A:$GR,BM$271,FALSE))-6),'csapat-ranglista'!$A:$CC,BM$272,FALSE)/8,VLOOKUP(VLOOKUP($A118,csapatok!$A:$GR,BM$271,FALSE),'csapat-ranglista'!$A:$CC,BM$272,FALSE)/4),0)</f>
        <v>0</v>
      </c>
      <c r="BN118" s="226">
        <f>IFERROR(IF(RIGHT(VLOOKUP($A118,csapatok!$A:$GR,BN$271,FALSE),5)="Csere",VLOOKUP(LEFT(VLOOKUP($A118,csapatok!$A:$GR,BN$271,FALSE),LEN(VLOOKUP($A118,csapatok!$A:$GR,BN$271,FALSE))-6),'csapat-ranglista'!$A:$CC,BN$272,FALSE)/8,VLOOKUP(VLOOKUP($A118,csapatok!$A:$GR,BN$271,FALSE),'csapat-ranglista'!$A:$CC,BN$272,FALSE)/4),0)</f>
        <v>0</v>
      </c>
      <c r="BO118" s="226">
        <f>IFERROR(IF(RIGHT(VLOOKUP($A118,csapatok!$A:$GR,BO$271,FALSE),5)="Csere",VLOOKUP(LEFT(VLOOKUP($A118,csapatok!$A:$GR,BO$271,FALSE),LEN(VLOOKUP($A118,csapatok!$A:$GR,BO$271,FALSE))-6),'csapat-ranglista'!$A:$CC,BO$272,FALSE)/8,VLOOKUP(VLOOKUP($A118,csapatok!$A:$GR,BO$271,FALSE),'csapat-ranglista'!$A:$CC,BO$272,FALSE)/4),0)</f>
        <v>0</v>
      </c>
      <c r="BP118" s="226">
        <f>IFERROR(IF(RIGHT(VLOOKUP($A118,csapatok!$A:$GR,BP$271,FALSE),5)="Csere",VLOOKUP(LEFT(VLOOKUP($A118,csapatok!$A:$GR,BP$271,FALSE),LEN(VLOOKUP($A118,csapatok!$A:$GR,BP$271,FALSE))-6),'csapat-ranglista'!$A:$CC,BP$272,FALSE)/8,VLOOKUP(VLOOKUP($A118,csapatok!$A:$GR,BP$271,FALSE),'csapat-ranglista'!$A:$CC,BP$272,FALSE)/4),0)</f>
        <v>0</v>
      </c>
      <c r="BQ118" s="226">
        <f>IFERROR(IF(RIGHT(VLOOKUP($A118,csapatok!$A:$GR,BQ$271,FALSE),5)="Csere",VLOOKUP(LEFT(VLOOKUP($A118,csapatok!$A:$GR,BQ$271,FALSE),LEN(VLOOKUP($A118,csapatok!$A:$GR,BQ$271,FALSE))-6),'csapat-ranglista'!$A:$CC,BQ$272,FALSE)/8,VLOOKUP(VLOOKUP($A118,csapatok!$A:$GR,BQ$271,FALSE),'csapat-ranglista'!$A:$CC,BQ$272,FALSE)/4),0)</f>
        <v>0</v>
      </c>
      <c r="BR118" s="226">
        <f>IFERROR(IF(RIGHT(VLOOKUP($A118,csapatok!$A:$GR,BR$271,FALSE),5)="Csere",VLOOKUP(LEFT(VLOOKUP($A118,csapatok!$A:$GR,BR$271,FALSE),LEN(VLOOKUP($A118,csapatok!$A:$GR,BR$271,FALSE))-6),'csapat-ranglista'!$A:$CC,BR$272,FALSE)/8,VLOOKUP(VLOOKUP($A118,csapatok!$A:$GR,BR$271,FALSE),'csapat-ranglista'!$A:$CC,BR$272,FALSE)/4),0)</f>
        <v>0</v>
      </c>
      <c r="BS118" s="226">
        <f>IFERROR(IF(RIGHT(VLOOKUP($A118,csapatok!$A:$GR,BS$271,FALSE),5)="Csere",VLOOKUP(LEFT(VLOOKUP($A118,csapatok!$A:$GR,BS$271,FALSE),LEN(VLOOKUP($A118,csapatok!$A:$GR,BS$271,FALSE))-6),'csapat-ranglista'!$A:$CC,BS$272,FALSE)/8,VLOOKUP(VLOOKUP($A118,csapatok!$A:$GR,BS$271,FALSE),'csapat-ranglista'!$A:$CC,BS$272,FALSE)/4),0)</f>
        <v>0</v>
      </c>
      <c r="BT118" s="226">
        <f>IFERROR(IF(RIGHT(VLOOKUP($A118,csapatok!$A:$GR,BT$271,FALSE),5)="Csere",VLOOKUP(LEFT(VLOOKUP($A118,csapatok!$A:$GR,BT$271,FALSE),LEN(VLOOKUP($A118,csapatok!$A:$GR,BT$271,FALSE))-6),'csapat-ranglista'!$A:$CC,BT$272,FALSE)/8,VLOOKUP(VLOOKUP($A118,csapatok!$A:$GR,BT$271,FALSE),'csapat-ranglista'!$A:$CC,BT$272,FALSE)/4),0)</f>
        <v>0</v>
      </c>
      <c r="BU118" s="226">
        <f>IFERROR(IF(RIGHT(VLOOKUP($A118,csapatok!$A:$GR,BU$271,FALSE),5)="Csere",VLOOKUP(LEFT(VLOOKUP($A118,csapatok!$A:$GR,BU$271,FALSE),LEN(VLOOKUP($A118,csapatok!$A:$GR,BU$271,FALSE))-6),'csapat-ranglista'!$A:$CC,BU$272,FALSE)/8,VLOOKUP(VLOOKUP($A118,csapatok!$A:$GR,BU$271,FALSE),'csapat-ranglista'!$A:$CC,BU$272,FALSE)/4),0)</f>
        <v>0</v>
      </c>
      <c r="BV118" s="226">
        <f>IFERROR(IF(RIGHT(VLOOKUP($A118,csapatok!$A:$GR,BV$271,FALSE),5)="Csere",VLOOKUP(LEFT(VLOOKUP($A118,csapatok!$A:$GR,BV$271,FALSE),LEN(VLOOKUP($A118,csapatok!$A:$GR,BV$271,FALSE))-6),'csapat-ranglista'!$A:$CC,BV$272,FALSE)/8,VLOOKUP(VLOOKUP($A118,csapatok!$A:$GR,BV$271,FALSE),'csapat-ranglista'!$A:$CC,BV$272,FALSE)/4),0)</f>
        <v>0</v>
      </c>
      <c r="BW118" s="226">
        <f>IFERROR(IF(RIGHT(VLOOKUP($A118,csapatok!$A:$GR,BW$271,FALSE),5)="Csere",VLOOKUP(LEFT(VLOOKUP($A118,csapatok!$A:$GR,BW$271,FALSE),LEN(VLOOKUP($A118,csapatok!$A:$GR,BW$271,FALSE))-6),'csapat-ranglista'!$A:$CC,BW$272,FALSE)/8,VLOOKUP(VLOOKUP($A118,csapatok!$A:$GR,BW$271,FALSE),'csapat-ranglista'!$A:$CC,BW$272,FALSE)/4),0)</f>
        <v>0</v>
      </c>
      <c r="BX118" s="226">
        <f>IFERROR(IF(RIGHT(VLOOKUP($A118,csapatok!$A:$GR,BX$271,FALSE),5)="Csere",VLOOKUP(LEFT(VLOOKUP($A118,csapatok!$A:$GR,BX$271,FALSE),LEN(VLOOKUP($A118,csapatok!$A:$GR,BX$271,FALSE))-6),'csapat-ranglista'!$A:$CC,BX$272,FALSE)/8,VLOOKUP(VLOOKUP($A118,csapatok!$A:$GR,BX$271,FALSE),'csapat-ranglista'!$A:$CC,BX$272,FALSE)/4),0)</f>
        <v>0</v>
      </c>
      <c r="BY118" s="226">
        <f>IFERROR(IF(RIGHT(VLOOKUP($A118,csapatok!$A:$GR,BY$271,FALSE),5)="Csere",VLOOKUP(LEFT(VLOOKUP($A118,csapatok!$A:$GR,BY$271,FALSE),LEN(VLOOKUP($A118,csapatok!$A:$GR,BY$271,FALSE))-6),'csapat-ranglista'!$A:$CC,BY$272,FALSE)/8,VLOOKUP(VLOOKUP($A118,csapatok!$A:$GR,BY$271,FALSE),'csapat-ranglista'!$A:$CC,BY$272,FALSE)/4),0)</f>
        <v>0</v>
      </c>
      <c r="BZ118" s="226">
        <f>IFERROR(IF(RIGHT(VLOOKUP($A118,csapatok!$A:$GR,BZ$271,FALSE),5)="Csere",VLOOKUP(LEFT(VLOOKUP($A118,csapatok!$A:$GR,BZ$271,FALSE),LEN(VLOOKUP($A118,csapatok!$A:$GR,BZ$271,FALSE))-6),'csapat-ranglista'!$A:$CC,BZ$272,FALSE)/8,VLOOKUP(VLOOKUP($A118,csapatok!$A:$GR,BZ$271,FALSE),'csapat-ranglista'!$A:$CC,BZ$272,FALSE)/4),0)</f>
        <v>0</v>
      </c>
      <c r="CA118" s="226">
        <f>IFERROR(IF(RIGHT(VLOOKUP($A118,csapatok!$A:$GR,CA$271,FALSE),5)="Csere",VLOOKUP(LEFT(VLOOKUP($A118,csapatok!$A:$GR,CA$271,FALSE),LEN(VLOOKUP($A118,csapatok!$A:$GR,CA$271,FALSE))-6),'csapat-ranglista'!$A:$CC,CA$272,FALSE)/8,VLOOKUP(VLOOKUP($A118,csapatok!$A:$GR,CA$271,FALSE),'csapat-ranglista'!$A:$CC,CA$272,FALSE)/4),0)</f>
        <v>0</v>
      </c>
      <c r="CB118" s="226">
        <f>IFERROR(IF(RIGHT(VLOOKUP($A118,csapatok!$A:$GR,CB$271,FALSE),5)="Csere",VLOOKUP(LEFT(VLOOKUP($A118,csapatok!$A:$GR,CB$271,FALSE),LEN(VLOOKUP($A118,csapatok!$A:$GR,CB$271,FALSE))-6),'csapat-ranglista'!$A:$CC,CB$272,FALSE)/8,VLOOKUP(VLOOKUP($A118,csapatok!$A:$GR,CB$271,FALSE),'csapat-ranglista'!$A:$CC,CB$272,FALSE)/4),0)</f>
        <v>0</v>
      </c>
      <c r="CC118" s="226">
        <f>IFERROR(IF(RIGHT(VLOOKUP($A118,csapatok!$A:$GR,CC$271,FALSE),5)="Csere",VLOOKUP(LEFT(VLOOKUP($A118,csapatok!$A:$GR,CC$271,FALSE),LEN(VLOOKUP($A118,csapatok!$A:$GR,CC$271,FALSE))-6),'csapat-ranglista'!$A:$CC,CC$272,FALSE)/8,VLOOKUP(VLOOKUP($A118,csapatok!$A:$GR,CC$271,FALSE),'csapat-ranglista'!$A:$CC,CC$272,FALSE)/4),0)</f>
        <v>0</v>
      </c>
      <c r="CD118" s="226">
        <f>IFERROR(IF(RIGHT(VLOOKUP($A118,csapatok!$A:$GR,CD$271,FALSE),5)="Csere",VLOOKUP(LEFT(VLOOKUP($A118,csapatok!$A:$GR,CD$271,FALSE),LEN(VLOOKUP($A118,csapatok!$A:$GR,CD$271,FALSE))-6),'csapat-ranglista'!$A:$CC,CD$272,FALSE)/8,VLOOKUP(VLOOKUP($A118,csapatok!$A:$GR,CD$271,FALSE),'csapat-ranglista'!$A:$CC,CD$272,FALSE)/4),0)</f>
        <v>0</v>
      </c>
      <c r="CE118" s="226">
        <f>IFERROR(IF(RIGHT(VLOOKUP($A118,csapatok!$A:$GR,CE$271,FALSE),5)="Csere",VLOOKUP(LEFT(VLOOKUP($A118,csapatok!$A:$GR,CE$271,FALSE),LEN(VLOOKUP($A118,csapatok!$A:$GR,CE$271,FALSE))-6),'csapat-ranglista'!$A:$CC,CE$272,FALSE)/8,VLOOKUP(VLOOKUP($A118,csapatok!$A:$GR,CE$271,FALSE),'csapat-ranglista'!$A:$CC,CE$272,FALSE)/4),0)</f>
        <v>0.30513579451463302</v>
      </c>
      <c r="CF118" s="226">
        <f>IFERROR(IF(RIGHT(VLOOKUP($A118,csapatok!$A:$GR,CF$271,FALSE),5)="Csere",VLOOKUP(LEFT(VLOOKUP($A118,csapatok!$A:$GR,CF$271,FALSE),LEN(VLOOKUP($A118,csapatok!$A:$GR,CF$271,FALSE))-6),'csapat-ranglista'!$A:$CC,CF$272,FALSE)/8,VLOOKUP(VLOOKUP($A118,csapatok!$A:$GR,CF$271,FALSE),'csapat-ranglista'!$A:$CC,CF$272,FALSE)/4),0)</f>
        <v>0</v>
      </c>
      <c r="CG118" s="226">
        <f>IFERROR(IF(RIGHT(VLOOKUP($A118,csapatok!$A:$GR,CG$271,FALSE),5)="Csere",VLOOKUP(LEFT(VLOOKUP($A118,csapatok!$A:$GR,CG$271,FALSE),LEN(VLOOKUP($A118,csapatok!$A:$GR,CG$271,FALSE))-6),'csapat-ranglista'!$A:$CC,CG$272,FALSE)/8,VLOOKUP(VLOOKUP($A118,csapatok!$A:$GR,CG$271,FALSE),'csapat-ranglista'!$A:$CC,CG$272,FALSE)/4),0)</f>
        <v>0</v>
      </c>
      <c r="CH118" s="226">
        <f>IFERROR(IF(RIGHT(VLOOKUP($A118,csapatok!$A:$GR,CH$271,FALSE),5)="Csere",VLOOKUP(LEFT(VLOOKUP($A118,csapatok!$A:$GR,CH$271,FALSE),LEN(VLOOKUP($A118,csapatok!$A:$GR,CH$271,FALSE))-6),'csapat-ranglista'!$A:$CC,CH$272,FALSE)/8,VLOOKUP(VLOOKUP($A118,csapatok!$A:$GR,CH$271,FALSE),'csapat-ranglista'!$A:$CC,CH$272,FALSE)/4),0)</f>
        <v>0</v>
      </c>
      <c r="CI118" s="226">
        <f>IFERROR(IF(RIGHT(VLOOKUP($A118,csapatok!$A:$GR,CI$271,FALSE),5)="Csere",VLOOKUP(LEFT(VLOOKUP($A118,csapatok!$A:$GR,CI$271,FALSE),LEN(VLOOKUP($A118,csapatok!$A:$GR,CI$271,FALSE))-6),'csapat-ranglista'!$A:$CC,CI$272,FALSE)/8,VLOOKUP(VLOOKUP($A118,csapatok!$A:$GR,CI$271,FALSE),'csapat-ranglista'!$A:$CC,CI$272,FALSE)/4),0)</f>
        <v>0</v>
      </c>
      <c r="CJ118" s="227">
        <f>versenyek!$IQ$11*IFERROR(VLOOKUP(VLOOKUP($A118,versenyek!IP:IR,3,FALSE),szabalyok!$A$16:$B$23,2,FALSE)/4,0)</f>
        <v>0</v>
      </c>
      <c r="CK118" s="227">
        <f>versenyek!$IT$11*IFERROR(VLOOKUP(VLOOKUP($A118,versenyek!IS:IU,3,FALSE),szabalyok!$A$16:$B$23,2,FALSE)/4,0)</f>
        <v>0</v>
      </c>
      <c r="CL118" s="226"/>
      <c r="CM118" s="250">
        <f t="shared" si="4"/>
        <v>0.30513579451463302</v>
      </c>
    </row>
    <row r="119" spans="1:91">
      <c r="A119" s="32" t="s">
        <v>1383</v>
      </c>
      <c r="B119" s="133"/>
      <c r="C119" s="133" t="s">
        <v>1236</v>
      </c>
      <c r="D119" s="32" t="s">
        <v>101</v>
      </c>
      <c r="E119" s="47">
        <v>0</v>
      </c>
      <c r="F119" s="32">
        <v>0</v>
      </c>
      <c r="G119" s="32">
        <v>0</v>
      </c>
      <c r="H119" s="32">
        <v>0</v>
      </c>
      <c r="I119" s="32">
        <v>0</v>
      </c>
      <c r="J119" s="32">
        <v>0</v>
      </c>
      <c r="K119" s="32">
        <v>0</v>
      </c>
      <c r="L119" s="32">
        <v>0</v>
      </c>
      <c r="M119" s="32">
        <v>0</v>
      </c>
      <c r="N119" s="32">
        <v>0</v>
      </c>
      <c r="O119" s="32">
        <v>0</v>
      </c>
      <c r="P119" s="32">
        <v>0</v>
      </c>
      <c r="Q119" s="32">
        <v>0</v>
      </c>
      <c r="R119" s="32">
        <v>0</v>
      </c>
      <c r="S119" s="32">
        <v>0</v>
      </c>
      <c r="T119" s="32">
        <v>0</v>
      </c>
      <c r="U119" s="32">
        <v>0</v>
      </c>
      <c r="V119" s="32">
        <v>0</v>
      </c>
      <c r="W119" s="32">
        <v>0</v>
      </c>
      <c r="X119" s="32">
        <f>IFERROR(IF(RIGHT(VLOOKUP($A119,csapatok!$A:$BL,X$271,FALSE),5)="Csere",VLOOKUP(LEFT(VLOOKUP($A119,csapatok!$A:$BL,X$271,FALSE),LEN(VLOOKUP($A119,csapatok!$A:$BL,X$271,FALSE))-6),'csapat-ranglista'!$A:$CC,X$272,FALSE)/8,VLOOKUP(VLOOKUP($A119,csapatok!$A:$BL,X$271,FALSE),'csapat-ranglista'!$A:$CC,X$272,FALSE)/4),0)</f>
        <v>0</v>
      </c>
      <c r="Y119" s="32">
        <f>IFERROR(IF(RIGHT(VLOOKUP($A119,csapatok!$A:$BL,Y$271,FALSE),5)="Csere",VLOOKUP(LEFT(VLOOKUP($A119,csapatok!$A:$BL,Y$271,FALSE),LEN(VLOOKUP($A119,csapatok!$A:$BL,Y$271,FALSE))-6),'csapat-ranglista'!$A:$CC,Y$272,FALSE)/8,VLOOKUP(VLOOKUP($A119,csapatok!$A:$BL,Y$271,FALSE),'csapat-ranglista'!$A:$CC,Y$272,FALSE)/4),0)</f>
        <v>0</v>
      </c>
      <c r="Z119" s="32">
        <f>IFERROR(IF(RIGHT(VLOOKUP($A119,csapatok!$A:$BL,Z$271,FALSE),5)="Csere",VLOOKUP(LEFT(VLOOKUP($A119,csapatok!$A:$BL,Z$271,FALSE),LEN(VLOOKUP($A119,csapatok!$A:$BL,Z$271,FALSE))-6),'csapat-ranglista'!$A:$CC,Z$272,FALSE)/8,VLOOKUP(VLOOKUP($A119,csapatok!$A:$BL,Z$271,FALSE),'csapat-ranglista'!$A:$CC,Z$272,FALSE)/4),0)</f>
        <v>0</v>
      </c>
      <c r="AA119" s="32">
        <f>IFERROR(IF(RIGHT(VLOOKUP($A119,csapatok!$A:$BL,AA$271,FALSE),5)="Csere",VLOOKUP(LEFT(VLOOKUP($A119,csapatok!$A:$BL,AA$271,FALSE),LEN(VLOOKUP($A119,csapatok!$A:$BL,AA$271,FALSE))-6),'csapat-ranglista'!$A:$CC,AA$272,FALSE)/8,VLOOKUP(VLOOKUP($A119,csapatok!$A:$BL,AA$271,FALSE),'csapat-ranglista'!$A:$CC,AA$272,FALSE)/4),0)</f>
        <v>0</v>
      </c>
      <c r="AB119" s="226">
        <f>IFERROR(IF(RIGHT(VLOOKUP($A119,csapatok!$A:$BL,AB$271,FALSE),5)="Csere",VLOOKUP(LEFT(VLOOKUP($A119,csapatok!$A:$BL,AB$271,FALSE),LEN(VLOOKUP($A119,csapatok!$A:$BL,AB$271,FALSE))-6),'csapat-ranglista'!$A:$CC,AB$272,FALSE)/8,VLOOKUP(VLOOKUP($A119,csapatok!$A:$BL,AB$271,FALSE),'csapat-ranglista'!$A:$CC,AB$272,FALSE)/4),0)</f>
        <v>0</v>
      </c>
      <c r="AC119" s="226">
        <f>IFERROR(IF(RIGHT(VLOOKUP($A119,csapatok!$A:$BL,AC$271,FALSE),5)="Csere",VLOOKUP(LEFT(VLOOKUP($A119,csapatok!$A:$BL,AC$271,FALSE),LEN(VLOOKUP($A119,csapatok!$A:$BL,AC$271,FALSE))-6),'csapat-ranglista'!$A:$CC,AC$272,FALSE)/8,VLOOKUP(VLOOKUP($A119,csapatok!$A:$BL,AC$271,FALSE),'csapat-ranglista'!$A:$CC,AC$272,FALSE)/4),0)</f>
        <v>0</v>
      </c>
      <c r="AD119" s="226">
        <f>IFERROR(IF(RIGHT(VLOOKUP($A119,csapatok!$A:$BL,AD$271,FALSE),5)="Csere",VLOOKUP(LEFT(VLOOKUP($A119,csapatok!$A:$BL,AD$271,FALSE),LEN(VLOOKUP($A119,csapatok!$A:$BL,AD$271,FALSE))-6),'csapat-ranglista'!$A:$CC,AD$272,FALSE)/8,VLOOKUP(VLOOKUP($A119,csapatok!$A:$BL,AD$271,FALSE),'csapat-ranglista'!$A:$CC,AD$272,FALSE)/4),0)</f>
        <v>0</v>
      </c>
      <c r="AE119" s="226">
        <f>IFERROR(IF(RIGHT(VLOOKUP($A119,csapatok!$A:$BL,AE$271,FALSE),5)="Csere",VLOOKUP(LEFT(VLOOKUP($A119,csapatok!$A:$BL,AE$271,FALSE),LEN(VLOOKUP($A119,csapatok!$A:$BL,AE$271,FALSE))-6),'csapat-ranglista'!$A:$CC,AE$272,FALSE)/8,VLOOKUP(VLOOKUP($A119,csapatok!$A:$BL,AE$271,FALSE),'csapat-ranglista'!$A:$CC,AE$272,FALSE)/4),0)</f>
        <v>0</v>
      </c>
      <c r="AF119" s="226">
        <f>IFERROR(IF(RIGHT(VLOOKUP($A119,csapatok!$A:$BL,AF$271,FALSE),5)="Csere",VLOOKUP(LEFT(VLOOKUP($A119,csapatok!$A:$BL,AF$271,FALSE),LEN(VLOOKUP($A119,csapatok!$A:$BL,AF$271,FALSE))-6),'csapat-ranglista'!$A:$CC,AF$272,FALSE)/8,VLOOKUP(VLOOKUP($A119,csapatok!$A:$BL,AF$271,FALSE),'csapat-ranglista'!$A:$CC,AF$272,FALSE)/4),0)</f>
        <v>0</v>
      </c>
      <c r="AG119" s="226">
        <f>IFERROR(IF(RIGHT(VLOOKUP($A119,csapatok!$A:$BL,AG$271,FALSE),5)="Csere",VLOOKUP(LEFT(VLOOKUP($A119,csapatok!$A:$BL,AG$271,FALSE),LEN(VLOOKUP($A119,csapatok!$A:$BL,AG$271,FALSE))-6),'csapat-ranglista'!$A:$CC,AG$272,FALSE)/8,VLOOKUP(VLOOKUP($A119,csapatok!$A:$BL,AG$271,FALSE),'csapat-ranglista'!$A:$CC,AG$272,FALSE)/4),0)</f>
        <v>0</v>
      </c>
      <c r="AH119" s="226">
        <f>IFERROR(IF(RIGHT(VLOOKUP($A119,csapatok!$A:$BL,AH$271,FALSE),5)="Csere",VLOOKUP(LEFT(VLOOKUP($A119,csapatok!$A:$BL,AH$271,FALSE),LEN(VLOOKUP($A119,csapatok!$A:$BL,AH$271,FALSE))-6),'csapat-ranglista'!$A:$CC,AH$272,FALSE)/8,VLOOKUP(VLOOKUP($A119,csapatok!$A:$BL,AH$271,FALSE),'csapat-ranglista'!$A:$CC,AH$272,FALSE)/4),0)</f>
        <v>0</v>
      </c>
      <c r="AI119" s="226">
        <f>IFERROR(IF(RIGHT(VLOOKUP($A119,csapatok!$A:$BL,AI$271,FALSE),5)="Csere",VLOOKUP(LEFT(VLOOKUP($A119,csapatok!$A:$BL,AI$271,FALSE),LEN(VLOOKUP($A119,csapatok!$A:$BL,AI$271,FALSE))-6),'csapat-ranglista'!$A:$CC,AI$272,FALSE)/8,VLOOKUP(VLOOKUP($A119,csapatok!$A:$BL,AI$271,FALSE),'csapat-ranglista'!$A:$CC,AI$272,FALSE)/4),0)</f>
        <v>0</v>
      </c>
      <c r="AJ119" s="226">
        <f>IFERROR(IF(RIGHT(VLOOKUP($A119,csapatok!$A:$BL,AJ$271,FALSE),5)="Csere",VLOOKUP(LEFT(VLOOKUP($A119,csapatok!$A:$BL,AJ$271,FALSE),LEN(VLOOKUP($A119,csapatok!$A:$BL,AJ$271,FALSE))-6),'csapat-ranglista'!$A:$CC,AJ$272,FALSE)/8,VLOOKUP(VLOOKUP($A119,csapatok!$A:$BL,AJ$271,FALSE),'csapat-ranglista'!$A:$CC,AJ$272,FALSE)/2),0)</f>
        <v>0</v>
      </c>
      <c r="AK119" s="226">
        <f>IFERROR(IF(RIGHT(VLOOKUP($A119,csapatok!$A:$CN,AK$271,FALSE),5)="Csere",VLOOKUP(LEFT(VLOOKUP($A119,csapatok!$A:$CN,AK$271,FALSE),LEN(VLOOKUP($A119,csapatok!$A:$CN,AK$271,FALSE))-6),'csapat-ranglista'!$A:$CC,AK$272,FALSE)/8,VLOOKUP(VLOOKUP($A119,csapatok!$A:$CN,AK$271,FALSE),'csapat-ranglista'!$A:$CC,AK$272,FALSE)/4),0)</f>
        <v>0</v>
      </c>
      <c r="AL119" s="226">
        <f>IFERROR(IF(RIGHT(VLOOKUP($A119,csapatok!$A:$CN,AL$271,FALSE),5)="Csere",VLOOKUP(LEFT(VLOOKUP($A119,csapatok!$A:$CN,AL$271,FALSE),LEN(VLOOKUP($A119,csapatok!$A:$CN,AL$271,FALSE))-6),'csapat-ranglista'!$A:$CC,AL$272,FALSE)/8,VLOOKUP(VLOOKUP($A119,csapatok!$A:$CN,AL$271,FALSE),'csapat-ranglista'!$A:$CC,AL$272,FALSE)/4),0)</f>
        <v>0</v>
      </c>
      <c r="AM119" s="226">
        <f>IFERROR(IF(RIGHT(VLOOKUP($A119,csapatok!$A:$CN,AM$271,FALSE),5)="Csere",VLOOKUP(LEFT(VLOOKUP($A119,csapatok!$A:$CN,AM$271,FALSE),LEN(VLOOKUP($A119,csapatok!$A:$CN,AM$271,FALSE))-6),'csapat-ranglista'!$A:$CC,AM$272,FALSE)/8,VLOOKUP(VLOOKUP($A119,csapatok!$A:$CN,AM$271,FALSE),'csapat-ranglista'!$A:$CC,AM$272,FALSE)/4),0)</f>
        <v>0</v>
      </c>
      <c r="AN119" s="226">
        <f>IFERROR(IF(RIGHT(VLOOKUP($A119,csapatok!$A:$CN,AN$271,FALSE),5)="Csere",VLOOKUP(LEFT(VLOOKUP($A119,csapatok!$A:$CN,AN$271,FALSE),LEN(VLOOKUP($A119,csapatok!$A:$CN,AN$271,FALSE))-6),'csapat-ranglista'!$A:$CC,AN$272,FALSE)/8,VLOOKUP(VLOOKUP($A119,csapatok!$A:$CN,AN$271,FALSE),'csapat-ranglista'!$A:$CC,AN$272,FALSE)/4),0)</f>
        <v>0</v>
      </c>
      <c r="AO119" s="226">
        <f>IFERROR(IF(RIGHT(VLOOKUP($A119,csapatok!$A:$CN,AO$271,FALSE),5)="Csere",VLOOKUP(LEFT(VLOOKUP($A119,csapatok!$A:$CN,AO$271,FALSE),LEN(VLOOKUP($A119,csapatok!$A:$CN,AO$271,FALSE))-6),'csapat-ranglista'!$A:$CC,AO$272,FALSE)/8,VLOOKUP(VLOOKUP($A119,csapatok!$A:$CN,AO$271,FALSE),'csapat-ranglista'!$A:$CC,AO$272,FALSE)/4),0)</f>
        <v>0</v>
      </c>
      <c r="AP119" s="226">
        <f>IFERROR(IF(RIGHT(VLOOKUP($A119,csapatok!$A:$CN,AP$271,FALSE),5)="Csere",VLOOKUP(LEFT(VLOOKUP($A119,csapatok!$A:$CN,AP$271,FALSE),LEN(VLOOKUP($A119,csapatok!$A:$CN,AP$271,FALSE))-6),'csapat-ranglista'!$A:$CC,AP$272,FALSE)/8,VLOOKUP(VLOOKUP($A119,csapatok!$A:$CN,AP$271,FALSE),'csapat-ranglista'!$A:$CC,AP$272,FALSE)/4),0)</f>
        <v>0</v>
      </c>
      <c r="AQ119" s="226">
        <f>IFERROR(IF(RIGHT(VLOOKUP($A119,csapatok!$A:$CN,AQ$271,FALSE),5)="Csere",VLOOKUP(LEFT(VLOOKUP($A119,csapatok!$A:$CN,AQ$271,FALSE),LEN(VLOOKUP($A119,csapatok!$A:$CN,AQ$271,FALSE))-6),'csapat-ranglista'!$A:$CC,AQ$272,FALSE)/8,VLOOKUP(VLOOKUP($A119,csapatok!$A:$CN,AQ$271,FALSE),'csapat-ranglista'!$A:$CC,AQ$272,FALSE)/4),0)</f>
        <v>0</v>
      </c>
      <c r="AR119" s="226">
        <f>IFERROR(IF(RIGHT(VLOOKUP($A119,csapatok!$A:$CN,AR$271,FALSE),5)="Csere",VLOOKUP(LEFT(VLOOKUP($A119,csapatok!$A:$CN,AR$271,FALSE),LEN(VLOOKUP($A119,csapatok!$A:$CN,AR$271,FALSE))-6),'csapat-ranglista'!$A:$CC,AR$272,FALSE)/8,VLOOKUP(VLOOKUP($A119,csapatok!$A:$CN,AR$271,FALSE),'csapat-ranglista'!$A:$CC,AR$272,FALSE)/4),0)</f>
        <v>0</v>
      </c>
      <c r="AS119" s="226">
        <f>IFERROR(IF(RIGHT(VLOOKUP($A119,csapatok!$A:$CN,AS$271,FALSE),5)="Csere",VLOOKUP(LEFT(VLOOKUP($A119,csapatok!$A:$CN,AS$271,FALSE),LEN(VLOOKUP($A119,csapatok!$A:$CN,AS$271,FALSE))-6),'csapat-ranglista'!$A:$CC,AS$272,FALSE)/8,VLOOKUP(VLOOKUP($A119,csapatok!$A:$CN,AS$271,FALSE),'csapat-ranglista'!$A:$CC,AS$272,FALSE)/4),0)</f>
        <v>0</v>
      </c>
      <c r="AT119" s="226">
        <f>IFERROR(IF(RIGHT(VLOOKUP($A119,csapatok!$A:$CN,AT$271,FALSE),5)="Csere",VLOOKUP(LEFT(VLOOKUP($A119,csapatok!$A:$CN,AT$271,FALSE),LEN(VLOOKUP($A119,csapatok!$A:$CN,AT$271,FALSE))-6),'csapat-ranglista'!$A:$CC,AT$272,FALSE)/8,VLOOKUP(VLOOKUP($A119,csapatok!$A:$CN,AT$271,FALSE),'csapat-ranglista'!$A:$CC,AT$272,FALSE)/4),0)</f>
        <v>0</v>
      </c>
      <c r="AU119" s="226">
        <f>IFERROR(IF(RIGHT(VLOOKUP($A119,csapatok!$A:$CN,AU$271,FALSE),5)="Csere",VLOOKUP(LEFT(VLOOKUP($A119,csapatok!$A:$CN,AU$271,FALSE),LEN(VLOOKUP($A119,csapatok!$A:$CN,AU$271,FALSE))-6),'csapat-ranglista'!$A:$CC,AU$272,FALSE)/8,VLOOKUP(VLOOKUP($A119,csapatok!$A:$CN,AU$271,FALSE),'csapat-ranglista'!$A:$CC,AU$272,FALSE)/4),0)</f>
        <v>0</v>
      </c>
      <c r="AV119" s="226">
        <f>IFERROR(IF(RIGHT(VLOOKUP($A119,csapatok!$A:$CN,AV$271,FALSE),5)="Csere",VLOOKUP(LEFT(VLOOKUP($A119,csapatok!$A:$CN,AV$271,FALSE),LEN(VLOOKUP($A119,csapatok!$A:$CN,AV$271,FALSE))-6),'csapat-ranglista'!$A:$CC,AV$272,FALSE)/8,VLOOKUP(VLOOKUP($A119,csapatok!$A:$CN,AV$271,FALSE),'csapat-ranglista'!$A:$CC,AV$272,FALSE)/4),0)</f>
        <v>0</v>
      </c>
      <c r="AW119" s="226">
        <f>IFERROR(IF(RIGHT(VLOOKUP($A119,csapatok!$A:$CN,AW$271,FALSE),5)="Csere",VLOOKUP(LEFT(VLOOKUP($A119,csapatok!$A:$CN,AW$271,FALSE),LEN(VLOOKUP($A119,csapatok!$A:$CN,AW$271,FALSE))-6),'csapat-ranglista'!$A:$CC,AW$272,FALSE)/8,VLOOKUP(VLOOKUP($A119,csapatok!$A:$CN,AW$271,FALSE),'csapat-ranglista'!$A:$CC,AW$272,FALSE)/4),0)</f>
        <v>0</v>
      </c>
      <c r="AX119" s="226">
        <f>IFERROR(IF(RIGHT(VLOOKUP($A119,csapatok!$A:$CN,AX$271,FALSE),5)="Csere",VLOOKUP(LEFT(VLOOKUP($A119,csapatok!$A:$CN,AX$271,FALSE),LEN(VLOOKUP($A119,csapatok!$A:$CN,AX$271,FALSE))-6),'csapat-ranglista'!$A:$CC,AX$272,FALSE)/8,VLOOKUP(VLOOKUP($A119,csapatok!$A:$CN,AX$271,FALSE),'csapat-ranglista'!$A:$CC,AX$272,FALSE)/4),0)</f>
        <v>0</v>
      </c>
      <c r="AY119" s="226">
        <f>IFERROR(IF(RIGHT(VLOOKUP($A119,csapatok!$A:$GR,AY$271,FALSE),5)="Csere",VLOOKUP(LEFT(VLOOKUP($A119,csapatok!$A:$GR,AY$271,FALSE),LEN(VLOOKUP($A119,csapatok!$A:$GR,AY$271,FALSE))-6),'csapat-ranglista'!$A:$CC,AY$272,FALSE)/8,VLOOKUP(VLOOKUP($A119,csapatok!$A:$GR,AY$271,FALSE),'csapat-ranglista'!$A:$CC,AY$272,FALSE)/4),0)</f>
        <v>0</v>
      </c>
      <c r="AZ119" s="226">
        <f>IFERROR(IF(RIGHT(VLOOKUP($A119,csapatok!$A:$GR,AZ$271,FALSE),5)="Csere",VLOOKUP(LEFT(VLOOKUP($A119,csapatok!$A:$GR,AZ$271,FALSE),LEN(VLOOKUP($A119,csapatok!$A:$GR,AZ$271,FALSE))-6),'csapat-ranglista'!$A:$CC,AZ$272,FALSE)/8,VLOOKUP(VLOOKUP($A119,csapatok!$A:$GR,AZ$271,FALSE),'csapat-ranglista'!$A:$CC,AZ$272,FALSE)/4),0)</f>
        <v>0</v>
      </c>
      <c r="BA119" s="226">
        <f>IFERROR(IF(RIGHT(VLOOKUP($A119,csapatok!$A:$GR,BA$271,FALSE),5)="Csere",VLOOKUP(LEFT(VLOOKUP($A119,csapatok!$A:$GR,BA$271,FALSE),LEN(VLOOKUP($A119,csapatok!$A:$GR,BA$271,FALSE))-6),'csapat-ranglista'!$A:$CC,BA$272,FALSE)/8,VLOOKUP(VLOOKUP($A119,csapatok!$A:$GR,BA$271,FALSE),'csapat-ranglista'!$A:$CC,BA$272,FALSE)/4),0)</f>
        <v>0</v>
      </c>
      <c r="BB119" s="226">
        <f>IFERROR(IF(RIGHT(VLOOKUP($A119,csapatok!$A:$GR,BB$271,FALSE),5)="Csere",VLOOKUP(LEFT(VLOOKUP($A119,csapatok!$A:$GR,BB$271,FALSE),LEN(VLOOKUP($A119,csapatok!$A:$GR,BB$271,FALSE))-6),'csapat-ranglista'!$A:$CC,BB$272,FALSE)/8,VLOOKUP(VLOOKUP($A119,csapatok!$A:$GR,BB$271,FALSE),'csapat-ranglista'!$A:$CC,BB$272,FALSE)/4),0)</f>
        <v>0</v>
      </c>
      <c r="BC119" s="227">
        <f>versenyek!$ES$11*IFERROR(VLOOKUP(VLOOKUP($A119,versenyek!ER:ET,3,FALSE),szabalyok!$A$16:$B$23,2,FALSE)/4,0)</f>
        <v>0</v>
      </c>
      <c r="BD119" s="227">
        <f>versenyek!$EV$11*IFERROR(VLOOKUP(VLOOKUP($A119,versenyek!EU:EW,3,FALSE),szabalyok!$A$16:$B$23,2,FALSE)/4,0)</f>
        <v>0</v>
      </c>
      <c r="BE119" s="226">
        <f>IFERROR(IF(RIGHT(VLOOKUP($A119,csapatok!$A:$GR,BE$271,FALSE),5)="Csere",VLOOKUP(LEFT(VLOOKUP($A119,csapatok!$A:$GR,BE$271,FALSE),LEN(VLOOKUP($A119,csapatok!$A:$GR,BE$271,FALSE))-6),'csapat-ranglista'!$A:$CC,BE$272,FALSE)/8,VLOOKUP(VLOOKUP($A119,csapatok!$A:$GR,BE$271,FALSE),'csapat-ranglista'!$A:$CC,BE$272,FALSE)/4),0)</f>
        <v>0</v>
      </c>
      <c r="BF119" s="226">
        <f>IFERROR(IF(RIGHT(VLOOKUP($A119,csapatok!$A:$GR,BF$271,FALSE),5)="Csere",VLOOKUP(LEFT(VLOOKUP($A119,csapatok!$A:$GR,BF$271,FALSE),LEN(VLOOKUP($A119,csapatok!$A:$GR,BF$271,FALSE))-6),'csapat-ranglista'!$A:$CC,BF$272,FALSE)/8,VLOOKUP(VLOOKUP($A119,csapatok!$A:$GR,BF$271,FALSE),'csapat-ranglista'!$A:$CC,BF$272,FALSE)/4),0)</f>
        <v>0</v>
      </c>
      <c r="BG119" s="226">
        <f>IFERROR(IF(RIGHT(VLOOKUP($A119,csapatok!$A:$GR,BG$271,FALSE),5)="Csere",VLOOKUP(LEFT(VLOOKUP($A119,csapatok!$A:$GR,BG$271,FALSE),LEN(VLOOKUP($A119,csapatok!$A:$GR,BG$271,FALSE))-6),'csapat-ranglista'!$A:$CC,BG$272,FALSE)/8,VLOOKUP(VLOOKUP($A119,csapatok!$A:$GR,BG$271,FALSE),'csapat-ranglista'!$A:$CC,BG$272,FALSE)/4),0)</f>
        <v>0</v>
      </c>
      <c r="BH119" s="226">
        <f>IFERROR(IF(RIGHT(VLOOKUP($A119,csapatok!$A:$GR,BH$271,FALSE),5)="Csere",VLOOKUP(LEFT(VLOOKUP($A119,csapatok!$A:$GR,BH$271,FALSE),LEN(VLOOKUP($A119,csapatok!$A:$GR,BH$271,FALSE))-6),'csapat-ranglista'!$A:$CC,BH$272,FALSE)/8,VLOOKUP(VLOOKUP($A119,csapatok!$A:$GR,BH$271,FALSE),'csapat-ranglista'!$A:$CC,BH$272,FALSE)/4),0)</f>
        <v>0</v>
      </c>
      <c r="BI119" s="226">
        <f>IFERROR(IF(RIGHT(VLOOKUP($A119,csapatok!$A:$GR,BI$271,FALSE),5)="Csere",VLOOKUP(LEFT(VLOOKUP($A119,csapatok!$A:$GR,BI$271,FALSE),LEN(VLOOKUP($A119,csapatok!$A:$GR,BI$271,FALSE))-6),'csapat-ranglista'!$A:$CC,BI$272,FALSE)/8,VLOOKUP(VLOOKUP($A119,csapatok!$A:$GR,BI$271,FALSE),'csapat-ranglista'!$A:$CC,BI$272,FALSE)/4),0)</f>
        <v>0</v>
      </c>
      <c r="BJ119" s="226">
        <f>IFERROR(IF(RIGHT(VLOOKUP($A119,csapatok!$A:$GR,BJ$271,FALSE),5)="Csere",VLOOKUP(LEFT(VLOOKUP($A119,csapatok!$A:$GR,BJ$271,FALSE),LEN(VLOOKUP($A119,csapatok!$A:$GR,BJ$271,FALSE))-6),'csapat-ranglista'!$A:$CC,BJ$272,FALSE)/8,VLOOKUP(VLOOKUP($A119,csapatok!$A:$GR,BJ$271,FALSE),'csapat-ranglista'!$A:$CC,BJ$272,FALSE)/4),0)</f>
        <v>0</v>
      </c>
      <c r="BK119" s="226">
        <f>IFERROR(IF(RIGHT(VLOOKUP($A119,csapatok!$A:$GR,BK$271,FALSE),5)="Csere",VLOOKUP(LEFT(VLOOKUP($A119,csapatok!$A:$GR,BK$271,FALSE),LEN(VLOOKUP($A119,csapatok!$A:$GR,BK$271,FALSE))-6),'csapat-ranglista'!$A:$CC,BK$272,FALSE)/8,VLOOKUP(VLOOKUP($A119,csapatok!$A:$GR,BK$271,FALSE),'csapat-ranglista'!$A:$CC,BK$272,FALSE)/4),0)</f>
        <v>0</v>
      </c>
      <c r="BL119" s="226">
        <f>IFERROR(IF(RIGHT(VLOOKUP($A119,csapatok!$A:$GR,BL$271,FALSE),5)="Csere",VLOOKUP(LEFT(VLOOKUP($A119,csapatok!$A:$GR,BL$271,FALSE),LEN(VLOOKUP($A119,csapatok!$A:$GR,BL$271,FALSE))-6),'csapat-ranglista'!$A:$CC,BL$272,FALSE)/8,VLOOKUP(VLOOKUP($A119,csapatok!$A:$GR,BL$271,FALSE),'csapat-ranglista'!$A:$CC,BL$272,FALSE)/4),0)</f>
        <v>0</v>
      </c>
      <c r="BM119" s="226">
        <f>IFERROR(IF(RIGHT(VLOOKUP($A119,csapatok!$A:$GR,BM$271,FALSE),5)="Csere",VLOOKUP(LEFT(VLOOKUP($A119,csapatok!$A:$GR,BM$271,FALSE),LEN(VLOOKUP($A119,csapatok!$A:$GR,BM$271,FALSE))-6),'csapat-ranglista'!$A:$CC,BM$272,FALSE)/8,VLOOKUP(VLOOKUP($A119,csapatok!$A:$GR,BM$271,FALSE),'csapat-ranglista'!$A:$CC,BM$272,FALSE)/4),0)</f>
        <v>0</v>
      </c>
      <c r="BN119" s="226">
        <f>IFERROR(IF(RIGHT(VLOOKUP($A119,csapatok!$A:$GR,BN$271,FALSE),5)="Csere",VLOOKUP(LEFT(VLOOKUP($A119,csapatok!$A:$GR,BN$271,FALSE),LEN(VLOOKUP($A119,csapatok!$A:$GR,BN$271,FALSE))-6),'csapat-ranglista'!$A:$CC,BN$272,FALSE)/8,VLOOKUP(VLOOKUP($A119,csapatok!$A:$GR,BN$271,FALSE),'csapat-ranglista'!$A:$CC,BN$272,FALSE)/4),0)</f>
        <v>0</v>
      </c>
      <c r="BO119" s="226">
        <f>IFERROR(IF(RIGHT(VLOOKUP($A119,csapatok!$A:$GR,BO$271,FALSE),5)="Csere",VLOOKUP(LEFT(VLOOKUP($A119,csapatok!$A:$GR,BO$271,FALSE),LEN(VLOOKUP($A119,csapatok!$A:$GR,BO$271,FALSE))-6),'csapat-ranglista'!$A:$CC,BO$272,FALSE)/8,VLOOKUP(VLOOKUP($A119,csapatok!$A:$GR,BO$271,FALSE),'csapat-ranglista'!$A:$CC,BO$272,FALSE)/4),0)</f>
        <v>0</v>
      </c>
      <c r="BP119" s="226">
        <f>IFERROR(IF(RIGHT(VLOOKUP($A119,csapatok!$A:$GR,BP$271,FALSE),5)="Csere",VLOOKUP(LEFT(VLOOKUP($A119,csapatok!$A:$GR,BP$271,FALSE),LEN(VLOOKUP($A119,csapatok!$A:$GR,BP$271,FALSE))-6),'csapat-ranglista'!$A:$CC,BP$272,FALSE)/8,VLOOKUP(VLOOKUP($A119,csapatok!$A:$GR,BP$271,FALSE),'csapat-ranglista'!$A:$CC,BP$272,FALSE)/4),0)</f>
        <v>0</v>
      </c>
      <c r="BQ119" s="226">
        <f>IFERROR(IF(RIGHT(VLOOKUP($A119,csapatok!$A:$GR,BQ$271,FALSE),5)="Csere",VLOOKUP(LEFT(VLOOKUP($A119,csapatok!$A:$GR,BQ$271,FALSE),LEN(VLOOKUP($A119,csapatok!$A:$GR,BQ$271,FALSE))-6),'csapat-ranglista'!$A:$CC,BQ$272,FALSE)/8,VLOOKUP(VLOOKUP($A119,csapatok!$A:$GR,BQ$271,FALSE),'csapat-ranglista'!$A:$CC,BQ$272,FALSE)/4),0)</f>
        <v>0</v>
      </c>
      <c r="BR119" s="226">
        <f>IFERROR(IF(RIGHT(VLOOKUP($A119,csapatok!$A:$GR,BR$271,FALSE),5)="Csere",VLOOKUP(LEFT(VLOOKUP($A119,csapatok!$A:$GR,BR$271,FALSE),LEN(VLOOKUP($A119,csapatok!$A:$GR,BR$271,FALSE))-6),'csapat-ranglista'!$A:$CC,BR$272,FALSE)/8,VLOOKUP(VLOOKUP($A119,csapatok!$A:$GR,BR$271,FALSE),'csapat-ranglista'!$A:$CC,BR$272,FALSE)/4),0)</f>
        <v>0</v>
      </c>
      <c r="BS119" s="226">
        <f>IFERROR(IF(RIGHT(VLOOKUP($A119,csapatok!$A:$GR,BS$271,FALSE),5)="Csere",VLOOKUP(LEFT(VLOOKUP($A119,csapatok!$A:$GR,BS$271,FALSE),LEN(VLOOKUP($A119,csapatok!$A:$GR,BS$271,FALSE))-6),'csapat-ranglista'!$A:$CC,BS$272,FALSE)/8,VLOOKUP(VLOOKUP($A119,csapatok!$A:$GR,BS$271,FALSE),'csapat-ranglista'!$A:$CC,BS$272,FALSE)/4),0)</f>
        <v>0</v>
      </c>
      <c r="BT119" s="226">
        <f>IFERROR(IF(RIGHT(VLOOKUP($A119,csapatok!$A:$GR,BT$271,FALSE),5)="Csere",VLOOKUP(LEFT(VLOOKUP($A119,csapatok!$A:$GR,BT$271,FALSE),LEN(VLOOKUP($A119,csapatok!$A:$GR,BT$271,FALSE))-6),'csapat-ranglista'!$A:$CC,BT$272,FALSE)/8,VLOOKUP(VLOOKUP($A119,csapatok!$A:$GR,BT$271,FALSE),'csapat-ranglista'!$A:$CC,BT$272,FALSE)/4),0)</f>
        <v>0</v>
      </c>
      <c r="BU119" s="226">
        <f>IFERROR(IF(RIGHT(VLOOKUP($A119,csapatok!$A:$GR,BU$271,FALSE),5)="Csere",VLOOKUP(LEFT(VLOOKUP($A119,csapatok!$A:$GR,BU$271,FALSE),LEN(VLOOKUP($A119,csapatok!$A:$GR,BU$271,FALSE))-6),'csapat-ranglista'!$A:$CC,BU$272,FALSE)/8,VLOOKUP(VLOOKUP($A119,csapatok!$A:$GR,BU$271,FALSE),'csapat-ranglista'!$A:$CC,BU$272,FALSE)/4),0)</f>
        <v>0</v>
      </c>
      <c r="BV119" s="226">
        <f>IFERROR(IF(RIGHT(VLOOKUP($A119,csapatok!$A:$GR,BV$271,FALSE),5)="Csere",VLOOKUP(LEFT(VLOOKUP($A119,csapatok!$A:$GR,BV$271,FALSE),LEN(VLOOKUP($A119,csapatok!$A:$GR,BV$271,FALSE))-6),'csapat-ranglista'!$A:$CC,BV$272,FALSE)/8,VLOOKUP(VLOOKUP($A119,csapatok!$A:$GR,BV$271,FALSE),'csapat-ranglista'!$A:$CC,BV$272,FALSE)/4),0)</f>
        <v>0</v>
      </c>
      <c r="BW119" s="226">
        <f>IFERROR(IF(RIGHT(VLOOKUP($A119,csapatok!$A:$GR,BW$271,FALSE),5)="Csere",VLOOKUP(LEFT(VLOOKUP($A119,csapatok!$A:$GR,BW$271,FALSE),LEN(VLOOKUP($A119,csapatok!$A:$GR,BW$271,FALSE))-6),'csapat-ranglista'!$A:$CC,BW$272,FALSE)/8,VLOOKUP(VLOOKUP($A119,csapatok!$A:$GR,BW$271,FALSE),'csapat-ranglista'!$A:$CC,BW$272,FALSE)/4),0)</f>
        <v>0</v>
      </c>
      <c r="BX119" s="226">
        <f>IFERROR(IF(RIGHT(VLOOKUP($A119,csapatok!$A:$GR,BX$271,FALSE),5)="Csere",VLOOKUP(LEFT(VLOOKUP($A119,csapatok!$A:$GR,BX$271,FALSE),LEN(VLOOKUP($A119,csapatok!$A:$GR,BX$271,FALSE))-6),'csapat-ranglista'!$A:$CC,BX$272,FALSE)/8,VLOOKUP(VLOOKUP($A119,csapatok!$A:$GR,BX$271,FALSE),'csapat-ranglista'!$A:$CC,BX$272,FALSE)/4),0)</f>
        <v>0</v>
      </c>
      <c r="BY119" s="226">
        <f>IFERROR(IF(RIGHT(VLOOKUP($A119,csapatok!$A:$GR,BY$271,FALSE),5)="Csere",VLOOKUP(LEFT(VLOOKUP($A119,csapatok!$A:$GR,BY$271,FALSE),LEN(VLOOKUP($A119,csapatok!$A:$GR,BY$271,FALSE))-6),'csapat-ranglista'!$A:$CC,BY$272,FALSE)/8,VLOOKUP(VLOOKUP($A119,csapatok!$A:$GR,BY$271,FALSE),'csapat-ranglista'!$A:$CC,BY$272,FALSE)/4),0)</f>
        <v>0</v>
      </c>
      <c r="BZ119" s="226">
        <f>IFERROR(IF(RIGHT(VLOOKUP($A119,csapatok!$A:$GR,BZ$271,FALSE),5)="Csere",VLOOKUP(LEFT(VLOOKUP($A119,csapatok!$A:$GR,BZ$271,FALSE),LEN(VLOOKUP($A119,csapatok!$A:$GR,BZ$271,FALSE))-6),'csapat-ranglista'!$A:$CC,BZ$272,FALSE)/8,VLOOKUP(VLOOKUP($A119,csapatok!$A:$GR,BZ$271,FALSE),'csapat-ranglista'!$A:$CC,BZ$272,FALSE)/4),0)</f>
        <v>0</v>
      </c>
      <c r="CA119" s="226">
        <f>IFERROR(IF(RIGHT(VLOOKUP($A119,csapatok!$A:$GR,CA$271,FALSE),5)="Csere",VLOOKUP(LEFT(VLOOKUP($A119,csapatok!$A:$GR,CA$271,FALSE),LEN(VLOOKUP($A119,csapatok!$A:$GR,CA$271,FALSE))-6),'csapat-ranglista'!$A:$CC,CA$272,FALSE)/8,VLOOKUP(VLOOKUP($A119,csapatok!$A:$GR,CA$271,FALSE),'csapat-ranglista'!$A:$CC,CA$272,FALSE)/4),0)</f>
        <v>0</v>
      </c>
      <c r="CB119" s="226">
        <f>IFERROR(IF(RIGHT(VLOOKUP($A119,csapatok!$A:$GR,CB$271,FALSE),5)="Csere",VLOOKUP(LEFT(VLOOKUP($A119,csapatok!$A:$GR,CB$271,FALSE),LEN(VLOOKUP($A119,csapatok!$A:$GR,CB$271,FALSE))-6),'csapat-ranglista'!$A:$CC,CB$272,FALSE)/8,VLOOKUP(VLOOKUP($A119,csapatok!$A:$GR,CB$271,FALSE),'csapat-ranglista'!$A:$CC,CB$272,FALSE)/4),0)</f>
        <v>0</v>
      </c>
      <c r="CC119" s="226">
        <f>IFERROR(IF(RIGHT(VLOOKUP($A119,csapatok!$A:$GR,CC$271,FALSE),5)="Csere",VLOOKUP(LEFT(VLOOKUP($A119,csapatok!$A:$GR,CC$271,FALSE),LEN(VLOOKUP($A119,csapatok!$A:$GR,CC$271,FALSE))-6),'csapat-ranglista'!$A:$CC,CC$272,FALSE)/8,VLOOKUP(VLOOKUP($A119,csapatok!$A:$GR,CC$271,FALSE),'csapat-ranglista'!$A:$CC,CC$272,FALSE)/4),0)</f>
        <v>0</v>
      </c>
      <c r="CD119" s="226">
        <f>IFERROR(IF(RIGHT(VLOOKUP($A119,csapatok!$A:$GR,CD$271,FALSE),5)="Csere",VLOOKUP(LEFT(VLOOKUP($A119,csapatok!$A:$GR,CD$271,FALSE),LEN(VLOOKUP($A119,csapatok!$A:$GR,CD$271,FALSE))-6),'csapat-ranglista'!$A:$CC,CD$272,FALSE)/8,VLOOKUP(VLOOKUP($A119,csapatok!$A:$GR,CD$271,FALSE),'csapat-ranglista'!$A:$CC,CD$272,FALSE)/4),0)</f>
        <v>0</v>
      </c>
      <c r="CE119" s="226">
        <f>IFERROR(IF(RIGHT(VLOOKUP($A119,csapatok!$A:$GR,CE$271,FALSE),5)="Csere",VLOOKUP(LEFT(VLOOKUP($A119,csapatok!$A:$GR,CE$271,FALSE),LEN(VLOOKUP($A119,csapatok!$A:$GR,CE$271,FALSE))-6),'csapat-ranglista'!$A:$CC,CE$272,FALSE)/8,VLOOKUP(VLOOKUP($A119,csapatok!$A:$GR,CE$271,FALSE),'csapat-ranglista'!$A:$CC,CE$272,FALSE)/4),0)</f>
        <v>0.30513579451463302</v>
      </c>
      <c r="CF119" s="226">
        <f>IFERROR(IF(RIGHT(VLOOKUP($A119,csapatok!$A:$GR,CF$271,FALSE),5)="Csere",VLOOKUP(LEFT(VLOOKUP($A119,csapatok!$A:$GR,CF$271,FALSE),LEN(VLOOKUP($A119,csapatok!$A:$GR,CF$271,FALSE))-6),'csapat-ranglista'!$A:$CC,CF$272,FALSE)/8,VLOOKUP(VLOOKUP($A119,csapatok!$A:$GR,CF$271,FALSE),'csapat-ranglista'!$A:$CC,CF$272,FALSE)/4),0)</f>
        <v>0</v>
      </c>
      <c r="CG119" s="226">
        <f>IFERROR(IF(RIGHT(VLOOKUP($A119,csapatok!$A:$GR,CG$271,FALSE),5)="Csere",VLOOKUP(LEFT(VLOOKUP($A119,csapatok!$A:$GR,CG$271,FALSE),LEN(VLOOKUP($A119,csapatok!$A:$GR,CG$271,FALSE))-6),'csapat-ranglista'!$A:$CC,CG$272,FALSE)/8,VLOOKUP(VLOOKUP($A119,csapatok!$A:$GR,CG$271,FALSE),'csapat-ranglista'!$A:$CC,CG$272,FALSE)/4),0)</f>
        <v>0</v>
      </c>
      <c r="CH119" s="226">
        <f>IFERROR(IF(RIGHT(VLOOKUP($A119,csapatok!$A:$GR,CH$271,FALSE),5)="Csere",VLOOKUP(LEFT(VLOOKUP($A119,csapatok!$A:$GR,CH$271,FALSE),LEN(VLOOKUP($A119,csapatok!$A:$GR,CH$271,FALSE))-6),'csapat-ranglista'!$A:$CC,CH$272,FALSE)/8,VLOOKUP(VLOOKUP($A119,csapatok!$A:$GR,CH$271,FALSE),'csapat-ranglista'!$A:$CC,CH$272,FALSE)/4),0)</f>
        <v>0</v>
      </c>
      <c r="CI119" s="226">
        <f>IFERROR(IF(RIGHT(VLOOKUP($A119,csapatok!$A:$GR,CI$271,FALSE),5)="Csere",VLOOKUP(LEFT(VLOOKUP($A119,csapatok!$A:$GR,CI$271,FALSE),LEN(VLOOKUP($A119,csapatok!$A:$GR,CI$271,FALSE))-6),'csapat-ranglista'!$A:$CC,CI$272,FALSE)/8,VLOOKUP(VLOOKUP($A119,csapatok!$A:$GR,CI$271,FALSE),'csapat-ranglista'!$A:$CC,CI$272,FALSE)/4),0)</f>
        <v>0</v>
      </c>
      <c r="CJ119" s="227">
        <f>versenyek!$IQ$11*IFERROR(VLOOKUP(VLOOKUP($A119,versenyek!IP:IR,3,FALSE),szabalyok!$A$16:$B$23,2,FALSE)/4,0)</f>
        <v>0</v>
      </c>
      <c r="CK119" s="227">
        <f>versenyek!$IT$11*IFERROR(VLOOKUP(VLOOKUP($A119,versenyek!IS:IU,3,FALSE),szabalyok!$A$16:$B$23,2,FALSE)/4,0)</f>
        <v>0</v>
      </c>
      <c r="CL119" s="226"/>
      <c r="CM119" s="250">
        <f t="shared" si="4"/>
        <v>0.30513579451463302</v>
      </c>
    </row>
    <row r="120" spans="1:91">
      <c r="A120" s="32" t="s">
        <v>92</v>
      </c>
      <c r="B120" s="133">
        <v>28467</v>
      </c>
      <c r="C120" s="133" t="str">
        <f>IF(B120=0,"",IF(B120&lt;$C$1,"felnőtt","ifi"))</f>
        <v>felnőtt</v>
      </c>
      <c r="D120" s="32" t="s">
        <v>9</v>
      </c>
      <c r="E120" s="47">
        <v>6</v>
      </c>
      <c r="F120" s="32">
        <v>0</v>
      </c>
      <c r="G120" s="32">
        <v>6.7148078164635647</v>
      </c>
      <c r="H120" s="32">
        <v>0</v>
      </c>
      <c r="I120" s="32">
        <v>1.3593575918108383</v>
      </c>
      <c r="J120" s="32">
        <v>0</v>
      </c>
      <c r="K120" s="32">
        <v>0</v>
      </c>
      <c r="L120" s="32">
        <v>0.47990977106662713</v>
      </c>
      <c r="M120" s="32">
        <v>0</v>
      </c>
      <c r="N120" s="32">
        <v>4.3071353149220641</v>
      </c>
      <c r="O120" s="32">
        <v>0</v>
      </c>
      <c r="P120" s="32">
        <v>0</v>
      </c>
      <c r="Q120" s="32">
        <v>0</v>
      </c>
      <c r="R120" s="32">
        <v>0</v>
      </c>
      <c r="S120" s="32">
        <v>0</v>
      </c>
      <c r="T120" s="32">
        <v>12.417678313427041</v>
      </c>
      <c r="U120" s="32">
        <v>0</v>
      </c>
      <c r="V120" s="32">
        <v>0.88111095777057258</v>
      </c>
      <c r="W120" s="32">
        <v>2.6092691511251238</v>
      </c>
      <c r="X120" s="32">
        <f>IFERROR(IF(RIGHT(VLOOKUP($A120,csapatok!$A:$BL,X$271,FALSE),5)="Csere",VLOOKUP(LEFT(VLOOKUP($A120,csapatok!$A:$BL,X$271,FALSE),LEN(VLOOKUP($A120,csapatok!$A:$BL,X$271,FALSE))-6),'csapat-ranglista'!$A:$CC,X$272,FALSE)/8,VLOOKUP(VLOOKUP($A120,csapatok!$A:$BL,X$271,FALSE),'csapat-ranglista'!$A:$CC,X$272,FALSE)/4),0)</f>
        <v>0</v>
      </c>
      <c r="Y120" s="32">
        <f>IFERROR(IF(RIGHT(VLOOKUP($A120,csapatok!$A:$BL,Y$271,FALSE),5)="Csere",VLOOKUP(LEFT(VLOOKUP($A120,csapatok!$A:$BL,Y$271,FALSE),LEN(VLOOKUP($A120,csapatok!$A:$BL,Y$271,FALSE))-6),'csapat-ranglista'!$A:$CC,Y$272,FALSE)/8,VLOOKUP(VLOOKUP($A120,csapatok!$A:$BL,Y$271,FALSE),'csapat-ranglista'!$A:$CC,Y$272,FALSE)/4),0)</f>
        <v>3.75</v>
      </c>
      <c r="Z120" s="32">
        <f>IFERROR(IF(RIGHT(VLOOKUP($A120,csapatok!$A:$BL,Z$271,FALSE),5)="Csere",VLOOKUP(LEFT(VLOOKUP($A120,csapatok!$A:$BL,Z$271,FALSE),LEN(VLOOKUP($A120,csapatok!$A:$BL,Z$271,FALSE))-6),'csapat-ranglista'!$A:$CC,Z$272,FALSE)/8,VLOOKUP(VLOOKUP($A120,csapatok!$A:$BL,Z$271,FALSE),'csapat-ranglista'!$A:$CC,Z$272,FALSE)/4),0)</f>
        <v>0</v>
      </c>
      <c r="AA120" s="32">
        <f>IFERROR(IF(RIGHT(VLOOKUP($A120,csapatok!$A:$BL,AA$271,FALSE),5)="Csere",VLOOKUP(LEFT(VLOOKUP($A120,csapatok!$A:$BL,AA$271,FALSE),LEN(VLOOKUP($A120,csapatok!$A:$BL,AA$271,FALSE))-6),'csapat-ranglista'!$A:$CC,AA$272,FALSE)/8,VLOOKUP(VLOOKUP($A120,csapatok!$A:$BL,AA$271,FALSE),'csapat-ranglista'!$A:$CC,AA$272,FALSE)/4),0)</f>
        <v>0</v>
      </c>
      <c r="AB120" s="226">
        <f>IFERROR(IF(RIGHT(VLOOKUP($A120,csapatok!$A:$BL,AB$271,FALSE),5)="Csere",VLOOKUP(LEFT(VLOOKUP($A120,csapatok!$A:$BL,AB$271,FALSE),LEN(VLOOKUP($A120,csapatok!$A:$BL,AB$271,FALSE))-6),'csapat-ranglista'!$A:$CC,AB$272,FALSE)/8,VLOOKUP(VLOOKUP($A120,csapatok!$A:$BL,AB$271,FALSE),'csapat-ranglista'!$A:$CC,AB$272,FALSE)/4),0)</f>
        <v>0</v>
      </c>
      <c r="AC120" s="226">
        <f>IFERROR(IF(RIGHT(VLOOKUP($A120,csapatok!$A:$BL,AC$271,FALSE),5)="Csere",VLOOKUP(LEFT(VLOOKUP($A120,csapatok!$A:$BL,AC$271,FALSE),LEN(VLOOKUP($A120,csapatok!$A:$BL,AC$271,FALSE))-6),'csapat-ranglista'!$A:$CC,AC$272,FALSE)/8,VLOOKUP(VLOOKUP($A120,csapatok!$A:$BL,AC$271,FALSE),'csapat-ranglista'!$A:$CC,AC$272,FALSE)/4),0)</f>
        <v>4.0997706422018343</v>
      </c>
      <c r="AD120" s="226">
        <f>IFERROR(IF(RIGHT(VLOOKUP($A120,csapatok!$A:$BL,AD$271,FALSE),5)="Csere",VLOOKUP(LEFT(VLOOKUP($A120,csapatok!$A:$BL,AD$271,FALSE),LEN(VLOOKUP($A120,csapatok!$A:$BL,AD$271,FALSE))-6),'csapat-ranglista'!$A:$CC,AD$272,FALSE)/8,VLOOKUP(VLOOKUP($A120,csapatok!$A:$BL,AD$271,FALSE),'csapat-ranglista'!$A:$CC,AD$272,FALSE)/4),0)</f>
        <v>3.2339601663927793</v>
      </c>
      <c r="AE120" s="226">
        <f>IFERROR(IF(RIGHT(VLOOKUP($A120,csapatok!$A:$BL,AE$271,FALSE),5)="Csere",VLOOKUP(LEFT(VLOOKUP($A120,csapatok!$A:$BL,AE$271,FALSE),LEN(VLOOKUP($A120,csapatok!$A:$BL,AE$271,FALSE))-6),'csapat-ranglista'!$A:$CC,AE$272,FALSE)/8,VLOOKUP(VLOOKUP($A120,csapatok!$A:$BL,AE$271,FALSE),'csapat-ranglista'!$A:$CC,AE$272,FALSE)/4),0)</f>
        <v>0</v>
      </c>
      <c r="AF120" s="226">
        <f>IFERROR(IF(RIGHT(VLOOKUP($A120,csapatok!$A:$BL,AF$271,FALSE),5)="Csere",VLOOKUP(LEFT(VLOOKUP($A120,csapatok!$A:$BL,AF$271,FALSE),LEN(VLOOKUP($A120,csapatok!$A:$BL,AF$271,FALSE))-6),'csapat-ranglista'!$A:$CC,AF$272,FALSE)/8,VLOOKUP(VLOOKUP($A120,csapatok!$A:$BL,AF$271,FALSE),'csapat-ranglista'!$A:$CC,AF$272,FALSE)/4),0)</f>
        <v>0</v>
      </c>
      <c r="AG120" s="226">
        <f>IFERROR(IF(RIGHT(VLOOKUP($A120,csapatok!$A:$BL,AG$271,FALSE),5)="Csere",VLOOKUP(LEFT(VLOOKUP($A120,csapatok!$A:$BL,AG$271,FALSE),LEN(VLOOKUP($A120,csapatok!$A:$BL,AG$271,FALSE))-6),'csapat-ranglista'!$A:$CC,AG$272,FALSE)/8,VLOOKUP(VLOOKUP($A120,csapatok!$A:$BL,AG$271,FALSE),'csapat-ranglista'!$A:$CC,AG$272,FALSE)/4),0)</f>
        <v>6.0853353640367738</v>
      </c>
      <c r="AH120" s="226">
        <f>IFERROR(IF(RIGHT(VLOOKUP($A120,csapatok!$A:$BL,AH$271,FALSE),5)="Csere",VLOOKUP(LEFT(VLOOKUP($A120,csapatok!$A:$BL,AH$271,FALSE),LEN(VLOOKUP($A120,csapatok!$A:$BL,AH$271,FALSE))-6),'csapat-ranglista'!$A:$CC,AH$272,FALSE)/8,VLOOKUP(VLOOKUP($A120,csapatok!$A:$BL,AH$271,FALSE),'csapat-ranglista'!$A:$CC,AH$272,FALSE)/4),0)</f>
        <v>0</v>
      </c>
      <c r="AI120" s="226">
        <f>IFERROR(IF(RIGHT(VLOOKUP($A120,csapatok!$A:$BL,AI$271,FALSE),5)="Csere",VLOOKUP(LEFT(VLOOKUP($A120,csapatok!$A:$BL,AI$271,FALSE),LEN(VLOOKUP($A120,csapatok!$A:$BL,AI$271,FALSE))-6),'csapat-ranglista'!$A:$CC,AI$272,FALSE)/8,VLOOKUP(VLOOKUP($A120,csapatok!$A:$BL,AI$271,FALSE),'csapat-ranglista'!$A:$CC,AI$272,FALSE)/4),0)</f>
        <v>0.92692168541111108</v>
      </c>
      <c r="AJ120" s="226">
        <f>IFERROR(IF(RIGHT(VLOOKUP($A120,csapatok!$A:$BL,AJ$271,FALSE),5)="Csere",VLOOKUP(LEFT(VLOOKUP($A120,csapatok!$A:$BL,AJ$271,FALSE),LEN(VLOOKUP($A120,csapatok!$A:$BL,AJ$271,FALSE))-6),'csapat-ranglista'!$A:$CC,AJ$272,FALSE)/8,VLOOKUP(VLOOKUP($A120,csapatok!$A:$BL,AJ$271,FALSE),'csapat-ranglista'!$A:$CC,AJ$272,FALSE)/2),0)</f>
        <v>7.1481562098937443</v>
      </c>
      <c r="AK120" s="226">
        <f>IFERROR(IF(RIGHT(VLOOKUP($A120,csapatok!$A:$CN,AK$271,FALSE),5)="Csere",VLOOKUP(LEFT(VLOOKUP($A120,csapatok!$A:$CN,AK$271,FALSE),LEN(VLOOKUP($A120,csapatok!$A:$CN,AK$271,FALSE))-6),'csapat-ranglista'!$A:$CC,AK$272,FALSE)/8,VLOOKUP(VLOOKUP($A120,csapatok!$A:$CN,AK$271,FALSE),'csapat-ranglista'!$A:$CC,AK$272,FALSE)/4),0)</f>
        <v>0</v>
      </c>
      <c r="AL120" s="226">
        <f>IFERROR(IF(RIGHT(VLOOKUP($A120,csapatok!$A:$CN,AL$271,FALSE),5)="Csere",VLOOKUP(LEFT(VLOOKUP($A120,csapatok!$A:$CN,AL$271,FALSE),LEN(VLOOKUP($A120,csapatok!$A:$CN,AL$271,FALSE))-6),'csapat-ranglista'!$A:$CC,AL$272,FALSE)/8,VLOOKUP(VLOOKUP($A120,csapatok!$A:$CN,AL$271,FALSE),'csapat-ranglista'!$A:$CC,AL$272,FALSE)/4),0)</f>
        <v>0</v>
      </c>
      <c r="AM120" s="226">
        <f>IFERROR(IF(RIGHT(VLOOKUP($A120,csapatok!$A:$CN,AM$271,FALSE),5)="Csere",VLOOKUP(LEFT(VLOOKUP($A120,csapatok!$A:$CN,AM$271,FALSE),LEN(VLOOKUP($A120,csapatok!$A:$CN,AM$271,FALSE))-6),'csapat-ranglista'!$A:$CC,AM$272,FALSE)/8,VLOOKUP(VLOOKUP($A120,csapatok!$A:$CN,AM$271,FALSE),'csapat-ranglista'!$A:$CC,AM$272,FALSE)/4),0)</f>
        <v>6.5526525727961689</v>
      </c>
      <c r="AN120" s="226">
        <f>IFERROR(IF(RIGHT(VLOOKUP($A120,csapatok!$A:$CN,AN$271,FALSE),5)="Csere",VLOOKUP(LEFT(VLOOKUP($A120,csapatok!$A:$CN,AN$271,FALSE),LEN(VLOOKUP($A120,csapatok!$A:$CN,AN$271,FALSE))-6),'csapat-ranglista'!$A:$CC,AN$272,FALSE)/8,VLOOKUP(VLOOKUP($A120,csapatok!$A:$CN,AN$271,FALSE),'csapat-ranglista'!$A:$CC,AN$272,FALSE)/4),0)</f>
        <v>0</v>
      </c>
      <c r="AO120" s="226">
        <f>IFERROR(IF(RIGHT(VLOOKUP($A120,csapatok!$A:$CN,AO$271,FALSE),5)="Csere",VLOOKUP(LEFT(VLOOKUP($A120,csapatok!$A:$CN,AO$271,FALSE),LEN(VLOOKUP($A120,csapatok!$A:$CN,AO$271,FALSE))-6),'csapat-ranglista'!$A:$CC,AO$272,FALSE)/8,VLOOKUP(VLOOKUP($A120,csapatok!$A:$CN,AO$271,FALSE),'csapat-ranglista'!$A:$CC,AO$272,FALSE)/4),0)</f>
        <v>0</v>
      </c>
      <c r="AP120" s="226">
        <f>IFERROR(IF(RIGHT(VLOOKUP($A120,csapatok!$A:$CN,AP$271,FALSE),5)="Csere",VLOOKUP(LEFT(VLOOKUP($A120,csapatok!$A:$CN,AP$271,FALSE),LEN(VLOOKUP($A120,csapatok!$A:$CN,AP$271,FALSE))-6),'csapat-ranglista'!$A:$CC,AP$272,FALSE)/8,VLOOKUP(VLOOKUP($A120,csapatok!$A:$CN,AP$271,FALSE),'csapat-ranglista'!$A:$CC,AP$272,FALSE)/4),0)</f>
        <v>5.2591977564732497</v>
      </c>
      <c r="AQ120" s="226">
        <f>IFERROR(IF(RIGHT(VLOOKUP($A120,csapatok!$A:$CN,AQ$271,FALSE),5)="Csere",VLOOKUP(LEFT(VLOOKUP($A120,csapatok!$A:$CN,AQ$271,FALSE),LEN(VLOOKUP($A120,csapatok!$A:$CN,AQ$271,FALSE))-6),'csapat-ranglista'!$A:$CC,AQ$272,FALSE)/8,VLOOKUP(VLOOKUP($A120,csapatok!$A:$CN,AQ$271,FALSE),'csapat-ranglista'!$A:$CC,AQ$272,FALSE)/4),0)</f>
        <v>1.0305834863528547</v>
      </c>
      <c r="AR120" s="226">
        <f>IFERROR(IF(RIGHT(VLOOKUP($A120,csapatok!$A:$CN,AR$271,FALSE),5)="Csere",VLOOKUP(LEFT(VLOOKUP($A120,csapatok!$A:$CN,AR$271,FALSE),LEN(VLOOKUP($A120,csapatok!$A:$CN,AR$271,FALSE))-6),'csapat-ranglista'!$A:$CC,AR$272,FALSE)/8,VLOOKUP(VLOOKUP($A120,csapatok!$A:$CN,AR$271,FALSE),'csapat-ranglista'!$A:$CC,AR$272,FALSE)/4),0)</f>
        <v>0</v>
      </c>
      <c r="AS120" s="226">
        <f>IFERROR(IF(RIGHT(VLOOKUP($A120,csapatok!$A:$CN,AS$271,FALSE),5)="Csere",VLOOKUP(LEFT(VLOOKUP($A120,csapatok!$A:$CN,AS$271,FALSE),LEN(VLOOKUP($A120,csapatok!$A:$CN,AS$271,FALSE))-6),'csapat-ranglista'!$A:$CC,AS$272,FALSE)/8,VLOOKUP(VLOOKUP($A120,csapatok!$A:$CN,AS$271,FALSE),'csapat-ranglista'!$A:$CC,AS$272,FALSE)/4),0)</f>
        <v>10.20426574992095</v>
      </c>
      <c r="AT120" s="226">
        <f>IFERROR(IF(RIGHT(VLOOKUP($A120,csapatok!$A:$CN,AT$271,FALSE),5)="Csere",VLOOKUP(LEFT(VLOOKUP($A120,csapatok!$A:$CN,AT$271,FALSE),LEN(VLOOKUP($A120,csapatok!$A:$CN,AT$271,FALSE))-6),'csapat-ranglista'!$A:$CC,AT$272,FALSE)/8,VLOOKUP(VLOOKUP($A120,csapatok!$A:$CN,AT$271,FALSE),'csapat-ranglista'!$A:$CC,AT$272,FALSE)/4),0)</f>
        <v>0</v>
      </c>
      <c r="AU120" s="226">
        <f>IFERROR(IF(RIGHT(VLOOKUP($A120,csapatok!$A:$CN,AU$271,FALSE),5)="Csere",VLOOKUP(LEFT(VLOOKUP($A120,csapatok!$A:$CN,AU$271,FALSE),LEN(VLOOKUP($A120,csapatok!$A:$CN,AU$271,FALSE))-6),'csapat-ranglista'!$A:$CC,AU$272,FALSE)/8,VLOOKUP(VLOOKUP($A120,csapatok!$A:$CN,AU$271,FALSE),'csapat-ranglista'!$A:$CC,AU$272,FALSE)/4),0)</f>
        <v>0</v>
      </c>
      <c r="AV120" s="226">
        <f>IFERROR(IF(RIGHT(VLOOKUP($A120,csapatok!$A:$CN,AV$271,FALSE),5)="Csere",VLOOKUP(LEFT(VLOOKUP($A120,csapatok!$A:$CN,AV$271,FALSE),LEN(VLOOKUP($A120,csapatok!$A:$CN,AV$271,FALSE))-6),'csapat-ranglista'!$A:$CC,AV$272,FALSE)/8,VLOOKUP(VLOOKUP($A120,csapatok!$A:$CN,AV$271,FALSE),'csapat-ranglista'!$A:$CC,AV$272,FALSE)/4),0)</f>
        <v>2.0068642311410554</v>
      </c>
      <c r="AW120" s="226">
        <f>IFERROR(IF(RIGHT(VLOOKUP($A120,csapatok!$A:$CN,AW$271,FALSE),5)="Csere",VLOOKUP(LEFT(VLOOKUP($A120,csapatok!$A:$CN,AW$271,FALSE),LEN(VLOOKUP($A120,csapatok!$A:$CN,AW$271,FALSE))-6),'csapat-ranglista'!$A:$CC,AW$272,FALSE)/8,VLOOKUP(VLOOKUP($A120,csapatok!$A:$CN,AW$271,FALSE),'csapat-ranglista'!$A:$CC,AW$272,FALSE)/4),0)</f>
        <v>0</v>
      </c>
      <c r="AX120" s="226">
        <f>IFERROR(IF(RIGHT(VLOOKUP($A120,csapatok!$A:$CN,AX$271,FALSE),5)="Csere",VLOOKUP(LEFT(VLOOKUP($A120,csapatok!$A:$CN,AX$271,FALSE),LEN(VLOOKUP($A120,csapatok!$A:$CN,AX$271,FALSE))-6),'csapat-ranglista'!$A:$CC,AX$272,FALSE)/8,VLOOKUP(VLOOKUP($A120,csapatok!$A:$CN,AX$271,FALSE),'csapat-ranglista'!$A:$CC,AX$272,FALSE)/4),0)</f>
        <v>0</v>
      </c>
      <c r="AY120" s="226">
        <f>IFERROR(IF(RIGHT(VLOOKUP($A120,csapatok!$A:$GR,AY$271,FALSE),5)="Csere",VLOOKUP(LEFT(VLOOKUP($A120,csapatok!$A:$GR,AY$271,FALSE),LEN(VLOOKUP($A120,csapatok!$A:$GR,AY$271,FALSE))-6),'csapat-ranglista'!$A:$CC,AY$272,FALSE)/8,VLOOKUP(VLOOKUP($A120,csapatok!$A:$GR,AY$271,FALSE),'csapat-ranglista'!$A:$CC,AY$272,FALSE)/4),0)</f>
        <v>0</v>
      </c>
      <c r="AZ120" s="226">
        <f>IFERROR(IF(RIGHT(VLOOKUP($A120,csapatok!$A:$GR,AZ$271,FALSE),5)="Csere",VLOOKUP(LEFT(VLOOKUP($A120,csapatok!$A:$GR,AZ$271,FALSE),LEN(VLOOKUP($A120,csapatok!$A:$GR,AZ$271,FALSE))-6),'csapat-ranglista'!$A:$CC,AZ$272,FALSE)/8,VLOOKUP(VLOOKUP($A120,csapatok!$A:$GR,AZ$271,FALSE),'csapat-ranglista'!$A:$CC,AZ$272,FALSE)/4),0)</f>
        <v>0</v>
      </c>
      <c r="BA120" s="226">
        <f>IFERROR(IF(RIGHT(VLOOKUP($A120,csapatok!$A:$GR,BA$271,FALSE),5)="Csere",VLOOKUP(LEFT(VLOOKUP($A120,csapatok!$A:$GR,BA$271,FALSE),LEN(VLOOKUP($A120,csapatok!$A:$GR,BA$271,FALSE))-6),'csapat-ranglista'!$A:$CC,BA$272,FALSE)/8,VLOOKUP(VLOOKUP($A120,csapatok!$A:$GR,BA$271,FALSE),'csapat-ranglista'!$A:$CC,BA$272,FALSE)/4),0)</f>
        <v>0</v>
      </c>
      <c r="BB120" s="226">
        <f>IFERROR(IF(RIGHT(VLOOKUP($A120,csapatok!$A:$GR,BB$271,FALSE),5)="Csere",VLOOKUP(LEFT(VLOOKUP($A120,csapatok!$A:$GR,BB$271,FALSE),LEN(VLOOKUP($A120,csapatok!$A:$GR,BB$271,FALSE))-6),'csapat-ranglista'!$A:$CC,BB$272,FALSE)/8,VLOOKUP(VLOOKUP($A120,csapatok!$A:$GR,BB$271,FALSE),'csapat-ranglista'!$A:$CC,BB$272,FALSE)/4),0)</f>
        <v>0</v>
      </c>
      <c r="BC120" s="227">
        <f>versenyek!$ES$11*IFERROR(VLOOKUP(VLOOKUP($A120,versenyek!ER:ET,3,FALSE),szabalyok!$A$16:$B$23,2,FALSE)/4,0)</f>
        <v>0</v>
      </c>
      <c r="BD120" s="227">
        <f>versenyek!$EV$11*IFERROR(VLOOKUP(VLOOKUP($A120,versenyek!EU:EW,3,FALSE),szabalyok!$A$16:$B$23,2,FALSE)/4,0)</f>
        <v>0</v>
      </c>
      <c r="BE120" s="226">
        <f>IFERROR(IF(RIGHT(VLOOKUP($A120,csapatok!$A:$GR,BE$271,FALSE),5)="Csere",VLOOKUP(LEFT(VLOOKUP($A120,csapatok!$A:$GR,BE$271,FALSE),LEN(VLOOKUP($A120,csapatok!$A:$GR,BE$271,FALSE))-6),'csapat-ranglista'!$A:$CC,BE$272,FALSE)/8,VLOOKUP(VLOOKUP($A120,csapatok!$A:$GR,BE$271,FALSE),'csapat-ranglista'!$A:$CC,BE$272,FALSE)/4),0)</f>
        <v>1.5493371658274058</v>
      </c>
      <c r="BF120" s="226">
        <f>IFERROR(IF(RIGHT(VLOOKUP($A120,csapatok!$A:$GR,BF$271,FALSE),5)="Csere",VLOOKUP(LEFT(VLOOKUP($A120,csapatok!$A:$GR,BF$271,FALSE),LEN(VLOOKUP($A120,csapatok!$A:$GR,BF$271,FALSE))-6),'csapat-ranglista'!$A:$CC,BF$272,FALSE)/8,VLOOKUP(VLOOKUP($A120,csapatok!$A:$GR,BF$271,FALSE),'csapat-ranglista'!$A:$CC,BF$272,FALSE)/4),0)</f>
        <v>0</v>
      </c>
      <c r="BG120" s="226">
        <f>IFERROR(IF(RIGHT(VLOOKUP($A120,csapatok!$A:$GR,BG$271,FALSE),5)="Csere",VLOOKUP(LEFT(VLOOKUP($A120,csapatok!$A:$GR,BG$271,FALSE),LEN(VLOOKUP($A120,csapatok!$A:$GR,BG$271,FALSE))-6),'csapat-ranglista'!$A:$CC,BG$272,FALSE)/8,VLOOKUP(VLOOKUP($A120,csapatok!$A:$GR,BG$271,FALSE),'csapat-ranglista'!$A:$CC,BG$272,FALSE)/4),0)</f>
        <v>0</v>
      </c>
      <c r="BH120" s="226">
        <f>IFERROR(IF(RIGHT(VLOOKUP($A120,csapatok!$A:$GR,BH$271,FALSE),5)="Csere",VLOOKUP(LEFT(VLOOKUP($A120,csapatok!$A:$GR,BH$271,FALSE),LEN(VLOOKUP($A120,csapatok!$A:$GR,BH$271,FALSE))-6),'csapat-ranglista'!$A:$CC,BH$272,FALSE)/8,VLOOKUP(VLOOKUP($A120,csapatok!$A:$GR,BH$271,FALSE),'csapat-ranglista'!$A:$CC,BH$272,FALSE)/4),0)</f>
        <v>0</v>
      </c>
      <c r="BI120" s="226">
        <f>IFERROR(IF(RIGHT(VLOOKUP($A120,csapatok!$A:$GR,BI$271,FALSE),5)="Csere",VLOOKUP(LEFT(VLOOKUP($A120,csapatok!$A:$GR,BI$271,FALSE),LEN(VLOOKUP($A120,csapatok!$A:$GR,BI$271,FALSE))-6),'csapat-ranglista'!$A:$CC,BI$272,FALSE)/8,VLOOKUP(VLOOKUP($A120,csapatok!$A:$GR,BI$271,FALSE),'csapat-ranglista'!$A:$CC,BI$272,FALSE)/4),0)</f>
        <v>0</v>
      </c>
      <c r="BJ120" s="226">
        <f>IFERROR(IF(RIGHT(VLOOKUP($A120,csapatok!$A:$GR,BJ$271,FALSE),5)="Csere",VLOOKUP(LEFT(VLOOKUP($A120,csapatok!$A:$GR,BJ$271,FALSE),LEN(VLOOKUP($A120,csapatok!$A:$GR,BJ$271,FALSE))-6),'csapat-ranglista'!$A:$CC,BJ$272,FALSE)/8,VLOOKUP(VLOOKUP($A120,csapatok!$A:$GR,BJ$271,FALSE),'csapat-ranglista'!$A:$CC,BJ$272,FALSE)/4),0)</f>
        <v>0</v>
      </c>
      <c r="BK120" s="226">
        <f>IFERROR(IF(RIGHT(VLOOKUP($A120,csapatok!$A:$GR,BK$271,FALSE),5)="Csere",VLOOKUP(LEFT(VLOOKUP($A120,csapatok!$A:$GR,BK$271,FALSE),LEN(VLOOKUP($A120,csapatok!$A:$GR,BK$271,FALSE))-6),'csapat-ranglista'!$A:$CC,BK$272,FALSE)/8,VLOOKUP(VLOOKUP($A120,csapatok!$A:$GR,BK$271,FALSE),'csapat-ranglista'!$A:$CC,BK$272,FALSE)/4),0)</f>
        <v>0</v>
      </c>
      <c r="BL120" s="226">
        <f>IFERROR(IF(RIGHT(VLOOKUP($A120,csapatok!$A:$GR,BL$271,FALSE),5)="Csere",VLOOKUP(LEFT(VLOOKUP($A120,csapatok!$A:$GR,BL$271,FALSE),LEN(VLOOKUP($A120,csapatok!$A:$GR,BL$271,FALSE))-6),'csapat-ranglista'!$A:$CC,BL$272,FALSE)/8,VLOOKUP(VLOOKUP($A120,csapatok!$A:$GR,BL$271,FALSE),'csapat-ranglista'!$A:$CC,BL$272,FALSE)/4),0)</f>
        <v>0</v>
      </c>
      <c r="BM120" s="226">
        <f>IFERROR(IF(RIGHT(VLOOKUP($A120,csapatok!$A:$GR,BM$271,FALSE),5)="Csere",VLOOKUP(LEFT(VLOOKUP($A120,csapatok!$A:$GR,BM$271,FALSE),LEN(VLOOKUP($A120,csapatok!$A:$GR,BM$271,FALSE))-6),'csapat-ranglista'!$A:$CC,BM$272,FALSE)/8,VLOOKUP(VLOOKUP($A120,csapatok!$A:$GR,BM$271,FALSE),'csapat-ranglista'!$A:$CC,BM$272,FALSE)/4),0)</f>
        <v>0</v>
      </c>
      <c r="BN120" s="226">
        <f>IFERROR(IF(RIGHT(VLOOKUP($A120,csapatok!$A:$GR,BN$271,FALSE),5)="Csere",VLOOKUP(LEFT(VLOOKUP($A120,csapatok!$A:$GR,BN$271,FALSE),LEN(VLOOKUP($A120,csapatok!$A:$GR,BN$271,FALSE))-6),'csapat-ranglista'!$A:$CC,BN$272,FALSE)/8,VLOOKUP(VLOOKUP($A120,csapatok!$A:$GR,BN$271,FALSE),'csapat-ranglista'!$A:$CC,BN$272,FALSE)/4),0)</f>
        <v>0</v>
      </c>
      <c r="BO120" s="226">
        <f>IFERROR(IF(RIGHT(VLOOKUP($A120,csapatok!$A:$GR,BO$271,FALSE),5)="Csere",VLOOKUP(LEFT(VLOOKUP($A120,csapatok!$A:$GR,BO$271,FALSE),LEN(VLOOKUP($A120,csapatok!$A:$GR,BO$271,FALSE))-6),'csapat-ranglista'!$A:$CC,BO$272,FALSE)/8,VLOOKUP(VLOOKUP($A120,csapatok!$A:$GR,BO$271,FALSE),'csapat-ranglista'!$A:$CC,BO$272,FALSE)/4),0)</f>
        <v>0</v>
      </c>
      <c r="BP120" s="226">
        <f>IFERROR(IF(RIGHT(VLOOKUP($A120,csapatok!$A:$GR,BP$271,FALSE),5)="Csere",VLOOKUP(LEFT(VLOOKUP($A120,csapatok!$A:$GR,BP$271,FALSE),LEN(VLOOKUP($A120,csapatok!$A:$GR,BP$271,FALSE))-6),'csapat-ranglista'!$A:$CC,BP$272,FALSE)/8,VLOOKUP(VLOOKUP($A120,csapatok!$A:$GR,BP$271,FALSE),'csapat-ranglista'!$A:$CC,BP$272,FALSE)/4),0)</f>
        <v>0</v>
      </c>
      <c r="BQ120" s="226">
        <f>IFERROR(IF(RIGHT(VLOOKUP($A120,csapatok!$A:$GR,BQ$271,FALSE),5)="Csere",VLOOKUP(LEFT(VLOOKUP($A120,csapatok!$A:$GR,BQ$271,FALSE),LEN(VLOOKUP($A120,csapatok!$A:$GR,BQ$271,FALSE))-6),'csapat-ranglista'!$A:$CC,BQ$272,FALSE)/8,VLOOKUP(VLOOKUP($A120,csapatok!$A:$GR,BQ$271,FALSE),'csapat-ranglista'!$A:$CC,BQ$272,FALSE)/4),0)</f>
        <v>0</v>
      </c>
      <c r="BR120" s="226">
        <f>IFERROR(IF(RIGHT(VLOOKUP($A120,csapatok!$A:$GR,BR$271,FALSE),5)="Csere",VLOOKUP(LEFT(VLOOKUP($A120,csapatok!$A:$GR,BR$271,FALSE),LEN(VLOOKUP($A120,csapatok!$A:$GR,BR$271,FALSE))-6),'csapat-ranglista'!$A:$CC,BR$272,FALSE)/8,VLOOKUP(VLOOKUP($A120,csapatok!$A:$GR,BR$271,FALSE),'csapat-ranglista'!$A:$CC,BR$272,FALSE)/4),0)</f>
        <v>0</v>
      </c>
      <c r="BS120" s="226">
        <f>IFERROR(IF(RIGHT(VLOOKUP($A120,csapatok!$A:$GR,BS$271,FALSE),5)="Csere",VLOOKUP(LEFT(VLOOKUP($A120,csapatok!$A:$GR,BS$271,FALSE),LEN(VLOOKUP($A120,csapatok!$A:$GR,BS$271,FALSE))-6),'csapat-ranglista'!$A:$CC,BS$272,FALSE)/8,VLOOKUP(VLOOKUP($A120,csapatok!$A:$GR,BS$271,FALSE),'csapat-ranglista'!$A:$CC,BS$272,FALSE)/4),0)</f>
        <v>0</v>
      </c>
      <c r="BT120" s="226">
        <f>IFERROR(IF(RIGHT(VLOOKUP($A120,csapatok!$A:$GR,BT$271,FALSE),5)="Csere",VLOOKUP(LEFT(VLOOKUP($A120,csapatok!$A:$GR,BT$271,FALSE),LEN(VLOOKUP($A120,csapatok!$A:$GR,BT$271,FALSE))-6),'csapat-ranglista'!$A:$CC,BT$272,FALSE)/8,VLOOKUP(VLOOKUP($A120,csapatok!$A:$GR,BT$271,FALSE),'csapat-ranglista'!$A:$CC,BT$272,FALSE)/4),0)</f>
        <v>0</v>
      </c>
      <c r="BU120" s="226">
        <f>IFERROR(IF(RIGHT(VLOOKUP($A120,csapatok!$A:$GR,BU$271,FALSE),5)="Csere",VLOOKUP(LEFT(VLOOKUP($A120,csapatok!$A:$GR,BU$271,FALSE),LEN(VLOOKUP($A120,csapatok!$A:$GR,BU$271,FALSE))-6),'csapat-ranglista'!$A:$CC,BU$272,FALSE)/8,VLOOKUP(VLOOKUP($A120,csapatok!$A:$GR,BU$271,FALSE),'csapat-ranglista'!$A:$CC,BU$272,FALSE)/4),0)</f>
        <v>0</v>
      </c>
      <c r="BV120" s="226">
        <f>IFERROR(IF(RIGHT(VLOOKUP($A120,csapatok!$A:$GR,BV$271,FALSE),5)="Csere",VLOOKUP(LEFT(VLOOKUP($A120,csapatok!$A:$GR,BV$271,FALSE),LEN(VLOOKUP($A120,csapatok!$A:$GR,BV$271,FALSE))-6),'csapat-ranglista'!$A:$CC,BV$272,FALSE)/8,VLOOKUP(VLOOKUP($A120,csapatok!$A:$GR,BV$271,FALSE),'csapat-ranglista'!$A:$CC,BV$272,FALSE)/4),0)</f>
        <v>0</v>
      </c>
      <c r="BW120" s="226">
        <f>IFERROR(IF(RIGHT(VLOOKUP($A120,csapatok!$A:$GR,BW$271,FALSE),5)="Csere",VLOOKUP(LEFT(VLOOKUP($A120,csapatok!$A:$GR,BW$271,FALSE),LEN(VLOOKUP($A120,csapatok!$A:$GR,BW$271,FALSE))-6),'csapat-ranglista'!$A:$CC,BW$272,FALSE)/8,VLOOKUP(VLOOKUP($A120,csapatok!$A:$GR,BW$271,FALSE),'csapat-ranglista'!$A:$CC,BW$272,FALSE)/4),0)</f>
        <v>0</v>
      </c>
      <c r="BX120" s="226">
        <f>IFERROR(IF(RIGHT(VLOOKUP($A120,csapatok!$A:$GR,BX$271,FALSE),5)="Csere",VLOOKUP(LEFT(VLOOKUP($A120,csapatok!$A:$GR,BX$271,FALSE),LEN(VLOOKUP($A120,csapatok!$A:$GR,BX$271,FALSE))-6),'csapat-ranglista'!$A:$CC,BX$272,FALSE)/8,VLOOKUP(VLOOKUP($A120,csapatok!$A:$GR,BX$271,FALSE),'csapat-ranglista'!$A:$CC,BX$272,FALSE)/4),0)</f>
        <v>0</v>
      </c>
      <c r="BY120" s="226">
        <f>IFERROR(IF(RIGHT(VLOOKUP($A120,csapatok!$A:$GR,BY$271,FALSE),5)="Csere",VLOOKUP(LEFT(VLOOKUP($A120,csapatok!$A:$GR,BY$271,FALSE),LEN(VLOOKUP($A120,csapatok!$A:$GR,BY$271,FALSE))-6),'csapat-ranglista'!$A:$CC,BY$272,FALSE)/8,VLOOKUP(VLOOKUP($A120,csapatok!$A:$GR,BY$271,FALSE),'csapat-ranglista'!$A:$CC,BY$272,FALSE)/4),0)</f>
        <v>0</v>
      </c>
      <c r="BZ120" s="226">
        <f>IFERROR(IF(RIGHT(VLOOKUP($A120,csapatok!$A:$GR,BZ$271,FALSE),5)="Csere",VLOOKUP(LEFT(VLOOKUP($A120,csapatok!$A:$GR,BZ$271,FALSE),LEN(VLOOKUP($A120,csapatok!$A:$GR,BZ$271,FALSE))-6),'csapat-ranglista'!$A:$CC,BZ$272,FALSE)/8,VLOOKUP(VLOOKUP($A120,csapatok!$A:$GR,BZ$271,FALSE),'csapat-ranglista'!$A:$CC,BZ$272,FALSE)/4),0)</f>
        <v>0</v>
      </c>
      <c r="CA120" s="226">
        <f>IFERROR(IF(RIGHT(VLOOKUP($A120,csapatok!$A:$GR,CA$271,FALSE),5)="Csere",VLOOKUP(LEFT(VLOOKUP($A120,csapatok!$A:$GR,CA$271,FALSE),LEN(VLOOKUP($A120,csapatok!$A:$GR,CA$271,FALSE))-6),'csapat-ranglista'!$A:$CC,CA$272,FALSE)/8,VLOOKUP(VLOOKUP($A120,csapatok!$A:$GR,CA$271,FALSE),'csapat-ranglista'!$A:$CC,CA$272,FALSE)/4),0)</f>
        <v>0</v>
      </c>
      <c r="CB120" s="226">
        <f>IFERROR(IF(RIGHT(VLOOKUP($A120,csapatok!$A:$GR,CB$271,FALSE),5)="Csere",VLOOKUP(LEFT(VLOOKUP($A120,csapatok!$A:$GR,CB$271,FALSE),LEN(VLOOKUP($A120,csapatok!$A:$GR,CB$271,FALSE))-6),'csapat-ranglista'!$A:$CC,CB$272,FALSE)/8,VLOOKUP(VLOOKUP($A120,csapatok!$A:$GR,CB$271,FALSE),'csapat-ranglista'!$A:$CC,CB$272,FALSE)/4),0)</f>
        <v>0</v>
      </c>
      <c r="CC120" s="226">
        <f>IFERROR(IF(RIGHT(VLOOKUP($A120,csapatok!$A:$GR,CC$271,FALSE),5)="Csere",VLOOKUP(LEFT(VLOOKUP($A120,csapatok!$A:$GR,CC$271,FALSE),LEN(VLOOKUP($A120,csapatok!$A:$GR,CC$271,FALSE))-6),'csapat-ranglista'!$A:$CC,CC$272,FALSE)/8,VLOOKUP(VLOOKUP($A120,csapatok!$A:$GR,CC$271,FALSE),'csapat-ranglista'!$A:$CC,CC$272,FALSE)/4),0)</f>
        <v>0</v>
      </c>
      <c r="CD120" s="226">
        <f>IFERROR(IF(RIGHT(VLOOKUP($A120,csapatok!$A:$GR,CD$271,FALSE),5)="Csere",VLOOKUP(LEFT(VLOOKUP($A120,csapatok!$A:$GR,CD$271,FALSE),LEN(VLOOKUP($A120,csapatok!$A:$GR,CD$271,FALSE))-6),'csapat-ranglista'!$A:$CC,CD$272,FALSE)/8,VLOOKUP(VLOOKUP($A120,csapatok!$A:$GR,CD$271,FALSE),'csapat-ranglista'!$A:$CC,CD$272,FALSE)/4),0)</f>
        <v>0</v>
      </c>
      <c r="CE120" s="226">
        <f>IFERROR(IF(RIGHT(VLOOKUP($A120,csapatok!$A:$GR,CE$271,FALSE),5)="Csere",VLOOKUP(LEFT(VLOOKUP($A120,csapatok!$A:$GR,CE$271,FALSE),LEN(VLOOKUP($A120,csapatok!$A:$GR,CE$271,FALSE))-6),'csapat-ranglista'!$A:$CC,CE$272,FALSE)/8,VLOOKUP(VLOOKUP($A120,csapatok!$A:$GR,CE$271,FALSE),'csapat-ranglista'!$A:$CC,CE$272,FALSE)/4),0)</f>
        <v>0</v>
      </c>
      <c r="CF120" s="226">
        <f>IFERROR(IF(RIGHT(VLOOKUP($A120,csapatok!$A:$GR,CF$271,FALSE),5)="Csere",VLOOKUP(LEFT(VLOOKUP($A120,csapatok!$A:$GR,CF$271,FALSE),LEN(VLOOKUP($A120,csapatok!$A:$GR,CF$271,FALSE))-6),'csapat-ranglista'!$A:$CC,CF$272,FALSE)/8,VLOOKUP(VLOOKUP($A120,csapatok!$A:$GR,CF$271,FALSE),'csapat-ranglista'!$A:$CC,CF$272,FALSE)/4),0)</f>
        <v>0</v>
      </c>
      <c r="CG120" s="226">
        <f>IFERROR(IF(RIGHT(VLOOKUP($A120,csapatok!$A:$GR,CG$271,FALSE),5)="Csere",VLOOKUP(LEFT(VLOOKUP($A120,csapatok!$A:$GR,CG$271,FALSE),LEN(VLOOKUP($A120,csapatok!$A:$GR,CG$271,FALSE))-6),'csapat-ranglista'!$A:$CC,CG$272,FALSE)/8,VLOOKUP(VLOOKUP($A120,csapatok!$A:$GR,CG$271,FALSE),'csapat-ranglista'!$A:$CC,CG$272,FALSE)/4),0)</f>
        <v>0</v>
      </c>
      <c r="CH120" s="226">
        <f>IFERROR(IF(RIGHT(VLOOKUP($A120,csapatok!$A:$GR,CH$271,FALSE),5)="Csere",VLOOKUP(LEFT(VLOOKUP($A120,csapatok!$A:$GR,CH$271,FALSE),LEN(VLOOKUP($A120,csapatok!$A:$GR,CH$271,FALSE))-6),'csapat-ranglista'!$A:$CC,CH$272,FALSE)/8,VLOOKUP(VLOOKUP($A120,csapatok!$A:$GR,CH$271,FALSE),'csapat-ranglista'!$A:$CC,CH$272,FALSE)/4),0)</f>
        <v>0</v>
      </c>
      <c r="CI120" s="226">
        <f>IFERROR(IF(RIGHT(VLOOKUP($A120,csapatok!$A:$GR,CI$271,FALSE),5)="Csere",VLOOKUP(LEFT(VLOOKUP($A120,csapatok!$A:$GR,CI$271,FALSE),LEN(VLOOKUP($A120,csapatok!$A:$GR,CI$271,FALSE))-6),'csapat-ranglista'!$A:$CC,CI$272,FALSE)/8,VLOOKUP(VLOOKUP($A120,csapatok!$A:$GR,CI$271,FALSE),'csapat-ranglista'!$A:$CC,CI$272,FALSE)/4),0)</f>
        <v>0</v>
      </c>
      <c r="CJ120" s="227">
        <f>versenyek!$IQ$11*IFERROR(VLOOKUP(VLOOKUP($A120,versenyek!IP:IR,3,FALSE),szabalyok!$A$16:$B$23,2,FALSE)/4,0)</f>
        <v>0</v>
      </c>
      <c r="CK120" s="227">
        <f>versenyek!$IT$11*IFERROR(VLOOKUP(VLOOKUP($A120,versenyek!IS:IU,3,FALSE),szabalyok!$A$16:$B$23,2,FALSE)/4,0)</f>
        <v>0</v>
      </c>
      <c r="CL120" s="226"/>
      <c r="CM120" s="250">
        <f t="shared" si="4"/>
        <v>0</v>
      </c>
    </row>
    <row r="121" spans="1:91">
      <c r="A121" s="32" t="s">
        <v>149</v>
      </c>
      <c r="B121" s="2">
        <v>29748</v>
      </c>
      <c r="C121" s="133" t="str">
        <f>IF(B121=0,"",IF(B121&lt;$C$1,"felnőtt","ifi"))</f>
        <v>felnőtt</v>
      </c>
      <c r="D121" s="32" t="s">
        <v>9</v>
      </c>
      <c r="E121" s="47">
        <v>72</v>
      </c>
      <c r="F121" s="32">
        <v>0</v>
      </c>
      <c r="G121" s="32">
        <v>0</v>
      </c>
      <c r="H121" s="32">
        <v>3.1696393630270014</v>
      </c>
      <c r="I121" s="32">
        <v>0</v>
      </c>
      <c r="J121" s="32">
        <v>7.4758539917251614</v>
      </c>
      <c r="K121" s="32">
        <v>0</v>
      </c>
      <c r="L121" s="32">
        <v>0</v>
      </c>
      <c r="M121" s="32">
        <v>0</v>
      </c>
      <c r="N121" s="32">
        <v>31.01137426743886</v>
      </c>
      <c r="O121" s="32">
        <v>0</v>
      </c>
      <c r="P121" s="32">
        <v>0</v>
      </c>
      <c r="Q121" s="32">
        <v>0</v>
      </c>
      <c r="R121" s="32">
        <v>0</v>
      </c>
      <c r="S121" s="32">
        <v>0</v>
      </c>
      <c r="T121" s="32">
        <v>0</v>
      </c>
      <c r="U121" s="32">
        <v>0</v>
      </c>
      <c r="V121" s="32">
        <v>0</v>
      </c>
      <c r="W121" s="32">
        <v>0</v>
      </c>
      <c r="X121" s="32">
        <f>IFERROR(IF(RIGHT(VLOOKUP($A121,csapatok!$A:$BL,X$271,FALSE),5)="Csere",VLOOKUP(LEFT(VLOOKUP($A121,csapatok!$A:$BL,X$271,FALSE),LEN(VLOOKUP($A121,csapatok!$A:$BL,X$271,FALSE))-6),'csapat-ranglista'!$A:$CC,X$272,FALSE)/8,VLOOKUP(VLOOKUP($A121,csapatok!$A:$BL,X$271,FALSE),'csapat-ranglista'!$A:$CC,X$272,FALSE)/4),0)</f>
        <v>0</v>
      </c>
      <c r="Y121" s="32">
        <f>IFERROR(IF(RIGHT(VLOOKUP($A121,csapatok!$A:$BL,Y$271,FALSE),5)="Csere",VLOOKUP(LEFT(VLOOKUP($A121,csapatok!$A:$BL,Y$271,FALSE),LEN(VLOOKUP($A121,csapatok!$A:$BL,Y$271,FALSE))-6),'csapat-ranglista'!$A:$CC,Y$272,FALSE)/8,VLOOKUP(VLOOKUP($A121,csapatok!$A:$BL,Y$271,FALSE),'csapat-ranglista'!$A:$CC,Y$272,FALSE)/4),0)</f>
        <v>0</v>
      </c>
      <c r="Z121" s="32">
        <f>IFERROR(IF(RIGHT(VLOOKUP($A121,csapatok!$A:$BL,Z$271,FALSE),5)="Csere",VLOOKUP(LEFT(VLOOKUP($A121,csapatok!$A:$BL,Z$271,FALSE),LEN(VLOOKUP($A121,csapatok!$A:$BL,Z$271,FALSE))-6),'csapat-ranglista'!$A:$CC,Z$272,FALSE)/8,VLOOKUP(VLOOKUP($A121,csapatok!$A:$BL,Z$271,FALSE),'csapat-ranglista'!$A:$CC,Z$272,FALSE)/4),0)</f>
        <v>0</v>
      </c>
      <c r="AA121" s="32">
        <f>IFERROR(IF(RIGHT(VLOOKUP($A121,csapatok!$A:$BL,AA$271,FALSE),5)="Csere",VLOOKUP(LEFT(VLOOKUP($A121,csapatok!$A:$BL,AA$271,FALSE),LEN(VLOOKUP($A121,csapatok!$A:$BL,AA$271,FALSE))-6),'csapat-ranglista'!$A:$CC,AA$272,FALSE)/8,VLOOKUP(VLOOKUP($A121,csapatok!$A:$BL,AA$271,FALSE),'csapat-ranglista'!$A:$CC,AA$272,FALSE)/4),0)</f>
        <v>0</v>
      </c>
      <c r="AB121" s="226">
        <f>IFERROR(IF(RIGHT(VLOOKUP($A121,csapatok!$A:$BL,AB$271,FALSE),5)="Csere",VLOOKUP(LEFT(VLOOKUP($A121,csapatok!$A:$BL,AB$271,FALSE),LEN(VLOOKUP($A121,csapatok!$A:$BL,AB$271,FALSE))-6),'csapat-ranglista'!$A:$CC,AB$272,FALSE)/8,VLOOKUP(VLOOKUP($A121,csapatok!$A:$BL,AB$271,FALSE),'csapat-ranglista'!$A:$CC,AB$272,FALSE)/4),0)</f>
        <v>0</v>
      </c>
      <c r="AC121" s="226">
        <f>IFERROR(IF(RIGHT(VLOOKUP($A121,csapatok!$A:$BL,AC$271,FALSE),5)="Csere",VLOOKUP(LEFT(VLOOKUP($A121,csapatok!$A:$BL,AC$271,FALSE),LEN(VLOOKUP($A121,csapatok!$A:$BL,AC$271,FALSE))-6),'csapat-ranglista'!$A:$CC,AC$272,FALSE)/8,VLOOKUP(VLOOKUP($A121,csapatok!$A:$BL,AC$271,FALSE),'csapat-ranglista'!$A:$CC,AC$272,FALSE)/4),0)</f>
        <v>0</v>
      </c>
      <c r="AD121" s="226">
        <f>IFERROR(IF(RIGHT(VLOOKUP($A121,csapatok!$A:$BL,AD$271,FALSE),5)="Csere",VLOOKUP(LEFT(VLOOKUP($A121,csapatok!$A:$BL,AD$271,FALSE),LEN(VLOOKUP($A121,csapatok!$A:$BL,AD$271,FALSE))-6),'csapat-ranglista'!$A:$CC,AD$272,FALSE)/8,VLOOKUP(VLOOKUP($A121,csapatok!$A:$BL,AD$271,FALSE),'csapat-ranglista'!$A:$CC,AD$272,FALSE)/4),0)</f>
        <v>0</v>
      </c>
      <c r="AE121" s="226">
        <f>IFERROR(IF(RIGHT(VLOOKUP($A121,csapatok!$A:$BL,AE$271,FALSE),5)="Csere",VLOOKUP(LEFT(VLOOKUP($A121,csapatok!$A:$BL,AE$271,FALSE),LEN(VLOOKUP($A121,csapatok!$A:$BL,AE$271,FALSE))-6),'csapat-ranglista'!$A:$CC,AE$272,FALSE)/8,VLOOKUP(VLOOKUP($A121,csapatok!$A:$BL,AE$271,FALSE),'csapat-ranglista'!$A:$CC,AE$272,FALSE)/4),0)</f>
        <v>0</v>
      </c>
      <c r="AF121" s="226">
        <f>IFERROR(IF(RIGHT(VLOOKUP($A121,csapatok!$A:$BL,AF$271,FALSE),5)="Csere",VLOOKUP(LEFT(VLOOKUP($A121,csapatok!$A:$BL,AF$271,FALSE),LEN(VLOOKUP($A121,csapatok!$A:$BL,AF$271,FALSE))-6),'csapat-ranglista'!$A:$CC,AF$272,FALSE)/8,VLOOKUP(VLOOKUP($A121,csapatok!$A:$BL,AF$271,FALSE),'csapat-ranglista'!$A:$CC,AF$272,FALSE)/4),0)</f>
        <v>0</v>
      </c>
      <c r="AG121" s="226">
        <f>IFERROR(IF(RIGHT(VLOOKUP($A121,csapatok!$A:$BL,AG$271,FALSE),5)="Csere",VLOOKUP(LEFT(VLOOKUP($A121,csapatok!$A:$BL,AG$271,FALSE),LEN(VLOOKUP($A121,csapatok!$A:$BL,AG$271,FALSE))-6),'csapat-ranglista'!$A:$CC,AG$272,FALSE)/8,VLOOKUP(VLOOKUP($A121,csapatok!$A:$BL,AG$271,FALSE),'csapat-ranglista'!$A:$CC,AG$272,FALSE)/4),0)</f>
        <v>0</v>
      </c>
      <c r="AH121" s="226">
        <f>IFERROR(IF(RIGHT(VLOOKUP($A121,csapatok!$A:$BL,AH$271,FALSE),5)="Csere",VLOOKUP(LEFT(VLOOKUP($A121,csapatok!$A:$BL,AH$271,FALSE),LEN(VLOOKUP($A121,csapatok!$A:$BL,AH$271,FALSE))-6),'csapat-ranglista'!$A:$CC,AH$272,FALSE)/8,VLOOKUP(VLOOKUP($A121,csapatok!$A:$BL,AH$271,FALSE),'csapat-ranglista'!$A:$CC,AH$272,FALSE)/4),0)</f>
        <v>0</v>
      </c>
      <c r="AI121" s="226">
        <f>IFERROR(IF(RIGHT(VLOOKUP($A121,csapatok!$A:$BL,AI$271,FALSE),5)="Csere",VLOOKUP(LEFT(VLOOKUP($A121,csapatok!$A:$BL,AI$271,FALSE),LEN(VLOOKUP($A121,csapatok!$A:$BL,AI$271,FALSE))-6),'csapat-ranglista'!$A:$CC,AI$272,FALSE)/8,VLOOKUP(VLOOKUP($A121,csapatok!$A:$BL,AI$271,FALSE),'csapat-ranglista'!$A:$CC,AI$272,FALSE)/4),0)</f>
        <v>0</v>
      </c>
      <c r="AJ121" s="226">
        <f>IFERROR(IF(RIGHT(VLOOKUP($A121,csapatok!$A:$BL,AJ$271,FALSE),5)="Csere",VLOOKUP(LEFT(VLOOKUP($A121,csapatok!$A:$BL,AJ$271,FALSE),LEN(VLOOKUP($A121,csapatok!$A:$BL,AJ$271,FALSE))-6),'csapat-ranglista'!$A:$CC,AJ$272,FALSE)/8,VLOOKUP(VLOOKUP($A121,csapatok!$A:$BL,AJ$271,FALSE),'csapat-ranglista'!$A:$CC,AJ$272,FALSE)/2),0)</f>
        <v>0</v>
      </c>
      <c r="AK121" s="226">
        <f>IFERROR(IF(RIGHT(VLOOKUP($A121,csapatok!$A:$CN,AK$271,FALSE),5)="Csere",VLOOKUP(LEFT(VLOOKUP($A121,csapatok!$A:$CN,AK$271,FALSE),LEN(VLOOKUP($A121,csapatok!$A:$CN,AK$271,FALSE))-6),'csapat-ranglista'!$A:$CC,AK$272,FALSE)/8,VLOOKUP(VLOOKUP($A121,csapatok!$A:$CN,AK$271,FALSE),'csapat-ranglista'!$A:$CC,AK$272,FALSE)/4),0)</f>
        <v>0</v>
      </c>
      <c r="AL121" s="226">
        <f>IFERROR(IF(RIGHT(VLOOKUP($A121,csapatok!$A:$CN,AL$271,FALSE),5)="Csere",VLOOKUP(LEFT(VLOOKUP($A121,csapatok!$A:$CN,AL$271,FALSE),LEN(VLOOKUP($A121,csapatok!$A:$CN,AL$271,FALSE))-6),'csapat-ranglista'!$A:$CC,AL$272,FALSE)/8,VLOOKUP(VLOOKUP($A121,csapatok!$A:$CN,AL$271,FALSE),'csapat-ranglista'!$A:$CC,AL$272,FALSE)/4),0)</f>
        <v>0</v>
      </c>
      <c r="AM121" s="226">
        <f>IFERROR(IF(RIGHT(VLOOKUP($A121,csapatok!$A:$CN,AM$271,FALSE),5)="Csere",VLOOKUP(LEFT(VLOOKUP($A121,csapatok!$A:$CN,AM$271,FALSE),LEN(VLOOKUP($A121,csapatok!$A:$CN,AM$271,FALSE))-6),'csapat-ranglista'!$A:$CC,AM$272,FALSE)/8,VLOOKUP(VLOOKUP($A121,csapatok!$A:$CN,AM$271,FALSE),'csapat-ranglista'!$A:$CC,AM$272,FALSE)/4),0)</f>
        <v>0</v>
      </c>
      <c r="AN121" s="226">
        <f>IFERROR(IF(RIGHT(VLOOKUP($A121,csapatok!$A:$CN,AN$271,FALSE),5)="Csere",VLOOKUP(LEFT(VLOOKUP($A121,csapatok!$A:$CN,AN$271,FALSE),LEN(VLOOKUP($A121,csapatok!$A:$CN,AN$271,FALSE))-6),'csapat-ranglista'!$A:$CC,AN$272,FALSE)/8,VLOOKUP(VLOOKUP($A121,csapatok!$A:$CN,AN$271,FALSE),'csapat-ranglista'!$A:$CC,AN$272,FALSE)/4),0)</f>
        <v>0</v>
      </c>
      <c r="AO121" s="226">
        <f>IFERROR(IF(RIGHT(VLOOKUP($A121,csapatok!$A:$CN,AO$271,FALSE),5)="Csere",VLOOKUP(LEFT(VLOOKUP($A121,csapatok!$A:$CN,AO$271,FALSE),LEN(VLOOKUP($A121,csapatok!$A:$CN,AO$271,FALSE))-6),'csapat-ranglista'!$A:$CC,AO$272,FALSE)/8,VLOOKUP(VLOOKUP($A121,csapatok!$A:$CN,AO$271,FALSE),'csapat-ranglista'!$A:$CC,AO$272,FALSE)/4),0)</f>
        <v>0</v>
      </c>
      <c r="AP121" s="226">
        <f>IFERROR(IF(RIGHT(VLOOKUP($A121,csapatok!$A:$CN,AP$271,FALSE),5)="Csere",VLOOKUP(LEFT(VLOOKUP($A121,csapatok!$A:$CN,AP$271,FALSE),LEN(VLOOKUP($A121,csapatok!$A:$CN,AP$271,FALSE))-6),'csapat-ranglista'!$A:$CC,AP$272,FALSE)/8,VLOOKUP(VLOOKUP($A121,csapatok!$A:$CN,AP$271,FALSE),'csapat-ranglista'!$A:$CC,AP$272,FALSE)/4),0)</f>
        <v>0</v>
      </c>
      <c r="AQ121" s="226">
        <f>IFERROR(IF(RIGHT(VLOOKUP($A121,csapatok!$A:$CN,AQ$271,FALSE),5)="Csere",VLOOKUP(LEFT(VLOOKUP($A121,csapatok!$A:$CN,AQ$271,FALSE),LEN(VLOOKUP($A121,csapatok!$A:$CN,AQ$271,FALSE))-6),'csapat-ranglista'!$A:$CC,AQ$272,FALSE)/8,VLOOKUP(VLOOKUP($A121,csapatok!$A:$CN,AQ$271,FALSE),'csapat-ranglista'!$A:$CC,AQ$272,FALSE)/4),0)</f>
        <v>0</v>
      </c>
      <c r="AR121" s="226">
        <f>IFERROR(IF(RIGHT(VLOOKUP($A121,csapatok!$A:$CN,AR$271,FALSE),5)="Csere",VLOOKUP(LEFT(VLOOKUP($A121,csapatok!$A:$CN,AR$271,FALSE),LEN(VLOOKUP($A121,csapatok!$A:$CN,AR$271,FALSE))-6),'csapat-ranglista'!$A:$CC,AR$272,FALSE)/8,VLOOKUP(VLOOKUP($A121,csapatok!$A:$CN,AR$271,FALSE),'csapat-ranglista'!$A:$CC,AR$272,FALSE)/4),0)</f>
        <v>0</v>
      </c>
      <c r="AS121" s="226">
        <f>IFERROR(IF(RIGHT(VLOOKUP($A121,csapatok!$A:$CN,AS$271,FALSE),5)="Csere",VLOOKUP(LEFT(VLOOKUP($A121,csapatok!$A:$CN,AS$271,FALSE),LEN(VLOOKUP($A121,csapatok!$A:$CN,AS$271,FALSE))-6),'csapat-ranglista'!$A:$CC,AS$272,FALSE)/8,VLOOKUP(VLOOKUP($A121,csapatok!$A:$CN,AS$271,FALSE),'csapat-ranglista'!$A:$CC,AS$272,FALSE)/4),0)</f>
        <v>0</v>
      </c>
      <c r="AT121" s="226">
        <f>IFERROR(IF(RIGHT(VLOOKUP($A121,csapatok!$A:$CN,AT$271,FALSE),5)="Csere",VLOOKUP(LEFT(VLOOKUP($A121,csapatok!$A:$CN,AT$271,FALSE),LEN(VLOOKUP($A121,csapatok!$A:$CN,AT$271,FALSE))-6),'csapat-ranglista'!$A:$CC,AT$272,FALSE)/8,VLOOKUP(VLOOKUP($A121,csapatok!$A:$CN,AT$271,FALSE),'csapat-ranglista'!$A:$CC,AT$272,FALSE)/4),0)</f>
        <v>0</v>
      </c>
      <c r="AU121" s="226">
        <f>IFERROR(IF(RIGHT(VLOOKUP($A121,csapatok!$A:$CN,AU$271,FALSE),5)="Csere",VLOOKUP(LEFT(VLOOKUP($A121,csapatok!$A:$CN,AU$271,FALSE),LEN(VLOOKUP($A121,csapatok!$A:$CN,AU$271,FALSE))-6),'csapat-ranglista'!$A:$CC,AU$272,FALSE)/8,VLOOKUP(VLOOKUP($A121,csapatok!$A:$CN,AU$271,FALSE),'csapat-ranglista'!$A:$CC,AU$272,FALSE)/4),0)</f>
        <v>0</v>
      </c>
      <c r="AV121" s="226">
        <f>IFERROR(IF(RIGHT(VLOOKUP($A121,csapatok!$A:$CN,AV$271,FALSE),5)="Csere",VLOOKUP(LEFT(VLOOKUP($A121,csapatok!$A:$CN,AV$271,FALSE),LEN(VLOOKUP($A121,csapatok!$A:$CN,AV$271,FALSE))-6),'csapat-ranglista'!$A:$CC,AV$272,FALSE)/8,VLOOKUP(VLOOKUP($A121,csapatok!$A:$CN,AV$271,FALSE),'csapat-ranglista'!$A:$CC,AV$272,FALSE)/4),0)</f>
        <v>0</v>
      </c>
      <c r="AW121" s="226">
        <f>IFERROR(IF(RIGHT(VLOOKUP($A121,csapatok!$A:$CN,AW$271,FALSE),5)="Csere",VLOOKUP(LEFT(VLOOKUP($A121,csapatok!$A:$CN,AW$271,FALSE),LEN(VLOOKUP($A121,csapatok!$A:$CN,AW$271,FALSE))-6),'csapat-ranglista'!$A:$CC,AW$272,FALSE)/8,VLOOKUP(VLOOKUP($A121,csapatok!$A:$CN,AW$271,FALSE),'csapat-ranglista'!$A:$CC,AW$272,FALSE)/4),0)</f>
        <v>0</v>
      </c>
      <c r="AX121" s="226">
        <f>IFERROR(IF(RIGHT(VLOOKUP($A121,csapatok!$A:$CN,AX$271,FALSE),5)="Csere",VLOOKUP(LEFT(VLOOKUP($A121,csapatok!$A:$CN,AX$271,FALSE),LEN(VLOOKUP($A121,csapatok!$A:$CN,AX$271,FALSE))-6),'csapat-ranglista'!$A:$CC,AX$272,FALSE)/8,VLOOKUP(VLOOKUP($A121,csapatok!$A:$CN,AX$271,FALSE),'csapat-ranglista'!$A:$CC,AX$272,FALSE)/4),0)</f>
        <v>0</v>
      </c>
      <c r="AY121" s="226">
        <f>IFERROR(IF(RIGHT(VLOOKUP($A121,csapatok!$A:$GR,AY$271,FALSE),5)="Csere",VLOOKUP(LEFT(VLOOKUP($A121,csapatok!$A:$GR,AY$271,FALSE),LEN(VLOOKUP($A121,csapatok!$A:$GR,AY$271,FALSE))-6),'csapat-ranglista'!$A:$CC,AY$272,FALSE)/8,VLOOKUP(VLOOKUP($A121,csapatok!$A:$GR,AY$271,FALSE),'csapat-ranglista'!$A:$CC,AY$272,FALSE)/4),0)</f>
        <v>0</v>
      </c>
      <c r="AZ121" s="226">
        <f>IFERROR(IF(RIGHT(VLOOKUP($A121,csapatok!$A:$GR,AZ$271,FALSE),5)="Csere",VLOOKUP(LEFT(VLOOKUP($A121,csapatok!$A:$GR,AZ$271,FALSE),LEN(VLOOKUP($A121,csapatok!$A:$GR,AZ$271,FALSE))-6),'csapat-ranglista'!$A:$CC,AZ$272,FALSE)/8,VLOOKUP(VLOOKUP($A121,csapatok!$A:$GR,AZ$271,FALSE),'csapat-ranglista'!$A:$CC,AZ$272,FALSE)/4),0)</f>
        <v>0</v>
      </c>
      <c r="BA121" s="226">
        <f>IFERROR(IF(RIGHT(VLOOKUP($A121,csapatok!$A:$GR,BA$271,FALSE),5)="Csere",VLOOKUP(LEFT(VLOOKUP($A121,csapatok!$A:$GR,BA$271,FALSE),LEN(VLOOKUP($A121,csapatok!$A:$GR,BA$271,FALSE))-6),'csapat-ranglista'!$A:$CC,BA$272,FALSE)/8,VLOOKUP(VLOOKUP($A121,csapatok!$A:$GR,BA$271,FALSE),'csapat-ranglista'!$A:$CC,BA$272,FALSE)/4),0)</f>
        <v>0</v>
      </c>
      <c r="BB121" s="226">
        <f>IFERROR(IF(RIGHT(VLOOKUP($A121,csapatok!$A:$GR,BB$271,FALSE),5)="Csere",VLOOKUP(LEFT(VLOOKUP($A121,csapatok!$A:$GR,BB$271,FALSE),LEN(VLOOKUP($A121,csapatok!$A:$GR,BB$271,FALSE))-6),'csapat-ranglista'!$A:$CC,BB$272,FALSE)/8,VLOOKUP(VLOOKUP($A121,csapatok!$A:$GR,BB$271,FALSE),'csapat-ranglista'!$A:$CC,BB$272,FALSE)/4),0)</f>
        <v>0</v>
      </c>
      <c r="BC121" s="227">
        <f>versenyek!$ES$11*IFERROR(VLOOKUP(VLOOKUP($A121,versenyek!ER:ET,3,FALSE),szabalyok!$A$16:$B$23,2,FALSE)/4,0)</f>
        <v>0</v>
      </c>
      <c r="BD121" s="227">
        <f>versenyek!$EV$11*IFERROR(VLOOKUP(VLOOKUP($A121,versenyek!EU:EW,3,FALSE),szabalyok!$A$16:$B$23,2,FALSE)/4,0)</f>
        <v>0</v>
      </c>
      <c r="BE121" s="226">
        <f>IFERROR(IF(RIGHT(VLOOKUP($A121,csapatok!$A:$GR,BE$271,FALSE),5)="Csere",VLOOKUP(LEFT(VLOOKUP($A121,csapatok!$A:$GR,BE$271,FALSE),LEN(VLOOKUP($A121,csapatok!$A:$GR,BE$271,FALSE))-6),'csapat-ranglista'!$A:$CC,BE$272,FALSE)/8,VLOOKUP(VLOOKUP($A121,csapatok!$A:$GR,BE$271,FALSE),'csapat-ranglista'!$A:$CC,BE$272,FALSE)/4),0)</f>
        <v>0</v>
      </c>
      <c r="BF121" s="226">
        <f>IFERROR(IF(RIGHT(VLOOKUP($A121,csapatok!$A:$GR,BF$271,FALSE),5)="Csere",VLOOKUP(LEFT(VLOOKUP($A121,csapatok!$A:$GR,BF$271,FALSE),LEN(VLOOKUP($A121,csapatok!$A:$GR,BF$271,FALSE))-6),'csapat-ranglista'!$A:$CC,BF$272,FALSE)/8,VLOOKUP(VLOOKUP($A121,csapatok!$A:$GR,BF$271,FALSE),'csapat-ranglista'!$A:$CC,BF$272,FALSE)/4),0)</f>
        <v>0</v>
      </c>
      <c r="BG121" s="226">
        <f>IFERROR(IF(RIGHT(VLOOKUP($A121,csapatok!$A:$GR,BG$271,FALSE),5)="Csere",VLOOKUP(LEFT(VLOOKUP($A121,csapatok!$A:$GR,BG$271,FALSE),LEN(VLOOKUP($A121,csapatok!$A:$GR,BG$271,FALSE))-6),'csapat-ranglista'!$A:$CC,BG$272,FALSE)/8,VLOOKUP(VLOOKUP($A121,csapatok!$A:$GR,BG$271,FALSE),'csapat-ranglista'!$A:$CC,BG$272,FALSE)/4),0)</f>
        <v>0</v>
      </c>
      <c r="BH121" s="226">
        <f>IFERROR(IF(RIGHT(VLOOKUP($A121,csapatok!$A:$GR,BH$271,FALSE),5)="Csere",VLOOKUP(LEFT(VLOOKUP($A121,csapatok!$A:$GR,BH$271,FALSE),LEN(VLOOKUP($A121,csapatok!$A:$GR,BH$271,FALSE))-6),'csapat-ranglista'!$A:$CC,BH$272,FALSE)/8,VLOOKUP(VLOOKUP($A121,csapatok!$A:$GR,BH$271,FALSE),'csapat-ranglista'!$A:$CC,BH$272,FALSE)/4),0)</f>
        <v>0</v>
      </c>
      <c r="BI121" s="226">
        <f>IFERROR(IF(RIGHT(VLOOKUP($A121,csapatok!$A:$GR,BI$271,FALSE),5)="Csere",VLOOKUP(LEFT(VLOOKUP($A121,csapatok!$A:$GR,BI$271,FALSE),LEN(VLOOKUP($A121,csapatok!$A:$GR,BI$271,FALSE))-6),'csapat-ranglista'!$A:$CC,BI$272,FALSE)/8,VLOOKUP(VLOOKUP($A121,csapatok!$A:$GR,BI$271,FALSE),'csapat-ranglista'!$A:$CC,BI$272,FALSE)/4),0)</f>
        <v>0</v>
      </c>
      <c r="BJ121" s="226">
        <f>IFERROR(IF(RIGHT(VLOOKUP($A121,csapatok!$A:$GR,BJ$271,FALSE),5)="Csere",VLOOKUP(LEFT(VLOOKUP($A121,csapatok!$A:$GR,BJ$271,FALSE),LEN(VLOOKUP($A121,csapatok!$A:$GR,BJ$271,FALSE))-6),'csapat-ranglista'!$A:$CC,BJ$272,FALSE)/8,VLOOKUP(VLOOKUP($A121,csapatok!$A:$GR,BJ$271,FALSE),'csapat-ranglista'!$A:$CC,BJ$272,FALSE)/4),0)</f>
        <v>0</v>
      </c>
      <c r="BK121" s="226">
        <f>IFERROR(IF(RIGHT(VLOOKUP($A121,csapatok!$A:$GR,BK$271,FALSE),5)="Csere",VLOOKUP(LEFT(VLOOKUP($A121,csapatok!$A:$GR,BK$271,FALSE),LEN(VLOOKUP($A121,csapatok!$A:$GR,BK$271,FALSE))-6),'csapat-ranglista'!$A:$CC,BK$272,FALSE)/8,VLOOKUP(VLOOKUP($A121,csapatok!$A:$GR,BK$271,FALSE),'csapat-ranglista'!$A:$CC,BK$272,FALSE)/4),0)</f>
        <v>0</v>
      </c>
      <c r="BL121" s="226">
        <f>IFERROR(IF(RIGHT(VLOOKUP($A121,csapatok!$A:$GR,BL$271,FALSE),5)="Csere",VLOOKUP(LEFT(VLOOKUP($A121,csapatok!$A:$GR,BL$271,FALSE),LEN(VLOOKUP($A121,csapatok!$A:$GR,BL$271,FALSE))-6),'csapat-ranglista'!$A:$CC,BL$272,FALSE)/8,VLOOKUP(VLOOKUP($A121,csapatok!$A:$GR,BL$271,FALSE),'csapat-ranglista'!$A:$CC,BL$272,FALSE)/4),0)</f>
        <v>0</v>
      </c>
      <c r="BM121" s="226">
        <f>IFERROR(IF(RIGHT(VLOOKUP($A121,csapatok!$A:$GR,BM$271,FALSE),5)="Csere",VLOOKUP(LEFT(VLOOKUP($A121,csapatok!$A:$GR,BM$271,FALSE),LEN(VLOOKUP($A121,csapatok!$A:$GR,BM$271,FALSE))-6),'csapat-ranglista'!$A:$CC,BM$272,FALSE)/8,VLOOKUP(VLOOKUP($A121,csapatok!$A:$GR,BM$271,FALSE),'csapat-ranglista'!$A:$CC,BM$272,FALSE)/4),0)</f>
        <v>0</v>
      </c>
      <c r="BN121" s="226">
        <f>IFERROR(IF(RIGHT(VLOOKUP($A121,csapatok!$A:$GR,BN$271,FALSE),5)="Csere",VLOOKUP(LEFT(VLOOKUP($A121,csapatok!$A:$GR,BN$271,FALSE),LEN(VLOOKUP($A121,csapatok!$A:$GR,BN$271,FALSE))-6),'csapat-ranglista'!$A:$CC,BN$272,FALSE)/8,VLOOKUP(VLOOKUP($A121,csapatok!$A:$GR,BN$271,FALSE),'csapat-ranglista'!$A:$CC,BN$272,FALSE)/4),0)</f>
        <v>0</v>
      </c>
      <c r="BO121" s="226">
        <f>IFERROR(IF(RIGHT(VLOOKUP($A121,csapatok!$A:$GR,BO$271,FALSE),5)="Csere",VLOOKUP(LEFT(VLOOKUP($A121,csapatok!$A:$GR,BO$271,FALSE),LEN(VLOOKUP($A121,csapatok!$A:$GR,BO$271,FALSE))-6),'csapat-ranglista'!$A:$CC,BO$272,FALSE)/8,VLOOKUP(VLOOKUP($A121,csapatok!$A:$GR,BO$271,FALSE),'csapat-ranglista'!$A:$CC,BO$272,FALSE)/4),0)</f>
        <v>0</v>
      </c>
      <c r="BP121" s="226">
        <f>IFERROR(IF(RIGHT(VLOOKUP($A121,csapatok!$A:$GR,BP$271,FALSE),5)="Csere",VLOOKUP(LEFT(VLOOKUP($A121,csapatok!$A:$GR,BP$271,FALSE),LEN(VLOOKUP($A121,csapatok!$A:$GR,BP$271,FALSE))-6),'csapat-ranglista'!$A:$CC,BP$272,FALSE)/8,VLOOKUP(VLOOKUP($A121,csapatok!$A:$GR,BP$271,FALSE),'csapat-ranglista'!$A:$CC,BP$272,FALSE)/4),0)</f>
        <v>0</v>
      </c>
      <c r="BQ121" s="226">
        <f>IFERROR(IF(RIGHT(VLOOKUP($A121,csapatok!$A:$GR,BQ$271,FALSE),5)="Csere",VLOOKUP(LEFT(VLOOKUP($A121,csapatok!$A:$GR,BQ$271,FALSE),LEN(VLOOKUP($A121,csapatok!$A:$GR,BQ$271,FALSE))-6),'csapat-ranglista'!$A:$CC,BQ$272,FALSE)/8,VLOOKUP(VLOOKUP($A121,csapatok!$A:$GR,BQ$271,FALSE),'csapat-ranglista'!$A:$CC,BQ$272,FALSE)/4),0)</f>
        <v>0</v>
      </c>
      <c r="BR121" s="226">
        <f>IFERROR(IF(RIGHT(VLOOKUP($A121,csapatok!$A:$GR,BR$271,FALSE),5)="Csere",VLOOKUP(LEFT(VLOOKUP($A121,csapatok!$A:$GR,BR$271,FALSE),LEN(VLOOKUP($A121,csapatok!$A:$GR,BR$271,FALSE))-6),'csapat-ranglista'!$A:$CC,BR$272,FALSE)/8,VLOOKUP(VLOOKUP($A121,csapatok!$A:$GR,BR$271,FALSE),'csapat-ranglista'!$A:$CC,BR$272,FALSE)/4),0)</f>
        <v>0</v>
      </c>
      <c r="BS121" s="226">
        <f>IFERROR(IF(RIGHT(VLOOKUP($A121,csapatok!$A:$GR,BS$271,FALSE),5)="Csere",VLOOKUP(LEFT(VLOOKUP($A121,csapatok!$A:$GR,BS$271,FALSE),LEN(VLOOKUP($A121,csapatok!$A:$GR,BS$271,FALSE))-6),'csapat-ranglista'!$A:$CC,BS$272,FALSE)/8,VLOOKUP(VLOOKUP($A121,csapatok!$A:$GR,BS$271,FALSE),'csapat-ranglista'!$A:$CC,BS$272,FALSE)/4),0)</f>
        <v>0</v>
      </c>
      <c r="BT121" s="226">
        <f>IFERROR(IF(RIGHT(VLOOKUP($A121,csapatok!$A:$GR,BT$271,FALSE),5)="Csere",VLOOKUP(LEFT(VLOOKUP($A121,csapatok!$A:$GR,BT$271,FALSE),LEN(VLOOKUP($A121,csapatok!$A:$GR,BT$271,FALSE))-6),'csapat-ranglista'!$A:$CC,BT$272,FALSE)/8,VLOOKUP(VLOOKUP($A121,csapatok!$A:$GR,BT$271,FALSE),'csapat-ranglista'!$A:$CC,BT$272,FALSE)/4),0)</f>
        <v>0</v>
      </c>
      <c r="BU121" s="226">
        <f>IFERROR(IF(RIGHT(VLOOKUP($A121,csapatok!$A:$GR,BU$271,FALSE),5)="Csere",VLOOKUP(LEFT(VLOOKUP($A121,csapatok!$A:$GR,BU$271,FALSE),LEN(VLOOKUP($A121,csapatok!$A:$GR,BU$271,FALSE))-6),'csapat-ranglista'!$A:$CC,BU$272,FALSE)/8,VLOOKUP(VLOOKUP($A121,csapatok!$A:$GR,BU$271,FALSE),'csapat-ranglista'!$A:$CC,BU$272,FALSE)/4),0)</f>
        <v>0</v>
      </c>
      <c r="BV121" s="226">
        <f>IFERROR(IF(RIGHT(VLOOKUP($A121,csapatok!$A:$GR,BV$271,FALSE),5)="Csere",VLOOKUP(LEFT(VLOOKUP($A121,csapatok!$A:$GR,BV$271,FALSE),LEN(VLOOKUP($A121,csapatok!$A:$GR,BV$271,FALSE))-6),'csapat-ranglista'!$A:$CC,BV$272,FALSE)/8,VLOOKUP(VLOOKUP($A121,csapatok!$A:$GR,BV$271,FALSE),'csapat-ranglista'!$A:$CC,BV$272,FALSE)/4),0)</f>
        <v>0</v>
      </c>
      <c r="BW121" s="226">
        <f>IFERROR(IF(RIGHT(VLOOKUP($A121,csapatok!$A:$GR,BW$271,FALSE),5)="Csere",VLOOKUP(LEFT(VLOOKUP($A121,csapatok!$A:$GR,BW$271,FALSE),LEN(VLOOKUP($A121,csapatok!$A:$GR,BW$271,FALSE))-6),'csapat-ranglista'!$A:$CC,BW$272,FALSE)/8,VLOOKUP(VLOOKUP($A121,csapatok!$A:$GR,BW$271,FALSE),'csapat-ranglista'!$A:$CC,BW$272,FALSE)/4),0)</f>
        <v>0</v>
      </c>
      <c r="BX121" s="226">
        <f>IFERROR(IF(RIGHT(VLOOKUP($A121,csapatok!$A:$GR,BX$271,FALSE),5)="Csere",VLOOKUP(LEFT(VLOOKUP($A121,csapatok!$A:$GR,BX$271,FALSE),LEN(VLOOKUP($A121,csapatok!$A:$GR,BX$271,FALSE))-6),'csapat-ranglista'!$A:$CC,BX$272,FALSE)/8,VLOOKUP(VLOOKUP($A121,csapatok!$A:$GR,BX$271,FALSE),'csapat-ranglista'!$A:$CC,BX$272,FALSE)/4),0)</f>
        <v>0</v>
      </c>
      <c r="BY121" s="226">
        <f>IFERROR(IF(RIGHT(VLOOKUP($A121,csapatok!$A:$GR,BY$271,FALSE),5)="Csere",VLOOKUP(LEFT(VLOOKUP($A121,csapatok!$A:$GR,BY$271,FALSE),LEN(VLOOKUP($A121,csapatok!$A:$GR,BY$271,FALSE))-6),'csapat-ranglista'!$A:$CC,BY$272,FALSE)/8,VLOOKUP(VLOOKUP($A121,csapatok!$A:$GR,BY$271,FALSE),'csapat-ranglista'!$A:$CC,BY$272,FALSE)/4),0)</f>
        <v>0</v>
      </c>
      <c r="BZ121" s="226">
        <f>IFERROR(IF(RIGHT(VLOOKUP($A121,csapatok!$A:$GR,BZ$271,FALSE),5)="Csere",VLOOKUP(LEFT(VLOOKUP($A121,csapatok!$A:$GR,BZ$271,FALSE),LEN(VLOOKUP($A121,csapatok!$A:$GR,BZ$271,FALSE))-6),'csapat-ranglista'!$A:$CC,BZ$272,FALSE)/8,VLOOKUP(VLOOKUP($A121,csapatok!$A:$GR,BZ$271,FALSE),'csapat-ranglista'!$A:$CC,BZ$272,FALSE)/4),0)</f>
        <v>0</v>
      </c>
      <c r="CA121" s="226">
        <f>IFERROR(IF(RIGHT(VLOOKUP($A121,csapatok!$A:$GR,CA$271,FALSE),5)="Csere",VLOOKUP(LEFT(VLOOKUP($A121,csapatok!$A:$GR,CA$271,FALSE),LEN(VLOOKUP($A121,csapatok!$A:$GR,CA$271,FALSE))-6),'csapat-ranglista'!$A:$CC,CA$272,FALSE)/8,VLOOKUP(VLOOKUP($A121,csapatok!$A:$GR,CA$271,FALSE),'csapat-ranglista'!$A:$CC,CA$272,FALSE)/4),0)</f>
        <v>0</v>
      </c>
      <c r="CB121" s="226">
        <f>IFERROR(IF(RIGHT(VLOOKUP($A121,csapatok!$A:$GR,CB$271,FALSE),5)="Csere",VLOOKUP(LEFT(VLOOKUP($A121,csapatok!$A:$GR,CB$271,FALSE),LEN(VLOOKUP($A121,csapatok!$A:$GR,CB$271,FALSE))-6),'csapat-ranglista'!$A:$CC,CB$272,FALSE)/8,VLOOKUP(VLOOKUP($A121,csapatok!$A:$GR,CB$271,FALSE),'csapat-ranglista'!$A:$CC,CB$272,FALSE)/4),0)</f>
        <v>0</v>
      </c>
      <c r="CC121" s="226">
        <f>IFERROR(IF(RIGHT(VLOOKUP($A121,csapatok!$A:$GR,CC$271,FALSE),5)="Csere",VLOOKUP(LEFT(VLOOKUP($A121,csapatok!$A:$GR,CC$271,FALSE),LEN(VLOOKUP($A121,csapatok!$A:$GR,CC$271,FALSE))-6),'csapat-ranglista'!$A:$CC,CC$272,FALSE)/8,VLOOKUP(VLOOKUP($A121,csapatok!$A:$GR,CC$271,FALSE),'csapat-ranglista'!$A:$CC,CC$272,FALSE)/4),0)</f>
        <v>0</v>
      </c>
      <c r="CD121" s="226">
        <f>IFERROR(IF(RIGHT(VLOOKUP($A121,csapatok!$A:$GR,CD$271,FALSE),5)="Csere",VLOOKUP(LEFT(VLOOKUP($A121,csapatok!$A:$GR,CD$271,FALSE),LEN(VLOOKUP($A121,csapatok!$A:$GR,CD$271,FALSE))-6),'csapat-ranglista'!$A:$CC,CD$272,FALSE)/8,VLOOKUP(VLOOKUP($A121,csapatok!$A:$GR,CD$271,FALSE),'csapat-ranglista'!$A:$CC,CD$272,FALSE)/4),0)</f>
        <v>0</v>
      </c>
      <c r="CE121" s="226">
        <f>IFERROR(IF(RIGHT(VLOOKUP($A121,csapatok!$A:$GR,CE$271,FALSE),5)="Csere",VLOOKUP(LEFT(VLOOKUP($A121,csapatok!$A:$GR,CE$271,FALSE),LEN(VLOOKUP($A121,csapatok!$A:$GR,CE$271,FALSE))-6),'csapat-ranglista'!$A:$CC,CE$272,FALSE)/8,VLOOKUP(VLOOKUP($A121,csapatok!$A:$GR,CE$271,FALSE),'csapat-ranglista'!$A:$CC,CE$272,FALSE)/4),0)</f>
        <v>0</v>
      </c>
      <c r="CF121" s="226">
        <f>IFERROR(IF(RIGHT(VLOOKUP($A121,csapatok!$A:$GR,CF$271,FALSE),5)="Csere",VLOOKUP(LEFT(VLOOKUP($A121,csapatok!$A:$GR,CF$271,FALSE),LEN(VLOOKUP($A121,csapatok!$A:$GR,CF$271,FALSE))-6),'csapat-ranglista'!$A:$CC,CF$272,FALSE)/8,VLOOKUP(VLOOKUP($A121,csapatok!$A:$GR,CF$271,FALSE),'csapat-ranglista'!$A:$CC,CF$272,FALSE)/4),0)</f>
        <v>0</v>
      </c>
      <c r="CG121" s="226">
        <f>IFERROR(IF(RIGHT(VLOOKUP($A121,csapatok!$A:$GR,CG$271,FALSE),5)="Csere",VLOOKUP(LEFT(VLOOKUP($A121,csapatok!$A:$GR,CG$271,FALSE),LEN(VLOOKUP($A121,csapatok!$A:$GR,CG$271,FALSE))-6),'csapat-ranglista'!$A:$CC,CG$272,FALSE)/8,VLOOKUP(VLOOKUP($A121,csapatok!$A:$GR,CG$271,FALSE),'csapat-ranglista'!$A:$CC,CG$272,FALSE)/4),0)</f>
        <v>0</v>
      </c>
      <c r="CH121" s="226">
        <f>IFERROR(IF(RIGHT(VLOOKUP($A121,csapatok!$A:$GR,CH$271,FALSE),5)="Csere",VLOOKUP(LEFT(VLOOKUP($A121,csapatok!$A:$GR,CH$271,FALSE),LEN(VLOOKUP($A121,csapatok!$A:$GR,CH$271,FALSE))-6),'csapat-ranglista'!$A:$CC,CH$272,FALSE)/8,VLOOKUP(VLOOKUP($A121,csapatok!$A:$GR,CH$271,FALSE),'csapat-ranglista'!$A:$CC,CH$272,FALSE)/4),0)</f>
        <v>0</v>
      </c>
      <c r="CI121" s="226">
        <f>IFERROR(IF(RIGHT(VLOOKUP($A121,csapatok!$A:$GR,CI$271,FALSE),5)="Csere",VLOOKUP(LEFT(VLOOKUP($A121,csapatok!$A:$GR,CI$271,FALSE),LEN(VLOOKUP($A121,csapatok!$A:$GR,CI$271,FALSE))-6),'csapat-ranglista'!$A:$CC,CI$272,FALSE)/8,VLOOKUP(VLOOKUP($A121,csapatok!$A:$GR,CI$271,FALSE),'csapat-ranglista'!$A:$CC,CI$272,FALSE)/4),0)</f>
        <v>0</v>
      </c>
      <c r="CJ121" s="227">
        <f>versenyek!$IQ$11*IFERROR(VLOOKUP(VLOOKUP($A121,versenyek!IP:IR,3,FALSE),szabalyok!$A$16:$B$23,2,FALSE)/4,0)</f>
        <v>0</v>
      </c>
      <c r="CK121" s="227">
        <f>versenyek!$IT$11*IFERROR(VLOOKUP(VLOOKUP($A121,versenyek!IS:IU,3,FALSE),szabalyok!$A$16:$B$23,2,FALSE)/4,0)</f>
        <v>0</v>
      </c>
      <c r="CL121" s="226"/>
      <c r="CM121" s="250">
        <f t="shared" si="4"/>
        <v>0</v>
      </c>
    </row>
    <row r="122" spans="1:91">
      <c r="A122" s="32" t="s">
        <v>110</v>
      </c>
      <c r="B122" s="2">
        <v>16282</v>
      </c>
      <c r="C122" s="133" t="str">
        <f>IF(B122=0,"",IF(B122&lt;$C$1,"felnőtt","ifi"))</f>
        <v>felnőtt</v>
      </c>
      <c r="D122" s="32" t="s">
        <v>101</v>
      </c>
      <c r="E122" s="47">
        <v>0</v>
      </c>
      <c r="F122" s="32">
        <v>0</v>
      </c>
      <c r="G122" s="32">
        <v>0</v>
      </c>
      <c r="H122" s="32">
        <v>0</v>
      </c>
      <c r="I122" s="32">
        <v>0</v>
      </c>
      <c r="J122" s="32">
        <v>0</v>
      </c>
      <c r="K122" s="32">
        <v>0</v>
      </c>
      <c r="L122" s="32">
        <v>0.7198646565999407</v>
      </c>
      <c r="M122" s="32">
        <v>0</v>
      </c>
      <c r="N122" s="32">
        <v>0</v>
      </c>
      <c r="O122" s="32">
        <v>3.3870051775869654</v>
      </c>
      <c r="P122" s="32">
        <v>0</v>
      </c>
      <c r="Q122" s="32">
        <v>0</v>
      </c>
      <c r="R122" s="32">
        <v>0</v>
      </c>
      <c r="S122" s="32">
        <v>1.7352299073373336</v>
      </c>
      <c r="T122" s="32">
        <v>0</v>
      </c>
      <c r="U122" s="32">
        <v>0</v>
      </c>
      <c r="V122" s="32">
        <v>0</v>
      </c>
      <c r="W122" s="32">
        <v>0</v>
      </c>
      <c r="X122" s="32">
        <f>IFERROR(IF(RIGHT(VLOOKUP($A122,csapatok!$A:$BL,X$271,FALSE),5)="Csere",VLOOKUP(LEFT(VLOOKUP($A122,csapatok!$A:$BL,X$271,FALSE),LEN(VLOOKUP($A122,csapatok!$A:$BL,X$271,FALSE))-6),'csapat-ranglista'!$A:$CC,X$272,FALSE)/8,VLOOKUP(VLOOKUP($A122,csapatok!$A:$BL,X$271,FALSE),'csapat-ranglista'!$A:$CC,X$272,FALSE)/4),0)</f>
        <v>0</v>
      </c>
      <c r="Y122" s="32">
        <f>IFERROR(IF(RIGHT(VLOOKUP($A122,csapatok!$A:$BL,Y$271,FALSE),5)="Csere",VLOOKUP(LEFT(VLOOKUP($A122,csapatok!$A:$BL,Y$271,FALSE),LEN(VLOOKUP($A122,csapatok!$A:$BL,Y$271,FALSE))-6),'csapat-ranglista'!$A:$CC,Y$272,FALSE)/8,VLOOKUP(VLOOKUP($A122,csapatok!$A:$BL,Y$271,FALSE),'csapat-ranglista'!$A:$CC,Y$272,FALSE)/4),0)</f>
        <v>0</v>
      </c>
      <c r="Z122" s="32">
        <f>IFERROR(IF(RIGHT(VLOOKUP($A122,csapatok!$A:$BL,Z$271,FALSE),5)="Csere",VLOOKUP(LEFT(VLOOKUP($A122,csapatok!$A:$BL,Z$271,FALSE),LEN(VLOOKUP($A122,csapatok!$A:$BL,Z$271,FALSE))-6),'csapat-ranglista'!$A:$CC,Z$272,FALSE)/8,VLOOKUP(VLOOKUP($A122,csapatok!$A:$BL,Z$271,FALSE),'csapat-ranglista'!$A:$CC,Z$272,FALSE)/4),0)</f>
        <v>0</v>
      </c>
      <c r="AA122" s="32">
        <f>IFERROR(IF(RIGHT(VLOOKUP($A122,csapatok!$A:$BL,AA$271,FALSE),5)="Csere",VLOOKUP(LEFT(VLOOKUP($A122,csapatok!$A:$BL,AA$271,FALSE),LEN(VLOOKUP($A122,csapatok!$A:$BL,AA$271,FALSE))-6),'csapat-ranglista'!$A:$CC,AA$272,FALSE)/8,VLOOKUP(VLOOKUP($A122,csapatok!$A:$BL,AA$271,FALSE),'csapat-ranglista'!$A:$CC,AA$272,FALSE)/4),0)</f>
        <v>0</v>
      </c>
      <c r="AB122" s="226">
        <f>IFERROR(IF(RIGHT(VLOOKUP($A122,csapatok!$A:$BL,AB$271,FALSE),5)="Csere",VLOOKUP(LEFT(VLOOKUP($A122,csapatok!$A:$BL,AB$271,FALSE),LEN(VLOOKUP($A122,csapatok!$A:$BL,AB$271,FALSE))-6),'csapat-ranglista'!$A:$CC,AB$272,FALSE)/8,VLOOKUP(VLOOKUP($A122,csapatok!$A:$BL,AB$271,FALSE),'csapat-ranglista'!$A:$CC,AB$272,FALSE)/4),0)</f>
        <v>3.3913957905576937</v>
      </c>
      <c r="AC122" s="226">
        <f>IFERROR(IF(RIGHT(VLOOKUP($A122,csapatok!$A:$BL,AC$271,FALSE),5)="Csere",VLOOKUP(LEFT(VLOOKUP($A122,csapatok!$A:$BL,AC$271,FALSE),LEN(VLOOKUP($A122,csapatok!$A:$BL,AC$271,FALSE))-6),'csapat-ranglista'!$A:$CC,AC$272,FALSE)/8,VLOOKUP(VLOOKUP($A122,csapatok!$A:$BL,AC$271,FALSE),'csapat-ranglista'!$A:$CC,AC$272,FALSE)/4),0)</f>
        <v>0</v>
      </c>
      <c r="AD122" s="226">
        <f>IFERROR(IF(RIGHT(VLOOKUP($A122,csapatok!$A:$BL,AD$271,FALSE),5)="Csere",VLOOKUP(LEFT(VLOOKUP($A122,csapatok!$A:$BL,AD$271,FALSE),LEN(VLOOKUP($A122,csapatok!$A:$BL,AD$271,FALSE))-6),'csapat-ranglista'!$A:$CC,AD$272,FALSE)/8,VLOOKUP(VLOOKUP($A122,csapatok!$A:$BL,AD$271,FALSE),'csapat-ranglista'!$A:$CC,AD$272,FALSE)/4),0)</f>
        <v>0</v>
      </c>
      <c r="AE122" s="226">
        <f>IFERROR(IF(RIGHT(VLOOKUP($A122,csapatok!$A:$BL,AE$271,FALSE),5)="Csere",VLOOKUP(LEFT(VLOOKUP($A122,csapatok!$A:$BL,AE$271,FALSE),LEN(VLOOKUP($A122,csapatok!$A:$BL,AE$271,FALSE))-6),'csapat-ranglista'!$A:$CC,AE$272,FALSE)/8,VLOOKUP(VLOOKUP($A122,csapatok!$A:$BL,AE$271,FALSE),'csapat-ranglista'!$A:$CC,AE$272,FALSE)/4),0)</f>
        <v>0</v>
      </c>
      <c r="AF122" s="226">
        <f>IFERROR(IF(RIGHT(VLOOKUP($A122,csapatok!$A:$BL,AF$271,FALSE),5)="Csere",VLOOKUP(LEFT(VLOOKUP($A122,csapatok!$A:$BL,AF$271,FALSE),LEN(VLOOKUP($A122,csapatok!$A:$BL,AF$271,FALSE))-6),'csapat-ranglista'!$A:$CC,AF$272,FALSE)/8,VLOOKUP(VLOOKUP($A122,csapatok!$A:$BL,AF$271,FALSE),'csapat-ranglista'!$A:$CC,AF$272,FALSE)/4),0)</f>
        <v>0</v>
      </c>
      <c r="AG122" s="226">
        <f>IFERROR(IF(RIGHT(VLOOKUP($A122,csapatok!$A:$BL,AG$271,FALSE),5)="Csere",VLOOKUP(LEFT(VLOOKUP($A122,csapatok!$A:$BL,AG$271,FALSE),LEN(VLOOKUP($A122,csapatok!$A:$BL,AG$271,FALSE))-6),'csapat-ranglista'!$A:$CC,AG$272,FALSE)/8,VLOOKUP(VLOOKUP($A122,csapatok!$A:$BL,AG$271,FALSE),'csapat-ranglista'!$A:$CC,AG$272,FALSE)/4),0)</f>
        <v>0</v>
      </c>
      <c r="AH122" s="226">
        <f>IFERROR(IF(RIGHT(VLOOKUP($A122,csapatok!$A:$BL,AH$271,FALSE),5)="Csere",VLOOKUP(LEFT(VLOOKUP($A122,csapatok!$A:$BL,AH$271,FALSE),LEN(VLOOKUP($A122,csapatok!$A:$BL,AH$271,FALSE))-6),'csapat-ranglista'!$A:$CC,AH$272,FALSE)/8,VLOOKUP(VLOOKUP($A122,csapatok!$A:$BL,AH$271,FALSE),'csapat-ranglista'!$A:$CC,AH$272,FALSE)/4),0)</f>
        <v>0</v>
      </c>
      <c r="AI122" s="226">
        <f>IFERROR(IF(RIGHT(VLOOKUP($A122,csapatok!$A:$BL,AI$271,FALSE),5)="Csere",VLOOKUP(LEFT(VLOOKUP($A122,csapatok!$A:$BL,AI$271,FALSE),LEN(VLOOKUP($A122,csapatok!$A:$BL,AI$271,FALSE))-6),'csapat-ranglista'!$A:$CC,AI$272,FALSE)/8,VLOOKUP(VLOOKUP($A122,csapatok!$A:$BL,AI$271,FALSE),'csapat-ranglista'!$A:$CC,AI$272,FALSE)/4),0)</f>
        <v>0</v>
      </c>
      <c r="AJ122" s="226">
        <f>IFERROR(IF(RIGHT(VLOOKUP($A122,csapatok!$A:$BL,AJ$271,FALSE),5)="Csere",VLOOKUP(LEFT(VLOOKUP($A122,csapatok!$A:$BL,AJ$271,FALSE),LEN(VLOOKUP($A122,csapatok!$A:$BL,AJ$271,FALSE))-6),'csapat-ranglista'!$A:$CC,AJ$272,FALSE)/8,VLOOKUP(VLOOKUP($A122,csapatok!$A:$BL,AJ$271,FALSE),'csapat-ranglista'!$A:$CC,AJ$272,FALSE)/2),0)</f>
        <v>0</v>
      </c>
      <c r="AK122" s="226">
        <f>IFERROR(IF(RIGHT(VLOOKUP($A122,csapatok!$A:$CN,AK$271,FALSE),5)="Csere",VLOOKUP(LEFT(VLOOKUP($A122,csapatok!$A:$CN,AK$271,FALSE),LEN(VLOOKUP($A122,csapatok!$A:$CN,AK$271,FALSE))-6),'csapat-ranglista'!$A:$CC,AK$272,FALSE)/8,VLOOKUP(VLOOKUP($A122,csapatok!$A:$CN,AK$271,FALSE),'csapat-ranglista'!$A:$CC,AK$272,FALSE)/4),0)</f>
        <v>0</v>
      </c>
      <c r="AL122" s="226">
        <f>IFERROR(IF(RIGHT(VLOOKUP($A122,csapatok!$A:$CN,AL$271,FALSE),5)="Csere",VLOOKUP(LEFT(VLOOKUP($A122,csapatok!$A:$CN,AL$271,FALSE),LEN(VLOOKUP($A122,csapatok!$A:$CN,AL$271,FALSE))-6),'csapat-ranglista'!$A:$CC,AL$272,FALSE)/8,VLOOKUP(VLOOKUP($A122,csapatok!$A:$CN,AL$271,FALSE),'csapat-ranglista'!$A:$CC,AL$272,FALSE)/4),0)</f>
        <v>0</v>
      </c>
      <c r="AM122" s="226">
        <f>IFERROR(IF(RIGHT(VLOOKUP($A122,csapatok!$A:$CN,AM$271,FALSE),5)="Csere",VLOOKUP(LEFT(VLOOKUP($A122,csapatok!$A:$CN,AM$271,FALSE),LEN(VLOOKUP($A122,csapatok!$A:$CN,AM$271,FALSE))-6),'csapat-ranglista'!$A:$CC,AM$272,FALSE)/8,VLOOKUP(VLOOKUP($A122,csapatok!$A:$CN,AM$271,FALSE),'csapat-ranglista'!$A:$CC,AM$272,FALSE)/4),0)</f>
        <v>0</v>
      </c>
      <c r="AN122" s="226">
        <f>IFERROR(IF(RIGHT(VLOOKUP($A122,csapatok!$A:$CN,AN$271,FALSE),5)="Csere",VLOOKUP(LEFT(VLOOKUP($A122,csapatok!$A:$CN,AN$271,FALSE),LEN(VLOOKUP($A122,csapatok!$A:$CN,AN$271,FALSE))-6),'csapat-ranglista'!$A:$CC,AN$272,FALSE)/8,VLOOKUP(VLOOKUP($A122,csapatok!$A:$CN,AN$271,FALSE),'csapat-ranglista'!$A:$CC,AN$272,FALSE)/4),0)</f>
        <v>0</v>
      </c>
      <c r="AO122" s="226">
        <f>IFERROR(IF(RIGHT(VLOOKUP($A122,csapatok!$A:$CN,AO$271,FALSE),5)="Csere",VLOOKUP(LEFT(VLOOKUP($A122,csapatok!$A:$CN,AO$271,FALSE),LEN(VLOOKUP($A122,csapatok!$A:$CN,AO$271,FALSE))-6),'csapat-ranglista'!$A:$CC,AO$272,FALSE)/8,VLOOKUP(VLOOKUP($A122,csapatok!$A:$CN,AO$271,FALSE),'csapat-ranglista'!$A:$CC,AO$272,FALSE)/4),0)</f>
        <v>0</v>
      </c>
      <c r="AP122" s="226">
        <f>IFERROR(IF(RIGHT(VLOOKUP($A122,csapatok!$A:$CN,AP$271,FALSE),5)="Csere",VLOOKUP(LEFT(VLOOKUP($A122,csapatok!$A:$CN,AP$271,FALSE),LEN(VLOOKUP($A122,csapatok!$A:$CN,AP$271,FALSE))-6),'csapat-ranglista'!$A:$CC,AP$272,FALSE)/8,VLOOKUP(VLOOKUP($A122,csapatok!$A:$CN,AP$271,FALSE),'csapat-ranglista'!$A:$CC,AP$272,FALSE)/4),0)</f>
        <v>7.7134900428274324</v>
      </c>
      <c r="AQ122" s="226">
        <f>IFERROR(IF(RIGHT(VLOOKUP($A122,csapatok!$A:$CN,AQ$271,FALSE),5)="Csere",VLOOKUP(LEFT(VLOOKUP($A122,csapatok!$A:$CN,AQ$271,FALSE),LEN(VLOOKUP($A122,csapatok!$A:$CN,AQ$271,FALSE))-6),'csapat-ranglista'!$A:$CC,AQ$272,FALSE)/8,VLOOKUP(VLOOKUP($A122,csapatok!$A:$CN,AQ$271,FALSE),'csapat-ranglista'!$A:$CC,AQ$272,FALSE)/4),0)</f>
        <v>0</v>
      </c>
      <c r="AR122" s="226">
        <f>IFERROR(IF(RIGHT(VLOOKUP($A122,csapatok!$A:$CN,AR$271,FALSE),5)="Csere",VLOOKUP(LEFT(VLOOKUP($A122,csapatok!$A:$CN,AR$271,FALSE),LEN(VLOOKUP($A122,csapatok!$A:$CN,AR$271,FALSE))-6),'csapat-ranglista'!$A:$CC,AR$272,FALSE)/8,VLOOKUP(VLOOKUP($A122,csapatok!$A:$CN,AR$271,FALSE),'csapat-ranglista'!$A:$CC,AR$272,FALSE)/4),0)</f>
        <v>0</v>
      </c>
      <c r="AS122" s="226">
        <f>IFERROR(IF(RIGHT(VLOOKUP($A122,csapatok!$A:$CN,AS$271,FALSE),5)="Csere",VLOOKUP(LEFT(VLOOKUP($A122,csapatok!$A:$CN,AS$271,FALSE),LEN(VLOOKUP($A122,csapatok!$A:$CN,AS$271,FALSE))-6),'csapat-ranglista'!$A:$CC,AS$272,FALSE)/8,VLOOKUP(VLOOKUP($A122,csapatok!$A:$CN,AS$271,FALSE),'csapat-ranglista'!$A:$CC,AS$272,FALSE)/4),0)</f>
        <v>0</v>
      </c>
      <c r="AT122" s="226">
        <f>IFERROR(IF(RIGHT(VLOOKUP($A122,csapatok!$A:$CN,AT$271,FALSE),5)="Csere",VLOOKUP(LEFT(VLOOKUP($A122,csapatok!$A:$CN,AT$271,FALSE),LEN(VLOOKUP($A122,csapatok!$A:$CN,AT$271,FALSE))-6),'csapat-ranglista'!$A:$CC,AT$272,FALSE)/8,VLOOKUP(VLOOKUP($A122,csapatok!$A:$CN,AT$271,FALSE),'csapat-ranglista'!$A:$CC,AT$272,FALSE)/4),0)</f>
        <v>4.2737028507337858</v>
      </c>
      <c r="AU122" s="226">
        <f>IFERROR(IF(RIGHT(VLOOKUP($A122,csapatok!$A:$CN,AU$271,FALSE),5)="Csere",VLOOKUP(LEFT(VLOOKUP($A122,csapatok!$A:$CN,AU$271,FALSE),LEN(VLOOKUP($A122,csapatok!$A:$CN,AU$271,FALSE))-6),'csapat-ranglista'!$A:$CC,AU$272,FALSE)/8,VLOOKUP(VLOOKUP($A122,csapatok!$A:$CN,AU$271,FALSE),'csapat-ranglista'!$A:$CC,AU$272,FALSE)/4),0)</f>
        <v>0</v>
      </c>
      <c r="AV122" s="226">
        <f>IFERROR(IF(RIGHT(VLOOKUP($A122,csapatok!$A:$CN,AV$271,FALSE),5)="Csere",VLOOKUP(LEFT(VLOOKUP($A122,csapatok!$A:$CN,AV$271,FALSE),LEN(VLOOKUP($A122,csapatok!$A:$CN,AV$271,FALSE))-6),'csapat-ranglista'!$A:$CC,AV$272,FALSE)/8,VLOOKUP(VLOOKUP($A122,csapatok!$A:$CN,AV$271,FALSE),'csapat-ranglista'!$A:$CC,AV$272,FALSE)/4),0)</f>
        <v>0</v>
      </c>
      <c r="AW122" s="226">
        <f>IFERROR(IF(RIGHT(VLOOKUP($A122,csapatok!$A:$CN,AW$271,FALSE),5)="Csere",VLOOKUP(LEFT(VLOOKUP($A122,csapatok!$A:$CN,AW$271,FALSE),LEN(VLOOKUP($A122,csapatok!$A:$CN,AW$271,FALSE))-6),'csapat-ranglista'!$A:$CC,AW$272,FALSE)/8,VLOOKUP(VLOOKUP($A122,csapatok!$A:$CN,AW$271,FALSE),'csapat-ranglista'!$A:$CC,AW$272,FALSE)/4),0)</f>
        <v>0</v>
      </c>
      <c r="AX122" s="226">
        <f>IFERROR(IF(RIGHT(VLOOKUP($A122,csapatok!$A:$CN,AX$271,FALSE),5)="Csere",VLOOKUP(LEFT(VLOOKUP($A122,csapatok!$A:$CN,AX$271,FALSE),LEN(VLOOKUP($A122,csapatok!$A:$CN,AX$271,FALSE))-6),'csapat-ranglista'!$A:$CC,AX$272,FALSE)/8,VLOOKUP(VLOOKUP($A122,csapatok!$A:$CN,AX$271,FALSE),'csapat-ranglista'!$A:$CC,AX$272,FALSE)/4),0)</f>
        <v>0</v>
      </c>
      <c r="AY122" s="226">
        <f>IFERROR(IF(RIGHT(VLOOKUP($A122,csapatok!$A:$GR,AY$271,FALSE),5)="Csere",VLOOKUP(LEFT(VLOOKUP($A122,csapatok!$A:$GR,AY$271,FALSE),LEN(VLOOKUP($A122,csapatok!$A:$GR,AY$271,FALSE))-6),'csapat-ranglista'!$A:$CC,AY$272,FALSE)/8,VLOOKUP(VLOOKUP($A122,csapatok!$A:$GR,AY$271,FALSE),'csapat-ranglista'!$A:$CC,AY$272,FALSE)/4),0)</f>
        <v>0</v>
      </c>
      <c r="AZ122" s="226">
        <f>IFERROR(IF(RIGHT(VLOOKUP($A122,csapatok!$A:$GR,AZ$271,FALSE),5)="Csere",VLOOKUP(LEFT(VLOOKUP($A122,csapatok!$A:$GR,AZ$271,FALSE),LEN(VLOOKUP($A122,csapatok!$A:$GR,AZ$271,FALSE))-6),'csapat-ranglista'!$A:$CC,AZ$272,FALSE)/8,VLOOKUP(VLOOKUP($A122,csapatok!$A:$GR,AZ$271,FALSE),'csapat-ranglista'!$A:$CC,AZ$272,FALSE)/4),0)</f>
        <v>0</v>
      </c>
      <c r="BA122" s="226">
        <f>IFERROR(IF(RIGHT(VLOOKUP($A122,csapatok!$A:$GR,BA$271,FALSE),5)="Csere",VLOOKUP(LEFT(VLOOKUP($A122,csapatok!$A:$GR,BA$271,FALSE),LEN(VLOOKUP($A122,csapatok!$A:$GR,BA$271,FALSE))-6),'csapat-ranglista'!$A:$CC,BA$272,FALSE)/8,VLOOKUP(VLOOKUP($A122,csapatok!$A:$GR,BA$271,FALSE),'csapat-ranglista'!$A:$CC,BA$272,FALSE)/4),0)</f>
        <v>0</v>
      </c>
      <c r="BB122" s="226">
        <f>IFERROR(IF(RIGHT(VLOOKUP($A122,csapatok!$A:$GR,BB$271,FALSE),5)="Csere",VLOOKUP(LEFT(VLOOKUP($A122,csapatok!$A:$GR,BB$271,FALSE),LEN(VLOOKUP($A122,csapatok!$A:$GR,BB$271,FALSE))-6),'csapat-ranglista'!$A:$CC,BB$272,FALSE)/8,VLOOKUP(VLOOKUP($A122,csapatok!$A:$GR,BB$271,FALSE),'csapat-ranglista'!$A:$CC,BB$272,FALSE)/4),0)</f>
        <v>0</v>
      </c>
      <c r="BC122" s="227">
        <f>versenyek!$ES$11*IFERROR(VLOOKUP(VLOOKUP($A122,versenyek!ER:ET,3,FALSE),szabalyok!$A$16:$B$23,2,FALSE)/4,0)</f>
        <v>0</v>
      </c>
      <c r="BD122" s="227">
        <f>versenyek!$EV$11*IFERROR(VLOOKUP(VLOOKUP($A122,versenyek!EU:EW,3,FALSE),szabalyok!$A$16:$B$23,2,FALSE)/4,0)</f>
        <v>0</v>
      </c>
      <c r="BE122" s="226">
        <f>IFERROR(IF(RIGHT(VLOOKUP($A122,csapatok!$A:$GR,BE$271,FALSE),5)="Csere",VLOOKUP(LEFT(VLOOKUP($A122,csapatok!$A:$GR,BE$271,FALSE),LEN(VLOOKUP($A122,csapatok!$A:$GR,BE$271,FALSE))-6),'csapat-ranglista'!$A:$CC,BE$272,FALSE)/8,VLOOKUP(VLOOKUP($A122,csapatok!$A:$GR,BE$271,FALSE),'csapat-ranglista'!$A:$CC,BE$272,FALSE)/4),0)</f>
        <v>0</v>
      </c>
      <c r="BF122" s="226">
        <f>IFERROR(IF(RIGHT(VLOOKUP($A122,csapatok!$A:$GR,BF$271,FALSE),5)="Csere",VLOOKUP(LEFT(VLOOKUP($A122,csapatok!$A:$GR,BF$271,FALSE),LEN(VLOOKUP($A122,csapatok!$A:$GR,BF$271,FALSE))-6),'csapat-ranglista'!$A:$CC,BF$272,FALSE)/8,VLOOKUP(VLOOKUP($A122,csapatok!$A:$GR,BF$271,FALSE),'csapat-ranglista'!$A:$CC,BF$272,FALSE)/4),0)</f>
        <v>0</v>
      </c>
      <c r="BG122" s="226">
        <f>IFERROR(IF(RIGHT(VLOOKUP($A122,csapatok!$A:$GR,BG$271,FALSE),5)="Csere",VLOOKUP(LEFT(VLOOKUP($A122,csapatok!$A:$GR,BG$271,FALSE),LEN(VLOOKUP($A122,csapatok!$A:$GR,BG$271,FALSE))-6),'csapat-ranglista'!$A:$CC,BG$272,FALSE)/8,VLOOKUP(VLOOKUP($A122,csapatok!$A:$GR,BG$271,FALSE),'csapat-ranglista'!$A:$CC,BG$272,FALSE)/4),0)</f>
        <v>0</v>
      </c>
      <c r="BH122" s="226">
        <f>IFERROR(IF(RIGHT(VLOOKUP($A122,csapatok!$A:$GR,BH$271,FALSE),5)="Csere",VLOOKUP(LEFT(VLOOKUP($A122,csapatok!$A:$GR,BH$271,FALSE),LEN(VLOOKUP($A122,csapatok!$A:$GR,BH$271,FALSE))-6),'csapat-ranglista'!$A:$CC,BH$272,FALSE)/8,VLOOKUP(VLOOKUP($A122,csapatok!$A:$GR,BH$271,FALSE),'csapat-ranglista'!$A:$CC,BH$272,FALSE)/4),0)</f>
        <v>0</v>
      </c>
      <c r="BI122" s="226">
        <f>IFERROR(IF(RIGHT(VLOOKUP($A122,csapatok!$A:$GR,BI$271,FALSE),5)="Csere",VLOOKUP(LEFT(VLOOKUP($A122,csapatok!$A:$GR,BI$271,FALSE),LEN(VLOOKUP($A122,csapatok!$A:$GR,BI$271,FALSE))-6),'csapat-ranglista'!$A:$CC,BI$272,FALSE)/8,VLOOKUP(VLOOKUP($A122,csapatok!$A:$GR,BI$271,FALSE),'csapat-ranglista'!$A:$CC,BI$272,FALSE)/4),0)</f>
        <v>0</v>
      </c>
      <c r="BJ122" s="226">
        <f>IFERROR(IF(RIGHT(VLOOKUP($A122,csapatok!$A:$GR,BJ$271,FALSE),5)="Csere",VLOOKUP(LEFT(VLOOKUP($A122,csapatok!$A:$GR,BJ$271,FALSE),LEN(VLOOKUP($A122,csapatok!$A:$GR,BJ$271,FALSE))-6),'csapat-ranglista'!$A:$CC,BJ$272,FALSE)/8,VLOOKUP(VLOOKUP($A122,csapatok!$A:$GR,BJ$271,FALSE),'csapat-ranglista'!$A:$CC,BJ$272,FALSE)/4),0)</f>
        <v>0</v>
      </c>
      <c r="BK122" s="226">
        <f>IFERROR(IF(RIGHT(VLOOKUP($A122,csapatok!$A:$GR,BK$271,FALSE),5)="Csere",VLOOKUP(LEFT(VLOOKUP($A122,csapatok!$A:$GR,BK$271,FALSE),LEN(VLOOKUP($A122,csapatok!$A:$GR,BK$271,FALSE))-6),'csapat-ranglista'!$A:$CC,BK$272,FALSE)/8,VLOOKUP(VLOOKUP($A122,csapatok!$A:$GR,BK$271,FALSE),'csapat-ranglista'!$A:$CC,BK$272,FALSE)/4),0)</f>
        <v>0</v>
      </c>
      <c r="BL122" s="226">
        <f>IFERROR(IF(RIGHT(VLOOKUP($A122,csapatok!$A:$GR,BL$271,FALSE),5)="Csere",VLOOKUP(LEFT(VLOOKUP($A122,csapatok!$A:$GR,BL$271,FALSE),LEN(VLOOKUP($A122,csapatok!$A:$GR,BL$271,FALSE))-6),'csapat-ranglista'!$A:$CC,BL$272,FALSE)/8,VLOOKUP(VLOOKUP($A122,csapatok!$A:$GR,BL$271,FALSE),'csapat-ranglista'!$A:$CC,BL$272,FALSE)/4),0)</f>
        <v>0</v>
      </c>
      <c r="BM122" s="226">
        <f>IFERROR(IF(RIGHT(VLOOKUP($A122,csapatok!$A:$GR,BM$271,FALSE),5)="Csere",VLOOKUP(LEFT(VLOOKUP($A122,csapatok!$A:$GR,BM$271,FALSE),LEN(VLOOKUP($A122,csapatok!$A:$GR,BM$271,FALSE))-6),'csapat-ranglista'!$A:$CC,BM$272,FALSE)/8,VLOOKUP(VLOOKUP($A122,csapatok!$A:$GR,BM$271,FALSE),'csapat-ranglista'!$A:$CC,BM$272,FALSE)/4),0)</f>
        <v>0</v>
      </c>
      <c r="BN122" s="226">
        <f>IFERROR(IF(RIGHT(VLOOKUP($A122,csapatok!$A:$GR,BN$271,FALSE),5)="Csere",VLOOKUP(LEFT(VLOOKUP($A122,csapatok!$A:$GR,BN$271,FALSE),LEN(VLOOKUP($A122,csapatok!$A:$GR,BN$271,FALSE))-6),'csapat-ranglista'!$A:$CC,BN$272,FALSE)/8,VLOOKUP(VLOOKUP($A122,csapatok!$A:$GR,BN$271,FALSE),'csapat-ranglista'!$A:$CC,BN$272,FALSE)/4),0)</f>
        <v>0</v>
      </c>
      <c r="BO122" s="226">
        <f>IFERROR(IF(RIGHT(VLOOKUP($A122,csapatok!$A:$GR,BO$271,FALSE),5)="Csere",VLOOKUP(LEFT(VLOOKUP($A122,csapatok!$A:$GR,BO$271,FALSE),LEN(VLOOKUP($A122,csapatok!$A:$GR,BO$271,FALSE))-6),'csapat-ranglista'!$A:$CC,BO$272,FALSE)/8,VLOOKUP(VLOOKUP($A122,csapatok!$A:$GR,BO$271,FALSE),'csapat-ranglista'!$A:$CC,BO$272,FALSE)/4),0)</f>
        <v>0</v>
      </c>
      <c r="BP122" s="226">
        <f>IFERROR(IF(RIGHT(VLOOKUP($A122,csapatok!$A:$GR,BP$271,FALSE),5)="Csere",VLOOKUP(LEFT(VLOOKUP($A122,csapatok!$A:$GR,BP$271,FALSE),LEN(VLOOKUP($A122,csapatok!$A:$GR,BP$271,FALSE))-6),'csapat-ranglista'!$A:$CC,BP$272,FALSE)/8,VLOOKUP(VLOOKUP($A122,csapatok!$A:$GR,BP$271,FALSE),'csapat-ranglista'!$A:$CC,BP$272,FALSE)/4),0)</f>
        <v>0</v>
      </c>
      <c r="BQ122" s="226">
        <f>IFERROR(IF(RIGHT(VLOOKUP($A122,csapatok!$A:$GR,BQ$271,FALSE),5)="Csere",VLOOKUP(LEFT(VLOOKUP($A122,csapatok!$A:$GR,BQ$271,FALSE),LEN(VLOOKUP($A122,csapatok!$A:$GR,BQ$271,FALSE))-6),'csapat-ranglista'!$A:$CC,BQ$272,FALSE)/8,VLOOKUP(VLOOKUP($A122,csapatok!$A:$GR,BQ$271,FALSE),'csapat-ranglista'!$A:$CC,BQ$272,FALSE)/4),0)</f>
        <v>0</v>
      </c>
      <c r="BR122" s="226">
        <f>IFERROR(IF(RIGHT(VLOOKUP($A122,csapatok!$A:$GR,BR$271,FALSE),5)="Csere",VLOOKUP(LEFT(VLOOKUP($A122,csapatok!$A:$GR,BR$271,FALSE),LEN(VLOOKUP($A122,csapatok!$A:$GR,BR$271,FALSE))-6),'csapat-ranglista'!$A:$CC,BR$272,FALSE)/8,VLOOKUP(VLOOKUP($A122,csapatok!$A:$GR,BR$271,FALSE),'csapat-ranglista'!$A:$CC,BR$272,FALSE)/4),0)</f>
        <v>0</v>
      </c>
      <c r="BS122" s="226">
        <f>IFERROR(IF(RIGHT(VLOOKUP($A122,csapatok!$A:$GR,BS$271,FALSE),5)="Csere",VLOOKUP(LEFT(VLOOKUP($A122,csapatok!$A:$GR,BS$271,FALSE),LEN(VLOOKUP($A122,csapatok!$A:$GR,BS$271,FALSE))-6),'csapat-ranglista'!$A:$CC,BS$272,FALSE)/8,VLOOKUP(VLOOKUP($A122,csapatok!$A:$GR,BS$271,FALSE),'csapat-ranglista'!$A:$CC,BS$272,FALSE)/4),0)</f>
        <v>0</v>
      </c>
      <c r="BT122" s="226">
        <f>IFERROR(IF(RIGHT(VLOOKUP($A122,csapatok!$A:$GR,BT$271,FALSE),5)="Csere",VLOOKUP(LEFT(VLOOKUP($A122,csapatok!$A:$GR,BT$271,FALSE),LEN(VLOOKUP($A122,csapatok!$A:$GR,BT$271,FALSE))-6),'csapat-ranglista'!$A:$CC,BT$272,FALSE)/8,VLOOKUP(VLOOKUP($A122,csapatok!$A:$GR,BT$271,FALSE),'csapat-ranglista'!$A:$CC,BT$272,FALSE)/4),0)</f>
        <v>0</v>
      </c>
      <c r="BU122" s="226">
        <f>IFERROR(IF(RIGHT(VLOOKUP($A122,csapatok!$A:$GR,BU$271,FALSE),5)="Csere",VLOOKUP(LEFT(VLOOKUP($A122,csapatok!$A:$GR,BU$271,FALSE),LEN(VLOOKUP($A122,csapatok!$A:$GR,BU$271,FALSE))-6),'csapat-ranglista'!$A:$CC,BU$272,FALSE)/8,VLOOKUP(VLOOKUP($A122,csapatok!$A:$GR,BU$271,FALSE),'csapat-ranglista'!$A:$CC,BU$272,FALSE)/4),0)</f>
        <v>0</v>
      </c>
      <c r="BV122" s="226">
        <f>IFERROR(IF(RIGHT(VLOOKUP($A122,csapatok!$A:$GR,BV$271,FALSE),5)="Csere",VLOOKUP(LEFT(VLOOKUP($A122,csapatok!$A:$GR,BV$271,FALSE),LEN(VLOOKUP($A122,csapatok!$A:$GR,BV$271,FALSE))-6),'csapat-ranglista'!$A:$CC,BV$272,FALSE)/8,VLOOKUP(VLOOKUP($A122,csapatok!$A:$GR,BV$271,FALSE),'csapat-ranglista'!$A:$CC,BV$272,FALSE)/4),0)</f>
        <v>0</v>
      </c>
      <c r="BW122" s="226">
        <f>IFERROR(IF(RIGHT(VLOOKUP($A122,csapatok!$A:$GR,BW$271,FALSE),5)="Csere",VLOOKUP(LEFT(VLOOKUP($A122,csapatok!$A:$GR,BW$271,FALSE),LEN(VLOOKUP($A122,csapatok!$A:$GR,BW$271,FALSE))-6),'csapat-ranglista'!$A:$CC,BW$272,FALSE)/8,VLOOKUP(VLOOKUP($A122,csapatok!$A:$GR,BW$271,FALSE),'csapat-ranglista'!$A:$CC,BW$272,FALSE)/4),0)</f>
        <v>0</v>
      </c>
      <c r="BX122" s="226">
        <f>IFERROR(IF(RIGHT(VLOOKUP($A122,csapatok!$A:$GR,BX$271,FALSE),5)="Csere",VLOOKUP(LEFT(VLOOKUP($A122,csapatok!$A:$GR,BX$271,FALSE),LEN(VLOOKUP($A122,csapatok!$A:$GR,BX$271,FALSE))-6),'csapat-ranglista'!$A:$CC,BX$272,FALSE)/8,VLOOKUP(VLOOKUP($A122,csapatok!$A:$GR,BX$271,FALSE),'csapat-ranglista'!$A:$CC,BX$272,FALSE)/4),0)</f>
        <v>0</v>
      </c>
      <c r="BY122" s="226">
        <f>IFERROR(IF(RIGHT(VLOOKUP($A122,csapatok!$A:$GR,BY$271,FALSE),5)="Csere",VLOOKUP(LEFT(VLOOKUP($A122,csapatok!$A:$GR,BY$271,FALSE),LEN(VLOOKUP($A122,csapatok!$A:$GR,BY$271,FALSE))-6),'csapat-ranglista'!$A:$CC,BY$272,FALSE)/8,VLOOKUP(VLOOKUP($A122,csapatok!$A:$GR,BY$271,FALSE),'csapat-ranglista'!$A:$CC,BY$272,FALSE)/4),0)</f>
        <v>0</v>
      </c>
      <c r="BZ122" s="226">
        <f>IFERROR(IF(RIGHT(VLOOKUP($A122,csapatok!$A:$GR,BZ$271,FALSE),5)="Csere",VLOOKUP(LEFT(VLOOKUP($A122,csapatok!$A:$GR,BZ$271,FALSE),LEN(VLOOKUP($A122,csapatok!$A:$GR,BZ$271,FALSE))-6),'csapat-ranglista'!$A:$CC,BZ$272,FALSE)/8,VLOOKUP(VLOOKUP($A122,csapatok!$A:$GR,BZ$271,FALSE),'csapat-ranglista'!$A:$CC,BZ$272,FALSE)/4),0)</f>
        <v>0</v>
      </c>
      <c r="CA122" s="226">
        <f>IFERROR(IF(RIGHT(VLOOKUP($A122,csapatok!$A:$GR,CA$271,FALSE),5)="Csere",VLOOKUP(LEFT(VLOOKUP($A122,csapatok!$A:$GR,CA$271,FALSE),LEN(VLOOKUP($A122,csapatok!$A:$GR,CA$271,FALSE))-6),'csapat-ranglista'!$A:$CC,CA$272,FALSE)/8,VLOOKUP(VLOOKUP($A122,csapatok!$A:$GR,CA$271,FALSE),'csapat-ranglista'!$A:$CC,CA$272,FALSE)/4),0)</f>
        <v>0</v>
      </c>
      <c r="CB122" s="226">
        <f>IFERROR(IF(RIGHT(VLOOKUP($A122,csapatok!$A:$GR,CB$271,FALSE),5)="Csere",VLOOKUP(LEFT(VLOOKUP($A122,csapatok!$A:$GR,CB$271,FALSE),LEN(VLOOKUP($A122,csapatok!$A:$GR,CB$271,FALSE))-6),'csapat-ranglista'!$A:$CC,CB$272,FALSE)/8,VLOOKUP(VLOOKUP($A122,csapatok!$A:$GR,CB$271,FALSE),'csapat-ranglista'!$A:$CC,CB$272,FALSE)/4),0)</f>
        <v>0</v>
      </c>
      <c r="CC122" s="226">
        <f>IFERROR(IF(RIGHT(VLOOKUP($A122,csapatok!$A:$GR,CC$271,FALSE),5)="Csere",VLOOKUP(LEFT(VLOOKUP($A122,csapatok!$A:$GR,CC$271,FALSE),LEN(VLOOKUP($A122,csapatok!$A:$GR,CC$271,FALSE))-6),'csapat-ranglista'!$A:$CC,CC$272,FALSE)/8,VLOOKUP(VLOOKUP($A122,csapatok!$A:$GR,CC$271,FALSE),'csapat-ranglista'!$A:$CC,CC$272,FALSE)/4),0)</f>
        <v>0</v>
      </c>
      <c r="CD122" s="226">
        <f>IFERROR(IF(RIGHT(VLOOKUP($A122,csapatok!$A:$GR,CD$271,FALSE),5)="Csere",VLOOKUP(LEFT(VLOOKUP($A122,csapatok!$A:$GR,CD$271,FALSE),LEN(VLOOKUP($A122,csapatok!$A:$GR,CD$271,FALSE))-6),'csapat-ranglista'!$A:$CC,CD$272,FALSE)/8,VLOOKUP(VLOOKUP($A122,csapatok!$A:$GR,CD$271,FALSE),'csapat-ranglista'!$A:$CC,CD$272,FALSE)/4),0)</f>
        <v>0</v>
      </c>
      <c r="CE122" s="226">
        <f>IFERROR(IF(RIGHT(VLOOKUP($A122,csapatok!$A:$GR,CE$271,FALSE),5)="Csere",VLOOKUP(LEFT(VLOOKUP($A122,csapatok!$A:$GR,CE$271,FALSE),LEN(VLOOKUP($A122,csapatok!$A:$GR,CE$271,FALSE))-6),'csapat-ranglista'!$A:$CC,CE$272,FALSE)/8,VLOOKUP(VLOOKUP($A122,csapatok!$A:$GR,CE$271,FALSE),'csapat-ranglista'!$A:$CC,CE$272,FALSE)/4),0)</f>
        <v>0</v>
      </c>
      <c r="CF122" s="226">
        <f>IFERROR(IF(RIGHT(VLOOKUP($A122,csapatok!$A:$GR,CF$271,FALSE),5)="Csere",VLOOKUP(LEFT(VLOOKUP($A122,csapatok!$A:$GR,CF$271,FALSE),LEN(VLOOKUP($A122,csapatok!$A:$GR,CF$271,FALSE))-6),'csapat-ranglista'!$A:$CC,CF$272,FALSE)/8,VLOOKUP(VLOOKUP($A122,csapatok!$A:$GR,CF$271,FALSE),'csapat-ranglista'!$A:$CC,CF$272,FALSE)/4),0)</f>
        <v>0</v>
      </c>
      <c r="CG122" s="226">
        <f>IFERROR(IF(RIGHT(VLOOKUP($A122,csapatok!$A:$GR,CG$271,FALSE),5)="Csere",VLOOKUP(LEFT(VLOOKUP($A122,csapatok!$A:$GR,CG$271,FALSE),LEN(VLOOKUP($A122,csapatok!$A:$GR,CG$271,FALSE))-6),'csapat-ranglista'!$A:$CC,CG$272,FALSE)/8,VLOOKUP(VLOOKUP($A122,csapatok!$A:$GR,CG$271,FALSE),'csapat-ranglista'!$A:$CC,CG$272,FALSE)/4),0)</f>
        <v>0</v>
      </c>
      <c r="CH122" s="226">
        <f>IFERROR(IF(RIGHT(VLOOKUP($A122,csapatok!$A:$GR,CH$271,FALSE),5)="Csere",VLOOKUP(LEFT(VLOOKUP($A122,csapatok!$A:$GR,CH$271,FALSE),LEN(VLOOKUP($A122,csapatok!$A:$GR,CH$271,FALSE))-6),'csapat-ranglista'!$A:$CC,CH$272,FALSE)/8,VLOOKUP(VLOOKUP($A122,csapatok!$A:$GR,CH$271,FALSE),'csapat-ranglista'!$A:$CC,CH$272,FALSE)/4),0)</f>
        <v>0</v>
      </c>
      <c r="CI122" s="226">
        <f>IFERROR(IF(RIGHT(VLOOKUP($A122,csapatok!$A:$GR,CI$271,FALSE),5)="Csere",VLOOKUP(LEFT(VLOOKUP($A122,csapatok!$A:$GR,CI$271,FALSE),LEN(VLOOKUP($A122,csapatok!$A:$GR,CI$271,FALSE))-6),'csapat-ranglista'!$A:$CC,CI$272,FALSE)/8,VLOOKUP(VLOOKUP($A122,csapatok!$A:$GR,CI$271,FALSE),'csapat-ranglista'!$A:$CC,CI$272,FALSE)/4),0)</f>
        <v>0</v>
      </c>
      <c r="CJ122" s="227">
        <f>versenyek!$IQ$11*IFERROR(VLOOKUP(VLOOKUP($A122,versenyek!IP:IR,3,FALSE),szabalyok!$A$16:$B$23,2,FALSE)/4,0)</f>
        <v>0</v>
      </c>
      <c r="CK122" s="227">
        <f>versenyek!$IT$11*IFERROR(VLOOKUP(VLOOKUP($A122,versenyek!IS:IU,3,FALSE),szabalyok!$A$16:$B$23,2,FALSE)/4,0)</f>
        <v>0</v>
      </c>
      <c r="CL122" s="226"/>
      <c r="CM122" s="250">
        <f t="shared" si="4"/>
        <v>0</v>
      </c>
    </row>
    <row r="123" spans="1:91">
      <c r="A123" s="32" t="s">
        <v>546</v>
      </c>
      <c r="B123" s="132"/>
      <c r="D123" s="32" t="s">
        <v>9</v>
      </c>
      <c r="E123" s="47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>
        <f>IFERROR(IF(RIGHT(VLOOKUP($A123,csapatok!$A:$BL,X$271,FALSE),5)="Csere",VLOOKUP(LEFT(VLOOKUP($A123,csapatok!$A:$BL,X$271,FALSE),LEN(VLOOKUP($A123,csapatok!$A:$BL,X$271,FALSE))-6),'csapat-ranglista'!$A:$CC,X$272,FALSE)/8,VLOOKUP(VLOOKUP($A123,csapatok!$A:$BL,X$271,FALSE),'csapat-ranglista'!$A:$CC,X$272,FALSE)/4),0)</f>
        <v>0</v>
      </c>
      <c r="Y123" s="32">
        <f>IFERROR(IF(RIGHT(VLOOKUP($A123,csapatok!$A:$BL,Y$271,FALSE),5)="Csere",VLOOKUP(LEFT(VLOOKUP($A123,csapatok!$A:$BL,Y$271,FALSE),LEN(VLOOKUP($A123,csapatok!$A:$BL,Y$271,FALSE))-6),'csapat-ranglista'!$A:$CC,Y$272,FALSE)/8,VLOOKUP(VLOOKUP($A123,csapatok!$A:$BL,Y$271,FALSE),'csapat-ranglista'!$A:$CC,Y$272,FALSE)/4),0)</f>
        <v>0</v>
      </c>
      <c r="Z123" s="32">
        <f>IFERROR(IF(RIGHT(VLOOKUP($A123,csapatok!$A:$BL,Z$271,FALSE),5)="Csere",VLOOKUP(LEFT(VLOOKUP($A123,csapatok!$A:$BL,Z$271,FALSE),LEN(VLOOKUP($A123,csapatok!$A:$BL,Z$271,FALSE))-6),'csapat-ranglista'!$A:$CC,Z$272,FALSE)/8,VLOOKUP(VLOOKUP($A123,csapatok!$A:$BL,Z$271,FALSE),'csapat-ranglista'!$A:$CC,Z$272,FALSE)/4),0)</f>
        <v>0</v>
      </c>
      <c r="AA123" s="32">
        <f>IFERROR(IF(RIGHT(VLOOKUP($A123,csapatok!$A:$BL,AA$271,FALSE),5)="Csere",VLOOKUP(LEFT(VLOOKUP($A123,csapatok!$A:$BL,AA$271,FALSE),LEN(VLOOKUP($A123,csapatok!$A:$BL,AA$271,FALSE))-6),'csapat-ranglista'!$A:$CC,AA$272,FALSE)/8,VLOOKUP(VLOOKUP($A123,csapatok!$A:$BL,AA$271,FALSE),'csapat-ranglista'!$A:$CC,AA$272,FALSE)/4),0)</f>
        <v>0</v>
      </c>
      <c r="AB123" s="226">
        <f>IFERROR(IF(RIGHT(VLOOKUP($A123,csapatok!$A:$BL,AB$271,FALSE),5)="Csere",VLOOKUP(LEFT(VLOOKUP($A123,csapatok!$A:$BL,AB$271,FALSE),LEN(VLOOKUP($A123,csapatok!$A:$BL,AB$271,FALSE))-6),'csapat-ranglista'!$A:$CC,AB$272,FALSE)/8,VLOOKUP(VLOOKUP($A123,csapatok!$A:$BL,AB$271,FALSE),'csapat-ranglista'!$A:$CC,AB$272,FALSE)/4),0)</f>
        <v>0</v>
      </c>
      <c r="AC123" s="226">
        <f>IFERROR(IF(RIGHT(VLOOKUP($A123,csapatok!$A:$BL,AC$271,FALSE),5)="Csere",VLOOKUP(LEFT(VLOOKUP($A123,csapatok!$A:$BL,AC$271,FALSE),LEN(VLOOKUP($A123,csapatok!$A:$BL,AC$271,FALSE))-6),'csapat-ranglista'!$A:$CC,AC$272,FALSE)/8,VLOOKUP(VLOOKUP($A123,csapatok!$A:$BL,AC$271,FALSE),'csapat-ranglista'!$A:$CC,AC$272,FALSE)/4),0)</f>
        <v>0</v>
      </c>
      <c r="AD123" s="226">
        <f>IFERROR(IF(RIGHT(VLOOKUP($A123,csapatok!$A:$BL,AD$271,FALSE),5)="Csere",VLOOKUP(LEFT(VLOOKUP($A123,csapatok!$A:$BL,AD$271,FALSE),LEN(VLOOKUP($A123,csapatok!$A:$BL,AD$271,FALSE))-6),'csapat-ranglista'!$A:$CC,AD$272,FALSE)/8,VLOOKUP(VLOOKUP($A123,csapatok!$A:$BL,AD$271,FALSE),'csapat-ranglista'!$A:$CC,AD$272,FALSE)/4),0)</f>
        <v>0</v>
      </c>
      <c r="AE123" s="226">
        <f>IFERROR(IF(RIGHT(VLOOKUP($A123,csapatok!$A:$BL,AE$271,FALSE),5)="Csere",VLOOKUP(LEFT(VLOOKUP($A123,csapatok!$A:$BL,AE$271,FALSE),LEN(VLOOKUP($A123,csapatok!$A:$BL,AE$271,FALSE))-6),'csapat-ranglista'!$A:$CC,AE$272,FALSE)/8,VLOOKUP(VLOOKUP($A123,csapatok!$A:$BL,AE$271,FALSE),'csapat-ranglista'!$A:$CC,AE$272,FALSE)/4),0)</f>
        <v>0</v>
      </c>
      <c r="AF123" s="226">
        <f>IFERROR(IF(RIGHT(VLOOKUP($A123,csapatok!$A:$BL,AF$271,FALSE),5)="Csere",VLOOKUP(LEFT(VLOOKUP($A123,csapatok!$A:$BL,AF$271,FALSE),LEN(VLOOKUP($A123,csapatok!$A:$BL,AF$271,FALSE))-6),'csapat-ranglista'!$A:$CC,AF$272,FALSE)/8,VLOOKUP(VLOOKUP($A123,csapatok!$A:$BL,AF$271,FALSE),'csapat-ranglista'!$A:$CC,AF$272,FALSE)/4),0)</f>
        <v>0</v>
      </c>
      <c r="AG123" s="226">
        <f>IFERROR(IF(RIGHT(VLOOKUP($A123,csapatok!$A:$BL,AG$271,FALSE),5)="Csere",VLOOKUP(LEFT(VLOOKUP($A123,csapatok!$A:$BL,AG$271,FALSE),LEN(VLOOKUP($A123,csapatok!$A:$BL,AG$271,FALSE))-6),'csapat-ranglista'!$A:$CC,AG$272,FALSE)/8,VLOOKUP(VLOOKUP($A123,csapatok!$A:$BL,AG$271,FALSE),'csapat-ranglista'!$A:$CC,AG$272,FALSE)/4),0)</f>
        <v>0</v>
      </c>
      <c r="AH123" s="226">
        <f>IFERROR(IF(RIGHT(VLOOKUP($A123,csapatok!$A:$BL,AH$271,FALSE),5)="Csere",VLOOKUP(LEFT(VLOOKUP($A123,csapatok!$A:$BL,AH$271,FALSE),LEN(VLOOKUP($A123,csapatok!$A:$BL,AH$271,FALSE))-6),'csapat-ranglista'!$A:$CC,AH$272,FALSE)/8,VLOOKUP(VLOOKUP($A123,csapatok!$A:$BL,AH$271,FALSE),'csapat-ranglista'!$A:$CC,AH$272,FALSE)/4),0)</f>
        <v>0</v>
      </c>
      <c r="AI123" s="226">
        <f>IFERROR(IF(RIGHT(VLOOKUP($A123,csapatok!$A:$BL,AI$271,FALSE),5)="Csere",VLOOKUP(LEFT(VLOOKUP($A123,csapatok!$A:$BL,AI$271,FALSE),LEN(VLOOKUP($A123,csapatok!$A:$BL,AI$271,FALSE))-6),'csapat-ranglista'!$A:$CC,AI$272,FALSE)/8,VLOOKUP(VLOOKUP($A123,csapatok!$A:$BL,AI$271,FALSE),'csapat-ranglista'!$A:$CC,AI$272,FALSE)/4),0)</f>
        <v>0</v>
      </c>
      <c r="AJ123" s="226">
        <f>IFERROR(IF(RIGHT(VLOOKUP($A123,csapatok!$A:$BL,AJ$271,FALSE),5)="Csere",VLOOKUP(LEFT(VLOOKUP($A123,csapatok!$A:$BL,AJ$271,FALSE),LEN(VLOOKUP($A123,csapatok!$A:$BL,AJ$271,FALSE))-6),'csapat-ranglista'!$A:$CC,AJ$272,FALSE)/8,VLOOKUP(VLOOKUP($A123,csapatok!$A:$BL,AJ$271,FALSE),'csapat-ranglista'!$A:$CC,AJ$272,FALSE)/2),0)</f>
        <v>0</v>
      </c>
      <c r="AK123" s="226">
        <f>IFERROR(IF(RIGHT(VLOOKUP($A123,csapatok!$A:$CN,AK$271,FALSE),5)="Csere",VLOOKUP(LEFT(VLOOKUP($A123,csapatok!$A:$CN,AK$271,FALSE),LEN(VLOOKUP($A123,csapatok!$A:$CN,AK$271,FALSE))-6),'csapat-ranglista'!$A:$CC,AK$272,FALSE)/8,VLOOKUP(VLOOKUP($A123,csapatok!$A:$CN,AK$271,FALSE),'csapat-ranglista'!$A:$CC,AK$272,FALSE)/4),0)</f>
        <v>0</v>
      </c>
      <c r="AL123" s="226">
        <f>IFERROR(IF(RIGHT(VLOOKUP($A123,csapatok!$A:$CN,AL$271,FALSE),5)="Csere",VLOOKUP(LEFT(VLOOKUP($A123,csapatok!$A:$CN,AL$271,FALSE),LEN(VLOOKUP($A123,csapatok!$A:$CN,AL$271,FALSE))-6),'csapat-ranglista'!$A:$CC,AL$272,FALSE)/8,VLOOKUP(VLOOKUP($A123,csapatok!$A:$CN,AL$271,FALSE),'csapat-ranglista'!$A:$CC,AL$272,FALSE)/4),0)</f>
        <v>0</v>
      </c>
      <c r="AM123" s="226">
        <f>IFERROR(IF(RIGHT(VLOOKUP($A123,csapatok!$A:$CN,AM$271,FALSE),5)="Csere",VLOOKUP(LEFT(VLOOKUP($A123,csapatok!$A:$CN,AM$271,FALSE),LEN(VLOOKUP($A123,csapatok!$A:$CN,AM$271,FALSE))-6),'csapat-ranglista'!$A:$CC,AM$272,FALSE)/8,VLOOKUP(VLOOKUP($A123,csapatok!$A:$CN,AM$271,FALSE),'csapat-ranglista'!$A:$CC,AM$272,FALSE)/4),0)</f>
        <v>0</v>
      </c>
      <c r="AN123" s="226">
        <f>IFERROR(IF(RIGHT(VLOOKUP($A123,csapatok!$A:$CN,AN$271,FALSE),5)="Csere",VLOOKUP(LEFT(VLOOKUP($A123,csapatok!$A:$CN,AN$271,FALSE),LEN(VLOOKUP($A123,csapatok!$A:$CN,AN$271,FALSE))-6),'csapat-ranglista'!$A:$CC,AN$272,FALSE)/8,VLOOKUP(VLOOKUP($A123,csapatok!$A:$CN,AN$271,FALSE),'csapat-ranglista'!$A:$CC,AN$272,FALSE)/4),0)</f>
        <v>0</v>
      </c>
      <c r="AO123" s="226">
        <f>IFERROR(IF(RIGHT(VLOOKUP($A123,csapatok!$A:$CN,AO$271,FALSE),5)="Csere",VLOOKUP(LEFT(VLOOKUP($A123,csapatok!$A:$CN,AO$271,FALSE),LEN(VLOOKUP($A123,csapatok!$A:$CN,AO$271,FALSE))-6),'csapat-ranglista'!$A:$CC,AO$272,FALSE)/8,VLOOKUP(VLOOKUP($A123,csapatok!$A:$CN,AO$271,FALSE),'csapat-ranglista'!$A:$CC,AO$272,FALSE)/4),0)</f>
        <v>0</v>
      </c>
      <c r="AP123" s="226">
        <f>IFERROR(IF(RIGHT(VLOOKUP($A123,csapatok!$A:$CN,AP$271,FALSE),5)="Csere",VLOOKUP(LEFT(VLOOKUP($A123,csapatok!$A:$CN,AP$271,FALSE),LEN(VLOOKUP($A123,csapatok!$A:$CN,AP$271,FALSE))-6),'csapat-ranglista'!$A:$CC,AP$272,FALSE)/8,VLOOKUP(VLOOKUP($A123,csapatok!$A:$CN,AP$271,FALSE),'csapat-ranglista'!$A:$CC,AP$272,FALSE)/4),0)</f>
        <v>0</v>
      </c>
      <c r="AQ123" s="226">
        <f>IFERROR(IF(RIGHT(VLOOKUP($A123,csapatok!$A:$CN,AQ$271,FALSE),5)="Csere",VLOOKUP(LEFT(VLOOKUP($A123,csapatok!$A:$CN,AQ$271,FALSE),LEN(VLOOKUP($A123,csapatok!$A:$CN,AQ$271,FALSE))-6),'csapat-ranglista'!$A:$CC,AQ$272,FALSE)/8,VLOOKUP(VLOOKUP($A123,csapatok!$A:$CN,AQ$271,FALSE),'csapat-ranglista'!$A:$CC,AQ$272,FALSE)/4),0)</f>
        <v>0</v>
      </c>
      <c r="AR123" s="226">
        <f>IFERROR(IF(RIGHT(VLOOKUP($A123,csapatok!$A:$CN,AR$271,FALSE),5)="Csere",VLOOKUP(LEFT(VLOOKUP($A123,csapatok!$A:$CN,AR$271,FALSE),LEN(VLOOKUP($A123,csapatok!$A:$CN,AR$271,FALSE))-6),'csapat-ranglista'!$A:$CC,AR$272,FALSE)/8,VLOOKUP(VLOOKUP($A123,csapatok!$A:$CN,AR$271,FALSE),'csapat-ranglista'!$A:$CC,AR$272,FALSE)/4),0)</f>
        <v>0</v>
      </c>
      <c r="AS123" s="226">
        <f>IFERROR(IF(RIGHT(VLOOKUP($A123,csapatok!$A:$CN,AS$271,FALSE),5)="Csere",VLOOKUP(LEFT(VLOOKUP($A123,csapatok!$A:$CN,AS$271,FALSE),LEN(VLOOKUP($A123,csapatok!$A:$CN,AS$271,FALSE))-6),'csapat-ranglista'!$A:$CC,AS$272,FALSE)/8,VLOOKUP(VLOOKUP($A123,csapatok!$A:$CN,AS$271,FALSE),'csapat-ranglista'!$A:$CC,AS$272,FALSE)/4),0)</f>
        <v>0</v>
      </c>
      <c r="AT123" s="226">
        <f>IFERROR(IF(RIGHT(VLOOKUP($A123,csapatok!$A:$CN,AT$271,FALSE),5)="Csere",VLOOKUP(LEFT(VLOOKUP($A123,csapatok!$A:$CN,AT$271,FALSE),LEN(VLOOKUP($A123,csapatok!$A:$CN,AT$271,FALSE))-6),'csapat-ranglista'!$A:$CC,AT$272,FALSE)/8,VLOOKUP(VLOOKUP($A123,csapatok!$A:$CN,AT$271,FALSE),'csapat-ranglista'!$A:$CC,AT$272,FALSE)/4),0)</f>
        <v>0</v>
      </c>
      <c r="AU123" s="226">
        <f>IFERROR(IF(RIGHT(VLOOKUP($A123,csapatok!$A:$CN,AU$271,FALSE),5)="Csere",VLOOKUP(LEFT(VLOOKUP($A123,csapatok!$A:$CN,AU$271,FALSE),LEN(VLOOKUP($A123,csapatok!$A:$CN,AU$271,FALSE))-6),'csapat-ranglista'!$A:$CC,AU$272,FALSE)/8,VLOOKUP(VLOOKUP($A123,csapatok!$A:$CN,AU$271,FALSE),'csapat-ranglista'!$A:$CC,AU$272,FALSE)/4),0)</f>
        <v>0</v>
      </c>
      <c r="AV123" s="226">
        <f>IFERROR(IF(RIGHT(VLOOKUP($A123,csapatok!$A:$CN,AV$271,FALSE),5)="Csere",VLOOKUP(LEFT(VLOOKUP($A123,csapatok!$A:$CN,AV$271,FALSE),LEN(VLOOKUP($A123,csapatok!$A:$CN,AV$271,FALSE))-6),'csapat-ranglista'!$A:$CC,AV$272,FALSE)/8,VLOOKUP(VLOOKUP($A123,csapatok!$A:$CN,AV$271,FALSE),'csapat-ranglista'!$A:$CC,AV$272,FALSE)/4),0)</f>
        <v>0</v>
      </c>
      <c r="AW123" s="226">
        <f>IFERROR(IF(RIGHT(VLOOKUP($A123,csapatok!$A:$CN,AW$271,FALSE),5)="Csere",VLOOKUP(LEFT(VLOOKUP($A123,csapatok!$A:$CN,AW$271,FALSE),LEN(VLOOKUP($A123,csapatok!$A:$CN,AW$271,FALSE))-6),'csapat-ranglista'!$A:$CC,AW$272,FALSE)/8,VLOOKUP(VLOOKUP($A123,csapatok!$A:$CN,AW$271,FALSE),'csapat-ranglista'!$A:$CC,AW$272,FALSE)/4),0)</f>
        <v>0</v>
      </c>
      <c r="AX123" s="226">
        <f>IFERROR(IF(RIGHT(VLOOKUP($A123,csapatok!$A:$CN,AX$271,FALSE),5)="Csere",VLOOKUP(LEFT(VLOOKUP($A123,csapatok!$A:$CN,AX$271,FALSE),LEN(VLOOKUP($A123,csapatok!$A:$CN,AX$271,FALSE))-6),'csapat-ranglista'!$A:$CC,AX$272,FALSE)/8,VLOOKUP(VLOOKUP($A123,csapatok!$A:$CN,AX$271,FALSE),'csapat-ranglista'!$A:$CC,AX$272,FALSE)/4),0)</f>
        <v>0</v>
      </c>
      <c r="AY123" s="226">
        <f>IFERROR(IF(RIGHT(VLOOKUP($A123,csapatok!$A:$GR,AY$271,FALSE),5)="Csere",VLOOKUP(LEFT(VLOOKUP($A123,csapatok!$A:$GR,AY$271,FALSE),LEN(VLOOKUP($A123,csapatok!$A:$GR,AY$271,FALSE))-6),'csapat-ranglista'!$A:$CC,AY$272,FALSE)/8,VLOOKUP(VLOOKUP($A123,csapatok!$A:$GR,AY$271,FALSE),'csapat-ranglista'!$A:$CC,AY$272,FALSE)/4),0)</f>
        <v>0</v>
      </c>
      <c r="AZ123" s="226">
        <f>IFERROR(IF(RIGHT(VLOOKUP($A123,csapatok!$A:$GR,AZ$271,FALSE),5)="Csere",VLOOKUP(LEFT(VLOOKUP($A123,csapatok!$A:$GR,AZ$271,FALSE),LEN(VLOOKUP($A123,csapatok!$A:$GR,AZ$271,FALSE))-6),'csapat-ranglista'!$A:$CC,AZ$272,FALSE)/8,VLOOKUP(VLOOKUP($A123,csapatok!$A:$GR,AZ$271,FALSE),'csapat-ranglista'!$A:$CC,AZ$272,FALSE)/4),0)</f>
        <v>0</v>
      </c>
      <c r="BA123" s="226">
        <f>IFERROR(IF(RIGHT(VLOOKUP($A123,csapatok!$A:$GR,BA$271,FALSE),5)="Csere",VLOOKUP(LEFT(VLOOKUP($A123,csapatok!$A:$GR,BA$271,FALSE),LEN(VLOOKUP($A123,csapatok!$A:$GR,BA$271,FALSE))-6),'csapat-ranglista'!$A:$CC,BA$272,FALSE)/8,VLOOKUP(VLOOKUP($A123,csapatok!$A:$GR,BA$271,FALSE),'csapat-ranglista'!$A:$CC,BA$272,FALSE)/4),0)</f>
        <v>0</v>
      </c>
      <c r="BB123" s="226">
        <f>IFERROR(IF(RIGHT(VLOOKUP($A123,csapatok!$A:$GR,BB$271,FALSE),5)="Csere",VLOOKUP(LEFT(VLOOKUP($A123,csapatok!$A:$GR,BB$271,FALSE),LEN(VLOOKUP($A123,csapatok!$A:$GR,BB$271,FALSE))-6),'csapat-ranglista'!$A:$CC,BB$272,FALSE)/8,VLOOKUP(VLOOKUP($A123,csapatok!$A:$GR,BB$271,FALSE),'csapat-ranglista'!$A:$CC,BB$272,FALSE)/4),0)</f>
        <v>0</v>
      </c>
      <c r="BC123" s="227">
        <f>versenyek!$ES$11*IFERROR(VLOOKUP(VLOOKUP($A123,versenyek!ER:ET,3,FALSE),szabalyok!$A$16:$B$23,2,FALSE)/4,0)</f>
        <v>0</v>
      </c>
      <c r="BD123" s="227">
        <f>versenyek!$EV$11*IFERROR(VLOOKUP(VLOOKUP($A123,versenyek!EU:EW,3,FALSE),szabalyok!$A$16:$B$23,2,FALSE)/4,0)</f>
        <v>0</v>
      </c>
      <c r="BE123" s="226">
        <f>IFERROR(IF(RIGHT(VLOOKUP($A123,csapatok!$A:$GR,BE$271,FALSE),5)="Csere",VLOOKUP(LEFT(VLOOKUP($A123,csapatok!$A:$GR,BE$271,FALSE),LEN(VLOOKUP($A123,csapatok!$A:$GR,BE$271,FALSE))-6),'csapat-ranglista'!$A:$CC,BE$272,FALSE)/8,VLOOKUP(VLOOKUP($A123,csapatok!$A:$GR,BE$271,FALSE),'csapat-ranglista'!$A:$CC,BE$272,FALSE)/4),0)</f>
        <v>0</v>
      </c>
      <c r="BF123" s="226">
        <f>IFERROR(IF(RIGHT(VLOOKUP($A123,csapatok!$A:$GR,BF$271,FALSE),5)="Csere",VLOOKUP(LEFT(VLOOKUP($A123,csapatok!$A:$GR,BF$271,FALSE),LEN(VLOOKUP($A123,csapatok!$A:$GR,BF$271,FALSE))-6),'csapat-ranglista'!$A:$CC,BF$272,FALSE)/8,VLOOKUP(VLOOKUP($A123,csapatok!$A:$GR,BF$271,FALSE),'csapat-ranglista'!$A:$CC,BF$272,FALSE)/4),0)</f>
        <v>0</v>
      </c>
      <c r="BG123" s="226">
        <f>IFERROR(IF(RIGHT(VLOOKUP($A123,csapatok!$A:$GR,BG$271,FALSE),5)="Csere",VLOOKUP(LEFT(VLOOKUP($A123,csapatok!$A:$GR,BG$271,FALSE),LEN(VLOOKUP($A123,csapatok!$A:$GR,BG$271,FALSE))-6),'csapat-ranglista'!$A:$CC,BG$272,FALSE)/8,VLOOKUP(VLOOKUP($A123,csapatok!$A:$GR,BG$271,FALSE),'csapat-ranglista'!$A:$CC,BG$272,FALSE)/4),0)</f>
        <v>0</v>
      </c>
      <c r="BH123" s="226">
        <f>IFERROR(IF(RIGHT(VLOOKUP($A123,csapatok!$A:$GR,BH$271,FALSE),5)="Csere",VLOOKUP(LEFT(VLOOKUP($A123,csapatok!$A:$GR,BH$271,FALSE),LEN(VLOOKUP($A123,csapatok!$A:$GR,BH$271,FALSE))-6),'csapat-ranglista'!$A:$CC,BH$272,FALSE)/8,VLOOKUP(VLOOKUP($A123,csapatok!$A:$GR,BH$271,FALSE),'csapat-ranglista'!$A:$CC,BH$272,FALSE)/4),0)</f>
        <v>0</v>
      </c>
      <c r="BI123" s="226">
        <f>IFERROR(IF(RIGHT(VLOOKUP($A123,csapatok!$A:$GR,BI$271,FALSE),5)="Csere",VLOOKUP(LEFT(VLOOKUP($A123,csapatok!$A:$GR,BI$271,FALSE),LEN(VLOOKUP($A123,csapatok!$A:$GR,BI$271,FALSE))-6),'csapat-ranglista'!$A:$CC,BI$272,FALSE)/8,VLOOKUP(VLOOKUP($A123,csapatok!$A:$GR,BI$271,FALSE),'csapat-ranglista'!$A:$CC,BI$272,FALSE)/4),0)</f>
        <v>0</v>
      </c>
      <c r="BJ123" s="226">
        <f>IFERROR(IF(RIGHT(VLOOKUP($A123,csapatok!$A:$GR,BJ$271,FALSE),5)="Csere",VLOOKUP(LEFT(VLOOKUP($A123,csapatok!$A:$GR,BJ$271,FALSE),LEN(VLOOKUP($A123,csapatok!$A:$GR,BJ$271,FALSE))-6),'csapat-ranglista'!$A:$CC,BJ$272,FALSE)/8,VLOOKUP(VLOOKUP($A123,csapatok!$A:$GR,BJ$271,FALSE),'csapat-ranglista'!$A:$CC,BJ$272,FALSE)/4),0)</f>
        <v>0</v>
      </c>
      <c r="BK123" s="226">
        <f>IFERROR(IF(RIGHT(VLOOKUP($A123,csapatok!$A:$GR,BK$271,FALSE),5)="Csere",VLOOKUP(LEFT(VLOOKUP($A123,csapatok!$A:$GR,BK$271,FALSE),LEN(VLOOKUP($A123,csapatok!$A:$GR,BK$271,FALSE))-6),'csapat-ranglista'!$A:$CC,BK$272,FALSE)/8,VLOOKUP(VLOOKUP($A123,csapatok!$A:$GR,BK$271,FALSE),'csapat-ranglista'!$A:$CC,BK$272,FALSE)/4),0)</f>
        <v>0</v>
      </c>
      <c r="BL123" s="226">
        <f>IFERROR(IF(RIGHT(VLOOKUP($A123,csapatok!$A:$GR,BL$271,FALSE),5)="Csere",VLOOKUP(LEFT(VLOOKUP($A123,csapatok!$A:$GR,BL$271,FALSE),LEN(VLOOKUP($A123,csapatok!$A:$GR,BL$271,FALSE))-6),'csapat-ranglista'!$A:$CC,BL$272,FALSE)/8,VLOOKUP(VLOOKUP($A123,csapatok!$A:$GR,BL$271,FALSE),'csapat-ranglista'!$A:$CC,BL$272,FALSE)/4),0)</f>
        <v>0</v>
      </c>
      <c r="BM123" s="226">
        <f>IFERROR(IF(RIGHT(VLOOKUP($A123,csapatok!$A:$GR,BM$271,FALSE),5)="Csere",VLOOKUP(LEFT(VLOOKUP($A123,csapatok!$A:$GR,BM$271,FALSE),LEN(VLOOKUP($A123,csapatok!$A:$GR,BM$271,FALSE))-6),'csapat-ranglista'!$A:$CC,BM$272,FALSE)/8,VLOOKUP(VLOOKUP($A123,csapatok!$A:$GR,BM$271,FALSE),'csapat-ranglista'!$A:$CC,BM$272,FALSE)/4),0)</f>
        <v>0</v>
      </c>
      <c r="BN123" s="226">
        <f>IFERROR(IF(RIGHT(VLOOKUP($A123,csapatok!$A:$GR,BN$271,FALSE),5)="Csere",VLOOKUP(LEFT(VLOOKUP($A123,csapatok!$A:$GR,BN$271,FALSE),LEN(VLOOKUP($A123,csapatok!$A:$GR,BN$271,FALSE))-6),'csapat-ranglista'!$A:$CC,BN$272,FALSE)/8,VLOOKUP(VLOOKUP($A123,csapatok!$A:$GR,BN$271,FALSE),'csapat-ranglista'!$A:$CC,BN$272,FALSE)/4),0)</f>
        <v>0</v>
      </c>
      <c r="BO123" s="226">
        <f>IFERROR(IF(RIGHT(VLOOKUP($A123,csapatok!$A:$GR,BO$271,FALSE),5)="Csere",VLOOKUP(LEFT(VLOOKUP($A123,csapatok!$A:$GR,BO$271,FALSE),LEN(VLOOKUP($A123,csapatok!$A:$GR,BO$271,FALSE))-6),'csapat-ranglista'!$A:$CC,BO$272,FALSE)/8,VLOOKUP(VLOOKUP($A123,csapatok!$A:$GR,BO$271,FALSE),'csapat-ranglista'!$A:$CC,BO$272,FALSE)/4),0)</f>
        <v>0</v>
      </c>
      <c r="BP123" s="226">
        <f>IFERROR(IF(RIGHT(VLOOKUP($A123,csapatok!$A:$GR,BP$271,FALSE),5)="Csere",VLOOKUP(LEFT(VLOOKUP($A123,csapatok!$A:$GR,BP$271,FALSE),LEN(VLOOKUP($A123,csapatok!$A:$GR,BP$271,FALSE))-6),'csapat-ranglista'!$A:$CC,BP$272,FALSE)/8,VLOOKUP(VLOOKUP($A123,csapatok!$A:$GR,BP$271,FALSE),'csapat-ranglista'!$A:$CC,BP$272,FALSE)/4),0)</f>
        <v>0</v>
      </c>
      <c r="BQ123" s="226">
        <f>IFERROR(IF(RIGHT(VLOOKUP($A123,csapatok!$A:$GR,BQ$271,FALSE),5)="Csere",VLOOKUP(LEFT(VLOOKUP($A123,csapatok!$A:$GR,BQ$271,FALSE),LEN(VLOOKUP($A123,csapatok!$A:$GR,BQ$271,FALSE))-6),'csapat-ranglista'!$A:$CC,BQ$272,FALSE)/8,VLOOKUP(VLOOKUP($A123,csapatok!$A:$GR,BQ$271,FALSE),'csapat-ranglista'!$A:$CC,BQ$272,FALSE)/4),0)</f>
        <v>0</v>
      </c>
      <c r="BR123" s="226">
        <f>IFERROR(IF(RIGHT(VLOOKUP($A123,csapatok!$A:$GR,BR$271,FALSE),5)="Csere",VLOOKUP(LEFT(VLOOKUP($A123,csapatok!$A:$GR,BR$271,FALSE),LEN(VLOOKUP($A123,csapatok!$A:$GR,BR$271,FALSE))-6),'csapat-ranglista'!$A:$CC,BR$272,FALSE)/8,VLOOKUP(VLOOKUP($A123,csapatok!$A:$GR,BR$271,FALSE),'csapat-ranglista'!$A:$CC,BR$272,FALSE)/4),0)</f>
        <v>0</v>
      </c>
      <c r="BS123" s="226">
        <f>IFERROR(IF(RIGHT(VLOOKUP($A123,csapatok!$A:$GR,BS$271,FALSE),5)="Csere",VLOOKUP(LEFT(VLOOKUP($A123,csapatok!$A:$GR,BS$271,FALSE),LEN(VLOOKUP($A123,csapatok!$A:$GR,BS$271,FALSE))-6),'csapat-ranglista'!$A:$CC,BS$272,FALSE)/8,VLOOKUP(VLOOKUP($A123,csapatok!$A:$GR,BS$271,FALSE),'csapat-ranglista'!$A:$CC,BS$272,FALSE)/4),0)</f>
        <v>0</v>
      </c>
      <c r="BT123" s="226">
        <f>IFERROR(IF(RIGHT(VLOOKUP($A123,csapatok!$A:$GR,BT$271,FALSE),5)="Csere",VLOOKUP(LEFT(VLOOKUP($A123,csapatok!$A:$GR,BT$271,FALSE),LEN(VLOOKUP($A123,csapatok!$A:$GR,BT$271,FALSE))-6),'csapat-ranglista'!$A:$CC,BT$272,FALSE)/8,VLOOKUP(VLOOKUP($A123,csapatok!$A:$GR,BT$271,FALSE),'csapat-ranglista'!$A:$CC,BT$272,FALSE)/4),0)</f>
        <v>0</v>
      </c>
      <c r="BU123" s="226">
        <f>IFERROR(IF(RIGHT(VLOOKUP($A123,csapatok!$A:$GR,BU$271,FALSE),5)="Csere",VLOOKUP(LEFT(VLOOKUP($A123,csapatok!$A:$GR,BU$271,FALSE),LEN(VLOOKUP($A123,csapatok!$A:$GR,BU$271,FALSE))-6),'csapat-ranglista'!$A:$CC,BU$272,FALSE)/8,VLOOKUP(VLOOKUP($A123,csapatok!$A:$GR,BU$271,FALSE),'csapat-ranglista'!$A:$CC,BU$272,FALSE)/4),0)</f>
        <v>0</v>
      </c>
      <c r="BV123" s="226">
        <f>IFERROR(IF(RIGHT(VLOOKUP($A123,csapatok!$A:$GR,BV$271,FALSE),5)="Csere",VLOOKUP(LEFT(VLOOKUP($A123,csapatok!$A:$GR,BV$271,FALSE),LEN(VLOOKUP($A123,csapatok!$A:$GR,BV$271,FALSE))-6),'csapat-ranglista'!$A:$CC,BV$272,FALSE)/8,VLOOKUP(VLOOKUP($A123,csapatok!$A:$GR,BV$271,FALSE),'csapat-ranglista'!$A:$CC,BV$272,FALSE)/4),0)</f>
        <v>0</v>
      </c>
      <c r="BW123" s="226">
        <f>IFERROR(IF(RIGHT(VLOOKUP($A123,csapatok!$A:$GR,BW$271,FALSE),5)="Csere",VLOOKUP(LEFT(VLOOKUP($A123,csapatok!$A:$GR,BW$271,FALSE),LEN(VLOOKUP($A123,csapatok!$A:$GR,BW$271,FALSE))-6),'csapat-ranglista'!$A:$CC,BW$272,FALSE)/8,VLOOKUP(VLOOKUP($A123,csapatok!$A:$GR,BW$271,FALSE),'csapat-ranglista'!$A:$CC,BW$272,FALSE)/4),0)</f>
        <v>0</v>
      </c>
      <c r="BX123" s="226">
        <f>IFERROR(IF(RIGHT(VLOOKUP($A123,csapatok!$A:$GR,BX$271,FALSE),5)="Csere",VLOOKUP(LEFT(VLOOKUP($A123,csapatok!$A:$GR,BX$271,FALSE),LEN(VLOOKUP($A123,csapatok!$A:$GR,BX$271,FALSE))-6),'csapat-ranglista'!$A:$CC,BX$272,FALSE)/8,VLOOKUP(VLOOKUP($A123,csapatok!$A:$GR,BX$271,FALSE),'csapat-ranglista'!$A:$CC,BX$272,FALSE)/4),0)</f>
        <v>0</v>
      </c>
      <c r="BY123" s="226">
        <f>IFERROR(IF(RIGHT(VLOOKUP($A123,csapatok!$A:$GR,BY$271,FALSE),5)="Csere",VLOOKUP(LEFT(VLOOKUP($A123,csapatok!$A:$GR,BY$271,FALSE),LEN(VLOOKUP($A123,csapatok!$A:$GR,BY$271,FALSE))-6),'csapat-ranglista'!$A:$CC,BY$272,FALSE)/8,VLOOKUP(VLOOKUP($A123,csapatok!$A:$GR,BY$271,FALSE),'csapat-ranglista'!$A:$CC,BY$272,FALSE)/4),0)</f>
        <v>0</v>
      </c>
      <c r="BZ123" s="226">
        <f>IFERROR(IF(RIGHT(VLOOKUP($A123,csapatok!$A:$GR,BZ$271,FALSE),5)="Csere",VLOOKUP(LEFT(VLOOKUP($A123,csapatok!$A:$GR,BZ$271,FALSE),LEN(VLOOKUP($A123,csapatok!$A:$GR,BZ$271,FALSE))-6),'csapat-ranglista'!$A:$CC,BZ$272,FALSE)/8,VLOOKUP(VLOOKUP($A123,csapatok!$A:$GR,BZ$271,FALSE),'csapat-ranglista'!$A:$CC,BZ$272,FALSE)/4),0)</f>
        <v>0</v>
      </c>
      <c r="CA123" s="226">
        <f>IFERROR(IF(RIGHT(VLOOKUP($A123,csapatok!$A:$GR,CA$271,FALSE),5)="Csere",VLOOKUP(LEFT(VLOOKUP($A123,csapatok!$A:$GR,CA$271,FALSE),LEN(VLOOKUP($A123,csapatok!$A:$GR,CA$271,FALSE))-6),'csapat-ranglista'!$A:$CC,CA$272,FALSE)/8,VLOOKUP(VLOOKUP($A123,csapatok!$A:$GR,CA$271,FALSE),'csapat-ranglista'!$A:$CC,CA$272,FALSE)/4),0)</f>
        <v>0</v>
      </c>
      <c r="CB123" s="226">
        <f>IFERROR(IF(RIGHT(VLOOKUP($A123,csapatok!$A:$GR,CB$271,FALSE),5)="Csere",VLOOKUP(LEFT(VLOOKUP($A123,csapatok!$A:$GR,CB$271,FALSE),LEN(VLOOKUP($A123,csapatok!$A:$GR,CB$271,FALSE))-6),'csapat-ranglista'!$A:$CC,CB$272,FALSE)/8,VLOOKUP(VLOOKUP($A123,csapatok!$A:$GR,CB$271,FALSE),'csapat-ranglista'!$A:$CC,CB$272,FALSE)/4),0)</f>
        <v>0</v>
      </c>
      <c r="CC123" s="226">
        <f>IFERROR(IF(RIGHT(VLOOKUP($A123,csapatok!$A:$GR,CC$271,FALSE),5)="Csere",VLOOKUP(LEFT(VLOOKUP($A123,csapatok!$A:$GR,CC$271,FALSE),LEN(VLOOKUP($A123,csapatok!$A:$GR,CC$271,FALSE))-6),'csapat-ranglista'!$A:$CC,CC$272,FALSE)/8,VLOOKUP(VLOOKUP($A123,csapatok!$A:$GR,CC$271,FALSE),'csapat-ranglista'!$A:$CC,CC$272,FALSE)/4),0)</f>
        <v>0</v>
      </c>
      <c r="CD123" s="226">
        <f>IFERROR(IF(RIGHT(VLOOKUP($A123,csapatok!$A:$GR,CD$271,FALSE),5)="Csere",VLOOKUP(LEFT(VLOOKUP($A123,csapatok!$A:$GR,CD$271,FALSE),LEN(VLOOKUP($A123,csapatok!$A:$GR,CD$271,FALSE))-6),'csapat-ranglista'!$A:$CC,CD$272,FALSE)/8,VLOOKUP(VLOOKUP($A123,csapatok!$A:$GR,CD$271,FALSE),'csapat-ranglista'!$A:$CC,CD$272,FALSE)/4),0)</f>
        <v>0</v>
      </c>
      <c r="CE123" s="226">
        <f>IFERROR(IF(RIGHT(VLOOKUP($A123,csapatok!$A:$GR,CE$271,FALSE),5)="Csere",VLOOKUP(LEFT(VLOOKUP($A123,csapatok!$A:$GR,CE$271,FALSE),LEN(VLOOKUP($A123,csapatok!$A:$GR,CE$271,FALSE))-6),'csapat-ranglista'!$A:$CC,CE$272,FALSE)/8,VLOOKUP(VLOOKUP($A123,csapatok!$A:$GR,CE$271,FALSE),'csapat-ranglista'!$A:$CC,CE$272,FALSE)/4),0)</f>
        <v>0</v>
      </c>
      <c r="CF123" s="226">
        <f>IFERROR(IF(RIGHT(VLOOKUP($A123,csapatok!$A:$GR,CF$271,FALSE),5)="Csere",VLOOKUP(LEFT(VLOOKUP($A123,csapatok!$A:$GR,CF$271,FALSE),LEN(VLOOKUP($A123,csapatok!$A:$GR,CF$271,FALSE))-6),'csapat-ranglista'!$A:$CC,CF$272,FALSE)/8,VLOOKUP(VLOOKUP($A123,csapatok!$A:$GR,CF$271,FALSE),'csapat-ranglista'!$A:$CC,CF$272,FALSE)/4),0)</f>
        <v>0</v>
      </c>
      <c r="CG123" s="226">
        <f>IFERROR(IF(RIGHT(VLOOKUP($A123,csapatok!$A:$GR,CG$271,FALSE),5)="Csere",VLOOKUP(LEFT(VLOOKUP($A123,csapatok!$A:$GR,CG$271,FALSE),LEN(VLOOKUP($A123,csapatok!$A:$GR,CG$271,FALSE))-6),'csapat-ranglista'!$A:$CC,CG$272,FALSE)/8,VLOOKUP(VLOOKUP($A123,csapatok!$A:$GR,CG$271,FALSE),'csapat-ranglista'!$A:$CC,CG$272,FALSE)/4),0)</f>
        <v>0</v>
      </c>
      <c r="CH123" s="226">
        <f>IFERROR(IF(RIGHT(VLOOKUP($A123,csapatok!$A:$GR,CH$271,FALSE),5)="Csere",VLOOKUP(LEFT(VLOOKUP($A123,csapatok!$A:$GR,CH$271,FALSE),LEN(VLOOKUP($A123,csapatok!$A:$GR,CH$271,FALSE))-6),'csapat-ranglista'!$A:$CC,CH$272,FALSE)/8,VLOOKUP(VLOOKUP($A123,csapatok!$A:$GR,CH$271,FALSE),'csapat-ranglista'!$A:$CC,CH$272,FALSE)/4),0)</f>
        <v>0</v>
      </c>
      <c r="CI123" s="226">
        <f>IFERROR(IF(RIGHT(VLOOKUP($A123,csapatok!$A:$GR,CI$271,FALSE),5)="Csere",VLOOKUP(LEFT(VLOOKUP($A123,csapatok!$A:$GR,CI$271,FALSE),LEN(VLOOKUP($A123,csapatok!$A:$GR,CI$271,FALSE))-6),'csapat-ranglista'!$A:$CC,CI$272,FALSE)/8,VLOOKUP(VLOOKUP($A123,csapatok!$A:$GR,CI$271,FALSE),'csapat-ranglista'!$A:$CC,CI$272,FALSE)/4),0)</f>
        <v>0</v>
      </c>
      <c r="CJ123" s="227">
        <f>versenyek!$IQ$11*IFERROR(VLOOKUP(VLOOKUP($A123,versenyek!IP:IR,3,FALSE),szabalyok!$A$16:$B$23,2,FALSE)/4,0)</f>
        <v>0</v>
      </c>
      <c r="CK123" s="227">
        <f>versenyek!$IT$11*IFERROR(VLOOKUP(VLOOKUP($A123,versenyek!IS:IU,3,FALSE),szabalyok!$A$16:$B$23,2,FALSE)/4,0)</f>
        <v>0</v>
      </c>
      <c r="CL123" s="226"/>
      <c r="CM123" s="250">
        <f t="shared" si="4"/>
        <v>0</v>
      </c>
    </row>
    <row r="124" spans="1:91">
      <c r="A124" s="32" t="s">
        <v>556</v>
      </c>
      <c r="B124" s="132"/>
      <c r="D124" s="32" t="s">
        <v>9</v>
      </c>
      <c r="E124" s="47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>
        <f>IFERROR(IF(RIGHT(VLOOKUP($A124,csapatok!$A:$BL,X$271,FALSE),5)="Csere",VLOOKUP(LEFT(VLOOKUP($A124,csapatok!$A:$BL,X$271,FALSE),LEN(VLOOKUP($A124,csapatok!$A:$BL,X$271,FALSE))-6),'csapat-ranglista'!$A:$CC,X$272,FALSE)/8,VLOOKUP(VLOOKUP($A124,csapatok!$A:$BL,X$271,FALSE),'csapat-ranglista'!$A:$CC,X$272,FALSE)/4),0)</f>
        <v>0</v>
      </c>
      <c r="Y124" s="32">
        <f>IFERROR(IF(RIGHT(VLOOKUP($A124,csapatok!$A:$BL,Y$271,FALSE),5)="Csere",VLOOKUP(LEFT(VLOOKUP($A124,csapatok!$A:$BL,Y$271,FALSE),LEN(VLOOKUP($A124,csapatok!$A:$BL,Y$271,FALSE))-6),'csapat-ranglista'!$A:$CC,Y$272,FALSE)/8,VLOOKUP(VLOOKUP($A124,csapatok!$A:$BL,Y$271,FALSE),'csapat-ranglista'!$A:$CC,Y$272,FALSE)/4),0)</f>
        <v>0</v>
      </c>
      <c r="Z124" s="32">
        <f>IFERROR(IF(RIGHT(VLOOKUP($A124,csapatok!$A:$BL,Z$271,FALSE),5)="Csere",VLOOKUP(LEFT(VLOOKUP($A124,csapatok!$A:$BL,Z$271,FALSE),LEN(VLOOKUP($A124,csapatok!$A:$BL,Z$271,FALSE))-6),'csapat-ranglista'!$A:$CC,Z$272,FALSE)/8,VLOOKUP(VLOOKUP($A124,csapatok!$A:$BL,Z$271,FALSE),'csapat-ranglista'!$A:$CC,Z$272,FALSE)/4),0)</f>
        <v>0</v>
      </c>
      <c r="AA124" s="32">
        <f>IFERROR(IF(RIGHT(VLOOKUP($A124,csapatok!$A:$BL,AA$271,FALSE),5)="Csere",VLOOKUP(LEFT(VLOOKUP($A124,csapatok!$A:$BL,AA$271,FALSE),LEN(VLOOKUP($A124,csapatok!$A:$BL,AA$271,FALSE))-6),'csapat-ranglista'!$A:$CC,AA$272,FALSE)/8,VLOOKUP(VLOOKUP($A124,csapatok!$A:$BL,AA$271,FALSE),'csapat-ranglista'!$A:$CC,AA$272,FALSE)/4),0)</f>
        <v>0</v>
      </c>
      <c r="AB124" s="226">
        <f>IFERROR(IF(RIGHT(VLOOKUP($A124,csapatok!$A:$BL,AB$271,FALSE),5)="Csere",VLOOKUP(LEFT(VLOOKUP($A124,csapatok!$A:$BL,AB$271,FALSE),LEN(VLOOKUP($A124,csapatok!$A:$BL,AB$271,FALSE))-6),'csapat-ranglista'!$A:$CC,AB$272,FALSE)/8,VLOOKUP(VLOOKUP($A124,csapatok!$A:$BL,AB$271,FALSE),'csapat-ranglista'!$A:$CC,AB$272,FALSE)/4),0)</f>
        <v>0</v>
      </c>
      <c r="AC124" s="226">
        <f>IFERROR(IF(RIGHT(VLOOKUP($A124,csapatok!$A:$BL,AC$271,FALSE),5)="Csere",VLOOKUP(LEFT(VLOOKUP($A124,csapatok!$A:$BL,AC$271,FALSE),LEN(VLOOKUP($A124,csapatok!$A:$BL,AC$271,FALSE))-6),'csapat-ranglista'!$A:$CC,AC$272,FALSE)/8,VLOOKUP(VLOOKUP($A124,csapatok!$A:$BL,AC$271,FALSE),'csapat-ranglista'!$A:$CC,AC$272,FALSE)/4),0)</f>
        <v>0</v>
      </c>
      <c r="AD124" s="226">
        <f>IFERROR(IF(RIGHT(VLOOKUP($A124,csapatok!$A:$BL,AD$271,FALSE),5)="Csere",VLOOKUP(LEFT(VLOOKUP($A124,csapatok!$A:$BL,AD$271,FALSE),LEN(VLOOKUP($A124,csapatok!$A:$BL,AD$271,FALSE))-6),'csapat-ranglista'!$A:$CC,AD$272,FALSE)/8,VLOOKUP(VLOOKUP($A124,csapatok!$A:$BL,AD$271,FALSE),'csapat-ranglista'!$A:$CC,AD$272,FALSE)/4),0)</f>
        <v>0</v>
      </c>
      <c r="AE124" s="226">
        <f>IFERROR(IF(RIGHT(VLOOKUP($A124,csapatok!$A:$BL,AE$271,FALSE),5)="Csere",VLOOKUP(LEFT(VLOOKUP($A124,csapatok!$A:$BL,AE$271,FALSE),LEN(VLOOKUP($A124,csapatok!$A:$BL,AE$271,FALSE))-6),'csapat-ranglista'!$A:$CC,AE$272,FALSE)/8,VLOOKUP(VLOOKUP($A124,csapatok!$A:$BL,AE$271,FALSE),'csapat-ranglista'!$A:$CC,AE$272,FALSE)/4),0)</f>
        <v>0</v>
      </c>
      <c r="AF124" s="226">
        <f>IFERROR(IF(RIGHT(VLOOKUP($A124,csapatok!$A:$BL,AF$271,FALSE),5)="Csere",VLOOKUP(LEFT(VLOOKUP($A124,csapatok!$A:$BL,AF$271,FALSE),LEN(VLOOKUP($A124,csapatok!$A:$BL,AF$271,FALSE))-6),'csapat-ranglista'!$A:$CC,AF$272,FALSE)/8,VLOOKUP(VLOOKUP($A124,csapatok!$A:$BL,AF$271,FALSE),'csapat-ranglista'!$A:$CC,AF$272,FALSE)/4),0)</f>
        <v>0</v>
      </c>
      <c r="AG124" s="226">
        <f>IFERROR(IF(RIGHT(VLOOKUP($A124,csapatok!$A:$BL,AG$271,FALSE),5)="Csere",VLOOKUP(LEFT(VLOOKUP($A124,csapatok!$A:$BL,AG$271,FALSE),LEN(VLOOKUP($A124,csapatok!$A:$BL,AG$271,FALSE))-6),'csapat-ranglista'!$A:$CC,AG$272,FALSE)/8,VLOOKUP(VLOOKUP($A124,csapatok!$A:$BL,AG$271,FALSE),'csapat-ranglista'!$A:$CC,AG$272,FALSE)/4),0)</f>
        <v>0</v>
      </c>
      <c r="AH124" s="226">
        <f>IFERROR(IF(RIGHT(VLOOKUP($A124,csapatok!$A:$BL,AH$271,FALSE),5)="Csere",VLOOKUP(LEFT(VLOOKUP($A124,csapatok!$A:$BL,AH$271,FALSE),LEN(VLOOKUP($A124,csapatok!$A:$BL,AH$271,FALSE))-6),'csapat-ranglista'!$A:$CC,AH$272,FALSE)/8,VLOOKUP(VLOOKUP($A124,csapatok!$A:$BL,AH$271,FALSE),'csapat-ranglista'!$A:$CC,AH$272,FALSE)/4),0)</f>
        <v>0</v>
      </c>
      <c r="AI124" s="226">
        <f>IFERROR(IF(RIGHT(VLOOKUP($A124,csapatok!$A:$BL,AI$271,FALSE),5)="Csere",VLOOKUP(LEFT(VLOOKUP($A124,csapatok!$A:$BL,AI$271,FALSE),LEN(VLOOKUP($A124,csapatok!$A:$BL,AI$271,FALSE))-6),'csapat-ranglista'!$A:$CC,AI$272,FALSE)/8,VLOOKUP(VLOOKUP($A124,csapatok!$A:$BL,AI$271,FALSE),'csapat-ranglista'!$A:$CC,AI$272,FALSE)/4),0)</f>
        <v>0</v>
      </c>
      <c r="AJ124" s="226">
        <f>IFERROR(IF(RIGHT(VLOOKUP($A124,csapatok!$A:$BL,AJ$271,FALSE),5)="Csere",VLOOKUP(LEFT(VLOOKUP($A124,csapatok!$A:$BL,AJ$271,FALSE),LEN(VLOOKUP($A124,csapatok!$A:$BL,AJ$271,FALSE))-6),'csapat-ranglista'!$A:$CC,AJ$272,FALSE)/8,VLOOKUP(VLOOKUP($A124,csapatok!$A:$BL,AJ$271,FALSE),'csapat-ranglista'!$A:$CC,AJ$272,FALSE)/2),0)</f>
        <v>0</v>
      </c>
      <c r="AK124" s="226">
        <f>IFERROR(IF(RIGHT(VLOOKUP($A124,csapatok!$A:$CN,AK$271,FALSE),5)="Csere",VLOOKUP(LEFT(VLOOKUP($A124,csapatok!$A:$CN,AK$271,FALSE),LEN(VLOOKUP($A124,csapatok!$A:$CN,AK$271,FALSE))-6),'csapat-ranglista'!$A:$CC,AK$272,FALSE)/8,VLOOKUP(VLOOKUP($A124,csapatok!$A:$CN,AK$271,FALSE),'csapat-ranglista'!$A:$CC,AK$272,FALSE)/4),0)</f>
        <v>0</v>
      </c>
      <c r="AL124" s="226">
        <f>IFERROR(IF(RIGHT(VLOOKUP($A124,csapatok!$A:$CN,AL$271,FALSE),5)="Csere",VLOOKUP(LEFT(VLOOKUP($A124,csapatok!$A:$CN,AL$271,FALSE),LEN(VLOOKUP($A124,csapatok!$A:$CN,AL$271,FALSE))-6),'csapat-ranglista'!$A:$CC,AL$272,FALSE)/8,VLOOKUP(VLOOKUP($A124,csapatok!$A:$CN,AL$271,FALSE),'csapat-ranglista'!$A:$CC,AL$272,FALSE)/4),0)</f>
        <v>0</v>
      </c>
      <c r="AM124" s="226">
        <f>IFERROR(IF(RIGHT(VLOOKUP($A124,csapatok!$A:$CN,AM$271,FALSE),5)="Csere",VLOOKUP(LEFT(VLOOKUP($A124,csapatok!$A:$CN,AM$271,FALSE),LEN(VLOOKUP($A124,csapatok!$A:$CN,AM$271,FALSE))-6),'csapat-ranglista'!$A:$CC,AM$272,FALSE)/8,VLOOKUP(VLOOKUP($A124,csapatok!$A:$CN,AM$271,FALSE),'csapat-ranglista'!$A:$CC,AM$272,FALSE)/4),0)</f>
        <v>0</v>
      </c>
      <c r="AN124" s="226">
        <f>IFERROR(IF(RIGHT(VLOOKUP($A124,csapatok!$A:$CN,AN$271,FALSE),5)="Csere",VLOOKUP(LEFT(VLOOKUP($A124,csapatok!$A:$CN,AN$271,FALSE),LEN(VLOOKUP($A124,csapatok!$A:$CN,AN$271,FALSE))-6),'csapat-ranglista'!$A:$CC,AN$272,FALSE)/8,VLOOKUP(VLOOKUP($A124,csapatok!$A:$CN,AN$271,FALSE),'csapat-ranglista'!$A:$CC,AN$272,FALSE)/4),0)</f>
        <v>0</v>
      </c>
      <c r="AO124" s="226">
        <f>IFERROR(IF(RIGHT(VLOOKUP($A124,csapatok!$A:$CN,AO$271,FALSE),5)="Csere",VLOOKUP(LEFT(VLOOKUP($A124,csapatok!$A:$CN,AO$271,FALSE),LEN(VLOOKUP($A124,csapatok!$A:$CN,AO$271,FALSE))-6),'csapat-ranglista'!$A:$CC,AO$272,FALSE)/8,VLOOKUP(VLOOKUP($A124,csapatok!$A:$CN,AO$271,FALSE),'csapat-ranglista'!$A:$CC,AO$272,FALSE)/4),0)</f>
        <v>0</v>
      </c>
      <c r="AP124" s="226">
        <f>IFERROR(IF(RIGHT(VLOOKUP($A124,csapatok!$A:$CN,AP$271,FALSE),5)="Csere",VLOOKUP(LEFT(VLOOKUP($A124,csapatok!$A:$CN,AP$271,FALSE),LEN(VLOOKUP($A124,csapatok!$A:$CN,AP$271,FALSE))-6),'csapat-ranglista'!$A:$CC,AP$272,FALSE)/8,VLOOKUP(VLOOKUP($A124,csapatok!$A:$CN,AP$271,FALSE),'csapat-ranglista'!$A:$CC,AP$272,FALSE)/4),0)</f>
        <v>0</v>
      </c>
      <c r="AQ124" s="226">
        <f>IFERROR(IF(RIGHT(VLOOKUP($A124,csapatok!$A:$CN,AQ$271,FALSE),5)="Csere",VLOOKUP(LEFT(VLOOKUP($A124,csapatok!$A:$CN,AQ$271,FALSE),LEN(VLOOKUP($A124,csapatok!$A:$CN,AQ$271,FALSE))-6),'csapat-ranglista'!$A:$CC,AQ$272,FALSE)/8,VLOOKUP(VLOOKUP($A124,csapatok!$A:$CN,AQ$271,FALSE),'csapat-ranglista'!$A:$CC,AQ$272,FALSE)/4),0)</f>
        <v>0</v>
      </c>
      <c r="AR124" s="226">
        <f>IFERROR(IF(RIGHT(VLOOKUP($A124,csapatok!$A:$CN,AR$271,FALSE),5)="Csere",VLOOKUP(LEFT(VLOOKUP($A124,csapatok!$A:$CN,AR$271,FALSE),LEN(VLOOKUP($A124,csapatok!$A:$CN,AR$271,FALSE))-6),'csapat-ranglista'!$A:$CC,AR$272,FALSE)/8,VLOOKUP(VLOOKUP($A124,csapatok!$A:$CN,AR$271,FALSE),'csapat-ranglista'!$A:$CC,AR$272,FALSE)/4),0)</f>
        <v>0</v>
      </c>
      <c r="AS124" s="226">
        <f>IFERROR(IF(RIGHT(VLOOKUP($A124,csapatok!$A:$CN,AS$271,FALSE),5)="Csere",VLOOKUP(LEFT(VLOOKUP($A124,csapatok!$A:$CN,AS$271,FALSE),LEN(VLOOKUP($A124,csapatok!$A:$CN,AS$271,FALSE))-6),'csapat-ranglista'!$A:$CC,AS$272,FALSE)/8,VLOOKUP(VLOOKUP($A124,csapatok!$A:$CN,AS$271,FALSE),'csapat-ranglista'!$A:$CC,AS$272,FALSE)/4),0)</f>
        <v>0</v>
      </c>
      <c r="AT124" s="226">
        <f>IFERROR(IF(RIGHT(VLOOKUP($A124,csapatok!$A:$CN,AT$271,FALSE),5)="Csere",VLOOKUP(LEFT(VLOOKUP($A124,csapatok!$A:$CN,AT$271,FALSE),LEN(VLOOKUP($A124,csapatok!$A:$CN,AT$271,FALSE))-6),'csapat-ranglista'!$A:$CC,AT$272,FALSE)/8,VLOOKUP(VLOOKUP($A124,csapatok!$A:$CN,AT$271,FALSE),'csapat-ranglista'!$A:$CC,AT$272,FALSE)/4),0)</f>
        <v>0</v>
      </c>
      <c r="AU124" s="226">
        <f>IFERROR(IF(RIGHT(VLOOKUP($A124,csapatok!$A:$CN,AU$271,FALSE),5)="Csere",VLOOKUP(LEFT(VLOOKUP($A124,csapatok!$A:$CN,AU$271,FALSE),LEN(VLOOKUP($A124,csapatok!$A:$CN,AU$271,FALSE))-6),'csapat-ranglista'!$A:$CC,AU$272,FALSE)/8,VLOOKUP(VLOOKUP($A124,csapatok!$A:$CN,AU$271,FALSE),'csapat-ranglista'!$A:$CC,AU$272,FALSE)/4),0)</f>
        <v>0</v>
      </c>
      <c r="AV124" s="226">
        <f>IFERROR(IF(RIGHT(VLOOKUP($A124,csapatok!$A:$CN,AV$271,FALSE),5)="Csere",VLOOKUP(LEFT(VLOOKUP($A124,csapatok!$A:$CN,AV$271,FALSE),LEN(VLOOKUP($A124,csapatok!$A:$CN,AV$271,FALSE))-6),'csapat-ranglista'!$A:$CC,AV$272,FALSE)/8,VLOOKUP(VLOOKUP($A124,csapatok!$A:$CN,AV$271,FALSE),'csapat-ranglista'!$A:$CC,AV$272,FALSE)/4),0)</f>
        <v>0</v>
      </c>
      <c r="AW124" s="226">
        <f>IFERROR(IF(RIGHT(VLOOKUP($A124,csapatok!$A:$CN,AW$271,FALSE),5)="Csere",VLOOKUP(LEFT(VLOOKUP($A124,csapatok!$A:$CN,AW$271,FALSE),LEN(VLOOKUP($A124,csapatok!$A:$CN,AW$271,FALSE))-6),'csapat-ranglista'!$A:$CC,AW$272,FALSE)/8,VLOOKUP(VLOOKUP($A124,csapatok!$A:$CN,AW$271,FALSE),'csapat-ranglista'!$A:$CC,AW$272,FALSE)/4),0)</f>
        <v>0</v>
      </c>
      <c r="AX124" s="226">
        <f>IFERROR(IF(RIGHT(VLOOKUP($A124,csapatok!$A:$CN,AX$271,FALSE),5)="Csere",VLOOKUP(LEFT(VLOOKUP($A124,csapatok!$A:$CN,AX$271,FALSE),LEN(VLOOKUP($A124,csapatok!$A:$CN,AX$271,FALSE))-6),'csapat-ranglista'!$A:$CC,AX$272,FALSE)/8,VLOOKUP(VLOOKUP($A124,csapatok!$A:$CN,AX$271,FALSE),'csapat-ranglista'!$A:$CC,AX$272,FALSE)/4),0)</f>
        <v>0</v>
      </c>
      <c r="AY124" s="226">
        <f>IFERROR(IF(RIGHT(VLOOKUP($A124,csapatok!$A:$GR,AY$271,FALSE),5)="Csere",VLOOKUP(LEFT(VLOOKUP($A124,csapatok!$A:$GR,AY$271,FALSE),LEN(VLOOKUP($A124,csapatok!$A:$GR,AY$271,FALSE))-6),'csapat-ranglista'!$A:$CC,AY$272,FALSE)/8,VLOOKUP(VLOOKUP($A124,csapatok!$A:$GR,AY$271,FALSE),'csapat-ranglista'!$A:$CC,AY$272,FALSE)/4),0)</f>
        <v>0</v>
      </c>
      <c r="AZ124" s="226">
        <f>IFERROR(IF(RIGHT(VLOOKUP($A124,csapatok!$A:$GR,AZ$271,FALSE),5)="Csere",VLOOKUP(LEFT(VLOOKUP($A124,csapatok!$A:$GR,AZ$271,FALSE),LEN(VLOOKUP($A124,csapatok!$A:$GR,AZ$271,FALSE))-6),'csapat-ranglista'!$A:$CC,AZ$272,FALSE)/8,VLOOKUP(VLOOKUP($A124,csapatok!$A:$GR,AZ$271,FALSE),'csapat-ranglista'!$A:$CC,AZ$272,FALSE)/4),0)</f>
        <v>0</v>
      </c>
      <c r="BA124" s="226">
        <f>IFERROR(IF(RIGHT(VLOOKUP($A124,csapatok!$A:$GR,BA$271,FALSE),5)="Csere",VLOOKUP(LEFT(VLOOKUP($A124,csapatok!$A:$GR,BA$271,FALSE),LEN(VLOOKUP($A124,csapatok!$A:$GR,BA$271,FALSE))-6),'csapat-ranglista'!$A:$CC,BA$272,FALSE)/8,VLOOKUP(VLOOKUP($A124,csapatok!$A:$GR,BA$271,FALSE),'csapat-ranglista'!$A:$CC,BA$272,FALSE)/4),0)</f>
        <v>0</v>
      </c>
      <c r="BB124" s="226">
        <f>IFERROR(IF(RIGHT(VLOOKUP($A124,csapatok!$A:$GR,BB$271,FALSE),5)="Csere",VLOOKUP(LEFT(VLOOKUP($A124,csapatok!$A:$GR,BB$271,FALSE),LEN(VLOOKUP($A124,csapatok!$A:$GR,BB$271,FALSE))-6),'csapat-ranglista'!$A:$CC,BB$272,FALSE)/8,VLOOKUP(VLOOKUP($A124,csapatok!$A:$GR,BB$271,FALSE),'csapat-ranglista'!$A:$CC,BB$272,FALSE)/4),0)</f>
        <v>0</v>
      </c>
      <c r="BC124" s="227">
        <f>versenyek!$ES$11*IFERROR(VLOOKUP(VLOOKUP($A124,versenyek!ER:ET,3,FALSE),szabalyok!$A$16:$B$23,2,FALSE)/4,0)</f>
        <v>0</v>
      </c>
      <c r="BD124" s="227">
        <f>versenyek!$EV$11*IFERROR(VLOOKUP(VLOOKUP($A124,versenyek!EU:EW,3,FALSE),szabalyok!$A$16:$B$23,2,FALSE)/4,0)</f>
        <v>0</v>
      </c>
      <c r="BE124" s="226">
        <f>IFERROR(IF(RIGHT(VLOOKUP($A124,csapatok!$A:$GR,BE$271,FALSE),5)="Csere",VLOOKUP(LEFT(VLOOKUP($A124,csapatok!$A:$GR,BE$271,FALSE),LEN(VLOOKUP($A124,csapatok!$A:$GR,BE$271,FALSE))-6),'csapat-ranglista'!$A:$CC,BE$272,FALSE)/8,VLOOKUP(VLOOKUP($A124,csapatok!$A:$GR,BE$271,FALSE),'csapat-ranglista'!$A:$CC,BE$272,FALSE)/4),0)</f>
        <v>0</v>
      </c>
      <c r="BF124" s="226">
        <f>IFERROR(IF(RIGHT(VLOOKUP($A124,csapatok!$A:$GR,BF$271,FALSE),5)="Csere",VLOOKUP(LEFT(VLOOKUP($A124,csapatok!$A:$GR,BF$271,FALSE),LEN(VLOOKUP($A124,csapatok!$A:$GR,BF$271,FALSE))-6),'csapat-ranglista'!$A:$CC,BF$272,FALSE)/8,VLOOKUP(VLOOKUP($A124,csapatok!$A:$GR,BF$271,FALSE),'csapat-ranglista'!$A:$CC,BF$272,FALSE)/4),0)</f>
        <v>0</v>
      </c>
      <c r="BG124" s="226">
        <f>IFERROR(IF(RIGHT(VLOOKUP($A124,csapatok!$A:$GR,BG$271,FALSE),5)="Csere",VLOOKUP(LEFT(VLOOKUP($A124,csapatok!$A:$GR,BG$271,FALSE),LEN(VLOOKUP($A124,csapatok!$A:$GR,BG$271,FALSE))-6),'csapat-ranglista'!$A:$CC,BG$272,FALSE)/8,VLOOKUP(VLOOKUP($A124,csapatok!$A:$GR,BG$271,FALSE),'csapat-ranglista'!$A:$CC,BG$272,FALSE)/4),0)</f>
        <v>0</v>
      </c>
      <c r="BH124" s="226">
        <f>IFERROR(IF(RIGHT(VLOOKUP($A124,csapatok!$A:$GR,BH$271,FALSE),5)="Csere",VLOOKUP(LEFT(VLOOKUP($A124,csapatok!$A:$GR,BH$271,FALSE),LEN(VLOOKUP($A124,csapatok!$A:$GR,BH$271,FALSE))-6),'csapat-ranglista'!$A:$CC,BH$272,FALSE)/8,VLOOKUP(VLOOKUP($A124,csapatok!$A:$GR,BH$271,FALSE),'csapat-ranglista'!$A:$CC,BH$272,FALSE)/4),0)</f>
        <v>0</v>
      </c>
      <c r="BI124" s="226">
        <f>IFERROR(IF(RIGHT(VLOOKUP($A124,csapatok!$A:$GR,BI$271,FALSE),5)="Csere",VLOOKUP(LEFT(VLOOKUP($A124,csapatok!$A:$GR,BI$271,FALSE),LEN(VLOOKUP($A124,csapatok!$A:$GR,BI$271,FALSE))-6),'csapat-ranglista'!$A:$CC,BI$272,FALSE)/8,VLOOKUP(VLOOKUP($A124,csapatok!$A:$GR,BI$271,FALSE),'csapat-ranglista'!$A:$CC,BI$272,FALSE)/4),0)</f>
        <v>0</v>
      </c>
      <c r="BJ124" s="226">
        <f>IFERROR(IF(RIGHT(VLOOKUP($A124,csapatok!$A:$GR,BJ$271,FALSE),5)="Csere",VLOOKUP(LEFT(VLOOKUP($A124,csapatok!$A:$GR,BJ$271,FALSE),LEN(VLOOKUP($A124,csapatok!$A:$GR,BJ$271,FALSE))-6),'csapat-ranglista'!$A:$CC,BJ$272,FALSE)/8,VLOOKUP(VLOOKUP($A124,csapatok!$A:$GR,BJ$271,FALSE),'csapat-ranglista'!$A:$CC,BJ$272,FALSE)/4),0)</f>
        <v>0</v>
      </c>
      <c r="BK124" s="226">
        <f>IFERROR(IF(RIGHT(VLOOKUP($A124,csapatok!$A:$GR,BK$271,FALSE),5)="Csere",VLOOKUP(LEFT(VLOOKUP($A124,csapatok!$A:$GR,BK$271,FALSE),LEN(VLOOKUP($A124,csapatok!$A:$GR,BK$271,FALSE))-6),'csapat-ranglista'!$A:$CC,BK$272,FALSE)/8,VLOOKUP(VLOOKUP($A124,csapatok!$A:$GR,BK$271,FALSE),'csapat-ranglista'!$A:$CC,BK$272,FALSE)/4),0)</f>
        <v>0</v>
      </c>
      <c r="BL124" s="226">
        <f>IFERROR(IF(RIGHT(VLOOKUP($A124,csapatok!$A:$GR,BL$271,FALSE),5)="Csere",VLOOKUP(LEFT(VLOOKUP($A124,csapatok!$A:$GR,BL$271,FALSE),LEN(VLOOKUP($A124,csapatok!$A:$GR,BL$271,FALSE))-6),'csapat-ranglista'!$A:$CC,BL$272,FALSE)/8,VLOOKUP(VLOOKUP($A124,csapatok!$A:$GR,BL$271,FALSE),'csapat-ranglista'!$A:$CC,BL$272,FALSE)/4),0)</f>
        <v>0</v>
      </c>
      <c r="BM124" s="226">
        <f>IFERROR(IF(RIGHT(VLOOKUP($A124,csapatok!$A:$GR,BM$271,FALSE),5)="Csere",VLOOKUP(LEFT(VLOOKUP($A124,csapatok!$A:$GR,BM$271,FALSE),LEN(VLOOKUP($A124,csapatok!$A:$GR,BM$271,FALSE))-6),'csapat-ranglista'!$A:$CC,BM$272,FALSE)/8,VLOOKUP(VLOOKUP($A124,csapatok!$A:$GR,BM$271,FALSE),'csapat-ranglista'!$A:$CC,BM$272,FALSE)/4),0)</f>
        <v>0</v>
      </c>
      <c r="BN124" s="226">
        <f>IFERROR(IF(RIGHT(VLOOKUP($A124,csapatok!$A:$GR,BN$271,FALSE),5)="Csere",VLOOKUP(LEFT(VLOOKUP($A124,csapatok!$A:$GR,BN$271,FALSE),LEN(VLOOKUP($A124,csapatok!$A:$GR,BN$271,FALSE))-6),'csapat-ranglista'!$A:$CC,BN$272,FALSE)/8,VLOOKUP(VLOOKUP($A124,csapatok!$A:$GR,BN$271,FALSE),'csapat-ranglista'!$A:$CC,BN$272,FALSE)/4),0)</f>
        <v>0</v>
      </c>
      <c r="BO124" s="226">
        <f>IFERROR(IF(RIGHT(VLOOKUP($A124,csapatok!$A:$GR,BO$271,FALSE),5)="Csere",VLOOKUP(LEFT(VLOOKUP($A124,csapatok!$A:$GR,BO$271,FALSE),LEN(VLOOKUP($A124,csapatok!$A:$GR,BO$271,FALSE))-6),'csapat-ranglista'!$A:$CC,BO$272,FALSE)/8,VLOOKUP(VLOOKUP($A124,csapatok!$A:$GR,BO$271,FALSE),'csapat-ranglista'!$A:$CC,BO$272,FALSE)/4),0)</f>
        <v>0</v>
      </c>
      <c r="BP124" s="226">
        <f>IFERROR(IF(RIGHT(VLOOKUP($A124,csapatok!$A:$GR,BP$271,FALSE),5)="Csere",VLOOKUP(LEFT(VLOOKUP($A124,csapatok!$A:$GR,BP$271,FALSE),LEN(VLOOKUP($A124,csapatok!$A:$GR,BP$271,FALSE))-6),'csapat-ranglista'!$A:$CC,BP$272,FALSE)/8,VLOOKUP(VLOOKUP($A124,csapatok!$A:$GR,BP$271,FALSE),'csapat-ranglista'!$A:$CC,BP$272,FALSE)/4),0)</f>
        <v>0</v>
      </c>
      <c r="BQ124" s="226">
        <f>IFERROR(IF(RIGHT(VLOOKUP($A124,csapatok!$A:$GR,BQ$271,FALSE),5)="Csere",VLOOKUP(LEFT(VLOOKUP($A124,csapatok!$A:$GR,BQ$271,FALSE),LEN(VLOOKUP($A124,csapatok!$A:$GR,BQ$271,FALSE))-6),'csapat-ranglista'!$A:$CC,BQ$272,FALSE)/8,VLOOKUP(VLOOKUP($A124,csapatok!$A:$GR,BQ$271,FALSE),'csapat-ranglista'!$A:$CC,BQ$272,FALSE)/4),0)</f>
        <v>0</v>
      </c>
      <c r="BR124" s="226">
        <f>IFERROR(IF(RIGHT(VLOOKUP($A124,csapatok!$A:$GR,BR$271,FALSE),5)="Csere",VLOOKUP(LEFT(VLOOKUP($A124,csapatok!$A:$GR,BR$271,FALSE),LEN(VLOOKUP($A124,csapatok!$A:$GR,BR$271,FALSE))-6),'csapat-ranglista'!$A:$CC,BR$272,FALSE)/8,VLOOKUP(VLOOKUP($A124,csapatok!$A:$GR,BR$271,FALSE),'csapat-ranglista'!$A:$CC,BR$272,FALSE)/4),0)</f>
        <v>0</v>
      </c>
      <c r="BS124" s="226">
        <f>IFERROR(IF(RIGHT(VLOOKUP($A124,csapatok!$A:$GR,BS$271,FALSE),5)="Csere",VLOOKUP(LEFT(VLOOKUP($A124,csapatok!$A:$GR,BS$271,FALSE),LEN(VLOOKUP($A124,csapatok!$A:$GR,BS$271,FALSE))-6),'csapat-ranglista'!$A:$CC,BS$272,FALSE)/8,VLOOKUP(VLOOKUP($A124,csapatok!$A:$GR,BS$271,FALSE),'csapat-ranglista'!$A:$CC,BS$272,FALSE)/4),0)</f>
        <v>0</v>
      </c>
      <c r="BT124" s="226">
        <f>IFERROR(IF(RIGHT(VLOOKUP($A124,csapatok!$A:$GR,BT$271,FALSE),5)="Csere",VLOOKUP(LEFT(VLOOKUP($A124,csapatok!$A:$GR,BT$271,FALSE),LEN(VLOOKUP($A124,csapatok!$A:$GR,BT$271,FALSE))-6),'csapat-ranglista'!$A:$CC,BT$272,FALSE)/8,VLOOKUP(VLOOKUP($A124,csapatok!$A:$GR,BT$271,FALSE),'csapat-ranglista'!$A:$CC,BT$272,FALSE)/4),0)</f>
        <v>0</v>
      </c>
      <c r="BU124" s="226">
        <f>IFERROR(IF(RIGHT(VLOOKUP($A124,csapatok!$A:$GR,BU$271,FALSE),5)="Csere",VLOOKUP(LEFT(VLOOKUP($A124,csapatok!$A:$GR,BU$271,FALSE),LEN(VLOOKUP($A124,csapatok!$A:$GR,BU$271,FALSE))-6),'csapat-ranglista'!$A:$CC,BU$272,FALSE)/8,VLOOKUP(VLOOKUP($A124,csapatok!$A:$GR,BU$271,FALSE),'csapat-ranglista'!$A:$CC,BU$272,FALSE)/4),0)</f>
        <v>0</v>
      </c>
      <c r="BV124" s="226">
        <f>IFERROR(IF(RIGHT(VLOOKUP($A124,csapatok!$A:$GR,BV$271,FALSE),5)="Csere",VLOOKUP(LEFT(VLOOKUP($A124,csapatok!$A:$GR,BV$271,FALSE),LEN(VLOOKUP($A124,csapatok!$A:$GR,BV$271,FALSE))-6),'csapat-ranglista'!$A:$CC,BV$272,FALSE)/8,VLOOKUP(VLOOKUP($A124,csapatok!$A:$GR,BV$271,FALSE),'csapat-ranglista'!$A:$CC,BV$272,FALSE)/4),0)</f>
        <v>0</v>
      </c>
      <c r="BW124" s="226">
        <f>IFERROR(IF(RIGHT(VLOOKUP($A124,csapatok!$A:$GR,BW$271,FALSE),5)="Csere",VLOOKUP(LEFT(VLOOKUP($A124,csapatok!$A:$GR,BW$271,FALSE),LEN(VLOOKUP($A124,csapatok!$A:$GR,BW$271,FALSE))-6),'csapat-ranglista'!$A:$CC,BW$272,FALSE)/8,VLOOKUP(VLOOKUP($A124,csapatok!$A:$GR,BW$271,FALSE),'csapat-ranglista'!$A:$CC,BW$272,FALSE)/4),0)</f>
        <v>0</v>
      </c>
      <c r="BX124" s="226">
        <f>IFERROR(IF(RIGHT(VLOOKUP($A124,csapatok!$A:$GR,BX$271,FALSE),5)="Csere",VLOOKUP(LEFT(VLOOKUP($A124,csapatok!$A:$GR,BX$271,FALSE),LEN(VLOOKUP($A124,csapatok!$A:$GR,BX$271,FALSE))-6),'csapat-ranglista'!$A:$CC,BX$272,FALSE)/8,VLOOKUP(VLOOKUP($A124,csapatok!$A:$GR,BX$271,FALSE),'csapat-ranglista'!$A:$CC,BX$272,FALSE)/4),0)</f>
        <v>0</v>
      </c>
      <c r="BY124" s="226">
        <f>IFERROR(IF(RIGHT(VLOOKUP($A124,csapatok!$A:$GR,BY$271,FALSE),5)="Csere",VLOOKUP(LEFT(VLOOKUP($A124,csapatok!$A:$GR,BY$271,FALSE),LEN(VLOOKUP($A124,csapatok!$A:$GR,BY$271,FALSE))-6),'csapat-ranglista'!$A:$CC,BY$272,FALSE)/8,VLOOKUP(VLOOKUP($A124,csapatok!$A:$GR,BY$271,FALSE),'csapat-ranglista'!$A:$CC,BY$272,FALSE)/4),0)</f>
        <v>0</v>
      </c>
      <c r="BZ124" s="226">
        <f>IFERROR(IF(RIGHT(VLOOKUP($A124,csapatok!$A:$GR,BZ$271,FALSE),5)="Csere",VLOOKUP(LEFT(VLOOKUP($A124,csapatok!$A:$GR,BZ$271,FALSE),LEN(VLOOKUP($A124,csapatok!$A:$GR,BZ$271,FALSE))-6),'csapat-ranglista'!$A:$CC,BZ$272,FALSE)/8,VLOOKUP(VLOOKUP($A124,csapatok!$A:$GR,BZ$271,FALSE),'csapat-ranglista'!$A:$CC,BZ$272,FALSE)/4),0)</f>
        <v>0</v>
      </c>
      <c r="CA124" s="226">
        <f>IFERROR(IF(RIGHT(VLOOKUP($A124,csapatok!$A:$GR,CA$271,FALSE),5)="Csere",VLOOKUP(LEFT(VLOOKUP($A124,csapatok!$A:$GR,CA$271,FALSE),LEN(VLOOKUP($A124,csapatok!$A:$GR,CA$271,FALSE))-6),'csapat-ranglista'!$A:$CC,CA$272,FALSE)/8,VLOOKUP(VLOOKUP($A124,csapatok!$A:$GR,CA$271,FALSE),'csapat-ranglista'!$A:$CC,CA$272,FALSE)/4),0)</f>
        <v>0</v>
      </c>
      <c r="CB124" s="226">
        <f>IFERROR(IF(RIGHT(VLOOKUP($A124,csapatok!$A:$GR,CB$271,FALSE),5)="Csere",VLOOKUP(LEFT(VLOOKUP($A124,csapatok!$A:$GR,CB$271,FALSE),LEN(VLOOKUP($A124,csapatok!$A:$GR,CB$271,FALSE))-6),'csapat-ranglista'!$A:$CC,CB$272,FALSE)/8,VLOOKUP(VLOOKUP($A124,csapatok!$A:$GR,CB$271,FALSE),'csapat-ranglista'!$A:$CC,CB$272,FALSE)/4),0)</f>
        <v>0</v>
      </c>
      <c r="CC124" s="226">
        <f>IFERROR(IF(RIGHT(VLOOKUP($A124,csapatok!$A:$GR,CC$271,FALSE),5)="Csere",VLOOKUP(LEFT(VLOOKUP($A124,csapatok!$A:$GR,CC$271,FALSE),LEN(VLOOKUP($A124,csapatok!$A:$GR,CC$271,FALSE))-6),'csapat-ranglista'!$A:$CC,CC$272,FALSE)/8,VLOOKUP(VLOOKUP($A124,csapatok!$A:$GR,CC$271,FALSE),'csapat-ranglista'!$A:$CC,CC$272,FALSE)/4),0)</f>
        <v>0</v>
      </c>
      <c r="CD124" s="226">
        <f>IFERROR(IF(RIGHT(VLOOKUP($A124,csapatok!$A:$GR,CD$271,FALSE),5)="Csere",VLOOKUP(LEFT(VLOOKUP($A124,csapatok!$A:$GR,CD$271,FALSE),LEN(VLOOKUP($A124,csapatok!$A:$GR,CD$271,FALSE))-6),'csapat-ranglista'!$A:$CC,CD$272,FALSE)/8,VLOOKUP(VLOOKUP($A124,csapatok!$A:$GR,CD$271,FALSE),'csapat-ranglista'!$A:$CC,CD$272,FALSE)/4),0)</f>
        <v>0</v>
      </c>
      <c r="CE124" s="226">
        <f>IFERROR(IF(RIGHT(VLOOKUP($A124,csapatok!$A:$GR,CE$271,FALSE),5)="Csere",VLOOKUP(LEFT(VLOOKUP($A124,csapatok!$A:$GR,CE$271,FALSE),LEN(VLOOKUP($A124,csapatok!$A:$GR,CE$271,FALSE))-6),'csapat-ranglista'!$A:$CC,CE$272,FALSE)/8,VLOOKUP(VLOOKUP($A124,csapatok!$A:$GR,CE$271,FALSE),'csapat-ranglista'!$A:$CC,CE$272,FALSE)/4),0)</f>
        <v>0</v>
      </c>
      <c r="CF124" s="226">
        <f>IFERROR(IF(RIGHT(VLOOKUP($A124,csapatok!$A:$GR,CF$271,FALSE),5)="Csere",VLOOKUP(LEFT(VLOOKUP($A124,csapatok!$A:$GR,CF$271,FALSE),LEN(VLOOKUP($A124,csapatok!$A:$GR,CF$271,FALSE))-6),'csapat-ranglista'!$A:$CC,CF$272,FALSE)/8,VLOOKUP(VLOOKUP($A124,csapatok!$A:$GR,CF$271,FALSE),'csapat-ranglista'!$A:$CC,CF$272,FALSE)/4),0)</f>
        <v>0</v>
      </c>
      <c r="CG124" s="226">
        <f>IFERROR(IF(RIGHT(VLOOKUP($A124,csapatok!$A:$GR,CG$271,FALSE),5)="Csere",VLOOKUP(LEFT(VLOOKUP($A124,csapatok!$A:$GR,CG$271,FALSE),LEN(VLOOKUP($A124,csapatok!$A:$GR,CG$271,FALSE))-6),'csapat-ranglista'!$A:$CC,CG$272,FALSE)/8,VLOOKUP(VLOOKUP($A124,csapatok!$A:$GR,CG$271,FALSE),'csapat-ranglista'!$A:$CC,CG$272,FALSE)/4),0)</f>
        <v>0</v>
      </c>
      <c r="CH124" s="226">
        <f>IFERROR(IF(RIGHT(VLOOKUP($A124,csapatok!$A:$GR,CH$271,FALSE),5)="Csere",VLOOKUP(LEFT(VLOOKUP($A124,csapatok!$A:$GR,CH$271,FALSE),LEN(VLOOKUP($A124,csapatok!$A:$GR,CH$271,FALSE))-6),'csapat-ranglista'!$A:$CC,CH$272,FALSE)/8,VLOOKUP(VLOOKUP($A124,csapatok!$A:$GR,CH$271,FALSE),'csapat-ranglista'!$A:$CC,CH$272,FALSE)/4),0)</f>
        <v>0</v>
      </c>
      <c r="CI124" s="226">
        <f>IFERROR(IF(RIGHT(VLOOKUP($A124,csapatok!$A:$GR,CI$271,FALSE),5)="Csere",VLOOKUP(LEFT(VLOOKUP($A124,csapatok!$A:$GR,CI$271,FALSE),LEN(VLOOKUP($A124,csapatok!$A:$GR,CI$271,FALSE))-6),'csapat-ranglista'!$A:$CC,CI$272,FALSE)/8,VLOOKUP(VLOOKUP($A124,csapatok!$A:$GR,CI$271,FALSE),'csapat-ranglista'!$A:$CC,CI$272,FALSE)/4),0)</f>
        <v>0</v>
      </c>
      <c r="CJ124" s="227">
        <f>versenyek!$IQ$11*IFERROR(VLOOKUP(VLOOKUP($A124,versenyek!IP:IR,3,FALSE),szabalyok!$A$16:$B$23,2,FALSE)/4,0)</f>
        <v>0</v>
      </c>
      <c r="CK124" s="227">
        <f>versenyek!$IT$11*IFERROR(VLOOKUP(VLOOKUP($A124,versenyek!IS:IU,3,FALSE),szabalyok!$A$16:$B$23,2,FALSE)/4,0)</f>
        <v>0</v>
      </c>
      <c r="CL124" s="226"/>
      <c r="CM124" s="250">
        <f t="shared" si="4"/>
        <v>0</v>
      </c>
    </row>
    <row r="125" spans="1:91">
      <c r="A125" s="32" t="s">
        <v>294</v>
      </c>
      <c r="B125" s="2">
        <v>33143</v>
      </c>
      <c r="C125" s="133" t="str">
        <f>IF(B125=0,"",IF(B125&lt;$C$1,"felnőtt","ifi"))</f>
        <v>ifi</v>
      </c>
      <c r="D125" s="32" t="s">
        <v>9</v>
      </c>
      <c r="E125" s="47">
        <v>0</v>
      </c>
      <c r="F125" s="32">
        <v>0</v>
      </c>
      <c r="G125" s="32">
        <v>0</v>
      </c>
      <c r="H125" s="32">
        <v>0</v>
      </c>
      <c r="I125" s="32">
        <v>0</v>
      </c>
      <c r="J125" s="32">
        <v>0</v>
      </c>
      <c r="K125" s="32">
        <v>0</v>
      </c>
      <c r="L125" s="32">
        <v>0</v>
      </c>
      <c r="M125" s="32">
        <v>0</v>
      </c>
      <c r="N125" s="32">
        <v>0</v>
      </c>
      <c r="O125" s="32">
        <v>0</v>
      </c>
      <c r="P125" s="32">
        <v>0</v>
      </c>
      <c r="Q125" s="32">
        <v>1.4439569751222083</v>
      </c>
      <c r="R125" s="32">
        <v>0</v>
      </c>
      <c r="S125" s="32">
        <v>0</v>
      </c>
      <c r="T125" s="32">
        <v>0</v>
      </c>
      <c r="U125" s="32">
        <v>0</v>
      </c>
      <c r="V125" s="32">
        <v>0</v>
      </c>
      <c r="W125" s="32">
        <v>0</v>
      </c>
      <c r="X125" s="32">
        <f>IFERROR(IF(RIGHT(VLOOKUP($A125,csapatok!$A:$BL,X$271,FALSE),5)="Csere",VLOOKUP(LEFT(VLOOKUP($A125,csapatok!$A:$BL,X$271,FALSE),LEN(VLOOKUP($A125,csapatok!$A:$BL,X$271,FALSE))-6),'csapat-ranglista'!$A:$CC,X$272,FALSE)/8,VLOOKUP(VLOOKUP($A125,csapatok!$A:$BL,X$271,FALSE),'csapat-ranglista'!$A:$CC,X$272,FALSE)/4),0)</f>
        <v>0</v>
      </c>
      <c r="Y125" s="32">
        <f>IFERROR(IF(RIGHT(VLOOKUP($A125,csapatok!$A:$BL,Y$271,FALSE),5)="Csere",VLOOKUP(LEFT(VLOOKUP($A125,csapatok!$A:$BL,Y$271,FALSE),LEN(VLOOKUP($A125,csapatok!$A:$BL,Y$271,FALSE))-6),'csapat-ranglista'!$A:$CC,Y$272,FALSE)/8,VLOOKUP(VLOOKUP($A125,csapatok!$A:$BL,Y$271,FALSE),'csapat-ranglista'!$A:$CC,Y$272,FALSE)/4),0)</f>
        <v>0</v>
      </c>
      <c r="Z125" s="32">
        <f>IFERROR(IF(RIGHT(VLOOKUP($A125,csapatok!$A:$BL,Z$271,FALSE),5)="Csere",VLOOKUP(LEFT(VLOOKUP($A125,csapatok!$A:$BL,Z$271,FALSE),LEN(VLOOKUP($A125,csapatok!$A:$BL,Z$271,FALSE))-6),'csapat-ranglista'!$A:$CC,Z$272,FALSE)/8,VLOOKUP(VLOOKUP($A125,csapatok!$A:$BL,Z$271,FALSE),'csapat-ranglista'!$A:$CC,Z$272,FALSE)/4),0)</f>
        <v>0</v>
      </c>
      <c r="AA125" s="32">
        <f>IFERROR(IF(RIGHT(VLOOKUP($A125,csapatok!$A:$BL,AA$271,FALSE),5)="Csere",VLOOKUP(LEFT(VLOOKUP($A125,csapatok!$A:$BL,AA$271,FALSE),LEN(VLOOKUP($A125,csapatok!$A:$BL,AA$271,FALSE))-6),'csapat-ranglista'!$A:$CC,AA$272,FALSE)/8,VLOOKUP(VLOOKUP($A125,csapatok!$A:$BL,AA$271,FALSE),'csapat-ranglista'!$A:$CC,AA$272,FALSE)/4),0)</f>
        <v>0</v>
      </c>
      <c r="AB125" s="226">
        <f>IFERROR(IF(RIGHT(VLOOKUP($A125,csapatok!$A:$BL,AB$271,FALSE),5)="Csere",VLOOKUP(LEFT(VLOOKUP($A125,csapatok!$A:$BL,AB$271,FALSE),LEN(VLOOKUP($A125,csapatok!$A:$BL,AB$271,FALSE))-6),'csapat-ranglista'!$A:$CC,AB$272,FALSE)/8,VLOOKUP(VLOOKUP($A125,csapatok!$A:$BL,AB$271,FALSE),'csapat-ranglista'!$A:$CC,AB$272,FALSE)/4),0)</f>
        <v>0</v>
      </c>
      <c r="AC125" s="226">
        <f>IFERROR(IF(RIGHT(VLOOKUP($A125,csapatok!$A:$BL,AC$271,FALSE),5)="Csere",VLOOKUP(LEFT(VLOOKUP($A125,csapatok!$A:$BL,AC$271,FALSE),LEN(VLOOKUP($A125,csapatok!$A:$BL,AC$271,FALSE))-6),'csapat-ranglista'!$A:$CC,AC$272,FALSE)/8,VLOOKUP(VLOOKUP($A125,csapatok!$A:$BL,AC$271,FALSE),'csapat-ranglista'!$A:$CC,AC$272,FALSE)/4),0)</f>
        <v>0</v>
      </c>
      <c r="AD125" s="226">
        <f>IFERROR(IF(RIGHT(VLOOKUP($A125,csapatok!$A:$BL,AD$271,FALSE),5)="Csere",VLOOKUP(LEFT(VLOOKUP($A125,csapatok!$A:$BL,AD$271,FALSE),LEN(VLOOKUP($A125,csapatok!$A:$BL,AD$271,FALSE))-6),'csapat-ranglista'!$A:$CC,AD$272,FALSE)/8,VLOOKUP(VLOOKUP($A125,csapatok!$A:$BL,AD$271,FALSE),'csapat-ranglista'!$A:$CC,AD$272,FALSE)/4),0)</f>
        <v>0</v>
      </c>
      <c r="AE125" s="226">
        <f>IFERROR(IF(RIGHT(VLOOKUP($A125,csapatok!$A:$BL,AE$271,FALSE),5)="Csere",VLOOKUP(LEFT(VLOOKUP($A125,csapatok!$A:$BL,AE$271,FALSE),LEN(VLOOKUP($A125,csapatok!$A:$BL,AE$271,FALSE))-6),'csapat-ranglista'!$A:$CC,AE$272,FALSE)/8,VLOOKUP(VLOOKUP($A125,csapatok!$A:$BL,AE$271,FALSE),'csapat-ranglista'!$A:$CC,AE$272,FALSE)/4),0)</f>
        <v>0</v>
      </c>
      <c r="AF125" s="226">
        <f>IFERROR(IF(RIGHT(VLOOKUP($A125,csapatok!$A:$BL,AF$271,FALSE),5)="Csere",VLOOKUP(LEFT(VLOOKUP($A125,csapatok!$A:$BL,AF$271,FALSE),LEN(VLOOKUP($A125,csapatok!$A:$BL,AF$271,FALSE))-6),'csapat-ranglista'!$A:$CC,AF$272,FALSE)/8,VLOOKUP(VLOOKUP($A125,csapatok!$A:$BL,AF$271,FALSE),'csapat-ranglista'!$A:$CC,AF$272,FALSE)/4),0)</f>
        <v>0</v>
      </c>
      <c r="AG125" s="226">
        <f>IFERROR(IF(RIGHT(VLOOKUP($A125,csapatok!$A:$BL,AG$271,FALSE),5)="Csere",VLOOKUP(LEFT(VLOOKUP($A125,csapatok!$A:$BL,AG$271,FALSE),LEN(VLOOKUP($A125,csapatok!$A:$BL,AG$271,FALSE))-6),'csapat-ranglista'!$A:$CC,AG$272,FALSE)/8,VLOOKUP(VLOOKUP($A125,csapatok!$A:$BL,AG$271,FALSE),'csapat-ranglista'!$A:$CC,AG$272,FALSE)/4),0)</f>
        <v>0</v>
      </c>
      <c r="AH125" s="226">
        <f>IFERROR(IF(RIGHT(VLOOKUP($A125,csapatok!$A:$BL,AH$271,FALSE),5)="Csere",VLOOKUP(LEFT(VLOOKUP($A125,csapatok!$A:$BL,AH$271,FALSE),LEN(VLOOKUP($A125,csapatok!$A:$BL,AH$271,FALSE))-6),'csapat-ranglista'!$A:$CC,AH$272,FALSE)/8,VLOOKUP(VLOOKUP($A125,csapatok!$A:$BL,AH$271,FALSE),'csapat-ranglista'!$A:$CC,AH$272,FALSE)/4),0)</f>
        <v>0</v>
      </c>
      <c r="AI125" s="226">
        <f>IFERROR(IF(RIGHT(VLOOKUP($A125,csapatok!$A:$BL,AI$271,FALSE),5)="Csere",VLOOKUP(LEFT(VLOOKUP($A125,csapatok!$A:$BL,AI$271,FALSE),LEN(VLOOKUP($A125,csapatok!$A:$BL,AI$271,FALSE))-6),'csapat-ranglista'!$A:$CC,AI$272,FALSE)/8,VLOOKUP(VLOOKUP($A125,csapatok!$A:$BL,AI$271,FALSE),'csapat-ranglista'!$A:$CC,AI$272,FALSE)/4),0)</f>
        <v>0</v>
      </c>
      <c r="AJ125" s="226">
        <f>IFERROR(IF(RIGHT(VLOOKUP($A125,csapatok!$A:$BL,AJ$271,FALSE),5)="Csere",VLOOKUP(LEFT(VLOOKUP($A125,csapatok!$A:$BL,AJ$271,FALSE),LEN(VLOOKUP($A125,csapatok!$A:$BL,AJ$271,FALSE))-6),'csapat-ranglista'!$A:$CC,AJ$272,FALSE)/8,VLOOKUP(VLOOKUP($A125,csapatok!$A:$BL,AJ$271,FALSE),'csapat-ranglista'!$A:$CC,AJ$272,FALSE)/2),0)</f>
        <v>0</v>
      </c>
      <c r="AK125" s="226">
        <f>IFERROR(IF(RIGHT(VLOOKUP($A125,csapatok!$A:$CN,AK$271,FALSE),5)="Csere",VLOOKUP(LEFT(VLOOKUP($A125,csapatok!$A:$CN,AK$271,FALSE),LEN(VLOOKUP($A125,csapatok!$A:$CN,AK$271,FALSE))-6),'csapat-ranglista'!$A:$CC,AK$272,FALSE)/8,VLOOKUP(VLOOKUP($A125,csapatok!$A:$CN,AK$271,FALSE),'csapat-ranglista'!$A:$CC,AK$272,FALSE)/4),0)</f>
        <v>0</v>
      </c>
      <c r="AL125" s="226">
        <f>IFERROR(IF(RIGHT(VLOOKUP($A125,csapatok!$A:$CN,AL$271,FALSE),5)="Csere",VLOOKUP(LEFT(VLOOKUP($A125,csapatok!$A:$CN,AL$271,FALSE),LEN(VLOOKUP($A125,csapatok!$A:$CN,AL$271,FALSE))-6),'csapat-ranglista'!$A:$CC,AL$272,FALSE)/8,VLOOKUP(VLOOKUP($A125,csapatok!$A:$CN,AL$271,FALSE),'csapat-ranglista'!$A:$CC,AL$272,FALSE)/4),0)</f>
        <v>0</v>
      </c>
      <c r="AM125" s="226">
        <f>IFERROR(IF(RIGHT(VLOOKUP($A125,csapatok!$A:$CN,AM$271,FALSE),5)="Csere",VLOOKUP(LEFT(VLOOKUP($A125,csapatok!$A:$CN,AM$271,FALSE),LEN(VLOOKUP($A125,csapatok!$A:$CN,AM$271,FALSE))-6),'csapat-ranglista'!$A:$CC,AM$272,FALSE)/8,VLOOKUP(VLOOKUP($A125,csapatok!$A:$CN,AM$271,FALSE),'csapat-ranglista'!$A:$CC,AM$272,FALSE)/4),0)</f>
        <v>0</v>
      </c>
      <c r="AN125" s="226">
        <f>IFERROR(IF(RIGHT(VLOOKUP($A125,csapatok!$A:$CN,AN$271,FALSE),5)="Csere",VLOOKUP(LEFT(VLOOKUP($A125,csapatok!$A:$CN,AN$271,FALSE),LEN(VLOOKUP($A125,csapatok!$A:$CN,AN$271,FALSE))-6),'csapat-ranglista'!$A:$CC,AN$272,FALSE)/8,VLOOKUP(VLOOKUP($A125,csapatok!$A:$CN,AN$271,FALSE),'csapat-ranglista'!$A:$CC,AN$272,FALSE)/4),0)</f>
        <v>0</v>
      </c>
      <c r="AO125" s="226">
        <f>IFERROR(IF(RIGHT(VLOOKUP($A125,csapatok!$A:$CN,AO$271,FALSE),5)="Csere",VLOOKUP(LEFT(VLOOKUP($A125,csapatok!$A:$CN,AO$271,FALSE),LEN(VLOOKUP($A125,csapatok!$A:$CN,AO$271,FALSE))-6),'csapat-ranglista'!$A:$CC,AO$272,FALSE)/8,VLOOKUP(VLOOKUP($A125,csapatok!$A:$CN,AO$271,FALSE),'csapat-ranglista'!$A:$CC,AO$272,FALSE)/4),0)</f>
        <v>0</v>
      </c>
      <c r="AP125" s="226">
        <f>IFERROR(IF(RIGHT(VLOOKUP($A125,csapatok!$A:$CN,AP$271,FALSE),5)="Csere",VLOOKUP(LEFT(VLOOKUP($A125,csapatok!$A:$CN,AP$271,FALSE),LEN(VLOOKUP($A125,csapatok!$A:$CN,AP$271,FALSE))-6),'csapat-ranglista'!$A:$CC,AP$272,FALSE)/8,VLOOKUP(VLOOKUP($A125,csapatok!$A:$CN,AP$271,FALSE),'csapat-ranglista'!$A:$CC,AP$272,FALSE)/4),0)</f>
        <v>0</v>
      </c>
      <c r="AQ125" s="226">
        <f>IFERROR(IF(RIGHT(VLOOKUP($A125,csapatok!$A:$CN,AQ$271,FALSE),5)="Csere",VLOOKUP(LEFT(VLOOKUP($A125,csapatok!$A:$CN,AQ$271,FALSE),LEN(VLOOKUP($A125,csapatok!$A:$CN,AQ$271,FALSE))-6),'csapat-ranglista'!$A:$CC,AQ$272,FALSE)/8,VLOOKUP(VLOOKUP($A125,csapatok!$A:$CN,AQ$271,FALSE),'csapat-ranglista'!$A:$CC,AQ$272,FALSE)/4),0)</f>
        <v>0</v>
      </c>
      <c r="AR125" s="226">
        <f>IFERROR(IF(RIGHT(VLOOKUP($A125,csapatok!$A:$CN,AR$271,FALSE),5)="Csere",VLOOKUP(LEFT(VLOOKUP($A125,csapatok!$A:$CN,AR$271,FALSE),LEN(VLOOKUP($A125,csapatok!$A:$CN,AR$271,FALSE))-6),'csapat-ranglista'!$A:$CC,AR$272,FALSE)/8,VLOOKUP(VLOOKUP($A125,csapatok!$A:$CN,AR$271,FALSE),'csapat-ranglista'!$A:$CC,AR$272,FALSE)/4),0)</f>
        <v>0</v>
      </c>
      <c r="AS125" s="226">
        <f>IFERROR(IF(RIGHT(VLOOKUP($A125,csapatok!$A:$CN,AS$271,FALSE),5)="Csere",VLOOKUP(LEFT(VLOOKUP($A125,csapatok!$A:$CN,AS$271,FALSE),LEN(VLOOKUP($A125,csapatok!$A:$CN,AS$271,FALSE))-6),'csapat-ranglista'!$A:$CC,AS$272,FALSE)/8,VLOOKUP(VLOOKUP($A125,csapatok!$A:$CN,AS$271,FALSE),'csapat-ranglista'!$A:$CC,AS$272,FALSE)/4),0)</f>
        <v>0</v>
      </c>
      <c r="AT125" s="226">
        <f>IFERROR(IF(RIGHT(VLOOKUP($A125,csapatok!$A:$CN,AT$271,FALSE),5)="Csere",VLOOKUP(LEFT(VLOOKUP($A125,csapatok!$A:$CN,AT$271,FALSE),LEN(VLOOKUP($A125,csapatok!$A:$CN,AT$271,FALSE))-6),'csapat-ranglista'!$A:$CC,AT$272,FALSE)/8,VLOOKUP(VLOOKUP($A125,csapatok!$A:$CN,AT$271,FALSE),'csapat-ranglista'!$A:$CC,AT$272,FALSE)/4),0)</f>
        <v>0</v>
      </c>
      <c r="AU125" s="226">
        <f>IFERROR(IF(RIGHT(VLOOKUP($A125,csapatok!$A:$CN,AU$271,FALSE),5)="Csere",VLOOKUP(LEFT(VLOOKUP($A125,csapatok!$A:$CN,AU$271,FALSE),LEN(VLOOKUP($A125,csapatok!$A:$CN,AU$271,FALSE))-6),'csapat-ranglista'!$A:$CC,AU$272,FALSE)/8,VLOOKUP(VLOOKUP($A125,csapatok!$A:$CN,AU$271,FALSE),'csapat-ranglista'!$A:$CC,AU$272,FALSE)/4),0)</f>
        <v>0</v>
      </c>
      <c r="AV125" s="226">
        <f>IFERROR(IF(RIGHT(VLOOKUP($A125,csapatok!$A:$CN,AV$271,FALSE),5)="Csere",VLOOKUP(LEFT(VLOOKUP($A125,csapatok!$A:$CN,AV$271,FALSE),LEN(VLOOKUP($A125,csapatok!$A:$CN,AV$271,FALSE))-6),'csapat-ranglista'!$A:$CC,AV$272,FALSE)/8,VLOOKUP(VLOOKUP($A125,csapatok!$A:$CN,AV$271,FALSE),'csapat-ranglista'!$A:$CC,AV$272,FALSE)/4),0)</f>
        <v>0</v>
      </c>
      <c r="AW125" s="226">
        <f>IFERROR(IF(RIGHT(VLOOKUP($A125,csapatok!$A:$CN,AW$271,FALSE),5)="Csere",VLOOKUP(LEFT(VLOOKUP($A125,csapatok!$A:$CN,AW$271,FALSE),LEN(VLOOKUP($A125,csapatok!$A:$CN,AW$271,FALSE))-6),'csapat-ranglista'!$A:$CC,AW$272,FALSE)/8,VLOOKUP(VLOOKUP($A125,csapatok!$A:$CN,AW$271,FALSE),'csapat-ranglista'!$A:$CC,AW$272,FALSE)/4),0)</f>
        <v>0</v>
      </c>
      <c r="AX125" s="226">
        <f>IFERROR(IF(RIGHT(VLOOKUP($A125,csapatok!$A:$CN,AX$271,FALSE),5)="Csere",VLOOKUP(LEFT(VLOOKUP($A125,csapatok!$A:$CN,AX$271,FALSE),LEN(VLOOKUP($A125,csapatok!$A:$CN,AX$271,FALSE))-6),'csapat-ranglista'!$A:$CC,AX$272,FALSE)/8,VLOOKUP(VLOOKUP($A125,csapatok!$A:$CN,AX$271,FALSE),'csapat-ranglista'!$A:$CC,AX$272,FALSE)/4),0)</f>
        <v>0</v>
      </c>
      <c r="AY125" s="226">
        <f>IFERROR(IF(RIGHT(VLOOKUP($A125,csapatok!$A:$GR,AY$271,FALSE),5)="Csere",VLOOKUP(LEFT(VLOOKUP($A125,csapatok!$A:$GR,AY$271,FALSE),LEN(VLOOKUP($A125,csapatok!$A:$GR,AY$271,FALSE))-6),'csapat-ranglista'!$A:$CC,AY$272,FALSE)/8,VLOOKUP(VLOOKUP($A125,csapatok!$A:$GR,AY$271,FALSE),'csapat-ranglista'!$A:$CC,AY$272,FALSE)/4),0)</f>
        <v>0</v>
      </c>
      <c r="AZ125" s="226">
        <f>IFERROR(IF(RIGHT(VLOOKUP($A125,csapatok!$A:$GR,AZ$271,FALSE),5)="Csere",VLOOKUP(LEFT(VLOOKUP($A125,csapatok!$A:$GR,AZ$271,FALSE),LEN(VLOOKUP($A125,csapatok!$A:$GR,AZ$271,FALSE))-6),'csapat-ranglista'!$A:$CC,AZ$272,FALSE)/8,VLOOKUP(VLOOKUP($A125,csapatok!$A:$GR,AZ$271,FALSE),'csapat-ranglista'!$A:$CC,AZ$272,FALSE)/4),0)</f>
        <v>0</v>
      </c>
      <c r="BA125" s="226">
        <f>IFERROR(IF(RIGHT(VLOOKUP($A125,csapatok!$A:$GR,BA$271,FALSE),5)="Csere",VLOOKUP(LEFT(VLOOKUP($A125,csapatok!$A:$GR,BA$271,FALSE),LEN(VLOOKUP($A125,csapatok!$A:$GR,BA$271,FALSE))-6),'csapat-ranglista'!$A:$CC,BA$272,FALSE)/8,VLOOKUP(VLOOKUP($A125,csapatok!$A:$GR,BA$271,FALSE),'csapat-ranglista'!$A:$CC,BA$272,FALSE)/4),0)</f>
        <v>0</v>
      </c>
      <c r="BB125" s="226">
        <f>IFERROR(IF(RIGHT(VLOOKUP($A125,csapatok!$A:$GR,BB$271,FALSE),5)="Csere",VLOOKUP(LEFT(VLOOKUP($A125,csapatok!$A:$GR,BB$271,FALSE),LEN(VLOOKUP($A125,csapatok!$A:$GR,BB$271,FALSE))-6),'csapat-ranglista'!$A:$CC,BB$272,FALSE)/8,VLOOKUP(VLOOKUP($A125,csapatok!$A:$GR,BB$271,FALSE),'csapat-ranglista'!$A:$CC,BB$272,FALSE)/4),0)</f>
        <v>0</v>
      </c>
      <c r="BC125" s="227">
        <f>versenyek!$ES$11*IFERROR(VLOOKUP(VLOOKUP($A125,versenyek!ER:ET,3,FALSE),szabalyok!$A$16:$B$23,2,FALSE)/4,0)</f>
        <v>0</v>
      </c>
      <c r="BD125" s="227">
        <f>versenyek!$EV$11*IFERROR(VLOOKUP(VLOOKUP($A125,versenyek!EU:EW,3,FALSE),szabalyok!$A$16:$B$23,2,FALSE)/4,0)</f>
        <v>0</v>
      </c>
      <c r="BE125" s="226">
        <f>IFERROR(IF(RIGHT(VLOOKUP($A125,csapatok!$A:$GR,BE$271,FALSE),5)="Csere",VLOOKUP(LEFT(VLOOKUP($A125,csapatok!$A:$GR,BE$271,FALSE),LEN(VLOOKUP($A125,csapatok!$A:$GR,BE$271,FALSE))-6),'csapat-ranglista'!$A:$CC,BE$272,FALSE)/8,VLOOKUP(VLOOKUP($A125,csapatok!$A:$GR,BE$271,FALSE),'csapat-ranglista'!$A:$CC,BE$272,FALSE)/4),0)</f>
        <v>0</v>
      </c>
      <c r="BF125" s="226">
        <f>IFERROR(IF(RIGHT(VLOOKUP($A125,csapatok!$A:$GR,BF$271,FALSE),5)="Csere",VLOOKUP(LEFT(VLOOKUP($A125,csapatok!$A:$GR,BF$271,FALSE),LEN(VLOOKUP($A125,csapatok!$A:$GR,BF$271,FALSE))-6),'csapat-ranglista'!$A:$CC,BF$272,FALSE)/8,VLOOKUP(VLOOKUP($A125,csapatok!$A:$GR,BF$271,FALSE),'csapat-ranglista'!$A:$CC,BF$272,FALSE)/4),0)</f>
        <v>0</v>
      </c>
      <c r="BG125" s="226">
        <f>IFERROR(IF(RIGHT(VLOOKUP($A125,csapatok!$A:$GR,BG$271,FALSE),5)="Csere",VLOOKUP(LEFT(VLOOKUP($A125,csapatok!$A:$GR,BG$271,FALSE),LEN(VLOOKUP($A125,csapatok!$A:$GR,BG$271,FALSE))-6),'csapat-ranglista'!$A:$CC,BG$272,FALSE)/8,VLOOKUP(VLOOKUP($A125,csapatok!$A:$GR,BG$271,FALSE),'csapat-ranglista'!$A:$CC,BG$272,FALSE)/4),0)</f>
        <v>0</v>
      </c>
      <c r="BH125" s="226">
        <f>IFERROR(IF(RIGHT(VLOOKUP($A125,csapatok!$A:$GR,BH$271,FALSE),5)="Csere",VLOOKUP(LEFT(VLOOKUP($A125,csapatok!$A:$GR,BH$271,FALSE),LEN(VLOOKUP($A125,csapatok!$A:$GR,BH$271,FALSE))-6),'csapat-ranglista'!$A:$CC,BH$272,FALSE)/8,VLOOKUP(VLOOKUP($A125,csapatok!$A:$GR,BH$271,FALSE),'csapat-ranglista'!$A:$CC,BH$272,FALSE)/4),0)</f>
        <v>0</v>
      </c>
      <c r="BI125" s="226">
        <f>IFERROR(IF(RIGHT(VLOOKUP($A125,csapatok!$A:$GR,BI$271,FALSE),5)="Csere",VLOOKUP(LEFT(VLOOKUP($A125,csapatok!$A:$GR,BI$271,FALSE),LEN(VLOOKUP($A125,csapatok!$A:$GR,BI$271,FALSE))-6),'csapat-ranglista'!$A:$CC,BI$272,FALSE)/8,VLOOKUP(VLOOKUP($A125,csapatok!$A:$GR,BI$271,FALSE),'csapat-ranglista'!$A:$CC,BI$272,FALSE)/4),0)</f>
        <v>0</v>
      </c>
      <c r="BJ125" s="226">
        <f>IFERROR(IF(RIGHT(VLOOKUP($A125,csapatok!$A:$GR,BJ$271,FALSE),5)="Csere",VLOOKUP(LEFT(VLOOKUP($A125,csapatok!$A:$GR,BJ$271,FALSE),LEN(VLOOKUP($A125,csapatok!$A:$GR,BJ$271,FALSE))-6),'csapat-ranglista'!$A:$CC,BJ$272,FALSE)/8,VLOOKUP(VLOOKUP($A125,csapatok!$A:$GR,BJ$271,FALSE),'csapat-ranglista'!$A:$CC,BJ$272,FALSE)/4),0)</f>
        <v>0</v>
      </c>
      <c r="BK125" s="226">
        <f>IFERROR(IF(RIGHT(VLOOKUP($A125,csapatok!$A:$GR,BK$271,FALSE),5)="Csere",VLOOKUP(LEFT(VLOOKUP($A125,csapatok!$A:$GR,BK$271,FALSE),LEN(VLOOKUP($A125,csapatok!$A:$GR,BK$271,FALSE))-6),'csapat-ranglista'!$A:$CC,BK$272,FALSE)/8,VLOOKUP(VLOOKUP($A125,csapatok!$A:$GR,BK$271,FALSE),'csapat-ranglista'!$A:$CC,BK$272,FALSE)/4),0)</f>
        <v>0</v>
      </c>
      <c r="BL125" s="226">
        <f>IFERROR(IF(RIGHT(VLOOKUP($A125,csapatok!$A:$GR,BL$271,FALSE),5)="Csere",VLOOKUP(LEFT(VLOOKUP($A125,csapatok!$A:$GR,BL$271,FALSE),LEN(VLOOKUP($A125,csapatok!$A:$GR,BL$271,FALSE))-6),'csapat-ranglista'!$A:$CC,BL$272,FALSE)/8,VLOOKUP(VLOOKUP($A125,csapatok!$A:$GR,BL$271,FALSE),'csapat-ranglista'!$A:$CC,BL$272,FALSE)/4),0)</f>
        <v>0</v>
      </c>
      <c r="BM125" s="226">
        <f>IFERROR(IF(RIGHT(VLOOKUP($A125,csapatok!$A:$GR,BM$271,FALSE),5)="Csere",VLOOKUP(LEFT(VLOOKUP($A125,csapatok!$A:$GR,BM$271,FALSE),LEN(VLOOKUP($A125,csapatok!$A:$GR,BM$271,FALSE))-6),'csapat-ranglista'!$A:$CC,BM$272,FALSE)/8,VLOOKUP(VLOOKUP($A125,csapatok!$A:$GR,BM$271,FALSE),'csapat-ranglista'!$A:$CC,BM$272,FALSE)/4),0)</f>
        <v>0</v>
      </c>
      <c r="BN125" s="226">
        <f>IFERROR(IF(RIGHT(VLOOKUP($A125,csapatok!$A:$GR,BN$271,FALSE),5)="Csere",VLOOKUP(LEFT(VLOOKUP($A125,csapatok!$A:$GR,BN$271,FALSE),LEN(VLOOKUP($A125,csapatok!$A:$GR,BN$271,FALSE))-6),'csapat-ranglista'!$A:$CC,BN$272,FALSE)/8,VLOOKUP(VLOOKUP($A125,csapatok!$A:$GR,BN$271,FALSE),'csapat-ranglista'!$A:$CC,BN$272,FALSE)/4),0)</f>
        <v>0</v>
      </c>
      <c r="BO125" s="226">
        <f>IFERROR(IF(RIGHT(VLOOKUP($A125,csapatok!$A:$GR,BO$271,FALSE),5)="Csere",VLOOKUP(LEFT(VLOOKUP($A125,csapatok!$A:$GR,BO$271,FALSE),LEN(VLOOKUP($A125,csapatok!$A:$GR,BO$271,FALSE))-6),'csapat-ranglista'!$A:$CC,BO$272,FALSE)/8,VLOOKUP(VLOOKUP($A125,csapatok!$A:$GR,BO$271,FALSE),'csapat-ranglista'!$A:$CC,BO$272,FALSE)/4),0)</f>
        <v>0</v>
      </c>
      <c r="BP125" s="226">
        <f>IFERROR(IF(RIGHT(VLOOKUP($A125,csapatok!$A:$GR,BP$271,FALSE),5)="Csere",VLOOKUP(LEFT(VLOOKUP($A125,csapatok!$A:$GR,BP$271,FALSE),LEN(VLOOKUP($A125,csapatok!$A:$GR,BP$271,FALSE))-6),'csapat-ranglista'!$A:$CC,BP$272,FALSE)/8,VLOOKUP(VLOOKUP($A125,csapatok!$A:$GR,BP$271,FALSE),'csapat-ranglista'!$A:$CC,BP$272,FALSE)/4),0)</f>
        <v>0</v>
      </c>
      <c r="BQ125" s="226">
        <f>IFERROR(IF(RIGHT(VLOOKUP($A125,csapatok!$A:$GR,BQ$271,FALSE),5)="Csere",VLOOKUP(LEFT(VLOOKUP($A125,csapatok!$A:$GR,BQ$271,FALSE),LEN(VLOOKUP($A125,csapatok!$A:$GR,BQ$271,FALSE))-6),'csapat-ranglista'!$A:$CC,BQ$272,FALSE)/8,VLOOKUP(VLOOKUP($A125,csapatok!$A:$GR,BQ$271,FALSE),'csapat-ranglista'!$A:$CC,BQ$272,FALSE)/4),0)</f>
        <v>0</v>
      </c>
      <c r="BR125" s="226">
        <f>IFERROR(IF(RIGHT(VLOOKUP($A125,csapatok!$A:$GR,BR$271,FALSE),5)="Csere",VLOOKUP(LEFT(VLOOKUP($A125,csapatok!$A:$GR,BR$271,FALSE),LEN(VLOOKUP($A125,csapatok!$A:$GR,BR$271,FALSE))-6),'csapat-ranglista'!$A:$CC,BR$272,FALSE)/8,VLOOKUP(VLOOKUP($A125,csapatok!$A:$GR,BR$271,FALSE),'csapat-ranglista'!$A:$CC,BR$272,FALSE)/4),0)</f>
        <v>0</v>
      </c>
      <c r="BS125" s="226">
        <f>IFERROR(IF(RIGHT(VLOOKUP($A125,csapatok!$A:$GR,BS$271,FALSE),5)="Csere",VLOOKUP(LEFT(VLOOKUP($A125,csapatok!$A:$GR,BS$271,FALSE),LEN(VLOOKUP($A125,csapatok!$A:$GR,BS$271,FALSE))-6),'csapat-ranglista'!$A:$CC,BS$272,FALSE)/8,VLOOKUP(VLOOKUP($A125,csapatok!$A:$GR,BS$271,FALSE),'csapat-ranglista'!$A:$CC,BS$272,FALSE)/4),0)</f>
        <v>0</v>
      </c>
      <c r="BT125" s="226">
        <f>IFERROR(IF(RIGHT(VLOOKUP($A125,csapatok!$A:$GR,BT$271,FALSE),5)="Csere",VLOOKUP(LEFT(VLOOKUP($A125,csapatok!$A:$GR,BT$271,FALSE),LEN(VLOOKUP($A125,csapatok!$A:$GR,BT$271,FALSE))-6),'csapat-ranglista'!$A:$CC,BT$272,FALSE)/8,VLOOKUP(VLOOKUP($A125,csapatok!$A:$GR,BT$271,FALSE),'csapat-ranglista'!$A:$CC,BT$272,FALSE)/4),0)</f>
        <v>0</v>
      </c>
      <c r="BU125" s="226">
        <f>IFERROR(IF(RIGHT(VLOOKUP($A125,csapatok!$A:$GR,BU$271,FALSE),5)="Csere",VLOOKUP(LEFT(VLOOKUP($A125,csapatok!$A:$GR,BU$271,FALSE),LEN(VLOOKUP($A125,csapatok!$A:$GR,BU$271,FALSE))-6),'csapat-ranglista'!$A:$CC,BU$272,FALSE)/8,VLOOKUP(VLOOKUP($A125,csapatok!$A:$GR,BU$271,FALSE),'csapat-ranglista'!$A:$CC,BU$272,FALSE)/4),0)</f>
        <v>0</v>
      </c>
      <c r="BV125" s="226">
        <f>IFERROR(IF(RIGHT(VLOOKUP($A125,csapatok!$A:$GR,BV$271,FALSE),5)="Csere",VLOOKUP(LEFT(VLOOKUP($A125,csapatok!$A:$GR,BV$271,FALSE),LEN(VLOOKUP($A125,csapatok!$A:$GR,BV$271,FALSE))-6),'csapat-ranglista'!$A:$CC,BV$272,FALSE)/8,VLOOKUP(VLOOKUP($A125,csapatok!$A:$GR,BV$271,FALSE),'csapat-ranglista'!$A:$CC,BV$272,FALSE)/4),0)</f>
        <v>0</v>
      </c>
      <c r="BW125" s="226">
        <f>IFERROR(IF(RIGHT(VLOOKUP($A125,csapatok!$A:$GR,BW$271,FALSE),5)="Csere",VLOOKUP(LEFT(VLOOKUP($A125,csapatok!$A:$GR,BW$271,FALSE),LEN(VLOOKUP($A125,csapatok!$A:$GR,BW$271,FALSE))-6),'csapat-ranglista'!$A:$CC,BW$272,FALSE)/8,VLOOKUP(VLOOKUP($A125,csapatok!$A:$GR,BW$271,FALSE),'csapat-ranglista'!$A:$CC,BW$272,FALSE)/4),0)</f>
        <v>0</v>
      </c>
      <c r="BX125" s="226">
        <f>IFERROR(IF(RIGHT(VLOOKUP($A125,csapatok!$A:$GR,BX$271,FALSE),5)="Csere",VLOOKUP(LEFT(VLOOKUP($A125,csapatok!$A:$GR,BX$271,FALSE),LEN(VLOOKUP($A125,csapatok!$A:$GR,BX$271,FALSE))-6),'csapat-ranglista'!$A:$CC,BX$272,FALSE)/8,VLOOKUP(VLOOKUP($A125,csapatok!$A:$GR,BX$271,FALSE),'csapat-ranglista'!$A:$CC,BX$272,FALSE)/4),0)</f>
        <v>0</v>
      </c>
      <c r="BY125" s="226">
        <f>IFERROR(IF(RIGHT(VLOOKUP($A125,csapatok!$A:$GR,BY$271,FALSE),5)="Csere",VLOOKUP(LEFT(VLOOKUP($A125,csapatok!$A:$GR,BY$271,FALSE),LEN(VLOOKUP($A125,csapatok!$A:$GR,BY$271,FALSE))-6),'csapat-ranglista'!$A:$CC,BY$272,FALSE)/8,VLOOKUP(VLOOKUP($A125,csapatok!$A:$GR,BY$271,FALSE),'csapat-ranglista'!$A:$CC,BY$272,FALSE)/4),0)</f>
        <v>0</v>
      </c>
      <c r="BZ125" s="226">
        <f>IFERROR(IF(RIGHT(VLOOKUP($A125,csapatok!$A:$GR,BZ$271,FALSE),5)="Csere",VLOOKUP(LEFT(VLOOKUP($A125,csapatok!$A:$GR,BZ$271,FALSE),LEN(VLOOKUP($A125,csapatok!$A:$GR,BZ$271,FALSE))-6),'csapat-ranglista'!$A:$CC,BZ$272,FALSE)/8,VLOOKUP(VLOOKUP($A125,csapatok!$A:$GR,BZ$271,FALSE),'csapat-ranglista'!$A:$CC,BZ$272,FALSE)/4),0)</f>
        <v>0</v>
      </c>
      <c r="CA125" s="226">
        <f>IFERROR(IF(RIGHT(VLOOKUP($A125,csapatok!$A:$GR,CA$271,FALSE),5)="Csere",VLOOKUP(LEFT(VLOOKUP($A125,csapatok!$A:$GR,CA$271,FALSE),LEN(VLOOKUP($A125,csapatok!$A:$GR,CA$271,FALSE))-6),'csapat-ranglista'!$A:$CC,CA$272,FALSE)/8,VLOOKUP(VLOOKUP($A125,csapatok!$A:$GR,CA$271,FALSE),'csapat-ranglista'!$A:$CC,CA$272,FALSE)/4),0)</f>
        <v>0</v>
      </c>
      <c r="CB125" s="226">
        <f>IFERROR(IF(RIGHT(VLOOKUP($A125,csapatok!$A:$GR,CB$271,FALSE),5)="Csere",VLOOKUP(LEFT(VLOOKUP($A125,csapatok!$A:$GR,CB$271,FALSE),LEN(VLOOKUP($A125,csapatok!$A:$GR,CB$271,FALSE))-6),'csapat-ranglista'!$A:$CC,CB$272,FALSE)/8,VLOOKUP(VLOOKUP($A125,csapatok!$A:$GR,CB$271,FALSE),'csapat-ranglista'!$A:$CC,CB$272,FALSE)/4),0)</f>
        <v>0</v>
      </c>
      <c r="CC125" s="226">
        <f>IFERROR(IF(RIGHT(VLOOKUP($A125,csapatok!$A:$GR,CC$271,FALSE),5)="Csere",VLOOKUP(LEFT(VLOOKUP($A125,csapatok!$A:$GR,CC$271,FALSE),LEN(VLOOKUP($A125,csapatok!$A:$GR,CC$271,FALSE))-6),'csapat-ranglista'!$A:$CC,CC$272,FALSE)/8,VLOOKUP(VLOOKUP($A125,csapatok!$A:$GR,CC$271,FALSE),'csapat-ranglista'!$A:$CC,CC$272,FALSE)/4),0)</f>
        <v>0</v>
      </c>
      <c r="CD125" s="226">
        <f>IFERROR(IF(RIGHT(VLOOKUP($A125,csapatok!$A:$GR,CD$271,FALSE),5)="Csere",VLOOKUP(LEFT(VLOOKUP($A125,csapatok!$A:$GR,CD$271,FALSE),LEN(VLOOKUP($A125,csapatok!$A:$GR,CD$271,FALSE))-6),'csapat-ranglista'!$A:$CC,CD$272,FALSE)/8,VLOOKUP(VLOOKUP($A125,csapatok!$A:$GR,CD$271,FALSE),'csapat-ranglista'!$A:$CC,CD$272,FALSE)/4),0)</f>
        <v>0</v>
      </c>
      <c r="CE125" s="226">
        <f>IFERROR(IF(RIGHT(VLOOKUP($A125,csapatok!$A:$GR,CE$271,FALSE),5)="Csere",VLOOKUP(LEFT(VLOOKUP($A125,csapatok!$A:$GR,CE$271,FALSE),LEN(VLOOKUP($A125,csapatok!$A:$GR,CE$271,FALSE))-6),'csapat-ranglista'!$A:$CC,CE$272,FALSE)/8,VLOOKUP(VLOOKUP($A125,csapatok!$A:$GR,CE$271,FALSE),'csapat-ranglista'!$A:$CC,CE$272,FALSE)/4),0)</f>
        <v>0</v>
      </c>
      <c r="CF125" s="226">
        <f>IFERROR(IF(RIGHT(VLOOKUP($A125,csapatok!$A:$GR,CF$271,FALSE),5)="Csere",VLOOKUP(LEFT(VLOOKUP($A125,csapatok!$A:$GR,CF$271,FALSE),LEN(VLOOKUP($A125,csapatok!$A:$GR,CF$271,FALSE))-6),'csapat-ranglista'!$A:$CC,CF$272,FALSE)/8,VLOOKUP(VLOOKUP($A125,csapatok!$A:$GR,CF$271,FALSE),'csapat-ranglista'!$A:$CC,CF$272,FALSE)/4),0)</f>
        <v>0</v>
      </c>
      <c r="CG125" s="226">
        <f>IFERROR(IF(RIGHT(VLOOKUP($A125,csapatok!$A:$GR,CG$271,FALSE),5)="Csere",VLOOKUP(LEFT(VLOOKUP($A125,csapatok!$A:$GR,CG$271,FALSE),LEN(VLOOKUP($A125,csapatok!$A:$GR,CG$271,FALSE))-6),'csapat-ranglista'!$A:$CC,CG$272,FALSE)/8,VLOOKUP(VLOOKUP($A125,csapatok!$A:$GR,CG$271,FALSE),'csapat-ranglista'!$A:$CC,CG$272,FALSE)/4),0)</f>
        <v>0</v>
      </c>
      <c r="CH125" s="226">
        <f>IFERROR(IF(RIGHT(VLOOKUP($A125,csapatok!$A:$GR,CH$271,FALSE),5)="Csere",VLOOKUP(LEFT(VLOOKUP($A125,csapatok!$A:$GR,CH$271,FALSE),LEN(VLOOKUP($A125,csapatok!$A:$GR,CH$271,FALSE))-6),'csapat-ranglista'!$A:$CC,CH$272,FALSE)/8,VLOOKUP(VLOOKUP($A125,csapatok!$A:$GR,CH$271,FALSE),'csapat-ranglista'!$A:$CC,CH$272,FALSE)/4),0)</f>
        <v>0</v>
      </c>
      <c r="CI125" s="226">
        <f>IFERROR(IF(RIGHT(VLOOKUP($A125,csapatok!$A:$GR,CI$271,FALSE),5)="Csere",VLOOKUP(LEFT(VLOOKUP($A125,csapatok!$A:$GR,CI$271,FALSE),LEN(VLOOKUP($A125,csapatok!$A:$GR,CI$271,FALSE))-6),'csapat-ranglista'!$A:$CC,CI$272,FALSE)/8,VLOOKUP(VLOOKUP($A125,csapatok!$A:$GR,CI$271,FALSE),'csapat-ranglista'!$A:$CC,CI$272,FALSE)/4),0)</f>
        <v>0</v>
      </c>
      <c r="CJ125" s="227">
        <f>versenyek!$IQ$11*IFERROR(VLOOKUP(VLOOKUP($A125,versenyek!IP:IR,3,FALSE),szabalyok!$A$16:$B$23,2,FALSE)/4,0)</f>
        <v>0</v>
      </c>
      <c r="CK125" s="227">
        <f>versenyek!$IT$11*IFERROR(VLOOKUP(VLOOKUP($A125,versenyek!IS:IU,3,FALSE),szabalyok!$A$16:$B$23,2,FALSE)/4,0)</f>
        <v>0</v>
      </c>
      <c r="CL125" s="226"/>
      <c r="CM125" s="250">
        <f t="shared" si="4"/>
        <v>0</v>
      </c>
    </row>
    <row r="126" spans="1:91">
      <c r="A126" s="32" t="s">
        <v>557</v>
      </c>
      <c r="B126" s="132"/>
      <c r="D126" s="32" t="s">
        <v>101</v>
      </c>
      <c r="E126" s="47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>
        <f>IFERROR(IF(RIGHT(VLOOKUP($A126,csapatok!$A:$BL,X$271,FALSE),5)="Csere",VLOOKUP(LEFT(VLOOKUP($A126,csapatok!$A:$BL,X$271,FALSE),LEN(VLOOKUP($A126,csapatok!$A:$BL,X$271,FALSE))-6),'csapat-ranglista'!$A:$CC,X$272,FALSE)/8,VLOOKUP(VLOOKUP($A126,csapatok!$A:$BL,X$271,FALSE),'csapat-ranglista'!$A:$CC,X$272,FALSE)/4),0)</f>
        <v>0</v>
      </c>
      <c r="Y126" s="32">
        <f>IFERROR(IF(RIGHT(VLOOKUP($A126,csapatok!$A:$BL,Y$271,FALSE),5)="Csere",VLOOKUP(LEFT(VLOOKUP($A126,csapatok!$A:$BL,Y$271,FALSE),LEN(VLOOKUP($A126,csapatok!$A:$BL,Y$271,FALSE))-6),'csapat-ranglista'!$A:$CC,Y$272,FALSE)/8,VLOOKUP(VLOOKUP($A126,csapatok!$A:$BL,Y$271,FALSE),'csapat-ranglista'!$A:$CC,Y$272,FALSE)/4),0)</f>
        <v>0</v>
      </c>
      <c r="Z126" s="32">
        <f>IFERROR(IF(RIGHT(VLOOKUP($A126,csapatok!$A:$BL,Z$271,FALSE),5)="Csere",VLOOKUP(LEFT(VLOOKUP($A126,csapatok!$A:$BL,Z$271,FALSE),LEN(VLOOKUP($A126,csapatok!$A:$BL,Z$271,FALSE))-6),'csapat-ranglista'!$A:$CC,Z$272,FALSE)/8,VLOOKUP(VLOOKUP($A126,csapatok!$A:$BL,Z$271,FALSE),'csapat-ranglista'!$A:$CC,Z$272,FALSE)/4),0)</f>
        <v>0</v>
      </c>
      <c r="AA126" s="32">
        <f>IFERROR(IF(RIGHT(VLOOKUP($A126,csapatok!$A:$BL,AA$271,FALSE),5)="Csere",VLOOKUP(LEFT(VLOOKUP($A126,csapatok!$A:$BL,AA$271,FALSE),LEN(VLOOKUP($A126,csapatok!$A:$BL,AA$271,FALSE))-6),'csapat-ranglista'!$A:$CC,AA$272,FALSE)/8,VLOOKUP(VLOOKUP($A126,csapatok!$A:$BL,AA$271,FALSE),'csapat-ranglista'!$A:$CC,AA$272,FALSE)/4),0)</f>
        <v>0</v>
      </c>
      <c r="AB126" s="226">
        <f>IFERROR(IF(RIGHT(VLOOKUP($A126,csapatok!$A:$BL,AB$271,FALSE),5)="Csere",VLOOKUP(LEFT(VLOOKUP($A126,csapatok!$A:$BL,AB$271,FALSE),LEN(VLOOKUP($A126,csapatok!$A:$BL,AB$271,FALSE))-6),'csapat-ranglista'!$A:$CC,AB$272,FALSE)/8,VLOOKUP(VLOOKUP($A126,csapatok!$A:$BL,AB$271,FALSE),'csapat-ranglista'!$A:$CC,AB$272,FALSE)/4),0)</f>
        <v>0</v>
      </c>
      <c r="AC126" s="226">
        <f>IFERROR(IF(RIGHT(VLOOKUP($A126,csapatok!$A:$BL,AC$271,FALSE),5)="Csere",VLOOKUP(LEFT(VLOOKUP($A126,csapatok!$A:$BL,AC$271,FALSE),LEN(VLOOKUP($A126,csapatok!$A:$BL,AC$271,FALSE))-6),'csapat-ranglista'!$A:$CC,AC$272,FALSE)/8,VLOOKUP(VLOOKUP($A126,csapatok!$A:$BL,AC$271,FALSE),'csapat-ranglista'!$A:$CC,AC$272,FALSE)/4),0)</f>
        <v>0</v>
      </c>
      <c r="AD126" s="226">
        <f>IFERROR(IF(RIGHT(VLOOKUP($A126,csapatok!$A:$BL,AD$271,FALSE),5)="Csere",VLOOKUP(LEFT(VLOOKUP($A126,csapatok!$A:$BL,AD$271,FALSE),LEN(VLOOKUP($A126,csapatok!$A:$BL,AD$271,FALSE))-6),'csapat-ranglista'!$A:$CC,AD$272,FALSE)/8,VLOOKUP(VLOOKUP($A126,csapatok!$A:$BL,AD$271,FALSE),'csapat-ranglista'!$A:$CC,AD$272,FALSE)/4),0)</f>
        <v>0</v>
      </c>
      <c r="AE126" s="226">
        <f>IFERROR(IF(RIGHT(VLOOKUP($A126,csapatok!$A:$BL,AE$271,FALSE),5)="Csere",VLOOKUP(LEFT(VLOOKUP($A126,csapatok!$A:$BL,AE$271,FALSE),LEN(VLOOKUP($A126,csapatok!$A:$BL,AE$271,FALSE))-6),'csapat-ranglista'!$A:$CC,AE$272,FALSE)/8,VLOOKUP(VLOOKUP($A126,csapatok!$A:$BL,AE$271,FALSE),'csapat-ranglista'!$A:$CC,AE$272,FALSE)/4),0)</f>
        <v>0</v>
      </c>
      <c r="AF126" s="226">
        <f>IFERROR(IF(RIGHT(VLOOKUP($A126,csapatok!$A:$BL,AF$271,FALSE),5)="Csere",VLOOKUP(LEFT(VLOOKUP($A126,csapatok!$A:$BL,AF$271,FALSE),LEN(VLOOKUP($A126,csapatok!$A:$BL,AF$271,FALSE))-6),'csapat-ranglista'!$A:$CC,AF$272,FALSE)/8,VLOOKUP(VLOOKUP($A126,csapatok!$A:$BL,AF$271,FALSE),'csapat-ranglista'!$A:$CC,AF$272,FALSE)/4),0)</f>
        <v>0</v>
      </c>
      <c r="AG126" s="226">
        <f>IFERROR(IF(RIGHT(VLOOKUP($A126,csapatok!$A:$BL,AG$271,FALSE),5)="Csere",VLOOKUP(LEFT(VLOOKUP($A126,csapatok!$A:$BL,AG$271,FALSE),LEN(VLOOKUP($A126,csapatok!$A:$BL,AG$271,FALSE))-6),'csapat-ranglista'!$A:$CC,AG$272,FALSE)/8,VLOOKUP(VLOOKUP($A126,csapatok!$A:$BL,AG$271,FALSE),'csapat-ranglista'!$A:$CC,AG$272,FALSE)/4),0)</f>
        <v>0</v>
      </c>
      <c r="AH126" s="226">
        <f>IFERROR(IF(RIGHT(VLOOKUP($A126,csapatok!$A:$BL,AH$271,FALSE),5)="Csere",VLOOKUP(LEFT(VLOOKUP($A126,csapatok!$A:$BL,AH$271,FALSE),LEN(VLOOKUP($A126,csapatok!$A:$BL,AH$271,FALSE))-6),'csapat-ranglista'!$A:$CC,AH$272,FALSE)/8,VLOOKUP(VLOOKUP($A126,csapatok!$A:$BL,AH$271,FALSE),'csapat-ranglista'!$A:$CC,AH$272,FALSE)/4),0)</f>
        <v>0</v>
      </c>
      <c r="AI126" s="226">
        <f>IFERROR(IF(RIGHT(VLOOKUP($A126,csapatok!$A:$BL,AI$271,FALSE),5)="Csere",VLOOKUP(LEFT(VLOOKUP($A126,csapatok!$A:$BL,AI$271,FALSE),LEN(VLOOKUP($A126,csapatok!$A:$BL,AI$271,FALSE))-6),'csapat-ranglista'!$A:$CC,AI$272,FALSE)/8,VLOOKUP(VLOOKUP($A126,csapatok!$A:$BL,AI$271,FALSE),'csapat-ranglista'!$A:$CC,AI$272,FALSE)/4),0)</f>
        <v>0</v>
      </c>
      <c r="AJ126" s="226">
        <f>IFERROR(IF(RIGHT(VLOOKUP($A126,csapatok!$A:$BL,AJ$271,FALSE),5)="Csere",VLOOKUP(LEFT(VLOOKUP($A126,csapatok!$A:$BL,AJ$271,FALSE),LEN(VLOOKUP($A126,csapatok!$A:$BL,AJ$271,FALSE))-6),'csapat-ranglista'!$A:$CC,AJ$272,FALSE)/8,VLOOKUP(VLOOKUP($A126,csapatok!$A:$BL,AJ$271,FALSE),'csapat-ranglista'!$A:$CC,AJ$272,FALSE)/2),0)</f>
        <v>0</v>
      </c>
      <c r="AK126" s="226">
        <f>IFERROR(IF(RIGHT(VLOOKUP($A126,csapatok!$A:$CN,AK$271,FALSE),5)="Csere",VLOOKUP(LEFT(VLOOKUP($A126,csapatok!$A:$CN,AK$271,FALSE),LEN(VLOOKUP($A126,csapatok!$A:$CN,AK$271,FALSE))-6),'csapat-ranglista'!$A:$CC,AK$272,FALSE)/8,VLOOKUP(VLOOKUP($A126,csapatok!$A:$CN,AK$271,FALSE),'csapat-ranglista'!$A:$CC,AK$272,FALSE)/4),0)</f>
        <v>0</v>
      </c>
      <c r="AL126" s="226">
        <f>IFERROR(IF(RIGHT(VLOOKUP($A126,csapatok!$A:$CN,AL$271,FALSE),5)="Csere",VLOOKUP(LEFT(VLOOKUP($A126,csapatok!$A:$CN,AL$271,FALSE),LEN(VLOOKUP($A126,csapatok!$A:$CN,AL$271,FALSE))-6),'csapat-ranglista'!$A:$CC,AL$272,FALSE)/8,VLOOKUP(VLOOKUP($A126,csapatok!$A:$CN,AL$271,FALSE),'csapat-ranglista'!$A:$CC,AL$272,FALSE)/4),0)</f>
        <v>0</v>
      </c>
      <c r="AM126" s="226">
        <f>IFERROR(IF(RIGHT(VLOOKUP($A126,csapatok!$A:$CN,AM$271,FALSE),5)="Csere",VLOOKUP(LEFT(VLOOKUP($A126,csapatok!$A:$CN,AM$271,FALSE),LEN(VLOOKUP($A126,csapatok!$A:$CN,AM$271,FALSE))-6),'csapat-ranglista'!$A:$CC,AM$272,FALSE)/8,VLOOKUP(VLOOKUP($A126,csapatok!$A:$CN,AM$271,FALSE),'csapat-ranglista'!$A:$CC,AM$272,FALSE)/4),0)</f>
        <v>0</v>
      </c>
      <c r="AN126" s="226">
        <f>IFERROR(IF(RIGHT(VLOOKUP($A126,csapatok!$A:$CN,AN$271,FALSE),5)="Csere",VLOOKUP(LEFT(VLOOKUP($A126,csapatok!$A:$CN,AN$271,FALSE),LEN(VLOOKUP($A126,csapatok!$A:$CN,AN$271,FALSE))-6),'csapat-ranglista'!$A:$CC,AN$272,FALSE)/8,VLOOKUP(VLOOKUP($A126,csapatok!$A:$CN,AN$271,FALSE),'csapat-ranglista'!$A:$CC,AN$272,FALSE)/4),0)</f>
        <v>0</v>
      </c>
      <c r="AO126" s="226">
        <f>IFERROR(IF(RIGHT(VLOOKUP($A126,csapatok!$A:$CN,AO$271,FALSE),5)="Csere",VLOOKUP(LEFT(VLOOKUP($A126,csapatok!$A:$CN,AO$271,FALSE),LEN(VLOOKUP($A126,csapatok!$A:$CN,AO$271,FALSE))-6),'csapat-ranglista'!$A:$CC,AO$272,FALSE)/8,VLOOKUP(VLOOKUP($A126,csapatok!$A:$CN,AO$271,FALSE),'csapat-ranglista'!$A:$CC,AO$272,FALSE)/4),0)</f>
        <v>0</v>
      </c>
      <c r="AP126" s="226">
        <f>IFERROR(IF(RIGHT(VLOOKUP($A126,csapatok!$A:$CN,AP$271,FALSE),5)="Csere",VLOOKUP(LEFT(VLOOKUP($A126,csapatok!$A:$CN,AP$271,FALSE),LEN(VLOOKUP($A126,csapatok!$A:$CN,AP$271,FALSE))-6),'csapat-ranglista'!$A:$CC,AP$272,FALSE)/8,VLOOKUP(VLOOKUP($A126,csapatok!$A:$CN,AP$271,FALSE),'csapat-ranglista'!$A:$CC,AP$272,FALSE)/4),0)</f>
        <v>0</v>
      </c>
      <c r="AQ126" s="226">
        <f>IFERROR(IF(RIGHT(VLOOKUP($A126,csapatok!$A:$CN,AQ$271,FALSE),5)="Csere",VLOOKUP(LEFT(VLOOKUP($A126,csapatok!$A:$CN,AQ$271,FALSE),LEN(VLOOKUP($A126,csapatok!$A:$CN,AQ$271,FALSE))-6),'csapat-ranglista'!$A:$CC,AQ$272,FALSE)/8,VLOOKUP(VLOOKUP($A126,csapatok!$A:$CN,AQ$271,FALSE),'csapat-ranglista'!$A:$CC,AQ$272,FALSE)/4),0)</f>
        <v>0</v>
      </c>
      <c r="AR126" s="226">
        <f>IFERROR(IF(RIGHT(VLOOKUP($A126,csapatok!$A:$CN,AR$271,FALSE),5)="Csere",VLOOKUP(LEFT(VLOOKUP($A126,csapatok!$A:$CN,AR$271,FALSE),LEN(VLOOKUP($A126,csapatok!$A:$CN,AR$271,FALSE))-6),'csapat-ranglista'!$A:$CC,AR$272,FALSE)/8,VLOOKUP(VLOOKUP($A126,csapatok!$A:$CN,AR$271,FALSE),'csapat-ranglista'!$A:$CC,AR$272,FALSE)/4),0)</f>
        <v>0</v>
      </c>
      <c r="AS126" s="226">
        <f>IFERROR(IF(RIGHT(VLOOKUP($A126,csapatok!$A:$CN,AS$271,FALSE),5)="Csere",VLOOKUP(LEFT(VLOOKUP($A126,csapatok!$A:$CN,AS$271,FALSE),LEN(VLOOKUP($A126,csapatok!$A:$CN,AS$271,FALSE))-6),'csapat-ranglista'!$A:$CC,AS$272,FALSE)/8,VLOOKUP(VLOOKUP($A126,csapatok!$A:$CN,AS$271,FALSE),'csapat-ranglista'!$A:$CC,AS$272,FALSE)/4),0)</f>
        <v>0</v>
      </c>
      <c r="AT126" s="226">
        <f>IFERROR(IF(RIGHT(VLOOKUP($A126,csapatok!$A:$CN,AT$271,FALSE),5)="Csere",VLOOKUP(LEFT(VLOOKUP($A126,csapatok!$A:$CN,AT$271,FALSE),LEN(VLOOKUP($A126,csapatok!$A:$CN,AT$271,FALSE))-6),'csapat-ranglista'!$A:$CC,AT$272,FALSE)/8,VLOOKUP(VLOOKUP($A126,csapatok!$A:$CN,AT$271,FALSE),'csapat-ranglista'!$A:$CC,AT$272,FALSE)/4),0)</f>
        <v>0</v>
      </c>
      <c r="AU126" s="226">
        <f>IFERROR(IF(RIGHT(VLOOKUP($A126,csapatok!$A:$CN,AU$271,FALSE),5)="Csere",VLOOKUP(LEFT(VLOOKUP($A126,csapatok!$A:$CN,AU$271,FALSE),LEN(VLOOKUP($A126,csapatok!$A:$CN,AU$271,FALSE))-6),'csapat-ranglista'!$A:$CC,AU$272,FALSE)/8,VLOOKUP(VLOOKUP($A126,csapatok!$A:$CN,AU$271,FALSE),'csapat-ranglista'!$A:$CC,AU$272,FALSE)/4),0)</f>
        <v>0</v>
      </c>
      <c r="AV126" s="226">
        <f>IFERROR(IF(RIGHT(VLOOKUP($A126,csapatok!$A:$CN,AV$271,FALSE),5)="Csere",VLOOKUP(LEFT(VLOOKUP($A126,csapatok!$A:$CN,AV$271,FALSE),LEN(VLOOKUP($A126,csapatok!$A:$CN,AV$271,FALSE))-6),'csapat-ranglista'!$A:$CC,AV$272,FALSE)/8,VLOOKUP(VLOOKUP($A126,csapatok!$A:$CN,AV$271,FALSE),'csapat-ranglista'!$A:$CC,AV$272,FALSE)/4),0)</f>
        <v>0</v>
      </c>
      <c r="AW126" s="226">
        <f>IFERROR(IF(RIGHT(VLOOKUP($A126,csapatok!$A:$CN,AW$271,FALSE),5)="Csere",VLOOKUP(LEFT(VLOOKUP($A126,csapatok!$A:$CN,AW$271,FALSE),LEN(VLOOKUP($A126,csapatok!$A:$CN,AW$271,FALSE))-6),'csapat-ranglista'!$A:$CC,AW$272,FALSE)/8,VLOOKUP(VLOOKUP($A126,csapatok!$A:$CN,AW$271,FALSE),'csapat-ranglista'!$A:$CC,AW$272,FALSE)/4),0)</f>
        <v>0</v>
      </c>
      <c r="AX126" s="226">
        <f>IFERROR(IF(RIGHT(VLOOKUP($A126,csapatok!$A:$CN,AX$271,FALSE),5)="Csere",VLOOKUP(LEFT(VLOOKUP($A126,csapatok!$A:$CN,AX$271,FALSE),LEN(VLOOKUP($A126,csapatok!$A:$CN,AX$271,FALSE))-6),'csapat-ranglista'!$A:$CC,AX$272,FALSE)/8,VLOOKUP(VLOOKUP($A126,csapatok!$A:$CN,AX$271,FALSE),'csapat-ranglista'!$A:$CC,AX$272,FALSE)/4),0)</f>
        <v>0</v>
      </c>
      <c r="AY126" s="226">
        <f>IFERROR(IF(RIGHT(VLOOKUP($A126,csapatok!$A:$GR,AY$271,FALSE),5)="Csere",VLOOKUP(LEFT(VLOOKUP($A126,csapatok!$A:$GR,AY$271,FALSE),LEN(VLOOKUP($A126,csapatok!$A:$GR,AY$271,FALSE))-6),'csapat-ranglista'!$A:$CC,AY$272,FALSE)/8,VLOOKUP(VLOOKUP($A126,csapatok!$A:$GR,AY$271,FALSE),'csapat-ranglista'!$A:$CC,AY$272,FALSE)/4),0)</f>
        <v>0</v>
      </c>
      <c r="AZ126" s="226">
        <f>IFERROR(IF(RIGHT(VLOOKUP($A126,csapatok!$A:$GR,AZ$271,FALSE),5)="Csere",VLOOKUP(LEFT(VLOOKUP($A126,csapatok!$A:$GR,AZ$271,FALSE),LEN(VLOOKUP($A126,csapatok!$A:$GR,AZ$271,FALSE))-6),'csapat-ranglista'!$A:$CC,AZ$272,FALSE)/8,VLOOKUP(VLOOKUP($A126,csapatok!$A:$GR,AZ$271,FALSE),'csapat-ranglista'!$A:$CC,AZ$272,FALSE)/4),0)</f>
        <v>0</v>
      </c>
      <c r="BA126" s="226">
        <f>IFERROR(IF(RIGHT(VLOOKUP($A126,csapatok!$A:$GR,BA$271,FALSE),5)="Csere",VLOOKUP(LEFT(VLOOKUP($A126,csapatok!$A:$GR,BA$271,FALSE),LEN(VLOOKUP($A126,csapatok!$A:$GR,BA$271,FALSE))-6),'csapat-ranglista'!$A:$CC,BA$272,FALSE)/8,VLOOKUP(VLOOKUP($A126,csapatok!$A:$GR,BA$271,FALSE),'csapat-ranglista'!$A:$CC,BA$272,FALSE)/4),0)</f>
        <v>0</v>
      </c>
      <c r="BB126" s="226">
        <f>IFERROR(IF(RIGHT(VLOOKUP($A126,csapatok!$A:$GR,BB$271,FALSE),5)="Csere",VLOOKUP(LEFT(VLOOKUP($A126,csapatok!$A:$GR,BB$271,FALSE),LEN(VLOOKUP($A126,csapatok!$A:$GR,BB$271,FALSE))-6),'csapat-ranglista'!$A:$CC,BB$272,FALSE)/8,VLOOKUP(VLOOKUP($A126,csapatok!$A:$GR,BB$271,FALSE),'csapat-ranglista'!$A:$CC,BB$272,FALSE)/4),0)</f>
        <v>0</v>
      </c>
      <c r="BC126" s="227">
        <f>versenyek!$ES$11*IFERROR(VLOOKUP(VLOOKUP($A126,versenyek!ER:ET,3,FALSE),szabalyok!$A$16:$B$23,2,FALSE)/4,0)</f>
        <v>0</v>
      </c>
      <c r="BD126" s="227">
        <f>versenyek!$EV$11*IFERROR(VLOOKUP(VLOOKUP($A126,versenyek!EU:EW,3,FALSE),szabalyok!$A$16:$B$23,2,FALSE)/4,0)</f>
        <v>0</v>
      </c>
      <c r="BE126" s="226">
        <f>IFERROR(IF(RIGHT(VLOOKUP($A126,csapatok!$A:$GR,BE$271,FALSE),5)="Csere",VLOOKUP(LEFT(VLOOKUP($A126,csapatok!$A:$GR,BE$271,FALSE),LEN(VLOOKUP($A126,csapatok!$A:$GR,BE$271,FALSE))-6),'csapat-ranglista'!$A:$CC,BE$272,FALSE)/8,VLOOKUP(VLOOKUP($A126,csapatok!$A:$GR,BE$271,FALSE),'csapat-ranglista'!$A:$CC,BE$272,FALSE)/4),0)</f>
        <v>0</v>
      </c>
      <c r="BF126" s="226">
        <f>IFERROR(IF(RIGHT(VLOOKUP($A126,csapatok!$A:$GR,BF$271,FALSE),5)="Csere",VLOOKUP(LEFT(VLOOKUP($A126,csapatok!$A:$GR,BF$271,FALSE),LEN(VLOOKUP($A126,csapatok!$A:$GR,BF$271,FALSE))-6),'csapat-ranglista'!$A:$CC,BF$272,FALSE)/8,VLOOKUP(VLOOKUP($A126,csapatok!$A:$GR,BF$271,FALSE),'csapat-ranglista'!$A:$CC,BF$272,FALSE)/4),0)</f>
        <v>0</v>
      </c>
      <c r="BG126" s="226">
        <f>IFERROR(IF(RIGHT(VLOOKUP($A126,csapatok!$A:$GR,BG$271,FALSE),5)="Csere",VLOOKUP(LEFT(VLOOKUP($A126,csapatok!$A:$GR,BG$271,FALSE),LEN(VLOOKUP($A126,csapatok!$A:$GR,BG$271,FALSE))-6),'csapat-ranglista'!$A:$CC,BG$272,FALSE)/8,VLOOKUP(VLOOKUP($A126,csapatok!$A:$GR,BG$271,FALSE),'csapat-ranglista'!$A:$CC,BG$272,FALSE)/4),0)</f>
        <v>0</v>
      </c>
      <c r="BH126" s="226">
        <f>IFERROR(IF(RIGHT(VLOOKUP($A126,csapatok!$A:$GR,BH$271,FALSE),5)="Csere",VLOOKUP(LEFT(VLOOKUP($A126,csapatok!$A:$GR,BH$271,FALSE),LEN(VLOOKUP($A126,csapatok!$A:$GR,BH$271,FALSE))-6),'csapat-ranglista'!$A:$CC,BH$272,FALSE)/8,VLOOKUP(VLOOKUP($A126,csapatok!$A:$GR,BH$271,FALSE),'csapat-ranglista'!$A:$CC,BH$272,FALSE)/4),0)</f>
        <v>0</v>
      </c>
      <c r="BI126" s="226">
        <f>IFERROR(IF(RIGHT(VLOOKUP($A126,csapatok!$A:$GR,BI$271,FALSE),5)="Csere",VLOOKUP(LEFT(VLOOKUP($A126,csapatok!$A:$GR,BI$271,FALSE),LEN(VLOOKUP($A126,csapatok!$A:$GR,BI$271,FALSE))-6),'csapat-ranglista'!$A:$CC,BI$272,FALSE)/8,VLOOKUP(VLOOKUP($A126,csapatok!$A:$GR,BI$271,FALSE),'csapat-ranglista'!$A:$CC,BI$272,FALSE)/4),0)</f>
        <v>0</v>
      </c>
      <c r="BJ126" s="226">
        <f>IFERROR(IF(RIGHT(VLOOKUP($A126,csapatok!$A:$GR,BJ$271,FALSE),5)="Csere",VLOOKUP(LEFT(VLOOKUP($A126,csapatok!$A:$GR,BJ$271,FALSE),LEN(VLOOKUP($A126,csapatok!$A:$GR,BJ$271,FALSE))-6),'csapat-ranglista'!$A:$CC,BJ$272,FALSE)/8,VLOOKUP(VLOOKUP($A126,csapatok!$A:$GR,BJ$271,FALSE),'csapat-ranglista'!$A:$CC,BJ$272,FALSE)/4),0)</f>
        <v>0</v>
      </c>
      <c r="BK126" s="226">
        <f>IFERROR(IF(RIGHT(VLOOKUP($A126,csapatok!$A:$GR,BK$271,FALSE),5)="Csere",VLOOKUP(LEFT(VLOOKUP($A126,csapatok!$A:$GR,BK$271,FALSE),LEN(VLOOKUP($A126,csapatok!$A:$GR,BK$271,FALSE))-6),'csapat-ranglista'!$A:$CC,BK$272,FALSE)/8,VLOOKUP(VLOOKUP($A126,csapatok!$A:$GR,BK$271,FALSE),'csapat-ranglista'!$A:$CC,BK$272,FALSE)/4),0)</f>
        <v>0</v>
      </c>
      <c r="BL126" s="226">
        <f>IFERROR(IF(RIGHT(VLOOKUP($A126,csapatok!$A:$GR,BL$271,FALSE),5)="Csere",VLOOKUP(LEFT(VLOOKUP($A126,csapatok!$A:$GR,BL$271,FALSE),LEN(VLOOKUP($A126,csapatok!$A:$GR,BL$271,FALSE))-6),'csapat-ranglista'!$A:$CC,BL$272,FALSE)/8,VLOOKUP(VLOOKUP($A126,csapatok!$A:$GR,BL$271,FALSE),'csapat-ranglista'!$A:$CC,BL$272,FALSE)/4),0)</f>
        <v>0</v>
      </c>
      <c r="BM126" s="226">
        <f>IFERROR(IF(RIGHT(VLOOKUP($A126,csapatok!$A:$GR,BM$271,FALSE),5)="Csere",VLOOKUP(LEFT(VLOOKUP($A126,csapatok!$A:$GR,BM$271,FALSE),LEN(VLOOKUP($A126,csapatok!$A:$GR,BM$271,FALSE))-6),'csapat-ranglista'!$A:$CC,BM$272,FALSE)/8,VLOOKUP(VLOOKUP($A126,csapatok!$A:$GR,BM$271,FALSE),'csapat-ranglista'!$A:$CC,BM$272,FALSE)/4),0)</f>
        <v>0</v>
      </c>
      <c r="BN126" s="226">
        <f>IFERROR(IF(RIGHT(VLOOKUP($A126,csapatok!$A:$GR,BN$271,FALSE),5)="Csere",VLOOKUP(LEFT(VLOOKUP($A126,csapatok!$A:$GR,BN$271,FALSE),LEN(VLOOKUP($A126,csapatok!$A:$GR,BN$271,FALSE))-6),'csapat-ranglista'!$A:$CC,BN$272,FALSE)/8,VLOOKUP(VLOOKUP($A126,csapatok!$A:$GR,BN$271,FALSE),'csapat-ranglista'!$A:$CC,BN$272,FALSE)/4),0)</f>
        <v>0</v>
      </c>
      <c r="BO126" s="226">
        <f>IFERROR(IF(RIGHT(VLOOKUP($A126,csapatok!$A:$GR,BO$271,FALSE),5)="Csere",VLOOKUP(LEFT(VLOOKUP($A126,csapatok!$A:$GR,BO$271,FALSE),LEN(VLOOKUP($A126,csapatok!$A:$GR,BO$271,FALSE))-6),'csapat-ranglista'!$A:$CC,BO$272,FALSE)/8,VLOOKUP(VLOOKUP($A126,csapatok!$A:$GR,BO$271,FALSE),'csapat-ranglista'!$A:$CC,BO$272,FALSE)/4),0)</f>
        <v>0</v>
      </c>
      <c r="BP126" s="226">
        <f>IFERROR(IF(RIGHT(VLOOKUP($A126,csapatok!$A:$GR,BP$271,FALSE),5)="Csere",VLOOKUP(LEFT(VLOOKUP($A126,csapatok!$A:$GR,BP$271,FALSE),LEN(VLOOKUP($A126,csapatok!$A:$GR,BP$271,FALSE))-6),'csapat-ranglista'!$A:$CC,BP$272,FALSE)/8,VLOOKUP(VLOOKUP($A126,csapatok!$A:$GR,BP$271,FALSE),'csapat-ranglista'!$A:$CC,BP$272,FALSE)/4),0)</f>
        <v>0</v>
      </c>
      <c r="BQ126" s="226">
        <f>IFERROR(IF(RIGHT(VLOOKUP($A126,csapatok!$A:$GR,BQ$271,FALSE),5)="Csere",VLOOKUP(LEFT(VLOOKUP($A126,csapatok!$A:$GR,BQ$271,FALSE),LEN(VLOOKUP($A126,csapatok!$A:$GR,BQ$271,FALSE))-6),'csapat-ranglista'!$A:$CC,BQ$272,FALSE)/8,VLOOKUP(VLOOKUP($A126,csapatok!$A:$GR,BQ$271,FALSE),'csapat-ranglista'!$A:$CC,BQ$272,FALSE)/4),0)</f>
        <v>0</v>
      </c>
      <c r="BR126" s="226">
        <f>IFERROR(IF(RIGHT(VLOOKUP($A126,csapatok!$A:$GR,BR$271,FALSE),5)="Csere",VLOOKUP(LEFT(VLOOKUP($A126,csapatok!$A:$GR,BR$271,FALSE),LEN(VLOOKUP($A126,csapatok!$A:$GR,BR$271,FALSE))-6),'csapat-ranglista'!$A:$CC,BR$272,FALSE)/8,VLOOKUP(VLOOKUP($A126,csapatok!$A:$GR,BR$271,FALSE),'csapat-ranglista'!$A:$CC,BR$272,FALSE)/4),0)</f>
        <v>0</v>
      </c>
      <c r="BS126" s="226">
        <f>IFERROR(IF(RIGHT(VLOOKUP($A126,csapatok!$A:$GR,BS$271,FALSE),5)="Csere",VLOOKUP(LEFT(VLOOKUP($A126,csapatok!$A:$GR,BS$271,FALSE),LEN(VLOOKUP($A126,csapatok!$A:$GR,BS$271,FALSE))-6),'csapat-ranglista'!$A:$CC,BS$272,FALSE)/8,VLOOKUP(VLOOKUP($A126,csapatok!$A:$GR,BS$271,FALSE),'csapat-ranglista'!$A:$CC,BS$272,FALSE)/4),0)</f>
        <v>0</v>
      </c>
      <c r="BT126" s="226">
        <f>IFERROR(IF(RIGHT(VLOOKUP($A126,csapatok!$A:$GR,BT$271,FALSE),5)="Csere",VLOOKUP(LEFT(VLOOKUP($A126,csapatok!$A:$GR,BT$271,FALSE),LEN(VLOOKUP($A126,csapatok!$A:$GR,BT$271,FALSE))-6),'csapat-ranglista'!$A:$CC,BT$272,FALSE)/8,VLOOKUP(VLOOKUP($A126,csapatok!$A:$GR,BT$271,FALSE),'csapat-ranglista'!$A:$CC,BT$272,FALSE)/4),0)</f>
        <v>0</v>
      </c>
      <c r="BU126" s="226">
        <f>IFERROR(IF(RIGHT(VLOOKUP($A126,csapatok!$A:$GR,BU$271,FALSE),5)="Csere",VLOOKUP(LEFT(VLOOKUP($A126,csapatok!$A:$GR,BU$271,FALSE),LEN(VLOOKUP($A126,csapatok!$A:$GR,BU$271,FALSE))-6),'csapat-ranglista'!$A:$CC,BU$272,FALSE)/8,VLOOKUP(VLOOKUP($A126,csapatok!$A:$GR,BU$271,FALSE),'csapat-ranglista'!$A:$CC,BU$272,FALSE)/4),0)</f>
        <v>0</v>
      </c>
      <c r="BV126" s="226">
        <f>IFERROR(IF(RIGHT(VLOOKUP($A126,csapatok!$A:$GR,BV$271,FALSE),5)="Csere",VLOOKUP(LEFT(VLOOKUP($A126,csapatok!$A:$GR,BV$271,FALSE),LEN(VLOOKUP($A126,csapatok!$A:$GR,BV$271,FALSE))-6),'csapat-ranglista'!$A:$CC,BV$272,FALSE)/8,VLOOKUP(VLOOKUP($A126,csapatok!$A:$GR,BV$271,FALSE),'csapat-ranglista'!$A:$CC,BV$272,FALSE)/4),0)</f>
        <v>0</v>
      </c>
      <c r="BW126" s="226">
        <f>IFERROR(IF(RIGHT(VLOOKUP($A126,csapatok!$A:$GR,BW$271,FALSE),5)="Csere",VLOOKUP(LEFT(VLOOKUP($A126,csapatok!$A:$GR,BW$271,FALSE),LEN(VLOOKUP($A126,csapatok!$A:$GR,BW$271,FALSE))-6),'csapat-ranglista'!$A:$CC,BW$272,FALSE)/8,VLOOKUP(VLOOKUP($A126,csapatok!$A:$GR,BW$271,FALSE),'csapat-ranglista'!$A:$CC,BW$272,FALSE)/4),0)</f>
        <v>0</v>
      </c>
      <c r="BX126" s="226">
        <f>IFERROR(IF(RIGHT(VLOOKUP($A126,csapatok!$A:$GR,BX$271,FALSE),5)="Csere",VLOOKUP(LEFT(VLOOKUP($A126,csapatok!$A:$GR,BX$271,FALSE),LEN(VLOOKUP($A126,csapatok!$A:$GR,BX$271,FALSE))-6),'csapat-ranglista'!$A:$CC,BX$272,FALSE)/8,VLOOKUP(VLOOKUP($A126,csapatok!$A:$GR,BX$271,FALSE),'csapat-ranglista'!$A:$CC,BX$272,FALSE)/4),0)</f>
        <v>0</v>
      </c>
      <c r="BY126" s="226">
        <f>IFERROR(IF(RIGHT(VLOOKUP($A126,csapatok!$A:$GR,BY$271,FALSE),5)="Csere",VLOOKUP(LEFT(VLOOKUP($A126,csapatok!$A:$GR,BY$271,FALSE),LEN(VLOOKUP($A126,csapatok!$A:$GR,BY$271,FALSE))-6),'csapat-ranglista'!$A:$CC,BY$272,FALSE)/8,VLOOKUP(VLOOKUP($A126,csapatok!$A:$GR,BY$271,FALSE),'csapat-ranglista'!$A:$CC,BY$272,FALSE)/4),0)</f>
        <v>0</v>
      </c>
      <c r="BZ126" s="226">
        <f>IFERROR(IF(RIGHT(VLOOKUP($A126,csapatok!$A:$GR,BZ$271,FALSE),5)="Csere",VLOOKUP(LEFT(VLOOKUP($A126,csapatok!$A:$GR,BZ$271,FALSE),LEN(VLOOKUP($A126,csapatok!$A:$GR,BZ$271,FALSE))-6),'csapat-ranglista'!$A:$CC,BZ$272,FALSE)/8,VLOOKUP(VLOOKUP($A126,csapatok!$A:$GR,BZ$271,FALSE),'csapat-ranglista'!$A:$CC,BZ$272,FALSE)/4),0)</f>
        <v>0</v>
      </c>
      <c r="CA126" s="226">
        <f>IFERROR(IF(RIGHT(VLOOKUP($A126,csapatok!$A:$GR,CA$271,FALSE),5)="Csere",VLOOKUP(LEFT(VLOOKUP($A126,csapatok!$A:$GR,CA$271,FALSE),LEN(VLOOKUP($A126,csapatok!$A:$GR,CA$271,FALSE))-6),'csapat-ranglista'!$A:$CC,CA$272,FALSE)/8,VLOOKUP(VLOOKUP($A126,csapatok!$A:$GR,CA$271,FALSE),'csapat-ranglista'!$A:$CC,CA$272,FALSE)/4),0)</f>
        <v>0</v>
      </c>
      <c r="CB126" s="226">
        <f>IFERROR(IF(RIGHT(VLOOKUP($A126,csapatok!$A:$GR,CB$271,FALSE),5)="Csere",VLOOKUP(LEFT(VLOOKUP($A126,csapatok!$A:$GR,CB$271,FALSE),LEN(VLOOKUP($A126,csapatok!$A:$GR,CB$271,FALSE))-6),'csapat-ranglista'!$A:$CC,CB$272,FALSE)/8,VLOOKUP(VLOOKUP($A126,csapatok!$A:$GR,CB$271,FALSE),'csapat-ranglista'!$A:$CC,CB$272,FALSE)/4),0)</f>
        <v>0</v>
      </c>
      <c r="CC126" s="226">
        <f>IFERROR(IF(RIGHT(VLOOKUP($A126,csapatok!$A:$GR,CC$271,FALSE),5)="Csere",VLOOKUP(LEFT(VLOOKUP($A126,csapatok!$A:$GR,CC$271,FALSE),LEN(VLOOKUP($A126,csapatok!$A:$GR,CC$271,FALSE))-6),'csapat-ranglista'!$A:$CC,CC$272,FALSE)/8,VLOOKUP(VLOOKUP($A126,csapatok!$A:$GR,CC$271,FALSE),'csapat-ranglista'!$A:$CC,CC$272,FALSE)/4),0)</f>
        <v>0</v>
      </c>
      <c r="CD126" s="226">
        <f>IFERROR(IF(RIGHT(VLOOKUP($A126,csapatok!$A:$GR,CD$271,FALSE),5)="Csere",VLOOKUP(LEFT(VLOOKUP($A126,csapatok!$A:$GR,CD$271,FALSE),LEN(VLOOKUP($A126,csapatok!$A:$GR,CD$271,FALSE))-6),'csapat-ranglista'!$A:$CC,CD$272,FALSE)/8,VLOOKUP(VLOOKUP($A126,csapatok!$A:$GR,CD$271,FALSE),'csapat-ranglista'!$A:$CC,CD$272,FALSE)/4),0)</f>
        <v>0</v>
      </c>
      <c r="CE126" s="226">
        <f>IFERROR(IF(RIGHT(VLOOKUP($A126,csapatok!$A:$GR,CE$271,FALSE),5)="Csere",VLOOKUP(LEFT(VLOOKUP($A126,csapatok!$A:$GR,CE$271,FALSE),LEN(VLOOKUP($A126,csapatok!$A:$GR,CE$271,FALSE))-6),'csapat-ranglista'!$A:$CC,CE$272,FALSE)/8,VLOOKUP(VLOOKUP($A126,csapatok!$A:$GR,CE$271,FALSE),'csapat-ranglista'!$A:$CC,CE$272,FALSE)/4),0)</f>
        <v>0</v>
      </c>
      <c r="CF126" s="226">
        <f>IFERROR(IF(RIGHT(VLOOKUP($A126,csapatok!$A:$GR,CF$271,FALSE),5)="Csere",VLOOKUP(LEFT(VLOOKUP($A126,csapatok!$A:$GR,CF$271,FALSE),LEN(VLOOKUP($A126,csapatok!$A:$GR,CF$271,FALSE))-6),'csapat-ranglista'!$A:$CC,CF$272,FALSE)/8,VLOOKUP(VLOOKUP($A126,csapatok!$A:$GR,CF$271,FALSE),'csapat-ranglista'!$A:$CC,CF$272,FALSE)/4),0)</f>
        <v>0</v>
      </c>
      <c r="CG126" s="226">
        <f>IFERROR(IF(RIGHT(VLOOKUP($A126,csapatok!$A:$GR,CG$271,FALSE),5)="Csere",VLOOKUP(LEFT(VLOOKUP($A126,csapatok!$A:$GR,CG$271,FALSE),LEN(VLOOKUP($A126,csapatok!$A:$GR,CG$271,FALSE))-6),'csapat-ranglista'!$A:$CC,CG$272,FALSE)/8,VLOOKUP(VLOOKUP($A126,csapatok!$A:$GR,CG$271,FALSE),'csapat-ranglista'!$A:$CC,CG$272,FALSE)/4),0)</f>
        <v>0</v>
      </c>
      <c r="CH126" s="226">
        <f>IFERROR(IF(RIGHT(VLOOKUP($A126,csapatok!$A:$GR,CH$271,FALSE),5)="Csere",VLOOKUP(LEFT(VLOOKUP($A126,csapatok!$A:$GR,CH$271,FALSE),LEN(VLOOKUP($A126,csapatok!$A:$GR,CH$271,FALSE))-6),'csapat-ranglista'!$A:$CC,CH$272,FALSE)/8,VLOOKUP(VLOOKUP($A126,csapatok!$A:$GR,CH$271,FALSE),'csapat-ranglista'!$A:$CC,CH$272,FALSE)/4),0)</f>
        <v>0</v>
      </c>
      <c r="CI126" s="226">
        <f>IFERROR(IF(RIGHT(VLOOKUP($A126,csapatok!$A:$GR,CI$271,FALSE),5)="Csere",VLOOKUP(LEFT(VLOOKUP($A126,csapatok!$A:$GR,CI$271,FALSE),LEN(VLOOKUP($A126,csapatok!$A:$GR,CI$271,FALSE))-6),'csapat-ranglista'!$A:$CC,CI$272,FALSE)/8,VLOOKUP(VLOOKUP($A126,csapatok!$A:$GR,CI$271,FALSE),'csapat-ranglista'!$A:$CC,CI$272,FALSE)/4),0)</f>
        <v>0</v>
      </c>
      <c r="CJ126" s="227">
        <f>versenyek!$IQ$11*IFERROR(VLOOKUP(VLOOKUP($A126,versenyek!IP:IR,3,FALSE),szabalyok!$A$16:$B$23,2,FALSE)/4,0)</f>
        <v>0</v>
      </c>
      <c r="CK126" s="227">
        <f>versenyek!$IT$11*IFERROR(VLOOKUP(VLOOKUP($A126,versenyek!IS:IU,3,FALSE),szabalyok!$A$16:$B$23,2,FALSE)/4,0)</f>
        <v>0</v>
      </c>
      <c r="CL126" s="226"/>
      <c r="CM126" s="250">
        <f t="shared" si="4"/>
        <v>0</v>
      </c>
    </row>
    <row r="127" spans="1:91">
      <c r="A127" s="32" t="s">
        <v>729</v>
      </c>
      <c r="B127" s="133">
        <v>33933</v>
      </c>
      <c r="C127" s="133" t="str">
        <f t="shared" ref="C127:C142" si="5">IF(B127=0,"",IF(B127&lt;$C$1,"felnőtt","ifi"))</f>
        <v>ifi</v>
      </c>
      <c r="D127" s="32" t="s">
        <v>9</v>
      </c>
      <c r="E127" s="47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>
        <f>IFERROR(IF(RIGHT(VLOOKUP($A127,csapatok!$A:$BL,X$271,FALSE),5)="Csere",VLOOKUP(LEFT(VLOOKUP($A127,csapatok!$A:$BL,X$271,FALSE),LEN(VLOOKUP($A127,csapatok!$A:$BL,X$271,FALSE))-6),'csapat-ranglista'!$A:$CC,X$272,FALSE)/8,VLOOKUP(VLOOKUP($A127,csapatok!$A:$BL,X$271,FALSE),'csapat-ranglista'!$A:$CC,X$272,FALSE)/4),0)</f>
        <v>0</v>
      </c>
      <c r="Y127" s="32">
        <f>IFERROR(IF(RIGHT(VLOOKUP($A127,csapatok!$A:$BL,Y$271,FALSE),5)="Csere",VLOOKUP(LEFT(VLOOKUP($A127,csapatok!$A:$BL,Y$271,FALSE),LEN(VLOOKUP($A127,csapatok!$A:$BL,Y$271,FALSE))-6),'csapat-ranglista'!$A:$CC,Y$272,FALSE)/8,VLOOKUP(VLOOKUP($A127,csapatok!$A:$BL,Y$271,FALSE),'csapat-ranglista'!$A:$CC,Y$272,FALSE)/4),0)</f>
        <v>0</v>
      </c>
      <c r="Z127" s="32">
        <f>IFERROR(IF(RIGHT(VLOOKUP($A127,csapatok!$A:$BL,Z$271,FALSE),5)="Csere",VLOOKUP(LEFT(VLOOKUP($A127,csapatok!$A:$BL,Z$271,FALSE),LEN(VLOOKUP($A127,csapatok!$A:$BL,Z$271,FALSE))-6),'csapat-ranglista'!$A:$CC,Z$272,FALSE)/8,VLOOKUP(VLOOKUP($A127,csapatok!$A:$BL,Z$271,FALSE),'csapat-ranglista'!$A:$CC,Z$272,FALSE)/4),0)</f>
        <v>0</v>
      </c>
      <c r="AA127" s="32">
        <f>IFERROR(IF(RIGHT(VLOOKUP($A127,csapatok!$A:$BL,AA$271,FALSE),5)="Csere",VLOOKUP(LEFT(VLOOKUP($A127,csapatok!$A:$BL,AA$271,FALSE),LEN(VLOOKUP($A127,csapatok!$A:$BL,AA$271,FALSE))-6),'csapat-ranglista'!$A:$CC,AA$272,FALSE)/8,VLOOKUP(VLOOKUP($A127,csapatok!$A:$BL,AA$271,FALSE),'csapat-ranglista'!$A:$CC,AA$272,FALSE)/4),0)</f>
        <v>0</v>
      </c>
      <c r="AB127" s="226">
        <f>IFERROR(IF(RIGHT(VLOOKUP($A127,csapatok!$A:$BL,AB$271,FALSE),5)="Csere",VLOOKUP(LEFT(VLOOKUP($A127,csapatok!$A:$BL,AB$271,FALSE),LEN(VLOOKUP($A127,csapatok!$A:$BL,AB$271,FALSE))-6),'csapat-ranglista'!$A:$CC,AB$272,FALSE)/8,VLOOKUP(VLOOKUP($A127,csapatok!$A:$BL,AB$271,FALSE),'csapat-ranglista'!$A:$CC,AB$272,FALSE)/4),0)</f>
        <v>0</v>
      </c>
      <c r="AC127" s="226">
        <f>IFERROR(IF(RIGHT(VLOOKUP($A127,csapatok!$A:$BL,AC$271,FALSE),5)="Csere",VLOOKUP(LEFT(VLOOKUP($A127,csapatok!$A:$BL,AC$271,FALSE),LEN(VLOOKUP($A127,csapatok!$A:$BL,AC$271,FALSE))-6),'csapat-ranglista'!$A:$CC,AC$272,FALSE)/8,VLOOKUP(VLOOKUP($A127,csapatok!$A:$BL,AC$271,FALSE),'csapat-ranglista'!$A:$CC,AC$272,FALSE)/4),0)</f>
        <v>0</v>
      </c>
      <c r="AD127" s="226">
        <f>IFERROR(IF(RIGHT(VLOOKUP($A127,csapatok!$A:$BL,AD$271,FALSE),5)="Csere",VLOOKUP(LEFT(VLOOKUP($A127,csapatok!$A:$BL,AD$271,FALSE),LEN(VLOOKUP($A127,csapatok!$A:$BL,AD$271,FALSE))-6),'csapat-ranglista'!$A:$CC,AD$272,FALSE)/8,VLOOKUP(VLOOKUP($A127,csapatok!$A:$BL,AD$271,FALSE),'csapat-ranglista'!$A:$CC,AD$272,FALSE)/4),0)</f>
        <v>0</v>
      </c>
      <c r="AE127" s="226">
        <f>IFERROR(IF(RIGHT(VLOOKUP($A127,csapatok!$A:$BL,AE$271,FALSE),5)="Csere",VLOOKUP(LEFT(VLOOKUP($A127,csapatok!$A:$BL,AE$271,FALSE),LEN(VLOOKUP($A127,csapatok!$A:$BL,AE$271,FALSE))-6),'csapat-ranglista'!$A:$CC,AE$272,FALSE)/8,VLOOKUP(VLOOKUP($A127,csapatok!$A:$BL,AE$271,FALSE),'csapat-ranglista'!$A:$CC,AE$272,FALSE)/4),0)</f>
        <v>0</v>
      </c>
      <c r="AF127" s="226">
        <f>IFERROR(IF(RIGHT(VLOOKUP($A127,csapatok!$A:$BL,AF$271,FALSE),5)="Csere",VLOOKUP(LEFT(VLOOKUP($A127,csapatok!$A:$BL,AF$271,FALSE),LEN(VLOOKUP($A127,csapatok!$A:$BL,AF$271,FALSE))-6),'csapat-ranglista'!$A:$CC,AF$272,FALSE)/8,VLOOKUP(VLOOKUP($A127,csapatok!$A:$BL,AF$271,FALSE),'csapat-ranglista'!$A:$CC,AF$272,FALSE)/4),0)</f>
        <v>0</v>
      </c>
      <c r="AG127" s="226">
        <f>IFERROR(IF(RIGHT(VLOOKUP($A127,csapatok!$A:$BL,AG$271,FALSE),5)="Csere",VLOOKUP(LEFT(VLOOKUP($A127,csapatok!$A:$BL,AG$271,FALSE),LEN(VLOOKUP($A127,csapatok!$A:$BL,AG$271,FALSE))-6),'csapat-ranglista'!$A:$CC,AG$272,FALSE)/8,VLOOKUP(VLOOKUP($A127,csapatok!$A:$BL,AG$271,FALSE),'csapat-ranglista'!$A:$CC,AG$272,FALSE)/4),0)</f>
        <v>0</v>
      </c>
      <c r="AH127" s="226">
        <f>IFERROR(IF(RIGHT(VLOOKUP($A127,csapatok!$A:$BL,AH$271,FALSE),5)="Csere",VLOOKUP(LEFT(VLOOKUP($A127,csapatok!$A:$BL,AH$271,FALSE),LEN(VLOOKUP($A127,csapatok!$A:$BL,AH$271,FALSE))-6),'csapat-ranglista'!$A:$CC,AH$272,FALSE)/8,VLOOKUP(VLOOKUP($A127,csapatok!$A:$BL,AH$271,FALSE),'csapat-ranglista'!$A:$CC,AH$272,FALSE)/4),0)</f>
        <v>0</v>
      </c>
      <c r="AI127" s="226">
        <f>IFERROR(IF(RIGHT(VLOOKUP($A127,csapatok!$A:$BL,AI$271,FALSE),5)="Csere",VLOOKUP(LEFT(VLOOKUP($A127,csapatok!$A:$BL,AI$271,FALSE),LEN(VLOOKUP($A127,csapatok!$A:$BL,AI$271,FALSE))-6),'csapat-ranglista'!$A:$CC,AI$272,FALSE)/8,VLOOKUP(VLOOKUP($A127,csapatok!$A:$BL,AI$271,FALSE),'csapat-ranglista'!$A:$CC,AI$272,FALSE)/4),0)</f>
        <v>0</v>
      </c>
      <c r="AJ127" s="226">
        <f>IFERROR(IF(RIGHT(VLOOKUP($A127,csapatok!$A:$BL,AJ$271,FALSE),5)="Csere",VLOOKUP(LEFT(VLOOKUP($A127,csapatok!$A:$BL,AJ$271,FALSE),LEN(VLOOKUP($A127,csapatok!$A:$BL,AJ$271,FALSE))-6),'csapat-ranglista'!$A:$CC,AJ$272,FALSE)/8,VLOOKUP(VLOOKUP($A127,csapatok!$A:$BL,AJ$271,FALSE),'csapat-ranglista'!$A:$CC,AJ$272,FALSE)/2),0)</f>
        <v>0</v>
      </c>
      <c r="AK127" s="226">
        <f>IFERROR(IF(RIGHT(VLOOKUP($A127,csapatok!$A:$CN,AK$271,FALSE),5)="Csere",VLOOKUP(LEFT(VLOOKUP($A127,csapatok!$A:$CN,AK$271,FALSE),LEN(VLOOKUP($A127,csapatok!$A:$CN,AK$271,FALSE))-6),'csapat-ranglista'!$A:$CC,AK$272,FALSE)/8,VLOOKUP(VLOOKUP($A127,csapatok!$A:$CN,AK$271,FALSE),'csapat-ranglista'!$A:$CC,AK$272,FALSE)/4),0)</f>
        <v>0</v>
      </c>
      <c r="AL127" s="226">
        <f>IFERROR(IF(RIGHT(VLOOKUP($A127,csapatok!$A:$CN,AL$271,FALSE),5)="Csere",VLOOKUP(LEFT(VLOOKUP($A127,csapatok!$A:$CN,AL$271,FALSE),LEN(VLOOKUP($A127,csapatok!$A:$CN,AL$271,FALSE))-6),'csapat-ranglista'!$A:$CC,AL$272,FALSE)/8,VLOOKUP(VLOOKUP($A127,csapatok!$A:$CN,AL$271,FALSE),'csapat-ranglista'!$A:$CC,AL$272,FALSE)/4),0)</f>
        <v>0</v>
      </c>
      <c r="AM127" s="226">
        <f>IFERROR(IF(RIGHT(VLOOKUP($A127,csapatok!$A:$CN,AM$271,FALSE),5)="Csere",VLOOKUP(LEFT(VLOOKUP($A127,csapatok!$A:$CN,AM$271,FALSE),LEN(VLOOKUP($A127,csapatok!$A:$CN,AM$271,FALSE))-6),'csapat-ranglista'!$A:$CC,AM$272,FALSE)/8,VLOOKUP(VLOOKUP($A127,csapatok!$A:$CN,AM$271,FALSE),'csapat-ranglista'!$A:$CC,AM$272,FALSE)/4),0)</f>
        <v>0</v>
      </c>
      <c r="AN127" s="226">
        <f>IFERROR(IF(RIGHT(VLOOKUP($A127,csapatok!$A:$CN,AN$271,FALSE),5)="Csere",VLOOKUP(LEFT(VLOOKUP($A127,csapatok!$A:$CN,AN$271,FALSE),LEN(VLOOKUP($A127,csapatok!$A:$CN,AN$271,FALSE))-6),'csapat-ranglista'!$A:$CC,AN$272,FALSE)/8,VLOOKUP(VLOOKUP($A127,csapatok!$A:$CN,AN$271,FALSE),'csapat-ranglista'!$A:$CC,AN$272,FALSE)/4),0)</f>
        <v>0</v>
      </c>
      <c r="AO127" s="226">
        <f>IFERROR(IF(RIGHT(VLOOKUP($A127,csapatok!$A:$CN,AO$271,FALSE),5)="Csere",VLOOKUP(LEFT(VLOOKUP($A127,csapatok!$A:$CN,AO$271,FALSE),LEN(VLOOKUP($A127,csapatok!$A:$CN,AO$271,FALSE))-6),'csapat-ranglista'!$A:$CC,AO$272,FALSE)/8,VLOOKUP(VLOOKUP($A127,csapatok!$A:$CN,AO$271,FALSE),'csapat-ranglista'!$A:$CC,AO$272,FALSE)/4),0)</f>
        <v>0</v>
      </c>
      <c r="AP127" s="226">
        <f>IFERROR(IF(RIGHT(VLOOKUP($A127,csapatok!$A:$CN,AP$271,FALSE),5)="Csere",VLOOKUP(LEFT(VLOOKUP($A127,csapatok!$A:$CN,AP$271,FALSE),LEN(VLOOKUP($A127,csapatok!$A:$CN,AP$271,FALSE))-6),'csapat-ranglista'!$A:$CC,AP$272,FALSE)/8,VLOOKUP(VLOOKUP($A127,csapatok!$A:$CN,AP$271,FALSE),'csapat-ranglista'!$A:$CC,AP$272,FALSE)/4),0)</f>
        <v>0</v>
      </c>
      <c r="AQ127" s="226">
        <f>IFERROR(IF(RIGHT(VLOOKUP($A127,csapatok!$A:$CN,AQ$271,FALSE),5)="Csere",VLOOKUP(LEFT(VLOOKUP($A127,csapatok!$A:$CN,AQ$271,FALSE),LEN(VLOOKUP($A127,csapatok!$A:$CN,AQ$271,FALSE))-6),'csapat-ranglista'!$A:$CC,AQ$272,FALSE)/8,VLOOKUP(VLOOKUP($A127,csapatok!$A:$CN,AQ$271,FALSE),'csapat-ranglista'!$A:$CC,AQ$272,FALSE)/4),0)</f>
        <v>0</v>
      </c>
      <c r="AR127" s="226">
        <f>IFERROR(IF(RIGHT(VLOOKUP($A127,csapatok!$A:$CN,AR$271,FALSE),5)="Csere",VLOOKUP(LEFT(VLOOKUP($A127,csapatok!$A:$CN,AR$271,FALSE),LEN(VLOOKUP($A127,csapatok!$A:$CN,AR$271,FALSE))-6),'csapat-ranglista'!$A:$CC,AR$272,FALSE)/8,VLOOKUP(VLOOKUP($A127,csapatok!$A:$CN,AR$271,FALSE),'csapat-ranglista'!$A:$CC,AR$272,FALSE)/4),0)</f>
        <v>0</v>
      </c>
      <c r="AS127" s="226">
        <f>IFERROR(IF(RIGHT(VLOOKUP($A127,csapatok!$A:$CN,AS$271,FALSE),5)="Csere",VLOOKUP(LEFT(VLOOKUP($A127,csapatok!$A:$CN,AS$271,FALSE),LEN(VLOOKUP($A127,csapatok!$A:$CN,AS$271,FALSE))-6),'csapat-ranglista'!$A:$CC,AS$272,FALSE)/8,VLOOKUP(VLOOKUP($A127,csapatok!$A:$CN,AS$271,FALSE),'csapat-ranglista'!$A:$CC,AS$272,FALSE)/4),0)</f>
        <v>0</v>
      </c>
      <c r="AT127" s="226">
        <f>IFERROR(IF(RIGHT(VLOOKUP($A127,csapatok!$A:$CN,AT$271,FALSE),5)="Csere",VLOOKUP(LEFT(VLOOKUP($A127,csapatok!$A:$CN,AT$271,FALSE),LEN(VLOOKUP($A127,csapatok!$A:$CN,AT$271,FALSE))-6),'csapat-ranglista'!$A:$CC,AT$272,FALSE)/8,VLOOKUP(VLOOKUP($A127,csapatok!$A:$CN,AT$271,FALSE),'csapat-ranglista'!$A:$CC,AT$272,FALSE)/4),0)</f>
        <v>0</v>
      </c>
      <c r="AU127" s="226">
        <f>IFERROR(IF(RIGHT(VLOOKUP($A127,csapatok!$A:$CN,AU$271,FALSE),5)="Csere",VLOOKUP(LEFT(VLOOKUP($A127,csapatok!$A:$CN,AU$271,FALSE),LEN(VLOOKUP($A127,csapatok!$A:$CN,AU$271,FALSE))-6),'csapat-ranglista'!$A:$CC,AU$272,FALSE)/8,VLOOKUP(VLOOKUP($A127,csapatok!$A:$CN,AU$271,FALSE),'csapat-ranglista'!$A:$CC,AU$272,FALSE)/4),0)</f>
        <v>0</v>
      </c>
      <c r="AV127" s="226">
        <f>IFERROR(IF(RIGHT(VLOOKUP($A127,csapatok!$A:$CN,AV$271,FALSE),5)="Csere",VLOOKUP(LEFT(VLOOKUP($A127,csapatok!$A:$CN,AV$271,FALSE),LEN(VLOOKUP($A127,csapatok!$A:$CN,AV$271,FALSE))-6),'csapat-ranglista'!$A:$CC,AV$272,FALSE)/8,VLOOKUP(VLOOKUP($A127,csapatok!$A:$CN,AV$271,FALSE),'csapat-ranglista'!$A:$CC,AV$272,FALSE)/4),0)</f>
        <v>0</v>
      </c>
      <c r="AW127" s="226">
        <f>IFERROR(IF(RIGHT(VLOOKUP($A127,csapatok!$A:$CN,AW$271,FALSE),5)="Csere",VLOOKUP(LEFT(VLOOKUP($A127,csapatok!$A:$CN,AW$271,FALSE),LEN(VLOOKUP($A127,csapatok!$A:$CN,AW$271,FALSE))-6),'csapat-ranglista'!$A:$CC,AW$272,FALSE)/8,VLOOKUP(VLOOKUP($A127,csapatok!$A:$CN,AW$271,FALSE),'csapat-ranglista'!$A:$CC,AW$272,FALSE)/4),0)</f>
        <v>4.3234119132455557</v>
      </c>
      <c r="AX127" s="226">
        <f>IFERROR(IF(RIGHT(VLOOKUP($A127,csapatok!$A:$CN,AX$271,FALSE),5)="Csere",VLOOKUP(LEFT(VLOOKUP($A127,csapatok!$A:$CN,AX$271,FALSE),LEN(VLOOKUP($A127,csapatok!$A:$CN,AX$271,FALSE))-6),'csapat-ranglista'!$A:$CC,AX$272,FALSE)/8,VLOOKUP(VLOOKUP($A127,csapatok!$A:$CN,AX$271,FALSE),'csapat-ranglista'!$A:$CC,AX$272,FALSE)/4),0)</f>
        <v>0</v>
      </c>
      <c r="AY127" s="226">
        <f>IFERROR(IF(RIGHT(VLOOKUP($A127,csapatok!$A:$GR,AY$271,FALSE),5)="Csere",VLOOKUP(LEFT(VLOOKUP($A127,csapatok!$A:$GR,AY$271,FALSE),LEN(VLOOKUP($A127,csapatok!$A:$GR,AY$271,FALSE))-6),'csapat-ranglista'!$A:$CC,AY$272,FALSE)/8,VLOOKUP(VLOOKUP($A127,csapatok!$A:$GR,AY$271,FALSE),'csapat-ranglista'!$A:$CC,AY$272,FALSE)/4),0)</f>
        <v>0</v>
      </c>
      <c r="AZ127" s="226">
        <f>IFERROR(IF(RIGHT(VLOOKUP($A127,csapatok!$A:$GR,AZ$271,FALSE),5)="Csere",VLOOKUP(LEFT(VLOOKUP($A127,csapatok!$A:$GR,AZ$271,FALSE),LEN(VLOOKUP($A127,csapatok!$A:$GR,AZ$271,FALSE))-6),'csapat-ranglista'!$A:$CC,AZ$272,FALSE)/8,VLOOKUP(VLOOKUP($A127,csapatok!$A:$GR,AZ$271,FALSE),'csapat-ranglista'!$A:$CC,AZ$272,FALSE)/4),0)</f>
        <v>0</v>
      </c>
      <c r="BA127" s="226">
        <f>IFERROR(IF(RIGHT(VLOOKUP($A127,csapatok!$A:$GR,BA$271,FALSE),5)="Csere",VLOOKUP(LEFT(VLOOKUP($A127,csapatok!$A:$GR,BA$271,FALSE),LEN(VLOOKUP($A127,csapatok!$A:$GR,BA$271,FALSE))-6),'csapat-ranglista'!$A:$CC,BA$272,FALSE)/8,VLOOKUP(VLOOKUP($A127,csapatok!$A:$GR,BA$271,FALSE),'csapat-ranglista'!$A:$CC,BA$272,FALSE)/4),0)</f>
        <v>0</v>
      </c>
      <c r="BB127" s="226">
        <f>IFERROR(IF(RIGHT(VLOOKUP($A127,csapatok!$A:$GR,BB$271,FALSE),5)="Csere",VLOOKUP(LEFT(VLOOKUP($A127,csapatok!$A:$GR,BB$271,FALSE),LEN(VLOOKUP($A127,csapatok!$A:$GR,BB$271,FALSE))-6),'csapat-ranglista'!$A:$CC,BB$272,FALSE)/8,VLOOKUP(VLOOKUP($A127,csapatok!$A:$GR,BB$271,FALSE),'csapat-ranglista'!$A:$CC,BB$272,FALSE)/4),0)</f>
        <v>0</v>
      </c>
      <c r="BC127" s="227">
        <f>versenyek!$ES$11*IFERROR(VLOOKUP(VLOOKUP($A127,versenyek!ER:ET,3,FALSE),szabalyok!$A$16:$B$23,2,FALSE)/4,0)</f>
        <v>0</v>
      </c>
      <c r="BD127" s="227">
        <f>versenyek!$EV$11*IFERROR(VLOOKUP(VLOOKUP($A127,versenyek!EU:EW,3,FALSE),szabalyok!$A$16:$B$23,2,FALSE)/4,0)</f>
        <v>0</v>
      </c>
      <c r="BE127" s="226">
        <f>IFERROR(IF(RIGHT(VLOOKUP($A127,csapatok!$A:$GR,BE$271,FALSE),5)="Csere",VLOOKUP(LEFT(VLOOKUP($A127,csapatok!$A:$GR,BE$271,FALSE),LEN(VLOOKUP($A127,csapatok!$A:$GR,BE$271,FALSE))-6),'csapat-ranglista'!$A:$CC,BE$272,FALSE)/8,VLOOKUP(VLOOKUP($A127,csapatok!$A:$GR,BE$271,FALSE),'csapat-ranglista'!$A:$CC,BE$272,FALSE)/4),0)</f>
        <v>0</v>
      </c>
      <c r="BF127" s="226">
        <f>IFERROR(IF(RIGHT(VLOOKUP($A127,csapatok!$A:$GR,BF$271,FALSE),5)="Csere",VLOOKUP(LEFT(VLOOKUP($A127,csapatok!$A:$GR,BF$271,FALSE),LEN(VLOOKUP($A127,csapatok!$A:$GR,BF$271,FALSE))-6),'csapat-ranglista'!$A:$CC,BF$272,FALSE)/8,VLOOKUP(VLOOKUP($A127,csapatok!$A:$GR,BF$271,FALSE),'csapat-ranglista'!$A:$CC,BF$272,FALSE)/4),0)</f>
        <v>0</v>
      </c>
      <c r="BG127" s="226">
        <f>IFERROR(IF(RIGHT(VLOOKUP($A127,csapatok!$A:$GR,BG$271,FALSE),5)="Csere",VLOOKUP(LEFT(VLOOKUP($A127,csapatok!$A:$GR,BG$271,FALSE),LEN(VLOOKUP($A127,csapatok!$A:$GR,BG$271,FALSE))-6),'csapat-ranglista'!$A:$CC,BG$272,FALSE)/8,VLOOKUP(VLOOKUP($A127,csapatok!$A:$GR,BG$271,FALSE),'csapat-ranglista'!$A:$CC,BG$272,FALSE)/4),0)</f>
        <v>0</v>
      </c>
      <c r="BH127" s="226">
        <f>IFERROR(IF(RIGHT(VLOOKUP($A127,csapatok!$A:$GR,BH$271,FALSE),5)="Csere",VLOOKUP(LEFT(VLOOKUP($A127,csapatok!$A:$GR,BH$271,FALSE),LEN(VLOOKUP($A127,csapatok!$A:$GR,BH$271,FALSE))-6),'csapat-ranglista'!$A:$CC,BH$272,FALSE)/8,VLOOKUP(VLOOKUP($A127,csapatok!$A:$GR,BH$271,FALSE),'csapat-ranglista'!$A:$CC,BH$272,FALSE)/4),0)</f>
        <v>0</v>
      </c>
      <c r="BI127" s="226">
        <f>IFERROR(IF(RIGHT(VLOOKUP($A127,csapatok!$A:$GR,BI$271,FALSE),5)="Csere",VLOOKUP(LEFT(VLOOKUP($A127,csapatok!$A:$GR,BI$271,FALSE),LEN(VLOOKUP($A127,csapatok!$A:$GR,BI$271,FALSE))-6),'csapat-ranglista'!$A:$CC,BI$272,FALSE)/8,VLOOKUP(VLOOKUP($A127,csapatok!$A:$GR,BI$271,FALSE),'csapat-ranglista'!$A:$CC,BI$272,FALSE)/4),0)</f>
        <v>0</v>
      </c>
      <c r="BJ127" s="226">
        <f>IFERROR(IF(RIGHT(VLOOKUP($A127,csapatok!$A:$GR,BJ$271,FALSE),5)="Csere",VLOOKUP(LEFT(VLOOKUP($A127,csapatok!$A:$GR,BJ$271,FALSE),LEN(VLOOKUP($A127,csapatok!$A:$GR,BJ$271,FALSE))-6),'csapat-ranglista'!$A:$CC,BJ$272,FALSE)/8,VLOOKUP(VLOOKUP($A127,csapatok!$A:$GR,BJ$271,FALSE),'csapat-ranglista'!$A:$CC,BJ$272,FALSE)/4),0)</f>
        <v>0</v>
      </c>
      <c r="BK127" s="226">
        <f>IFERROR(IF(RIGHT(VLOOKUP($A127,csapatok!$A:$GR,BK$271,FALSE),5)="Csere",VLOOKUP(LEFT(VLOOKUP($A127,csapatok!$A:$GR,BK$271,FALSE),LEN(VLOOKUP($A127,csapatok!$A:$GR,BK$271,FALSE))-6),'csapat-ranglista'!$A:$CC,BK$272,FALSE)/8,VLOOKUP(VLOOKUP($A127,csapatok!$A:$GR,BK$271,FALSE),'csapat-ranglista'!$A:$CC,BK$272,FALSE)/4),0)</f>
        <v>0</v>
      </c>
      <c r="BL127" s="226">
        <f>IFERROR(IF(RIGHT(VLOOKUP($A127,csapatok!$A:$GR,BL$271,FALSE),5)="Csere",VLOOKUP(LEFT(VLOOKUP($A127,csapatok!$A:$GR,BL$271,FALSE),LEN(VLOOKUP($A127,csapatok!$A:$GR,BL$271,FALSE))-6),'csapat-ranglista'!$A:$CC,BL$272,FALSE)/8,VLOOKUP(VLOOKUP($A127,csapatok!$A:$GR,BL$271,FALSE),'csapat-ranglista'!$A:$CC,BL$272,FALSE)/4),0)</f>
        <v>0</v>
      </c>
      <c r="BM127" s="226">
        <f>IFERROR(IF(RIGHT(VLOOKUP($A127,csapatok!$A:$GR,BM$271,FALSE),5)="Csere",VLOOKUP(LEFT(VLOOKUP($A127,csapatok!$A:$GR,BM$271,FALSE),LEN(VLOOKUP($A127,csapatok!$A:$GR,BM$271,FALSE))-6),'csapat-ranglista'!$A:$CC,BM$272,FALSE)/8,VLOOKUP(VLOOKUP($A127,csapatok!$A:$GR,BM$271,FALSE),'csapat-ranglista'!$A:$CC,BM$272,FALSE)/4),0)</f>
        <v>0</v>
      </c>
      <c r="BN127" s="226">
        <f>IFERROR(IF(RIGHT(VLOOKUP($A127,csapatok!$A:$GR,BN$271,FALSE),5)="Csere",VLOOKUP(LEFT(VLOOKUP($A127,csapatok!$A:$GR,BN$271,FALSE),LEN(VLOOKUP($A127,csapatok!$A:$GR,BN$271,FALSE))-6),'csapat-ranglista'!$A:$CC,BN$272,FALSE)/8,VLOOKUP(VLOOKUP($A127,csapatok!$A:$GR,BN$271,FALSE),'csapat-ranglista'!$A:$CC,BN$272,FALSE)/4),0)</f>
        <v>0</v>
      </c>
      <c r="BO127" s="226">
        <f>IFERROR(IF(RIGHT(VLOOKUP($A127,csapatok!$A:$GR,BO$271,FALSE),5)="Csere",VLOOKUP(LEFT(VLOOKUP($A127,csapatok!$A:$GR,BO$271,FALSE),LEN(VLOOKUP($A127,csapatok!$A:$GR,BO$271,FALSE))-6),'csapat-ranglista'!$A:$CC,BO$272,FALSE)/8,VLOOKUP(VLOOKUP($A127,csapatok!$A:$GR,BO$271,FALSE),'csapat-ranglista'!$A:$CC,BO$272,FALSE)/4),0)</f>
        <v>0</v>
      </c>
      <c r="BP127" s="226">
        <f>IFERROR(IF(RIGHT(VLOOKUP($A127,csapatok!$A:$GR,BP$271,FALSE),5)="Csere",VLOOKUP(LEFT(VLOOKUP($A127,csapatok!$A:$GR,BP$271,FALSE),LEN(VLOOKUP($A127,csapatok!$A:$GR,BP$271,FALSE))-6),'csapat-ranglista'!$A:$CC,BP$272,FALSE)/8,VLOOKUP(VLOOKUP($A127,csapatok!$A:$GR,BP$271,FALSE),'csapat-ranglista'!$A:$CC,BP$272,FALSE)/4),0)</f>
        <v>0</v>
      </c>
      <c r="BQ127" s="226">
        <f>IFERROR(IF(RIGHT(VLOOKUP($A127,csapatok!$A:$GR,BQ$271,FALSE),5)="Csere",VLOOKUP(LEFT(VLOOKUP($A127,csapatok!$A:$GR,BQ$271,FALSE),LEN(VLOOKUP($A127,csapatok!$A:$GR,BQ$271,FALSE))-6),'csapat-ranglista'!$A:$CC,BQ$272,FALSE)/8,VLOOKUP(VLOOKUP($A127,csapatok!$A:$GR,BQ$271,FALSE),'csapat-ranglista'!$A:$CC,BQ$272,FALSE)/4),0)</f>
        <v>0</v>
      </c>
      <c r="BR127" s="226">
        <f>IFERROR(IF(RIGHT(VLOOKUP($A127,csapatok!$A:$GR,BR$271,FALSE),5)="Csere",VLOOKUP(LEFT(VLOOKUP($A127,csapatok!$A:$GR,BR$271,FALSE),LEN(VLOOKUP($A127,csapatok!$A:$GR,BR$271,FALSE))-6),'csapat-ranglista'!$A:$CC,BR$272,FALSE)/8,VLOOKUP(VLOOKUP($A127,csapatok!$A:$GR,BR$271,FALSE),'csapat-ranglista'!$A:$CC,BR$272,FALSE)/4),0)</f>
        <v>0</v>
      </c>
      <c r="BS127" s="226">
        <f>IFERROR(IF(RIGHT(VLOOKUP($A127,csapatok!$A:$GR,BS$271,FALSE),5)="Csere",VLOOKUP(LEFT(VLOOKUP($A127,csapatok!$A:$GR,BS$271,FALSE),LEN(VLOOKUP($A127,csapatok!$A:$GR,BS$271,FALSE))-6),'csapat-ranglista'!$A:$CC,BS$272,FALSE)/8,VLOOKUP(VLOOKUP($A127,csapatok!$A:$GR,BS$271,FALSE),'csapat-ranglista'!$A:$CC,BS$272,FALSE)/4),0)</f>
        <v>0</v>
      </c>
      <c r="BT127" s="226">
        <f>IFERROR(IF(RIGHT(VLOOKUP($A127,csapatok!$A:$GR,BT$271,FALSE),5)="Csere",VLOOKUP(LEFT(VLOOKUP($A127,csapatok!$A:$GR,BT$271,FALSE),LEN(VLOOKUP($A127,csapatok!$A:$GR,BT$271,FALSE))-6),'csapat-ranglista'!$A:$CC,BT$272,FALSE)/8,VLOOKUP(VLOOKUP($A127,csapatok!$A:$GR,BT$271,FALSE),'csapat-ranglista'!$A:$CC,BT$272,FALSE)/4),0)</f>
        <v>0</v>
      </c>
      <c r="BU127" s="226">
        <f>IFERROR(IF(RIGHT(VLOOKUP($A127,csapatok!$A:$GR,BU$271,FALSE),5)="Csere",VLOOKUP(LEFT(VLOOKUP($A127,csapatok!$A:$GR,BU$271,FALSE),LEN(VLOOKUP($A127,csapatok!$A:$GR,BU$271,FALSE))-6),'csapat-ranglista'!$A:$CC,BU$272,FALSE)/8,VLOOKUP(VLOOKUP($A127,csapatok!$A:$GR,BU$271,FALSE),'csapat-ranglista'!$A:$CC,BU$272,FALSE)/4),0)</f>
        <v>0</v>
      </c>
      <c r="BV127" s="226">
        <f>IFERROR(IF(RIGHT(VLOOKUP($A127,csapatok!$A:$GR,BV$271,FALSE),5)="Csere",VLOOKUP(LEFT(VLOOKUP($A127,csapatok!$A:$GR,BV$271,FALSE),LEN(VLOOKUP($A127,csapatok!$A:$GR,BV$271,FALSE))-6),'csapat-ranglista'!$A:$CC,BV$272,FALSE)/8,VLOOKUP(VLOOKUP($A127,csapatok!$A:$GR,BV$271,FALSE),'csapat-ranglista'!$A:$CC,BV$272,FALSE)/4),0)</f>
        <v>0</v>
      </c>
      <c r="BW127" s="226">
        <f>IFERROR(IF(RIGHT(VLOOKUP($A127,csapatok!$A:$GR,BW$271,FALSE),5)="Csere",VLOOKUP(LEFT(VLOOKUP($A127,csapatok!$A:$GR,BW$271,FALSE),LEN(VLOOKUP($A127,csapatok!$A:$GR,BW$271,FALSE))-6),'csapat-ranglista'!$A:$CC,BW$272,FALSE)/8,VLOOKUP(VLOOKUP($A127,csapatok!$A:$GR,BW$271,FALSE),'csapat-ranglista'!$A:$CC,BW$272,FALSE)/4),0)</f>
        <v>0</v>
      </c>
      <c r="BX127" s="226">
        <f>IFERROR(IF(RIGHT(VLOOKUP($A127,csapatok!$A:$GR,BX$271,FALSE),5)="Csere",VLOOKUP(LEFT(VLOOKUP($A127,csapatok!$A:$GR,BX$271,FALSE),LEN(VLOOKUP($A127,csapatok!$A:$GR,BX$271,FALSE))-6),'csapat-ranglista'!$A:$CC,BX$272,FALSE)/8,VLOOKUP(VLOOKUP($A127,csapatok!$A:$GR,BX$271,FALSE),'csapat-ranglista'!$A:$CC,BX$272,FALSE)/4),0)</f>
        <v>0</v>
      </c>
      <c r="BY127" s="226">
        <f>IFERROR(IF(RIGHT(VLOOKUP($A127,csapatok!$A:$GR,BY$271,FALSE),5)="Csere",VLOOKUP(LEFT(VLOOKUP($A127,csapatok!$A:$GR,BY$271,FALSE),LEN(VLOOKUP($A127,csapatok!$A:$GR,BY$271,FALSE))-6),'csapat-ranglista'!$A:$CC,BY$272,FALSE)/8,VLOOKUP(VLOOKUP($A127,csapatok!$A:$GR,BY$271,FALSE),'csapat-ranglista'!$A:$CC,BY$272,FALSE)/4),0)</f>
        <v>0</v>
      </c>
      <c r="BZ127" s="226">
        <f>IFERROR(IF(RIGHT(VLOOKUP($A127,csapatok!$A:$GR,BZ$271,FALSE),5)="Csere",VLOOKUP(LEFT(VLOOKUP($A127,csapatok!$A:$GR,BZ$271,FALSE),LEN(VLOOKUP($A127,csapatok!$A:$GR,BZ$271,FALSE))-6),'csapat-ranglista'!$A:$CC,BZ$272,FALSE)/8,VLOOKUP(VLOOKUP($A127,csapatok!$A:$GR,BZ$271,FALSE),'csapat-ranglista'!$A:$CC,BZ$272,FALSE)/4),0)</f>
        <v>0</v>
      </c>
      <c r="CA127" s="226">
        <f>IFERROR(IF(RIGHT(VLOOKUP($A127,csapatok!$A:$GR,CA$271,FALSE),5)="Csere",VLOOKUP(LEFT(VLOOKUP($A127,csapatok!$A:$GR,CA$271,FALSE),LEN(VLOOKUP($A127,csapatok!$A:$GR,CA$271,FALSE))-6),'csapat-ranglista'!$A:$CC,CA$272,FALSE)/8,VLOOKUP(VLOOKUP($A127,csapatok!$A:$GR,CA$271,FALSE),'csapat-ranglista'!$A:$CC,CA$272,FALSE)/4),0)</f>
        <v>0</v>
      </c>
      <c r="CB127" s="226">
        <f>IFERROR(IF(RIGHT(VLOOKUP($A127,csapatok!$A:$GR,CB$271,FALSE),5)="Csere",VLOOKUP(LEFT(VLOOKUP($A127,csapatok!$A:$GR,CB$271,FALSE),LEN(VLOOKUP($A127,csapatok!$A:$GR,CB$271,FALSE))-6),'csapat-ranglista'!$A:$CC,CB$272,FALSE)/8,VLOOKUP(VLOOKUP($A127,csapatok!$A:$GR,CB$271,FALSE),'csapat-ranglista'!$A:$CC,CB$272,FALSE)/4),0)</f>
        <v>0</v>
      </c>
      <c r="CC127" s="226">
        <f>IFERROR(IF(RIGHT(VLOOKUP($A127,csapatok!$A:$GR,CC$271,FALSE),5)="Csere",VLOOKUP(LEFT(VLOOKUP($A127,csapatok!$A:$GR,CC$271,FALSE),LEN(VLOOKUP($A127,csapatok!$A:$GR,CC$271,FALSE))-6),'csapat-ranglista'!$A:$CC,CC$272,FALSE)/8,VLOOKUP(VLOOKUP($A127,csapatok!$A:$GR,CC$271,FALSE),'csapat-ranglista'!$A:$CC,CC$272,FALSE)/4),0)</f>
        <v>0</v>
      </c>
      <c r="CD127" s="226">
        <f>IFERROR(IF(RIGHT(VLOOKUP($A127,csapatok!$A:$GR,CD$271,FALSE),5)="Csere",VLOOKUP(LEFT(VLOOKUP($A127,csapatok!$A:$GR,CD$271,FALSE),LEN(VLOOKUP($A127,csapatok!$A:$GR,CD$271,FALSE))-6),'csapat-ranglista'!$A:$CC,CD$272,FALSE)/8,VLOOKUP(VLOOKUP($A127,csapatok!$A:$GR,CD$271,FALSE),'csapat-ranglista'!$A:$CC,CD$272,FALSE)/4),0)</f>
        <v>0</v>
      </c>
      <c r="CE127" s="226">
        <f>IFERROR(IF(RIGHT(VLOOKUP($A127,csapatok!$A:$GR,CE$271,FALSE),5)="Csere",VLOOKUP(LEFT(VLOOKUP($A127,csapatok!$A:$GR,CE$271,FALSE),LEN(VLOOKUP($A127,csapatok!$A:$GR,CE$271,FALSE))-6),'csapat-ranglista'!$A:$CC,CE$272,FALSE)/8,VLOOKUP(VLOOKUP($A127,csapatok!$A:$GR,CE$271,FALSE),'csapat-ranglista'!$A:$CC,CE$272,FALSE)/4),0)</f>
        <v>0</v>
      </c>
      <c r="CF127" s="226">
        <f>IFERROR(IF(RIGHT(VLOOKUP($A127,csapatok!$A:$GR,CF$271,FALSE),5)="Csere",VLOOKUP(LEFT(VLOOKUP($A127,csapatok!$A:$GR,CF$271,FALSE),LEN(VLOOKUP($A127,csapatok!$A:$GR,CF$271,FALSE))-6),'csapat-ranglista'!$A:$CC,CF$272,FALSE)/8,VLOOKUP(VLOOKUP($A127,csapatok!$A:$GR,CF$271,FALSE),'csapat-ranglista'!$A:$CC,CF$272,FALSE)/4),0)</f>
        <v>0</v>
      </c>
      <c r="CG127" s="226">
        <f>IFERROR(IF(RIGHT(VLOOKUP($A127,csapatok!$A:$GR,CG$271,FALSE),5)="Csere",VLOOKUP(LEFT(VLOOKUP($A127,csapatok!$A:$GR,CG$271,FALSE),LEN(VLOOKUP($A127,csapatok!$A:$GR,CG$271,FALSE))-6),'csapat-ranglista'!$A:$CC,CG$272,FALSE)/8,VLOOKUP(VLOOKUP($A127,csapatok!$A:$GR,CG$271,FALSE),'csapat-ranglista'!$A:$CC,CG$272,FALSE)/4),0)</f>
        <v>0</v>
      </c>
      <c r="CH127" s="226">
        <f>IFERROR(IF(RIGHT(VLOOKUP($A127,csapatok!$A:$GR,CH$271,FALSE),5)="Csere",VLOOKUP(LEFT(VLOOKUP($A127,csapatok!$A:$GR,CH$271,FALSE),LEN(VLOOKUP($A127,csapatok!$A:$GR,CH$271,FALSE))-6),'csapat-ranglista'!$A:$CC,CH$272,FALSE)/8,VLOOKUP(VLOOKUP($A127,csapatok!$A:$GR,CH$271,FALSE),'csapat-ranglista'!$A:$CC,CH$272,FALSE)/4),0)</f>
        <v>0</v>
      </c>
      <c r="CI127" s="226">
        <f>IFERROR(IF(RIGHT(VLOOKUP($A127,csapatok!$A:$GR,CI$271,FALSE),5)="Csere",VLOOKUP(LEFT(VLOOKUP($A127,csapatok!$A:$GR,CI$271,FALSE),LEN(VLOOKUP($A127,csapatok!$A:$GR,CI$271,FALSE))-6),'csapat-ranglista'!$A:$CC,CI$272,FALSE)/8,VLOOKUP(VLOOKUP($A127,csapatok!$A:$GR,CI$271,FALSE),'csapat-ranglista'!$A:$CC,CI$272,FALSE)/4),0)</f>
        <v>0</v>
      </c>
      <c r="CJ127" s="227">
        <f>versenyek!$IQ$11*IFERROR(VLOOKUP(VLOOKUP($A127,versenyek!IP:IR,3,FALSE),szabalyok!$A$16:$B$23,2,FALSE)/4,0)</f>
        <v>0</v>
      </c>
      <c r="CK127" s="227">
        <f>versenyek!$IT$11*IFERROR(VLOOKUP(VLOOKUP($A127,versenyek!IS:IU,3,FALSE),szabalyok!$A$16:$B$23,2,FALSE)/4,0)</f>
        <v>0</v>
      </c>
      <c r="CL127" s="226"/>
      <c r="CM127" s="250">
        <f t="shared" si="4"/>
        <v>0</v>
      </c>
    </row>
    <row r="128" spans="1:91">
      <c r="A128" s="32" t="s">
        <v>302</v>
      </c>
      <c r="B128" s="2">
        <v>34149</v>
      </c>
      <c r="C128" s="133" t="str">
        <f t="shared" si="5"/>
        <v>ifi</v>
      </c>
      <c r="D128" s="32" t="s">
        <v>101</v>
      </c>
      <c r="E128" s="47">
        <v>0</v>
      </c>
      <c r="F128" s="32">
        <v>0</v>
      </c>
      <c r="G128" s="32">
        <v>0</v>
      </c>
      <c r="H128" s="32">
        <v>0</v>
      </c>
      <c r="I128" s="32">
        <v>0</v>
      </c>
      <c r="J128" s="32">
        <v>0</v>
      </c>
      <c r="K128" s="32">
        <v>0</v>
      </c>
      <c r="L128" s="32">
        <v>0</v>
      </c>
      <c r="M128" s="32">
        <v>0</v>
      </c>
      <c r="N128" s="32">
        <v>0</v>
      </c>
      <c r="O128" s="32">
        <v>0</v>
      </c>
      <c r="P128" s="32">
        <v>0</v>
      </c>
      <c r="Q128" s="32">
        <v>0</v>
      </c>
      <c r="R128" s="32">
        <v>2.5765956716207805</v>
      </c>
      <c r="S128" s="32">
        <v>0</v>
      </c>
      <c r="T128" s="32">
        <v>0</v>
      </c>
      <c r="U128" s="32">
        <v>0</v>
      </c>
      <c r="V128" s="32">
        <v>0</v>
      </c>
      <c r="W128" s="32">
        <v>0</v>
      </c>
      <c r="X128" s="32">
        <f>IFERROR(IF(RIGHT(VLOOKUP($A128,csapatok!$A:$BL,X$271,FALSE),5)="Csere",VLOOKUP(LEFT(VLOOKUP($A128,csapatok!$A:$BL,X$271,FALSE),LEN(VLOOKUP($A128,csapatok!$A:$BL,X$271,FALSE))-6),'csapat-ranglista'!$A:$CC,X$272,FALSE)/8,VLOOKUP(VLOOKUP($A128,csapatok!$A:$BL,X$271,FALSE),'csapat-ranglista'!$A:$CC,X$272,FALSE)/4),0)</f>
        <v>0</v>
      </c>
      <c r="Y128" s="32">
        <f>IFERROR(IF(RIGHT(VLOOKUP($A128,csapatok!$A:$BL,Y$271,FALSE),5)="Csere",VLOOKUP(LEFT(VLOOKUP($A128,csapatok!$A:$BL,Y$271,FALSE),LEN(VLOOKUP($A128,csapatok!$A:$BL,Y$271,FALSE))-6),'csapat-ranglista'!$A:$CC,Y$272,FALSE)/8,VLOOKUP(VLOOKUP($A128,csapatok!$A:$BL,Y$271,FALSE),'csapat-ranglista'!$A:$CC,Y$272,FALSE)/4),0)</f>
        <v>0</v>
      </c>
      <c r="Z128" s="32">
        <f>IFERROR(IF(RIGHT(VLOOKUP($A128,csapatok!$A:$BL,Z$271,FALSE),5)="Csere",VLOOKUP(LEFT(VLOOKUP($A128,csapatok!$A:$BL,Z$271,FALSE),LEN(VLOOKUP($A128,csapatok!$A:$BL,Z$271,FALSE))-6),'csapat-ranglista'!$A:$CC,Z$272,FALSE)/8,VLOOKUP(VLOOKUP($A128,csapatok!$A:$BL,Z$271,FALSE),'csapat-ranglista'!$A:$CC,Z$272,FALSE)/4),0)</f>
        <v>0</v>
      </c>
      <c r="AA128" s="32">
        <f>IFERROR(IF(RIGHT(VLOOKUP($A128,csapatok!$A:$BL,AA$271,FALSE),5)="Csere",VLOOKUP(LEFT(VLOOKUP($A128,csapatok!$A:$BL,AA$271,FALSE),LEN(VLOOKUP($A128,csapatok!$A:$BL,AA$271,FALSE))-6),'csapat-ranglista'!$A:$CC,AA$272,FALSE)/8,VLOOKUP(VLOOKUP($A128,csapatok!$A:$BL,AA$271,FALSE),'csapat-ranglista'!$A:$CC,AA$272,FALSE)/4),0)</f>
        <v>0</v>
      </c>
      <c r="AB128" s="226">
        <f>IFERROR(IF(RIGHT(VLOOKUP($A128,csapatok!$A:$BL,AB$271,FALSE),5)="Csere",VLOOKUP(LEFT(VLOOKUP($A128,csapatok!$A:$BL,AB$271,FALSE),LEN(VLOOKUP($A128,csapatok!$A:$BL,AB$271,FALSE))-6),'csapat-ranglista'!$A:$CC,AB$272,FALSE)/8,VLOOKUP(VLOOKUP($A128,csapatok!$A:$BL,AB$271,FALSE),'csapat-ranglista'!$A:$CC,AB$272,FALSE)/4),0)</f>
        <v>0.48448511293681334</v>
      </c>
      <c r="AC128" s="226">
        <f>IFERROR(IF(RIGHT(VLOOKUP($A128,csapatok!$A:$BL,AC$271,FALSE),5)="Csere",VLOOKUP(LEFT(VLOOKUP($A128,csapatok!$A:$BL,AC$271,FALSE),LEN(VLOOKUP($A128,csapatok!$A:$BL,AC$271,FALSE))-6),'csapat-ranglista'!$A:$CC,AC$272,FALSE)/8,VLOOKUP(VLOOKUP($A128,csapatok!$A:$BL,AC$271,FALSE),'csapat-ranglista'!$A:$CC,AC$272,FALSE)/4),0)</f>
        <v>0</v>
      </c>
      <c r="AD128" s="226">
        <f>IFERROR(IF(RIGHT(VLOOKUP($A128,csapatok!$A:$BL,AD$271,FALSE),5)="Csere",VLOOKUP(LEFT(VLOOKUP($A128,csapatok!$A:$BL,AD$271,FALSE),LEN(VLOOKUP($A128,csapatok!$A:$BL,AD$271,FALSE))-6),'csapat-ranglista'!$A:$CC,AD$272,FALSE)/8,VLOOKUP(VLOOKUP($A128,csapatok!$A:$BL,AD$271,FALSE),'csapat-ranglista'!$A:$CC,AD$272,FALSE)/4),0)</f>
        <v>0</v>
      </c>
      <c r="AE128" s="226">
        <f>IFERROR(IF(RIGHT(VLOOKUP($A128,csapatok!$A:$BL,AE$271,FALSE),5)="Csere",VLOOKUP(LEFT(VLOOKUP($A128,csapatok!$A:$BL,AE$271,FALSE),LEN(VLOOKUP($A128,csapatok!$A:$BL,AE$271,FALSE))-6),'csapat-ranglista'!$A:$CC,AE$272,FALSE)/8,VLOOKUP(VLOOKUP($A128,csapatok!$A:$BL,AE$271,FALSE),'csapat-ranglista'!$A:$CC,AE$272,FALSE)/4),0)</f>
        <v>0</v>
      </c>
      <c r="AF128" s="226">
        <f>IFERROR(IF(RIGHT(VLOOKUP($A128,csapatok!$A:$BL,AF$271,FALSE),5)="Csere",VLOOKUP(LEFT(VLOOKUP($A128,csapatok!$A:$BL,AF$271,FALSE),LEN(VLOOKUP($A128,csapatok!$A:$BL,AF$271,FALSE))-6),'csapat-ranglista'!$A:$CC,AF$272,FALSE)/8,VLOOKUP(VLOOKUP($A128,csapatok!$A:$BL,AF$271,FALSE),'csapat-ranglista'!$A:$CC,AF$272,FALSE)/4),0)</f>
        <v>0</v>
      </c>
      <c r="AG128" s="226">
        <f>IFERROR(IF(RIGHT(VLOOKUP($A128,csapatok!$A:$BL,AG$271,FALSE),5)="Csere",VLOOKUP(LEFT(VLOOKUP($A128,csapatok!$A:$BL,AG$271,FALSE),LEN(VLOOKUP($A128,csapatok!$A:$BL,AG$271,FALSE))-6),'csapat-ranglista'!$A:$CC,AG$272,FALSE)/8,VLOOKUP(VLOOKUP($A128,csapatok!$A:$BL,AG$271,FALSE),'csapat-ranglista'!$A:$CC,AG$272,FALSE)/4),0)</f>
        <v>0</v>
      </c>
      <c r="AH128" s="226">
        <f>IFERROR(IF(RIGHT(VLOOKUP($A128,csapatok!$A:$BL,AH$271,FALSE),5)="Csere",VLOOKUP(LEFT(VLOOKUP($A128,csapatok!$A:$BL,AH$271,FALSE),LEN(VLOOKUP($A128,csapatok!$A:$BL,AH$271,FALSE))-6),'csapat-ranglista'!$A:$CC,AH$272,FALSE)/8,VLOOKUP(VLOOKUP($A128,csapatok!$A:$BL,AH$271,FALSE),'csapat-ranglista'!$A:$CC,AH$272,FALSE)/4),0)</f>
        <v>0</v>
      </c>
      <c r="AI128" s="226">
        <f>IFERROR(IF(RIGHT(VLOOKUP($A128,csapatok!$A:$BL,AI$271,FALSE),5)="Csere",VLOOKUP(LEFT(VLOOKUP($A128,csapatok!$A:$BL,AI$271,FALSE),LEN(VLOOKUP($A128,csapatok!$A:$BL,AI$271,FALSE))-6),'csapat-ranglista'!$A:$CC,AI$272,FALSE)/8,VLOOKUP(VLOOKUP($A128,csapatok!$A:$BL,AI$271,FALSE),'csapat-ranglista'!$A:$CC,AI$272,FALSE)/4),0)</f>
        <v>0</v>
      </c>
      <c r="AJ128" s="226">
        <f>IFERROR(IF(RIGHT(VLOOKUP($A128,csapatok!$A:$BL,AJ$271,FALSE),5)="Csere",VLOOKUP(LEFT(VLOOKUP($A128,csapatok!$A:$BL,AJ$271,FALSE),LEN(VLOOKUP($A128,csapatok!$A:$BL,AJ$271,FALSE))-6),'csapat-ranglista'!$A:$CC,AJ$272,FALSE)/8,VLOOKUP(VLOOKUP($A128,csapatok!$A:$BL,AJ$271,FALSE),'csapat-ranglista'!$A:$CC,AJ$272,FALSE)/2),0)</f>
        <v>0</v>
      </c>
      <c r="AK128" s="226">
        <f>IFERROR(IF(RIGHT(VLOOKUP($A128,csapatok!$A:$CN,AK$271,FALSE),5)="Csere",VLOOKUP(LEFT(VLOOKUP($A128,csapatok!$A:$CN,AK$271,FALSE),LEN(VLOOKUP($A128,csapatok!$A:$CN,AK$271,FALSE))-6),'csapat-ranglista'!$A:$CC,AK$272,FALSE)/8,VLOOKUP(VLOOKUP($A128,csapatok!$A:$CN,AK$271,FALSE),'csapat-ranglista'!$A:$CC,AK$272,FALSE)/4),0)</f>
        <v>0</v>
      </c>
      <c r="AL128" s="226">
        <f>IFERROR(IF(RIGHT(VLOOKUP($A128,csapatok!$A:$CN,AL$271,FALSE),5)="Csere",VLOOKUP(LEFT(VLOOKUP($A128,csapatok!$A:$CN,AL$271,FALSE),LEN(VLOOKUP($A128,csapatok!$A:$CN,AL$271,FALSE))-6),'csapat-ranglista'!$A:$CC,AL$272,FALSE)/8,VLOOKUP(VLOOKUP($A128,csapatok!$A:$CN,AL$271,FALSE),'csapat-ranglista'!$A:$CC,AL$272,FALSE)/4),0)</f>
        <v>4.0700265355090313</v>
      </c>
      <c r="AM128" s="226">
        <f>IFERROR(IF(RIGHT(VLOOKUP($A128,csapatok!$A:$CN,AM$271,FALSE),5)="Csere",VLOOKUP(LEFT(VLOOKUP($A128,csapatok!$A:$CN,AM$271,FALSE),LEN(VLOOKUP($A128,csapatok!$A:$CN,AM$271,FALSE))-6),'csapat-ranglista'!$A:$CC,AM$272,FALSE)/8,VLOOKUP(VLOOKUP($A128,csapatok!$A:$CN,AM$271,FALSE),'csapat-ranglista'!$A:$CC,AM$272,FALSE)/4),0)</f>
        <v>0</v>
      </c>
      <c r="AN128" s="226">
        <f>IFERROR(IF(RIGHT(VLOOKUP($A128,csapatok!$A:$CN,AN$271,FALSE),5)="Csere",VLOOKUP(LEFT(VLOOKUP($A128,csapatok!$A:$CN,AN$271,FALSE),LEN(VLOOKUP($A128,csapatok!$A:$CN,AN$271,FALSE))-6),'csapat-ranglista'!$A:$CC,AN$272,FALSE)/8,VLOOKUP(VLOOKUP($A128,csapatok!$A:$CN,AN$271,FALSE),'csapat-ranglista'!$A:$CC,AN$272,FALSE)/4),0)</f>
        <v>0</v>
      </c>
      <c r="AO128" s="226">
        <f>IFERROR(IF(RIGHT(VLOOKUP($A128,csapatok!$A:$CN,AO$271,FALSE),5)="Csere",VLOOKUP(LEFT(VLOOKUP($A128,csapatok!$A:$CN,AO$271,FALSE),LEN(VLOOKUP($A128,csapatok!$A:$CN,AO$271,FALSE))-6),'csapat-ranglista'!$A:$CC,AO$272,FALSE)/8,VLOOKUP(VLOOKUP($A128,csapatok!$A:$CN,AO$271,FALSE),'csapat-ranglista'!$A:$CC,AO$272,FALSE)/4),0)</f>
        <v>0</v>
      </c>
      <c r="AP128" s="226">
        <f>IFERROR(IF(RIGHT(VLOOKUP($A128,csapatok!$A:$CN,AP$271,FALSE),5)="Csere",VLOOKUP(LEFT(VLOOKUP($A128,csapatok!$A:$CN,AP$271,FALSE),LEN(VLOOKUP($A128,csapatok!$A:$CN,AP$271,FALSE))-6),'csapat-ranglista'!$A:$CC,AP$272,FALSE)/8,VLOOKUP(VLOOKUP($A128,csapatok!$A:$CN,AP$271,FALSE),'csapat-ranglista'!$A:$CC,AP$272,FALSE)/4),0)</f>
        <v>3.5061318376488333</v>
      </c>
      <c r="AQ128" s="226">
        <f>IFERROR(IF(RIGHT(VLOOKUP($A128,csapatok!$A:$CN,AQ$271,FALSE),5)="Csere",VLOOKUP(LEFT(VLOOKUP($A128,csapatok!$A:$CN,AQ$271,FALSE),LEN(VLOOKUP($A128,csapatok!$A:$CN,AQ$271,FALSE))-6),'csapat-ranglista'!$A:$CC,AQ$272,FALSE)/8,VLOOKUP(VLOOKUP($A128,csapatok!$A:$CN,AQ$271,FALSE),'csapat-ranglista'!$A:$CC,AQ$272,FALSE)/4),0)</f>
        <v>0</v>
      </c>
      <c r="AR128" s="226">
        <f>IFERROR(IF(RIGHT(VLOOKUP($A128,csapatok!$A:$CN,AR$271,FALSE),5)="Csere",VLOOKUP(LEFT(VLOOKUP($A128,csapatok!$A:$CN,AR$271,FALSE),LEN(VLOOKUP($A128,csapatok!$A:$CN,AR$271,FALSE))-6),'csapat-ranglista'!$A:$CC,AR$272,FALSE)/8,VLOOKUP(VLOOKUP($A128,csapatok!$A:$CN,AR$271,FALSE),'csapat-ranglista'!$A:$CC,AR$272,FALSE)/4),0)</f>
        <v>0</v>
      </c>
      <c r="AS128" s="226">
        <f>IFERROR(IF(RIGHT(VLOOKUP($A128,csapatok!$A:$CN,AS$271,FALSE),5)="Csere",VLOOKUP(LEFT(VLOOKUP($A128,csapatok!$A:$CN,AS$271,FALSE),LEN(VLOOKUP($A128,csapatok!$A:$CN,AS$271,FALSE))-6),'csapat-ranglista'!$A:$CC,AS$272,FALSE)/8,VLOOKUP(VLOOKUP($A128,csapatok!$A:$CN,AS$271,FALSE),'csapat-ranglista'!$A:$CC,AS$272,FALSE)/4),0)</f>
        <v>0</v>
      </c>
      <c r="AT128" s="226">
        <f>IFERROR(IF(RIGHT(VLOOKUP($A128,csapatok!$A:$CN,AT$271,FALSE),5)="Csere",VLOOKUP(LEFT(VLOOKUP($A128,csapatok!$A:$CN,AT$271,FALSE),LEN(VLOOKUP($A128,csapatok!$A:$CN,AT$271,FALSE))-6),'csapat-ranglista'!$A:$CC,AT$272,FALSE)/8,VLOOKUP(VLOOKUP($A128,csapatok!$A:$CN,AT$271,FALSE),'csapat-ranglista'!$A:$CC,AT$272,FALSE)/4),0)</f>
        <v>0</v>
      </c>
      <c r="AU128" s="226">
        <f>IFERROR(IF(RIGHT(VLOOKUP($A128,csapatok!$A:$CN,AU$271,FALSE),5)="Csere",VLOOKUP(LEFT(VLOOKUP($A128,csapatok!$A:$CN,AU$271,FALSE),LEN(VLOOKUP($A128,csapatok!$A:$CN,AU$271,FALSE))-6),'csapat-ranglista'!$A:$CC,AU$272,FALSE)/8,VLOOKUP(VLOOKUP($A128,csapatok!$A:$CN,AU$271,FALSE),'csapat-ranglista'!$A:$CC,AU$272,FALSE)/4),0)</f>
        <v>0</v>
      </c>
      <c r="AV128" s="226">
        <f>IFERROR(IF(RIGHT(VLOOKUP($A128,csapatok!$A:$CN,AV$271,FALSE),5)="Csere",VLOOKUP(LEFT(VLOOKUP($A128,csapatok!$A:$CN,AV$271,FALSE),LEN(VLOOKUP($A128,csapatok!$A:$CN,AV$271,FALSE))-6),'csapat-ranglista'!$A:$CC,AV$272,FALSE)/8,VLOOKUP(VLOOKUP($A128,csapatok!$A:$CN,AV$271,FALSE),'csapat-ranglista'!$A:$CC,AV$272,FALSE)/4),0)</f>
        <v>0</v>
      </c>
      <c r="AW128" s="226">
        <f>IFERROR(IF(RIGHT(VLOOKUP($A128,csapatok!$A:$CN,AW$271,FALSE),5)="Csere",VLOOKUP(LEFT(VLOOKUP($A128,csapatok!$A:$CN,AW$271,FALSE),LEN(VLOOKUP($A128,csapatok!$A:$CN,AW$271,FALSE))-6),'csapat-ranglista'!$A:$CC,AW$272,FALSE)/8,VLOOKUP(VLOOKUP($A128,csapatok!$A:$CN,AW$271,FALSE),'csapat-ranglista'!$A:$CC,AW$272,FALSE)/4),0)</f>
        <v>0</v>
      </c>
      <c r="AX128" s="226">
        <f>IFERROR(IF(RIGHT(VLOOKUP($A128,csapatok!$A:$CN,AX$271,FALSE),5)="Csere",VLOOKUP(LEFT(VLOOKUP($A128,csapatok!$A:$CN,AX$271,FALSE),LEN(VLOOKUP($A128,csapatok!$A:$CN,AX$271,FALSE))-6),'csapat-ranglista'!$A:$CC,AX$272,FALSE)/8,VLOOKUP(VLOOKUP($A128,csapatok!$A:$CN,AX$271,FALSE),'csapat-ranglista'!$A:$CC,AX$272,FALSE)/4),0)</f>
        <v>3.2774128343502236</v>
      </c>
      <c r="AY128" s="226">
        <f>IFERROR(IF(RIGHT(VLOOKUP($A128,csapatok!$A:$GR,AY$271,FALSE),5)="Csere",VLOOKUP(LEFT(VLOOKUP($A128,csapatok!$A:$GR,AY$271,FALSE),LEN(VLOOKUP($A128,csapatok!$A:$GR,AY$271,FALSE))-6),'csapat-ranglista'!$A:$CC,AY$272,FALSE)/8,VLOOKUP(VLOOKUP($A128,csapatok!$A:$GR,AY$271,FALSE),'csapat-ranglista'!$A:$CC,AY$272,FALSE)/4),0)</f>
        <v>0</v>
      </c>
      <c r="AZ128" s="226">
        <f>IFERROR(IF(RIGHT(VLOOKUP($A128,csapatok!$A:$GR,AZ$271,FALSE),5)="Csere",VLOOKUP(LEFT(VLOOKUP($A128,csapatok!$A:$GR,AZ$271,FALSE),LEN(VLOOKUP($A128,csapatok!$A:$GR,AZ$271,FALSE))-6),'csapat-ranglista'!$A:$CC,AZ$272,FALSE)/8,VLOOKUP(VLOOKUP($A128,csapatok!$A:$GR,AZ$271,FALSE),'csapat-ranglista'!$A:$CC,AZ$272,FALSE)/4),0)</f>
        <v>0</v>
      </c>
      <c r="BA128" s="226">
        <f>IFERROR(IF(RIGHT(VLOOKUP($A128,csapatok!$A:$GR,BA$271,FALSE),5)="Csere",VLOOKUP(LEFT(VLOOKUP($A128,csapatok!$A:$GR,BA$271,FALSE),LEN(VLOOKUP($A128,csapatok!$A:$GR,BA$271,FALSE))-6),'csapat-ranglista'!$A:$CC,BA$272,FALSE)/8,VLOOKUP(VLOOKUP($A128,csapatok!$A:$GR,BA$271,FALSE),'csapat-ranglista'!$A:$CC,BA$272,FALSE)/4),0)</f>
        <v>0</v>
      </c>
      <c r="BB128" s="226">
        <f>IFERROR(IF(RIGHT(VLOOKUP($A128,csapatok!$A:$GR,BB$271,FALSE),5)="Csere",VLOOKUP(LEFT(VLOOKUP($A128,csapatok!$A:$GR,BB$271,FALSE),LEN(VLOOKUP($A128,csapatok!$A:$GR,BB$271,FALSE))-6),'csapat-ranglista'!$A:$CC,BB$272,FALSE)/8,VLOOKUP(VLOOKUP($A128,csapatok!$A:$GR,BB$271,FALSE),'csapat-ranglista'!$A:$CC,BB$272,FALSE)/4),0)</f>
        <v>0</v>
      </c>
      <c r="BC128" s="227">
        <f>versenyek!$ES$11*IFERROR(VLOOKUP(VLOOKUP($A128,versenyek!ER:ET,3,FALSE),szabalyok!$A$16:$B$23,2,FALSE)/4,0)</f>
        <v>0</v>
      </c>
      <c r="BD128" s="227">
        <f>versenyek!$EV$11*IFERROR(VLOOKUP(VLOOKUP($A128,versenyek!EU:EW,3,FALSE),szabalyok!$A$16:$B$23,2,FALSE)/4,0)</f>
        <v>0</v>
      </c>
      <c r="BE128" s="226">
        <f>IFERROR(IF(RIGHT(VLOOKUP($A128,csapatok!$A:$GR,BE$271,FALSE),5)="Csere",VLOOKUP(LEFT(VLOOKUP($A128,csapatok!$A:$GR,BE$271,FALSE),LEN(VLOOKUP($A128,csapatok!$A:$GR,BE$271,FALSE))-6),'csapat-ranglista'!$A:$CC,BE$272,FALSE)/8,VLOOKUP(VLOOKUP($A128,csapatok!$A:$GR,BE$271,FALSE),'csapat-ranglista'!$A:$CC,BE$272,FALSE)/4),0)</f>
        <v>0</v>
      </c>
      <c r="BF128" s="226">
        <f>IFERROR(IF(RIGHT(VLOOKUP($A128,csapatok!$A:$GR,BF$271,FALSE),5)="Csere",VLOOKUP(LEFT(VLOOKUP($A128,csapatok!$A:$GR,BF$271,FALSE),LEN(VLOOKUP($A128,csapatok!$A:$GR,BF$271,FALSE))-6),'csapat-ranglista'!$A:$CC,BF$272,FALSE)/8,VLOOKUP(VLOOKUP($A128,csapatok!$A:$GR,BF$271,FALSE),'csapat-ranglista'!$A:$CC,BF$272,FALSE)/4),0)</f>
        <v>0</v>
      </c>
      <c r="BG128" s="226">
        <f>IFERROR(IF(RIGHT(VLOOKUP($A128,csapatok!$A:$GR,BG$271,FALSE),5)="Csere",VLOOKUP(LEFT(VLOOKUP($A128,csapatok!$A:$GR,BG$271,FALSE),LEN(VLOOKUP($A128,csapatok!$A:$GR,BG$271,FALSE))-6),'csapat-ranglista'!$A:$CC,BG$272,FALSE)/8,VLOOKUP(VLOOKUP($A128,csapatok!$A:$GR,BG$271,FALSE),'csapat-ranglista'!$A:$CC,BG$272,FALSE)/4),0)</f>
        <v>0</v>
      </c>
      <c r="BH128" s="226">
        <f>IFERROR(IF(RIGHT(VLOOKUP($A128,csapatok!$A:$GR,BH$271,FALSE),5)="Csere",VLOOKUP(LEFT(VLOOKUP($A128,csapatok!$A:$GR,BH$271,FALSE),LEN(VLOOKUP($A128,csapatok!$A:$GR,BH$271,FALSE))-6),'csapat-ranglista'!$A:$CC,BH$272,FALSE)/8,VLOOKUP(VLOOKUP($A128,csapatok!$A:$GR,BH$271,FALSE),'csapat-ranglista'!$A:$CC,BH$272,FALSE)/4),0)</f>
        <v>0</v>
      </c>
      <c r="BI128" s="226">
        <f>IFERROR(IF(RIGHT(VLOOKUP($A128,csapatok!$A:$GR,BI$271,FALSE),5)="Csere",VLOOKUP(LEFT(VLOOKUP($A128,csapatok!$A:$GR,BI$271,FALSE),LEN(VLOOKUP($A128,csapatok!$A:$GR,BI$271,FALSE))-6),'csapat-ranglista'!$A:$CC,BI$272,FALSE)/8,VLOOKUP(VLOOKUP($A128,csapatok!$A:$GR,BI$271,FALSE),'csapat-ranglista'!$A:$CC,BI$272,FALSE)/4),0)</f>
        <v>0</v>
      </c>
      <c r="BJ128" s="226">
        <f>IFERROR(IF(RIGHT(VLOOKUP($A128,csapatok!$A:$GR,BJ$271,FALSE),5)="Csere",VLOOKUP(LEFT(VLOOKUP($A128,csapatok!$A:$GR,BJ$271,FALSE),LEN(VLOOKUP($A128,csapatok!$A:$GR,BJ$271,FALSE))-6),'csapat-ranglista'!$A:$CC,BJ$272,FALSE)/8,VLOOKUP(VLOOKUP($A128,csapatok!$A:$GR,BJ$271,FALSE),'csapat-ranglista'!$A:$CC,BJ$272,FALSE)/4),0)</f>
        <v>0</v>
      </c>
      <c r="BK128" s="226">
        <f>IFERROR(IF(RIGHT(VLOOKUP($A128,csapatok!$A:$GR,BK$271,FALSE),5)="Csere",VLOOKUP(LEFT(VLOOKUP($A128,csapatok!$A:$GR,BK$271,FALSE),LEN(VLOOKUP($A128,csapatok!$A:$GR,BK$271,FALSE))-6),'csapat-ranglista'!$A:$CC,BK$272,FALSE)/8,VLOOKUP(VLOOKUP($A128,csapatok!$A:$GR,BK$271,FALSE),'csapat-ranglista'!$A:$CC,BK$272,FALSE)/4),0)</f>
        <v>0</v>
      </c>
      <c r="BL128" s="226">
        <f>IFERROR(IF(RIGHT(VLOOKUP($A128,csapatok!$A:$GR,BL$271,FALSE),5)="Csere",VLOOKUP(LEFT(VLOOKUP($A128,csapatok!$A:$GR,BL$271,FALSE),LEN(VLOOKUP($A128,csapatok!$A:$GR,BL$271,FALSE))-6),'csapat-ranglista'!$A:$CC,BL$272,FALSE)/8,VLOOKUP(VLOOKUP($A128,csapatok!$A:$GR,BL$271,FALSE),'csapat-ranglista'!$A:$CC,BL$272,FALSE)/4),0)</f>
        <v>0</v>
      </c>
      <c r="BM128" s="226">
        <f>IFERROR(IF(RIGHT(VLOOKUP($A128,csapatok!$A:$GR,BM$271,FALSE),5)="Csere",VLOOKUP(LEFT(VLOOKUP($A128,csapatok!$A:$GR,BM$271,FALSE),LEN(VLOOKUP($A128,csapatok!$A:$GR,BM$271,FALSE))-6),'csapat-ranglista'!$A:$CC,BM$272,FALSE)/8,VLOOKUP(VLOOKUP($A128,csapatok!$A:$GR,BM$271,FALSE),'csapat-ranglista'!$A:$CC,BM$272,FALSE)/4),0)</f>
        <v>0</v>
      </c>
      <c r="BN128" s="226">
        <f>IFERROR(IF(RIGHT(VLOOKUP($A128,csapatok!$A:$GR,BN$271,FALSE),5)="Csere",VLOOKUP(LEFT(VLOOKUP($A128,csapatok!$A:$GR,BN$271,FALSE),LEN(VLOOKUP($A128,csapatok!$A:$GR,BN$271,FALSE))-6),'csapat-ranglista'!$A:$CC,BN$272,FALSE)/8,VLOOKUP(VLOOKUP($A128,csapatok!$A:$GR,BN$271,FALSE),'csapat-ranglista'!$A:$CC,BN$272,FALSE)/4),0)</f>
        <v>0</v>
      </c>
      <c r="BO128" s="226">
        <f>IFERROR(IF(RIGHT(VLOOKUP($A128,csapatok!$A:$GR,BO$271,FALSE),5)="Csere",VLOOKUP(LEFT(VLOOKUP($A128,csapatok!$A:$GR,BO$271,FALSE),LEN(VLOOKUP($A128,csapatok!$A:$GR,BO$271,FALSE))-6),'csapat-ranglista'!$A:$CC,BO$272,FALSE)/8,VLOOKUP(VLOOKUP($A128,csapatok!$A:$GR,BO$271,FALSE),'csapat-ranglista'!$A:$CC,BO$272,FALSE)/4),0)</f>
        <v>0</v>
      </c>
      <c r="BP128" s="226">
        <f>IFERROR(IF(RIGHT(VLOOKUP($A128,csapatok!$A:$GR,BP$271,FALSE),5)="Csere",VLOOKUP(LEFT(VLOOKUP($A128,csapatok!$A:$GR,BP$271,FALSE),LEN(VLOOKUP($A128,csapatok!$A:$GR,BP$271,FALSE))-6),'csapat-ranglista'!$A:$CC,BP$272,FALSE)/8,VLOOKUP(VLOOKUP($A128,csapatok!$A:$GR,BP$271,FALSE),'csapat-ranglista'!$A:$CC,BP$272,FALSE)/4),0)</f>
        <v>0</v>
      </c>
      <c r="BQ128" s="226">
        <f>IFERROR(IF(RIGHT(VLOOKUP($A128,csapatok!$A:$GR,BQ$271,FALSE),5)="Csere",VLOOKUP(LEFT(VLOOKUP($A128,csapatok!$A:$GR,BQ$271,FALSE),LEN(VLOOKUP($A128,csapatok!$A:$GR,BQ$271,FALSE))-6),'csapat-ranglista'!$A:$CC,BQ$272,FALSE)/8,VLOOKUP(VLOOKUP($A128,csapatok!$A:$GR,BQ$271,FALSE),'csapat-ranglista'!$A:$CC,BQ$272,FALSE)/4),0)</f>
        <v>0</v>
      </c>
      <c r="BR128" s="226">
        <f>IFERROR(IF(RIGHT(VLOOKUP($A128,csapatok!$A:$GR,BR$271,FALSE),5)="Csere",VLOOKUP(LEFT(VLOOKUP($A128,csapatok!$A:$GR,BR$271,FALSE),LEN(VLOOKUP($A128,csapatok!$A:$GR,BR$271,FALSE))-6),'csapat-ranglista'!$A:$CC,BR$272,FALSE)/8,VLOOKUP(VLOOKUP($A128,csapatok!$A:$GR,BR$271,FALSE),'csapat-ranglista'!$A:$CC,BR$272,FALSE)/4),0)</f>
        <v>0</v>
      </c>
      <c r="BS128" s="226">
        <f>IFERROR(IF(RIGHT(VLOOKUP($A128,csapatok!$A:$GR,BS$271,FALSE),5)="Csere",VLOOKUP(LEFT(VLOOKUP($A128,csapatok!$A:$GR,BS$271,FALSE),LEN(VLOOKUP($A128,csapatok!$A:$GR,BS$271,FALSE))-6),'csapat-ranglista'!$A:$CC,BS$272,FALSE)/8,VLOOKUP(VLOOKUP($A128,csapatok!$A:$GR,BS$271,FALSE),'csapat-ranglista'!$A:$CC,BS$272,FALSE)/4),0)</f>
        <v>0</v>
      </c>
      <c r="BT128" s="226">
        <f>IFERROR(IF(RIGHT(VLOOKUP($A128,csapatok!$A:$GR,BT$271,FALSE),5)="Csere",VLOOKUP(LEFT(VLOOKUP($A128,csapatok!$A:$GR,BT$271,FALSE),LEN(VLOOKUP($A128,csapatok!$A:$GR,BT$271,FALSE))-6),'csapat-ranglista'!$A:$CC,BT$272,FALSE)/8,VLOOKUP(VLOOKUP($A128,csapatok!$A:$GR,BT$271,FALSE),'csapat-ranglista'!$A:$CC,BT$272,FALSE)/4),0)</f>
        <v>0</v>
      </c>
      <c r="BU128" s="226">
        <f>IFERROR(IF(RIGHT(VLOOKUP($A128,csapatok!$A:$GR,BU$271,FALSE),5)="Csere",VLOOKUP(LEFT(VLOOKUP($A128,csapatok!$A:$GR,BU$271,FALSE),LEN(VLOOKUP($A128,csapatok!$A:$GR,BU$271,FALSE))-6),'csapat-ranglista'!$A:$CC,BU$272,FALSE)/8,VLOOKUP(VLOOKUP($A128,csapatok!$A:$GR,BU$271,FALSE),'csapat-ranglista'!$A:$CC,BU$272,FALSE)/4),0)</f>
        <v>0</v>
      </c>
      <c r="BV128" s="226">
        <f>IFERROR(IF(RIGHT(VLOOKUP($A128,csapatok!$A:$GR,BV$271,FALSE),5)="Csere",VLOOKUP(LEFT(VLOOKUP($A128,csapatok!$A:$GR,BV$271,FALSE),LEN(VLOOKUP($A128,csapatok!$A:$GR,BV$271,FALSE))-6),'csapat-ranglista'!$A:$CC,BV$272,FALSE)/8,VLOOKUP(VLOOKUP($A128,csapatok!$A:$GR,BV$271,FALSE),'csapat-ranglista'!$A:$CC,BV$272,FALSE)/4),0)</f>
        <v>0</v>
      </c>
      <c r="BW128" s="226">
        <f>IFERROR(IF(RIGHT(VLOOKUP($A128,csapatok!$A:$GR,BW$271,FALSE),5)="Csere",VLOOKUP(LEFT(VLOOKUP($A128,csapatok!$A:$GR,BW$271,FALSE),LEN(VLOOKUP($A128,csapatok!$A:$GR,BW$271,FALSE))-6),'csapat-ranglista'!$A:$CC,BW$272,FALSE)/8,VLOOKUP(VLOOKUP($A128,csapatok!$A:$GR,BW$271,FALSE),'csapat-ranglista'!$A:$CC,BW$272,FALSE)/4),0)</f>
        <v>0</v>
      </c>
      <c r="BX128" s="226">
        <f>IFERROR(IF(RIGHT(VLOOKUP($A128,csapatok!$A:$GR,BX$271,FALSE),5)="Csere",VLOOKUP(LEFT(VLOOKUP($A128,csapatok!$A:$GR,BX$271,FALSE),LEN(VLOOKUP($A128,csapatok!$A:$GR,BX$271,FALSE))-6),'csapat-ranglista'!$A:$CC,BX$272,FALSE)/8,VLOOKUP(VLOOKUP($A128,csapatok!$A:$GR,BX$271,FALSE),'csapat-ranglista'!$A:$CC,BX$272,FALSE)/4),0)</f>
        <v>0</v>
      </c>
      <c r="BY128" s="226">
        <f>IFERROR(IF(RIGHT(VLOOKUP($A128,csapatok!$A:$GR,BY$271,FALSE),5)="Csere",VLOOKUP(LEFT(VLOOKUP($A128,csapatok!$A:$GR,BY$271,FALSE),LEN(VLOOKUP($A128,csapatok!$A:$GR,BY$271,FALSE))-6),'csapat-ranglista'!$A:$CC,BY$272,FALSE)/8,VLOOKUP(VLOOKUP($A128,csapatok!$A:$GR,BY$271,FALSE),'csapat-ranglista'!$A:$CC,BY$272,FALSE)/4),0)</f>
        <v>0</v>
      </c>
      <c r="BZ128" s="226">
        <f>IFERROR(IF(RIGHT(VLOOKUP($A128,csapatok!$A:$GR,BZ$271,FALSE),5)="Csere",VLOOKUP(LEFT(VLOOKUP($A128,csapatok!$A:$GR,BZ$271,FALSE),LEN(VLOOKUP($A128,csapatok!$A:$GR,BZ$271,FALSE))-6),'csapat-ranglista'!$A:$CC,BZ$272,FALSE)/8,VLOOKUP(VLOOKUP($A128,csapatok!$A:$GR,BZ$271,FALSE),'csapat-ranglista'!$A:$CC,BZ$272,FALSE)/4),0)</f>
        <v>0</v>
      </c>
      <c r="CA128" s="226">
        <f>IFERROR(IF(RIGHT(VLOOKUP($A128,csapatok!$A:$GR,CA$271,FALSE),5)="Csere",VLOOKUP(LEFT(VLOOKUP($A128,csapatok!$A:$GR,CA$271,FALSE),LEN(VLOOKUP($A128,csapatok!$A:$GR,CA$271,FALSE))-6),'csapat-ranglista'!$A:$CC,CA$272,FALSE)/8,VLOOKUP(VLOOKUP($A128,csapatok!$A:$GR,CA$271,FALSE),'csapat-ranglista'!$A:$CC,CA$272,FALSE)/4),0)</f>
        <v>0</v>
      </c>
      <c r="CB128" s="226">
        <f>IFERROR(IF(RIGHT(VLOOKUP($A128,csapatok!$A:$GR,CB$271,FALSE),5)="Csere",VLOOKUP(LEFT(VLOOKUP($A128,csapatok!$A:$GR,CB$271,FALSE),LEN(VLOOKUP($A128,csapatok!$A:$GR,CB$271,FALSE))-6),'csapat-ranglista'!$A:$CC,CB$272,FALSE)/8,VLOOKUP(VLOOKUP($A128,csapatok!$A:$GR,CB$271,FALSE),'csapat-ranglista'!$A:$CC,CB$272,FALSE)/4),0)</f>
        <v>0</v>
      </c>
      <c r="CC128" s="226">
        <f>IFERROR(IF(RIGHT(VLOOKUP($A128,csapatok!$A:$GR,CC$271,FALSE),5)="Csere",VLOOKUP(LEFT(VLOOKUP($A128,csapatok!$A:$GR,CC$271,FALSE),LEN(VLOOKUP($A128,csapatok!$A:$GR,CC$271,FALSE))-6),'csapat-ranglista'!$A:$CC,CC$272,FALSE)/8,VLOOKUP(VLOOKUP($A128,csapatok!$A:$GR,CC$271,FALSE),'csapat-ranglista'!$A:$CC,CC$272,FALSE)/4),0)</f>
        <v>0</v>
      </c>
      <c r="CD128" s="226">
        <f>IFERROR(IF(RIGHT(VLOOKUP($A128,csapatok!$A:$GR,CD$271,FALSE),5)="Csere",VLOOKUP(LEFT(VLOOKUP($A128,csapatok!$A:$GR,CD$271,FALSE),LEN(VLOOKUP($A128,csapatok!$A:$GR,CD$271,FALSE))-6),'csapat-ranglista'!$A:$CC,CD$272,FALSE)/8,VLOOKUP(VLOOKUP($A128,csapatok!$A:$GR,CD$271,FALSE),'csapat-ranglista'!$A:$CC,CD$272,FALSE)/4),0)</f>
        <v>0</v>
      </c>
      <c r="CE128" s="226">
        <f>IFERROR(IF(RIGHT(VLOOKUP($A128,csapatok!$A:$GR,CE$271,FALSE),5)="Csere",VLOOKUP(LEFT(VLOOKUP($A128,csapatok!$A:$GR,CE$271,FALSE),LEN(VLOOKUP($A128,csapatok!$A:$GR,CE$271,FALSE))-6),'csapat-ranglista'!$A:$CC,CE$272,FALSE)/8,VLOOKUP(VLOOKUP($A128,csapatok!$A:$GR,CE$271,FALSE),'csapat-ranglista'!$A:$CC,CE$272,FALSE)/4),0)</f>
        <v>0</v>
      </c>
      <c r="CF128" s="226">
        <f>IFERROR(IF(RIGHT(VLOOKUP($A128,csapatok!$A:$GR,CF$271,FALSE),5)="Csere",VLOOKUP(LEFT(VLOOKUP($A128,csapatok!$A:$GR,CF$271,FALSE),LEN(VLOOKUP($A128,csapatok!$A:$GR,CF$271,FALSE))-6),'csapat-ranglista'!$A:$CC,CF$272,FALSE)/8,VLOOKUP(VLOOKUP($A128,csapatok!$A:$GR,CF$271,FALSE),'csapat-ranglista'!$A:$CC,CF$272,FALSE)/4),0)</f>
        <v>0</v>
      </c>
      <c r="CG128" s="226">
        <f>IFERROR(IF(RIGHT(VLOOKUP($A128,csapatok!$A:$GR,CG$271,FALSE),5)="Csere",VLOOKUP(LEFT(VLOOKUP($A128,csapatok!$A:$GR,CG$271,FALSE),LEN(VLOOKUP($A128,csapatok!$A:$GR,CG$271,FALSE))-6),'csapat-ranglista'!$A:$CC,CG$272,FALSE)/8,VLOOKUP(VLOOKUP($A128,csapatok!$A:$GR,CG$271,FALSE),'csapat-ranglista'!$A:$CC,CG$272,FALSE)/4),0)</f>
        <v>0</v>
      </c>
      <c r="CH128" s="226">
        <f>IFERROR(IF(RIGHT(VLOOKUP($A128,csapatok!$A:$GR,CH$271,FALSE),5)="Csere",VLOOKUP(LEFT(VLOOKUP($A128,csapatok!$A:$GR,CH$271,FALSE),LEN(VLOOKUP($A128,csapatok!$A:$GR,CH$271,FALSE))-6),'csapat-ranglista'!$A:$CC,CH$272,FALSE)/8,VLOOKUP(VLOOKUP($A128,csapatok!$A:$GR,CH$271,FALSE),'csapat-ranglista'!$A:$CC,CH$272,FALSE)/4),0)</f>
        <v>0</v>
      </c>
      <c r="CI128" s="226">
        <f>IFERROR(IF(RIGHT(VLOOKUP($A128,csapatok!$A:$GR,CI$271,FALSE),5)="Csere",VLOOKUP(LEFT(VLOOKUP($A128,csapatok!$A:$GR,CI$271,FALSE),LEN(VLOOKUP($A128,csapatok!$A:$GR,CI$271,FALSE))-6),'csapat-ranglista'!$A:$CC,CI$272,FALSE)/8,VLOOKUP(VLOOKUP($A128,csapatok!$A:$GR,CI$271,FALSE),'csapat-ranglista'!$A:$CC,CI$272,FALSE)/4),0)</f>
        <v>0</v>
      </c>
      <c r="CJ128" s="227">
        <f>versenyek!$IQ$11*IFERROR(VLOOKUP(VLOOKUP($A128,versenyek!IP:IR,3,FALSE),szabalyok!$A$16:$B$23,2,FALSE)/4,0)</f>
        <v>0</v>
      </c>
      <c r="CK128" s="227">
        <f>versenyek!$IT$11*IFERROR(VLOOKUP(VLOOKUP($A128,versenyek!IS:IU,3,FALSE),szabalyok!$A$16:$B$23,2,FALSE)/4,0)</f>
        <v>0</v>
      </c>
      <c r="CL128" s="226"/>
      <c r="CM128" s="250">
        <f t="shared" si="4"/>
        <v>0</v>
      </c>
    </row>
    <row r="129" spans="1:91">
      <c r="A129" s="32" t="s">
        <v>142</v>
      </c>
      <c r="B129" s="133">
        <v>25262</v>
      </c>
      <c r="C129" s="133" t="str">
        <f t="shared" si="5"/>
        <v>felnőtt</v>
      </c>
      <c r="D129" s="32" t="s">
        <v>101</v>
      </c>
      <c r="E129" s="47">
        <v>2.6</v>
      </c>
      <c r="F129" s="32">
        <v>0</v>
      </c>
      <c r="G129" s="32">
        <v>0</v>
      </c>
      <c r="H129" s="32">
        <v>0</v>
      </c>
      <c r="I129" s="32">
        <v>0</v>
      </c>
      <c r="J129" s="32">
        <v>0</v>
      </c>
      <c r="K129" s="32">
        <v>0</v>
      </c>
      <c r="L129" s="32">
        <v>0</v>
      </c>
      <c r="M129" s="32">
        <v>0</v>
      </c>
      <c r="N129" s="32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0</v>
      </c>
      <c r="W129" s="32">
        <v>0</v>
      </c>
      <c r="X129" s="32">
        <f>IFERROR(IF(RIGHT(VLOOKUP($A129,csapatok!$A:$BL,X$271,FALSE),5)="Csere",VLOOKUP(LEFT(VLOOKUP($A129,csapatok!$A:$BL,X$271,FALSE),LEN(VLOOKUP($A129,csapatok!$A:$BL,X$271,FALSE))-6),'csapat-ranglista'!$A:$CC,X$272,FALSE)/8,VLOOKUP(VLOOKUP($A129,csapatok!$A:$BL,X$271,FALSE),'csapat-ranglista'!$A:$CC,X$272,FALSE)/4),0)</f>
        <v>0</v>
      </c>
      <c r="Y129" s="32">
        <f>IFERROR(IF(RIGHT(VLOOKUP($A129,csapatok!$A:$BL,Y$271,FALSE),5)="Csere",VLOOKUP(LEFT(VLOOKUP($A129,csapatok!$A:$BL,Y$271,FALSE),LEN(VLOOKUP($A129,csapatok!$A:$BL,Y$271,FALSE))-6),'csapat-ranglista'!$A:$CC,Y$272,FALSE)/8,VLOOKUP(VLOOKUP($A129,csapatok!$A:$BL,Y$271,FALSE),'csapat-ranglista'!$A:$CC,Y$272,FALSE)/4),0)</f>
        <v>0</v>
      </c>
      <c r="Z129" s="32">
        <f>IFERROR(IF(RIGHT(VLOOKUP($A129,csapatok!$A:$BL,Z$271,FALSE),5)="Csere",VLOOKUP(LEFT(VLOOKUP($A129,csapatok!$A:$BL,Z$271,FALSE),LEN(VLOOKUP($A129,csapatok!$A:$BL,Z$271,FALSE))-6),'csapat-ranglista'!$A:$CC,Z$272,FALSE)/8,VLOOKUP(VLOOKUP($A129,csapatok!$A:$BL,Z$271,FALSE),'csapat-ranglista'!$A:$CC,Z$272,FALSE)/4),0)</f>
        <v>0</v>
      </c>
      <c r="AA129" s="32">
        <f>IFERROR(IF(RIGHT(VLOOKUP($A129,csapatok!$A:$BL,AA$271,FALSE),5)="Csere",VLOOKUP(LEFT(VLOOKUP($A129,csapatok!$A:$BL,AA$271,FALSE),LEN(VLOOKUP($A129,csapatok!$A:$BL,AA$271,FALSE))-6),'csapat-ranglista'!$A:$CC,AA$272,FALSE)/8,VLOOKUP(VLOOKUP($A129,csapatok!$A:$BL,AA$271,FALSE),'csapat-ranglista'!$A:$CC,AA$272,FALSE)/4),0)</f>
        <v>0</v>
      </c>
      <c r="AB129" s="226">
        <f>IFERROR(IF(RIGHT(VLOOKUP($A129,csapatok!$A:$BL,AB$271,FALSE),5)="Csere",VLOOKUP(LEFT(VLOOKUP($A129,csapatok!$A:$BL,AB$271,FALSE),LEN(VLOOKUP($A129,csapatok!$A:$BL,AB$271,FALSE))-6),'csapat-ranglista'!$A:$CC,AB$272,FALSE)/8,VLOOKUP(VLOOKUP($A129,csapatok!$A:$BL,AB$271,FALSE),'csapat-ranglista'!$A:$CC,AB$272,FALSE)/4),0)</f>
        <v>0</v>
      </c>
      <c r="AC129" s="226">
        <f>IFERROR(IF(RIGHT(VLOOKUP($A129,csapatok!$A:$BL,AC$271,FALSE),5)="Csere",VLOOKUP(LEFT(VLOOKUP($A129,csapatok!$A:$BL,AC$271,FALSE),LEN(VLOOKUP($A129,csapatok!$A:$BL,AC$271,FALSE))-6),'csapat-ranglista'!$A:$CC,AC$272,FALSE)/8,VLOOKUP(VLOOKUP($A129,csapatok!$A:$BL,AC$271,FALSE),'csapat-ranglista'!$A:$CC,AC$272,FALSE)/4),0)</f>
        <v>0</v>
      </c>
      <c r="AD129" s="226">
        <f>IFERROR(IF(RIGHT(VLOOKUP($A129,csapatok!$A:$BL,AD$271,FALSE),5)="Csere",VLOOKUP(LEFT(VLOOKUP($A129,csapatok!$A:$BL,AD$271,FALSE),LEN(VLOOKUP($A129,csapatok!$A:$BL,AD$271,FALSE))-6),'csapat-ranglista'!$A:$CC,AD$272,FALSE)/8,VLOOKUP(VLOOKUP($A129,csapatok!$A:$BL,AD$271,FALSE),'csapat-ranglista'!$A:$CC,AD$272,FALSE)/4),0)</f>
        <v>0</v>
      </c>
      <c r="AE129" s="226">
        <f>IFERROR(IF(RIGHT(VLOOKUP($A129,csapatok!$A:$BL,AE$271,FALSE),5)="Csere",VLOOKUP(LEFT(VLOOKUP($A129,csapatok!$A:$BL,AE$271,FALSE),LEN(VLOOKUP($A129,csapatok!$A:$BL,AE$271,FALSE))-6),'csapat-ranglista'!$A:$CC,AE$272,FALSE)/8,VLOOKUP(VLOOKUP($A129,csapatok!$A:$BL,AE$271,FALSE),'csapat-ranglista'!$A:$CC,AE$272,FALSE)/4),0)</f>
        <v>0</v>
      </c>
      <c r="AF129" s="226">
        <f>IFERROR(IF(RIGHT(VLOOKUP($A129,csapatok!$A:$BL,AF$271,FALSE),5)="Csere",VLOOKUP(LEFT(VLOOKUP($A129,csapatok!$A:$BL,AF$271,FALSE),LEN(VLOOKUP($A129,csapatok!$A:$BL,AF$271,FALSE))-6),'csapat-ranglista'!$A:$CC,AF$272,FALSE)/8,VLOOKUP(VLOOKUP($A129,csapatok!$A:$BL,AF$271,FALSE),'csapat-ranglista'!$A:$CC,AF$272,FALSE)/4),0)</f>
        <v>0</v>
      </c>
      <c r="AG129" s="226">
        <f>IFERROR(IF(RIGHT(VLOOKUP($A129,csapatok!$A:$BL,AG$271,FALSE),5)="Csere",VLOOKUP(LEFT(VLOOKUP($A129,csapatok!$A:$BL,AG$271,FALSE),LEN(VLOOKUP($A129,csapatok!$A:$BL,AG$271,FALSE))-6),'csapat-ranglista'!$A:$CC,AG$272,FALSE)/8,VLOOKUP(VLOOKUP($A129,csapatok!$A:$BL,AG$271,FALSE),'csapat-ranglista'!$A:$CC,AG$272,FALSE)/4),0)</f>
        <v>0</v>
      </c>
      <c r="AH129" s="226">
        <f>IFERROR(IF(RIGHT(VLOOKUP($A129,csapatok!$A:$BL,AH$271,FALSE),5)="Csere",VLOOKUP(LEFT(VLOOKUP($A129,csapatok!$A:$BL,AH$271,FALSE),LEN(VLOOKUP($A129,csapatok!$A:$BL,AH$271,FALSE))-6),'csapat-ranglista'!$A:$CC,AH$272,FALSE)/8,VLOOKUP(VLOOKUP($A129,csapatok!$A:$BL,AH$271,FALSE),'csapat-ranglista'!$A:$CC,AH$272,FALSE)/4),0)</f>
        <v>0</v>
      </c>
      <c r="AI129" s="226">
        <f>IFERROR(IF(RIGHT(VLOOKUP($A129,csapatok!$A:$BL,AI$271,FALSE),5)="Csere",VLOOKUP(LEFT(VLOOKUP($A129,csapatok!$A:$BL,AI$271,FALSE),LEN(VLOOKUP($A129,csapatok!$A:$BL,AI$271,FALSE))-6),'csapat-ranglista'!$A:$CC,AI$272,FALSE)/8,VLOOKUP(VLOOKUP($A129,csapatok!$A:$BL,AI$271,FALSE),'csapat-ranglista'!$A:$CC,AI$272,FALSE)/4),0)</f>
        <v>0</v>
      </c>
      <c r="AJ129" s="226">
        <f>IFERROR(IF(RIGHT(VLOOKUP($A129,csapatok!$A:$BL,AJ$271,FALSE),5)="Csere",VLOOKUP(LEFT(VLOOKUP($A129,csapatok!$A:$BL,AJ$271,FALSE),LEN(VLOOKUP($A129,csapatok!$A:$BL,AJ$271,FALSE))-6),'csapat-ranglista'!$A:$CC,AJ$272,FALSE)/8,VLOOKUP(VLOOKUP($A129,csapatok!$A:$BL,AJ$271,FALSE),'csapat-ranglista'!$A:$CC,AJ$272,FALSE)/2),0)</f>
        <v>0</v>
      </c>
      <c r="AK129" s="226">
        <f>IFERROR(IF(RIGHT(VLOOKUP($A129,csapatok!$A:$CN,AK$271,FALSE),5)="Csere",VLOOKUP(LEFT(VLOOKUP($A129,csapatok!$A:$CN,AK$271,FALSE),LEN(VLOOKUP($A129,csapatok!$A:$CN,AK$271,FALSE))-6),'csapat-ranglista'!$A:$CC,AK$272,FALSE)/8,VLOOKUP(VLOOKUP($A129,csapatok!$A:$CN,AK$271,FALSE),'csapat-ranglista'!$A:$CC,AK$272,FALSE)/4),0)</f>
        <v>0</v>
      </c>
      <c r="AL129" s="226">
        <f>IFERROR(IF(RIGHT(VLOOKUP($A129,csapatok!$A:$CN,AL$271,FALSE),5)="Csere",VLOOKUP(LEFT(VLOOKUP($A129,csapatok!$A:$CN,AL$271,FALSE),LEN(VLOOKUP($A129,csapatok!$A:$CN,AL$271,FALSE))-6),'csapat-ranglista'!$A:$CC,AL$272,FALSE)/8,VLOOKUP(VLOOKUP($A129,csapatok!$A:$CN,AL$271,FALSE),'csapat-ranglista'!$A:$CC,AL$272,FALSE)/4),0)</f>
        <v>0</v>
      </c>
      <c r="AM129" s="226">
        <f>IFERROR(IF(RIGHT(VLOOKUP($A129,csapatok!$A:$CN,AM$271,FALSE),5)="Csere",VLOOKUP(LEFT(VLOOKUP($A129,csapatok!$A:$CN,AM$271,FALSE),LEN(VLOOKUP($A129,csapatok!$A:$CN,AM$271,FALSE))-6),'csapat-ranglista'!$A:$CC,AM$272,FALSE)/8,VLOOKUP(VLOOKUP($A129,csapatok!$A:$CN,AM$271,FALSE),'csapat-ranglista'!$A:$CC,AM$272,FALSE)/4),0)</f>
        <v>0</v>
      </c>
      <c r="AN129" s="226">
        <f>IFERROR(IF(RIGHT(VLOOKUP($A129,csapatok!$A:$CN,AN$271,FALSE),5)="Csere",VLOOKUP(LEFT(VLOOKUP($A129,csapatok!$A:$CN,AN$271,FALSE),LEN(VLOOKUP($A129,csapatok!$A:$CN,AN$271,FALSE))-6),'csapat-ranglista'!$A:$CC,AN$272,FALSE)/8,VLOOKUP(VLOOKUP($A129,csapatok!$A:$CN,AN$271,FALSE),'csapat-ranglista'!$A:$CC,AN$272,FALSE)/4),0)</f>
        <v>0</v>
      </c>
      <c r="AO129" s="226">
        <f>IFERROR(IF(RIGHT(VLOOKUP($A129,csapatok!$A:$CN,AO$271,FALSE),5)="Csere",VLOOKUP(LEFT(VLOOKUP($A129,csapatok!$A:$CN,AO$271,FALSE),LEN(VLOOKUP($A129,csapatok!$A:$CN,AO$271,FALSE))-6),'csapat-ranglista'!$A:$CC,AO$272,FALSE)/8,VLOOKUP(VLOOKUP($A129,csapatok!$A:$CN,AO$271,FALSE),'csapat-ranglista'!$A:$CC,AO$272,FALSE)/4),0)</f>
        <v>0</v>
      </c>
      <c r="AP129" s="226">
        <f>IFERROR(IF(RIGHT(VLOOKUP($A129,csapatok!$A:$CN,AP$271,FALSE),5)="Csere",VLOOKUP(LEFT(VLOOKUP($A129,csapatok!$A:$CN,AP$271,FALSE),LEN(VLOOKUP($A129,csapatok!$A:$CN,AP$271,FALSE))-6),'csapat-ranglista'!$A:$CC,AP$272,FALSE)/8,VLOOKUP(VLOOKUP($A129,csapatok!$A:$CN,AP$271,FALSE),'csapat-ranglista'!$A:$CC,AP$272,FALSE)/4),0)</f>
        <v>0</v>
      </c>
      <c r="AQ129" s="226">
        <f>IFERROR(IF(RIGHT(VLOOKUP($A129,csapatok!$A:$CN,AQ$271,FALSE),5)="Csere",VLOOKUP(LEFT(VLOOKUP($A129,csapatok!$A:$CN,AQ$271,FALSE),LEN(VLOOKUP($A129,csapatok!$A:$CN,AQ$271,FALSE))-6),'csapat-ranglista'!$A:$CC,AQ$272,FALSE)/8,VLOOKUP(VLOOKUP($A129,csapatok!$A:$CN,AQ$271,FALSE),'csapat-ranglista'!$A:$CC,AQ$272,FALSE)/4),0)</f>
        <v>0</v>
      </c>
      <c r="AR129" s="226">
        <f>IFERROR(IF(RIGHT(VLOOKUP($A129,csapatok!$A:$CN,AR$271,FALSE),5)="Csere",VLOOKUP(LEFT(VLOOKUP($A129,csapatok!$A:$CN,AR$271,FALSE),LEN(VLOOKUP($A129,csapatok!$A:$CN,AR$271,FALSE))-6),'csapat-ranglista'!$A:$CC,AR$272,FALSE)/8,VLOOKUP(VLOOKUP($A129,csapatok!$A:$CN,AR$271,FALSE),'csapat-ranglista'!$A:$CC,AR$272,FALSE)/4),0)</f>
        <v>0</v>
      </c>
      <c r="AS129" s="226">
        <f>IFERROR(IF(RIGHT(VLOOKUP($A129,csapatok!$A:$CN,AS$271,FALSE),5)="Csere",VLOOKUP(LEFT(VLOOKUP($A129,csapatok!$A:$CN,AS$271,FALSE),LEN(VLOOKUP($A129,csapatok!$A:$CN,AS$271,FALSE))-6),'csapat-ranglista'!$A:$CC,AS$272,FALSE)/8,VLOOKUP(VLOOKUP($A129,csapatok!$A:$CN,AS$271,FALSE),'csapat-ranglista'!$A:$CC,AS$272,FALSE)/4),0)</f>
        <v>0</v>
      </c>
      <c r="AT129" s="226">
        <f>IFERROR(IF(RIGHT(VLOOKUP($A129,csapatok!$A:$CN,AT$271,FALSE),5)="Csere",VLOOKUP(LEFT(VLOOKUP($A129,csapatok!$A:$CN,AT$271,FALSE),LEN(VLOOKUP($A129,csapatok!$A:$CN,AT$271,FALSE))-6),'csapat-ranglista'!$A:$CC,AT$272,FALSE)/8,VLOOKUP(VLOOKUP($A129,csapatok!$A:$CN,AT$271,FALSE),'csapat-ranglista'!$A:$CC,AT$272,FALSE)/4),0)</f>
        <v>0</v>
      </c>
      <c r="AU129" s="226">
        <f>IFERROR(IF(RIGHT(VLOOKUP($A129,csapatok!$A:$CN,AU$271,FALSE),5)="Csere",VLOOKUP(LEFT(VLOOKUP($A129,csapatok!$A:$CN,AU$271,FALSE),LEN(VLOOKUP($A129,csapatok!$A:$CN,AU$271,FALSE))-6),'csapat-ranglista'!$A:$CC,AU$272,FALSE)/8,VLOOKUP(VLOOKUP($A129,csapatok!$A:$CN,AU$271,FALSE),'csapat-ranglista'!$A:$CC,AU$272,FALSE)/4),0)</f>
        <v>0</v>
      </c>
      <c r="AV129" s="226">
        <f>IFERROR(IF(RIGHT(VLOOKUP($A129,csapatok!$A:$CN,AV$271,FALSE),5)="Csere",VLOOKUP(LEFT(VLOOKUP($A129,csapatok!$A:$CN,AV$271,FALSE),LEN(VLOOKUP($A129,csapatok!$A:$CN,AV$271,FALSE))-6),'csapat-ranglista'!$A:$CC,AV$272,FALSE)/8,VLOOKUP(VLOOKUP($A129,csapatok!$A:$CN,AV$271,FALSE),'csapat-ranglista'!$A:$CC,AV$272,FALSE)/4),0)</f>
        <v>0</v>
      </c>
      <c r="AW129" s="226">
        <f>IFERROR(IF(RIGHT(VLOOKUP($A129,csapatok!$A:$CN,AW$271,FALSE),5)="Csere",VLOOKUP(LEFT(VLOOKUP($A129,csapatok!$A:$CN,AW$271,FALSE),LEN(VLOOKUP($A129,csapatok!$A:$CN,AW$271,FALSE))-6),'csapat-ranglista'!$A:$CC,AW$272,FALSE)/8,VLOOKUP(VLOOKUP($A129,csapatok!$A:$CN,AW$271,FALSE),'csapat-ranglista'!$A:$CC,AW$272,FALSE)/4),0)</f>
        <v>0</v>
      </c>
      <c r="AX129" s="226">
        <f>IFERROR(IF(RIGHT(VLOOKUP($A129,csapatok!$A:$CN,AX$271,FALSE),5)="Csere",VLOOKUP(LEFT(VLOOKUP($A129,csapatok!$A:$CN,AX$271,FALSE),LEN(VLOOKUP($A129,csapatok!$A:$CN,AX$271,FALSE))-6),'csapat-ranglista'!$A:$CC,AX$272,FALSE)/8,VLOOKUP(VLOOKUP($A129,csapatok!$A:$CN,AX$271,FALSE),'csapat-ranglista'!$A:$CC,AX$272,FALSE)/4),0)</f>
        <v>0</v>
      </c>
      <c r="AY129" s="226">
        <f>IFERROR(IF(RIGHT(VLOOKUP($A129,csapatok!$A:$GR,AY$271,FALSE),5)="Csere",VLOOKUP(LEFT(VLOOKUP($A129,csapatok!$A:$GR,AY$271,FALSE),LEN(VLOOKUP($A129,csapatok!$A:$GR,AY$271,FALSE))-6),'csapat-ranglista'!$A:$CC,AY$272,FALSE)/8,VLOOKUP(VLOOKUP($A129,csapatok!$A:$GR,AY$271,FALSE),'csapat-ranglista'!$A:$CC,AY$272,FALSE)/4),0)</f>
        <v>0</v>
      </c>
      <c r="AZ129" s="226">
        <f>IFERROR(IF(RIGHT(VLOOKUP($A129,csapatok!$A:$GR,AZ$271,FALSE),5)="Csere",VLOOKUP(LEFT(VLOOKUP($A129,csapatok!$A:$GR,AZ$271,FALSE),LEN(VLOOKUP($A129,csapatok!$A:$GR,AZ$271,FALSE))-6),'csapat-ranglista'!$A:$CC,AZ$272,FALSE)/8,VLOOKUP(VLOOKUP($A129,csapatok!$A:$GR,AZ$271,FALSE),'csapat-ranglista'!$A:$CC,AZ$272,FALSE)/4),0)</f>
        <v>0</v>
      </c>
      <c r="BA129" s="226">
        <f>IFERROR(IF(RIGHT(VLOOKUP($A129,csapatok!$A:$GR,BA$271,FALSE),5)="Csere",VLOOKUP(LEFT(VLOOKUP($A129,csapatok!$A:$GR,BA$271,FALSE),LEN(VLOOKUP($A129,csapatok!$A:$GR,BA$271,FALSE))-6),'csapat-ranglista'!$A:$CC,BA$272,FALSE)/8,VLOOKUP(VLOOKUP($A129,csapatok!$A:$GR,BA$271,FALSE),'csapat-ranglista'!$A:$CC,BA$272,FALSE)/4),0)</f>
        <v>0</v>
      </c>
      <c r="BB129" s="226">
        <f>IFERROR(IF(RIGHT(VLOOKUP($A129,csapatok!$A:$GR,BB$271,FALSE),5)="Csere",VLOOKUP(LEFT(VLOOKUP($A129,csapatok!$A:$GR,BB$271,FALSE),LEN(VLOOKUP($A129,csapatok!$A:$GR,BB$271,FALSE))-6),'csapat-ranglista'!$A:$CC,BB$272,FALSE)/8,VLOOKUP(VLOOKUP($A129,csapatok!$A:$GR,BB$271,FALSE),'csapat-ranglista'!$A:$CC,BB$272,FALSE)/4),0)</f>
        <v>0</v>
      </c>
      <c r="BC129" s="227">
        <f>versenyek!$ES$11*IFERROR(VLOOKUP(VLOOKUP($A129,versenyek!ER:ET,3,FALSE),szabalyok!$A$16:$B$23,2,FALSE)/4,0)</f>
        <v>0</v>
      </c>
      <c r="BD129" s="227">
        <f>versenyek!$EV$11*IFERROR(VLOOKUP(VLOOKUP($A129,versenyek!EU:EW,3,FALSE),szabalyok!$A$16:$B$23,2,FALSE)/4,0)</f>
        <v>0</v>
      </c>
      <c r="BE129" s="226">
        <f>IFERROR(IF(RIGHT(VLOOKUP($A129,csapatok!$A:$GR,BE$271,FALSE),5)="Csere",VLOOKUP(LEFT(VLOOKUP($A129,csapatok!$A:$GR,BE$271,FALSE),LEN(VLOOKUP($A129,csapatok!$A:$GR,BE$271,FALSE))-6),'csapat-ranglista'!$A:$CC,BE$272,FALSE)/8,VLOOKUP(VLOOKUP($A129,csapatok!$A:$GR,BE$271,FALSE),'csapat-ranglista'!$A:$CC,BE$272,FALSE)/4),0)</f>
        <v>0</v>
      </c>
      <c r="BF129" s="226">
        <f>IFERROR(IF(RIGHT(VLOOKUP($A129,csapatok!$A:$GR,BF$271,FALSE),5)="Csere",VLOOKUP(LEFT(VLOOKUP($A129,csapatok!$A:$GR,BF$271,FALSE),LEN(VLOOKUP($A129,csapatok!$A:$GR,BF$271,FALSE))-6),'csapat-ranglista'!$A:$CC,BF$272,FALSE)/8,VLOOKUP(VLOOKUP($A129,csapatok!$A:$GR,BF$271,FALSE),'csapat-ranglista'!$A:$CC,BF$272,FALSE)/4),0)</f>
        <v>0</v>
      </c>
      <c r="BG129" s="226">
        <f>IFERROR(IF(RIGHT(VLOOKUP($A129,csapatok!$A:$GR,BG$271,FALSE),5)="Csere",VLOOKUP(LEFT(VLOOKUP($A129,csapatok!$A:$GR,BG$271,FALSE),LEN(VLOOKUP($A129,csapatok!$A:$GR,BG$271,FALSE))-6),'csapat-ranglista'!$A:$CC,BG$272,FALSE)/8,VLOOKUP(VLOOKUP($A129,csapatok!$A:$GR,BG$271,FALSE),'csapat-ranglista'!$A:$CC,BG$272,FALSE)/4),0)</f>
        <v>0</v>
      </c>
      <c r="BH129" s="226">
        <f>IFERROR(IF(RIGHT(VLOOKUP($A129,csapatok!$A:$GR,BH$271,FALSE),5)="Csere",VLOOKUP(LEFT(VLOOKUP($A129,csapatok!$A:$GR,BH$271,FALSE),LEN(VLOOKUP($A129,csapatok!$A:$GR,BH$271,FALSE))-6),'csapat-ranglista'!$A:$CC,BH$272,FALSE)/8,VLOOKUP(VLOOKUP($A129,csapatok!$A:$GR,BH$271,FALSE),'csapat-ranglista'!$A:$CC,BH$272,FALSE)/4),0)</f>
        <v>0</v>
      </c>
      <c r="BI129" s="226">
        <f>IFERROR(IF(RIGHT(VLOOKUP($A129,csapatok!$A:$GR,BI$271,FALSE),5)="Csere",VLOOKUP(LEFT(VLOOKUP($A129,csapatok!$A:$GR,BI$271,FALSE),LEN(VLOOKUP($A129,csapatok!$A:$GR,BI$271,FALSE))-6),'csapat-ranglista'!$A:$CC,BI$272,FALSE)/8,VLOOKUP(VLOOKUP($A129,csapatok!$A:$GR,BI$271,FALSE),'csapat-ranglista'!$A:$CC,BI$272,FALSE)/4),0)</f>
        <v>0</v>
      </c>
      <c r="BJ129" s="226">
        <f>IFERROR(IF(RIGHT(VLOOKUP($A129,csapatok!$A:$GR,BJ$271,FALSE),5)="Csere",VLOOKUP(LEFT(VLOOKUP($A129,csapatok!$A:$GR,BJ$271,FALSE),LEN(VLOOKUP($A129,csapatok!$A:$GR,BJ$271,FALSE))-6),'csapat-ranglista'!$A:$CC,BJ$272,FALSE)/8,VLOOKUP(VLOOKUP($A129,csapatok!$A:$GR,BJ$271,FALSE),'csapat-ranglista'!$A:$CC,BJ$272,FALSE)/4),0)</f>
        <v>0</v>
      </c>
      <c r="BK129" s="226">
        <f>IFERROR(IF(RIGHT(VLOOKUP($A129,csapatok!$A:$GR,BK$271,FALSE),5)="Csere",VLOOKUP(LEFT(VLOOKUP($A129,csapatok!$A:$GR,BK$271,FALSE),LEN(VLOOKUP($A129,csapatok!$A:$GR,BK$271,FALSE))-6),'csapat-ranglista'!$A:$CC,BK$272,FALSE)/8,VLOOKUP(VLOOKUP($A129,csapatok!$A:$GR,BK$271,FALSE),'csapat-ranglista'!$A:$CC,BK$272,FALSE)/4),0)</f>
        <v>0</v>
      </c>
      <c r="BL129" s="226">
        <f>IFERROR(IF(RIGHT(VLOOKUP($A129,csapatok!$A:$GR,BL$271,FALSE),5)="Csere",VLOOKUP(LEFT(VLOOKUP($A129,csapatok!$A:$GR,BL$271,FALSE),LEN(VLOOKUP($A129,csapatok!$A:$GR,BL$271,FALSE))-6),'csapat-ranglista'!$A:$CC,BL$272,FALSE)/8,VLOOKUP(VLOOKUP($A129,csapatok!$A:$GR,BL$271,FALSE),'csapat-ranglista'!$A:$CC,BL$272,FALSE)/4),0)</f>
        <v>0</v>
      </c>
      <c r="BM129" s="226">
        <f>IFERROR(IF(RIGHT(VLOOKUP($A129,csapatok!$A:$GR,BM$271,FALSE),5)="Csere",VLOOKUP(LEFT(VLOOKUP($A129,csapatok!$A:$GR,BM$271,FALSE),LEN(VLOOKUP($A129,csapatok!$A:$GR,BM$271,FALSE))-6),'csapat-ranglista'!$A:$CC,BM$272,FALSE)/8,VLOOKUP(VLOOKUP($A129,csapatok!$A:$GR,BM$271,FALSE),'csapat-ranglista'!$A:$CC,BM$272,FALSE)/4),0)</f>
        <v>0</v>
      </c>
      <c r="BN129" s="226">
        <f>IFERROR(IF(RIGHT(VLOOKUP($A129,csapatok!$A:$GR,BN$271,FALSE),5)="Csere",VLOOKUP(LEFT(VLOOKUP($A129,csapatok!$A:$GR,BN$271,FALSE),LEN(VLOOKUP($A129,csapatok!$A:$GR,BN$271,FALSE))-6),'csapat-ranglista'!$A:$CC,BN$272,FALSE)/8,VLOOKUP(VLOOKUP($A129,csapatok!$A:$GR,BN$271,FALSE),'csapat-ranglista'!$A:$CC,BN$272,FALSE)/4),0)</f>
        <v>0</v>
      </c>
      <c r="BO129" s="226">
        <f>IFERROR(IF(RIGHT(VLOOKUP($A129,csapatok!$A:$GR,BO$271,FALSE),5)="Csere",VLOOKUP(LEFT(VLOOKUP($A129,csapatok!$A:$GR,BO$271,FALSE),LEN(VLOOKUP($A129,csapatok!$A:$GR,BO$271,FALSE))-6),'csapat-ranglista'!$A:$CC,BO$272,FALSE)/8,VLOOKUP(VLOOKUP($A129,csapatok!$A:$GR,BO$271,FALSE),'csapat-ranglista'!$A:$CC,BO$272,FALSE)/4),0)</f>
        <v>0</v>
      </c>
      <c r="BP129" s="226">
        <f>IFERROR(IF(RIGHT(VLOOKUP($A129,csapatok!$A:$GR,BP$271,FALSE),5)="Csere",VLOOKUP(LEFT(VLOOKUP($A129,csapatok!$A:$GR,BP$271,FALSE),LEN(VLOOKUP($A129,csapatok!$A:$GR,BP$271,FALSE))-6),'csapat-ranglista'!$A:$CC,BP$272,FALSE)/8,VLOOKUP(VLOOKUP($A129,csapatok!$A:$GR,BP$271,FALSE),'csapat-ranglista'!$A:$CC,BP$272,FALSE)/4),0)</f>
        <v>0</v>
      </c>
      <c r="BQ129" s="226">
        <f>IFERROR(IF(RIGHT(VLOOKUP($A129,csapatok!$A:$GR,BQ$271,FALSE),5)="Csere",VLOOKUP(LEFT(VLOOKUP($A129,csapatok!$A:$GR,BQ$271,FALSE),LEN(VLOOKUP($A129,csapatok!$A:$GR,BQ$271,FALSE))-6),'csapat-ranglista'!$A:$CC,BQ$272,FALSE)/8,VLOOKUP(VLOOKUP($A129,csapatok!$A:$GR,BQ$271,FALSE),'csapat-ranglista'!$A:$CC,BQ$272,FALSE)/4),0)</f>
        <v>0</v>
      </c>
      <c r="BR129" s="226">
        <f>IFERROR(IF(RIGHT(VLOOKUP($A129,csapatok!$A:$GR,BR$271,FALSE),5)="Csere",VLOOKUP(LEFT(VLOOKUP($A129,csapatok!$A:$GR,BR$271,FALSE),LEN(VLOOKUP($A129,csapatok!$A:$GR,BR$271,FALSE))-6),'csapat-ranglista'!$A:$CC,BR$272,FALSE)/8,VLOOKUP(VLOOKUP($A129,csapatok!$A:$GR,BR$271,FALSE),'csapat-ranglista'!$A:$CC,BR$272,FALSE)/4),0)</f>
        <v>0</v>
      </c>
      <c r="BS129" s="226">
        <f>IFERROR(IF(RIGHT(VLOOKUP($A129,csapatok!$A:$GR,BS$271,FALSE),5)="Csere",VLOOKUP(LEFT(VLOOKUP($A129,csapatok!$A:$GR,BS$271,FALSE),LEN(VLOOKUP($A129,csapatok!$A:$GR,BS$271,FALSE))-6),'csapat-ranglista'!$A:$CC,BS$272,FALSE)/8,VLOOKUP(VLOOKUP($A129,csapatok!$A:$GR,BS$271,FALSE),'csapat-ranglista'!$A:$CC,BS$272,FALSE)/4),0)</f>
        <v>0</v>
      </c>
      <c r="BT129" s="226">
        <f>IFERROR(IF(RIGHT(VLOOKUP($A129,csapatok!$A:$GR,BT$271,FALSE),5)="Csere",VLOOKUP(LEFT(VLOOKUP($A129,csapatok!$A:$GR,BT$271,FALSE),LEN(VLOOKUP($A129,csapatok!$A:$GR,BT$271,FALSE))-6),'csapat-ranglista'!$A:$CC,BT$272,FALSE)/8,VLOOKUP(VLOOKUP($A129,csapatok!$A:$GR,BT$271,FALSE),'csapat-ranglista'!$A:$CC,BT$272,FALSE)/4),0)</f>
        <v>0</v>
      </c>
      <c r="BU129" s="226">
        <f>IFERROR(IF(RIGHT(VLOOKUP($A129,csapatok!$A:$GR,BU$271,FALSE),5)="Csere",VLOOKUP(LEFT(VLOOKUP($A129,csapatok!$A:$GR,BU$271,FALSE),LEN(VLOOKUP($A129,csapatok!$A:$GR,BU$271,FALSE))-6),'csapat-ranglista'!$A:$CC,BU$272,FALSE)/8,VLOOKUP(VLOOKUP($A129,csapatok!$A:$GR,BU$271,FALSE),'csapat-ranglista'!$A:$CC,BU$272,FALSE)/4),0)</f>
        <v>0</v>
      </c>
      <c r="BV129" s="226">
        <f>IFERROR(IF(RIGHT(VLOOKUP($A129,csapatok!$A:$GR,BV$271,FALSE),5)="Csere",VLOOKUP(LEFT(VLOOKUP($A129,csapatok!$A:$GR,BV$271,FALSE),LEN(VLOOKUP($A129,csapatok!$A:$GR,BV$271,FALSE))-6),'csapat-ranglista'!$A:$CC,BV$272,FALSE)/8,VLOOKUP(VLOOKUP($A129,csapatok!$A:$GR,BV$271,FALSE),'csapat-ranglista'!$A:$CC,BV$272,FALSE)/4),0)</f>
        <v>0</v>
      </c>
      <c r="BW129" s="226">
        <f>IFERROR(IF(RIGHT(VLOOKUP($A129,csapatok!$A:$GR,BW$271,FALSE),5)="Csere",VLOOKUP(LEFT(VLOOKUP($A129,csapatok!$A:$GR,BW$271,FALSE),LEN(VLOOKUP($A129,csapatok!$A:$GR,BW$271,FALSE))-6),'csapat-ranglista'!$A:$CC,BW$272,FALSE)/8,VLOOKUP(VLOOKUP($A129,csapatok!$A:$GR,BW$271,FALSE),'csapat-ranglista'!$A:$CC,BW$272,FALSE)/4),0)</f>
        <v>0</v>
      </c>
      <c r="BX129" s="226">
        <f>IFERROR(IF(RIGHT(VLOOKUP($A129,csapatok!$A:$GR,BX$271,FALSE),5)="Csere",VLOOKUP(LEFT(VLOOKUP($A129,csapatok!$A:$GR,BX$271,FALSE),LEN(VLOOKUP($A129,csapatok!$A:$GR,BX$271,FALSE))-6),'csapat-ranglista'!$A:$CC,BX$272,FALSE)/8,VLOOKUP(VLOOKUP($A129,csapatok!$A:$GR,BX$271,FALSE),'csapat-ranglista'!$A:$CC,BX$272,FALSE)/4),0)</f>
        <v>0</v>
      </c>
      <c r="BY129" s="226">
        <f>IFERROR(IF(RIGHT(VLOOKUP($A129,csapatok!$A:$GR,BY$271,FALSE),5)="Csere",VLOOKUP(LEFT(VLOOKUP($A129,csapatok!$A:$GR,BY$271,FALSE),LEN(VLOOKUP($A129,csapatok!$A:$GR,BY$271,FALSE))-6),'csapat-ranglista'!$A:$CC,BY$272,FALSE)/8,VLOOKUP(VLOOKUP($A129,csapatok!$A:$GR,BY$271,FALSE),'csapat-ranglista'!$A:$CC,BY$272,FALSE)/4),0)</f>
        <v>0</v>
      </c>
      <c r="BZ129" s="226">
        <f>IFERROR(IF(RIGHT(VLOOKUP($A129,csapatok!$A:$GR,BZ$271,FALSE),5)="Csere",VLOOKUP(LEFT(VLOOKUP($A129,csapatok!$A:$GR,BZ$271,FALSE),LEN(VLOOKUP($A129,csapatok!$A:$GR,BZ$271,FALSE))-6),'csapat-ranglista'!$A:$CC,BZ$272,FALSE)/8,VLOOKUP(VLOOKUP($A129,csapatok!$A:$GR,BZ$271,FALSE),'csapat-ranglista'!$A:$CC,BZ$272,FALSE)/4),0)</f>
        <v>0</v>
      </c>
      <c r="CA129" s="226">
        <f>IFERROR(IF(RIGHT(VLOOKUP($A129,csapatok!$A:$GR,CA$271,FALSE),5)="Csere",VLOOKUP(LEFT(VLOOKUP($A129,csapatok!$A:$GR,CA$271,FALSE),LEN(VLOOKUP($A129,csapatok!$A:$GR,CA$271,FALSE))-6),'csapat-ranglista'!$A:$CC,CA$272,FALSE)/8,VLOOKUP(VLOOKUP($A129,csapatok!$A:$GR,CA$271,FALSE),'csapat-ranglista'!$A:$CC,CA$272,FALSE)/4),0)</f>
        <v>0</v>
      </c>
      <c r="CB129" s="226">
        <f>IFERROR(IF(RIGHT(VLOOKUP($A129,csapatok!$A:$GR,CB$271,FALSE),5)="Csere",VLOOKUP(LEFT(VLOOKUP($A129,csapatok!$A:$GR,CB$271,FALSE),LEN(VLOOKUP($A129,csapatok!$A:$GR,CB$271,FALSE))-6),'csapat-ranglista'!$A:$CC,CB$272,FALSE)/8,VLOOKUP(VLOOKUP($A129,csapatok!$A:$GR,CB$271,FALSE),'csapat-ranglista'!$A:$CC,CB$272,FALSE)/4),0)</f>
        <v>0</v>
      </c>
      <c r="CC129" s="226">
        <f>IFERROR(IF(RIGHT(VLOOKUP($A129,csapatok!$A:$GR,CC$271,FALSE),5)="Csere",VLOOKUP(LEFT(VLOOKUP($A129,csapatok!$A:$GR,CC$271,FALSE),LEN(VLOOKUP($A129,csapatok!$A:$GR,CC$271,FALSE))-6),'csapat-ranglista'!$A:$CC,CC$272,FALSE)/8,VLOOKUP(VLOOKUP($A129,csapatok!$A:$GR,CC$271,FALSE),'csapat-ranglista'!$A:$CC,CC$272,FALSE)/4),0)</f>
        <v>0</v>
      </c>
      <c r="CD129" s="226">
        <f>IFERROR(IF(RIGHT(VLOOKUP($A129,csapatok!$A:$GR,CD$271,FALSE),5)="Csere",VLOOKUP(LEFT(VLOOKUP($A129,csapatok!$A:$GR,CD$271,FALSE),LEN(VLOOKUP($A129,csapatok!$A:$GR,CD$271,FALSE))-6),'csapat-ranglista'!$A:$CC,CD$272,FALSE)/8,VLOOKUP(VLOOKUP($A129,csapatok!$A:$GR,CD$271,FALSE),'csapat-ranglista'!$A:$CC,CD$272,FALSE)/4),0)</f>
        <v>0</v>
      </c>
      <c r="CE129" s="226">
        <f>IFERROR(IF(RIGHT(VLOOKUP($A129,csapatok!$A:$GR,CE$271,FALSE),5)="Csere",VLOOKUP(LEFT(VLOOKUP($A129,csapatok!$A:$GR,CE$271,FALSE),LEN(VLOOKUP($A129,csapatok!$A:$GR,CE$271,FALSE))-6),'csapat-ranglista'!$A:$CC,CE$272,FALSE)/8,VLOOKUP(VLOOKUP($A129,csapatok!$A:$GR,CE$271,FALSE),'csapat-ranglista'!$A:$CC,CE$272,FALSE)/4),0)</f>
        <v>0</v>
      </c>
      <c r="CF129" s="226">
        <f>IFERROR(IF(RIGHT(VLOOKUP($A129,csapatok!$A:$GR,CF$271,FALSE),5)="Csere",VLOOKUP(LEFT(VLOOKUP($A129,csapatok!$A:$GR,CF$271,FALSE),LEN(VLOOKUP($A129,csapatok!$A:$GR,CF$271,FALSE))-6),'csapat-ranglista'!$A:$CC,CF$272,FALSE)/8,VLOOKUP(VLOOKUP($A129,csapatok!$A:$GR,CF$271,FALSE),'csapat-ranglista'!$A:$CC,CF$272,FALSE)/4),0)</f>
        <v>0</v>
      </c>
      <c r="CG129" s="226">
        <f>IFERROR(IF(RIGHT(VLOOKUP($A129,csapatok!$A:$GR,CG$271,FALSE),5)="Csere",VLOOKUP(LEFT(VLOOKUP($A129,csapatok!$A:$GR,CG$271,FALSE),LEN(VLOOKUP($A129,csapatok!$A:$GR,CG$271,FALSE))-6),'csapat-ranglista'!$A:$CC,CG$272,FALSE)/8,VLOOKUP(VLOOKUP($A129,csapatok!$A:$GR,CG$271,FALSE),'csapat-ranglista'!$A:$CC,CG$272,FALSE)/4),0)</f>
        <v>0</v>
      </c>
      <c r="CH129" s="226">
        <f>IFERROR(IF(RIGHT(VLOOKUP($A129,csapatok!$A:$GR,CH$271,FALSE),5)="Csere",VLOOKUP(LEFT(VLOOKUP($A129,csapatok!$A:$GR,CH$271,FALSE),LEN(VLOOKUP($A129,csapatok!$A:$GR,CH$271,FALSE))-6),'csapat-ranglista'!$A:$CC,CH$272,FALSE)/8,VLOOKUP(VLOOKUP($A129,csapatok!$A:$GR,CH$271,FALSE),'csapat-ranglista'!$A:$CC,CH$272,FALSE)/4),0)</f>
        <v>0</v>
      </c>
      <c r="CI129" s="226">
        <f>IFERROR(IF(RIGHT(VLOOKUP($A129,csapatok!$A:$GR,CI$271,FALSE),5)="Csere",VLOOKUP(LEFT(VLOOKUP($A129,csapatok!$A:$GR,CI$271,FALSE),LEN(VLOOKUP($A129,csapatok!$A:$GR,CI$271,FALSE))-6),'csapat-ranglista'!$A:$CC,CI$272,FALSE)/8,VLOOKUP(VLOOKUP($A129,csapatok!$A:$GR,CI$271,FALSE),'csapat-ranglista'!$A:$CC,CI$272,FALSE)/4),0)</f>
        <v>0</v>
      </c>
      <c r="CJ129" s="227">
        <f>versenyek!$IQ$11*IFERROR(VLOOKUP(VLOOKUP($A129,versenyek!IP:IR,3,FALSE),szabalyok!$A$16:$B$23,2,FALSE)/4,0)</f>
        <v>0</v>
      </c>
      <c r="CK129" s="227">
        <f>versenyek!$IT$11*IFERROR(VLOOKUP(VLOOKUP($A129,versenyek!IS:IU,3,FALSE),szabalyok!$A$16:$B$23,2,FALSE)/4,0)</f>
        <v>0</v>
      </c>
      <c r="CL129" s="226"/>
      <c r="CM129" s="250">
        <f t="shared" si="4"/>
        <v>0</v>
      </c>
    </row>
    <row r="130" spans="1:91">
      <c r="A130" s="32" t="s">
        <v>182</v>
      </c>
      <c r="B130" s="2">
        <v>25053</v>
      </c>
      <c r="C130" s="133" t="str">
        <f t="shared" si="5"/>
        <v>felnőtt</v>
      </c>
      <c r="D130" s="32" t="s">
        <v>101</v>
      </c>
      <c r="E130" s="47">
        <v>55</v>
      </c>
      <c r="F130" s="32">
        <v>0</v>
      </c>
      <c r="G130" s="32">
        <v>0</v>
      </c>
      <c r="H130" s="32">
        <v>13.946413197318806</v>
      </c>
      <c r="I130" s="32">
        <v>0</v>
      </c>
      <c r="J130" s="32">
        <v>0</v>
      </c>
      <c r="K130" s="32">
        <v>0</v>
      </c>
      <c r="L130" s="32">
        <v>0</v>
      </c>
      <c r="M130" s="32">
        <v>0</v>
      </c>
      <c r="N130" s="32">
        <v>0</v>
      </c>
      <c r="O130" s="32">
        <v>37.257056953456619</v>
      </c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U130" s="32">
        <v>0</v>
      </c>
      <c r="V130" s="32">
        <v>0</v>
      </c>
      <c r="W130" s="32">
        <v>0</v>
      </c>
      <c r="X130" s="32">
        <f>IFERROR(IF(RIGHT(VLOOKUP($A130,csapatok!$A:$BL,X$271,FALSE),5)="Csere",VLOOKUP(LEFT(VLOOKUP($A130,csapatok!$A:$BL,X$271,FALSE),LEN(VLOOKUP($A130,csapatok!$A:$BL,X$271,FALSE))-6),'csapat-ranglista'!$A:$CC,X$272,FALSE)/8,VLOOKUP(VLOOKUP($A130,csapatok!$A:$BL,X$271,FALSE),'csapat-ranglista'!$A:$CC,X$272,FALSE)/4),0)</f>
        <v>0</v>
      </c>
      <c r="Y130" s="32">
        <f>IFERROR(IF(RIGHT(VLOOKUP($A130,csapatok!$A:$BL,Y$271,FALSE),5)="Csere",VLOOKUP(LEFT(VLOOKUP($A130,csapatok!$A:$BL,Y$271,FALSE),LEN(VLOOKUP($A130,csapatok!$A:$BL,Y$271,FALSE))-6),'csapat-ranglista'!$A:$CC,Y$272,FALSE)/8,VLOOKUP(VLOOKUP($A130,csapatok!$A:$BL,Y$271,FALSE),'csapat-ranglista'!$A:$CC,Y$272,FALSE)/4),0)</f>
        <v>0</v>
      </c>
      <c r="Z130" s="32">
        <f>IFERROR(IF(RIGHT(VLOOKUP($A130,csapatok!$A:$BL,Z$271,FALSE),5)="Csere",VLOOKUP(LEFT(VLOOKUP($A130,csapatok!$A:$BL,Z$271,FALSE),LEN(VLOOKUP($A130,csapatok!$A:$BL,Z$271,FALSE))-6),'csapat-ranglista'!$A:$CC,Z$272,FALSE)/8,VLOOKUP(VLOOKUP($A130,csapatok!$A:$BL,Z$271,FALSE),'csapat-ranglista'!$A:$CC,Z$272,FALSE)/4),0)</f>
        <v>0</v>
      </c>
      <c r="AA130" s="32">
        <f>IFERROR(IF(RIGHT(VLOOKUP($A130,csapatok!$A:$BL,AA$271,FALSE),5)="Csere",VLOOKUP(LEFT(VLOOKUP($A130,csapatok!$A:$BL,AA$271,FALSE),LEN(VLOOKUP($A130,csapatok!$A:$BL,AA$271,FALSE))-6),'csapat-ranglista'!$A:$CC,AA$272,FALSE)/8,VLOOKUP(VLOOKUP($A130,csapatok!$A:$BL,AA$271,FALSE),'csapat-ranglista'!$A:$CC,AA$272,FALSE)/4),0)</f>
        <v>0</v>
      </c>
      <c r="AB130" s="226">
        <f>IFERROR(IF(RIGHT(VLOOKUP($A130,csapatok!$A:$BL,AB$271,FALSE),5)="Csere",VLOOKUP(LEFT(VLOOKUP($A130,csapatok!$A:$BL,AB$271,FALSE),LEN(VLOOKUP($A130,csapatok!$A:$BL,AB$271,FALSE))-6),'csapat-ranglista'!$A:$CC,AB$272,FALSE)/8,VLOOKUP(VLOOKUP($A130,csapatok!$A:$BL,AB$271,FALSE),'csapat-ranglista'!$A:$CC,AB$272,FALSE)/4),0)</f>
        <v>17.441464065725281</v>
      </c>
      <c r="AC130" s="226">
        <f>IFERROR(IF(RIGHT(VLOOKUP($A130,csapatok!$A:$BL,AC$271,FALSE),5)="Csere",VLOOKUP(LEFT(VLOOKUP($A130,csapatok!$A:$BL,AC$271,FALSE),LEN(VLOOKUP($A130,csapatok!$A:$BL,AC$271,FALSE))-6),'csapat-ranglista'!$A:$CC,AC$272,FALSE)/8,VLOOKUP(VLOOKUP($A130,csapatok!$A:$BL,AC$271,FALSE),'csapat-ranglista'!$A:$CC,AC$272,FALSE)/4),0)</f>
        <v>0</v>
      </c>
      <c r="AD130" s="226">
        <f>IFERROR(IF(RIGHT(VLOOKUP($A130,csapatok!$A:$BL,AD$271,FALSE),5)="Csere",VLOOKUP(LEFT(VLOOKUP($A130,csapatok!$A:$BL,AD$271,FALSE),LEN(VLOOKUP($A130,csapatok!$A:$BL,AD$271,FALSE))-6),'csapat-ranglista'!$A:$CC,AD$272,FALSE)/8,VLOOKUP(VLOOKUP($A130,csapatok!$A:$BL,AD$271,FALSE),'csapat-ranglista'!$A:$CC,AD$272,FALSE)/4),0)</f>
        <v>0</v>
      </c>
      <c r="AE130" s="226">
        <f>IFERROR(IF(RIGHT(VLOOKUP($A130,csapatok!$A:$BL,AE$271,FALSE),5)="Csere",VLOOKUP(LEFT(VLOOKUP($A130,csapatok!$A:$BL,AE$271,FALSE),LEN(VLOOKUP($A130,csapatok!$A:$BL,AE$271,FALSE))-6),'csapat-ranglista'!$A:$CC,AE$272,FALSE)/8,VLOOKUP(VLOOKUP($A130,csapatok!$A:$BL,AE$271,FALSE),'csapat-ranglista'!$A:$CC,AE$272,FALSE)/4),0)</f>
        <v>0</v>
      </c>
      <c r="AF130" s="226">
        <f>IFERROR(IF(RIGHT(VLOOKUP($A130,csapatok!$A:$BL,AF$271,FALSE),5)="Csere",VLOOKUP(LEFT(VLOOKUP($A130,csapatok!$A:$BL,AF$271,FALSE),LEN(VLOOKUP($A130,csapatok!$A:$BL,AF$271,FALSE))-6),'csapat-ranglista'!$A:$CC,AF$272,FALSE)/8,VLOOKUP(VLOOKUP($A130,csapatok!$A:$BL,AF$271,FALSE),'csapat-ranglista'!$A:$CC,AF$272,FALSE)/4),0)</f>
        <v>0</v>
      </c>
      <c r="AG130" s="226">
        <f>IFERROR(IF(RIGHT(VLOOKUP($A130,csapatok!$A:$BL,AG$271,FALSE),5)="Csere",VLOOKUP(LEFT(VLOOKUP($A130,csapatok!$A:$BL,AG$271,FALSE),LEN(VLOOKUP($A130,csapatok!$A:$BL,AG$271,FALSE))-6),'csapat-ranglista'!$A:$CC,AG$272,FALSE)/8,VLOOKUP(VLOOKUP($A130,csapatok!$A:$BL,AG$271,FALSE),'csapat-ranglista'!$A:$CC,AG$272,FALSE)/4),0)</f>
        <v>21.907207310532385</v>
      </c>
      <c r="AH130" s="226">
        <f>IFERROR(IF(RIGHT(VLOOKUP($A130,csapatok!$A:$BL,AH$271,FALSE),5)="Csere",VLOOKUP(LEFT(VLOOKUP($A130,csapatok!$A:$BL,AH$271,FALSE),LEN(VLOOKUP($A130,csapatok!$A:$BL,AH$271,FALSE))-6),'csapat-ranglista'!$A:$CC,AH$272,FALSE)/8,VLOOKUP(VLOOKUP($A130,csapatok!$A:$BL,AH$271,FALSE),'csapat-ranglista'!$A:$CC,AH$272,FALSE)/4),0)</f>
        <v>0</v>
      </c>
      <c r="AI130" s="226">
        <f>IFERROR(IF(RIGHT(VLOOKUP($A130,csapatok!$A:$BL,AI$271,FALSE),5)="Csere",VLOOKUP(LEFT(VLOOKUP($A130,csapatok!$A:$BL,AI$271,FALSE),LEN(VLOOKUP($A130,csapatok!$A:$BL,AI$271,FALSE))-6),'csapat-ranglista'!$A:$CC,AI$272,FALSE)/8,VLOOKUP(VLOOKUP($A130,csapatok!$A:$BL,AI$271,FALSE),'csapat-ranglista'!$A:$CC,AI$272,FALSE)/4),0)</f>
        <v>16.684590337399996</v>
      </c>
      <c r="AJ130" s="226">
        <f>IFERROR(IF(RIGHT(VLOOKUP($A130,csapatok!$A:$BL,AJ$271,FALSE),5)="Csere",VLOOKUP(LEFT(VLOOKUP($A130,csapatok!$A:$BL,AJ$271,FALSE),LEN(VLOOKUP($A130,csapatok!$A:$BL,AJ$271,FALSE))-6),'csapat-ranglista'!$A:$CC,AJ$272,FALSE)/8,VLOOKUP(VLOOKUP($A130,csapatok!$A:$BL,AJ$271,FALSE),'csapat-ranglista'!$A:$CC,AJ$272,FALSE)/2),0)</f>
        <v>0</v>
      </c>
      <c r="AK130" s="226">
        <f>IFERROR(IF(RIGHT(VLOOKUP($A130,csapatok!$A:$CN,AK$271,FALSE),5)="Csere",VLOOKUP(LEFT(VLOOKUP($A130,csapatok!$A:$CN,AK$271,FALSE),LEN(VLOOKUP($A130,csapatok!$A:$CN,AK$271,FALSE))-6),'csapat-ranglista'!$A:$CC,AK$272,FALSE)/8,VLOOKUP(VLOOKUP($A130,csapatok!$A:$CN,AK$271,FALSE),'csapat-ranglista'!$A:$CC,AK$272,FALSE)/4),0)</f>
        <v>0</v>
      </c>
      <c r="AL130" s="226">
        <f>IFERROR(IF(RIGHT(VLOOKUP($A130,csapatok!$A:$CN,AL$271,FALSE),5)="Csere",VLOOKUP(LEFT(VLOOKUP($A130,csapatok!$A:$CN,AL$271,FALSE),LEN(VLOOKUP($A130,csapatok!$A:$CN,AL$271,FALSE))-6),'csapat-ranglista'!$A:$CC,AL$272,FALSE)/8,VLOOKUP(VLOOKUP($A130,csapatok!$A:$CN,AL$271,FALSE),'csapat-ranglista'!$A:$CC,AL$272,FALSE)/4),0)</f>
        <v>5.9693722520799133</v>
      </c>
      <c r="AM130" s="226">
        <f>IFERROR(IF(RIGHT(VLOOKUP($A130,csapatok!$A:$CN,AM$271,FALSE),5)="Csere",VLOOKUP(LEFT(VLOOKUP($A130,csapatok!$A:$CN,AM$271,FALSE),LEN(VLOOKUP($A130,csapatok!$A:$CN,AM$271,FALSE))-6),'csapat-ranglista'!$A:$CC,AM$272,FALSE)/8,VLOOKUP(VLOOKUP($A130,csapatok!$A:$CN,AM$271,FALSE),'csapat-ranglista'!$A:$CC,AM$272,FALSE)/4),0)</f>
        <v>0</v>
      </c>
      <c r="AN130" s="226">
        <f>IFERROR(IF(RIGHT(VLOOKUP($A130,csapatok!$A:$CN,AN$271,FALSE),5)="Csere",VLOOKUP(LEFT(VLOOKUP($A130,csapatok!$A:$CN,AN$271,FALSE),LEN(VLOOKUP($A130,csapatok!$A:$CN,AN$271,FALSE))-6),'csapat-ranglista'!$A:$CC,AN$272,FALSE)/8,VLOOKUP(VLOOKUP($A130,csapatok!$A:$CN,AN$271,FALSE),'csapat-ranglista'!$A:$CC,AN$272,FALSE)/4),0)</f>
        <v>0</v>
      </c>
      <c r="AO130" s="226">
        <f>IFERROR(IF(RIGHT(VLOOKUP($A130,csapatok!$A:$CN,AO$271,FALSE),5)="Csere",VLOOKUP(LEFT(VLOOKUP($A130,csapatok!$A:$CN,AO$271,FALSE),LEN(VLOOKUP($A130,csapatok!$A:$CN,AO$271,FALSE))-6),'csapat-ranglista'!$A:$CC,AO$272,FALSE)/8,VLOOKUP(VLOOKUP($A130,csapatok!$A:$CN,AO$271,FALSE),'csapat-ranglista'!$A:$CC,AO$272,FALSE)/4),0)</f>
        <v>0</v>
      </c>
      <c r="AP130" s="226">
        <f>IFERROR(IF(RIGHT(VLOOKUP($A130,csapatok!$A:$CN,AP$271,FALSE),5)="Csere",VLOOKUP(LEFT(VLOOKUP($A130,csapatok!$A:$CN,AP$271,FALSE),LEN(VLOOKUP($A130,csapatok!$A:$CN,AP$271,FALSE))-6),'csapat-ranglista'!$A:$CC,AP$272,FALSE)/8,VLOOKUP(VLOOKUP($A130,csapatok!$A:$CN,AP$271,FALSE),'csapat-ranglista'!$A:$CC,AP$272,FALSE)/4),0)</f>
        <v>0</v>
      </c>
      <c r="AQ130" s="226">
        <f>IFERROR(IF(RIGHT(VLOOKUP($A130,csapatok!$A:$CN,AQ$271,FALSE),5)="Csere",VLOOKUP(LEFT(VLOOKUP($A130,csapatok!$A:$CN,AQ$271,FALSE),LEN(VLOOKUP($A130,csapatok!$A:$CN,AQ$271,FALSE))-6),'csapat-ranglista'!$A:$CC,AQ$272,FALSE)/8,VLOOKUP(VLOOKUP($A130,csapatok!$A:$CN,AQ$271,FALSE),'csapat-ranglista'!$A:$CC,AQ$272,FALSE)/4),0)</f>
        <v>0</v>
      </c>
      <c r="AR130" s="226">
        <f>IFERROR(IF(RIGHT(VLOOKUP($A130,csapatok!$A:$CN,AR$271,FALSE),5)="Csere",VLOOKUP(LEFT(VLOOKUP($A130,csapatok!$A:$CN,AR$271,FALSE),LEN(VLOOKUP($A130,csapatok!$A:$CN,AR$271,FALSE))-6),'csapat-ranglista'!$A:$CC,AR$272,FALSE)/8,VLOOKUP(VLOOKUP($A130,csapatok!$A:$CN,AR$271,FALSE),'csapat-ranglista'!$A:$CC,AR$272,FALSE)/4),0)</f>
        <v>0</v>
      </c>
      <c r="AS130" s="226">
        <f>IFERROR(IF(RIGHT(VLOOKUP($A130,csapatok!$A:$CN,AS$271,FALSE),5)="Csere",VLOOKUP(LEFT(VLOOKUP($A130,csapatok!$A:$CN,AS$271,FALSE),LEN(VLOOKUP($A130,csapatok!$A:$CN,AS$271,FALSE))-6),'csapat-ranglista'!$A:$CC,AS$272,FALSE)/8,VLOOKUP(VLOOKUP($A130,csapatok!$A:$CN,AS$271,FALSE),'csapat-ranglista'!$A:$CC,AS$272,FALSE)/4),0)</f>
        <v>0</v>
      </c>
      <c r="AT130" s="226">
        <f>IFERROR(IF(RIGHT(VLOOKUP($A130,csapatok!$A:$CN,AT$271,FALSE),5)="Csere",VLOOKUP(LEFT(VLOOKUP($A130,csapatok!$A:$CN,AT$271,FALSE),LEN(VLOOKUP($A130,csapatok!$A:$CN,AT$271,FALSE))-6),'csapat-ranglista'!$A:$CC,AT$272,FALSE)/8,VLOOKUP(VLOOKUP($A130,csapatok!$A:$CN,AT$271,FALSE),'csapat-ranglista'!$A:$CC,AT$272,FALSE)/4),0)</f>
        <v>31.340487572047763</v>
      </c>
      <c r="AU130" s="226">
        <f>IFERROR(IF(RIGHT(VLOOKUP($A130,csapatok!$A:$CN,AU$271,FALSE),5)="Csere",VLOOKUP(LEFT(VLOOKUP($A130,csapatok!$A:$CN,AU$271,FALSE),LEN(VLOOKUP($A130,csapatok!$A:$CN,AU$271,FALSE))-6),'csapat-ranglista'!$A:$CC,AU$272,FALSE)/8,VLOOKUP(VLOOKUP($A130,csapatok!$A:$CN,AU$271,FALSE),'csapat-ranglista'!$A:$CC,AU$272,FALSE)/4),0)</f>
        <v>0</v>
      </c>
      <c r="AV130" s="226">
        <f>IFERROR(IF(RIGHT(VLOOKUP($A130,csapatok!$A:$CN,AV$271,FALSE),5)="Csere",VLOOKUP(LEFT(VLOOKUP($A130,csapatok!$A:$CN,AV$271,FALSE),LEN(VLOOKUP($A130,csapatok!$A:$CN,AV$271,FALSE))-6),'csapat-ranglista'!$A:$CC,AV$272,FALSE)/8,VLOOKUP(VLOOKUP($A130,csapatok!$A:$CN,AV$271,FALSE),'csapat-ranglista'!$A:$CC,AV$272,FALSE)/4),0)</f>
        <v>0</v>
      </c>
      <c r="AW130" s="226">
        <f>IFERROR(IF(RIGHT(VLOOKUP($A130,csapatok!$A:$CN,AW$271,FALSE),5)="Csere",VLOOKUP(LEFT(VLOOKUP($A130,csapatok!$A:$CN,AW$271,FALSE),LEN(VLOOKUP($A130,csapatok!$A:$CN,AW$271,FALSE))-6),'csapat-ranglista'!$A:$CC,AW$272,FALSE)/8,VLOOKUP(VLOOKUP($A130,csapatok!$A:$CN,AW$271,FALSE),'csapat-ranglista'!$A:$CC,AW$272,FALSE)/4),0)</f>
        <v>0</v>
      </c>
      <c r="AX130" s="226">
        <f>IFERROR(IF(RIGHT(VLOOKUP($A130,csapatok!$A:$CN,AX$271,FALSE),5)="Csere",VLOOKUP(LEFT(VLOOKUP($A130,csapatok!$A:$CN,AX$271,FALSE),LEN(VLOOKUP($A130,csapatok!$A:$CN,AX$271,FALSE))-6),'csapat-ranglista'!$A:$CC,AX$272,FALSE)/8,VLOOKUP(VLOOKUP($A130,csapatok!$A:$CN,AX$271,FALSE),'csapat-ranglista'!$A:$CC,AX$272,FALSE)/4),0)</f>
        <v>0</v>
      </c>
      <c r="AY130" s="226">
        <f>IFERROR(IF(RIGHT(VLOOKUP($A130,csapatok!$A:$GR,AY$271,FALSE),5)="Csere",VLOOKUP(LEFT(VLOOKUP($A130,csapatok!$A:$GR,AY$271,FALSE),LEN(VLOOKUP($A130,csapatok!$A:$GR,AY$271,FALSE))-6),'csapat-ranglista'!$A:$CC,AY$272,FALSE)/8,VLOOKUP(VLOOKUP($A130,csapatok!$A:$GR,AY$271,FALSE),'csapat-ranglista'!$A:$CC,AY$272,FALSE)/4),0)</f>
        <v>0</v>
      </c>
      <c r="AZ130" s="226">
        <f>IFERROR(IF(RIGHT(VLOOKUP($A130,csapatok!$A:$GR,AZ$271,FALSE),5)="Csere",VLOOKUP(LEFT(VLOOKUP($A130,csapatok!$A:$GR,AZ$271,FALSE),LEN(VLOOKUP($A130,csapatok!$A:$GR,AZ$271,FALSE))-6),'csapat-ranglista'!$A:$CC,AZ$272,FALSE)/8,VLOOKUP(VLOOKUP($A130,csapatok!$A:$GR,AZ$271,FALSE),'csapat-ranglista'!$A:$CC,AZ$272,FALSE)/4),0)</f>
        <v>0</v>
      </c>
      <c r="BA130" s="226">
        <f>IFERROR(IF(RIGHT(VLOOKUP($A130,csapatok!$A:$GR,BA$271,FALSE),5)="Csere",VLOOKUP(LEFT(VLOOKUP($A130,csapatok!$A:$GR,BA$271,FALSE),LEN(VLOOKUP($A130,csapatok!$A:$GR,BA$271,FALSE))-6),'csapat-ranglista'!$A:$CC,BA$272,FALSE)/8,VLOOKUP(VLOOKUP($A130,csapatok!$A:$GR,BA$271,FALSE),'csapat-ranglista'!$A:$CC,BA$272,FALSE)/4),0)</f>
        <v>0</v>
      </c>
      <c r="BB130" s="226">
        <f>IFERROR(IF(RIGHT(VLOOKUP($A130,csapatok!$A:$GR,BB$271,FALSE),5)="Csere",VLOOKUP(LEFT(VLOOKUP($A130,csapatok!$A:$GR,BB$271,FALSE),LEN(VLOOKUP($A130,csapatok!$A:$GR,BB$271,FALSE))-6),'csapat-ranglista'!$A:$CC,BB$272,FALSE)/8,VLOOKUP(VLOOKUP($A130,csapatok!$A:$GR,BB$271,FALSE),'csapat-ranglista'!$A:$CC,BB$272,FALSE)/4),0)</f>
        <v>0</v>
      </c>
      <c r="BC130" s="227">
        <f>versenyek!$ES$11*IFERROR(VLOOKUP(VLOOKUP($A130,versenyek!ER:ET,3,FALSE),szabalyok!$A$16:$B$23,2,FALSE)/4,0)</f>
        <v>0</v>
      </c>
      <c r="BD130" s="227">
        <f>versenyek!$EV$11*IFERROR(VLOOKUP(VLOOKUP($A130,versenyek!EU:EW,3,FALSE),szabalyok!$A$16:$B$23,2,FALSE)/4,0)</f>
        <v>0</v>
      </c>
      <c r="BE130" s="226">
        <f>IFERROR(IF(RIGHT(VLOOKUP($A130,csapatok!$A:$GR,BE$271,FALSE),5)="Csere",VLOOKUP(LEFT(VLOOKUP($A130,csapatok!$A:$GR,BE$271,FALSE),LEN(VLOOKUP($A130,csapatok!$A:$GR,BE$271,FALSE))-6),'csapat-ranglista'!$A:$CC,BE$272,FALSE)/8,VLOOKUP(VLOOKUP($A130,csapatok!$A:$GR,BE$271,FALSE),'csapat-ranglista'!$A:$CC,BE$272,FALSE)/4),0)</f>
        <v>0</v>
      </c>
      <c r="BF130" s="226">
        <f>IFERROR(IF(RIGHT(VLOOKUP($A130,csapatok!$A:$GR,BF$271,FALSE),5)="Csere",VLOOKUP(LEFT(VLOOKUP($A130,csapatok!$A:$GR,BF$271,FALSE),LEN(VLOOKUP($A130,csapatok!$A:$GR,BF$271,FALSE))-6),'csapat-ranglista'!$A:$CC,BF$272,FALSE)/8,VLOOKUP(VLOOKUP($A130,csapatok!$A:$GR,BF$271,FALSE),'csapat-ranglista'!$A:$CC,BF$272,FALSE)/4),0)</f>
        <v>0</v>
      </c>
      <c r="BG130" s="226">
        <f>IFERROR(IF(RIGHT(VLOOKUP($A130,csapatok!$A:$GR,BG$271,FALSE),5)="Csere",VLOOKUP(LEFT(VLOOKUP($A130,csapatok!$A:$GR,BG$271,FALSE),LEN(VLOOKUP($A130,csapatok!$A:$GR,BG$271,FALSE))-6),'csapat-ranglista'!$A:$CC,BG$272,FALSE)/8,VLOOKUP(VLOOKUP($A130,csapatok!$A:$GR,BG$271,FALSE),'csapat-ranglista'!$A:$CC,BG$272,FALSE)/4),0)</f>
        <v>0</v>
      </c>
      <c r="BH130" s="226">
        <f>IFERROR(IF(RIGHT(VLOOKUP($A130,csapatok!$A:$GR,BH$271,FALSE),5)="Csere",VLOOKUP(LEFT(VLOOKUP($A130,csapatok!$A:$GR,BH$271,FALSE),LEN(VLOOKUP($A130,csapatok!$A:$GR,BH$271,FALSE))-6),'csapat-ranglista'!$A:$CC,BH$272,FALSE)/8,VLOOKUP(VLOOKUP($A130,csapatok!$A:$GR,BH$271,FALSE),'csapat-ranglista'!$A:$CC,BH$272,FALSE)/4),0)</f>
        <v>0</v>
      </c>
      <c r="BI130" s="226">
        <f>IFERROR(IF(RIGHT(VLOOKUP($A130,csapatok!$A:$GR,BI$271,FALSE),5)="Csere",VLOOKUP(LEFT(VLOOKUP($A130,csapatok!$A:$GR,BI$271,FALSE),LEN(VLOOKUP($A130,csapatok!$A:$GR,BI$271,FALSE))-6),'csapat-ranglista'!$A:$CC,BI$272,FALSE)/8,VLOOKUP(VLOOKUP($A130,csapatok!$A:$GR,BI$271,FALSE),'csapat-ranglista'!$A:$CC,BI$272,FALSE)/4),0)</f>
        <v>0</v>
      </c>
      <c r="BJ130" s="226">
        <f>IFERROR(IF(RIGHT(VLOOKUP($A130,csapatok!$A:$GR,BJ$271,FALSE),5)="Csere",VLOOKUP(LEFT(VLOOKUP($A130,csapatok!$A:$GR,BJ$271,FALSE),LEN(VLOOKUP($A130,csapatok!$A:$GR,BJ$271,FALSE))-6),'csapat-ranglista'!$A:$CC,BJ$272,FALSE)/8,VLOOKUP(VLOOKUP($A130,csapatok!$A:$GR,BJ$271,FALSE),'csapat-ranglista'!$A:$CC,BJ$272,FALSE)/4),0)</f>
        <v>0</v>
      </c>
      <c r="BK130" s="226">
        <f>IFERROR(IF(RIGHT(VLOOKUP($A130,csapatok!$A:$GR,BK$271,FALSE),5)="Csere",VLOOKUP(LEFT(VLOOKUP($A130,csapatok!$A:$GR,BK$271,FALSE),LEN(VLOOKUP($A130,csapatok!$A:$GR,BK$271,FALSE))-6),'csapat-ranglista'!$A:$CC,BK$272,FALSE)/8,VLOOKUP(VLOOKUP($A130,csapatok!$A:$GR,BK$271,FALSE),'csapat-ranglista'!$A:$CC,BK$272,FALSE)/4),0)</f>
        <v>0</v>
      </c>
      <c r="BL130" s="226">
        <f>IFERROR(IF(RIGHT(VLOOKUP($A130,csapatok!$A:$GR,BL$271,FALSE),5)="Csere",VLOOKUP(LEFT(VLOOKUP($A130,csapatok!$A:$GR,BL$271,FALSE),LEN(VLOOKUP($A130,csapatok!$A:$GR,BL$271,FALSE))-6),'csapat-ranglista'!$A:$CC,BL$272,FALSE)/8,VLOOKUP(VLOOKUP($A130,csapatok!$A:$GR,BL$271,FALSE),'csapat-ranglista'!$A:$CC,BL$272,FALSE)/4),0)</f>
        <v>0</v>
      </c>
      <c r="BM130" s="226">
        <f>IFERROR(IF(RIGHT(VLOOKUP($A130,csapatok!$A:$GR,BM$271,FALSE),5)="Csere",VLOOKUP(LEFT(VLOOKUP($A130,csapatok!$A:$GR,BM$271,FALSE),LEN(VLOOKUP($A130,csapatok!$A:$GR,BM$271,FALSE))-6),'csapat-ranglista'!$A:$CC,BM$272,FALSE)/8,VLOOKUP(VLOOKUP($A130,csapatok!$A:$GR,BM$271,FALSE),'csapat-ranglista'!$A:$CC,BM$272,FALSE)/4),0)</f>
        <v>0</v>
      </c>
      <c r="BN130" s="226">
        <f>IFERROR(IF(RIGHT(VLOOKUP($A130,csapatok!$A:$GR,BN$271,FALSE),5)="Csere",VLOOKUP(LEFT(VLOOKUP($A130,csapatok!$A:$GR,BN$271,FALSE),LEN(VLOOKUP($A130,csapatok!$A:$GR,BN$271,FALSE))-6),'csapat-ranglista'!$A:$CC,BN$272,FALSE)/8,VLOOKUP(VLOOKUP($A130,csapatok!$A:$GR,BN$271,FALSE),'csapat-ranglista'!$A:$CC,BN$272,FALSE)/4),0)</f>
        <v>0</v>
      </c>
      <c r="BO130" s="226">
        <f>IFERROR(IF(RIGHT(VLOOKUP($A130,csapatok!$A:$GR,BO$271,FALSE),5)="Csere",VLOOKUP(LEFT(VLOOKUP($A130,csapatok!$A:$GR,BO$271,FALSE),LEN(VLOOKUP($A130,csapatok!$A:$GR,BO$271,FALSE))-6),'csapat-ranglista'!$A:$CC,BO$272,FALSE)/8,VLOOKUP(VLOOKUP($A130,csapatok!$A:$GR,BO$271,FALSE),'csapat-ranglista'!$A:$CC,BO$272,FALSE)/4),0)</f>
        <v>0</v>
      </c>
      <c r="BP130" s="226">
        <f>IFERROR(IF(RIGHT(VLOOKUP($A130,csapatok!$A:$GR,BP$271,FALSE),5)="Csere",VLOOKUP(LEFT(VLOOKUP($A130,csapatok!$A:$GR,BP$271,FALSE),LEN(VLOOKUP($A130,csapatok!$A:$GR,BP$271,FALSE))-6),'csapat-ranglista'!$A:$CC,BP$272,FALSE)/8,VLOOKUP(VLOOKUP($A130,csapatok!$A:$GR,BP$271,FALSE),'csapat-ranglista'!$A:$CC,BP$272,FALSE)/4),0)</f>
        <v>0</v>
      </c>
      <c r="BQ130" s="226">
        <f>IFERROR(IF(RIGHT(VLOOKUP($A130,csapatok!$A:$GR,BQ$271,FALSE),5)="Csere",VLOOKUP(LEFT(VLOOKUP($A130,csapatok!$A:$GR,BQ$271,FALSE),LEN(VLOOKUP($A130,csapatok!$A:$GR,BQ$271,FALSE))-6),'csapat-ranglista'!$A:$CC,BQ$272,FALSE)/8,VLOOKUP(VLOOKUP($A130,csapatok!$A:$GR,BQ$271,FALSE),'csapat-ranglista'!$A:$CC,BQ$272,FALSE)/4),0)</f>
        <v>0</v>
      </c>
      <c r="BR130" s="226">
        <f>IFERROR(IF(RIGHT(VLOOKUP($A130,csapatok!$A:$GR,BR$271,FALSE),5)="Csere",VLOOKUP(LEFT(VLOOKUP($A130,csapatok!$A:$GR,BR$271,FALSE),LEN(VLOOKUP($A130,csapatok!$A:$GR,BR$271,FALSE))-6),'csapat-ranglista'!$A:$CC,BR$272,FALSE)/8,VLOOKUP(VLOOKUP($A130,csapatok!$A:$GR,BR$271,FALSE),'csapat-ranglista'!$A:$CC,BR$272,FALSE)/4),0)</f>
        <v>0</v>
      </c>
      <c r="BS130" s="226">
        <f>IFERROR(IF(RIGHT(VLOOKUP($A130,csapatok!$A:$GR,BS$271,FALSE),5)="Csere",VLOOKUP(LEFT(VLOOKUP($A130,csapatok!$A:$GR,BS$271,FALSE),LEN(VLOOKUP($A130,csapatok!$A:$GR,BS$271,FALSE))-6),'csapat-ranglista'!$A:$CC,BS$272,FALSE)/8,VLOOKUP(VLOOKUP($A130,csapatok!$A:$GR,BS$271,FALSE),'csapat-ranglista'!$A:$CC,BS$272,FALSE)/4),0)</f>
        <v>0</v>
      </c>
      <c r="BT130" s="226">
        <f>IFERROR(IF(RIGHT(VLOOKUP($A130,csapatok!$A:$GR,BT$271,FALSE),5)="Csere",VLOOKUP(LEFT(VLOOKUP($A130,csapatok!$A:$GR,BT$271,FALSE),LEN(VLOOKUP($A130,csapatok!$A:$GR,BT$271,FALSE))-6),'csapat-ranglista'!$A:$CC,BT$272,FALSE)/8,VLOOKUP(VLOOKUP($A130,csapatok!$A:$GR,BT$271,FALSE),'csapat-ranglista'!$A:$CC,BT$272,FALSE)/4),0)</f>
        <v>0</v>
      </c>
      <c r="BU130" s="226">
        <f>IFERROR(IF(RIGHT(VLOOKUP($A130,csapatok!$A:$GR,BU$271,FALSE),5)="Csere",VLOOKUP(LEFT(VLOOKUP($A130,csapatok!$A:$GR,BU$271,FALSE),LEN(VLOOKUP($A130,csapatok!$A:$GR,BU$271,FALSE))-6),'csapat-ranglista'!$A:$CC,BU$272,FALSE)/8,VLOOKUP(VLOOKUP($A130,csapatok!$A:$GR,BU$271,FALSE),'csapat-ranglista'!$A:$CC,BU$272,FALSE)/4),0)</f>
        <v>0</v>
      </c>
      <c r="BV130" s="226">
        <f>IFERROR(IF(RIGHT(VLOOKUP($A130,csapatok!$A:$GR,BV$271,FALSE),5)="Csere",VLOOKUP(LEFT(VLOOKUP($A130,csapatok!$A:$GR,BV$271,FALSE),LEN(VLOOKUP($A130,csapatok!$A:$GR,BV$271,FALSE))-6),'csapat-ranglista'!$A:$CC,BV$272,FALSE)/8,VLOOKUP(VLOOKUP($A130,csapatok!$A:$GR,BV$271,FALSE),'csapat-ranglista'!$A:$CC,BV$272,FALSE)/4),0)</f>
        <v>0</v>
      </c>
      <c r="BW130" s="226">
        <f>IFERROR(IF(RIGHT(VLOOKUP($A130,csapatok!$A:$GR,BW$271,FALSE),5)="Csere",VLOOKUP(LEFT(VLOOKUP($A130,csapatok!$A:$GR,BW$271,FALSE),LEN(VLOOKUP($A130,csapatok!$A:$GR,BW$271,FALSE))-6),'csapat-ranglista'!$A:$CC,BW$272,FALSE)/8,VLOOKUP(VLOOKUP($A130,csapatok!$A:$GR,BW$271,FALSE),'csapat-ranglista'!$A:$CC,BW$272,FALSE)/4),0)</f>
        <v>0</v>
      </c>
      <c r="BX130" s="226">
        <f>IFERROR(IF(RIGHT(VLOOKUP($A130,csapatok!$A:$GR,BX$271,FALSE),5)="Csere",VLOOKUP(LEFT(VLOOKUP($A130,csapatok!$A:$GR,BX$271,FALSE),LEN(VLOOKUP($A130,csapatok!$A:$GR,BX$271,FALSE))-6),'csapat-ranglista'!$A:$CC,BX$272,FALSE)/8,VLOOKUP(VLOOKUP($A130,csapatok!$A:$GR,BX$271,FALSE),'csapat-ranglista'!$A:$CC,BX$272,FALSE)/4),0)</f>
        <v>0</v>
      </c>
      <c r="BY130" s="226">
        <f>IFERROR(IF(RIGHT(VLOOKUP($A130,csapatok!$A:$GR,BY$271,FALSE),5)="Csere",VLOOKUP(LEFT(VLOOKUP($A130,csapatok!$A:$GR,BY$271,FALSE),LEN(VLOOKUP($A130,csapatok!$A:$GR,BY$271,FALSE))-6),'csapat-ranglista'!$A:$CC,BY$272,FALSE)/8,VLOOKUP(VLOOKUP($A130,csapatok!$A:$GR,BY$271,FALSE),'csapat-ranglista'!$A:$CC,BY$272,FALSE)/4),0)</f>
        <v>0</v>
      </c>
      <c r="BZ130" s="226">
        <f>IFERROR(IF(RIGHT(VLOOKUP($A130,csapatok!$A:$GR,BZ$271,FALSE),5)="Csere",VLOOKUP(LEFT(VLOOKUP($A130,csapatok!$A:$GR,BZ$271,FALSE),LEN(VLOOKUP($A130,csapatok!$A:$GR,BZ$271,FALSE))-6),'csapat-ranglista'!$A:$CC,BZ$272,FALSE)/8,VLOOKUP(VLOOKUP($A130,csapatok!$A:$GR,BZ$271,FALSE),'csapat-ranglista'!$A:$CC,BZ$272,FALSE)/4),0)</f>
        <v>0</v>
      </c>
      <c r="CA130" s="226">
        <f>IFERROR(IF(RIGHT(VLOOKUP($A130,csapatok!$A:$GR,CA$271,FALSE),5)="Csere",VLOOKUP(LEFT(VLOOKUP($A130,csapatok!$A:$GR,CA$271,FALSE),LEN(VLOOKUP($A130,csapatok!$A:$GR,CA$271,FALSE))-6),'csapat-ranglista'!$A:$CC,CA$272,FALSE)/8,VLOOKUP(VLOOKUP($A130,csapatok!$A:$GR,CA$271,FALSE),'csapat-ranglista'!$A:$CC,CA$272,FALSE)/4),0)</f>
        <v>0</v>
      </c>
      <c r="CB130" s="226">
        <f>IFERROR(IF(RIGHT(VLOOKUP($A130,csapatok!$A:$GR,CB$271,FALSE),5)="Csere",VLOOKUP(LEFT(VLOOKUP($A130,csapatok!$A:$GR,CB$271,FALSE),LEN(VLOOKUP($A130,csapatok!$A:$GR,CB$271,FALSE))-6),'csapat-ranglista'!$A:$CC,CB$272,FALSE)/8,VLOOKUP(VLOOKUP($A130,csapatok!$A:$GR,CB$271,FALSE),'csapat-ranglista'!$A:$CC,CB$272,FALSE)/4),0)</f>
        <v>0</v>
      </c>
      <c r="CC130" s="226">
        <f>IFERROR(IF(RIGHT(VLOOKUP($A130,csapatok!$A:$GR,CC$271,FALSE),5)="Csere",VLOOKUP(LEFT(VLOOKUP($A130,csapatok!$A:$GR,CC$271,FALSE),LEN(VLOOKUP($A130,csapatok!$A:$GR,CC$271,FALSE))-6),'csapat-ranglista'!$A:$CC,CC$272,FALSE)/8,VLOOKUP(VLOOKUP($A130,csapatok!$A:$GR,CC$271,FALSE),'csapat-ranglista'!$A:$CC,CC$272,FALSE)/4),0)</f>
        <v>0</v>
      </c>
      <c r="CD130" s="226">
        <f>IFERROR(IF(RIGHT(VLOOKUP($A130,csapatok!$A:$GR,CD$271,FALSE),5)="Csere",VLOOKUP(LEFT(VLOOKUP($A130,csapatok!$A:$GR,CD$271,FALSE),LEN(VLOOKUP($A130,csapatok!$A:$GR,CD$271,FALSE))-6),'csapat-ranglista'!$A:$CC,CD$272,FALSE)/8,VLOOKUP(VLOOKUP($A130,csapatok!$A:$GR,CD$271,FALSE),'csapat-ranglista'!$A:$CC,CD$272,FALSE)/4),0)</f>
        <v>0</v>
      </c>
      <c r="CE130" s="226">
        <f>IFERROR(IF(RIGHT(VLOOKUP($A130,csapatok!$A:$GR,CE$271,FALSE),5)="Csere",VLOOKUP(LEFT(VLOOKUP($A130,csapatok!$A:$GR,CE$271,FALSE),LEN(VLOOKUP($A130,csapatok!$A:$GR,CE$271,FALSE))-6),'csapat-ranglista'!$A:$CC,CE$272,FALSE)/8,VLOOKUP(VLOOKUP($A130,csapatok!$A:$GR,CE$271,FALSE),'csapat-ranglista'!$A:$CC,CE$272,FALSE)/4),0)</f>
        <v>0</v>
      </c>
      <c r="CF130" s="226">
        <f>IFERROR(IF(RIGHT(VLOOKUP($A130,csapatok!$A:$GR,CF$271,FALSE),5)="Csere",VLOOKUP(LEFT(VLOOKUP($A130,csapatok!$A:$GR,CF$271,FALSE),LEN(VLOOKUP($A130,csapatok!$A:$GR,CF$271,FALSE))-6),'csapat-ranglista'!$A:$CC,CF$272,FALSE)/8,VLOOKUP(VLOOKUP($A130,csapatok!$A:$GR,CF$271,FALSE),'csapat-ranglista'!$A:$CC,CF$272,FALSE)/4),0)</f>
        <v>0</v>
      </c>
      <c r="CG130" s="226">
        <f>IFERROR(IF(RIGHT(VLOOKUP($A130,csapatok!$A:$GR,CG$271,FALSE),5)="Csere",VLOOKUP(LEFT(VLOOKUP($A130,csapatok!$A:$GR,CG$271,FALSE),LEN(VLOOKUP($A130,csapatok!$A:$GR,CG$271,FALSE))-6),'csapat-ranglista'!$A:$CC,CG$272,FALSE)/8,VLOOKUP(VLOOKUP($A130,csapatok!$A:$GR,CG$271,FALSE),'csapat-ranglista'!$A:$CC,CG$272,FALSE)/4),0)</f>
        <v>0</v>
      </c>
      <c r="CH130" s="226">
        <f>IFERROR(IF(RIGHT(VLOOKUP($A130,csapatok!$A:$GR,CH$271,FALSE),5)="Csere",VLOOKUP(LEFT(VLOOKUP($A130,csapatok!$A:$GR,CH$271,FALSE),LEN(VLOOKUP($A130,csapatok!$A:$GR,CH$271,FALSE))-6),'csapat-ranglista'!$A:$CC,CH$272,FALSE)/8,VLOOKUP(VLOOKUP($A130,csapatok!$A:$GR,CH$271,FALSE),'csapat-ranglista'!$A:$CC,CH$272,FALSE)/4),0)</f>
        <v>0</v>
      </c>
      <c r="CI130" s="226">
        <f>IFERROR(IF(RIGHT(VLOOKUP($A130,csapatok!$A:$GR,CI$271,FALSE),5)="Csere",VLOOKUP(LEFT(VLOOKUP($A130,csapatok!$A:$GR,CI$271,FALSE),LEN(VLOOKUP($A130,csapatok!$A:$GR,CI$271,FALSE))-6),'csapat-ranglista'!$A:$CC,CI$272,FALSE)/8,VLOOKUP(VLOOKUP($A130,csapatok!$A:$GR,CI$271,FALSE),'csapat-ranglista'!$A:$CC,CI$272,FALSE)/4),0)</f>
        <v>0</v>
      </c>
      <c r="CJ130" s="227">
        <f>versenyek!$IQ$11*IFERROR(VLOOKUP(VLOOKUP($A130,versenyek!IP:IR,3,FALSE),szabalyok!$A$16:$B$23,2,FALSE)/4,0)</f>
        <v>0</v>
      </c>
      <c r="CK130" s="227">
        <f>versenyek!$IT$11*IFERROR(VLOOKUP(VLOOKUP($A130,versenyek!IS:IU,3,FALSE),szabalyok!$A$16:$B$23,2,FALSE)/4,0)</f>
        <v>0</v>
      </c>
      <c r="CL130" s="226"/>
      <c r="CM130" s="250">
        <f t="shared" si="4"/>
        <v>0</v>
      </c>
    </row>
    <row r="131" spans="1:91">
      <c r="A131" s="32" t="s">
        <v>181</v>
      </c>
      <c r="B131" s="2">
        <v>24473</v>
      </c>
      <c r="C131" s="133" t="str">
        <f t="shared" si="5"/>
        <v>felnőtt</v>
      </c>
      <c r="D131" s="32" t="s">
        <v>101</v>
      </c>
      <c r="E131" s="47">
        <v>55</v>
      </c>
      <c r="F131" s="32">
        <v>0</v>
      </c>
      <c r="G131" s="32">
        <v>0</v>
      </c>
      <c r="H131" s="32">
        <v>13.946413197318806</v>
      </c>
      <c r="I131" s="32">
        <v>0</v>
      </c>
      <c r="J131" s="32">
        <v>0</v>
      </c>
      <c r="K131" s="32">
        <v>0</v>
      </c>
      <c r="L131" s="32">
        <v>0</v>
      </c>
      <c r="M131" s="32">
        <v>0</v>
      </c>
      <c r="N131" s="32">
        <v>0</v>
      </c>
      <c r="O131" s="32">
        <v>16.935025887934827</v>
      </c>
      <c r="P131" s="32">
        <v>0</v>
      </c>
      <c r="Q131" s="32">
        <v>0</v>
      </c>
      <c r="R131" s="32">
        <v>0</v>
      </c>
      <c r="S131" s="32">
        <v>0</v>
      </c>
      <c r="T131" s="32">
        <v>0</v>
      </c>
      <c r="U131" s="32">
        <v>0</v>
      </c>
      <c r="V131" s="32">
        <v>0</v>
      </c>
      <c r="W131" s="32">
        <v>0</v>
      </c>
      <c r="X131" s="32">
        <f>IFERROR(IF(RIGHT(VLOOKUP($A131,csapatok!$A:$BL,X$271,FALSE),5)="Csere",VLOOKUP(LEFT(VLOOKUP($A131,csapatok!$A:$BL,X$271,FALSE),LEN(VLOOKUP($A131,csapatok!$A:$BL,X$271,FALSE))-6),'csapat-ranglista'!$A:$CC,X$272,FALSE)/8,VLOOKUP(VLOOKUP($A131,csapatok!$A:$BL,X$271,FALSE),'csapat-ranglista'!$A:$CC,X$272,FALSE)/4),0)</f>
        <v>0</v>
      </c>
      <c r="Y131" s="32">
        <f>IFERROR(IF(RIGHT(VLOOKUP($A131,csapatok!$A:$BL,Y$271,FALSE),5)="Csere",VLOOKUP(LEFT(VLOOKUP($A131,csapatok!$A:$BL,Y$271,FALSE),LEN(VLOOKUP($A131,csapatok!$A:$BL,Y$271,FALSE))-6),'csapat-ranglista'!$A:$CC,Y$272,FALSE)/8,VLOOKUP(VLOOKUP($A131,csapatok!$A:$BL,Y$271,FALSE),'csapat-ranglista'!$A:$CC,Y$272,FALSE)/4),0)</f>
        <v>0</v>
      </c>
      <c r="Z131" s="32">
        <f>IFERROR(IF(RIGHT(VLOOKUP($A131,csapatok!$A:$BL,Z$271,FALSE),5)="Csere",VLOOKUP(LEFT(VLOOKUP($A131,csapatok!$A:$BL,Z$271,FALSE),LEN(VLOOKUP($A131,csapatok!$A:$BL,Z$271,FALSE))-6),'csapat-ranglista'!$A:$CC,Z$272,FALSE)/8,VLOOKUP(VLOOKUP($A131,csapatok!$A:$BL,Z$271,FALSE),'csapat-ranglista'!$A:$CC,Z$272,FALSE)/4),0)</f>
        <v>0</v>
      </c>
      <c r="AA131" s="32">
        <f>IFERROR(IF(RIGHT(VLOOKUP($A131,csapatok!$A:$BL,AA$271,FALSE),5)="Csere",VLOOKUP(LEFT(VLOOKUP($A131,csapatok!$A:$BL,AA$271,FALSE),LEN(VLOOKUP($A131,csapatok!$A:$BL,AA$271,FALSE))-6),'csapat-ranglista'!$A:$CC,AA$272,FALSE)/8,VLOOKUP(VLOOKUP($A131,csapatok!$A:$BL,AA$271,FALSE),'csapat-ranglista'!$A:$CC,AA$272,FALSE)/4),0)</f>
        <v>0</v>
      </c>
      <c r="AB131" s="226">
        <f>IFERROR(IF(RIGHT(VLOOKUP($A131,csapatok!$A:$BL,AB$271,FALSE),5)="Csere",VLOOKUP(LEFT(VLOOKUP($A131,csapatok!$A:$BL,AB$271,FALSE),LEN(VLOOKUP($A131,csapatok!$A:$BL,AB$271,FALSE))-6),'csapat-ranglista'!$A:$CC,AB$272,FALSE)/8,VLOOKUP(VLOOKUP($A131,csapatok!$A:$BL,AB$271,FALSE),'csapat-ranglista'!$A:$CC,AB$272,FALSE)/4),0)</f>
        <v>0</v>
      </c>
      <c r="AC131" s="226">
        <f>IFERROR(IF(RIGHT(VLOOKUP($A131,csapatok!$A:$BL,AC$271,FALSE),5)="Csere",VLOOKUP(LEFT(VLOOKUP($A131,csapatok!$A:$BL,AC$271,FALSE),LEN(VLOOKUP($A131,csapatok!$A:$BL,AC$271,FALSE))-6),'csapat-ranglista'!$A:$CC,AC$272,FALSE)/8,VLOOKUP(VLOOKUP($A131,csapatok!$A:$BL,AC$271,FALSE),'csapat-ranglista'!$A:$CC,AC$272,FALSE)/4),0)</f>
        <v>0</v>
      </c>
      <c r="AD131" s="226">
        <f>IFERROR(IF(RIGHT(VLOOKUP($A131,csapatok!$A:$BL,AD$271,FALSE),5)="Csere",VLOOKUP(LEFT(VLOOKUP($A131,csapatok!$A:$BL,AD$271,FALSE),LEN(VLOOKUP($A131,csapatok!$A:$BL,AD$271,FALSE))-6),'csapat-ranglista'!$A:$CC,AD$272,FALSE)/8,VLOOKUP(VLOOKUP($A131,csapatok!$A:$BL,AD$271,FALSE),'csapat-ranglista'!$A:$CC,AD$272,FALSE)/4),0)</f>
        <v>0</v>
      </c>
      <c r="AE131" s="226">
        <f>IFERROR(IF(RIGHT(VLOOKUP($A131,csapatok!$A:$BL,AE$271,FALSE),5)="Csere",VLOOKUP(LEFT(VLOOKUP($A131,csapatok!$A:$BL,AE$271,FALSE),LEN(VLOOKUP($A131,csapatok!$A:$BL,AE$271,FALSE))-6),'csapat-ranglista'!$A:$CC,AE$272,FALSE)/8,VLOOKUP(VLOOKUP($A131,csapatok!$A:$BL,AE$271,FALSE),'csapat-ranglista'!$A:$CC,AE$272,FALSE)/4),0)</f>
        <v>0</v>
      </c>
      <c r="AF131" s="226">
        <f>IFERROR(IF(RIGHT(VLOOKUP($A131,csapatok!$A:$BL,AF$271,FALSE),5)="Csere",VLOOKUP(LEFT(VLOOKUP($A131,csapatok!$A:$BL,AF$271,FALSE),LEN(VLOOKUP($A131,csapatok!$A:$BL,AF$271,FALSE))-6),'csapat-ranglista'!$A:$CC,AF$272,FALSE)/8,VLOOKUP(VLOOKUP($A131,csapatok!$A:$BL,AF$271,FALSE),'csapat-ranglista'!$A:$CC,AF$272,FALSE)/4),0)</f>
        <v>0</v>
      </c>
      <c r="AG131" s="226">
        <f>IFERROR(IF(RIGHT(VLOOKUP($A131,csapatok!$A:$BL,AG$271,FALSE),5)="Csere",VLOOKUP(LEFT(VLOOKUP($A131,csapatok!$A:$BL,AG$271,FALSE),LEN(VLOOKUP($A131,csapatok!$A:$BL,AG$271,FALSE))-6),'csapat-ranglista'!$A:$CC,AG$272,FALSE)/8,VLOOKUP(VLOOKUP($A131,csapatok!$A:$BL,AG$271,FALSE),'csapat-ranglista'!$A:$CC,AG$272,FALSE)/4),0)</f>
        <v>0</v>
      </c>
      <c r="AH131" s="226">
        <f>IFERROR(IF(RIGHT(VLOOKUP($A131,csapatok!$A:$BL,AH$271,FALSE),5)="Csere",VLOOKUP(LEFT(VLOOKUP($A131,csapatok!$A:$BL,AH$271,FALSE),LEN(VLOOKUP($A131,csapatok!$A:$BL,AH$271,FALSE))-6),'csapat-ranglista'!$A:$CC,AH$272,FALSE)/8,VLOOKUP(VLOOKUP($A131,csapatok!$A:$BL,AH$271,FALSE),'csapat-ranglista'!$A:$CC,AH$272,FALSE)/4),0)</f>
        <v>0</v>
      </c>
      <c r="AI131" s="226">
        <f>IFERROR(IF(RIGHT(VLOOKUP($A131,csapatok!$A:$BL,AI$271,FALSE),5)="Csere",VLOOKUP(LEFT(VLOOKUP($A131,csapatok!$A:$BL,AI$271,FALSE),LEN(VLOOKUP($A131,csapatok!$A:$BL,AI$271,FALSE))-6),'csapat-ranglista'!$A:$CC,AI$272,FALSE)/8,VLOOKUP(VLOOKUP($A131,csapatok!$A:$BL,AI$271,FALSE),'csapat-ranglista'!$A:$CC,AI$272,FALSE)/4),0)</f>
        <v>0</v>
      </c>
      <c r="AJ131" s="226">
        <f>IFERROR(IF(RIGHT(VLOOKUP($A131,csapatok!$A:$BL,AJ$271,FALSE),5)="Csere",VLOOKUP(LEFT(VLOOKUP($A131,csapatok!$A:$BL,AJ$271,FALSE),LEN(VLOOKUP($A131,csapatok!$A:$BL,AJ$271,FALSE))-6),'csapat-ranglista'!$A:$CC,AJ$272,FALSE)/8,VLOOKUP(VLOOKUP($A131,csapatok!$A:$BL,AJ$271,FALSE),'csapat-ranglista'!$A:$CC,AJ$272,FALSE)/2),0)</f>
        <v>0</v>
      </c>
      <c r="AK131" s="226">
        <f>IFERROR(IF(RIGHT(VLOOKUP($A131,csapatok!$A:$CN,AK$271,FALSE),5)="Csere",VLOOKUP(LEFT(VLOOKUP($A131,csapatok!$A:$CN,AK$271,FALSE),LEN(VLOOKUP($A131,csapatok!$A:$CN,AK$271,FALSE))-6),'csapat-ranglista'!$A:$CC,AK$272,FALSE)/8,VLOOKUP(VLOOKUP($A131,csapatok!$A:$CN,AK$271,FALSE),'csapat-ranglista'!$A:$CC,AK$272,FALSE)/4),0)</f>
        <v>0</v>
      </c>
      <c r="AL131" s="226">
        <f>IFERROR(IF(RIGHT(VLOOKUP($A131,csapatok!$A:$CN,AL$271,FALSE),5)="Csere",VLOOKUP(LEFT(VLOOKUP($A131,csapatok!$A:$CN,AL$271,FALSE),LEN(VLOOKUP($A131,csapatok!$A:$CN,AL$271,FALSE))-6),'csapat-ranglista'!$A:$CC,AL$272,FALSE)/8,VLOOKUP(VLOOKUP($A131,csapatok!$A:$CN,AL$271,FALSE),'csapat-ranglista'!$A:$CC,AL$272,FALSE)/4),0)</f>
        <v>0</v>
      </c>
      <c r="AM131" s="226">
        <f>IFERROR(IF(RIGHT(VLOOKUP($A131,csapatok!$A:$CN,AM$271,FALSE),5)="Csere",VLOOKUP(LEFT(VLOOKUP($A131,csapatok!$A:$CN,AM$271,FALSE),LEN(VLOOKUP($A131,csapatok!$A:$CN,AM$271,FALSE))-6),'csapat-ranglista'!$A:$CC,AM$272,FALSE)/8,VLOOKUP(VLOOKUP($A131,csapatok!$A:$CN,AM$271,FALSE),'csapat-ranglista'!$A:$CC,AM$272,FALSE)/4),0)</f>
        <v>0</v>
      </c>
      <c r="AN131" s="226">
        <f>IFERROR(IF(RIGHT(VLOOKUP($A131,csapatok!$A:$CN,AN$271,FALSE),5)="Csere",VLOOKUP(LEFT(VLOOKUP($A131,csapatok!$A:$CN,AN$271,FALSE),LEN(VLOOKUP($A131,csapatok!$A:$CN,AN$271,FALSE))-6),'csapat-ranglista'!$A:$CC,AN$272,FALSE)/8,VLOOKUP(VLOOKUP($A131,csapatok!$A:$CN,AN$271,FALSE),'csapat-ranglista'!$A:$CC,AN$272,FALSE)/4),0)</f>
        <v>0</v>
      </c>
      <c r="AO131" s="226">
        <f>IFERROR(IF(RIGHT(VLOOKUP($A131,csapatok!$A:$CN,AO$271,FALSE),5)="Csere",VLOOKUP(LEFT(VLOOKUP($A131,csapatok!$A:$CN,AO$271,FALSE),LEN(VLOOKUP($A131,csapatok!$A:$CN,AO$271,FALSE))-6),'csapat-ranglista'!$A:$CC,AO$272,FALSE)/8,VLOOKUP(VLOOKUP($A131,csapatok!$A:$CN,AO$271,FALSE),'csapat-ranglista'!$A:$CC,AO$272,FALSE)/4),0)</f>
        <v>0</v>
      </c>
      <c r="AP131" s="226">
        <f>IFERROR(IF(RIGHT(VLOOKUP($A131,csapatok!$A:$CN,AP$271,FALSE),5)="Csere",VLOOKUP(LEFT(VLOOKUP($A131,csapatok!$A:$CN,AP$271,FALSE),LEN(VLOOKUP($A131,csapatok!$A:$CN,AP$271,FALSE))-6),'csapat-ranglista'!$A:$CC,AP$272,FALSE)/8,VLOOKUP(VLOOKUP($A131,csapatok!$A:$CN,AP$271,FALSE),'csapat-ranglista'!$A:$CC,AP$272,FALSE)/4),0)</f>
        <v>0</v>
      </c>
      <c r="AQ131" s="226">
        <f>IFERROR(IF(RIGHT(VLOOKUP($A131,csapatok!$A:$CN,AQ$271,FALSE),5)="Csere",VLOOKUP(LEFT(VLOOKUP($A131,csapatok!$A:$CN,AQ$271,FALSE),LEN(VLOOKUP($A131,csapatok!$A:$CN,AQ$271,FALSE))-6),'csapat-ranglista'!$A:$CC,AQ$272,FALSE)/8,VLOOKUP(VLOOKUP($A131,csapatok!$A:$CN,AQ$271,FALSE),'csapat-ranglista'!$A:$CC,AQ$272,FALSE)/4),0)</f>
        <v>0</v>
      </c>
      <c r="AR131" s="226">
        <f>IFERROR(IF(RIGHT(VLOOKUP($A131,csapatok!$A:$CN,AR$271,FALSE),5)="Csere",VLOOKUP(LEFT(VLOOKUP($A131,csapatok!$A:$CN,AR$271,FALSE),LEN(VLOOKUP($A131,csapatok!$A:$CN,AR$271,FALSE))-6),'csapat-ranglista'!$A:$CC,AR$272,FALSE)/8,VLOOKUP(VLOOKUP($A131,csapatok!$A:$CN,AR$271,FALSE),'csapat-ranglista'!$A:$CC,AR$272,FALSE)/4),0)</f>
        <v>0</v>
      </c>
      <c r="AS131" s="226">
        <f>IFERROR(IF(RIGHT(VLOOKUP($A131,csapatok!$A:$CN,AS$271,FALSE),5)="Csere",VLOOKUP(LEFT(VLOOKUP($A131,csapatok!$A:$CN,AS$271,FALSE),LEN(VLOOKUP($A131,csapatok!$A:$CN,AS$271,FALSE))-6),'csapat-ranglista'!$A:$CC,AS$272,FALSE)/8,VLOOKUP(VLOOKUP($A131,csapatok!$A:$CN,AS$271,FALSE),'csapat-ranglista'!$A:$CC,AS$272,FALSE)/4),0)</f>
        <v>0</v>
      </c>
      <c r="AT131" s="226">
        <f>IFERROR(IF(RIGHT(VLOOKUP($A131,csapatok!$A:$CN,AT$271,FALSE),5)="Csere",VLOOKUP(LEFT(VLOOKUP($A131,csapatok!$A:$CN,AT$271,FALSE),LEN(VLOOKUP($A131,csapatok!$A:$CN,AT$271,FALSE))-6),'csapat-ranglista'!$A:$CC,AT$272,FALSE)/8,VLOOKUP(VLOOKUP($A131,csapatok!$A:$CN,AT$271,FALSE),'csapat-ranglista'!$A:$CC,AT$272,FALSE)/4),0)</f>
        <v>0</v>
      </c>
      <c r="AU131" s="226">
        <f>IFERROR(IF(RIGHT(VLOOKUP($A131,csapatok!$A:$CN,AU$271,FALSE),5)="Csere",VLOOKUP(LEFT(VLOOKUP($A131,csapatok!$A:$CN,AU$271,FALSE),LEN(VLOOKUP($A131,csapatok!$A:$CN,AU$271,FALSE))-6),'csapat-ranglista'!$A:$CC,AU$272,FALSE)/8,VLOOKUP(VLOOKUP($A131,csapatok!$A:$CN,AU$271,FALSE),'csapat-ranglista'!$A:$CC,AU$272,FALSE)/4),0)</f>
        <v>0</v>
      </c>
      <c r="AV131" s="226">
        <f>IFERROR(IF(RIGHT(VLOOKUP($A131,csapatok!$A:$CN,AV$271,FALSE),5)="Csere",VLOOKUP(LEFT(VLOOKUP($A131,csapatok!$A:$CN,AV$271,FALSE),LEN(VLOOKUP($A131,csapatok!$A:$CN,AV$271,FALSE))-6),'csapat-ranglista'!$A:$CC,AV$272,FALSE)/8,VLOOKUP(VLOOKUP($A131,csapatok!$A:$CN,AV$271,FALSE),'csapat-ranglista'!$A:$CC,AV$272,FALSE)/4),0)</f>
        <v>0</v>
      </c>
      <c r="AW131" s="226">
        <f>IFERROR(IF(RIGHT(VLOOKUP($A131,csapatok!$A:$CN,AW$271,FALSE),5)="Csere",VLOOKUP(LEFT(VLOOKUP($A131,csapatok!$A:$CN,AW$271,FALSE),LEN(VLOOKUP($A131,csapatok!$A:$CN,AW$271,FALSE))-6),'csapat-ranglista'!$A:$CC,AW$272,FALSE)/8,VLOOKUP(VLOOKUP($A131,csapatok!$A:$CN,AW$271,FALSE),'csapat-ranglista'!$A:$CC,AW$272,FALSE)/4),0)</f>
        <v>0</v>
      </c>
      <c r="AX131" s="226">
        <f>IFERROR(IF(RIGHT(VLOOKUP($A131,csapatok!$A:$CN,AX$271,FALSE),5)="Csere",VLOOKUP(LEFT(VLOOKUP($A131,csapatok!$A:$CN,AX$271,FALSE),LEN(VLOOKUP($A131,csapatok!$A:$CN,AX$271,FALSE))-6),'csapat-ranglista'!$A:$CC,AX$272,FALSE)/8,VLOOKUP(VLOOKUP($A131,csapatok!$A:$CN,AX$271,FALSE),'csapat-ranglista'!$A:$CC,AX$272,FALSE)/4),0)</f>
        <v>0</v>
      </c>
      <c r="AY131" s="226">
        <f>IFERROR(IF(RIGHT(VLOOKUP($A131,csapatok!$A:$GR,AY$271,FALSE),5)="Csere",VLOOKUP(LEFT(VLOOKUP($A131,csapatok!$A:$GR,AY$271,FALSE),LEN(VLOOKUP($A131,csapatok!$A:$GR,AY$271,FALSE))-6),'csapat-ranglista'!$A:$CC,AY$272,FALSE)/8,VLOOKUP(VLOOKUP($A131,csapatok!$A:$GR,AY$271,FALSE),'csapat-ranglista'!$A:$CC,AY$272,FALSE)/4),0)</f>
        <v>0</v>
      </c>
      <c r="AZ131" s="226">
        <f>IFERROR(IF(RIGHT(VLOOKUP($A131,csapatok!$A:$GR,AZ$271,FALSE),5)="Csere",VLOOKUP(LEFT(VLOOKUP($A131,csapatok!$A:$GR,AZ$271,FALSE),LEN(VLOOKUP($A131,csapatok!$A:$GR,AZ$271,FALSE))-6),'csapat-ranglista'!$A:$CC,AZ$272,FALSE)/8,VLOOKUP(VLOOKUP($A131,csapatok!$A:$GR,AZ$271,FALSE),'csapat-ranglista'!$A:$CC,AZ$272,FALSE)/4),0)</f>
        <v>0</v>
      </c>
      <c r="BA131" s="226">
        <f>IFERROR(IF(RIGHT(VLOOKUP($A131,csapatok!$A:$GR,BA$271,FALSE),5)="Csere",VLOOKUP(LEFT(VLOOKUP($A131,csapatok!$A:$GR,BA$271,FALSE),LEN(VLOOKUP($A131,csapatok!$A:$GR,BA$271,FALSE))-6),'csapat-ranglista'!$A:$CC,BA$272,FALSE)/8,VLOOKUP(VLOOKUP($A131,csapatok!$A:$GR,BA$271,FALSE),'csapat-ranglista'!$A:$CC,BA$272,FALSE)/4),0)</f>
        <v>0</v>
      </c>
      <c r="BB131" s="226">
        <f>IFERROR(IF(RIGHT(VLOOKUP($A131,csapatok!$A:$GR,BB$271,FALSE),5)="Csere",VLOOKUP(LEFT(VLOOKUP($A131,csapatok!$A:$GR,BB$271,FALSE),LEN(VLOOKUP($A131,csapatok!$A:$GR,BB$271,FALSE))-6),'csapat-ranglista'!$A:$CC,BB$272,FALSE)/8,VLOOKUP(VLOOKUP($A131,csapatok!$A:$GR,BB$271,FALSE),'csapat-ranglista'!$A:$CC,BB$272,FALSE)/4),0)</f>
        <v>0</v>
      </c>
      <c r="BC131" s="227">
        <f>versenyek!$ES$11*IFERROR(VLOOKUP(VLOOKUP($A131,versenyek!ER:ET,3,FALSE),szabalyok!$A$16:$B$23,2,FALSE)/4,0)</f>
        <v>0</v>
      </c>
      <c r="BD131" s="227">
        <f>versenyek!$EV$11*IFERROR(VLOOKUP(VLOOKUP($A131,versenyek!EU:EW,3,FALSE),szabalyok!$A$16:$B$23,2,FALSE)/4,0)</f>
        <v>0</v>
      </c>
      <c r="BE131" s="226">
        <f>IFERROR(IF(RIGHT(VLOOKUP($A131,csapatok!$A:$GR,BE$271,FALSE),5)="Csere",VLOOKUP(LEFT(VLOOKUP($A131,csapatok!$A:$GR,BE$271,FALSE),LEN(VLOOKUP($A131,csapatok!$A:$GR,BE$271,FALSE))-6),'csapat-ranglista'!$A:$CC,BE$272,FALSE)/8,VLOOKUP(VLOOKUP($A131,csapatok!$A:$GR,BE$271,FALSE),'csapat-ranglista'!$A:$CC,BE$272,FALSE)/4),0)</f>
        <v>0</v>
      </c>
      <c r="BF131" s="226">
        <f>IFERROR(IF(RIGHT(VLOOKUP($A131,csapatok!$A:$GR,BF$271,FALSE),5)="Csere",VLOOKUP(LEFT(VLOOKUP($A131,csapatok!$A:$GR,BF$271,FALSE),LEN(VLOOKUP($A131,csapatok!$A:$GR,BF$271,FALSE))-6),'csapat-ranglista'!$A:$CC,BF$272,FALSE)/8,VLOOKUP(VLOOKUP($A131,csapatok!$A:$GR,BF$271,FALSE),'csapat-ranglista'!$A:$CC,BF$272,FALSE)/4),0)</f>
        <v>0</v>
      </c>
      <c r="BG131" s="226">
        <f>IFERROR(IF(RIGHT(VLOOKUP($A131,csapatok!$A:$GR,BG$271,FALSE),5)="Csere",VLOOKUP(LEFT(VLOOKUP($A131,csapatok!$A:$GR,BG$271,FALSE),LEN(VLOOKUP($A131,csapatok!$A:$GR,BG$271,FALSE))-6),'csapat-ranglista'!$A:$CC,BG$272,FALSE)/8,VLOOKUP(VLOOKUP($A131,csapatok!$A:$GR,BG$271,FALSE),'csapat-ranglista'!$A:$CC,BG$272,FALSE)/4),0)</f>
        <v>0</v>
      </c>
      <c r="BH131" s="226">
        <f>IFERROR(IF(RIGHT(VLOOKUP($A131,csapatok!$A:$GR,BH$271,FALSE),5)="Csere",VLOOKUP(LEFT(VLOOKUP($A131,csapatok!$A:$GR,BH$271,FALSE),LEN(VLOOKUP($A131,csapatok!$A:$GR,BH$271,FALSE))-6),'csapat-ranglista'!$A:$CC,BH$272,FALSE)/8,VLOOKUP(VLOOKUP($A131,csapatok!$A:$GR,BH$271,FALSE),'csapat-ranglista'!$A:$CC,BH$272,FALSE)/4),0)</f>
        <v>0</v>
      </c>
      <c r="BI131" s="226">
        <f>IFERROR(IF(RIGHT(VLOOKUP($A131,csapatok!$A:$GR,BI$271,FALSE),5)="Csere",VLOOKUP(LEFT(VLOOKUP($A131,csapatok!$A:$GR,BI$271,FALSE),LEN(VLOOKUP($A131,csapatok!$A:$GR,BI$271,FALSE))-6),'csapat-ranglista'!$A:$CC,BI$272,FALSE)/8,VLOOKUP(VLOOKUP($A131,csapatok!$A:$GR,BI$271,FALSE),'csapat-ranglista'!$A:$CC,BI$272,FALSE)/4),0)</f>
        <v>0</v>
      </c>
      <c r="BJ131" s="226">
        <f>IFERROR(IF(RIGHT(VLOOKUP($A131,csapatok!$A:$GR,BJ$271,FALSE),5)="Csere",VLOOKUP(LEFT(VLOOKUP($A131,csapatok!$A:$GR,BJ$271,FALSE),LEN(VLOOKUP($A131,csapatok!$A:$GR,BJ$271,FALSE))-6),'csapat-ranglista'!$A:$CC,BJ$272,FALSE)/8,VLOOKUP(VLOOKUP($A131,csapatok!$A:$GR,BJ$271,FALSE),'csapat-ranglista'!$A:$CC,BJ$272,FALSE)/4),0)</f>
        <v>0</v>
      </c>
      <c r="BK131" s="226">
        <f>IFERROR(IF(RIGHT(VLOOKUP($A131,csapatok!$A:$GR,BK$271,FALSE),5)="Csere",VLOOKUP(LEFT(VLOOKUP($A131,csapatok!$A:$GR,BK$271,FALSE),LEN(VLOOKUP($A131,csapatok!$A:$GR,BK$271,FALSE))-6),'csapat-ranglista'!$A:$CC,BK$272,FALSE)/8,VLOOKUP(VLOOKUP($A131,csapatok!$A:$GR,BK$271,FALSE),'csapat-ranglista'!$A:$CC,BK$272,FALSE)/4),0)</f>
        <v>0</v>
      </c>
      <c r="BL131" s="226">
        <f>IFERROR(IF(RIGHT(VLOOKUP($A131,csapatok!$A:$GR,BL$271,FALSE),5)="Csere",VLOOKUP(LEFT(VLOOKUP($A131,csapatok!$A:$GR,BL$271,FALSE),LEN(VLOOKUP($A131,csapatok!$A:$GR,BL$271,FALSE))-6),'csapat-ranglista'!$A:$CC,BL$272,FALSE)/8,VLOOKUP(VLOOKUP($A131,csapatok!$A:$GR,BL$271,FALSE),'csapat-ranglista'!$A:$CC,BL$272,FALSE)/4),0)</f>
        <v>0</v>
      </c>
      <c r="BM131" s="226">
        <f>IFERROR(IF(RIGHT(VLOOKUP($A131,csapatok!$A:$GR,BM$271,FALSE),5)="Csere",VLOOKUP(LEFT(VLOOKUP($A131,csapatok!$A:$GR,BM$271,FALSE),LEN(VLOOKUP($A131,csapatok!$A:$GR,BM$271,FALSE))-6),'csapat-ranglista'!$A:$CC,BM$272,FALSE)/8,VLOOKUP(VLOOKUP($A131,csapatok!$A:$GR,BM$271,FALSE),'csapat-ranglista'!$A:$CC,BM$272,FALSE)/4),0)</f>
        <v>0</v>
      </c>
      <c r="BN131" s="226">
        <f>IFERROR(IF(RIGHT(VLOOKUP($A131,csapatok!$A:$GR,BN$271,FALSE),5)="Csere",VLOOKUP(LEFT(VLOOKUP($A131,csapatok!$A:$GR,BN$271,FALSE),LEN(VLOOKUP($A131,csapatok!$A:$GR,BN$271,FALSE))-6),'csapat-ranglista'!$A:$CC,BN$272,FALSE)/8,VLOOKUP(VLOOKUP($A131,csapatok!$A:$GR,BN$271,FALSE),'csapat-ranglista'!$A:$CC,BN$272,FALSE)/4),0)</f>
        <v>0</v>
      </c>
      <c r="BO131" s="226">
        <f>IFERROR(IF(RIGHT(VLOOKUP($A131,csapatok!$A:$GR,BO$271,FALSE),5)="Csere",VLOOKUP(LEFT(VLOOKUP($A131,csapatok!$A:$GR,BO$271,FALSE),LEN(VLOOKUP($A131,csapatok!$A:$GR,BO$271,FALSE))-6),'csapat-ranglista'!$A:$CC,BO$272,FALSE)/8,VLOOKUP(VLOOKUP($A131,csapatok!$A:$GR,BO$271,FALSE),'csapat-ranglista'!$A:$CC,BO$272,FALSE)/4),0)</f>
        <v>0</v>
      </c>
      <c r="BP131" s="226">
        <f>IFERROR(IF(RIGHT(VLOOKUP($A131,csapatok!$A:$GR,BP$271,FALSE),5)="Csere",VLOOKUP(LEFT(VLOOKUP($A131,csapatok!$A:$GR,BP$271,FALSE),LEN(VLOOKUP($A131,csapatok!$A:$GR,BP$271,FALSE))-6),'csapat-ranglista'!$A:$CC,BP$272,FALSE)/8,VLOOKUP(VLOOKUP($A131,csapatok!$A:$GR,BP$271,FALSE),'csapat-ranglista'!$A:$CC,BP$272,FALSE)/4),0)</f>
        <v>0</v>
      </c>
      <c r="BQ131" s="226">
        <f>IFERROR(IF(RIGHT(VLOOKUP($A131,csapatok!$A:$GR,BQ$271,FALSE),5)="Csere",VLOOKUP(LEFT(VLOOKUP($A131,csapatok!$A:$GR,BQ$271,FALSE),LEN(VLOOKUP($A131,csapatok!$A:$GR,BQ$271,FALSE))-6),'csapat-ranglista'!$A:$CC,BQ$272,FALSE)/8,VLOOKUP(VLOOKUP($A131,csapatok!$A:$GR,BQ$271,FALSE),'csapat-ranglista'!$A:$CC,BQ$272,FALSE)/4),0)</f>
        <v>0</v>
      </c>
      <c r="BR131" s="226">
        <f>IFERROR(IF(RIGHT(VLOOKUP($A131,csapatok!$A:$GR,BR$271,FALSE),5)="Csere",VLOOKUP(LEFT(VLOOKUP($A131,csapatok!$A:$GR,BR$271,FALSE),LEN(VLOOKUP($A131,csapatok!$A:$GR,BR$271,FALSE))-6),'csapat-ranglista'!$A:$CC,BR$272,FALSE)/8,VLOOKUP(VLOOKUP($A131,csapatok!$A:$GR,BR$271,FALSE),'csapat-ranglista'!$A:$CC,BR$272,FALSE)/4),0)</f>
        <v>0</v>
      </c>
      <c r="BS131" s="226">
        <f>IFERROR(IF(RIGHT(VLOOKUP($A131,csapatok!$A:$GR,BS$271,FALSE),5)="Csere",VLOOKUP(LEFT(VLOOKUP($A131,csapatok!$A:$GR,BS$271,FALSE),LEN(VLOOKUP($A131,csapatok!$A:$GR,BS$271,FALSE))-6),'csapat-ranglista'!$A:$CC,BS$272,FALSE)/8,VLOOKUP(VLOOKUP($A131,csapatok!$A:$GR,BS$271,FALSE),'csapat-ranglista'!$A:$CC,BS$272,FALSE)/4),0)</f>
        <v>0</v>
      </c>
      <c r="BT131" s="226">
        <f>IFERROR(IF(RIGHT(VLOOKUP($A131,csapatok!$A:$GR,BT$271,FALSE),5)="Csere",VLOOKUP(LEFT(VLOOKUP($A131,csapatok!$A:$GR,BT$271,FALSE),LEN(VLOOKUP($A131,csapatok!$A:$GR,BT$271,FALSE))-6),'csapat-ranglista'!$A:$CC,BT$272,FALSE)/8,VLOOKUP(VLOOKUP($A131,csapatok!$A:$GR,BT$271,FALSE),'csapat-ranglista'!$A:$CC,BT$272,FALSE)/4),0)</f>
        <v>0</v>
      </c>
      <c r="BU131" s="226">
        <f>IFERROR(IF(RIGHT(VLOOKUP($A131,csapatok!$A:$GR,BU$271,FALSE),5)="Csere",VLOOKUP(LEFT(VLOOKUP($A131,csapatok!$A:$GR,BU$271,FALSE),LEN(VLOOKUP($A131,csapatok!$A:$GR,BU$271,FALSE))-6),'csapat-ranglista'!$A:$CC,BU$272,FALSE)/8,VLOOKUP(VLOOKUP($A131,csapatok!$A:$GR,BU$271,FALSE),'csapat-ranglista'!$A:$CC,BU$272,FALSE)/4),0)</f>
        <v>0</v>
      </c>
      <c r="BV131" s="226">
        <f>IFERROR(IF(RIGHT(VLOOKUP($A131,csapatok!$A:$GR,BV$271,FALSE),5)="Csere",VLOOKUP(LEFT(VLOOKUP($A131,csapatok!$A:$GR,BV$271,FALSE),LEN(VLOOKUP($A131,csapatok!$A:$GR,BV$271,FALSE))-6),'csapat-ranglista'!$A:$CC,BV$272,FALSE)/8,VLOOKUP(VLOOKUP($A131,csapatok!$A:$GR,BV$271,FALSE),'csapat-ranglista'!$A:$CC,BV$272,FALSE)/4),0)</f>
        <v>0</v>
      </c>
      <c r="BW131" s="226">
        <f>IFERROR(IF(RIGHT(VLOOKUP($A131,csapatok!$A:$GR,BW$271,FALSE),5)="Csere",VLOOKUP(LEFT(VLOOKUP($A131,csapatok!$A:$GR,BW$271,FALSE),LEN(VLOOKUP($A131,csapatok!$A:$GR,BW$271,FALSE))-6),'csapat-ranglista'!$A:$CC,BW$272,FALSE)/8,VLOOKUP(VLOOKUP($A131,csapatok!$A:$GR,BW$271,FALSE),'csapat-ranglista'!$A:$CC,BW$272,FALSE)/4),0)</f>
        <v>0</v>
      </c>
      <c r="BX131" s="226">
        <f>IFERROR(IF(RIGHT(VLOOKUP($A131,csapatok!$A:$GR,BX$271,FALSE),5)="Csere",VLOOKUP(LEFT(VLOOKUP($A131,csapatok!$A:$GR,BX$271,FALSE),LEN(VLOOKUP($A131,csapatok!$A:$GR,BX$271,FALSE))-6),'csapat-ranglista'!$A:$CC,BX$272,FALSE)/8,VLOOKUP(VLOOKUP($A131,csapatok!$A:$GR,BX$271,FALSE),'csapat-ranglista'!$A:$CC,BX$272,FALSE)/4),0)</f>
        <v>0</v>
      </c>
      <c r="BY131" s="226">
        <f>IFERROR(IF(RIGHT(VLOOKUP($A131,csapatok!$A:$GR,BY$271,FALSE),5)="Csere",VLOOKUP(LEFT(VLOOKUP($A131,csapatok!$A:$GR,BY$271,FALSE),LEN(VLOOKUP($A131,csapatok!$A:$GR,BY$271,FALSE))-6),'csapat-ranglista'!$A:$CC,BY$272,FALSE)/8,VLOOKUP(VLOOKUP($A131,csapatok!$A:$GR,BY$271,FALSE),'csapat-ranglista'!$A:$CC,BY$272,FALSE)/4),0)</f>
        <v>0</v>
      </c>
      <c r="BZ131" s="226">
        <f>IFERROR(IF(RIGHT(VLOOKUP($A131,csapatok!$A:$GR,BZ$271,FALSE),5)="Csere",VLOOKUP(LEFT(VLOOKUP($A131,csapatok!$A:$GR,BZ$271,FALSE),LEN(VLOOKUP($A131,csapatok!$A:$GR,BZ$271,FALSE))-6),'csapat-ranglista'!$A:$CC,BZ$272,FALSE)/8,VLOOKUP(VLOOKUP($A131,csapatok!$A:$GR,BZ$271,FALSE),'csapat-ranglista'!$A:$CC,BZ$272,FALSE)/4),0)</f>
        <v>0</v>
      </c>
      <c r="CA131" s="226">
        <f>IFERROR(IF(RIGHT(VLOOKUP($A131,csapatok!$A:$GR,CA$271,FALSE),5)="Csere",VLOOKUP(LEFT(VLOOKUP($A131,csapatok!$A:$GR,CA$271,FALSE),LEN(VLOOKUP($A131,csapatok!$A:$GR,CA$271,FALSE))-6),'csapat-ranglista'!$A:$CC,CA$272,FALSE)/8,VLOOKUP(VLOOKUP($A131,csapatok!$A:$GR,CA$271,FALSE),'csapat-ranglista'!$A:$CC,CA$272,FALSE)/4),0)</f>
        <v>0</v>
      </c>
      <c r="CB131" s="226">
        <f>IFERROR(IF(RIGHT(VLOOKUP($A131,csapatok!$A:$GR,CB$271,FALSE),5)="Csere",VLOOKUP(LEFT(VLOOKUP($A131,csapatok!$A:$GR,CB$271,FALSE),LEN(VLOOKUP($A131,csapatok!$A:$GR,CB$271,FALSE))-6),'csapat-ranglista'!$A:$CC,CB$272,FALSE)/8,VLOOKUP(VLOOKUP($A131,csapatok!$A:$GR,CB$271,FALSE),'csapat-ranglista'!$A:$CC,CB$272,FALSE)/4),0)</f>
        <v>0</v>
      </c>
      <c r="CC131" s="226">
        <f>IFERROR(IF(RIGHT(VLOOKUP($A131,csapatok!$A:$GR,CC$271,FALSE),5)="Csere",VLOOKUP(LEFT(VLOOKUP($A131,csapatok!$A:$GR,CC$271,FALSE),LEN(VLOOKUP($A131,csapatok!$A:$GR,CC$271,FALSE))-6),'csapat-ranglista'!$A:$CC,CC$272,FALSE)/8,VLOOKUP(VLOOKUP($A131,csapatok!$A:$GR,CC$271,FALSE),'csapat-ranglista'!$A:$CC,CC$272,FALSE)/4),0)</f>
        <v>0</v>
      </c>
      <c r="CD131" s="226">
        <f>IFERROR(IF(RIGHT(VLOOKUP($A131,csapatok!$A:$GR,CD$271,FALSE),5)="Csere",VLOOKUP(LEFT(VLOOKUP($A131,csapatok!$A:$GR,CD$271,FALSE),LEN(VLOOKUP($A131,csapatok!$A:$GR,CD$271,FALSE))-6),'csapat-ranglista'!$A:$CC,CD$272,FALSE)/8,VLOOKUP(VLOOKUP($A131,csapatok!$A:$GR,CD$271,FALSE),'csapat-ranglista'!$A:$CC,CD$272,FALSE)/4),0)</f>
        <v>0</v>
      </c>
      <c r="CE131" s="226">
        <f>IFERROR(IF(RIGHT(VLOOKUP($A131,csapatok!$A:$GR,CE$271,FALSE),5)="Csere",VLOOKUP(LEFT(VLOOKUP($A131,csapatok!$A:$GR,CE$271,FALSE),LEN(VLOOKUP($A131,csapatok!$A:$GR,CE$271,FALSE))-6),'csapat-ranglista'!$A:$CC,CE$272,FALSE)/8,VLOOKUP(VLOOKUP($A131,csapatok!$A:$GR,CE$271,FALSE),'csapat-ranglista'!$A:$CC,CE$272,FALSE)/4),0)</f>
        <v>0</v>
      </c>
      <c r="CF131" s="226">
        <f>IFERROR(IF(RIGHT(VLOOKUP($A131,csapatok!$A:$GR,CF$271,FALSE),5)="Csere",VLOOKUP(LEFT(VLOOKUP($A131,csapatok!$A:$GR,CF$271,FALSE),LEN(VLOOKUP($A131,csapatok!$A:$GR,CF$271,FALSE))-6),'csapat-ranglista'!$A:$CC,CF$272,FALSE)/8,VLOOKUP(VLOOKUP($A131,csapatok!$A:$GR,CF$271,FALSE),'csapat-ranglista'!$A:$CC,CF$272,FALSE)/4),0)</f>
        <v>0</v>
      </c>
      <c r="CG131" s="226">
        <f>IFERROR(IF(RIGHT(VLOOKUP($A131,csapatok!$A:$GR,CG$271,FALSE),5)="Csere",VLOOKUP(LEFT(VLOOKUP($A131,csapatok!$A:$GR,CG$271,FALSE),LEN(VLOOKUP($A131,csapatok!$A:$GR,CG$271,FALSE))-6),'csapat-ranglista'!$A:$CC,CG$272,FALSE)/8,VLOOKUP(VLOOKUP($A131,csapatok!$A:$GR,CG$271,FALSE),'csapat-ranglista'!$A:$CC,CG$272,FALSE)/4),0)</f>
        <v>0</v>
      </c>
      <c r="CH131" s="226">
        <f>IFERROR(IF(RIGHT(VLOOKUP($A131,csapatok!$A:$GR,CH$271,FALSE),5)="Csere",VLOOKUP(LEFT(VLOOKUP($A131,csapatok!$A:$GR,CH$271,FALSE),LEN(VLOOKUP($A131,csapatok!$A:$GR,CH$271,FALSE))-6),'csapat-ranglista'!$A:$CC,CH$272,FALSE)/8,VLOOKUP(VLOOKUP($A131,csapatok!$A:$GR,CH$271,FALSE),'csapat-ranglista'!$A:$CC,CH$272,FALSE)/4),0)</f>
        <v>0</v>
      </c>
      <c r="CI131" s="226">
        <f>IFERROR(IF(RIGHT(VLOOKUP($A131,csapatok!$A:$GR,CI$271,FALSE),5)="Csere",VLOOKUP(LEFT(VLOOKUP($A131,csapatok!$A:$GR,CI$271,FALSE),LEN(VLOOKUP($A131,csapatok!$A:$GR,CI$271,FALSE))-6),'csapat-ranglista'!$A:$CC,CI$272,FALSE)/8,VLOOKUP(VLOOKUP($A131,csapatok!$A:$GR,CI$271,FALSE),'csapat-ranglista'!$A:$CC,CI$272,FALSE)/4),0)</f>
        <v>0</v>
      </c>
      <c r="CJ131" s="227">
        <f>versenyek!$IQ$11*IFERROR(VLOOKUP(VLOOKUP($A131,versenyek!IP:IR,3,FALSE),szabalyok!$A$16:$B$23,2,FALSE)/4,0)</f>
        <v>0</v>
      </c>
      <c r="CK131" s="227">
        <f>versenyek!$IT$11*IFERROR(VLOOKUP(VLOOKUP($A131,versenyek!IS:IU,3,FALSE),szabalyok!$A$16:$B$23,2,FALSE)/4,0)</f>
        <v>0</v>
      </c>
      <c r="CL131" s="226"/>
      <c r="CM131" s="250">
        <f t="shared" ref="CM131:CM194" si="6">SUM(BF131:CL131)</f>
        <v>0</v>
      </c>
    </row>
    <row r="132" spans="1:91">
      <c r="A132" s="32" t="s">
        <v>5</v>
      </c>
      <c r="B132" s="133">
        <v>25495</v>
      </c>
      <c r="C132" s="133" t="str">
        <f t="shared" si="5"/>
        <v>felnőtt</v>
      </c>
      <c r="D132" s="32" t="s">
        <v>9</v>
      </c>
      <c r="E132" s="47">
        <v>0</v>
      </c>
      <c r="F132" s="32">
        <v>0</v>
      </c>
      <c r="G132" s="32">
        <v>0</v>
      </c>
      <c r="H132" s="32">
        <v>0</v>
      </c>
      <c r="I132" s="32">
        <v>0</v>
      </c>
      <c r="J132" s="32">
        <v>0</v>
      </c>
      <c r="K132" s="32">
        <v>0</v>
      </c>
      <c r="L132" s="32">
        <v>0</v>
      </c>
      <c r="M132" s="32">
        <v>0</v>
      </c>
      <c r="N132" s="32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U132" s="32">
        <v>0</v>
      </c>
      <c r="V132" s="32">
        <v>0</v>
      </c>
      <c r="W132" s="32">
        <v>0</v>
      </c>
      <c r="X132" s="32">
        <f>IFERROR(IF(RIGHT(VLOOKUP($A132,csapatok!$A:$BL,X$271,FALSE),5)="Csere",VLOOKUP(LEFT(VLOOKUP($A132,csapatok!$A:$BL,X$271,FALSE),LEN(VLOOKUP($A132,csapatok!$A:$BL,X$271,FALSE))-6),'csapat-ranglista'!$A:$CC,X$272,FALSE)/8,VLOOKUP(VLOOKUP($A132,csapatok!$A:$BL,X$271,FALSE),'csapat-ranglista'!$A:$CC,X$272,FALSE)/4),0)</f>
        <v>0</v>
      </c>
      <c r="Y132" s="32">
        <f>IFERROR(IF(RIGHT(VLOOKUP($A132,csapatok!$A:$BL,Y$271,FALSE),5)="Csere",VLOOKUP(LEFT(VLOOKUP($A132,csapatok!$A:$BL,Y$271,FALSE),LEN(VLOOKUP($A132,csapatok!$A:$BL,Y$271,FALSE))-6),'csapat-ranglista'!$A:$CC,Y$272,FALSE)/8,VLOOKUP(VLOOKUP($A132,csapatok!$A:$BL,Y$271,FALSE),'csapat-ranglista'!$A:$CC,Y$272,FALSE)/4),0)</f>
        <v>0</v>
      </c>
      <c r="Z132" s="32">
        <f>IFERROR(IF(RIGHT(VLOOKUP($A132,csapatok!$A:$BL,Z$271,FALSE),5)="Csere",VLOOKUP(LEFT(VLOOKUP($A132,csapatok!$A:$BL,Z$271,FALSE),LEN(VLOOKUP($A132,csapatok!$A:$BL,Z$271,FALSE))-6),'csapat-ranglista'!$A:$CC,Z$272,FALSE)/8,VLOOKUP(VLOOKUP($A132,csapatok!$A:$BL,Z$271,FALSE),'csapat-ranglista'!$A:$CC,Z$272,FALSE)/4),0)</f>
        <v>0</v>
      </c>
      <c r="AA132" s="32">
        <f>IFERROR(IF(RIGHT(VLOOKUP($A132,csapatok!$A:$BL,AA$271,FALSE),5)="Csere",VLOOKUP(LEFT(VLOOKUP($A132,csapatok!$A:$BL,AA$271,FALSE),LEN(VLOOKUP($A132,csapatok!$A:$BL,AA$271,FALSE))-6),'csapat-ranglista'!$A:$CC,AA$272,FALSE)/8,VLOOKUP(VLOOKUP($A132,csapatok!$A:$BL,AA$271,FALSE),'csapat-ranglista'!$A:$CC,AA$272,FALSE)/4),0)</f>
        <v>0</v>
      </c>
      <c r="AB132" s="226">
        <f>IFERROR(IF(RIGHT(VLOOKUP($A132,csapatok!$A:$BL,AB$271,FALSE),5)="Csere",VLOOKUP(LEFT(VLOOKUP($A132,csapatok!$A:$BL,AB$271,FALSE),LEN(VLOOKUP($A132,csapatok!$A:$BL,AB$271,FALSE))-6),'csapat-ranglista'!$A:$CC,AB$272,FALSE)/8,VLOOKUP(VLOOKUP($A132,csapatok!$A:$BL,AB$271,FALSE),'csapat-ranglista'!$A:$CC,AB$272,FALSE)/4),0)</f>
        <v>0</v>
      </c>
      <c r="AC132" s="226">
        <f>IFERROR(IF(RIGHT(VLOOKUP($A132,csapatok!$A:$BL,AC$271,FALSE),5)="Csere",VLOOKUP(LEFT(VLOOKUP($A132,csapatok!$A:$BL,AC$271,FALSE),LEN(VLOOKUP($A132,csapatok!$A:$BL,AC$271,FALSE))-6),'csapat-ranglista'!$A:$CC,AC$272,FALSE)/8,VLOOKUP(VLOOKUP($A132,csapatok!$A:$BL,AC$271,FALSE),'csapat-ranglista'!$A:$CC,AC$272,FALSE)/4),0)</f>
        <v>0</v>
      </c>
      <c r="AD132" s="226">
        <f>IFERROR(IF(RIGHT(VLOOKUP($A132,csapatok!$A:$BL,AD$271,FALSE),5)="Csere",VLOOKUP(LEFT(VLOOKUP($A132,csapatok!$A:$BL,AD$271,FALSE),LEN(VLOOKUP($A132,csapatok!$A:$BL,AD$271,FALSE))-6),'csapat-ranglista'!$A:$CC,AD$272,FALSE)/8,VLOOKUP(VLOOKUP($A132,csapatok!$A:$BL,AD$271,FALSE),'csapat-ranglista'!$A:$CC,AD$272,FALSE)/4),0)</f>
        <v>0</v>
      </c>
      <c r="AE132" s="226">
        <f>IFERROR(IF(RIGHT(VLOOKUP($A132,csapatok!$A:$BL,AE$271,FALSE),5)="Csere",VLOOKUP(LEFT(VLOOKUP($A132,csapatok!$A:$BL,AE$271,FALSE),LEN(VLOOKUP($A132,csapatok!$A:$BL,AE$271,FALSE))-6),'csapat-ranglista'!$A:$CC,AE$272,FALSE)/8,VLOOKUP(VLOOKUP($A132,csapatok!$A:$BL,AE$271,FALSE),'csapat-ranglista'!$A:$CC,AE$272,FALSE)/4),0)</f>
        <v>0</v>
      </c>
      <c r="AF132" s="226">
        <f>IFERROR(IF(RIGHT(VLOOKUP($A132,csapatok!$A:$BL,AF$271,FALSE),5)="Csere",VLOOKUP(LEFT(VLOOKUP($A132,csapatok!$A:$BL,AF$271,FALSE),LEN(VLOOKUP($A132,csapatok!$A:$BL,AF$271,FALSE))-6),'csapat-ranglista'!$A:$CC,AF$272,FALSE)/8,VLOOKUP(VLOOKUP($A132,csapatok!$A:$BL,AF$271,FALSE),'csapat-ranglista'!$A:$CC,AF$272,FALSE)/4),0)</f>
        <v>0</v>
      </c>
      <c r="AG132" s="226">
        <f>IFERROR(IF(RIGHT(VLOOKUP($A132,csapatok!$A:$BL,AG$271,FALSE),5)="Csere",VLOOKUP(LEFT(VLOOKUP($A132,csapatok!$A:$BL,AG$271,FALSE),LEN(VLOOKUP($A132,csapatok!$A:$BL,AG$271,FALSE))-6),'csapat-ranglista'!$A:$CC,AG$272,FALSE)/8,VLOOKUP(VLOOKUP($A132,csapatok!$A:$BL,AG$271,FALSE),'csapat-ranglista'!$A:$CC,AG$272,FALSE)/4),0)</f>
        <v>0</v>
      </c>
      <c r="AH132" s="226">
        <f>IFERROR(IF(RIGHT(VLOOKUP($A132,csapatok!$A:$BL,AH$271,FALSE),5)="Csere",VLOOKUP(LEFT(VLOOKUP($A132,csapatok!$A:$BL,AH$271,FALSE),LEN(VLOOKUP($A132,csapatok!$A:$BL,AH$271,FALSE))-6),'csapat-ranglista'!$A:$CC,AH$272,FALSE)/8,VLOOKUP(VLOOKUP($A132,csapatok!$A:$BL,AH$271,FALSE),'csapat-ranglista'!$A:$CC,AH$272,FALSE)/4),0)</f>
        <v>0</v>
      </c>
      <c r="AI132" s="226">
        <f>IFERROR(IF(RIGHT(VLOOKUP($A132,csapatok!$A:$BL,AI$271,FALSE),5)="Csere",VLOOKUP(LEFT(VLOOKUP($A132,csapatok!$A:$BL,AI$271,FALSE),LEN(VLOOKUP($A132,csapatok!$A:$BL,AI$271,FALSE))-6),'csapat-ranglista'!$A:$CC,AI$272,FALSE)/8,VLOOKUP(VLOOKUP($A132,csapatok!$A:$BL,AI$271,FALSE),'csapat-ranglista'!$A:$CC,AI$272,FALSE)/4),0)</f>
        <v>0</v>
      </c>
      <c r="AJ132" s="226">
        <f>IFERROR(IF(RIGHT(VLOOKUP($A132,csapatok!$A:$BL,AJ$271,FALSE),5)="Csere",VLOOKUP(LEFT(VLOOKUP($A132,csapatok!$A:$BL,AJ$271,FALSE),LEN(VLOOKUP($A132,csapatok!$A:$BL,AJ$271,FALSE))-6),'csapat-ranglista'!$A:$CC,AJ$272,FALSE)/8,VLOOKUP(VLOOKUP($A132,csapatok!$A:$BL,AJ$271,FALSE),'csapat-ranglista'!$A:$CC,AJ$272,FALSE)/2),0)</f>
        <v>0</v>
      </c>
      <c r="AK132" s="226">
        <f>IFERROR(IF(RIGHT(VLOOKUP($A132,csapatok!$A:$CN,AK$271,FALSE),5)="Csere",VLOOKUP(LEFT(VLOOKUP($A132,csapatok!$A:$CN,AK$271,FALSE),LEN(VLOOKUP($A132,csapatok!$A:$CN,AK$271,FALSE))-6),'csapat-ranglista'!$A:$CC,AK$272,FALSE)/8,VLOOKUP(VLOOKUP($A132,csapatok!$A:$CN,AK$271,FALSE),'csapat-ranglista'!$A:$CC,AK$272,FALSE)/4),0)</f>
        <v>0</v>
      </c>
      <c r="AL132" s="226">
        <f>IFERROR(IF(RIGHT(VLOOKUP($A132,csapatok!$A:$CN,AL$271,FALSE),5)="Csere",VLOOKUP(LEFT(VLOOKUP($A132,csapatok!$A:$CN,AL$271,FALSE),LEN(VLOOKUP($A132,csapatok!$A:$CN,AL$271,FALSE))-6),'csapat-ranglista'!$A:$CC,AL$272,FALSE)/8,VLOOKUP(VLOOKUP($A132,csapatok!$A:$CN,AL$271,FALSE),'csapat-ranglista'!$A:$CC,AL$272,FALSE)/4),0)</f>
        <v>0</v>
      </c>
      <c r="AM132" s="226">
        <f>IFERROR(IF(RIGHT(VLOOKUP($A132,csapatok!$A:$CN,AM$271,FALSE),5)="Csere",VLOOKUP(LEFT(VLOOKUP($A132,csapatok!$A:$CN,AM$271,FALSE),LEN(VLOOKUP($A132,csapatok!$A:$CN,AM$271,FALSE))-6),'csapat-ranglista'!$A:$CC,AM$272,FALSE)/8,VLOOKUP(VLOOKUP($A132,csapatok!$A:$CN,AM$271,FALSE),'csapat-ranglista'!$A:$CC,AM$272,FALSE)/4),0)</f>
        <v>0</v>
      </c>
      <c r="AN132" s="226">
        <f>IFERROR(IF(RIGHT(VLOOKUP($A132,csapatok!$A:$CN,AN$271,FALSE),5)="Csere",VLOOKUP(LEFT(VLOOKUP($A132,csapatok!$A:$CN,AN$271,FALSE),LEN(VLOOKUP($A132,csapatok!$A:$CN,AN$271,FALSE))-6),'csapat-ranglista'!$A:$CC,AN$272,FALSE)/8,VLOOKUP(VLOOKUP($A132,csapatok!$A:$CN,AN$271,FALSE),'csapat-ranglista'!$A:$CC,AN$272,FALSE)/4),0)</f>
        <v>0</v>
      </c>
      <c r="AO132" s="226">
        <f>IFERROR(IF(RIGHT(VLOOKUP($A132,csapatok!$A:$CN,AO$271,FALSE),5)="Csere",VLOOKUP(LEFT(VLOOKUP($A132,csapatok!$A:$CN,AO$271,FALSE),LEN(VLOOKUP($A132,csapatok!$A:$CN,AO$271,FALSE))-6),'csapat-ranglista'!$A:$CC,AO$272,FALSE)/8,VLOOKUP(VLOOKUP($A132,csapatok!$A:$CN,AO$271,FALSE),'csapat-ranglista'!$A:$CC,AO$272,FALSE)/4),0)</f>
        <v>0</v>
      </c>
      <c r="AP132" s="226">
        <f>IFERROR(IF(RIGHT(VLOOKUP($A132,csapatok!$A:$CN,AP$271,FALSE),5)="Csere",VLOOKUP(LEFT(VLOOKUP($A132,csapatok!$A:$CN,AP$271,FALSE),LEN(VLOOKUP($A132,csapatok!$A:$CN,AP$271,FALSE))-6),'csapat-ranglista'!$A:$CC,AP$272,FALSE)/8,VLOOKUP(VLOOKUP($A132,csapatok!$A:$CN,AP$271,FALSE),'csapat-ranglista'!$A:$CC,AP$272,FALSE)/4),0)</f>
        <v>0</v>
      </c>
      <c r="AQ132" s="226">
        <f>IFERROR(IF(RIGHT(VLOOKUP($A132,csapatok!$A:$CN,AQ$271,FALSE),5)="Csere",VLOOKUP(LEFT(VLOOKUP($A132,csapatok!$A:$CN,AQ$271,FALSE),LEN(VLOOKUP($A132,csapatok!$A:$CN,AQ$271,FALSE))-6),'csapat-ranglista'!$A:$CC,AQ$272,FALSE)/8,VLOOKUP(VLOOKUP($A132,csapatok!$A:$CN,AQ$271,FALSE),'csapat-ranglista'!$A:$CC,AQ$272,FALSE)/4),0)</f>
        <v>0</v>
      </c>
      <c r="AR132" s="226">
        <f>IFERROR(IF(RIGHT(VLOOKUP($A132,csapatok!$A:$CN,AR$271,FALSE),5)="Csere",VLOOKUP(LEFT(VLOOKUP($A132,csapatok!$A:$CN,AR$271,FALSE),LEN(VLOOKUP($A132,csapatok!$A:$CN,AR$271,FALSE))-6),'csapat-ranglista'!$A:$CC,AR$272,FALSE)/8,VLOOKUP(VLOOKUP($A132,csapatok!$A:$CN,AR$271,FALSE),'csapat-ranglista'!$A:$CC,AR$272,FALSE)/4),0)</f>
        <v>0</v>
      </c>
      <c r="AS132" s="226">
        <f>IFERROR(IF(RIGHT(VLOOKUP($A132,csapatok!$A:$CN,AS$271,FALSE),5)="Csere",VLOOKUP(LEFT(VLOOKUP($A132,csapatok!$A:$CN,AS$271,FALSE),LEN(VLOOKUP($A132,csapatok!$A:$CN,AS$271,FALSE))-6),'csapat-ranglista'!$A:$CC,AS$272,FALSE)/8,VLOOKUP(VLOOKUP($A132,csapatok!$A:$CN,AS$271,FALSE),'csapat-ranglista'!$A:$CC,AS$272,FALSE)/4),0)</f>
        <v>0</v>
      </c>
      <c r="AT132" s="226">
        <f>IFERROR(IF(RIGHT(VLOOKUP($A132,csapatok!$A:$CN,AT$271,FALSE),5)="Csere",VLOOKUP(LEFT(VLOOKUP($A132,csapatok!$A:$CN,AT$271,FALSE),LEN(VLOOKUP($A132,csapatok!$A:$CN,AT$271,FALSE))-6),'csapat-ranglista'!$A:$CC,AT$272,FALSE)/8,VLOOKUP(VLOOKUP($A132,csapatok!$A:$CN,AT$271,FALSE),'csapat-ranglista'!$A:$CC,AT$272,FALSE)/4),0)</f>
        <v>0</v>
      </c>
      <c r="AU132" s="226">
        <f>IFERROR(IF(RIGHT(VLOOKUP($A132,csapatok!$A:$CN,AU$271,FALSE),5)="Csere",VLOOKUP(LEFT(VLOOKUP($A132,csapatok!$A:$CN,AU$271,FALSE),LEN(VLOOKUP($A132,csapatok!$A:$CN,AU$271,FALSE))-6),'csapat-ranglista'!$A:$CC,AU$272,FALSE)/8,VLOOKUP(VLOOKUP($A132,csapatok!$A:$CN,AU$271,FALSE),'csapat-ranglista'!$A:$CC,AU$272,FALSE)/4),0)</f>
        <v>0</v>
      </c>
      <c r="AV132" s="226">
        <f>IFERROR(IF(RIGHT(VLOOKUP($A132,csapatok!$A:$CN,AV$271,FALSE),5)="Csere",VLOOKUP(LEFT(VLOOKUP($A132,csapatok!$A:$CN,AV$271,FALSE),LEN(VLOOKUP($A132,csapatok!$A:$CN,AV$271,FALSE))-6),'csapat-ranglista'!$A:$CC,AV$272,FALSE)/8,VLOOKUP(VLOOKUP($A132,csapatok!$A:$CN,AV$271,FALSE),'csapat-ranglista'!$A:$CC,AV$272,FALSE)/4),0)</f>
        <v>0</v>
      </c>
      <c r="AW132" s="226">
        <f>IFERROR(IF(RIGHT(VLOOKUP($A132,csapatok!$A:$CN,AW$271,FALSE),5)="Csere",VLOOKUP(LEFT(VLOOKUP($A132,csapatok!$A:$CN,AW$271,FALSE),LEN(VLOOKUP($A132,csapatok!$A:$CN,AW$271,FALSE))-6),'csapat-ranglista'!$A:$CC,AW$272,FALSE)/8,VLOOKUP(VLOOKUP($A132,csapatok!$A:$CN,AW$271,FALSE),'csapat-ranglista'!$A:$CC,AW$272,FALSE)/4),0)</f>
        <v>0</v>
      </c>
      <c r="AX132" s="226">
        <f>IFERROR(IF(RIGHT(VLOOKUP($A132,csapatok!$A:$CN,AX$271,FALSE),5)="Csere",VLOOKUP(LEFT(VLOOKUP($A132,csapatok!$A:$CN,AX$271,FALSE),LEN(VLOOKUP($A132,csapatok!$A:$CN,AX$271,FALSE))-6),'csapat-ranglista'!$A:$CC,AX$272,FALSE)/8,VLOOKUP(VLOOKUP($A132,csapatok!$A:$CN,AX$271,FALSE),'csapat-ranglista'!$A:$CC,AX$272,FALSE)/4),0)</f>
        <v>0</v>
      </c>
      <c r="AY132" s="226">
        <f>IFERROR(IF(RIGHT(VLOOKUP($A132,csapatok!$A:$GR,AY$271,FALSE),5)="Csere",VLOOKUP(LEFT(VLOOKUP($A132,csapatok!$A:$GR,AY$271,FALSE),LEN(VLOOKUP($A132,csapatok!$A:$GR,AY$271,FALSE))-6),'csapat-ranglista'!$A:$CC,AY$272,FALSE)/8,VLOOKUP(VLOOKUP($A132,csapatok!$A:$GR,AY$271,FALSE),'csapat-ranglista'!$A:$CC,AY$272,FALSE)/4),0)</f>
        <v>0</v>
      </c>
      <c r="AZ132" s="226">
        <f>IFERROR(IF(RIGHT(VLOOKUP($A132,csapatok!$A:$GR,AZ$271,FALSE),5)="Csere",VLOOKUP(LEFT(VLOOKUP($A132,csapatok!$A:$GR,AZ$271,FALSE),LEN(VLOOKUP($A132,csapatok!$A:$GR,AZ$271,FALSE))-6),'csapat-ranglista'!$A:$CC,AZ$272,FALSE)/8,VLOOKUP(VLOOKUP($A132,csapatok!$A:$GR,AZ$271,FALSE),'csapat-ranglista'!$A:$CC,AZ$272,FALSE)/4),0)</f>
        <v>0</v>
      </c>
      <c r="BA132" s="226">
        <f>IFERROR(IF(RIGHT(VLOOKUP($A132,csapatok!$A:$GR,BA$271,FALSE),5)="Csere",VLOOKUP(LEFT(VLOOKUP($A132,csapatok!$A:$GR,BA$271,FALSE),LEN(VLOOKUP($A132,csapatok!$A:$GR,BA$271,FALSE))-6),'csapat-ranglista'!$A:$CC,BA$272,FALSE)/8,VLOOKUP(VLOOKUP($A132,csapatok!$A:$GR,BA$271,FALSE),'csapat-ranglista'!$A:$CC,BA$272,FALSE)/4),0)</f>
        <v>0</v>
      </c>
      <c r="BB132" s="226">
        <f>IFERROR(IF(RIGHT(VLOOKUP($A132,csapatok!$A:$GR,BB$271,FALSE),5)="Csere",VLOOKUP(LEFT(VLOOKUP($A132,csapatok!$A:$GR,BB$271,FALSE),LEN(VLOOKUP($A132,csapatok!$A:$GR,BB$271,FALSE))-6),'csapat-ranglista'!$A:$CC,BB$272,FALSE)/8,VLOOKUP(VLOOKUP($A132,csapatok!$A:$GR,BB$271,FALSE),'csapat-ranglista'!$A:$CC,BB$272,FALSE)/4),0)</f>
        <v>0</v>
      </c>
      <c r="BC132" s="227">
        <f>versenyek!$ES$11*IFERROR(VLOOKUP(VLOOKUP($A132,versenyek!ER:ET,3,FALSE),szabalyok!$A$16:$B$23,2,FALSE)/4,0)</f>
        <v>0</v>
      </c>
      <c r="BD132" s="227">
        <f>versenyek!$EV$11*IFERROR(VLOOKUP(VLOOKUP($A132,versenyek!EU:EW,3,FALSE),szabalyok!$A$16:$B$23,2,FALSE)/4,0)</f>
        <v>0</v>
      </c>
      <c r="BE132" s="226">
        <f>IFERROR(IF(RIGHT(VLOOKUP($A132,csapatok!$A:$GR,BE$271,FALSE),5)="Csere",VLOOKUP(LEFT(VLOOKUP($A132,csapatok!$A:$GR,BE$271,FALSE),LEN(VLOOKUP($A132,csapatok!$A:$GR,BE$271,FALSE))-6),'csapat-ranglista'!$A:$CC,BE$272,FALSE)/8,VLOOKUP(VLOOKUP($A132,csapatok!$A:$GR,BE$271,FALSE),'csapat-ranglista'!$A:$CC,BE$272,FALSE)/4),0)</f>
        <v>0</v>
      </c>
      <c r="BF132" s="226">
        <f>IFERROR(IF(RIGHT(VLOOKUP($A132,csapatok!$A:$GR,BF$271,FALSE),5)="Csere",VLOOKUP(LEFT(VLOOKUP($A132,csapatok!$A:$GR,BF$271,FALSE),LEN(VLOOKUP($A132,csapatok!$A:$GR,BF$271,FALSE))-6),'csapat-ranglista'!$A:$CC,BF$272,FALSE)/8,VLOOKUP(VLOOKUP($A132,csapatok!$A:$GR,BF$271,FALSE),'csapat-ranglista'!$A:$CC,BF$272,FALSE)/4),0)</f>
        <v>0</v>
      </c>
      <c r="BG132" s="226">
        <f>IFERROR(IF(RIGHT(VLOOKUP($A132,csapatok!$A:$GR,BG$271,FALSE),5)="Csere",VLOOKUP(LEFT(VLOOKUP($A132,csapatok!$A:$GR,BG$271,FALSE),LEN(VLOOKUP($A132,csapatok!$A:$GR,BG$271,FALSE))-6),'csapat-ranglista'!$A:$CC,BG$272,FALSE)/8,VLOOKUP(VLOOKUP($A132,csapatok!$A:$GR,BG$271,FALSE),'csapat-ranglista'!$A:$CC,BG$272,FALSE)/4),0)</f>
        <v>0</v>
      </c>
      <c r="BH132" s="226">
        <f>IFERROR(IF(RIGHT(VLOOKUP($A132,csapatok!$A:$GR,BH$271,FALSE),5)="Csere",VLOOKUP(LEFT(VLOOKUP($A132,csapatok!$A:$GR,BH$271,FALSE),LEN(VLOOKUP($A132,csapatok!$A:$GR,BH$271,FALSE))-6),'csapat-ranglista'!$A:$CC,BH$272,FALSE)/8,VLOOKUP(VLOOKUP($A132,csapatok!$A:$GR,BH$271,FALSE),'csapat-ranglista'!$A:$CC,BH$272,FALSE)/4),0)</f>
        <v>0</v>
      </c>
      <c r="BI132" s="226">
        <f>IFERROR(IF(RIGHT(VLOOKUP($A132,csapatok!$A:$GR,BI$271,FALSE),5)="Csere",VLOOKUP(LEFT(VLOOKUP($A132,csapatok!$A:$GR,BI$271,FALSE),LEN(VLOOKUP($A132,csapatok!$A:$GR,BI$271,FALSE))-6),'csapat-ranglista'!$A:$CC,BI$272,FALSE)/8,VLOOKUP(VLOOKUP($A132,csapatok!$A:$GR,BI$271,FALSE),'csapat-ranglista'!$A:$CC,BI$272,FALSE)/4),0)</f>
        <v>0</v>
      </c>
      <c r="BJ132" s="226">
        <f>IFERROR(IF(RIGHT(VLOOKUP($A132,csapatok!$A:$GR,BJ$271,FALSE),5)="Csere",VLOOKUP(LEFT(VLOOKUP($A132,csapatok!$A:$GR,BJ$271,FALSE),LEN(VLOOKUP($A132,csapatok!$A:$GR,BJ$271,FALSE))-6),'csapat-ranglista'!$A:$CC,BJ$272,FALSE)/8,VLOOKUP(VLOOKUP($A132,csapatok!$A:$GR,BJ$271,FALSE),'csapat-ranglista'!$A:$CC,BJ$272,FALSE)/4),0)</f>
        <v>0</v>
      </c>
      <c r="BK132" s="226">
        <f>IFERROR(IF(RIGHT(VLOOKUP($A132,csapatok!$A:$GR,BK$271,FALSE),5)="Csere",VLOOKUP(LEFT(VLOOKUP($A132,csapatok!$A:$GR,BK$271,FALSE),LEN(VLOOKUP($A132,csapatok!$A:$GR,BK$271,FALSE))-6),'csapat-ranglista'!$A:$CC,BK$272,FALSE)/8,VLOOKUP(VLOOKUP($A132,csapatok!$A:$GR,BK$271,FALSE),'csapat-ranglista'!$A:$CC,BK$272,FALSE)/4),0)</f>
        <v>0</v>
      </c>
      <c r="BL132" s="226">
        <f>IFERROR(IF(RIGHT(VLOOKUP($A132,csapatok!$A:$GR,BL$271,FALSE),5)="Csere",VLOOKUP(LEFT(VLOOKUP($A132,csapatok!$A:$GR,BL$271,FALSE),LEN(VLOOKUP($A132,csapatok!$A:$GR,BL$271,FALSE))-6),'csapat-ranglista'!$A:$CC,BL$272,FALSE)/8,VLOOKUP(VLOOKUP($A132,csapatok!$A:$GR,BL$271,FALSE),'csapat-ranglista'!$A:$CC,BL$272,FALSE)/4),0)</f>
        <v>0</v>
      </c>
      <c r="BM132" s="226">
        <f>IFERROR(IF(RIGHT(VLOOKUP($A132,csapatok!$A:$GR,BM$271,FALSE),5)="Csere",VLOOKUP(LEFT(VLOOKUP($A132,csapatok!$A:$GR,BM$271,FALSE),LEN(VLOOKUP($A132,csapatok!$A:$GR,BM$271,FALSE))-6),'csapat-ranglista'!$A:$CC,BM$272,FALSE)/8,VLOOKUP(VLOOKUP($A132,csapatok!$A:$GR,BM$271,FALSE),'csapat-ranglista'!$A:$CC,BM$272,FALSE)/4),0)</f>
        <v>0</v>
      </c>
      <c r="BN132" s="226">
        <f>IFERROR(IF(RIGHT(VLOOKUP($A132,csapatok!$A:$GR,BN$271,FALSE),5)="Csere",VLOOKUP(LEFT(VLOOKUP($A132,csapatok!$A:$GR,BN$271,FALSE),LEN(VLOOKUP($A132,csapatok!$A:$GR,BN$271,FALSE))-6),'csapat-ranglista'!$A:$CC,BN$272,FALSE)/8,VLOOKUP(VLOOKUP($A132,csapatok!$A:$GR,BN$271,FALSE),'csapat-ranglista'!$A:$CC,BN$272,FALSE)/4),0)</f>
        <v>0</v>
      </c>
      <c r="BO132" s="226">
        <f>IFERROR(IF(RIGHT(VLOOKUP($A132,csapatok!$A:$GR,BO$271,FALSE),5)="Csere",VLOOKUP(LEFT(VLOOKUP($A132,csapatok!$A:$GR,BO$271,FALSE),LEN(VLOOKUP($A132,csapatok!$A:$GR,BO$271,FALSE))-6),'csapat-ranglista'!$A:$CC,BO$272,FALSE)/8,VLOOKUP(VLOOKUP($A132,csapatok!$A:$GR,BO$271,FALSE),'csapat-ranglista'!$A:$CC,BO$272,FALSE)/4),0)</f>
        <v>0</v>
      </c>
      <c r="BP132" s="226">
        <f>IFERROR(IF(RIGHT(VLOOKUP($A132,csapatok!$A:$GR,BP$271,FALSE),5)="Csere",VLOOKUP(LEFT(VLOOKUP($A132,csapatok!$A:$GR,BP$271,FALSE),LEN(VLOOKUP($A132,csapatok!$A:$GR,BP$271,FALSE))-6),'csapat-ranglista'!$A:$CC,BP$272,FALSE)/8,VLOOKUP(VLOOKUP($A132,csapatok!$A:$GR,BP$271,FALSE),'csapat-ranglista'!$A:$CC,BP$272,FALSE)/4),0)</f>
        <v>0</v>
      </c>
      <c r="BQ132" s="226">
        <f>IFERROR(IF(RIGHT(VLOOKUP($A132,csapatok!$A:$GR,BQ$271,FALSE),5)="Csere",VLOOKUP(LEFT(VLOOKUP($A132,csapatok!$A:$GR,BQ$271,FALSE),LEN(VLOOKUP($A132,csapatok!$A:$GR,BQ$271,FALSE))-6),'csapat-ranglista'!$A:$CC,BQ$272,FALSE)/8,VLOOKUP(VLOOKUP($A132,csapatok!$A:$GR,BQ$271,FALSE),'csapat-ranglista'!$A:$CC,BQ$272,FALSE)/4),0)</f>
        <v>0</v>
      </c>
      <c r="BR132" s="226">
        <f>IFERROR(IF(RIGHT(VLOOKUP($A132,csapatok!$A:$GR,BR$271,FALSE),5)="Csere",VLOOKUP(LEFT(VLOOKUP($A132,csapatok!$A:$GR,BR$271,FALSE),LEN(VLOOKUP($A132,csapatok!$A:$GR,BR$271,FALSE))-6),'csapat-ranglista'!$A:$CC,BR$272,FALSE)/8,VLOOKUP(VLOOKUP($A132,csapatok!$A:$GR,BR$271,FALSE),'csapat-ranglista'!$A:$CC,BR$272,FALSE)/4),0)</f>
        <v>0</v>
      </c>
      <c r="BS132" s="226">
        <f>IFERROR(IF(RIGHT(VLOOKUP($A132,csapatok!$A:$GR,BS$271,FALSE),5)="Csere",VLOOKUP(LEFT(VLOOKUP($A132,csapatok!$A:$GR,BS$271,FALSE),LEN(VLOOKUP($A132,csapatok!$A:$GR,BS$271,FALSE))-6),'csapat-ranglista'!$A:$CC,BS$272,FALSE)/8,VLOOKUP(VLOOKUP($A132,csapatok!$A:$GR,BS$271,FALSE),'csapat-ranglista'!$A:$CC,BS$272,FALSE)/4),0)</f>
        <v>0</v>
      </c>
      <c r="BT132" s="226">
        <f>IFERROR(IF(RIGHT(VLOOKUP($A132,csapatok!$A:$GR,BT$271,FALSE),5)="Csere",VLOOKUP(LEFT(VLOOKUP($A132,csapatok!$A:$GR,BT$271,FALSE),LEN(VLOOKUP($A132,csapatok!$A:$GR,BT$271,FALSE))-6),'csapat-ranglista'!$A:$CC,BT$272,FALSE)/8,VLOOKUP(VLOOKUP($A132,csapatok!$A:$GR,BT$271,FALSE),'csapat-ranglista'!$A:$CC,BT$272,FALSE)/4),0)</f>
        <v>0</v>
      </c>
      <c r="BU132" s="226">
        <f>IFERROR(IF(RIGHT(VLOOKUP($A132,csapatok!$A:$GR,BU$271,FALSE),5)="Csere",VLOOKUP(LEFT(VLOOKUP($A132,csapatok!$A:$GR,BU$271,FALSE),LEN(VLOOKUP($A132,csapatok!$A:$GR,BU$271,FALSE))-6),'csapat-ranglista'!$A:$CC,BU$272,FALSE)/8,VLOOKUP(VLOOKUP($A132,csapatok!$A:$GR,BU$271,FALSE),'csapat-ranglista'!$A:$CC,BU$272,FALSE)/4),0)</f>
        <v>0</v>
      </c>
      <c r="BV132" s="226">
        <f>IFERROR(IF(RIGHT(VLOOKUP($A132,csapatok!$A:$GR,BV$271,FALSE),5)="Csere",VLOOKUP(LEFT(VLOOKUP($A132,csapatok!$A:$GR,BV$271,FALSE),LEN(VLOOKUP($A132,csapatok!$A:$GR,BV$271,FALSE))-6),'csapat-ranglista'!$A:$CC,BV$272,FALSE)/8,VLOOKUP(VLOOKUP($A132,csapatok!$A:$GR,BV$271,FALSE),'csapat-ranglista'!$A:$CC,BV$272,FALSE)/4),0)</f>
        <v>0</v>
      </c>
      <c r="BW132" s="226">
        <f>IFERROR(IF(RIGHT(VLOOKUP($A132,csapatok!$A:$GR,BW$271,FALSE),5)="Csere",VLOOKUP(LEFT(VLOOKUP($A132,csapatok!$A:$GR,BW$271,FALSE),LEN(VLOOKUP($A132,csapatok!$A:$GR,BW$271,FALSE))-6),'csapat-ranglista'!$A:$CC,BW$272,FALSE)/8,VLOOKUP(VLOOKUP($A132,csapatok!$A:$GR,BW$271,FALSE),'csapat-ranglista'!$A:$CC,BW$272,FALSE)/4),0)</f>
        <v>0</v>
      </c>
      <c r="BX132" s="226">
        <f>IFERROR(IF(RIGHT(VLOOKUP($A132,csapatok!$A:$GR,BX$271,FALSE),5)="Csere",VLOOKUP(LEFT(VLOOKUP($A132,csapatok!$A:$GR,BX$271,FALSE),LEN(VLOOKUP($A132,csapatok!$A:$GR,BX$271,FALSE))-6),'csapat-ranglista'!$A:$CC,BX$272,FALSE)/8,VLOOKUP(VLOOKUP($A132,csapatok!$A:$GR,BX$271,FALSE),'csapat-ranglista'!$A:$CC,BX$272,FALSE)/4),0)</f>
        <v>0</v>
      </c>
      <c r="BY132" s="226">
        <f>IFERROR(IF(RIGHT(VLOOKUP($A132,csapatok!$A:$GR,BY$271,FALSE),5)="Csere",VLOOKUP(LEFT(VLOOKUP($A132,csapatok!$A:$GR,BY$271,FALSE),LEN(VLOOKUP($A132,csapatok!$A:$GR,BY$271,FALSE))-6),'csapat-ranglista'!$A:$CC,BY$272,FALSE)/8,VLOOKUP(VLOOKUP($A132,csapatok!$A:$GR,BY$271,FALSE),'csapat-ranglista'!$A:$CC,BY$272,FALSE)/4),0)</f>
        <v>0</v>
      </c>
      <c r="BZ132" s="226">
        <f>IFERROR(IF(RIGHT(VLOOKUP($A132,csapatok!$A:$GR,BZ$271,FALSE),5)="Csere",VLOOKUP(LEFT(VLOOKUP($A132,csapatok!$A:$GR,BZ$271,FALSE),LEN(VLOOKUP($A132,csapatok!$A:$GR,BZ$271,FALSE))-6),'csapat-ranglista'!$A:$CC,BZ$272,FALSE)/8,VLOOKUP(VLOOKUP($A132,csapatok!$A:$GR,BZ$271,FALSE),'csapat-ranglista'!$A:$CC,BZ$272,FALSE)/4),0)</f>
        <v>0</v>
      </c>
      <c r="CA132" s="226">
        <f>IFERROR(IF(RIGHT(VLOOKUP($A132,csapatok!$A:$GR,CA$271,FALSE),5)="Csere",VLOOKUP(LEFT(VLOOKUP($A132,csapatok!$A:$GR,CA$271,FALSE),LEN(VLOOKUP($A132,csapatok!$A:$GR,CA$271,FALSE))-6),'csapat-ranglista'!$A:$CC,CA$272,FALSE)/8,VLOOKUP(VLOOKUP($A132,csapatok!$A:$GR,CA$271,FALSE),'csapat-ranglista'!$A:$CC,CA$272,FALSE)/4),0)</f>
        <v>0</v>
      </c>
      <c r="CB132" s="226">
        <f>IFERROR(IF(RIGHT(VLOOKUP($A132,csapatok!$A:$GR,CB$271,FALSE),5)="Csere",VLOOKUP(LEFT(VLOOKUP($A132,csapatok!$A:$GR,CB$271,FALSE),LEN(VLOOKUP($A132,csapatok!$A:$GR,CB$271,FALSE))-6),'csapat-ranglista'!$A:$CC,CB$272,FALSE)/8,VLOOKUP(VLOOKUP($A132,csapatok!$A:$GR,CB$271,FALSE),'csapat-ranglista'!$A:$CC,CB$272,FALSE)/4),0)</f>
        <v>0</v>
      </c>
      <c r="CC132" s="226">
        <f>IFERROR(IF(RIGHT(VLOOKUP($A132,csapatok!$A:$GR,CC$271,FALSE),5)="Csere",VLOOKUP(LEFT(VLOOKUP($A132,csapatok!$A:$GR,CC$271,FALSE),LEN(VLOOKUP($A132,csapatok!$A:$GR,CC$271,FALSE))-6),'csapat-ranglista'!$A:$CC,CC$272,FALSE)/8,VLOOKUP(VLOOKUP($A132,csapatok!$A:$GR,CC$271,FALSE),'csapat-ranglista'!$A:$CC,CC$272,FALSE)/4),0)</f>
        <v>0</v>
      </c>
      <c r="CD132" s="226">
        <f>IFERROR(IF(RIGHT(VLOOKUP($A132,csapatok!$A:$GR,CD$271,FALSE),5)="Csere",VLOOKUP(LEFT(VLOOKUP($A132,csapatok!$A:$GR,CD$271,FALSE),LEN(VLOOKUP($A132,csapatok!$A:$GR,CD$271,FALSE))-6),'csapat-ranglista'!$A:$CC,CD$272,FALSE)/8,VLOOKUP(VLOOKUP($A132,csapatok!$A:$GR,CD$271,FALSE),'csapat-ranglista'!$A:$CC,CD$272,FALSE)/4),0)</f>
        <v>0</v>
      </c>
      <c r="CE132" s="226">
        <f>IFERROR(IF(RIGHT(VLOOKUP($A132,csapatok!$A:$GR,CE$271,FALSE),5)="Csere",VLOOKUP(LEFT(VLOOKUP($A132,csapatok!$A:$GR,CE$271,FALSE),LEN(VLOOKUP($A132,csapatok!$A:$GR,CE$271,FALSE))-6),'csapat-ranglista'!$A:$CC,CE$272,FALSE)/8,VLOOKUP(VLOOKUP($A132,csapatok!$A:$GR,CE$271,FALSE),'csapat-ranglista'!$A:$CC,CE$272,FALSE)/4),0)</f>
        <v>0</v>
      </c>
      <c r="CF132" s="226">
        <f>IFERROR(IF(RIGHT(VLOOKUP($A132,csapatok!$A:$GR,CF$271,FALSE),5)="Csere",VLOOKUP(LEFT(VLOOKUP($A132,csapatok!$A:$GR,CF$271,FALSE),LEN(VLOOKUP($A132,csapatok!$A:$GR,CF$271,FALSE))-6),'csapat-ranglista'!$A:$CC,CF$272,FALSE)/8,VLOOKUP(VLOOKUP($A132,csapatok!$A:$GR,CF$271,FALSE),'csapat-ranglista'!$A:$CC,CF$272,FALSE)/4),0)</f>
        <v>0</v>
      </c>
      <c r="CG132" s="226">
        <f>IFERROR(IF(RIGHT(VLOOKUP($A132,csapatok!$A:$GR,CG$271,FALSE),5)="Csere",VLOOKUP(LEFT(VLOOKUP($A132,csapatok!$A:$GR,CG$271,FALSE),LEN(VLOOKUP($A132,csapatok!$A:$GR,CG$271,FALSE))-6),'csapat-ranglista'!$A:$CC,CG$272,FALSE)/8,VLOOKUP(VLOOKUP($A132,csapatok!$A:$GR,CG$271,FALSE),'csapat-ranglista'!$A:$CC,CG$272,FALSE)/4),0)</f>
        <v>0</v>
      </c>
      <c r="CH132" s="226">
        <f>IFERROR(IF(RIGHT(VLOOKUP($A132,csapatok!$A:$GR,CH$271,FALSE),5)="Csere",VLOOKUP(LEFT(VLOOKUP($A132,csapatok!$A:$GR,CH$271,FALSE),LEN(VLOOKUP($A132,csapatok!$A:$GR,CH$271,FALSE))-6),'csapat-ranglista'!$A:$CC,CH$272,FALSE)/8,VLOOKUP(VLOOKUP($A132,csapatok!$A:$GR,CH$271,FALSE),'csapat-ranglista'!$A:$CC,CH$272,FALSE)/4),0)</f>
        <v>0</v>
      </c>
      <c r="CI132" s="226">
        <f>IFERROR(IF(RIGHT(VLOOKUP($A132,csapatok!$A:$GR,CI$271,FALSE),5)="Csere",VLOOKUP(LEFT(VLOOKUP($A132,csapatok!$A:$GR,CI$271,FALSE),LEN(VLOOKUP($A132,csapatok!$A:$GR,CI$271,FALSE))-6),'csapat-ranglista'!$A:$CC,CI$272,FALSE)/8,VLOOKUP(VLOOKUP($A132,csapatok!$A:$GR,CI$271,FALSE),'csapat-ranglista'!$A:$CC,CI$272,FALSE)/4),0)</f>
        <v>0</v>
      </c>
      <c r="CJ132" s="227">
        <f>versenyek!$IQ$11*IFERROR(VLOOKUP(VLOOKUP($A132,versenyek!IP:IR,3,FALSE),szabalyok!$A$16:$B$23,2,FALSE)/4,0)</f>
        <v>0</v>
      </c>
      <c r="CK132" s="227">
        <f>versenyek!$IT$11*IFERROR(VLOOKUP(VLOOKUP($A132,versenyek!IS:IU,3,FALSE),szabalyok!$A$16:$B$23,2,FALSE)/4,0)</f>
        <v>0</v>
      </c>
      <c r="CL132" s="226"/>
      <c r="CM132" s="250">
        <f t="shared" si="6"/>
        <v>0</v>
      </c>
    </row>
    <row r="133" spans="1:91">
      <c r="A133" s="32" t="s">
        <v>730</v>
      </c>
      <c r="B133" s="133">
        <v>33813</v>
      </c>
      <c r="C133" s="133" t="str">
        <f t="shared" si="5"/>
        <v>ifi</v>
      </c>
      <c r="D133" s="32" t="s">
        <v>9</v>
      </c>
      <c r="E133" s="47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>
        <f>IFERROR(IF(RIGHT(VLOOKUP($A133,csapatok!$A:$BL,X$271,FALSE),5)="Csere",VLOOKUP(LEFT(VLOOKUP($A133,csapatok!$A:$BL,X$271,FALSE),LEN(VLOOKUP($A133,csapatok!$A:$BL,X$271,FALSE))-6),'csapat-ranglista'!$A:$CC,X$272,FALSE)/8,VLOOKUP(VLOOKUP($A133,csapatok!$A:$BL,X$271,FALSE),'csapat-ranglista'!$A:$CC,X$272,FALSE)/4),0)</f>
        <v>0</v>
      </c>
      <c r="Y133" s="32">
        <f>IFERROR(IF(RIGHT(VLOOKUP($A133,csapatok!$A:$BL,Y$271,FALSE),5)="Csere",VLOOKUP(LEFT(VLOOKUP($A133,csapatok!$A:$BL,Y$271,FALSE),LEN(VLOOKUP($A133,csapatok!$A:$BL,Y$271,FALSE))-6),'csapat-ranglista'!$A:$CC,Y$272,FALSE)/8,VLOOKUP(VLOOKUP($A133,csapatok!$A:$BL,Y$271,FALSE),'csapat-ranglista'!$A:$CC,Y$272,FALSE)/4),0)</f>
        <v>0</v>
      </c>
      <c r="Z133" s="32">
        <f>IFERROR(IF(RIGHT(VLOOKUP($A133,csapatok!$A:$BL,Z$271,FALSE),5)="Csere",VLOOKUP(LEFT(VLOOKUP($A133,csapatok!$A:$BL,Z$271,FALSE),LEN(VLOOKUP($A133,csapatok!$A:$BL,Z$271,FALSE))-6),'csapat-ranglista'!$A:$CC,Z$272,FALSE)/8,VLOOKUP(VLOOKUP($A133,csapatok!$A:$BL,Z$271,FALSE),'csapat-ranglista'!$A:$CC,Z$272,FALSE)/4),0)</f>
        <v>0</v>
      </c>
      <c r="AA133" s="32">
        <f>IFERROR(IF(RIGHT(VLOOKUP($A133,csapatok!$A:$BL,AA$271,FALSE),5)="Csere",VLOOKUP(LEFT(VLOOKUP($A133,csapatok!$A:$BL,AA$271,FALSE),LEN(VLOOKUP($A133,csapatok!$A:$BL,AA$271,FALSE))-6),'csapat-ranglista'!$A:$CC,AA$272,FALSE)/8,VLOOKUP(VLOOKUP($A133,csapatok!$A:$BL,AA$271,FALSE),'csapat-ranglista'!$A:$CC,AA$272,FALSE)/4),0)</f>
        <v>0</v>
      </c>
      <c r="AB133" s="226">
        <f>IFERROR(IF(RIGHT(VLOOKUP($A133,csapatok!$A:$BL,AB$271,FALSE),5)="Csere",VLOOKUP(LEFT(VLOOKUP($A133,csapatok!$A:$BL,AB$271,FALSE),LEN(VLOOKUP($A133,csapatok!$A:$BL,AB$271,FALSE))-6),'csapat-ranglista'!$A:$CC,AB$272,FALSE)/8,VLOOKUP(VLOOKUP($A133,csapatok!$A:$BL,AB$271,FALSE),'csapat-ranglista'!$A:$CC,AB$272,FALSE)/4),0)</f>
        <v>0</v>
      </c>
      <c r="AC133" s="226">
        <f>IFERROR(IF(RIGHT(VLOOKUP($A133,csapatok!$A:$BL,AC$271,FALSE),5)="Csere",VLOOKUP(LEFT(VLOOKUP($A133,csapatok!$A:$BL,AC$271,FALSE),LEN(VLOOKUP($A133,csapatok!$A:$BL,AC$271,FALSE))-6),'csapat-ranglista'!$A:$CC,AC$272,FALSE)/8,VLOOKUP(VLOOKUP($A133,csapatok!$A:$BL,AC$271,FALSE),'csapat-ranglista'!$A:$CC,AC$272,FALSE)/4),0)</f>
        <v>0</v>
      </c>
      <c r="AD133" s="226">
        <f>IFERROR(IF(RIGHT(VLOOKUP($A133,csapatok!$A:$BL,AD$271,FALSE),5)="Csere",VLOOKUP(LEFT(VLOOKUP($A133,csapatok!$A:$BL,AD$271,FALSE),LEN(VLOOKUP($A133,csapatok!$A:$BL,AD$271,FALSE))-6),'csapat-ranglista'!$A:$CC,AD$272,FALSE)/8,VLOOKUP(VLOOKUP($A133,csapatok!$A:$BL,AD$271,FALSE),'csapat-ranglista'!$A:$CC,AD$272,FALSE)/4),0)</f>
        <v>0</v>
      </c>
      <c r="AE133" s="226">
        <f>IFERROR(IF(RIGHT(VLOOKUP($A133,csapatok!$A:$BL,AE$271,FALSE),5)="Csere",VLOOKUP(LEFT(VLOOKUP($A133,csapatok!$A:$BL,AE$271,FALSE),LEN(VLOOKUP($A133,csapatok!$A:$BL,AE$271,FALSE))-6),'csapat-ranglista'!$A:$CC,AE$272,FALSE)/8,VLOOKUP(VLOOKUP($A133,csapatok!$A:$BL,AE$271,FALSE),'csapat-ranglista'!$A:$CC,AE$272,FALSE)/4),0)</f>
        <v>0</v>
      </c>
      <c r="AF133" s="226">
        <f>IFERROR(IF(RIGHT(VLOOKUP($A133,csapatok!$A:$BL,AF$271,FALSE),5)="Csere",VLOOKUP(LEFT(VLOOKUP($A133,csapatok!$A:$BL,AF$271,FALSE),LEN(VLOOKUP($A133,csapatok!$A:$BL,AF$271,FALSE))-6),'csapat-ranglista'!$A:$CC,AF$272,FALSE)/8,VLOOKUP(VLOOKUP($A133,csapatok!$A:$BL,AF$271,FALSE),'csapat-ranglista'!$A:$CC,AF$272,FALSE)/4),0)</f>
        <v>0</v>
      </c>
      <c r="AG133" s="226">
        <f>IFERROR(IF(RIGHT(VLOOKUP($A133,csapatok!$A:$BL,AG$271,FALSE),5)="Csere",VLOOKUP(LEFT(VLOOKUP($A133,csapatok!$A:$BL,AG$271,FALSE),LEN(VLOOKUP($A133,csapatok!$A:$BL,AG$271,FALSE))-6),'csapat-ranglista'!$A:$CC,AG$272,FALSE)/8,VLOOKUP(VLOOKUP($A133,csapatok!$A:$BL,AG$271,FALSE),'csapat-ranglista'!$A:$CC,AG$272,FALSE)/4),0)</f>
        <v>0</v>
      </c>
      <c r="AH133" s="226">
        <f>IFERROR(IF(RIGHT(VLOOKUP($A133,csapatok!$A:$BL,AH$271,FALSE),5)="Csere",VLOOKUP(LEFT(VLOOKUP($A133,csapatok!$A:$BL,AH$271,FALSE),LEN(VLOOKUP($A133,csapatok!$A:$BL,AH$271,FALSE))-6),'csapat-ranglista'!$A:$CC,AH$272,FALSE)/8,VLOOKUP(VLOOKUP($A133,csapatok!$A:$BL,AH$271,FALSE),'csapat-ranglista'!$A:$CC,AH$272,FALSE)/4),0)</f>
        <v>0</v>
      </c>
      <c r="AI133" s="226">
        <f>IFERROR(IF(RIGHT(VLOOKUP($A133,csapatok!$A:$BL,AI$271,FALSE),5)="Csere",VLOOKUP(LEFT(VLOOKUP($A133,csapatok!$A:$BL,AI$271,FALSE),LEN(VLOOKUP($A133,csapatok!$A:$BL,AI$271,FALSE))-6),'csapat-ranglista'!$A:$CC,AI$272,FALSE)/8,VLOOKUP(VLOOKUP($A133,csapatok!$A:$BL,AI$271,FALSE),'csapat-ranglista'!$A:$CC,AI$272,FALSE)/4),0)</f>
        <v>0</v>
      </c>
      <c r="AJ133" s="226">
        <f>IFERROR(IF(RIGHT(VLOOKUP($A133,csapatok!$A:$BL,AJ$271,FALSE),5)="Csere",VLOOKUP(LEFT(VLOOKUP($A133,csapatok!$A:$BL,AJ$271,FALSE),LEN(VLOOKUP($A133,csapatok!$A:$BL,AJ$271,FALSE))-6),'csapat-ranglista'!$A:$CC,AJ$272,FALSE)/8,VLOOKUP(VLOOKUP($A133,csapatok!$A:$BL,AJ$271,FALSE),'csapat-ranglista'!$A:$CC,AJ$272,FALSE)/2),0)</f>
        <v>0</v>
      </c>
      <c r="AK133" s="226">
        <f>IFERROR(IF(RIGHT(VLOOKUP($A133,csapatok!$A:$CN,AK$271,FALSE),5)="Csere",VLOOKUP(LEFT(VLOOKUP($A133,csapatok!$A:$CN,AK$271,FALSE),LEN(VLOOKUP($A133,csapatok!$A:$CN,AK$271,FALSE))-6),'csapat-ranglista'!$A:$CC,AK$272,FALSE)/8,VLOOKUP(VLOOKUP($A133,csapatok!$A:$CN,AK$271,FALSE),'csapat-ranglista'!$A:$CC,AK$272,FALSE)/4),0)</f>
        <v>0</v>
      </c>
      <c r="AL133" s="226">
        <f>IFERROR(IF(RIGHT(VLOOKUP($A133,csapatok!$A:$CN,AL$271,FALSE),5)="Csere",VLOOKUP(LEFT(VLOOKUP($A133,csapatok!$A:$CN,AL$271,FALSE),LEN(VLOOKUP($A133,csapatok!$A:$CN,AL$271,FALSE))-6),'csapat-ranglista'!$A:$CC,AL$272,FALSE)/8,VLOOKUP(VLOOKUP($A133,csapatok!$A:$CN,AL$271,FALSE),'csapat-ranglista'!$A:$CC,AL$272,FALSE)/4),0)</f>
        <v>0</v>
      </c>
      <c r="AM133" s="226">
        <f>IFERROR(IF(RIGHT(VLOOKUP($A133,csapatok!$A:$CN,AM$271,FALSE),5)="Csere",VLOOKUP(LEFT(VLOOKUP($A133,csapatok!$A:$CN,AM$271,FALSE),LEN(VLOOKUP($A133,csapatok!$A:$CN,AM$271,FALSE))-6),'csapat-ranglista'!$A:$CC,AM$272,FALSE)/8,VLOOKUP(VLOOKUP($A133,csapatok!$A:$CN,AM$271,FALSE),'csapat-ranglista'!$A:$CC,AM$272,FALSE)/4),0)</f>
        <v>0</v>
      </c>
      <c r="AN133" s="226">
        <f>IFERROR(IF(RIGHT(VLOOKUP($A133,csapatok!$A:$CN,AN$271,FALSE),5)="Csere",VLOOKUP(LEFT(VLOOKUP($A133,csapatok!$A:$CN,AN$271,FALSE),LEN(VLOOKUP($A133,csapatok!$A:$CN,AN$271,FALSE))-6),'csapat-ranglista'!$A:$CC,AN$272,FALSE)/8,VLOOKUP(VLOOKUP($A133,csapatok!$A:$CN,AN$271,FALSE),'csapat-ranglista'!$A:$CC,AN$272,FALSE)/4),0)</f>
        <v>0</v>
      </c>
      <c r="AO133" s="226">
        <f>IFERROR(IF(RIGHT(VLOOKUP($A133,csapatok!$A:$CN,AO$271,FALSE),5)="Csere",VLOOKUP(LEFT(VLOOKUP($A133,csapatok!$A:$CN,AO$271,FALSE),LEN(VLOOKUP($A133,csapatok!$A:$CN,AO$271,FALSE))-6),'csapat-ranglista'!$A:$CC,AO$272,FALSE)/8,VLOOKUP(VLOOKUP($A133,csapatok!$A:$CN,AO$271,FALSE),'csapat-ranglista'!$A:$CC,AO$272,FALSE)/4),0)</f>
        <v>0</v>
      </c>
      <c r="AP133" s="226">
        <f>IFERROR(IF(RIGHT(VLOOKUP($A133,csapatok!$A:$CN,AP$271,FALSE),5)="Csere",VLOOKUP(LEFT(VLOOKUP($A133,csapatok!$A:$CN,AP$271,FALSE),LEN(VLOOKUP($A133,csapatok!$A:$CN,AP$271,FALSE))-6),'csapat-ranglista'!$A:$CC,AP$272,FALSE)/8,VLOOKUP(VLOOKUP($A133,csapatok!$A:$CN,AP$271,FALSE),'csapat-ranglista'!$A:$CC,AP$272,FALSE)/4),0)</f>
        <v>0</v>
      </c>
      <c r="AQ133" s="226">
        <f>IFERROR(IF(RIGHT(VLOOKUP($A133,csapatok!$A:$CN,AQ$271,FALSE),5)="Csere",VLOOKUP(LEFT(VLOOKUP($A133,csapatok!$A:$CN,AQ$271,FALSE),LEN(VLOOKUP($A133,csapatok!$A:$CN,AQ$271,FALSE))-6),'csapat-ranglista'!$A:$CC,AQ$272,FALSE)/8,VLOOKUP(VLOOKUP($A133,csapatok!$A:$CN,AQ$271,FALSE),'csapat-ranglista'!$A:$CC,AQ$272,FALSE)/4),0)</f>
        <v>0</v>
      </c>
      <c r="AR133" s="226">
        <f>IFERROR(IF(RIGHT(VLOOKUP($A133,csapatok!$A:$CN,AR$271,FALSE),5)="Csere",VLOOKUP(LEFT(VLOOKUP($A133,csapatok!$A:$CN,AR$271,FALSE),LEN(VLOOKUP($A133,csapatok!$A:$CN,AR$271,FALSE))-6),'csapat-ranglista'!$A:$CC,AR$272,FALSE)/8,VLOOKUP(VLOOKUP($A133,csapatok!$A:$CN,AR$271,FALSE),'csapat-ranglista'!$A:$CC,AR$272,FALSE)/4),0)</f>
        <v>0</v>
      </c>
      <c r="AS133" s="226">
        <f>IFERROR(IF(RIGHT(VLOOKUP($A133,csapatok!$A:$CN,AS$271,FALSE),5)="Csere",VLOOKUP(LEFT(VLOOKUP($A133,csapatok!$A:$CN,AS$271,FALSE),LEN(VLOOKUP($A133,csapatok!$A:$CN,AS$271,FALSE))-6),'csapat-ranglista'!$A:$CC,AS$272,FALSE)/8,VLOOKUP(VLOOKUP($A133,csapatok!$A:$CN,AS$271,FALSE),'csapat-ranglista'!$A:$CC,AS$272,FALSE)/4),0)</f>
        <v>0</v>
      </c>
      <c r="AT133" s="226">
        <f>IFERROR(IF(RIGHT(VLOOKUP($A133,csapatok!$A:$CN,AT$271,FALSE),5)="Csere",VLOOKUP(LEFT(VLOOKUP($A133,csapatok!$A:$CN,AT$271,FALSE),LEN(VLOOKUP($A133,csapatok!$A:$CN,AT$271,FALSE))-6),'csapat-ranglista'!$A:$CC,AT$272,FALSE)/8,VLOOKUP(VLOOKUP($A133,csapatok!$A:$CN,AT$271,FALSE),'csapat-ranglista'!$A:$CC,AT$272,FALSE)/4),0)</f>
        <v>0</v>
      </c>
      <c r="AU133" s="226">
        <f>IFERROR(IF(RIGHT(VLOOKUP($A133,csapatok!$A:$CN,AU$271,FALSE),5)="Csere",VLOOKUP(LEFT(VLOOKUP($A133,csapatok!$A:$CN,AU$271,FALSE),LEN(VLOOKUP($A133,csapatok!$A:$CN,AU$271,FALSE))-6),'csapat-ranglista'!$A:$CC,AU$272,FALSE)/8,VLOOKUP(VLOOKUP($A133,csapatok!$A:$CN,AU$271,FALSE),'csapat-ranglista'!$A:$CC,AU$272,FALSE)/4),0)</f>
        <v>0</v>
      </c>
      <c r="AV133" s="226">
        <f>IFERROR(IF(RIGHT(VLOOKUP($A133,csapatok!$A:$CN,AV$271,FALSE),5)="Csere",VLOOKUP(LEFT(VLOOKUP($A133,csapatok!$A:$CN,AV$271,FALSE),LEN(VLOOKUP($A133,csapatok!$A:$CN,AV$271,FALSE))-6),'csapat-ranglista'!$A:$CC,AV$272,FALSE)/8,VLOOKUP(VLOOKUP($A133,csapatok!$A:$CN,AV$271,FALSE),'csapat-ranglista'!$A:$CC,AV$272,FALSE)/4),0)</f>
        <v>0</v>
      </c>
      <c r="AW133" s="226">
        <f>IFERROR(IF(RIGHT(VLOOKUP($A133,csapatok!$A:$CN,AW$271,FALSE),5)="Csere",VLOOKUP(LEFT(VLOOKUP($A133,csapatok!$A:$CN,AW$271,FALSE),LEN(VLOOKUP($A133,csapatok!$A:$CN,AW$271,FALSE))-6),'csapat-ranglista'!$A:$CC,AW$272,FALSE)/8,VLOOKUP(VLOOKUP($A133,csapatok!$A:$CN,AW$271,FALSE),'csapat-ranglista'!$A:$CC,AW$272,FALSE)/4),0)</f>
        <v>4.3234119132455557</v>
      </c>
      <c r="AX133" s="226">
        <f>IFERROR(IF(RIGHT(VLOOKUP($A133,csapatok!$A:$CN,AX$271,FALSE),5)="Csere",VLOOKUP(LEFT(VLOOKUP($A133,csapatok!$A:$CN,AX$271,FALSE),LEN(VLOOKUP($A133,csapatok!$A:$CN,AX$271,FALSE))-6),'csapat-ranglista'!$A:$CC,AX$272,FALSE)/8,VLOOKUP(VLOOKUP($A133,csapatok!$A:$CN,AX$271,FALSE),'csapat-ranglista'!$A:$CC,AX$272,FALSE)/4),0)</f>
        <v>0</v>
      </c>
      <c r="AY133" s="226">
        <f>IFERROR(IF(RIGHT(VLOOKUP($A133,csapatok!$A:$GR,AY$271,FALSE),5)="Csere",VLOOKUP(LEFT(VLOOKUP($A133,csapatok!$A:$GR,AY$271,FALSE),LEN(VLOOKUP($A133,csapatok!$A:$GR,AY$271,FALSE))-6),'csapat-ranglista'!$A:$CC,AY$272,FALSE)/8,VLOOKUP(VLOOKUP($A133,csapatok!$A:$GR,AY$271,FALSE),'csapat-ranglista'!$A:$CC,AY$272,FALSE)/4),0)</f>
        <v>0</v>
      </c>
      <c r="AZ133" s="226">
        <f>IFERROR(IF(RIGHT(VLOOKUP($A133,csapatok!$A:$GR,AZ$271,FALSE),5)="Csere",VLOOKUP(LEFT(VLOOKUP($A133,csapatok!$A:$GR,AZ$271,FALSE),LEN(VLOOKUP($A133,csapatok!$A:$GR,AZ$271,FALSE))-6),'csapat-ranglista'!$A:$CC,AZ$272,FALSE)/8,VLOOKUP(VLOOKUP($A133,csapatok!$A:$GR,AZ$271,FALSE),'csapat-ranglista'!$A:$CC,AZ$272,FALSE)/4),0)</f>
        <v>0</v>
      </c>
      <c r="BA133" s="226">
        <f>IFERROR(IF(RIGHT(VLOOKUP($A133,csapatok!$A:$GR,BA$271,FALSE),5)="Csere",VLOOKUP(LEFT(VLOOKUP($A133,csapatok!$A:$GR,BA$271,FALSE),LEN(VLOOKUP($A133,csapatok!$A:$GR,BA$271,FALSE))-6),'csapat-ranglista'!$A:$CC,BA$272,FALSE)/8,VLOOKUP(VLOOKUP($A133,csapatok!$A:$GR,BA$271,FALSE),'csapat-ranglista'!$A:$CC,BA$272,FALSE)/4),0)</f>
        <v>0</v>
      </c>
      <c r="BB133" s="226">
        <f>IFERROR(IF(RIGHT(VLOOKUP($A133,csapatok!$A:$GR,BB$271,FALSE),5)="Csere",VLOOKUP(LEFT(VLOOKUP($A133,csapatok!$A:$GR,BB$271,FALSE),LEN(VLOOKUP($A133,csapatok!$A:$GR,BB$271,FALSE))-6),'csapat-ranglista'!$A:$CC,BB$272,FALSE)/8,VLOOKUP(VLOOKUP($A133,csapatok!$A:$GR,BB$271,FALSE),'csapat-ranglista'!$A:$CC,BB$272,FALSE)/4),0)</f>
        <v>0</v>
      </c>
      <c r="BC133" s="227">
        <f>versenyek!$ES$11*IFERROR(VLOOKUP(VLOOKUP($A133,versenyek!ER:ET,3,FALSE),szabalyok!$A$16:$B$23,2,FALSE)/4,0)</f>
        <v>0</v>
      </c>
      <c r="BD133" s="227">
        <f>versenyek!$EV$11*IFERROR(VLOOKUP(VLOOKUP($A133,versenyek!EU:EW,3,FALSE),szabalyok!$A$16:$B$23,2,FALSE)/4,0)</f>
        <v>0</v>
      </c>
      <c r="BE133" s="226">
        <f>IFERROR(IF(RIGHT(VLOOKUP($A133,csapatok!$A:$GR,BE$271,FALSE),5)="Csere",VLOOKUP(LEFT(VLOOKUP($A133,csapatok!$A:$GR,BE$271,FALSE),LEN(VLOOKUP($A133,csapatok!$A:$GR,BE$271,FALSE))-6),'csapat-ranglista'!$A:$CC,BE$272,FALSE)/8,VLOOKUP(VLOOKUP($A133,csapatok!$A:$GR,BE$271,FALSE),'csapat-ranglista'!$A:$CC,BE$272,FALSE)/4),0)</f>
        <v>0</v>
      </c>
      <c r="BF133" s="226">
        <f>IFERROR(IF(RIGHT(VLOOKUP($A133,csapatok!$A:$GR,BF$271,FALSE),5)="Csere",VLOOKUP(LEFT(VLOOKUP($A133,csapatok!$A:$GR,BF$271,FALSE),LEN(VLOOKUP($A133,csapatok!$A:$GR,BF$271,FALSE))-6),'csapat-ranglista'!$A:$CC,BF$272,FALSE)/8,VLOOKUP(VLOOKUP($A133,csapatok!$A:$GR,BF$271,FALSE),'csapat-ranglista'!$A:$CC,BF$272,FALSE)/4),0)</f>
        <v>0</v>
      </c>
      <c r="BG133" s="226">
        <f>IFERROR(IF(RIGHT(VLOOKUP($A133,csapatok!$A:$GR,BG$271,FALSE),5)="Csere",VLOOKUP(LEFT(VLOOKUP($A133,csapatok!$A:$GR,BG$271,FALSE),LEN(VLOOKUP($A133,csapatok!$A:$GR,BG$271,FALSE))-6),'csapat-ranglista'!$A:$CC,BG$272,FALSE)/8,VLOOKUP(VLOOKUP($A133,csapatok!$A:$GR,BG$271,FALSE),'csapat-ranglista'!$A:$CC,BG$272,FALSE)/4),0)</f>
        <v>0</v>
      </c>
      <c r="BH133" s="226">
        <f>IFERROR(IF(RIGHT(VLOOKUP($A133,csapatok!$A:$GR,BH$271,FALSE),5)="Csere",VLOOKUP(LEFT(VLOOKUP($A133,csapatok!$A:$GR,BH$271,FALSE),LEN(VLOOKUP($A133,csapatok!$A:$GR,BH$271,FALSE))-6),'csapat-ranglista'!$A:$CC,BH$272,FALSE)/8,VLOOKUP(VLOOKUP($A133,csapatok!$A:$GR,BH$271,FALSE),'csapat-ranglista'!$A:$CC,BH$272,FALSE)/4),0)</f>
        <v>0</v>
      </c>
      <c r="BI133" s="226">
        <f>IFERROR(IF(RIGHT(VLOOKUP($A133,csapatok!$A:$GR,BI$271,FALSE),5)="Csere",VLOOKUP(LEFT(VLOOKUP($A133,csapatok!$A:$GR,BI$271,FALSE),LEN(VLOOKUP($A133,csapatok!$A:$GR,BI$271,FALSE))-6),'csapat-ranglista'!$A:$CC,BI$272,FALSE)/8,VLOOKUP(VLOOKUP($A133,csapatok!$A:$GR,BI$271,FALSE),'csapat-ranglista'!$A:$CC,BI$272,FALSE)/4),0)</f>
        <v>0</v>
      </c>
      <c r="BJ133" s="226">
        <f>IFERROR(IF(RIGHT(VLOOKUP($A133,csapatok!$A:$GR,BJ$271,FALSE),5)="Csere",VLOOKUP(LEFT(VLOOKUP($A133,csapatok!$A:$GR,BJ$271,FALSE),LEN(VLOOKUP($A133,csapatok!$A:$GR,BJ$271,FALSE))-6),'csapat-ranglista'!$A:$CC,BJ$272,FALSE)/8,VLOOKUP(VLOOKUP($A133,csapatok!$A:$GR,BJ$271,FALSE),'csapat-ranglista'!$A:$CC,BJ$272,FALSE)/4),0)</f>
        <v>0</v>
      </c>
      <c r="BK133" s="226">
        <f>IFERROR(IF(RIGHT(VLOOKUP($A133,csapatok!$A:$GR,BK$271,FALSE),5)="Csere",VLOOKUP(LEFT(VLOOKUP($A133,csapatok!$A:$GR,BK$271,FALSE),LEN(VLOOKUP($A133,csapatok!$A:$GR,BK$271,FALSE))-6),'csapat-ranglista'!$A:$CC,BK$272,FALSE)/8,VLOOKUP(VLOOKUP($A133,csapatok!$A:$GR,BK$271,FALSE),'csapat-ranglista'!$A:$CC,BK$272,FALSE)/4),0)</f>
        <v>0</v>
      </c>
      <c r="BL133" s="226">
        <f>IFERROR(IF(RIGHT(VLOOKUP($A133,csapatok!$A:$GR,BL$271,FALSE),5)="Csere",VLOOKUP(LEFT(VLOOKUP($A133,csapatok!$A:$GR,BL$271,FALSE),LEN(VLOOKUP($A133,csapatok!$A:$GR,BL$271,FALSE))-6),'csapat-ranglista'!$A:$CC,BL$272,FALSE)/8,VLOOKUP(VLOOKUP($A133,csapatok!$A:$GR,BL$271,FALSE),'csapat-ranglista'!$A:$CC,BL$272,FALSE)/4),0)</f>
        <v>0</v>
      </c>
      <c r="BM133" s="226">
        <f>IFERROR(IF(RIGHT(VLOOKUP($A133,csapatok!$A:$GR,BM$271,FALSE),5)="Csere",VLOOKUP(LEFT(VLOOKUP($A133,csapatok!$A:$GR,BM$271,FALSE),LEN(VLOOKUP($A133,csapatok!$A:$GR,BM$271,FALSE))-6),'csapat-ranglista'!$A:$CC,BM$272,FALSE)/8,VLOOKUP(VLOOKUP($A133,csapatok!$A:$GR,BM$271,FALSE),'csapat-ranglista'!$A:$CC,BM$272,FALSE)/4),0)</f>
        <v>0</v>
      </c>
      <c r="BN133" s="226">
        <f>IFERROR(IF(RIGHT(VLOOKUP($A133,csapatok!$A:$GR,BN$271,FALSE),5)="Csere",VLOOKUP(LEFT(VLOOKUP($A133,csapatok!$A:$GR,BN$271,FALSE),LEN(VLOOKUP($A133,csapatok!$A:$GR,BN$271,FALSE))-6),'csapat-ranglista'!$A:$CC,BN$272,FALSE)/8,VLOOKUP(VLOOKUP($A133,csapatok!$A:$GR,BN$271,FALSE),'csapat-ranglista'!$A:$CC,BN$272,FALSE)/4),0)</f>
        <v>0</v>
      </c>
      <c r="BO133" s="226">
        <f>IFERROR(IF(RIGHT(VLOOKUP($A133,csapatok!$A:$GR,BO$271,FALSE),5)="Csere",VLOOKUP(LEFT(VLOOKUP($A133,csapatok!$A:$GR,BO$271,FALSE),LEN(VLOOKUP($A133,csapatok!$A:$GR,BO$271,FALSE))-6),'csapat-ranglista'!$A:$CC,BO$272,FALSE)/8,VLOOKUP(VLOOKUP($A133,csapatok!$A:$GR,BO$271,FALSE),'csapat-ranglista'!$A:$CC,BO$272,FALSE)/4),0)</f>
        <v>0</v>
      </c>
      <c r="BP133" s="226">
        <f>IFERROR(IF(RIGHT(VLOOKUP($A133,csapatok!$A:$GR,BP$271,FALSE),5)="Csere",VLOOKUP(LEFT(VLOOKUP($A133,csapatok!$A:$GR,BP$271,FALSE),LEN(VLOOKUP($A133,csapatok!$A:$GR,BP$271,FALSE))-6),'csapat-ranglista'!$A:$CC,BP$272,FALSE)/8,VLOOKUP(VLOOKUP($A133,csapatok!$A:$GR,BP$271,FALSE),'csapat-ranglista'!$A:$CC,BP$272,FALSE)/4),0)</f>
        <v>0</v>
      </c>
      <c r="BQ133" s="226">
        <f>IFERROR(IF(RIGHT(VLOOKUP($A133,csapatok!$A:$GR,BQ$271,FALSE),5)="Csere",VLOOKUP(LEFT(VLOOKUP($A133,csapatok!$A:$GR,BQ$271,FALSE),LEN(VLOOKUP($A133,csapatok!$A:$GR,BQ$271,FALSE))-6),'csapat-ranglista'!$A:$CC,BQ$272,FALSE)/8,VLOOKUP(VLOOKUP($A133,csapatok!$A:$GR,BQ$271,FALSE),'csapat-ranglista'!$A:$CC,BQ$272,FALSE)/4),0)</f>
        <v>0</v>
      </c>
      <c r="BR133" s="226">
        <f>IFERROR(IF(RIGHT(VLOOKUP($A133,csapatok!$A:$GR,BR$271,FALSE),5)="Csere",VLOOKUP(LEFT(VLOOKUP($A133,csapatok!$A:$GR,BR$271,FALSE),LEN(VLOOKUP($A133,csapatok!$A:$GR,BR$271,FALSE))-6),'csapat-ranglista'!$A:$CC,BR$272,FALSE)/8,VLOOKUP(VLOOKUP($A133,csapatok!$A:$GR,BR$271,FALSE),'csapat-ranglista'!$A:$CC,BR$272,FALSE)/4),0)</f>
        <v>0</v>
      </c>
      <c r="BS133" s="226">
        <f>IFERROR(IF(RIGHT(VLOOKUP($A133,csapatok!$A:$GR,BS$271,FALSE),5)="Csere",VLOOKUP(LEFT(VLOOKUP($A133,csapatok!$A:$GR,BS$271,FALSE),LEN(VLOOKUP($A133,csapatok!$A:$GR,BS$271,FALSE))-6),'csapat-ranglista'!$A:$CC,BS$272,FALSE)/8,VLOOKUP(VLOOKUP($A133,csapatok!$A:$GR,BS$271,FALSE),'csapat-ranglista'!$A:$CC,BS$272,FALSE)/4),0)</f>
        <v>0</v>
      </c>
      <c r="BT133" s="226">
        <f>IFERROR(IF(RIGHT(VLOOKUP($A133,csapatok!$A:$GR,BT$271,FALSE),5)="Csere",VLOOKUP(LEFT(VLOOKUP($A133,csapatok!$A:$GR,BT$271,FALSE),LEN(VLOOKUP($A133,csapatok!$A:$GR,BT$271,FALSE))-6),'csapat-ranglista'!$A:$CC,BT$272,FALSE)/8,VLOOKUP(VLOOKUP($A133,csapatok!$A:$GR,BT$271,FALSE),'csapat-ranglista'!$A:$CC,BT$272,FALSE)/4),0)</f>
        <v>0</v>
      </c>
      <c r="BU133" s="226">
        <f>IFERROR(IF(RIGHT(VLOOKUP($A133,csapatok!$A:$GR,BU$271,FALSE),5)="Csere",VLOOKUP(LEFT(VLOOKUP($A133,csapatok!$A:$GR,BU$271,FALSE),LEN(VLOOKUP($A133,csapatok!$A:$GR,BU$271,FALSE))-6),'csapat-ranglista'!$A:$CC,BU$272,FALSE)/8,VLOOKUP(VLOOKUP($A133,csapatok!$A:$GR,BU$271,FALSE),'csapat-ranglista'!$A:$CC,BU$272,FALSE)/4),0)</f>
        <v>0</v>
      </c>
      <c r="BV133" s="226">
        <f>IFERROR(IF(RIGHT(VLOOKUP($A133,csapatok!$A:$GR,BV$271,FALSE),5)="Csere",VLOOKUP(LEFT(VLOOKUP($A133,csapatok!$A:$GR,BV$271,FALSE),LEN(VLOOKUP($A133,csapatok!$A:$GR,BV$271,FALSE))-6),'csapat-ranglista'!$A:$CC,BV$272,FALSE)/8,VLOOKUP(VLOOKUP($A133,csapatok!$A:$GR,BV$271,FALSE),'csapat-ranglista'!$A:$CC,BV$272,FALSE)/4),0)</f>
        <v>0</v>
      </c>
      <c r="BW133" s="226">
        <f>IFERROR(IF(RIGHT(VLOOKUP($A133,csapatok!$A:$GR,BW$271,FALSE),5)="Csere",VLOOKUP(LEFT(VLOOKUP($A133,csapatok!$A:$GR,BW$271,FALSE),LEN(VLOOKUP($A133,csapatok!$A:$GR,BW$271,FALSE))-6),'csapat-ranglista'!$A:$CC,BW$272,FALSE)/8,VLOOKUP(VLOOKUP($A133,csapatok!$A:$GR,BW$271,FALSE),'csapat-ranglista'!$A:$CC,BW$272,FALSE)/4),0)</f>
        <v>0</v>
      </c>
      <c r="BX133" s="226">
        <f>IFERROR(IF(RIGHT(VLOOKUP($A133,csapatok!$A:$GR,BX$271,FALSE),5)="Csere",VLOOKUP(LEFT(VLOOKUP($A133,csapatok!$A:$GR,BX$271,FALSE),LEN(VLOOKUP($A133,csapatok!$A:$GR,BX$271,FALSE))-6),'csapat-ranglista'!$A:$CC,BX$272,FALSE)/8,VLOOKUP(VLOOKUP($A133,csapatok!$A:$GR,BX$271,FALSE),'csapat-ranglista'!$A:$CC,BX$272,FALSE)/4),0)</f>
        <v>0</v>
      </c>
      <c r="BY133" s="226">
        <f>IFERROR(IF(RIGHT(VLOOKUP($A133,csapatok!$A:$GR,BY$271,FALSE),5)="Csere",VLOOKUP(LEFT(VLOOKUP($A133,csapatok!$A:$GR,BY$271,FALSE),LEN(VLOOKUP($A133,csapatok!$A:$GR,BY$271,FALSE))-6),'csapat-ranglista'!$A:$CC,BY$272,FALSE)/8,VLOOKUP(VLOOKUP($A133,csapatok!$A:$GR,BY$271,FALSE),'csapat-ranglista'!$A:$CC,BY$272,FALSE)/4),0)</f>
        <v>0</v>
      </c>
      <c r="BZ133" s="226">
        <f>IFERROR(IF(RIGHT(VLOOKUP($A133,csapatok!$A:$GR,BZ$271,FALSE),5)="Csere",VLOOKUP(LEFT(VLOOKUP($A133,csapatok!$A:$GR,BZ$271,FALSE),LEN(VLOOKUP($A133,csapatok!$A:$GR,BZ$271,FALSE))-6),'csapat-ranglista'!$A:$CC,BZ$272,FALSE)/8,VLOOKUP(VLOOKUP($A133,csapatok!$A:$GR,BZ$271,FALSE),'csapat-ranglista'!$A:$CC,BZ$272,FALSE)/4),0)</f>
        <v>0</v>
      </c>
      <c r="CA133" s="226">
        <f>IFERROR(IF(RIGHT(VLOOKUP($A133,csapatok!$A:$GR,CA$271,FALSE),5)="Csere",VLOOKUP(LEFT(VLOOKUP($A133,csapatok!$A:$GR,CA$271,FALSE),LEN(VLOOKUP($A133,csapatok!$A:$GR,CA$271,FALSE))-6),'csapat-ranglista'!$A:$CC,CA$272,FALSE)/8,VLOOKUP(VLOOKUP($A133,csapatok!$A:$GR,CA$271,FALSE),'csapat-ranglista'!$A:$CC,CA$272,FALSE)/4),0)</f>
        <v>0</v>
      </c>
      <c r="CB133" s="226">
        <f>IFERROR(IF(RIGHT(VLOOKUP($A133,csapatok!$A:$GR,CB$271,FALSE),5)="Csere",VLOOKUP(LEFT(VLOOKUP($A133,csapatok!$A:$GR,CB$271,FALSE),LEN(VLOOKUP($A133,csapatok!$A:$GR,CB$271,FALSE))-6),'csapat-ranglista'!$A:$CC,CB$272,FALSE)/8,VLOOKUP(VLOOKUP($A133,csapatok!$A:$GR,CB$271,FALSE),'csapat-ranglista'!$A:$CC,CB$272,FALSE)/4),0)</f>
        <v>0</v>
      </c>
      <c r="CC133" s="226">
        <f>IFERROR(IF(RIGHT(VLOOKUP($A133,csapatok!$A:$GR,CC$271,FALSE),5)="Csere",VLOOKUP(LEFT(VLOOKUP($A133,csapatok!$A:$GR,CC$271,FALSE),LEN(VLOOKUP($A133,csapatok!$A:$GR,CC$271,FALSE))-6),'csapat-ranglista'!$A:$CC,CC$272,FALSE)/8,VLOOKUP(VLOOKUP($A133,csapatok!$A:$GR,CC$271,FALSE),'csapat-ranglista'!$A:$CC,CC$272,FALSE)/4),0)</f>
        <v>0</v>
      </c>
      <c r="CD133" s="226">
        <f>IFERROR(IF(RIGHT(VLOOKUP($A133,csapatok!$A:$GR,CD$271,FALSE),5)="Csere",VLOOKUP(LEFT(VLOOKUP($A133,csapatok!$A:$GR,CD$271,FALSE),LEN(VLOOKUP($A133,csapatok!$A:$GR,CD$271,FALSE))-6),'csapat-ranglista'!$A:$CC,CD$272,FALSE)/8,VLOOKUP(VLOOKUP($A133,csapatok!$A:$GR,CD$271,FALSE),'csapat-ranglista'!$A:$CC,CD$272,FALSE)/4),0)</f>
        <v>0</v>
      </c>
      <c r="CE133" s="226">
        <f>IFERROR(IF(RIGHT(VLOOKUP($A133,csapatok!$A:$GR,CE$271,FALSE),5)="Csere",VLOOKUP(LEFT(VLOOKUP($A133,csapatok!$A:$GR,CE$271,FALSE),LEN(VLOOKUP($A133,csapatok!$A:$GR,CE$271,FALSE))-6),'csapat-ranglista'!$A:$CC,CE$272,FALSE)/8,VLOOKUP(VLOOKUP($A133,csapatok!$A:$GR,CE$271,FALSE),'csapat-ranglista'!$A:$CC,CE$272,FALSE)/4),0)</f>
        <v>0</v>
      </c>
      <c r="CF133" s="226">
        <f>IFERROR(IF(RIGHT(VLOOKUP($A133,csapatok!$A:$GR,CF$271,FALSE),5)="Csere",VLOOKUP(LEFT(VLOOKUP($A133,csapatok!$A:$GR,CF$271,FALSE),LEN(VLOOKUP($A133,csapatok!$A:$GR,CF$271,FALSE))-6),'csapat-ranglista'!$A:$CC,CF$272,FALSE)/8,VLOOKUP(VLOOKUP($A133,csapatok!$A:$GR,CF$271,FALSE),'csapat-ranglista'!$A:$CC,CF$272,FALSE)/4),0)</f>
        <v>0</v>
      </c>
      <c r="CG133" s="226">
        <f>IFERROR(IF(RIGHT(VLOOKUP($A133,csapatok!$A:$GR,CG$271,FALSE),5)="Csere",VLOOKUP(LEFT(VLOOKUP($A133,csapatok!$A:$GR,CG$271,FALSE),LEN(VLOOKUP($A133,csapatok!$A:$GR,CG$271,FALSE))-6),'csapat-ranglista'!$A:$CC,CG$272,FALSE)/8,VLOOKUP(VLOOKUP($A133,csapatok!$A:$GR,CG$271,FALSE),'csapat-ranglista'!$A:$CC,CG$272,FALSE)/4),0)</f>
        <v>0</v>
      </c>
      <c r="CH133" s="226">
        <f>IFERROR(IF(RIGHT(VLOOKUP($A133,csapatok!$A:$GR,CH$271,FALSE),5)="Csere",VLOOKUP(LEFT(VLOOKUP($A133,csapatok!$A:$GR,CH$271,FALSE),LEN(VLOOKUP($A133,csapatok!$A:$GR,CH$271,FALSE))-6),'csapat-ranglista'!$A:$CC,CH$272,FALSE)/8,VLOOKUP(VLOOKUP($A133,csapatok!$A:$GR,CH$271,FALSE),'csapat-ranglista'!$A:$CC,CH$272,FALSE)/4),0)</f>
        <v>0</v>
      </c>
      <c r="CI133" s="226">
        <f>IFERROR(IF(RIGHT(VLOOKUP($A133,csapatok!$A:$GR,CI$271,FALSE),5)="Csere",VLOOKUP(LEFT(VLOOKUP($A133,csapatok!$A:$GR,CI$271,FALSE),LEN(VLOOKUP($A133,csapatok!$A:$GR,CI$271,FALSE))-6),'csapat-ranglista'!$A:$CC,CI$272,FALSE)/8,VLOOKUP(VLOOKUP($A133,csapatok!$A:$GR,CI$271,FALSE),'csapat-ranglista'!$A:$CC,CI$272,FALSE)/4),0)</f>
        <v>0</v>
      </c>
      <c r="CJ133" s="227">
        <f>versenyek!$IQ$11*IFERROR(VLOOKUP(VLOOKUP($A133,versenyek!IP:IR,3,FALSE),szabalyok!$A$16:$B$23,2,FALSE)/4,0)</f>
        <v>0</v>
      </c>
      <c r="CK133" s="227">
        <f>versenyek!$IT$11*IFERROR(VLOOKUP(VLOOKUP($A133,versenyek!IS:IU,3,FALSE),szabalyok!$A$16:$B$23,2,FALSE)/4,0)</f>
        <v>0</v>
      </c>
      <c r="CL133" s="226"/>
      <c r="CM133" s="250">
        <f t="shared" si="6"/>
        <v>0</v>
      </c>
    </row>
    <row r="134" spans="1:91">
      <c r="A134" s="32" t="s">
        <v>159</v>
      </c>
      <c r="B134" s="2">
        <v>25548</v>
      </c>
      <c r="C134" s="133" t="str">
        <f t="shared" si="5"/>
        <v>felnőtt</v>
      </c>
      <c r="D134" s="32" t="s">
        <v>101</v>
      </c>
      <c r="E134" s="47">
        <v>0</v>
      </c>
      <c r="F134" s="32">
        <v>0</v>
      </c>
      <c r="G134" s="32">
        <v>0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32">
        <v>0</v>
      </c>
      <c r="N134" s="32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0</v>
      </c>
      <c r="W134" s="32">
        <v>0</v>
      </c>
      <c r="X134" s="32">
        <f>IFERROR(IF(RIGHT(VLOOKUP($A134,csapatok!$A:$BL,X$271,FALSE),5)="Csere",VLOOKUP(LEFT(VLOOKUP($A134,csapatok!$A:$BL,X$271,FALSE),LEN(VLOOKUP($A134,csapatok!$A:$BL,X$271,FALSE))-6),'csapat-ranglista'!$A:$CC,X$272,FALSE)/8,VLOOKUP(VLOOKUP($A134,csapatok!$A:$BL,X$271,FALSE),'csapat-ranglista'!$A:$CC,X$272,FALSE)/4),0)</f>
        <v>0</v>
      </c>
      <c r="Y134" s="32">
        <f>IFERROR(IF(RIGHT(VLOOKUP($A134,csapatok!$A:$BL,Y$271,FALSE),5)="Csere",VLOOKUP(LEFT(VLOOKUP($A134,csapatok!$A:$BL,Y$271,FALSE),LEN(VLOOKUP($A134,csapatok!$A:$BL,Y$271,FALSE))-6),'csapat-ranglista'!$A:$CC,Y$272,FALSE)/8,VLOOKUP(VLOOKUP($A134,csapatok!$A:$BL,Y$271,FALSE),'csapat-ranglista'!$A:$CC,Y$272,FALSE)/4),0)</f>
        <v>0</v>
      </c>
      <c r="Z134" s="32">
        <f>IFERROR(IF(RIGHT(VLOOKUP($A134,csapatok!$A:$BL,Z$271,FALSE),5)="Csere",VLOOKUP(LEFT(VLOOKUP($A134,csapatok!$A:$BL,Z$271,FALSE),LEN(VLOOKUP($A134,csapatok!$A:$BL,Z$271,FALSE))-6),'csapat-ranglista'!$A:$CC,Z$272,FALSE)/8,VLOOKUP(VLOOKUP($A134,csapatok!$A:$BL,Z$271,FALSE),'csapat-ranglista'!$A:$CC,Z$272,FALSE)/4),0)</f>
        <v>0</v>
      </c>
      <c r="AA134" s="32">
        <f>IFERROR(IF(RIGHT(VLOOKUP($A134,csapatok!$A:$BL,AA$271,FALSE),5)="Csere",VLOOKUP(LEFT(VLOOKUP($A134,csapatok!$A:$BL,AA$271,FALSE),LEN(VLOOKUP($A134,csapatok!$A:$BL,AA$271,FALSE))-6),'csapat-ranglista'!$A:$CC,AA$272,FALSE)/8,VLOOKUP(VLOOKUP($A134,csapatok!$A:$BL,AA$271,FALSE),'csapat-ranglista'!$A:$CC,AA$272,FALSE)/4),0)</f>
        <v>0</v>
      </c>
      <c r="AB134" s="226">
        <f>IFERROR(IF(RIGHT(VLOOKUP($A134,csapatok!$A:$BL,AB$271,FALSE),5)="Csere",VLOOKUP(LEFT(VLOOKUP($A134,csapatok!$A:$BL,AB$271,FALSE),LEN(VLOOKUP($A134,csapatok!$A:$BL,AB$271,FALSE))-6),'csapat-ranglista'!$A:$CC,AB$272,FALSE)/8,VLOOKUP(VLOOKUP($A134,csapatok!$A:$BL,AB$271,FALSE),'csapat-ranglista'!$A:$CC,AB$272,FALSE)/4),0)</f>
        <v>0</v>
      </c>
      <c r="AC134" s="226">
        <f>IFERROR(IF(RIGHT(VLOOKUP($A134,csapatok!$A:$BL,AC$271,FALSE),5)="Csere",VLOOKUP(LEFT(VLOOKUP($A134,csapatok!$A:$BL,AC$271,FALSE),LEN(VLOOKUP($A134,csapatok!$A:$BL,AC$271,FALSE))-6),'csapat-ranglista'!$A:$CC,AC$272,FALSE)/8,VLOOKUP(VLOOKUP($A134,csapatok!$A:$BL,AC$271,FALSE),'csapat-ranglista'!$A:$CC,AC$272,FALSE)/4),0)</f>
        <v>0</v>
      </c>
      <c r="AD134" s="226">
        <f>IFERROR(IF(RIGHT(VLOOKUP($A134,csapatok!$A:$BL,AD$271,FALSE),5)="Csere",VLOOKUP(LEFT(VLOOKUP($A134,csapatok!$A:$BL,AD$271,FALSE),LEN(VLOOKUP($A134,csapatok!$A:$BL,AD$271,FALSE))-6),'csapat-ranglista'!$A:$CC,AD$272,FALSE)/8,VLOOKUP(VLOOKUP($A134,csapatok!$A:$BL,AD$271,FALSE),'csapat-ranglista'!$A:$CC,AD$272,FALSE)/4),0)</f>
        <v>0</v>
      </c>
      <c r="AE134" s="226">
        <f>IFERROR(IF(RIGHT(VLOOKUP($A134,csapatok!$A:$BL,AE$271,FALSE),5)="Csere",VLOOKUP(LEFT(VLOOKUP($A134,csapatok!$A:$BL,AE$271,FALSE),LEN(VLOOKUP($A134,csapatok!$A:$BL,AE$271,FALSE))-6),'csapat-ranglista'!$A:$CC,AE$272,FALSE)/8,VLOOKUP(VLOOKUP($A134,csapatok!$A:$BL,AE$271,FALSE),'csapat-ranglista'!$A:$CC,AE$272,FALSE)/4),0)</f>
        <v>0</v>
      </c>
      <c r="AF134" s="226">
        <f>IFERROR(IF(RIGHT(VLOOKUP($A134,csapatok!$A:$BL,AF$271,FALSE),5)="Csere",VLOOKUP(LEFT(VLOOKUP($A134,csapatok!$A:$BL,AF$271,FALSE),LEN(VLOOKUP($A134,csapatok!$A:$BL,AF$271,FALSE))-6),'csapat-ranglista'!$A:$CC,AF$272,FALSE)/8,VLOOKUP(VLOOKUP($A134,csapatok!$A:$BL,AF$271,FALSE),'csapat-ranglista'!$A:$CC,AF$272,FALSE)/4),0)</f>
        <v>0</v>
      </c>
      <c r="AG134" s="226">
        <f>IFERROR(IF(RIGHT(VLOOKUP($A134,csapatok!$A:$BL,AG$271,FALSE),5)="Csere",VLOOKUP(LEFT(VLOOKUP($A134,csapatok!$A:$BL,AG$271,FALSE),LEN(VLOOKUP($A134,csapatok!$A:$BL,AG$271,FALSE))-6),'csapat-ranglista'!$A:$CC,AG$272,FALSE)/8,VLOOKUP(VLOOKUP($A134,csapatok!$A:$BL,AG$271,FALSE),'csapat-ranglista'!$A:$CC,AG$272,FALSE)/4),0)</f>
        <v>0</v>
      </c>
      <c r="AH134" s="226">
        <f>IFERROR(IF(RIGHT(VLOOKUP($A134,csapatok!$A:$BL,AH$271,FALSE),5)="Csere",VLOOKUP(LEFT(VLOOKUP($A134,csapatok!$A:$BL,AH$271,FALSE),LEN(VLOOKUP($A134,csapatok!$A:$BL,AH$271,FALSE))-6),'csapat-ranglista'!$A:$CC,AH$272,FALSE)/8,VLOOKUP(VLOOKUP($A134,csapatok!$A:$BL,AH$271,FALSE),'csapat-ranglista'!$A:$CC,AH$272,FALSE)/4),0)</f>
        <v>0</v>
      </c>
      <c r="AI134" s="226">
        <f>IFERROR(IF(RIGHT(VLOOKUP($A134,csapatok!$A:$BL,AI$271,FALSE),5)="Csere",VLOOKUP(LEFT(VLOOKUP($A134,csapatok!$A:$BL,AI$271,FALSE),LEN(VLOOKUP($A134,csapatok!$A:$BL,AI$271,FALSE))-6),'csapat-ranglista'!$A:$CC,AI$272,FALSE)/8,VLOOKUP(VLOOKUP($A134,csapatok!$A:$BL,AI$271,FALSE),'csapat-ranglista'!$A:$CC,AI$272,FALSE)/4),0)</f>
        <v>0</v>
      </c>
      <c r="AJ134" s="226">
        <f>IFERROR(IF(RIGHT(VLOOKUP($A134,csapatok!$A:$BL,AJ$271,FALSE),5)="Csere",VLOOKUP(LEFT(VLOOKUP($A134,csapatok!$A:$BL,AJ$271,FALSE),LEN(VLOOKUP($A134,csapatok!$A:$BL,AJ$271,FALSE))-6),'csapat-ranglista'!$A:$CC,AJ$272,FALSE)/8,VLOOKUP(VLOOKUP($A134,csapatok!$A:$BL,AJ$271,FALSE),'csapat-ranglista'!$A:$CC,AJ$272,FALSE)/2),0)</f>
        <v>0</v>
      </c>
      <c r="AK134" s="226">
        <f>IFERROR(IF(RIGHT(VLOOKUP($A134,csapatok!$A:$CN,AK$271,FALSE),5)="Csere",VLOOKUP(LEFT(VLOOKUP($A134,csapatok!$A:$CN,AK$271,FALSE),LEN(VLOOKUP($A134,csapatok!$A:$CN,AK$271,FALSE))-6),'csapat-ranglista'!$A:$CC,AK$272,FALSE)/8,VLOOKUP(VLOOKUP($A134,csapatok!$A:$CN,AK$271,FALSE),'csapat-ranglista'!$A:$CC,AK$272,FALSE)/4),0)</f>
        <v>0</v>
      </c>
      <c r="AL134" s="226">
        <f>IFERROR(IF(RIGHT(VLOOKUP($A134,csapatok!$A:$CN,AL$271,FALSE),5)="Csere",VLOOKUP(LEFT(VLOOKUP($A134,csapatok!$A:$CN,AL$271,FALSE),LEN(VLOOKUP($A134,csapatok!$A:$CN,AL$271,FALSE))-6),'csapat-ranglista'!$A:$CC,AL$272,FALSE)/8,VLOOKUP(VLOOKUP($A134,csapatok!$A:$CN,AL$271,FALSE),'csapat-ranglista'!$A:$CC,AL$272,FALSE)/4),0)</f>
        <v>0</v>
      </c>
      <c r="AM134" s="226">
        <f>IFERROR(IF(RIGHT(VLOOKUP($A134,csapatok!$A:$CN,AM$271,FALSE),5)="Csere",VLOOKUP(LEFT(VLOOKUP($A134,csapatok!$A:$CN,AM$271,FALSE),LEN(VLOOKUP($A134,csapatok!$A:$CN,AM$271,FALSE))-6),'csapat-ranglista'!$A:$CC,AM$272,FALSE)/8,VLOOKUP(VLOOKUP($A134,csapatok!$A:$CN,AM$271,FALSE),'csapat-ranglista'!$A:$CC,AM$272,FALSE)/4),0)</f>
        <v>0</v>
      </c>
      <c r="AN134" s="226">
        <f>IFERROR(IF(RIGHT(VLOOKUP($A134,csapatok!$A:$CN,AN$271,FALSE),5)="Csere",VLOOKUP(LEFT(VLOOKUP($A134,csapatok!$A:$CN,AN$271,FALSE),LEN(VLOOKUP($A134,csapatok!$A:$CN,AN$271,FALSE))-6),'csapat-ranglista'!$A:$CC,AN$272,FALSE)/8,VLOOKUP(VLOOKUP($A134,csapatok!$A:$CN,AN$271,FALSE),'csapat-ranglista'!$A:$CC,AN$272,FALSE)/4),0)</f>
        <v>0</v>
      </c>
      <c r="AO134" s="226">
        <f>IFERROR(IF(RIGHT(VLOOKUP($A134,csapatok!$A:$CN,AO$271,FALSE),5)="Csere",VLOOKUP(LEFT(VLOOKUP($A134,csapatok!$A:$CN,AO$271,FALSE),LEN(VLOOKUP($A134,csapatok!$A:$CN,AO$271,FALSE))-6),'csapat-ranglista'!$A:$CC,AO$272,FALSE)/8,VLOOKUP(VLOOKUP($A134,csapatok!$A:$CN,AO$271,FALSE),'csapat-ranglista'!$A:$CC,AO$272,FALSE)/4),0)</f>
        <v>0</v>
      </c>
      <c r="AP134" s="226">
        <f>IFERROR(IF(RIGHT(VLOOKUP($A134,csapatok!$A:$CN,AP$271,FALSE),5)="Csere",VLOOKUP(LEFT(VLOOKUP($A134,csapatok!$A:$CN,AP$271,FALSE),LEN(VLOOKUP($A134,csapatok!$A:$CN,AP$271,FALSE))-6),'csapat-ranglista'!$A:$CC,AP$272,FALSE)/8,VLOOKUP(VLOOKUP($A134,csapatok!$A:$CN,AP$271,FALSE),'csapat-ranglista'!$A:$CC,AP$272,FALSE)/4),0)</f>
        <v>0</v>
      </c>
      <c r="AQ134" s="226">
        <f>IFERROR(IF(RIGHT(VLOOKUP($A134,csapatok!$A:$CN,AQ$271,FALSE),5)="Csere",VLOOKUP(LEFT(VLOOKUP($A134,csapatok!$A:$CN,AQ$271,FALSE),LEN(VLOOKUP($A134,csapatok!$A:$CN,AQ$271,FALSE))-6),'csapat-ranglista'!$A:$CC,AQ$272,FALSE)/8,VLOOKUP(VLOOKUP($A134,csapatok!$A:$CN,AQ$271,FALSE),'csapat-ranglista'!$A:$CC,AQ$272,FALSE)/4),0)</f>
        <v>0</v>
      </c>
      <c r="AR134" s="226">
        <f>IFERROR(IF(RIGHT(VLOOKUP($A134,csapatok!$A:$CN,AR$271,FALSE),5)="Csere",VLOOKUP(LEFT(VLOOKUP($A134,csapatok!$A:$CN,AR$271,FALSE),LEN(VLOOKUP($A134,csapatok!$A:$CN,AR$271,FALSE))-6),'csapat-ranglista'!$A:$CC,AR$272,FALSE)/8,VLOOKUP(VLOOKUP($A134,csapatok!$A:$CN,AR$271,FALSE),'csapat-ranglista'!$A:$CC,AR$272,FALSE)/4),0)</f>
        <v>0</v>
      </c>
      <c r="AS134" s="226">
        <f>IFERROR(IF(RIGHT(VLOOKUP($A134,csapatok!$A:$CN,AS$271,FALSE),5)="Csere",VLOOKUP(LEFT(VLOOKUP($A134,csapatok!$A:$CN,AS$271,FALSE),LEN(VLOOKUP($A134,csapatok!$A:$CN,AS$271,FALSE))-6),'csapat-ranglista'!$A:$CC,AS$272,FALSE)/8,VLOOKUP(VLOOKUP($A134,csapatok!$A:$CN,AS$271,FALSE),'csapat-ranglista'!$A:$CC,AS$272,FALSE)/4),0)</f>
        <v>0</v>
      </c>
      <c r="AT134" s="226">
        <f>IFERROR(IF(RIGHT(VLOOKUP($A134,csapatok!$A:$CN,AT$271,FALSE),5)="Csere",VLOOKUP(LEFT(VLOOKUP($A134,csapatok!$A:$CN,AT$271,FALSE),LEN(VLOOKUP($A134,csapatok!$A:$CN,AT$271,FALSE))-6),'csapat-ranglista'!$A:$CC,AT$272,FALSE)/8,VLOOKUP(VLOOKUP($A134,csapatok!$A:$CN,AT$271,FALSE),'csapat-ranglista'!$A:$CC,AT$272,FALSE)/4),0)</f>
        <v>0</v>
      </c>
      <c r="AU134" s="226">
        <f>IFERROR(IF(RIGHT(VLOOKUP($A134,csapatok!$A:$CN,AU$271,FALSE),5)="Csere",VLOOKUP(LEFT(VLOOKUP($A134,csapatok!$A:$CN,AU$271,FALSE),LEN(VLOOKUP($A134,csapatok!$A:$CN,AU$271,FALSE))-6),'csapat-ranglista'!$A:$CC,AU$272,FALSE)/8,VLOOKUP(VLOOKUP($A134,csapatok!$A:$CN,AU$271,FALSE),'csapat-ranglista'!$A:$CC,AU$272,FALSE)/4),0)</f>
        <v>0</v>
      </c>
      <c r="AV134" s="226">
        <f>IFERROR(IF(RIGHT(VLOOKUP($A134,csapatok!$A:$CN,AV$271,FALSE),5)="Csere",VLOOKUP(LEFT(VLOOKUP($A134,csapatok!$A:$CN,AV$271,FALSE),LEN(VLOOKUP($A134,csapatok!$A:$CN,AV$271,FALSE))-6),'csapat-ranglista'!$A:$CC,AV$272,FALSE)/8,VLOOKUP(VLOOKUP($A134,csapatok!$A:$CN,AV$271,FALSE),'csapat-ranglista'!$A:$CC,AV$272,FALSE)/4),0)</f>
        <v>0</v>
      </c>
      <c r="AW134" s="226">
        <f>IFERROR(IF(RIGHT(VLOOKUP($A134,csapatok!$A:$CN,AW$271,FALSE),5)="Csere",VLOOKUP(LEFT(VLOOKUP($A134,csapatok!$A:$CN,AW$271,FALSE),LEN(VLOOKUP($A134,csapatok!$A:$CN,AW$271,FALSE))-6),'csapat-ranglista'!$A:$CC,AW$272,FALSE)/8,VLOOKUP(VLOOKUP($A134,csapatok!$A:$CN,AW$271,FALSE),'csapat-ranglista'!$A:$CC,AW$272,FALSE)/4),0)</f>
        <v>0</v>
      </c>
      <c r="AX134" s="226">
        <f>IFERROR(IF(RIGHT(VLOOKUP($A134,csapatok!$A:$CN,AX$271,FALSE),5)="Csere",VLOOKUP(LEFT(VLOOKUP($A134,csapatok!$A:$CN,AX$271,FALSE),LEN(VLOOKUP($A134,csapatok!$A:$CN,AX$271,FALSE))-6),'csapat-ranglista'!$A:$CC,AX$272,FALSE)/8,VLOOKUP(VLOOKUP($A134,csapatok!$A:$CN,AX$271,FALSE),'csapat-ranglista'!$A:$CC,AX$272,FALSE)/4),0)</f>
        <v>0</v>
      </c>
      <c r="AY134" s="226">
        <f>IFERROR(IF(RIGHT(VLOOKUP($A134,csapatok!$A:$GR,AY$271,FALSE),5)="Csere",VLOOKUP(LEFT(VLOOKUP($A134,csapatok!$A:$GR,AY$271,FALSE),LEN(VLOOKUP($A134,csapatok!$A:$GR,AY$271,FALSE))-6),'csapat-ranglista'!$A:$CC,AY$272,FALSE)/8,VLOOKUP(VLOOKUP($A134,csapatok!$A:$GR,AY$271,FALSE),'csapat-ranglista'!$A:$CC,AY$272,FALSE)/4),0)</f>
        <v>0</v>
      </c>
      <c r="AZ134" s="226">
        <f>IFERROR(IF(RIGHT(VLOOKUP($A134,csapatok!$A:$GR,AZ$271,FALSE),5)="Csere",VLOOKUP(LEFT(VLOOKUP($A134,csapatok!$A:$GR,AZ$271,FALSE),LEN(VLOOKUP($A134,csapatok!$A:$GR,AZ$271,FALSE))-6),'csapat-ranglista'!$A:$CC,AZ$272,FALSE)/8,VLOOKUP(VLOOKUP($A134,csapatok!$A:$GR,AZ$271,FALSE),'csapat-ranglista'!$A:$CC,AZ$272,FALSE)/4),0)</f>
        <v>0</v>
      </c>
      <c r="BA134" s="226">
        <f>IFERROR(IF(RIGHT(VLOOKUP($A134,csapatok!$A:$GR,BA$271,FALSE),5)="Csere",VLOOKUP(LEFT(VLOOKUP($A134,csapatok!$A:$GR,BA$271,FALSE),LEN(VLOOKUP($A134,csapatok!$A:$GR,BA$271,FALSE))-6),'csapat-ranglista'!$A:$CC,BA$272,FALSE)/8,VLOOKUP(VLOOKUP($A134,csapatok!$A:$GR,BA$271,FALSE),'csapat-ranglista'!$A:$CC,BA$272,FALSE)/4),0)</f>
        <v>0</v>
      </c>
      <c r="BB134" s="226">
        <f>IFERROR(IF(RIGHT(VLOOKUP($A134,csapatok!$A:$GR,BB$271,FALSE),5)="Csere",VLOOKUP(LEFT(VLOOKUP($A134,csapatok!$A:$GR,BB$271,FALSE),LEN(VLOOKUP($A134,csapatok!$A:$GR,BB$271,FALSE))-6),'csapat-ranglista'!$A:$CC,BB$272,FALSE)/8,VLOOKUP(VLOOKUP($A134,csapatok!$A:$GR,BB$271,FALSE),'csapat-ranglista'!$A:$CC,BB$272,FALSE)/4),0)</f>
        <v>0</v>
      </c>
      <c r="BC134" s="227">
        <f>versenyek!$ES$11*IFERROR(VLOOKUP(VLOOKUP($A134,versenyek!ER:ET,3,FALSE),szabalyok!$A$16:$B$23,2,FALSE)/4,0)</f>
        <v>0</v>
      </c>
      <c r="BD134" s="227">
        <f>versenyek!$EV$11*IFERROR(VLOOKUP(VLOOKUP($A134,versenyek!EU:EW,3,FALSE),szabalyok!$A$16:$B$23,2,FALSE)/4,0)</f>
        <v>0</v>
      </c>
      <c r="BE134" s="226">
        <f>IFERROR(IF(RIGHT(VLOOKUP($A134,csapatok!$A:$GR,BE$271,FALSE),5)="Csere",VLOOKUP(LEFT(VLOOKUP($A134,csapatok!$A:$GR,BE$271,FALSE),LEN(VLOOKUP($A134,csapatok!$A:$GR,BE$271,FALSE))-6),'csapat-ranglista'!$A:$CC,BE$272,FALSE)/8,VLOOKUP(VLOOKUP($A134,csapatok!$A:$GR,BE$271,FALSE),'csapat-ranglista'!$A:$CC,BE$272,FALSE)/4),0)</f>
        <v>0</v>
      </c>
      <c r="BF134" s="226">
        <f>IFERROR(IF(RIGHT(VLOOKUP($A134,csapatok!$A:$GR,BF$271,FALSE),5)="Csere",VLOOKUP(LEFT(VLOOKUP($A134,csapatok!$A:$GR,BF$271,FALSE),LEN(VLOOKUP($A134,csapatok!$A:$GR,BF$271,FALSE))-6),'csapat-ranglista'!$A:$CC,BF$272,FALSE)/8,VLOOKUP(VLOOKUP($A134,csapatok!$A:$GR,BF$271,FALSE),'csapat-ranglista'!$A:$CC,BF$272,FALSE)/4),0)</f>
        <v>0</v>
      </c>
      <c r="BG134" s="226">
        <f>IFERROR(IF(RIGHT(VLOOKUP($A134,csapatok!$A:$GR,BG$271,FALSE),5)="Csere",VLOOKUP(LEFT(VLOOKUP($A134,csapatok!$A:$GR,BG$271,FALSE),LEN(VLOOKUP($A134,csapatok!$A:$GR,BG$271,FALSE))-6),'csapat-ranglista'!$A:$CC,BG$272,FALSE)/8,VLOOKUP(VLOOKUP($A134,csapatok!$A:$GR,BG$271,FALSE),'csapat-ranglista'!$A:$CC,BG$272,FALSE)/4),0)</f>
        <v>0</v>
      </c>
      <c r="BH134" s="226">
        <f>IFERROR(IF(RIGHT(VLOOKUP($A134,csapatok!$A:$GR,BH$271,FALSE),5)="Csere",VLOOKUP(LEFT(VLOOKUP($A134,csapatok!$A:$GR,BH$271,FALSE),LEN(VLOOKUP($A134,csapatok!$A:$GR,BH$271,FALSE))-6),'csapat-ranglista'!$A:$CC,BH$272,FALSE)/8,VLOOKUP(VLOOKUP($A134,csapatok!$A:$GR,BH$271,FALSE),'csapat-ranglista'!$A:$CC,BH$272,FALSE)/4),0)</f>
        <v>0</v>
      </c>
      <c r="BI134" s="226">
        <f>IFERROR(IF(RIGHT(VLOOKUP($A134,csapatok!$A:$GR,BI$271,FALSE),5)="Csere",VLOOKUP(LEFT(VLOOKUP($A134,csapatok!$A:$GR,BI$271,FALSE),LEN(VLOOKUP($A134,csapatok!$A:$GR,BI$271,FALSE))-6),'csapat-ranglista'!$A:$CC,BI$272,FALSE)/8,VLOOKUP(VLOOKUP($A134,csapatok!$A:$GR,BI$271,FALSE),'csapat-ranglista'!$A:$CC,BI$272,FALSE)/4),0)</f>
        <v>0</v>
      </c>
      <c r="BJ134" s="226">
        <f>IFERROR(IF(RIGHT(VLOOKUP($A134,csapatok!$A:$GR,BJ$271,FALSE),5)="Csere",VLOOKUP(LEFT(VLOOKUP($A134,csapatok!$A:$GR,BJ$271,FALSE),LEN(VLOOKUP($A134,csapatok!$A:$GR,BJ$271,FALSE))-6),'csapat-ranglista'!$A:$CC,BJ$272,FALSE)/8,VLOOKUP(VLOOKUP($A134,csapatok!$A:$GR,BJ$271,FALSE),'csapat-ranglista'!$A:$CC,BJ$272,FALSE)/4),0)</f>
        <v>0</v>
      </c>
      <c r="BK134" s="226">
        <f>IFERROR(IF(RIGHT(VLOOKUP($A134,csapatok!$A:$GR,BK$271,FALSE),5)="Csere",VLOOKUP(LEFT(VLOOKUP($A134,csapatok!$A:$GR,BK$271,FALSE),LEN(VLOOKUP($A134,csapatok!$A:$GR,BK$271,FALSE))-6),'csapat-ranglista'!$A:$CC,BK$272,FALSE)/8,VLOOKUP(VLOOKUP($A134,csapatok!$A:$GR,BK$271,FALSE),'csapat-ranglista'!$A:$CC,BK$272,FALSE)/4),0)</f>
        <v>0</v>
      </c>
      <c r="BL134" s="226">
        <f>IFERROR(IF(RIGHT(VLOOKUP($A134,csapatok!$A:$GR,BL$271,FALSE),5)="Csere",VLOOKUP(LEFT(VLOOKUP($A134,csapatok!$A:$GR,BL$271,FALSE),LEN(VLOOKUP($A134,csapatok!$A:$GR,BL$271,FALSE))-6),'csapat-ranglista'!$A:$CC,BL$272,FALSE)/8,VLOOKUP(VLOOKUP($A134,csapatok!$A:$GR,BL$271,FALSE),'csapat-ranglista'!$A:$CC,BL$272,FALSE)/4),0)</f>
        <v>0</v>
      </c>
      <c r="BM134" s="226">
        <f>IFERROR(IF(RIGHT(VLOOKUP($A134,csapatok!$A:$GR,BM$271,FALSE),5)="Csere",VLOOKUP(LEFT(VLOOKUP($A134,csapatok!$A:$GR,BM$271,FALSE),LEN(VLOOKUP($A134,csapatok!$A:$GR,BM$271,FALSE))-6),'csapat-ranglista'!$A:$CC,BM$272,FALSE)/8,VLOOKUP(VLOOKUP($A134,csapatok!$A:$GR,BM$271,FALSE),'csapat-ranglista'!$A:$CC,BM$272,FALSE)/4),0)</f>
        <v>0</v>
      </c>
      <c r="BN134" s="226">
        <f>IFERROR(IF(RIGHT(VLOOKUP($A134,csapatok!$A:$GR,BN$271,FALSE),5)="Csere",VLOOKUP(LEFT(VLOOKUP($A134,csapatok!$A:$GR,BN$271,FALSE),LEN(VLOOKUP($A134,csapatok!$A:$GR,BN$271,FALSE))-6),'csapat-ranglista'!$A:$CC,BN$272,FALSE)/8,VLOOKUP(VLOOKUP($A134,csapatok!$A:$GR,BN$271,FALSE),'csapat-ranglista'!$A:$CC,BN$272,FALSE)/4),0)</f>
        <v>0</v>
      </c>
      <c r="BO134" s="226">
        <f>IFERROR(IF(RIGHT(VLOOKUP($A134,csapatok!$A:$GR,BO$271,FALSE),5)="Csere",VLOOKUP(LEFT(VLOOKUP($A134,csapatok!$A:$GR,BO$271,FALSE),LEN(VLOOKUP($A134,csapatok!$A:$GR,BO$271,FALSE))-6),'csapat-ranglista'!$A:$CC,BO$272,FALSE)/8,VLOOKUP(VLOOKUP($A134,csapatok!$A:$GR,BO$271,FALSE),'csapat-ranglista'!$A:$CC,BO$272,FALSE)/4),0)</f>
        <v>0</v>
      </c>
      <c r="BP134" s="226">
        <f>IFERROR(IF(RIGHT(VLOOKUP($A134,csapatok!$A:$GR,BP$271,FALSE),5)="Csere",VLOOKUP(LEFT(VLOOKUP($A134,csapatok!$A:$GR,BP$271,FALSE),LEN(VLOOKUP($A134,csapatok!$A:$GR,BP$271,FALSE))-6),'csapat-ranglista'!$A:$CC,BP$272,FALSE)/8,VLOOKUP(VLOOKUP($A134,csapatok!$A:$GR,BP$271,FALSE),'csapat-ranglista'!$A:$CC,BP$272,FALSE)/4),0)</f>
        <v>0</v>
      </c>
      <c r="BQ134" s="226">
        <f>IFERROR(IF(RIGHT(VLOOKUP($A134,csapatok!$A:$GR,BQ$271,FALSE),5)="Csere",VLOOKUP(LEFT(VLOOKUP($A134,csapatok!$A:$GR,BQ$271,FALSE),LEN(VLOOKUP($A134,csapatok!$A:$GR,BQ$271,FALSE))-6),'csapat-ranglista'!$A:$CC,BQ$272,FALSE)/8,VLOOKUP(VLOOKUP($A134,csapatok!$A:$GR,BQ$271,FALSE),'csapat-ranglista'!$A:$CC,BQ$272,FALSE)/4),0)</f>
        <v>0</v>
      </c>
      <c r="BR134" s="226">
        <f>IFERROR(IF(RIGHT(VLOOKUP($A134,csapatok!$A:$GR,BR$271,FALSE),5)="Csere",VLOOKUP(LEFT(VLOOKUP($A134,csapatok!$A:$GR,BR$271,FALSE),LEN(VLOOKUP($A134,csapatok!$A:$GR,BR$271,FALSE))-6),'csapat-ranglista'!$A:$CC,BR$272,FALSE)/8,VLOOKUP(VLOOKUP($A134,csapatok!$A:$GR,BR$271,FALSE),'csapat-ranglista'!$A:$CC,BR$272,FALSE)/4),0)</f>
        <v>0</v>
      </c>
      <c r="BS134" s="226">
        <f>IFERROR(IF(RIGHT(VLOOKUP($A134,csapatok!$A:$GR,BS$271,FALSE),5)="Csere",VLOOKUP(LEFT(VLOOKUP($A134,csapatok!$A:$GR,BS$271,FALSE),LEN(VLOOKUP($A134,csapatok!$A:$GR,BS$271,FALSE))-6),'csapat-ranglista'!$A:$CC,BS$272,FALSE)/8,VLOOKUP(VLOOKUP($A134,csapatok!$A:$GR,BS$271,FALSE),'csapat-ranglista'!$A:$CC,BS$272,FALSE)/4),0)</f>
        <v>0</v>
      </c>
      <c r="BT134" s="226">
        <f>IFERROR(IF(RIGHT(VLOOKUP($A134,csapatok!$A:$GR,BT$271,FALSE),5)="Csere",VLOOKUP(LEFT(VLOOKUP($A134,csapatok!$A:$GR,BT$271,FALSE),LEN(VLOOKUP($A134,csapatok!$A:$GR,BT$271,FALSE))-6),'csapat-ranglista'!$A:$CC,BT$272,FALSE)/8,VLOOKUP(VLOOKUP($A134,csapatok!$A:$GR,BT$271,FALSE),'csapat-ranglista'!$A:$CC,BT$272,FALSE)/4),0)</f>
        <v>0</v>
      </c>
      <c r="BU134" s="226">
        <f>IFERROR(IF(RIGHT(VLOOKUP($A134,csapatok!$A:$GR,BU$271,FALSE),5)="Csere",VLOOKUP(LEFT(VLOOKUP($A134,csapatok!$A:$GR,BU$271,FALSE),LEN(VLOOKUP($A134,csapatok!$A:$GR,BU$271,FALSE))-6),'csapat-ranglista'!$A:$CC,BU$272,FALSE)/8,VLOOKUP(VLOOKUP($A134,csapatok!$A:$GR,BU$271,FALSE),'csapat-ranglista'!$A:$CC,BU$272,FALSE)/4),0)</f>
        <v>0</v>
      </c>
      <c r="BV134" s="226">
        <f>IFERROR(IF(RIGHT(VLOOKUP($A134,csapatok!$A:$GR,BV$271,FALSE),5)="Csere",VLOOKUP(LEFT(VLOOKUP($A134,csapatok!$A:$GR,BV$271,FALSE),LEN(VLOOKUP($A134,csapatok!$A:$GR,BV$271,FALSE))-6),'csapat-ranglista'!$A:$CC,BV$272,FALSE)/8,VLOOKUP(VLOOKUP($A134,csapatok!$A:$GR,BV$271,FALSE),'csapat-ranglista'!$A:$CC,BV$272,FALSE)/4),0)</f>
        <v>0</v>
      </c>
      <c r="BW134" s="226">
        <f>IFERROR(IF(RIGHT(VLOOKUP($A134,csapatok!$A:$GR,BW$271,FALSE),5)="Csere",VLOOKUP(LEFT(VLOOKUP($A134,csapatok!$A:$GR,BW$271,FALSE),LEN(VLOOKUP($A134,csapatok!$A:$GR,BW$271,FALSE))-6),'csapat-ranglista'!$A:$CC,BW$272,FALSE)/8,VLOOKUP(VLOOKUP($A134,csapatok!$A:$GR,BW$271,FALSE),'csapat-ranglista'!$A:$CC,BW$272,FALSE)/4),0)</f>
        <v>0</v>
      </c>
      <c r="BX134" s="226">
        <f>IFERROR(IF(RIGHT(VLOOKUP($A134,csapatok!$A:$GR,BX$271,FALSE),5)="Csere",VLOOKUP(LEFT(VLOOKUP($A134,csapatok!$A:$GR,BX$271,FALSE),LEN(VLOOKUP($A134,csapatok!$A:$GR,BX$271,FALSE))-6),'csapat-ranglista'!$A:$CC,BX$272,FALSE)/8,VLOOKUP(VLOOKUP($A134,csapatok!$A:$GR,BX$271,FALSE),'csapat-ranglista'!$A:$CC,BX$272,FALSE)/4),0)</f>
        <v>0</v>
      </c>
      <c r="BY134" s="226">
        <f>IFERROR(IF(RIGHT(VLOOKUP($A134,csapatok!$A:$GR,BY$271,FALSE),5)="Csere",VLOOKUP(LEFT(VLOOKUP($A134,csapatok!$A:$GR,BY$271,FALSE),LEN(VLOOKUP($A134,csapatok!$A:$GR,BY$271,FALSE))-6),'csapat-ranglista'!$A:$CC,BY$272,FALSE)/8,VLOOKUP(VLOOKUP($A134,csapatok!$A:$GR,BY$271,FALSE),'csapat-ranglista'!$A:$CC,BY$272,FALSE)/4),0)</f>
        <v>0</v>
      </c>
      <c r="BZ134" s="226">
        <f>IFERROR(IF(RIGHT(VLOOKUP($A134,csapatok!$A:$GR,BZ$271,FALSE),5)="Csere",VLOOKUP(LEFT(VLOOKUP($A134,csapatok!$A:$GR,BZ$271,FALSE),LEN(VLOOKUP($A134,csapatok!$A:$GR,BZ$271,FALSE))-6),'csapat-ranglista'!$A:$CC,BZ$272,FALSE)/8,VLOOKUP(VLOOKUP($A134,csapatok!$A:$GR,BZ$271,FALSE),'csapat-ranglista'!$A:$CC,BZ$272,FALSE)/4),0)</f>
        <v>0</v>
      </c>
      <c r="CA134" s="226">
        <f>IFERROR(IF(RIGHT(VLOOKUP($A134,csapatok!$A:$GR,CA$271,FALSE),5)="Csere",VLOOKUP(LEFT(VLOOKUP($A134,csapatok!$A:$GR,CA$271,FALSE),LEN(VLOOKUP($A134,csapatok!$A:$GR,CA$271,FALSE))-6),'csapat-ranglista'!$A:$CC,CA$272,FALSE)/8,VLOOKUP(VLOOKUP($A134,csapatok!$A:$GR,CA$271,FALSE),'csapat-ranglista'!$A:$CC,CA$272,FALSE)/4),0)</f>
        <v>0</v>
      </c>
      <c r="CB134" s="226">
        <f>IFERROR(IF(RIGHT(VLOOKUP($A134,csapatok!$A:$GR,CB$271,FALSE),5)="Csere",VLOOKUP(LEFT(VLOOKUP($A134,csapatok!$A:$GR,CB$271,FALSE),LEN(VLOOKUP($A134,csapatok!$A:$GR,CB$271,FALSE))-6),'csapat-ranglista'!$A:$CC,CB$272,FALSE)/8,VLOOKUP(VLOOKUP($A134,csapatok!$A:$GR,CB$271,FALSE),'csapat-ranglista'!$A:$CC,CB$272,FALSE)/4),0)</f>
        <v>0</v>
      </c>
      <c r="CC134" s="226">
        <f>IFERROR(IF(RIGHT(VLOOKUP($A134,csapatok!$A:$GR,CC$271,FALSE),5)="Csere",VLOOKUP(LEFT(VLOOKUP($A134,csapatok!$A:$GR,CC$271,FALSE),LEN(VLOOKUP($A134,csapatok!$A:$GR,CC$271,FALSE))-6),'csapat-ranglista'!$A:$CC,CC$272,FALSE)/8,VLOOKUP(VLOOKUP($A134,csapatok!$A:$GR,CC$271,FALSE),'csapat-ranglista'!$A:$CC,CC$272,FALSE)/4),0)</f>
        <v>0</v>
      </c>
      <c r="CD134" s="226">
        <f>IFERROR(IF(RIGHT(VLOOKUP($A134,csapatok!$A:$GR,CD$271,FALSE),5)="Csere",VLOOKUP(LEFT(VLOOKUP($A134,csapatok!$A:$GR,CD$271,FALSE),LEN(VLOOKUP($A134,csapatok!$A:$GR,CD$271,FALSE))-6),'csapat-ranglista'!$A:$CC,CD$272,FALSE)/8,VLOOKUP(VLOOKUP($A134,csapatok!$A:$GR,CD$271,FALSE),'csapat-ranglista'!$A:$CC,CD$272,FALSE)/4),0)</f>
        <v>0</v>
      </c>
      <c r="CE134" s="226">
        <f>IFERROR(IF(RIGHT(VLOOKUP($A134,csapatok!$A:$GR,CE$271,FALSE),5)="Csere",VLOOKUP(LEFT(VLOOKUP($A134,csapatok!$A:$GR,CE$271,FALSE),LEN(VLOOKUP($A134,csapatok!$A:$GR,CE$271,FALSE))-6),'csapat-ranglista'!$A:$CC,CE$272,FALSE)/8,VLOOKUP(VLOOKUP($A134,csapatok!$A:$GR,CE$271,FALSE),'csapat-ranglista'!$A:$CC,CE$272,FALSE)/4),0)</f>
        <v>0</v>
      </c>
      <c r="CF134" s="226">
        <f>IFERROR(IF(RIGHT(VLOOKUP($A134,csapatok!$A:$GR,CF$271,FALSE),5)="Csere",VLOOKUP(LEFT(VLOOKUP($A134,csapatok!$A:$GR,CF$271,FALSE),LEN(VLOOKUP($A134,csapatok!$A:$GR,CF$271,FALSE))-6),'csapat-ranglista'!$A:$CC,CF$272,FALSE)/8,VLOOKUP(VLOOKUP($A134,csapatok!$A:$GR,CF$271,FALSE),'csapat-ranglista'!$A:$CC,CF$272,FALSE)/4),0)</f>
        <v>0</v>
      </c>
      <c r="CG134" s="226">
        <f>IFERROR(IF(RIGHT(VLOOKUP($A134,csapatok!$A:$GR,CG$271,FALSE),5)="Csere",VLOOKUP(LEFT(VLOOKUP($A134,csapatok!$A:$GR,CG$271,FALSE),LEN(VLOOKUP($A134,csapatok!$A:$GR,CG$271,FALSE))-6),'csapat-ranglista'!$A:$CC,CG$272,FALSE)/8,VLOOKUP(VLOOKUP($A134,csapatok!$A:$GR,CG$271,FALSE),'csapat-ranglista'!$A:$CC,CG$272,FALSE)/4),0)</f>
        <v>0</v>
      </c>
      <c r="CH134" s="226">
        <f>IFERROR(IF(RIGHT(VLOOKUP($A134,csapatok!$A:$GR,CH$271,FALSE),5)="Csere",VLOOKUP(LEFT(VLOOKUP($A134,csapatok!$A:$GR,CH$271,FALSE),LEN(VLOOKUP($A134,csapatok!$A:$GR,CH$271,FALSE))-6),'csapat-ranglista'!$A:$CC,CH$272,FALSE)/8,VLOOKUP(VLOOKUP($A134,csapatok!$A:$GR,CH$271,FALSE),'csapat-ranglista'!$A:$CC,CH$272,FALSE)/4),0)</f>
        <v>0</v>
      </c>
      <c r="CI134" s="226">
        <f>IFERROR(IF(RIGHT(VLOOKUP($A134,csapatok!$A:$GR,CI$271,FALSE),5)="Csere",VLOOKUP(LEFT(VLOOKUP($A134,csapatok!$A:$GR,CI$271,FALSE),LEN(VLOOKUP($A134,csapatok!$A:$GR,CI$271,FALSE))-6),'csapat-ranglista'!$A:$CC,CI$272,FALSE)/8,VLOOKUP(VLOOKUP($A134,csapatok!$A:$GR,CI$271,FALSE),'csapat-ranglista'!$A:$CC,CI$272,FALSE)/4),0)</f>
        <v>0</v>
      </c>
      <c r="CJ134" s="227">
        <f>versenyek!$IQ$11*IFERROR(VLOOKUP(VLOOKUP($A134,versenyek!IP:IR,3,FALSE),szabalyok!$A$16:$B$23,2,FALSE)/4,0)</f>
        <v>0</v>
      </c>
      <c r="CK134" s="227">
        <f>versenyek!$IT$11*IFERROR(VLOOKUP(VLOOKUP($A134,versenyek!IS:IU,3,FALSE),szabalyok!$A$16:$B$23,2,FALSE)/4,0)</f>
        <v>0</v>
      </c>
      <c r="CL134" s="226"/>
      <c r="CM134" s="250">
        <f t="shared" si="6"/>
        <v>0</v>
      </c>
    </row>
    <row r="135" spans="1:91">
      <c r="A135" s="32" t="s">
        <v>728</v>
      </c>
      <c r="B135" s="133">
        <v>33133</v>
      </c>
      <c r="C135" s="133" t="str">
        <f t="shared" si="5"/>
        <v>ifi</v>
      </c>
      <c r="D135" s="32" t="s">
        <v>9</v>
      </c>
      <c r="E135" s="47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>
        <f>IFERROR(IF(RIGHT(VLOOKUP($A135,csapatok!$A:$BL,X$271,FALSE),5)="Csere",VLOOKUP(LEFT(VLOOKUP($A135,csapatok!$A:$BL,X$271,FALSE),LEN(VLOOKUP($A135,csapatok!$A:$BL,X$271,FALSE))-6),'csapat-ranglista'!$A:$CC,X$272,FALSE)/8,VLOOKUP(VLOOKUP($A135,csapatok!$A:$BL,X$271,FALSE),'csapat-ranglista'!$A:$CC,X$272,FALSE)/4),0)</f>
        <v>0</v>
      </c>
      <c r="Y135" s="32">
        <f>IFERROR(IF(RIGHT(VLOOKUP($A135,csapatok!$A:$BL,Y$271,FALSE),5)="Csere",VLOOKUP(LEFT(VLOOKUP($A135,csapatok!$A:$BL,Y$271,FALSE),LEN(VLOOKUP($A135,csapatok!$A:$BL,Y$271,FALSE))-6),'csapat-ranglista'!$A:$CC,Y$272,FALSE)/8,VLOOKUP(VLOOKUP($A135,csapatok!$A:$BL,Y$271,FALSE),'csapat-ranglista'!$A:$CC,Y$272,FALSE)/4),0)</f>
        <v>0</v>
      </c>
      <c r="Z135" s="32">
        <f>IFERROR(IF(RIGHT(VLOOKUP($A135,csapatok!$A:$BL,Z$271,FALSE),5)="Csere",VLOOKUP(LEFT(VLOOKUP($A135,csapatok!$A:$BL,Z$271,FALSE),LEN(VLOOKUP($A135,csapatok!$A:$BL,Z$271,FALSE))-6),'csapat-ranglista'!$A:$CC,Z$272,FALSE)/8,VLOOKUP(VLOOKUP($A135,csapatok!$A:$BL,Z$271,FALSE),'csapat-ranglista'!$A:$CC,Z$272,FALSE)/4),0)</f>
        <v>0</v>
      </c>
      <c r="AA135" s="32">
        <f>IFERROR(IF(RIGHT(VLOOKUP($A135,csapatok!$A:$BL,AA$271,FALSE),5)="Csere",VLOOKUP(LEFT(VLOOKUP($A135,csapatok!$A:$BL,AA$271,FALSE),LEN(VLOOKUP($A135,csapatok!$A:$BL,AA$271,FALSE))-6),'csapat-ranglista'!$A:$CC,AA$272,FALSE)/8,VLOOKUP(VLOOKUP($A135,csapatok!$A:$BL,AA$271,FALSE),'csapat-ranglista'!$A:$CC,AA$272,FALSE)/4),0)</f>
        <v>0</v>
      </c>
      <c r="AB135" s="226">
        <f>IFERROR(IF(RIGHT(VLOOKUP($A135,csapatok!$A:$BL,AB$271,FALSE),5)="Csere",VLOOKUP(LEFT(VLOOKUP($A135,csapatok!$A:$BL,AB$271,FALSE),LEN(VLOOKUP($A135,csapatok!$A:$BL,AB$271,FALSE))-6),'csapat-ranglista'!$A:$CC,AB$272,FALSE)/8,VLOOKUP(VLOOKUP($A135,csapatok!$A:$BL,AB$271,FALSE),'csapat-ranglista'!$A:$CC,AB$272,FALSE)/4),0)</f>
        <v>0</v>
      </c>
      <c r="AC135" s="226">
        <f>IFERROR(IF(RIGHT(VLOOKUP($A135,csapatok!$A:$BL,AC$271,FALSE),5)="Csere",VLOOKUP(LEFT(VLOOKUP($A135,csapatok!$A:$BL,AC$271,FALSE),LEN(VLOOKUP($A135,csapatok!$A:$BL,AC$271,FALSE))-6),'csapat-ranglista'!$A:$CC,AC$272,FALSE)/8,VLOOKUP(VLOOKUP($A135,csapatok!$A:$BL,AC$271,FALSE),'csapat-ranglista'!$A:$CC,AC$272,FALSE)/4),0)</f>
        <v>0</v>
      </c>
      <c r="AD135" s="226">
        <f>IFERROR(IF(RIGHT(VLOOKUP($A135,csapatok!$A:$BL,AD$271,FALSE),5)="Csere",VLOOKUP(LEFT(VLOOKUP($A135,csapatok!$A:$BL,AD$271,FALSE),LEN(VLOOKUP($A135,csapatok!$A:$BL,AD$271,FALSE))-6),'csapat-ranglista'!$A:$CC,AD$272,FALSE)/8,VLOOKUP(VLOOKUP($A135,csapatok!$A:$BL,AD$271,FALSE),'csapat-ranglista'!$A:$CC,AD$272,FALSE)/4),0)</f>
        <v>0</v>
      </c>
      <c r="AE135" s="226">
        <f>IFERROR(IF(RIGHT(VLOOKUP($A135,csapatok!$A:$BL,AE$271,FALSE),5)="Csere",VLOOKUP(LEFT(VLOOKUP($A135,csapatok!$A:$BL,AE$271,FALSE),LEN(VLOOKUP($A135,csapatok!$A:$BL,AE$271,FALSE))-6),'csapat-ranglista'!$A:$CC,AE$272,FALSE)/8,VLOOKUP(VLOOKUP($A135,csapatok!$A:$BL,AE$271,FALSE),'csapat-ranglista'!$A:$CC,AE$272,FALSE)/4),0)</f>
        <v>0</v>
      </c>
      <c r="AF135" s="226">
        <f>IFERROR(IF(RIGHT(VLOOKUP($A135,csapatok!$A:$BL,AF$271,FALSE),5)="Csere",VLOOKUP(LEFT(VLOOKUP($A135,csapatok!$A:$BL,AF$271,FALSE),LEN(VLOOKUP($A135,csapatok!$A:$BL,AF$271,FALSE))-6),'csapat-ranglista'!$A:$CC,AF$272,FALSE)/8,VLOOKUP(VLOOKUP($A135,csapatok!$A:$BL,AF$271,FALSE),'csapat-ranglista'!$A:$CC,AF$272,FALSE)/4),0)</f>
        <v>0</v>
      </c>
      <c r="AG135" s="226">
        <f>IFERROR(IF(RIGHT(VLOOKUP($A135,csapatok!$A:$BL,AG$271,FALSE),5)="Csere",VLOOKUP(LEFT(VLOOKUP($A135,csapatok!$A:$BL,AG$271,FALSE),LEN(VLOOKUP($A135,csapatok!$A:$BL,AG$271,FALSE))-6),'csapat-ranglista'!$A:$CC,AG$272,FALSE)/8,VLOOKUP(VLOOKUP($A135,csapatok!$A:$BL,AG$271,FALSE),'csapat-ranglista'!$A:$CC,AG$272,FALSE)/4),0)</f>
        <v>0</v>
      </c>
      <c r="AH135" s="226">
        <f>IFERROR(IF(RIGHT(VLOOKUP($A135,csapatok!$A:$BL,AH$271,FALSE),5)="Csere",VLOOKUP(LEFT(VLOOKUP($A135,csapatok!$A:$BL,AH$271,FALSE),LEN(VLOOKUP($A135,csapatok!$A:$BL,AH$271,FALSE))-6),'csapat-ranglista'!$A:$CC,AH$272,FALSE)/8,VLOOKUP(VLOOKUP($A135,csapatok!$A:$BL,AH$271,FALSE),'csapat-ranglista'!$A:$CC,AH$272,FALSE)/4),0)</f>
        <v>0</v>
      </c>
      <c r="AI135" s="226">
        <f>IFERROR(IF(RIGHT(VLOOKUP($A135,csapatok!$A:$BL,AI$271,FALSE),5)="Csere",VLOOKUP(LEFT(VLOOKUP($A135,csapatok!$A:$BL,AI$271,FALSE),LEN(VLOOKUP($A135,csapatok!$A:$BL,AI$271,FALSE))-6),'csapat-ranglista'!$A:$CC,AI$272,FALSE)/8,VLOOKUP(VLOOKUP($A135,csapatok!$A:$BL,AI$271,FALSE),'csapat-ranglista'!$A:$CC,AI$272,FALSE)/4),0)</f>
        <v>0</v>
      </c>
      <c r="AJ135" s="226">
        <f>IFERROR(IF(RIGHT(VLOOKUP($A135,csapatok!$A:$BL,AJ$271,FALSE),5)="Csere",VLOOKUP(LEFT(VLOOKUP($A135,csapatok!$A:$BL,AJ$271,FALSE),LEN(VLOOKUP($A135,csapatok!$A:$BL,AJ$271,FALSE))-6),'csapat-ranglista'!$A:$CC,AJ$272,FALSE)/8,VLOOKUP(VLOOKUP($A135,csapatok!$A:$BL,AJ$271,FALSE),'csapat-ranglista'!$A:$CC,AJ$272,FALSE)/2),0)</f>
        <v>0</v>
      </c>
      <c r="AK135" s="226">
        <f>IFERROR(IF(RIGHT(VLOOKUP($A135,csapatok!$A:$CN,AK$271,FALSE),5)="Csere",VLOOKUP(LEFT(VLOOKUP($A135,csapatok!$A:$CN,AK$271,FALSE),LEN(VLOOKUP($A135,csapatok!$A:$CN,AK$271,FALSE))-6),'csapat-ranglista'!$A:$CC,AK$272,FALSE)/8,VLOOKUP(VLOOKUP($A135,csapatok!$A:$CN,AK$271,FALSE),'csapat-ranglista'!$A:$CC,AK$272,FALSE)/4),0)</f>
        <v>0</v>
      </c>
      <c r="AL135" s="226">
        <f>IFERROR(IF(RIGHT(VLOOKUP($A135,csapatok!$A:$CN,AL$271,FALSE),5)="Csere",VLOOKUP(LEFT(VLOOKUP($A135,csapatok!$A:$CN,AL$271,FALSE),LEN(VLOOKUP($A135,csapatok!$A:$CN,AL$271,FALSE))-6),'csapat-ranglista'!$A:$CC,AL$272,FALSE)/8,VLOOKUP(VLOOKUP($A135,csapatok!$A:$CN,AL$271,FALSE),'csapat-ranglista'!$A:$CC,AL$272,FALSE)/4),0)</f>
        <v>0</v>
      </c>
      <c r="AM135" s="226">
        <f>IFERROR(IF(RIGHT(VLOOKUP($A135,csapatok!$A:$CN,AM$271,FALSE),5)="Csere",VLOOKUP(LEFT(VLOOKUP($A135,csapatok!$A:$CN,AM$271,FALSE),LEN(VLOOKUP($A135,csapatok!$A:$CN,AM$271,FALSE))-6),'csapat-ranglista'!$A:$CC,AM$272,FALSE)/8,VLOOKUP(VLOOKUP($A135,csapatok!$A:$CN,AM$271,FALSE),'csapat-ranglista'!$A:$CC,AM$272,FALSE)/4),0)</f>
        <v>0</v>
      </c>
      <c r="AN135" s="226">
        <f>IFERROR(IF(RIGHT(VLOOKUP($A135,csapatok!$A:$CN,AN$271,FALSE),5)="Csere",VLOOKUP(LEFT(VLOOKUP($A135,csapatok!$A:$CN,AN$271,FALSE),LEN(VLOOKUP($A135,csapatok!$A:$CN,AN$271,FALSE))-6),'csapat-ranglista'!$A:$CC,AN$272,FALSE)/8,VLOOKUP(VLOOKUP($A135,csapatok!$A:$CN,AN$271,FALSE),'csapat-ranglista'!$A:$CC,AN$272,FALSE)/4),0)</f>
        <v>0</v>
      </c>
      <c r="AO135" s="226">
        <f>IFERROR(IF(RIGHT(VLOOKUP($A135,csapatok!$A:$CN,AO$271,FALSE),5)="Csere",VLOOKUP(LEFT(VLOOKUP($A135,csapatok!$A:$CN,AO$271,FALSE),LEN(VLOOKUP($A135,csapatok!$A:$CN,AO$271,FALSE))-6),'csapat-ranglista'!$A:$CC,AO$272,FALSE)/8,VLOOKUP(VLOOKUP($A135,csapatok!$A:$CN,AO$271,FALSE),'csapat-ranglista'!$A:$CC,AO$272,FALSE)/4),0)</f>
        <v>0</v>
      </c>
      <c r="AP135" s="226">
        <f>IFERROR(IF(RIGHT(VLOOKUP($A135,csapatok!$A:$CN,AP$271,FALSE),5)="Csere",VLOOKUP(LEFT(VLOOKUP($A135,csapatok!$A:$CN,AP$271,FALSE),LEN(VLOOKUP($A135,csapatok!$A:$CN,AP$271,FALSE))-6),'csapat-ranglista'!$A:$CC,AP$272,FALSE)/8,VLOOKUP(VLOOKUP($A135,csapatok!$A:$CN,AP$271,FALSE),'csapat-ranglista'!$A:$CC,AP$272,FALSE)/4),0)</f>
        <v>0</v>
      </c>
      <c r="AQ135" s="226">
        <f>IFERROR(IF(RIGHT(VLOOKUP($A135,csapatok!$A:$CN,AQ$271,FALSE),5)="Csere",VLOOKUP(LEFT(VLOOKUP($A135,csapatok!$A:$CN,AQ$271,FALSE),LEN(VLOOKUP($A135,csapatok!$A:$CN,AQ$271,FALSE))-6),'csapat-ranglista'!$A:$CC,AQ$272,FALSE)/8,VLOOKUP(VLOOKUP($A135,csapatok!$A:$CN,AQ$271,FALSE),'csapat-ranglista'!$A:$CC,AQ$272,FALSE)/4),0)</f>
        <v>0</v>
      </c>
      <c r="AR135" s="226">
        <f>IFERROR(IF(RIGHT(VLOOKUP($A135,csapatok!$A:$CN,AR$271,FALSE),5)="Csere",VLOOKUP(LEFT(VLOOKUP($A135,csapatok!$A:$CN,AR$271,FALSE),LEN(VLOOKUP($A135,csapatok!$A:$CN,AR$271,FALSE))-6),'csapat-ranglista'!$A:$CC,AR$272,FALSE)/8,VLOOKUP(VLOOKUP($A135,csapatok!$A:$CN,AR$271,FALSE),'csapat-ranglista'!$A:$CC,AR$272,FALSE)/4),0)</f>
        <v>0</v>
      </c>
      <c r="AS135" s="226">
        <f>IFERROR(IF(RIGHT(VLOOKUP($A135,csapatok!$A:$CN,AS$271,FALSE),5)="Csere",VLOOKUP(LEFT(VLOOKUP($A135,csapatok!$A:$CN,AS$271,FALSE),LEN(VLOOKUP($A135,csapatok!$A:$CN,AS$271,FALSE))-6),'csapat-ranglista'!$A:$CC,AS$272,FALSE)/8,VLOOKUP(VLOOKUP($A135,csapatok!$A:$CN,AS$271,FALSE),'csapat-ranglista'!$A:$CC,AS$272,FALSE)/4),0)</f>
        <v>0</v>
      </c>
      <c r="AT135" s="226">
        <f>IFERROR(IF(RIGHT(VLOOKUP($A135,csapatok!$A:$CN,AT$271,FALSE),5)="Csere",VLOOKUP(LEFT(VLOOKUP($A135,csapatok!$A:$CN,AT$271,FALSE),LEN(VLOOKUP($A135,csapatok!$A:$CN,AT$271,FALSE))-6),'csapat-ranglista'!$A:$CC,AT$272,FALSE)/8,VLOOKUP(VLOOKUP($A135,csapatok!$A:$CN,AT$271,FALSE),'csapat-ranglista'!$A:$CC,AT$272,FALSE)/4),0)</f>
        <v>0</v>
      </c>
      <c r="AU135" s="226">
        <f>IFERROR(IF(RIGHT(VLOOKUP($A135,csapatok!$A:$CN,AU$271,FALSE),5)="Csere",VLOOKUP(LEFT(VLOOKUP($A135,csapatok!$A:$CN,AU$271,FALSE),LEN(VLOOKUP($A135,csapatok!$A:$CN,AU$271,FALSE))-6),'csapat-ranglista'!$A:$CC,AU$272,FALSE)/8,VLOOKUP(VLOOKUP($A135,csapatok!$A:$CN,AU$271,FALSE),'csapat-ranglista'!$A:$CC,AU$272,FALSE)/4),0)</f>
        <v>0</v>
      </c>
      <c r="AV135" s="226">
        <f>IFERROR(IF(RIGHT(VLOOKUP($A135,csapatok!$A:$CN,AV$271,FALSE),5)="Csere",VLOOKUP(LEFT(VLOOKUP($A135,csapatok!$A:$CN,AV$271,FALSE),LEN(VLOOKUP($A135,csapatok!$A:$CN,AV$271,FALSE))-6),'csapat-ranglista'!$A:$CC,AV$272,FALSE)/8,VLOOKUP(VLOOKUP($A135,csapatok!$A:$CN,AV$271,FALSE),'csapat-ranglista'!$A:$CC,AV$272,FALSE)/4),0)</f>
        <v>0</v>
      </c>
      <c r="AW135" s="226">
        <f>IFERROR(IF(RIGHT(VLOOKUP($A135,csapatok!$A:$CN,AW$271,FALSE),5)="Csere",VLOOKUP(LEFT(VLOOKUP($A135,csapatok!$A:$CN,AW$271,FALSE),LEN(VLOOKUP($A135,csapatok!$A:$CN,AW$271,FALSE))-6),'csapat-ranglista'!$A:$CC,AW$272,FALSE)/8,VLOOKUP(VLOOKUP($A135,csapatok!$A:$CN,AW$271,FALSE),'csapat-ranglista'!$A:$CC,AW$272,FALSE)/4),0)</f>
        <v>4.3234119132455557</v>
      </c>
      <c r="AX135" s="226">
        <f>IFERROR(IF(RIGHT(VLOOKUP($A135,csapatok!$A:$CN,AX$271,FALSE),5)="Csere",VLOOKUP(LEFT(VLOOKUP($A135,csapatok!$A:$CN,AX$271,FALSE),LEN(VLOOKUP($A135,csapatok!$A:$CN,AX$271,FALSE))-6),'csapat-ranglista'!$A:$CC,AX$272,FALSE)/8,VLOOKUP(VLOOKUP($A135,csapatok!$A:$CN,AX$271,FALSE),'csapat-ranglista'!$A:$CC,AX$272,FALSE)/4),0)</f>
        <v>0</v>
      </c>
      <c r="AY135" s="226">
        <f>IFERROR(IF(RIGHT(VLOOKUP($A135,csapatok!$A:$GR,AY$271,FALSE),5)="Csere",VLOOKUP(LEFT(VLOOKUP($A135,csapatok!$A:$GR,AY$271,FALSE),LEN(VLOOKUP($A135,csapatok!$A:$GR,AY$271,FALSE))-6),'csapat-ranglista'!$A:$CC,AY$272,FALSE)/8,VLOOKUP(VLOOKUP($A135,csapatok!$A:$GR,AY$271,FALSE),'csapat-ranglista'!$A:$CC,AY$272,FALSE)/4),0)</f>
        <v>0</v>
      </c>
      <c r="AZ135" s="226">
        <f>IFERROR(IF(RIGHT(VLOOKUP($A135,csapatok!$A:$GR,AZ$271,FALSE),5)="Csere",VLOOKUP(LEFT(VLOOKUP($A135,csapatok!$A:$GR,AZ$271,FALSE),LEN(VLOOKUP($A135,csapatok!$A:$GR,AZ$271,FALSE))-6),'csapat-ranglista'!$A:$CC,AZ$272,FALSE)/8,VLOOKUP(VLOOKUP($A135,csapatok!$A:$GR,AZ$271,FALSE),'csapat-ranglista'!$A:$CC,AZ$272,FALSE)/4),0)</f>
        <v>0</v>
      </c>
      <c r="BA135" s="226">
        <f>IFERROR(IF(RIGHT(VLOOKUP($A135,csapatok!$A:$GR,BA$271,FALSE),5)="Csere",VLOOKUP(LEFT(VLOOKUP($A135,csapatok!$A:$GR,BA$271,FALSE),LEN(VLOOKUP($A135,csapatok!$A:$GR,BA$271,FALSE))-6),'csapat-ranglista'!$A:$CC,BA$272,FALSE)/8,VLOOKUP(VLOOKUP($A135,csapatok!$A:$GR,BA$271,FALSE),'csapat-ranglista'!$A:$CC,BA$272,FALSE)/4),0)</f>
        <v>0</v>
      </c>
      <c r="BB135" s="226">
        <f>IFERROR(IF(RIGHT(VLOOKUP($A135,csapatok!$A:$GR,BB$271,FALSE),5)="Csere",VLOOKUP(LEFT(VLOOKUP($A135,csapatok!$A:$GR,BB$271,FALSE),LEN(VLOOKUP($A135,csapatok!$A:$GR,BB$271,FALSE))-6),'csapat-ranglista'!$A:$CC,BB$272,FALSE)/8,VLOOKUP(VLOOKUP($A135,csapatok!$A:$GR,BB$271,FALSE),'csapat-ranglista'!$A:$CC,BB$272,FALSE)/4),0)</f>
        <v>0</v>
      </c>
      <c r="BC135" s="227">
        <f>versenyek!$ES$11*IFERROR(VLOOKUP(VLOOKUP($A135,versenyek!ER:ET,3,FALSE),szabalyok!$A$16:$B$23,2,FALSE)/4,0)</f>
        <v>0</v>
      </c>
      <c r="BD135" s="227">
        <f>versenyek!$EV$11*IFERROR(VLOOKUP(VLOOKUP($A135,versenyek!EU:EW,3,FALSE),szabalyok!$A$16:$B$23,2,FALSE)/4,0)</f>
        <v>0</v>
      </c>
      <c r="BE135" s="226">
        <f>IFERROR(IF(RIGHT(VLOOKUP($A135,csapatok!$A:$GR,BE$271,FALSE),5)="Csere",VLOOKUP(LEFT(VLOOKUP($A135,csapatok!$A:$GR,BE$271,FALSE),LEN(VLOOKUP($A135,csapatok!$A:$GR,BE$271,FALSE))-6),'csapat-ranglista'!$A:$CC,BE$272,FALSE)/8,VLOOKUP(VLOOKUP($A135,csapatok!$A:$GR,BE$271,FALSE),'csapat-ranglista'!$A:$CC,BE$272,FALSE)/4),0)</f>
        <v>0</v>
      </c>
      <c r="BF135" s="226">
        <f>IFERROR(IF(RIGHT(VLOOKUP($A135,csapatok!$A:$GR,BF$271,FALSE),5)="Csere",VLOOKUP(LEFT(VLOOKUP($A135,csapatok!$A:$GR,BF$271,FALSE),LEN(VLOOKUP($A135,csapatok!$A:$GR,BF$271,FALSE))-6),'csapat-ranglista'!$A:$CC,BF$272,FALSE)/8,VLOOKUP(VLOOKUP($A135,csapatok!$A:$GR,BF$271,FALSE),'csapat-ranglista'!$A:$CC,BF$272,FALSE)/4),0)</f>
        <v>0</v>
      </c>
      <c r="BG135" s="226">
        <f>IFERROR(IF(RIGHT(VLOOKUP($A135,csapatok!$A:$GR,BG$271,FALSE),5)="Csere",VLOOKUP(LEFT(VLOOKUP($A135,csapatok!$A:$GR,BG$271,FALSE),LEN(VLOOKUP($A135,csapatok!$A:$GR,BG$271,FALSE))-6),'csapat-ranglista'!$A:$CC,BG$272,FALSE)/8,VLOOKUP(VLOOKUP($A135,csapatok!$A:$GR,BG$271,FALSE),'csapat-ranglista'!$A:$CC,BG$272,FALSE)/4),0)</f>
        <v>0</v>
      </c>
      <c r="BH135" s="226">
        <f>IFERROR(IF(RIGHT(VLOOKUP($A135,csapatok!$A:$GR,BH$271,FALSE),5)="Csere",VLOOKUP(LEFT(VLOOKUP($A135,csapatok!$A:$GR,BH$271,FALSE),LEN(VLOOKUP($A135,csapatok!$A:$GR,BH$271,FALSE))-6),'csapat-ranglista'!$A:$CC,BH$272,FALSE)/8,VLOOKUP(VLOOKUP($A135,csapatok!$A:$GR,BH$271,FALSE),'csapat-ranglista'!$A:$CC,BH$272,FALSE)/4),0)</f>
        <v>0</v>
      </c>
      <c r="BI135" s="226">
        <f>IFERROR(IF(RIGHT(VLOOKUP($A135,csapatok!$A:$GR,BI$271,FALSE),5)="Csere",VLOOKUP(LEFT(VLOOKUP($A135,csapatok!$A:$GR,BI$271,FALSE),LEN(VLOOKUP($A135,csapatok!$A:$GR,BI$271,FALSE))-6),'csapat-ranglista'!$A:$CC,BI$272,FALSE)/8,VLOOKUP(VLOOKUP($A135,csapatok!$A:$GR,BI$271,FALSE),'csapat-ranglista'!$A:$CC,BI$272,FALSE)/4),0)</f>
        <v>0</v>
      </c>
      <c r="BJ135" s="226">
        <f>IFERROR(IF(RIGHT(VLOOKUP($A135,csapatok!$A:$GR,BJ$271,FALSE),5)="Csere",VLOOKUP(LEFT(VLOOKUP($A135,csapatok!$A:$GR,BJ$271,FALSE),LEN(VLOOKUP($A135,csapatok!$A:$GR,BJ$271,FALSE))-6),'csapat-ranglista'!$A:$CC,BJ$272,FALSE)/8,VLOOKUP(VLOOKUP($A135,csapatok!$A:$GR,BJ$271,FALSE),'csapat-ranglista'!$A:$CC,BJ$272,FALSE)/4),0)</f>
        <v>0</v>
      </c>
      <c r="BK135" s="226">
        <f>IFERROR(IF(RIGHT(VLOOKUP($A135,csapatok!$A:$GR,BK$271,FALSE),5)="Csere",VLOOKUP(LEFT(VLOOKUP($A135,csapatok!$A:$GR,BK$271,FALSE),LEN(VLOOKUP($A135,csapatok!$A:$GR,BK$271,FALSE))-6),'csapat-ranglista'!$A:$CC,BK$272,FALSE)/8,VLOOKUP(VLOOKUP($A135,csapatok!$A:$GR,BK$271,FALSE),'csapat-ranglista'!$A:$CC,BK$272,FALSE)/4),0)</f>
        <v>0</v>
      </c>
      <c r="BL135" s="226">
        <f>IFERROR(IF(RIGHT(VLOOKUP($A135,csapatok!$A:$GR,BL$271,FALSE),5)="Csere",VLOOKUP(LEFT(VLOOKUP($A135,csapatok!$A:$GR,BL$271,FALSE),LEN(VLOOKUP($A135,csapatok!$A:$GR,BL$271,FALSE))-6),'csapat-ranglista'!$A:$CC,BL$272,FALSE)/8,VLOOKUP(VLOOKUP($A135,csapatok!$A:$GR,BL$271,FALSE),'csapat-ranglista'!$A:$CC,BL$272,FALSE)/4),0)</f>
        <v>0</v>
      </c>
      <c r="BM135" s="226">
        <f>IFERROR(IF(RIGHT(VLOOKUP($A135,csapatok!$A:$GR,BM$271,FALSE),5)="Csere",VLOOKUP(LEFT(VLOOKUP($A135,csapatok!$A:$GR,BM$271,FALSE),LEN(VLOOKUP($A135,csapatok!$A:$GR,BM$271,FALSE))-6),'csapat-ranglista'!$A:$CC,BM$272,FALSE)/8,VLOOKUP(VLOOKUP($A135,csapatok!$A:$GR,BM$271,FALSE),'csapat-ranglista'!$A:$CC,BM$272,FALSE)/4),0)</f>
        <v>0</v>
      </c>
      <c r="BN135" s="226">
        <f>IFERROR(IF(RIGHT(VLOOKUP($A135,csapatok!$A:$GR,BN$271,FALSE),5)="Csere",VLOOKUP(LEFT(VLOOKUP($A135,csapatok!$A:$GR,BN$271,FALSE),LEN(VLOOKUP($A135,csapatok!$A:$GR,BN$271,FALSE))-6),'csapat-ranglista'!$A:$CC,BN$272,FALSE)/8,VLOOKUP(VLOOKUP($A135,csapatok!$A:$GR,BN$271,FALSE),'csapat-ranglista'!$A:$CC,BN$272,FALSE)/4),0)</f>
        <v>0</v>
      </c>
      <c r="BO135" s="226">
        <f>IFERROR(IF(RIGHT(VLOOKUP($A135,csapatok!$A:$GR,BO$271,FALSE),5)="Csere",VLOOKUP(LEFT(VLOOKUP($A135,csapatok!$A:$GR,BO$271,FALSE),LEN(VLOOKUP($A135,csapatok!$A:$GR,BO$271,FALSE))-6),'csapat-ranglista'!$A:$CC,BO$272,FALSE)/8,VLOOKUP(VLOOKUP($A135,csapatok!$A:$GR,BO$271,FALSE),'csapat-ranglista'!$A:$CC,BO$272,FALSE)/4),0)</f>
        <v>0</v>
      </c>
      <c r="BP135" s="226">
        <f>IFERROR(IF(RIGHT(VLOOKUP($A135,csapatok!$A:$GR,BP$271,FALSE),5)="Csere",VLOOKUP(LEFT(VLOOKUP($A135,csapatok!$A:$GR,BP$271,FALSE),LEN(VLOOKUP($A135,csapatok!$A:$GR,BP$271,FALSE))-6),'csapat-ranglista'!$A:$CC,BP$272,FALSE)/8,VLOOKUP(VLOOKUP($A135,csapatok!$A:$GR,BP$271,FALSE),'csapat-ranglista'!$A:$CC,BP$272,FALSE)/4),0)</f>
        <v>0</v>
      </c>
      <c r="BQ135" s="226">
        <f>IFERROR(IF(RIGHT(VLOOKUP($A135,csapatok!$A:$GR,BQ$271,FALSE),5)="Csere",VLOOKUP(LEFT(VLOOKUP($A135,csapatok!$A:$GR,BQ$271,FALSE),LEN(VLOOKUP($A135,csapatok!$A:$GR,BQ$271,FALSE))-6),'csapat-ranglista'!$A:$CC,BQ$272,FALSE)/8,VLOOKUP(VLOOKUP($A135,csapatok!$A:$GR,BQ$271,FALSE),'csapat-ranglista'!$A:$CC,BQ$272,FALSE)/4),0)</f>
        <v>0</v>
      </c>
      <c r="BR135" s="226">
        <f>IFERROR(IF(RIGHT(VLOOKUP($A135,csapatok!$A:$GR,BR$271,FALSE),5)="Csere",VLOOKUP(LEFT(VLOOKUP($A135,csapatok!$A:$GR,BR$271,FALSE),LEN(VLOOKUP($A135,csapatok!$A:$GR,BR$271,FALSE))-6),'csapat-ranglista'!$A:$CC,BR$272,FALSE)/8,VLOOKUP(VLOOKUP($A135,csapatok!$A:$GR,BR$271,FALSE),'csapat-ranglista'!$A:$CC,BR$272,FALSE)/4),0)</f>
        <v>0</v>
      </c>
      <c r="BS135" s="226">
        <f>IFERROR(IF(RIGHT(VLOOKUP($A135,csapatok!$A:$GR,BS$271,FALSE),5)="Csere",VLOOKUP(LEFT(VLOOKUP($A135,csapatok!$A:$GR,BS$271,FALSE),LEN(VLOOKUP($A135,csapatok!$A:$GR,BS$271,FALSE))-6),'csapat-ranglista'!$A:$CC,BS$272,FALSE)/8,VLOOKUP(VLOOKUP($A135,csapatok!$A:$GR,BS$271,FALSE),'csapat-ranglista'!$A:$CC,BS$272,FALSE)/4),0)</f>
        <v>0</v>
      </c>
      <c r="BT135" s="226">
        <f>IFERROR(IF(RIGHT(VLOOKUP($A135,csapatok!$A:$GR,BT$271,FALSE),5)="Csere",VLOOKUP(LEFT(VLOOKUP($A135,csapatok!$A:$GR,BT$271,FALSE),LEN(VLOOKUP($A135,csapatok!$A:$GR,BT$271,FALSE))-6),'csapat-ranglista'!$A:$CC,BT$272,FALSE)/8,VLOOKUP(VLOOKUP($A135,csapatok!$A:$GR,BT$271,FALSE),'csapat-ranglista'!$A:$CC,BT$272,FALSE)/4),0)</f>
        <v>0</v>
      </c>
      <c r="BU135" s="226">
        <f>IFERROR(IF(RIGHT(VLOOKUP($A135,csapatok!$A:$GR,BU$271,FALSE),5)="Csere",VLOOKUP(LEFT(VLOOKUP($A135,csapatok!$A:$GR,BU$271,FALSE),LEN(VLOOKUP($A135,csapatok!$A:$GR,BU$271,FALSE))-6),'csapat-ranglista'!$A:$CC,BU$272,FALSE)/8,VLOOKUP(VLOOKUP($A135,csapatok!$A:$GR,BU$271,FALSE),'csapat-ranglista'!$A:$CC,BU$272,FALSE)/4),0)</f>
        <v>0</v>
      </c>
      <c r="BV135" s="226">
        <f>IFERROR(IF(RIGHT(VLOOKUP($A135,csapatok!$A:$GR,BV$271,FALSE),5)="Csere",VLOOKUP(LEFT(VLOOKUP($A135,csapatok!$A:$GR,BV$271,FALSE),LEN(VLOOKUP($A135,csapatok!$A:$GR,BV$271,FALSE))-6),'csapat-ranglista'!$A:$CC,BV$272,FALSE)/8,VLOOKUP(VLOOKUP($A135,csapatok!$A:$GR,BV$271,FALSE),'csapat-ranglista'!$A:$CC,BV$272,FALSE)/4),0)</f>
        <v>0</v>
      </c>
      <c r="BW135" s="226">
        <f>IFERROR(IF(RIGHT(VLOOKUP($A135,csapatok!$A:$GR,BW$271,FALSE),5)="Csere",VLOOKUP(LEFT(VLOOKUP($A135,csapatok!$A:$GR,BW$271,FALSE),LEN(VLOOKUP($A135,csapatok!$A:$GR,BW$271,FALSE))-6),'csapat-ranglista'!$A:$CC,BW$272,FALSE)/8,VLOOKUP(VLOOKUP($A135,csapatok!$A:$GR,BW$271,FALSE),'csapat-ranglista'!$A:$CC,BW$272,FALSE)/4),0)</f>
        <v>0</v>
      </c>
      <c r="BX135" s="226">
        <f>IFERROR(IF(RIGHT(VLOOKUP($A135,csapatok!$A:$GR,BX$271,FALSE),5)="Csere",VLOOKUP(LEFT(VLOOKUP($A135,csapatok!$A:$GR,BX$271,FALSE),LEN(VLOOKUP($A135,csapatok!$A:$GR,BX$271,FALSE))-6),'csapat-ranglista'!$A:$CC,BX$272,FALSE)/8,VLOOKUP(VLOOKUP($A135,csapatok!$A:$GR,BX$271,FALSE),'csapat-ranglista'!$A:$CC,BX$272,FALSE)/4),0)</f>
        <v>0</v>
      </c>
      <c r="BY135" s="226">
        <f>IFERROR(IF(RIGHT(VLOOKUP($A135,csapatok!$A:$GR,BY$271,FALSE),5)="Csere",VLOOKUP(LEFT(VLOOKUP($A135,csapatok!$A:$GR,BY$271,FALSE),LEN(VLOOKUP($A135,csapatok!$A:$GR,BY$271,FALSE))-6),'csapat-ranglista'!$A:$CC,BY$272,FALSE)/8,VLOOKUP(VLOOKUP($A135,csapatok!$A:$GR,BY$271,FALSE),'csapat-ranglista'!$A:$CC,BY$272,FALSE)/4),0)</f>
        <v>0</v>
      </c>
      <c r="BZ135" s="226">
        <f>IFERROR(IF(RIGHT(VLOOKUP($A135,csapatok!$A:$GR,BZ$271,FALSE),5)="Csere",VLOOKUP(LEFT(VLOOKUP($A135,csapatok!$A:$GR,BZ$271,FALSE),LEN(VLOOKUP($A135,csapatok!$A:$GR,BZ$271,FALSE))-6),'csapat-ranglista'!$A:$CC,BZ$272,FALSE)/8,VLOOKUP(VLOOKUP($A135,csapatok!$A:$GR,BZ$271,FALSE),'csapat-ranglista'!$A:$CC,BZ$272,FALSE)/4),0)</f>
        <v>0</v>
      </c>
      <c r="CA135" s="226">
        <f>IFERROR(IF(RIGHT(VLOOKUP($A135,csapatok!$A:$GR,CA$271,FALSE),5)="Csere",VLOOKUP(LEFT(VLOOKUP($A135,csapatok!$A:$GR,CA$271,FALSE),LEN(VLOOKUP($A135,csapatok!$A:$GR,CA$271,FALSE))-6),'csapat-ranglista'!$A:$CC,CA$272,FALSE)/8,VLOOKUP(VLOOKUP($A135,csapatok!$A:$GR,CA$271,FALSE),'csapat-ranglista'!$A:$CC,CA$272,FALSE)/4),0)</f>
        <v>0</v>
      </c>
      <c r="CB135" s="226">
        <f>IFERROR(IF(RIGHT(VLOOKUP($A135,csapatok!$A:$GR,CB$271,FALSE),5)="Csere",VLOOKUP(LEFT(VLOOKUP($A135,csapatok!$A:$GR,CB$271,FALSE),LEN(VLOOKUP($A135,csapatok!$A:$GR,CB$271,FALSE))-6),'csapat-ranglista'!$A:$CC,CB$272,FALSE)/8,VLOOKUP(VLOOKUP($A135,csapatok!$A:$GR,CB$271,FALSE),'csapat-ranglista'!$A:$CC,CB$272,FALSE)/4),0)</f>
        <v>0</v>
      </c>
      <c r="CC135" s="226">
        <f>IFERROR(IF(RIGHT(VLOOKUP($A135,csapatok!$A:$GR,CC$271,FALSE),5)="Csere",VLOOKUP(LEFT(VLOOKUP($A135,csapatok!$A:$GR,CC$271,FALSE),LEN(VLOOKUP($A135,csapatok!$A:$GR,CC$271,FALSE))-6),'csapat-ranglista'!$A:$CC,CC$272,FALSE)/8,VLOOKUP(VLOOKUP($A135,csapatok!$A:$GR,CC$271,FALSE),'csapat-ranglista'!$A:$CC,CC$272,FALSE)/4),0)</f>
        <v>0</v>
      </c>
      <c r="CD135" s="226">
        <f>IFERROR(IF(RIGHT(VLOOKUP($A135,csapatok!$A:$GR,CD$271,FALSE),5)="Csere",VLOOKUP(LEFT(VLOOKUP($A135,csapatok!$A:$GR,CD$271,FALSE),LEN(VLOOKUP($A135,csapatok!$A:$GR,CD$271,FALSE))-6),'csapat-ranglista'!$A:$CC,CD$272,FALSE)/8,VLOOKUP(VLOOKUP($A135,csapatok!$A:$GR,CD$271,FALSE),'csapat-ranglista'!$A:$CC,CD$272,FALSE)/4),0)</f>
        <v>0</v>
      </c>
      <c r="CE135" s="226">
        <f>IFERROR(IF(RIGHT(VLOOKUP($A135,csapatok!$A:$GR,CE$271,FALSE),5)="Csere",VLOOKUP(LEFT(VLOOKUP($A135,csapatok!$A:$GR,CE$271,FALSE),LEN(VLOOKUP($A135,csapatok!$A:$GR,CE$271,FALSE))-6),'csapat-ranglista'!$A:$CC,CE$272,FALSE)/8,VLOOKUP(VLOOKUP($A135,csapatok!$A:$GR,CE$271,FALSE),'csapat-ranglista'!$A:$CC,CE$272,FALSE)/4),0)</f>
        <v>0</v>
      </c>
      <c r="CF135" s="226">
        <f>IFERROR(IF(RIGHT(VLOOKUP($A135,csapatok!$A:$GR,CF$271,FALSE),5)="Csere",VLOOKUP(LEFT(VLOOKUP($A135,csapatok!$A:$GR,CF$271,FALSE),LEN(VLOOKUP($A135,csapatok!$A:$GR,CF$271,FALSE))-6),'csapat-ranglista'!$A:$CC,CF$272,FALSE)/8,VLOOKUP(VLOOKUP($A135,csapatok!$A:$GR,CF$271,FALSE),'csapat-ranglista'!$A:$CC,CF$272,FALSE)/4),0)</f>
        <v>0</v>
      </c>
      <c r="CG135" s="226">
        <f>IFERROR(IF(RIGHT(VLOOKUP($A135,csapatok!$A:$GR,CG$271,FALSE),5)="Csere",VLOOKUP(LEFT(VLOOKUP($A135,csapatok!$A:$GR,CG$271,FALSE),LEN(VLOOKUP($A135,csapatok!$A:$GR,CG$271,FALSE))-6),'csapat-ranglista'!$A:$CC,CG$272,FALSE)/8,VLOOKUP(VLOOKUP($A135,csapatok!$A:$GR,CG$271,FALSE),'csapat-ranglista'!$A:$CC,CG$272,FALSE)/4),0)</f>
        <v>0</v>
      </c>
      <c r="CH135" s="226">
        <f>IFERROR(IF(RIGHT(VLOOKUP($A135,csapatok!$A:$GR,CH$271,FALSE),5)="Csere",VLOOKUP(LEFT(VLOOKUP($A135,csapatok!$A:$GR,CH$271,FALSE),LEN(VLOOKUP($A135,csapatok!$A:$GR,CH$271,FALSE))-6),'csapat-ranglista'!$A:$CC,CH$272,FALSE)/8,VLOOKUP(VLOOKUP($A135,csapatok!$A:$GR,CH$271,FALSE),'csapat-ranglista'!$A:$CC,CH$272,FALSE)/4),0)</f>
        <v>0</v>
      </c>
      <c r="CI135" s="226">
        <f>IFERROR(IF(RIGHT(VLOOKUP($A135,csapatok!$A:$GR,CI$271,FALSE),5)="Csere",VLOOKUP(LEFT(VLOOKUP($A135,csapatok!$A:$GR,CI$271,FALSE),LEN(VLOOKUP($A135,csapatok!$A:$GR,CI$271,FALSE))-6),'csapat-ranglista'!$A:$CC,CI$272,FALSE)/8,VLOOKUP(VLOOKUP($A135,csapatok!$A:$GR,CI$271,FALSE),'csapat-ranglista'!$A:$CC,CI$272,FALSE)/4),0)</f>
        <v>0</v>
      </c>
      <c r="CJ135" s="227">
        <f>versenyek!$IQ$11*IFERROR(VLOOKUP(VLOOKUP($A135,versenyek!IP:IR,3,FALSE),szabalyok!$A$16:$B$23,2,FALSE)/4,0)</f>
        <v>0</v>
      </c>
      <c r="CK135" s="227">
        <f>versenyek!$IT$11*IFERROR(VLOOKUP(VLOOKUP($A135,versenyek!IS:IU,3,FALSE),szabalyok!$A$16:$B$23,2,FALSE)/4,0)</f>
        <v>0</v>
      </c>
      <c r="CL135" s="226"/>
      <c r="CM135" s="250">
        <f t="shared" si="6"/>
        <v>0</v>
      </c>
    </row>
    <row r="136" spans="1:91">
      <c r="A136" s="32" t="s">
        <v>289</v>
      </c>
      <c r="B136" s="132"/>
      <c r="C136" s="133" t="str">
        <f t="shared" si="5"/>
        <v/>
      </c>
      <c r="D136" s="32" t="s">
        <v>9</v>
      </c>
      <c r="E136" s="47">
        <v>0</v>
      </c>
      <c r="F136" s="32">
        <v>0</v>
      </c>
      <c r="G136" s="32">
        <v>0</v>
      </c>
      <c r="H136" s="32">
        <v>0</v>
      </c>
      <c r="I136" s="32">
        <v>0</v>
      </c>
      <c r="J136" s="32">
        <v>0</v>
      </c>
      <c r="K136" s="32">
        <v>0</v>
      </c>
      <c r="L136" s="32">
        <v>0</v>
      </c>
      <c r="M136" s="32">
        <v>0</v>
      </c>
      <c r="N136" s="32">
        <v>0</v>
      </c>
      <c r="O136" s="32">
        <v>0</v>
      </c>
      <c r="P136" s="32">
        <v>0</v>
      </c>
      <c r="Q136" s="32">
        <v>3.4654967402932999</v>
      </c>
      <c r="R136" s="32">
        <v>0</v>
      </c>
      <c r="S136" s="32">
        <v>0</v>
      </c>
      <c r="T136" s="32">
        <v>0</v>
      </c>
      <c r="U136" s="32">
        <v>0</v>
      </c>
      <c r="V136" s="32">
        <v>0</v>
      </c>
      <c r="W136" s="32">
        <v>0</v>
      </c>
      <c r="X136" s="32">
        <f>IFERROR(IF(RIGHT(VLOOKUP($A136,csapatok!$A:$BL,X$271,FALSE),5)="Csere",VLOOKUP(LEFT(VLOOKUP($A136,csapatok!$A:$BL,X$271,FALSE),LEN(VLOOKUP($A136,csapatok!$A:$BL,X$271,FALSE))-6),'csapat-ranglista'!$A:$CC,X$272,FALSE)/8,VLOOKUP(VLOOKUP($A136,csapatok!$A:$BL,X$271,FALSE),'csapat-ranglista'!$A:$CC,X$272,FALSE)/4),0)</f>
        <v>0</v>
      </c>
      <c r="Y136" s="32">
        <f>IFERROR(IF(RIGHT(VLOOKUP($A136,csapatok!$A:$BL,Y$271,FALSE),5)="Csere",VLOOKUP(LEFT(VLOOKUP($A136,csapatok!$A:$BL,Y$271,FALSE),LEN(VLOOKUP($A136,csapatok!$A:$BL,Y$271,FALSE))-6),'csapat-ranglista'!$A:$CC,Y$272,FALSE)/8,VLOOKUP(VLOOKUP($A136,csapatok!$A:$BL,Y$271,FALSE),'csapat-ranglista'!$A:$CC,Y$272,FALSE)/4),0)</f>
        <v>0</v>
      </c>
      <c r="Z136" s="32">
        <f>IFERROR(IF(RIGHT(VLOOKUP($A136,csapatok!$A:$BL,Z$271,FALSE),5)="Csere",VLOOKUP(LEFT(VLOOKUP($A136,csapatok!$A:$BL,Z$271,FALSE),LEN(VLOOKUP($A136,csapatok!$A:$BL,Z$271,FALSE))-6),'csapat-ranglista'!$A:$CC,Z$272,FALSE)/8,VLOOKUP(VLOOKUP($A136,csapatok!$A:$BL,Z$271,FALSE),'csapat-ranglista'!$A:$CC,Z$272,FALSE)/4),0)</f>
        <v>0</v>
      </c>
      <c r="AA136" s="32">
        <f>IFERROR(IF(RIGHT(VLOOKUP($A136,csapatok!$A:$BL,AA$271,FALSE),5)="Csere",VLOOKUP(LEFT(VLOOKUP($A136,csapatok!$A:$BL,AA$271,FALSE),LEN(VLOOKUP($A136,csapatok!$A:$BL,AA$271,FALSE))-6),'csapat-ranglista'!$A:$CC,AA$272,FALSE)/8,VLOOKUP(VLOOKUP($A136,csapatok!$A:$BL,AA$271,FALSE),'csapat-ranglista'!$A:$CC,AA$272,FALSE)/4),0)</f>
        <v>0</v>
      </c>
      <c r="AB136" s="226">
        <f>IFERROR(IF(RIGHT(VLOOKUP($A136,csapatok!$A:$BL,AB$271,FALSE),5)="Csere",VLOOKUP(LEFT(VLOOKUP($A136,csapatok!$A:$BL,AB$271,FALSE),LEN(VLOOKUP($A136,csapatok!$A:$BL,AB$271,FALSE))-6),'csapat-ranglista'!$A:$CC,AB$272,FALSE)/8,VLOOKUP(VLOOKUP($A136,csapatok!$A:$BL,AB$271,FALSE),'csapat-ranglista'!$A:$CC,AB$272,FALSE)/4),0)</f>
        <v>0</v>
      </c>
      <c r="AC136" s="226">
        <f>IFERROR(IF(RIGHT(VLOOKUP($A136,csapatok!$A:$BL,AC$271,FALSE),5)="Csere",VLOOKUP(LEFT(VLOOKUP($A136,csapatok!$A:$BL,AC$271,FALSE),LEN(VLOOKUP($A136,csapatok!$A:$BL,AC$271,FALSE))-6),'csapat-ranglista'!$A:$CC,AC$272,FALSE)/8,VLOOKUP(VLOOKUP($A136,csapatok!$A:$BL,AC$271,FALSE),'csapat-ranglista'!$A:$CC,AC$272,FALSE)/4),0)</f>
        <v>0</v>
      </c>
      <c r="AD136" s="226">
        <f>IFERROR(IF(RIGHT(VLOOKUP($A136,csapatok!$A:$BL,AD$271,FALSE),5)="Csere",VLOOKUP(LEFT(VLOOKUP($A136,csapatok!$A:$BL,AD$271,FALSE),LEN(VLOOKUP($A136,csapatok!$A:$BL,AD$271,FALSE))-6),'csapat-ranglista'!$A:$CC,AD$272,FALSE)/8,VLOOKUP(VLOOKUP($A136,csapatok!$A:$BL,AD$271,FALSE),'csapat-ranglista'!$A:$CC,AD$272,FALSE)/4),0)</f>
        <v>0</v>
      </c>
      <c r="AE136" s="226">
        <f>IFERROR(IF(RIGHT(VLOOKUP($A136,csapatok!$A:$BL,AE$271,FALSE),5)="Csere",VLOOKUP(LEFT(VLOOKUP($A136,csapatok!$A:$BL,AE$271,FALSE),LEN(VLOOKUP($A136,csapatok!$A:$BL,AE$271,FALSE))-6),'csapat-ranglista'!$A:$CC,AE$272,FALSE)/8,VLOOKUP(VLOOKUP($A136,csapatok!$A:$BL,AE$271,FALSE),'csapat-ranglista'!$A:$CC,AE$272,FALSE)/4),0)</f>
        <v>0</v>
      </c>
      <c r="AF136" s="226">
        <f>IFERROR(IF(RIGHT(VLOOKUP($A136,csapatok!$A:$BL,AF$271,FALSE),5)="Csere",VLOOKUP(LEFT(VLOOKUP($A136,csapatok!$A:$BL,AF$271,FALSE),LEN(VLOOKUP($A136,csapatok!$A:$BL,AF$271,FALSE))-6),'csapat-ranglista'!$A:$CC,AF$272,FALSE)/8,VLOOKUP(VLOOKUP($A136,csapatok!$A:$BL,AF$271,FALSE),'csapat-ranglista'!$A:$CC,AF$272,FALSE)/4),0)</f>
        <v>0</v>
      </c>
      <c r="AG136" s="226">
        <f>IFERROR(IF(RIGHT(VLOOKUP($A136,csapatok!$A:$BL,AG$271,FALSE),5)="Csere",VLOOKUP(LEFT(VLOOKUP($A136,csapatok!$A:$BL,AG$271,FALSE),LEN(VLOOKUP($A136,csapatok!$A:$BL,AG$271,FALSE))-6),'csapat-ranglista'!$A:$CC,AG$272,FALSE)/8,VLOOKUP(VLOOKUP($A136,csapatok!$A:$BL,AG$271,FALSE),'csapat-ranglista'!$A:$CC,AG$272,FALSE)/4),0)</f>
        <v>0</v>
      </c>
      <c r="AH136" s="226">
        <f>IFERROR(IF(RIGHT(VLOOKUP($A136,csapatok!$A:$BL,AH$271,FALSE),5)="Csere",VLOOKUP(LEFT(VLOOKUP($A136,csapatok!$A:$BL,AH$271,FALSE),LEN(VLOOKUP($A136,csapatok!$A:$BL,AH$271,FALSE))-6),'csapat-ranglista'!$A:$CC,AH$272,FALSE)/8,VLOOKUP(VLOOKUP($A136,csapatok!$A:$BL,AH$271,FALSE),'csapat-ranglista'!$A:$CC,AH$272,FALSE)/4),0)</f>
        <v>0</v>
      </c>
      <c r="AI136" s="226">
        <f>IFERROR(IF(RIGHT(VLOOKUP($A136,csapatok!$A:$BL,AI$271,FALSE),5)="Csere",VLOOKUP(LEFT(VLOOKUP($A136,csapatok!$A:$BL,AI$271,FALSE),LEN(VLOOKUP($A136,csapatok!$A:$BL,AI$271,FALSE))-6),'csapat-ranglista'!$A:$CC,AI$272,FALSE)/8,VLOOKUP(VLOOKUP($A136,csapatok!$A:$BL,AI$271,FALSE),'csapat-ranglista'!$A:$CC,AI$272,FALSE)/4),0)</f>
        <v>0</v>
      </c>
      <c r="AJ136" s="226">
        <f>IFERROR(IF(RIGHT(VLOOKUP($A136,csapatok!$A:$BL,AJ$271,FALSE),5)="Csere",VLOOKUP(LEFT(VLOOKUP($A136,csapatok!$A:$BL,AJ$271,FALSE),LEN(VLOOKUP($A136,csapatok!$A:$BL,AJ$271,FALSE))-6),'csapat-ranglista'!$A:$CC,AJ$272,FALSE)/8,VLOOKUP(VLOOKUP($A136,csapatok!$A:$BL,AJ$271,FALSE),'csapat-ranglista'!$A:$CC,AJ$272,FALSE)/2),0)</f>
        <v>0</v>
      </c>
      <c r="AK136" s="226">
        <f>IFERROR(IF(RIGHT(VLOOKUP($A136,csapatok!$A:$CN,AK$271,FALSE),5)="Csere",VLOOKUP(LEFT(VLOOKUP($A136,csapatok!$A:$CN,AK$271,FALSE),LEN(VLOOKUP($A136,csapatok!$A:$CN,AK$271,FALSE))-6),'csapat-ranglista'!$A:$CC,AK$272,FALSE)/8,VLOOKUP(VLOOKUP($A136,csapatok!$A:$CN,AK$271,FALSE),'csapat-ranglista'!$A:$CC,AK$272,FALSE)/4),0)</f>
        <v>0</v>
      </c>
      <c r="AL136" s="226">
        <f>IFERROR(IF(RIGHT(VLOOKUP($A136,csapatok!$A:$CN,AL$271,FALSE),5)="Csere",VLOOKUP(LEFT(VLOOKUP($A136,csapatok!$A:$CN,AL$271,FALSE),LEN(VLOOKUP($A136,csapatok!$A:$CN,AL$271,FALSE))-6),'csapat-ranglista'!$A:$CC,AL$272,FALSE)/8,VLOOKUP(VLOOKUP($A136,csapatok!$A:$CN,AL$271,FALSE),'csapat-ranglista'!$A:$CC,AL$272,FALSE)/4),0)</f>
        <v>0</v>
      </c>
      <c r="AM136" s="226">
        <f>IFERROR(IF(RIGHT(VLOOKUP($A136,csapatok!$A:$CN,AM$271,FALSE),5)="Csere",VLOOKUP(LEFT(VLOOKUP($A136,csapatok!$A:$CN,AM$271,FALSE),LEN(VLOOKUP($A136,csapatok!$A:$CN,AM$271,FALSE))-6),'csapat-ranglista'!$A:$CC,AM$272,FALSE)/8,VLOOKUP(VLOOKUP($A136,csapatok!$A:$CN,AM$271,FALSE),'csapat-ranglista'!$A:$CC,AM$272,FALSE)/4),0)</f>
        <v>0</v>
      </c>
      <c r="AN136" s="226">
        <f>IFERROR(IF(RIGHT(VLOOKUP($A136,csapatok!$A:$CN,AN$271,FALSE),5)="Csere",VLOOKUP(LEFT(VLOOKUP($A136,csapatok!$A:$CN,AN$271,FALSE),LEN(VLOOKUP($A136,csapatok!$A:$CN,AN$271,FALSE))-6),'csapat-ranglista'!$A:$CC,AN$272,FALSE)/8,VLOOKUP(VLOOKUP($A136,csapatok!$A:$CN,AN$271,FALSE),'csapat-ranglista'!$A:$CC,AN$272,FALSE)/4),0)</f>
        <v>0</v>
      </c>
      <c r="AO136" s="226">
        <f>IFERROR(IF(RIGHT(VLOOKUP($A136,csapatok!$A:$CN,AO$271,FALSE),5)="Csere",VLOOKUP(LEFT(VLOOKUP($A136,csapatok!$A:$CN,AO$271,FALSE),LEN(VLOOKUP($A136,csapatok!$A:$CN,AO$271,FALSE))-6),'csapat-ranglista'!$A:$CC,AO$272,FALSE)/8,VLOOKUP(VLOOKUP($A136,csapatok!$A:$CN,AO$271,FALSE),'csapat-ranglista'!$A:$CC,AO$272,FALSE)/4),0)</f>
        <v>0</v>
      </c>
      <c r="AP136" s="226">
        <f>IFERROR(IF(RIGHT(VLOOKUP($A136,csapatok!$A:$CN,AP$271,FALSE),5)="Csere",VLOOKUP(LEFT(VLOOKUP($A136,csapatok!$A:$CN,AP$271,FALSE),LEN(VLOOKUP($A136,csapatok!$A:$CN,AP$271,FALSE))-6),'csapat-ranglista'!$A:$CC,AP$272,FALSE)/8,VLOOKUP(VLOOKUP($A136,csapatok!$A:$CN,AP$271,FALSE),'csapat-ranglista'!$A:$CC,AP$272,FALSE)/4),0)</f>
        <v>0</v>
      </c>
      <c r="AQ136" s="226">
        <f>IFERROR(IF(RIGHT(VLOOKUP($A136,csapatok!$A:$CN,AQ$271,FALSE),5)="Csere",VLOOKUP(LEFT(VLOOKUP($A136,csapatok!$A:$CN,AQ$271,FALSE),LEN(VLOOKUP($A136,csapatok!$A:$CN,AQ$271,FALSE))-6),'csapat-ranglista'!$A:$CC,AQ$272,FALSE)/8,VLOOKUP(VLOOKUP($A136,csapatok!$A:$CN,AQ$271,FALSE),'csapat-ranglista'!$A:$CC,AQ$272,FALSE)/4),0)</f>
        <v>0</v>
      </c>
      <c r="AR136" s="226">
        <f>IFERROR(IF(RIGHT(VLOOKUP($A136,csapatok!$A:$CN,AR$271,FALSE),5)="Csere",VLOOKUP(LEFT(VLOOKUP($A136,csapatok!$A:$CN,AR$271,FALSE),LEN(VLOOKUP($A136,csapatok!$A:$CN,AR$271,FALSE))-6),'csapat-ranglista'!$A:$CC,AR$272,FALSE)/8,VLOOKUP(VLOOKUP($A136,csapatok!$A:$CN,AR$271,FALSE),'csapat-ranglista'!$A:$CC,AR$272,FALSE)/4),0)</f>
        <v>0</v>
      </c>
      <c r="AS136" s="226">
        <f>IFERROR(IF(RIGHT(VLOOKUP($A136,csapatok!$A:$CN,AS$271,FALSE),5)="Csere",VLOOKUP(LEFT(VLOOKUP($A136,csapatok!$A:$CN,AS$271,FALSE),LEN(VLOOKUP($A136,csapatok!$A:$CN,AS$271,FALSE))-6),'csapat-ranglista'!$A:$CC,AS$272,FALSE)/8,VLOOKUP(VLOOKUP($A136,csapatok!$A:$CN,AS$271,FALSE),'csapat-ranglista'!$A:$CC,AS$272,FALSE)/4),0)</f>
        <v>0</v>
      </c>
      <c r="AT136" s="226">
        <f>IFERROR(IF(RIGHT(VLOOKUP($A136,csapatok!$A:$CN,AT$271,FALSE),5)="Csere",VLOOKUP(LEFT(VLOOKUP($A136,csapatok!$A:$CN,AT$271,FALSE),LEN(VLOOKUP($A136,csapatok!$A:$CN,AT$271,FALSE))-6),'csapat-ranglista'!$A:$CC,AT$272,FALSE)/8,VLOOKUP(VLOOKUP($A136,csapatok!$A:$CN,AT$271,FALSE),'csapat-ranglista'!$A:$CC,AT$272,FALSE)/4),0)</f>
        <v>0</v>
      </c>
      <c r="AU136" s="226">
        <f>IFERROR(IF(RIGHT(VLOOKUP($A136,csapatok!$A:$CN,AU$271,FALSE),5)="Csere",VLOOKUP(LEFT(VLOOKUP($A136,csapatok!$A:$CN,AU$271,FALSE),LEN(VLOOKUP($A136,csapatok!$A:$CN,AU$271,FALSE))-6),'csapat-ranglista'!$A:$CC,AU$272,FALSE)/8,VLOOKUP(VLOOKUP($A136,csapatok!$A:$CN,AU$271,FALSE),'csapat-ranglista'!$A:$CC,AU$272,FALSE)/4),0)</f>
        <v>0</v>
      </c>
      <c r="AV136" s="226">
        <f>IFERROR(IF(RIGHT(VLOOKUP($A136,csapatok!$A:$CN,AV$271,FALSE),5)="Csere",VLOOKUP(LEFT(VLOOKUP($A136,csapatok!$A:$CN,AV$271,FALSE),LEN(VLOOKUP($A136,csapatok!$A:$CN,AV$271,FALSE))-6),'csapat-ranglista'!$A:$CC,AV$272,FALSE)/8,VLOOKUP(VLOOKUP($A136,csapatok!$A:$CN,AV$271,FALSE),'csapat-ranglista'!$A:$CC,AV$272,FALSE)/4),0)</f>
        <v>0</v>
      </c>
      <c r="AW136" s="226">
        <f>IFERROR(IF(RIGHT(VLOOKUP($A136,csapatok!$A:$CN,AW$271,FALSE),5)="Csere",VLOOKUP(LEFT(VLOOKUP($A136,csapatok!$A:$CN,AW$271,FALSE),LEN(VLOOKUP($A136,csapatok!$A:$CN,AW$271,FALSE))-6),'csapat-ranglista'!$A:$CC,AW$272,FALSE)/8,VLOOKUP(VLOOKUP($A136,csapatok!$A:$CN,AW$271,FALSE),'csapat-ranglista'!$A:$CC,AW$272,FALSE)/4),0)</f>
        <v>0</v>
      </c>
      <c r="AX136" s="226">
        <f>IFERROR(IF(RIGHT(VLOOKUP($A136,csapatok!$A:$CN,AX$271,FALSE),5)="Csere",VLOOKUP(LEFT(VLOOKUP($A136,csapatok!$A:$CN,AX$271,FALSE),LEN(VLOOKUP($A136,csapatok!$A:$CN,AX$271,FALSE))-6),'csapat-ranglista'!$A:$CC,AX$272,FALSE)/8,VLOOKUP(VLOOKUP($A136,csapatok!$A:$CN,AX$271,FALSE),'csapat-ranglista'!$A:$CC,AX$272,FALSE)/4),0)</f>
        <v>0</v>
      </c>
      <c r="AY136" s="226">
        <f>IFERROR(IF(RIGHT(VLOOKUP($A136,csapatok!$A:$GR,AY$271,FALSE),5)="Csere",VLOOKUP(LEFT(VLOOKUP($A136,csapatok!$A:$GR,AY$271,FALSE),LEN(VLOOKUP($A136,csapatok!$A:$GR,AY$271,FALSE))-6),'csapat-ranglista'!$A:$CC,AY$272,FALSE)/8,VLOOKUP(VLOOKUP($A136,csapatok!$A:$GR,AY$271,FALSE),'csapat-ranglista'!$A:$CC,AY$272,FALSE)/4),0)</f>
        <v>0</v>
      </c>
      <c r="AZ136" s="226">
        <f>IFERROR(IF(RIGHT(VLOOKUP($A136,csapatok!$A:$GR,AZ$271,FALSE),5)="Csere",VLOOKUP(LEFT(VLOOKUP($A136,csapatok!$A:$GR,AZ$271,FALSE),LEN(VLOOKUP($A136,csapatok!$A:$GR,AZ$271,FALSE))-6),'csapat-ranglista'!$A:$CC,AZ$272,FALSE)/8,VLOOKUP(VLOOKUP($A136,csapatok!$A:$GR,AZ$271,FALSE),'csapat-ranglista'!$A:$CC,AZ$272,FALSE)/4),0)</f>
        <v>0</v>
      </c>
      <c r="BA136" s="226">
        <f>IFERROR(IF(RIGHT(VLOOKUP($A136,csapatok!$A:$GR,BA$271,FALSE),5)="Csere",VLOOKUP(LEFT(VLOOKUP($A136,csapatok!$A:$GR,BA$271,FALSE),LEN(VLOOKUP($A136,csapatok!$A:$GR,BA$271,FALSE))-6),'csapat-ranglista'!$A:$CC,BA$272,FALSE)/8,VLOOKUP(VLOOKUP($A136,csapatok!$A:$GR,BA$271,FALSE),'csapat-ranglista'!$A:$CC,BA$272,FALSE)/4),0)</f>
        <v>0</v>
      </c>
      <c r="BB136" s="226">
        <f>IFERROR(IF(RIGHT(VLOOKUP($A136,csapatok!$A:$GR,BB$271,FALSE),5)="Csere",VLOOKUP(LEFT(VLOOKUP($A136,csapatok!$A:$GR,BB$271,FALSE),LEN(VLOOKUP($A136,csapatok!$A:$GR,BB$271,FALSE))-6),'csapat-ranglista'!$A:$CC,BB$272,FALSE)/8,VLOOKUP(VLOOKUP($A136,csapatok!$A:$GR,BB$271,FALSE),'csapat-ranglista'!$A:$CC,BB$272,FALSE)/4),0)</f>
        <v>0</v>
      </c>
      <c r="BC136" s="227">
        <f>versenyek!$ES$11*IFERROR(VLOOKUP(VLOOKUP($A136,versenyek!ER:ET,3,FALSE),szabalyok!$A$16:$B$23,2,FALSE)/4,0)</f>
        <v>0</v>
      </c>
      <c r="BD136" s="227">
        <f>versenyek!$EV$11*IFERROR(VLOOKUP(VLOOKUP($A136,versenyek!EU:EW,3,FALSE),szabalyok!$A$16:$B$23,2,FALSE)/4,0)</f>
        <v>0</v>
      </c>
      <c r="BE136" s="226">
        <f>IFERROR(IF(RIGHT(VLOOKUP($A136,csapatok!$A:$GR,BE$271,FALSE),5)="Csere",VLOOKUP(LEFT(VLOOKUP($A136,csapatok!$A:$GR,BE$271,FALSE),LEN(VLOOKUP($A136,csapatok!$A:$GR,BE$271,FALSE))-6),'csapat-ranglista'!$A:$CC,BE$272,FALSE)/8,VLOOKUP(VLOOKUP($A136,csapatok!$A:$GR,BE$271,FALSE),'csapat-ranglista'!$A:$CC,BE$272,FALSE)/4),0)</f>
        <v>0</v>
      </c>
      <c r="BF136" s="226">
        <f>IFERROR(IF(RIGHT(VLOOKUP($A136,csapatok!$A:$GR,BF$271,FALSE),5)="Csere",VLOOKUP(LEFT(VLOOKUP($A136,csapatok!$A:$GR,BF$271,FALSE),LEN(VLOOKUP($A136,csapatok!$A:$GR,BF$271,FALSE))-6),'csapat-ranglista'!$A:$CC,BF$272,FALSE)/8,VLOOKUP(VLOOKUP($A136,csapatok!$A:$GR,BF$271,FALSE),'csapat-ranglista'!$A:$CC,BF$272,FALSE)/4),0)</f>
        <v>0</v>
      </c>
      <c r="BG136" s="226">
        <f>IFERROR(IF(RIGHT(VLOOKUP($A136,csapatok!$A:$GR,BG$271,FALSE),5)="Csere",VLOOKUP(LEFT(VLOOKUP($A136,csapatok!$A:$GR,BG$271,FALSE),LEN(VLOOKUP($A136,csapatok!$A:$GR,BG$271,FALSE))-6),'csapat-ranglista'!$A:$CC,BG$272,FALSE)/8,VLOOKUP(VLOOKUP($A136,csapatok!$A:$GR,BG$271,FALSE),'csapat-ranglista'!$A:$CC,BG$272,FALSE)/4),0)</f>
        <v>0</v>
      </c>
      <c r="BH136" s="226">
        <f>IFERROR(IF(RIGHT(VLOOKUP($A136,csapatok!$A:$GR,BH$271,FALSE),5)="Csere",VLOOKUP(LEFT(VLOOKUP($A136,csapatok!$A:$GR,BH$271,FALSE),LEN(VLOOKUP($A136,csapatok!$A:$GR,BH$271,FALSE))-6),'csapat-ranglista'!$A:$CC,BH$272,FALSE)/8,VLOOKUP(VLOOKUP($A136,csapatok!$A:$GR,BH$271,FALSE),'csapat-ranglista'!$A:$CC,BH$272,FALSE)/4),0)</f>
        <v>0</v>
      </c>
      <c r="BI136" s="226">
        <f>IFERROR(IF(RIGHT(VLOOKUP($A136,csapatok!$A:$GR,BI$271,FALSE),5)="Csere",VLOOKUP(LEFT(VLOOKUP($A136,csapatok!$A:$GR,BI$271,FALSE),LEN(VLOOKUP($A136,csapatok!$A:$GR,BI$271,FALSE))-6),'csapat-ranglista'!$A:$CC,BI$272,FALSE)/8,VLOOKUP(VLOOKUP($A136,csapatok!$A:$GR,BI$271,FALSE),'csapat-ranglista'!$A:$CC,BI$272,FALSE)/4),0)</f>
        <v>0</v>
      </c>
      <c r="BJ136" s="226">
        <f>IFERROR(IF(RIGHT(VLOOKUP($A136,csapatok!$A:$GR,BJ$271,FALSE),5)="Csere",VLOOKUP(LEFT(VLOOKUP($A136,csapatok!$A:$GR,BJ$271,FALSE),LEN(VLOOKUP($A136,csapatok!$A:$GR,BJ$271,FALSE))-6),'csapat-ranglista'!$A:$CC,BJ$272,FALSE)/8,VLOOKUP(VLOOKUP($A136,csapatok!$A:$GR,BJ$271,FALSE),'csapat-ranglista'!$A:$CC,BJ$272,FALSE)/4),0)</f>
        <v>0</v>
      </c>
      <c r="BK136" s="226">
        <f>IFERROR(IF(RIGHT(VLOOKUP($A136,csapatok!$A:$GR,BK$271,FALSE),5)="Csere",VLOOKUP(LEFT(VLOOKUP($A136,csapatok!$A:$GR,BK$271,FALSE),LEN(VLOOKUP($A136,csapatok!$A:$GR,BK$271,FALSE))-6),'csapat-ranglista'!$A:$CC,BK$272,FALSE)/8,VLOOKUP(VLOOKUP($A136,csapatok!$A:$GR,BK$271,FALSE),'csapat-ranglista'!$A:$CC,BK$272,FALSE)/4),0)</f>
        <v>0</v>
      </c>
      <c r="BL136" s="226">
        <f>IFERROR(IF(RIGHT(VLOOKUP($A136,csapatok!$A:$GR,BL$271,FALSE),5)="Csere",VLOOKUP(LEFT(VLOOKUP($A136,csapatok!$A:$GR,BL$271,FALSE),LEN(VLOOKUP($A136,csapatok!$A:$GR,BL$271,FALSE))-6),'csapat-ranglista'!$A:$CC,BL$272,FALSE)/8,VLOOKUP(VLOOKUP($A136,csapatok!$A:$GR,BL$271,FALSE),'csapat-ranglista'!$A:$CC,BL$272,FALSE)/4),0)</f>
        <v>0</v>
      </c>
      <c r="BM136" s="226">
        <f>IFERROR(IF(RIGHT(VLOOKUP($A136,csapatok!$A:$GR,BM$271,FALSE),5)="Csere",VLOOKUP(LEFT(VLOOKUP($A136,csapatok!$A:$GR,BM$271,FALSE),LEN(VLOOKUP($A136,csapatok!$A:$GR,BM$271,FALSE))-6),'csapat-ranglista'!$A:$CC,BM$272,FALSE)/8,VLOOKUP(VLOOKUP($A136,csapatok!$A:$GR,BM$271,FALSE),'csapat-ranglista'!$A:$CC,BM$272,FALSE)/4),0)</f>
        <v>0</v>
      </c>
      <c r="BN136" s="226">
        <f>IFERROR(IF(RIGHT(VLOOKUP($A136,csapatok!$A:$GR,BN$271,FALSE),5)="Csere",VLOOKUP(LEFT(VLOOKUP($A136,csapatok!$A:$GR,BN$271,FALSE),LEN(VLOOKUP($A136,csapatok!$A:$GR,BN$271,FALSE))-6),'csapat-ranglista'!$A:$CC,BN$272,FALSE)/8,VLOOKUP(VLOOKUP($A136,csapatok!$A:$GR,BN$271,FALSE),'csapat-ranglista'!$A:$CC,BN$272,FALSE)/4),0)</f>
        <v>0</v>
      </c>
      <c r="BO136" s="226">
        <f>IFERROR(IF(RIGHT(VLOOKUP($A136,csapatok!$A:$GR,BO$271,FALSE),5)="Csere",VLOOKUP(LEFT(VLOOKUP($A136,csapatok!$A:$GR,BO$271,FALSE),LEN(VLOOKUP($A136,csapatok!$A:$GR,BO$271,FALSE))-6),'csapat-ranglista'!$A:$CC,BO$272,FALSE)/8,VLOOKUP(VLOOKUP($A136,csapatok!$A:$GR,BO$271,FALSE),'csapat-ranglista'!$A:$CC,BO$272,FALSE)/4),0)</f>
        <v>0</v>
      </c>
      <c r="BP136" s="226">
        <f>IFERROR(IF(RIGHT(VLOOKUP($A136,csapatok!$A:$GR,BP$271,FALSE),5)="Csere",VLOOKUP(LEFT(VLOOKUP($A136,csapatok!$A:$GR,BP$271,FALSE),LEN(VLOOKUP($A136,csapatok!$A:$GR,BP$271,FALSE))-6),'csapat-ranglista'!$A:$CC,BP$272,FALSE)/8,VLOOKUP(VLOOKUP($A136,csapatok!$A:$GR,BP$271,FALSE),'csapat-ranglista'!$A:$CC,BP$272,FALSE)/4),0)</f>
        <v>0</v>
      </c>
      <c r="BQ136" s="226">
        <f>IFERROR(IF(RIGHT(VLOOKUP($A136,csapatok!$A:$GR,BQ$271,FALSE),5)="Csere",VLOOKUP(LEFT(VLOOKUP($A136,csapatok!$A:$GR,BQ$271,FALSE),LEN(VLOOKUP($A136,csapatok!$A:$GR,BQ$271,FALSE))-6),'csapat-ranglista'!$A:$CC,BQ$272,FALSE)/8,VLOOKUP(VLOOKUP($A136,csapatok!$A:$GR,BQ$271,FALSE),'csapat-ranglista'!$A:$CC,BQ$272,FALSE)/4),0)</f>
        <v>0</v>
      </c>
      <c r="BR136" s="226">
        <f>IFERROR(IF(RIGHT(VLOOKUP($A136,csapatok!$A:$GR,BR$271,FALSE),5)="Csere",VLOOKUP(LEFT(VLOOKUP($A136,csapatok!$A:$GR,BR$271,FALSE),LEN(VLOOKUP($A136,csapatok!$A:$GR,BR$271,FALSE))-6),'csapat-ranglista'!$A:$CC,BR$272,FALSE)/8,VLOOKUP(VLOOKUP($A136,csapatok!$A:$GR,BR$271,FALSE),'csapat-ranglista'!$A:$CC,BR$272,FALSE)/4),0)</f>
        <v>0</v>
      </c>
      <c r="BS136" s="226">
        <f>IFERROR(IF(RIGHT(VLOOKUP($A136,csapatok!$A:$GR,BS$271,FALSE),5)="Csere",VLOOKUP(LEFT(VLOOKUP($A136,csapatok!$A:$GR,BS$271,FALSE),LEN(VLOOKUP($A136,csapatok!$A:$GR,BS$271,FALSE))-6),'csapat-ranglista'!$A:$CC,BS$272,FALSE)/8,VLOOKUP(VLOOKUP($A136,csapatok!$A:$GR,BS$271,FALSE),'csapat-ranglista'!$A:$CC,BS$272,FALSE)/4),0)</f>
        <v>0</v>
      </c>
      <c r="BT136" s="226">
        <f>IFERROR(IF(RIGHT(VLOOKUP($A136,csapatok!$A:$GR,BT$271,FALSE),5)="Csere",VLOOKUP(LEFT(VLOOKUP($A136,csapatok!$A:$GR,BT$271,FALSE),LEN(VLOOKUP($A136,csapatok!$A:$GR,BT$271,FALSE))-6),'csapat-ranglista'!$A:$CC,BT$272,FALSE)/8,VLOOKUP(VLOOKUP($A136,csapatok!$A:$GR,BT$271,FALSE),'csapat-ranglista'!$A:$CC,BT$272,FALSE)/4),0)</f>
        <v>0</v>
      </c>
      <c r="BU136" s="226">
        <f>IFERROR(IF(RIGHT(VLOOKUP($A136,csapatok!$A:$GR,BU$271,FALSE),5)="Csere",VLOOKUP(LEFT(VLOOKUP($A136,csapatok!$A:$GR,BU$271,FALSE),LEN(VLOOKUP($A136,csapatok!$A:$GR,BU$271,FALSE))-6),'csapat-ranglista'!$A:$CC,BU$272,FALSE)/8,VLOOKUP(VLOOKUP($A136,csapatok!$A:$GR,BU$271,FALSE),'csapat-ranglista'!$A:$CC,BU$272,FALSE)/4),0)</f>
        <v>0</v>
      </c>
      <c r="BV136" s="226">
        <f>IFERROR(IF(RIGHT(VLOOKUP($A136,csapatok!$A:$GR,BV$271,FALSE),5)="Csere",VLOOKUP(LEFT(VLOOKUP($A136,csapatok!$A:$GR,BV$271,FALSE),LEN(VLOOKUP($A136,csapatok!$A:$GR,BV$271,FALSE))-6),'csapat-ranglista'!$A:$CC,BV$272,FALSE)/8,VLOOKUP(VLOOKUP($A136,csapatok!$A:$GR,BV$271,FALSE),'csapat-ranglista'!$A:$CC,BV$272,FALSE)/4),0)</f>
        <v>0</v>
      </c>
      <c r="BW136" s="226">
        <f>IFERROR(IF(RIGHT(VLOOKUP($A136,csapatok!$A:$GR,BW$271,FALSE),5)="Csere",VLOOKUP(LEFT(VLOOKUP($A136,csapatok!$A:$GR,BW$271,FALSE),LEN(VLOOKUP($A136,csapatok!$A:$GR,BW$271,FALSE))-6),'csapat-ranglista'!$A:$CC,BW$272,FALSE)/8,VLOOKUP(VLOOKUP($A136,csapatok!$A:$GR,BW$271,FALSE),'csapat-ranglista'!$A:$CC,BW$272,FALSE)/4),0)</f>
        <v>0</v>
      </c>
      <c r="BX136" s="226">
        <f>IFERROR(IF(RIGHT(VLOOKUP($A136,csapatok!$A:$GR,BX$271,FALSE),5)="Csere",VLOOKUP(LEFT(VLOOKUP($A136,csapatok!$A:$GR,BX$271,FALSE),LEN(VLOOKUP($A136,csapatok!$A:$GR,BX$271,FALSE))-6),'csapat-ranglista'!$A:$CC,BX$272,FALSE)/8,VLOOKUP(VLOOKUP($A136,csapatok!$A:$GR,BX$271,FALSE),'csapat-ranglista'!$A:$CC,BX$272,FALSE)/4),0)</f>
        <v>0</v>
      </c>
      <c r="BY136" s="226">
        <f>IFERROR(IF(RIGHT(VLOOKUP($A136,csapatok!$A:$GR,BY$271,FALSE),5)="Csere",VLOOKUP(LEFT(VLOOKUP($A136,csapatok!$A:$GR,BY$271,FALSE),LEN(VLOOKUP($A136,csapatok!$A:$GR,BY$271,FALSE))-6),'csapat-ranglista'!$A:$CC,BY$272,FALSE)/8,VLOOKUP(VLOOKUP($A136,csapatok!$A:$GR,BY$271,FALSE),'csapat-ranglista'!$A:$CC,BY$272,FALSE)/4),0)</f>
        <v>0</v>
      </c>
      <c r="BZ136" s="226">
        <f>IFERROR(IF(RIGHT(VLOOKUP($A136,csapatok!$A:$GR,BZ$271,FALSE),5)="Csere",VLOOKUP(LEFT(VLOOKUP($A136,csapatok!$A:$GR,BZ$271,FALSE),LEN(VLOOKUP($A136,csapatok!$A:$GR,BZ$271,FALSE))-6),'csapat-ranglista'!$A:$CC,BZ$272,FALSE)/8,VLOOKUP(VLOOKUP($A136,csapatok!$A:$GR,BZ$271,FALSE),'csapat-ranglista'!$A:$CC,BZ$272,FALSE)/4),0)</f>
        <v>0</v>
      </c>
      <c r="CA136" s="226">
        <f>IFERROR(IF(RIGHT(VLOOKUP($A136,csapatok!$A:$GR,CA$271,FALSE),5)="Csere",VLOOKUP(LEFT(VLOOKUP($A136,csapatok!$A:$GR,CA$271,FALSE),LEN(VLOOKUP($A136,csapatok!$A:$GR,CA$271,FALSE))-6),'csapat-ranglista'!$A:$CC,CA$272,FALSE)/8,VLOOKUP(VLOOKUP($A136,csapatok!$A:$GR,CA$271,FALSE),'csapat-ranglista'!$A:$CC,CA$272,FALSE)/4),0)</f>
        <v>0</v>
      </c>
      <c r="CB136" s="226">
        <f>IFERROR(IF(RIGHT(VLOOKUP($A136,csapatok!$A:$GR,CB$271,FALSE),5)="Csere",VLOOKUP(LEFT(VLOOKUP($A136,csapatok!$A:$GR,CB$271,FALSE),LEN(VLOOKUP($A136,csapatok!$A:$GR,CB$271,FALSE))-6),'csapat-ranglista'!$A:$CC,CB$272,FALSE)/8,VLOOKUP(VLOOKUP($A136,csapatok!$A:$GR,CB$271,FALSE),'csapat-ranglista'!$A:$CC,CB$272,FALSE)/4),0)</f>
        <v>0</v>
      </c>
      <c r="CC136" s="226">
        <f>IFERROR(IF(RIGHT(VLOOKUP($A136,csapatok!$A:$GR,CC$271,FALSE),5)="Csere",VLOOKUP(LEFT(VLOOKUP($A136,csapatok!$A:$GR,CC$271,FALSE),LEN(VLOOKUP($A136,csapatok!$A:$GR,CC$271,FALSE))-6),'csapat-ranglista'!$A:$CC,CC$272,FALSE)/8,VLOOKUP(VLOOKUP($A136,csapatok!$A:$GR,CC$271,FALSE),'csapat-ranglista'!$A:$CC,CC$272,FALSE)/4),0)</f>
        <v>0</v>
      </c>
      <c r="CD136" s="226">
        <f>IFERROR(IF(RIGHT(VLOOKUP($A136,csapatok!$A:$GR,CD$271,FALSE),5)="Csere",VLOOKUP(LEFT(VLOOKUP($A136,csapatok!$A:$GR,CD$271,FALSE),LEN(VLOOKUP($A136,csapatok!$A:$GR,CD$271,FALSE))-6),'csapat-ranglista'!$A:$CC,CD$272,FALSE)/8,VLOOKUP(VLOOKUP($A136,csapatok!$A:$GR,CD$271,FALSE),'csapat-ranglista'!$A:$CC,CD$272,FALSE)/4),0)</f>
        <v>0</v>
      </c>
      <c r="CE136" s="226">
        <f>IFERROR(IF(RIGHT(VLOOKUP($A136,csapatok!$A:$GR,CE$271,FALSE),5)="Csere",VLOOKUP(LEFT(VLOOKUP($A136,csapatok!$A:$GR,CE$271,FALSE),LEN(VLOOKUP($A136,csapatok!$A:$GR,CE$271,FALSE))-6),'csapat-ranglista'!$A:$CC,CE$272,FALSE)/8,VLOOKUP(VLOOKUP($A136,csapatok!$A:$GR,CE$271,FALSE),'csapat-ranglista'!$A:$CC,CE$272,FALSE)/4),0)</f>
        <v>0</v>
      </c>
      <c r="CF136" s="226">
        <f>IFERROR(IF(RIGHT(VLOOKUP($A136,csapatok!$A:$GR,CF$271,FALSE),5)="Csere",VLOOKUP(LEFT(VLOOKUP($A136,csapatok!$A:$GR,CF$271,FALSE),LEN(VLOOKUP($A136,csapatok!$A:$GR,CF$271,FALSE))-6),'csapat-ranglista'!$A:$CC,CF$272,FALSE)/8,VLOOKUP(VLOOKUP($A136,csapatok!$A:$GR,CF$271,FALSE),'csapat-ranglista'!$A:$CC,CF$272,FALSE)/4),0)</f>
        <v>0</v>
      </c>
      <c r="CG136" s="226">
        <f>IFERROR(IF(RIGHT(VLOOKUP($A136,csapatok!$A:$GR,CG$271,FALSE),5)="Csere",VLOOKUP(LEFT(VLOOKUP($A136,csapatok!$A:$GR,CG$271,FALSE),LEN(VLOOKUP($A136,csapatok!$A:$GR,CG$271,FALSE))-6),'csapat-ranglista'!$A:$CC,CG$272,FALSE)/8,VLOOKUP(VLOOKUP($A136,csapatok!$A:$GR,CG$271,FALSE),'csapat-ranglista'!$A:$CC,CG$272,FALSE)/4),0)</f>
        <v>0</v>
      </c>
      <c r="CH136" s="226">
        <f>IFERROR(IF(RIGHT(VLOOKUP($A136,csapatok!$A:$GR,CH$271,FALSE),5)="Csere",VLOOKUP(LEFT(VLOOKUP($A136,csapatok!$A:$GR,CH$271,FALSE),LEN(VLOOKUP($A136,csapatok!$A:$GR,CH$271,FALSE))-6),'csapat-ranglista'!$A:$CC,CH$272,FALSE)/8,VLOOKUP(VLOOKUP($A136,csapatok!$A:$GR,CH$271,FALSE),'csapat-ranglista'!$A:$CC,CH$272,FALSE)/4),0)</f>
        <v>0</v>
      </c>
      <c r="CI136" s="226">
        <f>IFERROR(IF(RIGHT(VLOOKUP($A136,csapatok!$A:$GR,CI$271,FALSE),5)="Csere",VLOOKUP(LEFT(VLOOKUP($A136,csapatok!$A:$GR,CI$271,FALSE),LEN(VLOOKUP($A136,csapatok!$A:$GR,CI$271,FALSE))-6),'csapat-ranglista'!$A:$CC,CI$272,FALSE)/8,VLOOKUP(VLOOKUP($A136,csapatok!$A:$GR,CI$271,FALSE),'csapat-ranglista'!$A:$CC,CI$272,FALSE)/4),0)</f>
        <v>0</v>
      </c>
      <c r="CJ136" s="227">
        <f>versenyek!$IQ$11*IFERROR(VLOOKUP(VLOOKUP($A136,versenyek!IP:IR,3,FALSE),szabalyok!$A$16:$B$23,2,FALSE)/4,0)</f>
        <v>0</v>
      </c>
      <c r="CK136" s="227">
        <f>versenyek!$IT$11*IFERROR(VLOOKUP(VLOOKUP($A136,versenyek!IS:IU,3,FALSE),szabalyok!$A$16:$B$23,2,FALSE)/4,0)</f>
        <v>0</v>
      </c>
      <c r="CL136" s="226"/>
      <c r="CM136" s="250">
        <f t="shared" si="6"/>
        <v>0</v>
      </c>
    </row>
    <row r="137" spans="1:91">
      <c r="A137" s="32" t="s">
        <v>18</v>
      </c>
      <c r="B137" s="133">
        <v>26714</v>
      </c>
      <c r="C137" s="133" t="str">
        <f t="shared" si="5"/>
        <v>felnőtt</v>
      </c>
      <c r="D137" s="32" t="s">
        <v>9</v>
      </c>
      <c r="E137" s="47">
        <v>0</v>
      </c>
      <c r="F137" s="32">
        <v>0</v>
      </c>
      <c r="G137" s="32">
        <v>0</v>
      </c>
      <c r="H137" s="32">
        <v>0</v>
      </c>
      <c r="I137" s="32">
        <v>0</v>
      </c>
      <c r="J137" s="32">
        <v>0</v>
      </c>
      <c r="K137" s="32">
        <v>0</v>
      </c>
      <c r="L137" s="32">
        <v>0</v>
      </c>
      <c r="M137" s="32">
        <v>0</v>
      </c>
      <c r="N137" s="32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U137" s="32">
        <v>0</v>
      </c>
      <c r="V137" s="32">
        <v>0</v>
      </c>
      <c r="W137" s="32">
        <v>0</v>
      </c>
      <c r="X137" s="32">
        <f>IFERROR(IF(RIGHT(VLOOKUP($A137,csapatok!$A:$BL,X$271,FALSE),5)="Csere",VLOOKUP(LEFT(VLOOKUP($A137,csapatok!$A:$BL,X$271,FALSE),LEN(VLOOKUP($A137,csapatok!$A:$BL,X$271,FALSE))-6),'csapat-ranglista'!$A:$CC,X$272,FALSE)/8,VLOOKUP(VLOOKUP($A137,csapatok!$A:$BL,X$271,FALSE),'csapat-ranglista'!$A:$CC,X$272,FALSE)/4),0)</f>
        <v>0</v>
      </c>
      <c r="Y137" s="32">
        <f>IFERROR(IF(RIGHT(VLOOKUP($A137,csapatok!$A:$BL,Y$271,FALSE),5)="Csere",VLOOKUP(LEFT(VLOOKUP($A137,csapatok!$A:$BL,Y$271,FALSE),LEN(VLOOKUP($A137,csapatok!$A:$BL,Y$271,FALSE))-6),'csapat-ranglista'!$A:$CC,Y$272,FALSE)/8,VLOOKUP(VLOOKUP($A137,csapatok!$A:$BL,Y$271,FALSE),'csapat-ranglista'!$A:$CC,Y$272,FALSE)/4),0)</f>
        <v>0</v>
      </c>
      <c r="Z137" s="32">
        <f>IFERROR(IF(RIGHT(VLOOKUP($A137,csapatok!$A:$BL,Z$271,FALSE),5)="Csere",VLOOKUP(LEFT(VLOOKUP($A137,csapatok!$A:$BL,Z$271,FALSE),LEN(VLOOKUP($A137,csapatok!$A:$BL,Z$271,FALSE))-6),'csapat-ranglista'!$A:$CC,Z$272,FALSE)/8,VLOOKUP(VLOOKUP($A137,csapatok!$A:$BL,Z$271,FALSE),'csapat-ranglista'!$A:$CC,Z$272,FALSE)/4),0)</f>
        <v>0</v>
      </c>
      <c r="AA137" s="32">
        <f>IFERROR(IF(RIGHT(VLOOKUP($A137,csapatok!$A:$BL,AA$271,FALSE),5)="Csere",VLOOKUP(LEFT(VLOOKUP($A137,csapatok!$A:$BL,AA$271,FALSE),LEN(VLOOKUP($A137,csapatok!$A:$BL,AA$271,FALSE))-6),'csapat-ranglista'!$A:$CC,AA$272,FALSE)/8,VLOOKUP(VLOOKUP($A137,csapatok!$A:$BL,AA$271,FALSE),'csapat-ranglista'!$A:$CC,AA$272,FALSE)/4),0)</f>
        <v>0</v>
      </c>
      <c r="AB137" s="226">
        <f>IFERROR(IF(RIGHT(VLOOKUP($A137,csapatok!$A:$BL,AB$271,FALSE),5)="Csere",VLOOKUP(LEFT(VLOOKUP($A137,csapatok!$A:$BL,AB$271,FALSE),LEN(VLOOKUP($A137,csapatok!$A:$BL,AB$271,FALSE))-6),'csapat-ranglista'!$A:$CC,AB$272,FALSE)/8,VLOOKUP(VLOOKUP($A137,csapatok!$A:$BL,AB$271,FALSE),'csapat-ranglista'!$A:$CC,AB$272,FALSE)/4),0)</f>
        <v>0</v>
      </c>
      <c r="AC137" s="226">
        <f>IFERROR(IF(RIGHT(VLOOKUP($A137,csapatok!$A:$BL,AC$271,FALSE),5)="Csere",VLOOKUP(LEFT(VLOOKUP($A137,csapatok!$A:$BL,AC$271,FALSE),LEN(VLOOKUP($A137,csapatok!$A:$BL,AC$271,FALSE))-6),'csapat-ranglista'!$A:$CC,AC$272,FALSE)/8,VLOOKUP(VLOOKUP($A137,csapatok!$A:$BL,AC$271,FALSE),'csapat-ranglista'!$A:$CC,AC$272,FALSE)/4),0)</f>
        <v>0</v>
      </c>
      <c r="AD137" s="226">
        <f>IFERROR(IF(RIGHT(VLOOKUP($A137,csapatok!$A:$BL,AD$271,FALSE),5)="Csere",VLOOKUP(LEFT(VLOOKUP($A137,csapatok!$A:$BL,AD$271,FALSE),LEN(VLOOKUP($A137,csapatok!$A:$BL,AD$271,FALSE))-6),'csapat-ranglista'!$A:$CC,AD$272,FALSE)/8,VLOOKUP(VLOOKUP($A137,csapatok!$A:$BL,AD$271,FALSE),'csapat-ranglista'!$A:$CC,AD$272,FALSE)/4),0)</f>
        <v>0</v>
      </c>
      <c r="AE137" s="226">
        <f>IFERROR(IF(RIGHT(VLOOKUP($A137,csapatok!$A:$BL,AE$271,FALSE),5)="Csere",VLOOKUP(LEFT(VLOOKUP($A137,csapatok!$A:$BL,AE$271,FALSE),LEN(VLOOKUP($A137,csapatok!$A:$BL,AE$271,FALSE))-6),'csapat-ranglista'!$A:$CC,AE$272,FALSE)/8,VLOOKUP(VLOOKUP($A137,csapatok!$A:$BL,AE$271,FALSE),'csapat-ranglista'!$A:$CC,AE$272,FALSE)/4),0)</f>
        <v>0</v>
      </c>
      <c r="AF137" s="226">
        <f>IFERROR(IF(RIGHT(VLOOKUP($A137,csapatok!$A:$BL,AF$271,FALSE),5)="Csere",VLOOKUP(LEFT(VLOOKUP($A137,csapatok!$A:$BL,AF$271,FALSE),LEN(VLOOKUP($A137,csapatok!$A:$BL,AF$271,FALSE))-6),'csapat-ranglista'!$A:$CC,AF$272,FALSE)/8,VLOOKUP(VLOOKUP($A137,csapatok!$A:$BL,AF$271,FALSE),'csapat-ranglista'!$A:$CC,AF$272,FALSE)/4),0)</f>
        <v>0</v>
      </c>
      <c r="AG137" s="226">
        <f>IFERROR(IF(RIGHT(VLOOKUP($A137,csapatok!$A:$BL,AG$271,FALSE),5)="Csere",VLOOKUP(LEFT(VLOOKUP($A137,csapatok!$A:$BL,AG$271,FALSE),LEN(VLOOKUP($A137,csapatok!$A:$BL,AG$271,FALSE))-6),'csapat-ranglista'!$A:$CC,AG$272,FALSE)/8,VLOOKUP(VLOOKUP($A137,csapatok!$A:$BL,AG$271,FALSE),'csapat-ranglista'!$A:$CC,AG$272,FALSE)/4),0)</f>
        <v>1.5213338410091934</v>
      </c>
      <c r="AH137" s="226">
        <f>IFERROR(IF(RIGHT(VLOOKUP($A137,csapatok!$A:$BL,AH$271,FALSE),5)="Csere",VLOOKUP(LEFT(VLOOKUP($A137,csapatok!$A:$BL,AH$271,FALSE),LEN(VLOOKUP($A137,csapatok!$A:$BL,AH$271,FALSE))-6),'csapat-ranglista'!$A:$CC,AH$272,FALSE)/8,VLOOKUP(VLOOKUP($A137,csapatok!$A:$BL,AH$271,FALSE),'csapat-ranglista'!$A:$CC,AH$272,FALSE)/4),0)</f>
        <v>0</v>
      </c>
      <c r="AI137" s="226">
        <f>IFERROR(IF(RIGHT(VLOOKUP($A137,csapatok!$A:$BL,AI$271,FALSE),5)="Csere",VLOOKUP(LEFT(VLOOKUP($A137,csapatok!$A:$BL,AI$271,FALSE),LEN(VLOOKUP($A137,csapatok!$A:$BL,AI$271,FALSE))-6),'csapat-ranglista'!$A:$CC,AI$272,FALSE)/8,VLOOKUP(VLOOKUP($A137,csapatok!$A:$BL,AI$271,FALSE),'csapat-ranglista'!$A:$CC,AI$272,FALSE)/4),0)</f>
        <v>0</v>
      </c>
      <c r="AJ137" s="226">
        <f>IFERROR(IF(RIGHT(VLOOKUP($A137,csapatok!$A:$BL,AJ$271,FALSE),5)="Csere",VLOOKUP(LEFT(VLOOKUP($A137,csapatok!$A:$BL,AJ$271,FALSE),LEN(VLOOKUP($A137,csapatok!$A:$BL,AJ$271,FALSE))-6),'csapat-ranglista'!$A:$CC,AJ$272,FALSE)/8,VLOOKUP(VLOOKUP($A137,csapatok!$A:$BL,AJ$271,FALSE),'csapat-ranglista'!$A:$CC,AJ$272,FALSE)/2),0)</f>
        <v>0</v>
      </c>
      <c r="AK137" s="226">
        <f>IFERROR(IF(RIGHT(VLOOKUP($A137,csapatok!$A:$CN,AK$271,FALSE),5)="Csere",VLOOKUP(LEFT(VLOOKUP($A137,csapatok!$A:$CN,AK$271,FALSE),LEN(VLOOKUP($A137,csapatok!$A:$CN,AK$271,FALSE))-6),'csapat-ranglista'!$A:$CC,AK$272,FALSE)/8,VLOOKUP(VLOOKUP($A137,csapatok!$A:$CN,AK$271,FALSE),'csapat-ranglista'!$A:$CC,AK$272,FALSE)/4),0)</f>
        <v>0</v>
      </c>
      <c r="AL137" s="226">
        <f>IFERROR(IF(RIGHT(VLOOKUP($A137,csapatok!$A:$CN,AL$271,FALSE),5)="Csere",VLOOKUP(LEFT(VLOOKUP($A137,csapatok!$A:$CN,AL$271,FALSE),LEN(VLOOKUP($A137,csapatok!$A:$CN,AL$271,FALSE))-6),'csapat-ranglista'!$A:$CC,AL$272,FALSE)/8,VLOOKUP(VLOOKUP($A137,csapatok!$A:$CN,AL$271,FALSE),'csapat-ranglista'!$A:$CC,AL$272,FALSE)/4),0)</f>
        <v>1.8993457165708816</v>
      </c>
      <c r="AM137" s="226">
        <f>IFERROR(IF(RIGHT(VLOOKUP($A137,csapatok!$A:$CN,AM$271,FALSE),5)="Csere",VLOOKUP(LEFT(VLOOKUP($A137,csapatok!$A:$CN,AM$271,FALSE),LEN(VLOOKUP($A137,csapatok!$A:$CN,AM$271,FALSE))-6),'csapat-ranglista'!$A:$CC,AM$272,FALSE)/8,VLOOKUP(VLOOKUP($A137,csapatok!$A:$CN,AM$271,FALSE),'csapat-ranglista'!$A:$CC,AM$272,FALSE)/4),0)</f>
        <v>0</v>
      </c>
      <c r="AN137" s="226">
        <f>IFERROR(IF(RIGHT(VLOOKUP($A137,csapatok!$A:$CN,AN$271,FALSE),5)="Csere",VLOOKUP(LEFT(VLOOKUP($A137,csapatok!$A:$CN,AN$271,FALSE),LEN(VLOOKUP($A137,csapatok!$A:$CN,AN$271,FALSE))-6),'csapat-ranglista'!$A:$CC,AN$272,FALSE)/8,VLOOKUP(VLOOKUP($A137,csapatok!$A:$CN,AN$271,FALSE),'csapat-ranglista'!$A:$CC,AN$272,FALSE)/4),0)</f>
        <v>0</v>
      </c>
      <c r="AO137" s="226">
        <f>IFERROR(IF(RIGHT(VLOOKUP($A137,csapatok!$A:$CN,AO$271,FALSE),5)="Csere",VLOOKUP(LEFT(VLOOKUP($A137,csapatok!$A:$CN,AO$271,FALSE),LEN(VLOOKUP($A137,csapatok!$A:$CN,AO$271,FALSE))-6),'csapat-ranglista'!$A:$CC,AO$272,FALSE)/8,VLOOKUP(VLOOKUP($A137,csapatok!$A:$CN,AO$271,FALSE),'csapat-ranglista'!$A:$CC,AO$272,FALSE)/4),0)</f>
        <v>0</v>
      </c>
      <c r="AP137" s="226">
        <f>IFERROR(IF(RIGHT(VLOOKUP($A137,csapatok!$A:$CN,AP$271,FALSE),5)="Csere",VLOOKUP(LEFT(VLOOKUP($A137,csapatok!$A:$CN,AP$271,FALSE),LEN(VLOOKUP($A137,csapatok!$A:$CN,AP$271,FALSE))-6),'csapat-ranglista'!$A:$CC,AP$272,FALSE)/8,VLOOKUP(VLOOKUP($A137,csapatok!$A:$CN,AP$271,FALSE),'csapat-ranglista'!$A:$CC,AP$272,FALSE)/4),0)</f>
        <v>0</v>
      </c>
      <c r="AQ137" s="226">
        <f>IFERROR(IF(RIGHT(VLOOKUP($A137,csapatok!$A:$CN,AQ$271,FALSE),5)="Csere",VLOOKUP(LEFT(VLOOKUP($A137,csapatok!$A:$CN,AQ$271,FALSE),LEN(VLOOKUP($A137,csapatok!$A:$CN,AQ$271,FALSE))-6),'csapat-ranglista'!$A:$CC,AQ$272,FALSE)/8,VLOOKUP(VLOOKUP($A137,csapatok!$A:$CN,AQ$271,FALSE),'csapat-ranglista'!$A:$CC,AQ$272,FALSE)/4),0)</f>
        <v>0</v>
      </c>
      <c r="AR137" s="226">
        <f>IFERROR(IF(RIGHT(VLOOKUP($A137,csapatok!$A:$CN,AR$271,FALSE),5)="Csere",VLOOKUP(LEFT(VLOOKUP($A137,csapatok!$A:$CN,AR$271,FALSE),LEN(VLOOKUP($A137,csapatok!$A:$CN,AR$271,FALSE))-6),'csapat-ranglista'!$A:$CC,AR$272,FALSE)/8,VLOOKUP(VLOOKUP($A137,csapatok!$A:$CN,AR$271,FALSE),'csapat-ranglista'!$A:$CC,AR$272,FALSE)/4),0)</f>
        <v>0</v>
      </c>
      <c r="AS137" s="226">
        <f>IFERROR(IF(RIGHT(VLOOKUP($A137,csapatok!$A:$CN,AS$271,FALSE),5)="Csere",VLOOKUP(LEFT(VLOOKUP($A137,csapatok!$A:$CN,AS$271,FALSE),LEN(VLOOKUP($A137,csapatok!$A:$CN,AS$271,FALSE))-6),'csapat-ranglista'!$A:$CC,AS$272,FALSE)/8,VLOOKUP(VLOOKUP($A137,csapatok!$A:$CN,AS$271,FALSE),'csapat-ranglista'!$A:$CC,AS$272,FALSE)/4),0)</f>
        <v>0</v>
      </c>
      <c r="AT137" s="226">
        <f>IFERROR(IF(RIGHT(VLOOKUP($A137,csapatok!$A:$CN,AT$271,FALSE),5)="Csere",VLOOKUP(LEFT(VLOOKUP($A137,csapatok!$A:$CN,AT$271,FALSE),LEN(VLOOKUP($A137,csapatok!$A:$CN,AT$271,FALSE))-6),'csapat-ranglista'!$A:$CC,AT$272,FALSE)/8,VLOOKUP(VLOOKUP($A137,csapatok!$A:$CN,AT$271,FALSE),'csapat-ranglista'!$A:$CC,AT$272,FALSE)/4),0)</f>
        <v>0</v>
      </c>
      <c r="AU137" s="226">
        <f>IFERROR(IF(RIGHT(VLOOKUP($A137,csapatok!$A:$CN,AU$271,FALSE),5)="Csere",VLOOKUP(LEFT(VLOOKUP($A137,csapatok!$A:$CN,AU$271,FALSE),LEN(VLOOKUP($A137,csapatok!$A:$CN,AU$271,FALSE))-6),'csapat-ranglista'!$A:$CC,AU$272,FALSE)/8,VLOOKUP(VLOOKUP($A137,csapatok!$A:$CN,AU$271,FALSE),'csapat-ranglista'!$A:$CC,AU$272,FALSE)/4),0)</f>
        <v>0</v>
      </c>
      <c r="AV137" s="226">
        <f>IFERROR(IF(RIGHT(VLOOKUP($A137,csapatok!$A:$CN,AV$271,FALSE),5)="Csere",VLOOKUP(LEFT(VLOOKUP($A137,csapatok!$A:$CN,AV$271,FALSE),LEN(VLOOKUP($A137,csapatok!$A:$CN,AV$271,FALSE))-6),'csapat-ranglista'!$A:$CC,AV$272,FALSE)/8,VLOOKUP(VLOOKUP($A137,csapatok!$A:$CN,AV$271,FALSE),'csapat-ranglista'!$A:$CC,AV$272,FALSE)/4),0)</f>
        <v>0</v>
      </c>
      <c r="AW137" s="226">
        <f>IFERROR(IF(RIGHT(VLOOKUP($A137,csapatok!$A:$CN,AW$271,FALSE),5)="Csere",VLOOKUP(LEFT(VLOOKUP($A137,csapatok!$A:$CN,AW$271,FALSE),LEN(VLOOKUP($A137,csapatok!$A:$CN,AW$271,FALSE))-6),'csapat-ranglista'!$A:$CC,AW$272,FALSE)/8,VLOOKUP(VLOOKUP($A137,csapatok!$A:$CN,AW$271,FALSE),'csapat-ranglista'!$A:$CC,AW$272,FALSE)/4),0)</f>
        <v>0</v>
      </c>
      <c r="AX137" s="226">
        <f>IFERROR(IF(RIGHT(VLOOKUP($A137,csapatok!$A:$CN,AX$271,FALSE),5)="Csere",VLOOKUP(LEFT(VLOOKUP($A137,csapatok!$A:$CN,AX$271,FALSE),LEN(VLOOKUP($A137,csapatok!$A:$CN,AX$271,FALSE))-6),'csapat-ranglista'!$A:$CC,AX$272,FALSE)/8,VLOOKUP(VLOOKUP($A137,csapatok!$A:$CN,AX$271,FALSE),'csapat-ranglista'!$A:$CC,AX$272,FALSE)/4),0)</f>
        <v>0</v>
      </c>
      <c r="AY137" s="226">
        <f>IFERROR(IF(RIGHT(VLOOKUP($A137,csapatok!$A:$GR,AY$271,FALSE),5)="Csere",VLOOKUP(LEFT(VLOOKUP($A137,csapatok!$A:$GR,AY$271,FALSE),LEN(VLOOKUP($A137,csapatok!$A:$GR,AY$271,FALSE))-6),'csapat-ranglista'!$A:$CC,AY$272,FALSE)/8,VLOOKUP(VLOOKUP($A137,csapatok!$A:$GR,AY$271,FALSE),'csapat-ranglista'!$A:$CC,AY$272,FALSE)/4),0)</f>
        <v>0</v>
      </c>
      <c r="AZ137" s="226">
        <f>IFERROR(IF(RIGHT(VLOOKUP($A137,csapatok!$A:$GR,AZ$271,FALSE),5)="Csere",VLOOKUP(LEFT(VLOOKUP($A137,csapatok!$A:$GR,AZ$271,FALSE),LEN(VLOOKUP($A137,csapatok!$A:$GR,AZ$271,FALSE))-6),'csapat-ranglista'!$A:$CC,AZ$272,FALSE)/8,VLOOKUP(VLOOKUP($A137,csapatok!$A:$GR,AZ$271,FALSE),'csapat-ranglista'!$A:$CC,AZ$272,FALSE)/4),0)</f>
        <v>0</v>
      </c>
      <c r="BA137" s="226">
        <f>IFERROR(IF(RIGHT(VLOOKUP($A137,csapatok!$A:$GR,BA$271,FALSE),5)="Csere",VLOOKUP(LEFT(VLOOKUP($A137,csapatok!$A:$GR,BA$271,FALSE),LEN(VLOOKUP($A137,csapatok!$A:$GR,BA$271,FALSE))-6),'csapat-ranglista'!$A:$CC,BA$272,FALSE)/8,VLOOKUP(VLOOKUP($A137,csapatok!$A:$GR,BA$271,FALSE),'csapat-ranglista'!$A:$CC,BA$272,FALSE)/4),0)</f>
        <v>0</v>
      </c>
      <c r="BB137" s="226">
        <f>IFERROR(IF(RIGHT(VLOOKUP($A137,csapatok!$A:$GR,BB$271,FALSE),5)="Csere",VLOOKUP(LEFT(VLOOKUP($A137,csapatok!$A:$GR,BB$271,FALSE),LEN(VLOOKUP($A137,csapatok!$A:$GR,BB$271,FALSE))-6),'csapat-ranglista'!$A:$CC,BB$272,FALSE)/8,VLOOKUP(VLOOKUP($A137,csapatok!$A:$GR,BB$271,FALSE),'csapat-ranglista'!$A:$CC,BB$272,FALSE)/4),0)</f>
        <v>0</v>
      </c>
      <c r="BC137" s="227">
        <f>versenyek!$ES$11*IFERROR(VLOOKUP(VLOOKUP($A137,versenyek!ER:ET,3,FALSE),szabalyok!$A$16:$B$23,2,FALSE)/4,0)</f>
        <v>0</v>
      </c>
      <c r="BD137" s="227">
        <f>versenyek!$EV$11*IFERROR(VLOOKUP(VLOOKUP($A137,versenyek!EU:EW,3,FALSE),szabalyok!$A$16:$B$23,2,FALSE)/4,0)</f>
        <v>0</v>
      </c>
      <c r="BE137" s="226">
        <f>IFERROR(IF(RIGHT(VLOOKUP($A137,csapatok!$A:$GR,BE$271,FALSE),5)="Csere",VLOOKUP(LEFT(VLOOKUP($A137,csapatok!$A:$GR,BE$271,FALSE),LEN(VLOOKUP($A137,csapatok!$A:$GR,BE$271,FALSE))-6),'csapat-ranglista'!$A:$CC,BE$272,FALSE)/8,VLOOKUP(VLOOKUP($A137,csapatok!$A:$GR,BE$271,FALSE),'csapat-ranglista'!$A:$CC,BE$272,FALSE)/4),0)</f>
        <v>0</v>
      </c>
      <c r="BF137" s="226">
        <f>IFERROR(IF(RIGHT(VLOOKUP($A137,csapatok!$A:$GR,BF$271,FALSE),5)="Csere",VLOOKUP(LEFT(VLOOKUP($A137,csapatok!$A:$GR,BF$271,FALSE),LEN(VLOOKUP($A137,csapatok!$A:$GR,BF$271,FALSE))-6),'csapat-ranglista'!$A:$CC,BF$272,FALSE)/8,VLOOKUP(VLOOKUP($A137,csapatok!$A:$GR,BF$271,FALSE),'csapat-ranglista'!$A:$CC,BF$272,FALSE)/4),0)</f>
        <v>0</v>
      </c>
      <c r="BG137" s="226">
        <f>IFERROR(IF(RIGHT(VLOOKUP($A137,csapatok!$A:$GR,BG$271,FALSE),5)="Csere",VLOOKUP(LEFT(VLOOKUP($A137,csapatok!$A:$GR,BG$271,FALSE),LEN(VLOOKUP($A137,csapatok!$A:$GR,BG$271,FALSE))-6),'csapat-ranglista'!$A:$CC,BG$272,FALSE)/8,VLOOKUP(VLOOKUP($A137,csapatok!$A:$GR,BG$271,FALSE),'csapat-ranglista'!$A:$CC,BG$272,FALSE)/4),0)</f>
        <v>0</v>
      </c>
      <c r="BH137" s="226">
        <f>IFERROR(IF(RIGHT(VLOOKUP($A137,csapatok!$A:$GR,BH$271,FALSE),5)="Csere",VLOOKUP(LEFT(VLOOKUP($A137,csapatok!$A:$GR,BH$271,FALSE),LEN(VLOOKUP($A137,csapatok!$A:$GR,BH$271,FALSE))-6),'csapat-ranglista'!$A:$CC,BH$272,FALSE)/8,VLOOKUP(VLOOKUP($A137,csapatok!$A:$GR,BH$271,FALSE),'csapat-ranglista'!$A:$CC,BH$272,FALSE)/4),0)</f>
        <v>0</v>
      </c>
      <c r="BI137" s="226">
        <f>IFERROR(IF(RIGHT(VLOOKUP($A137,csapatok!$A:$GR,BI$271,FALSE),5)="Csere",VLOOKUP(LEFT(VLOOKUP($A137,csapatok!$A:$GR,BI$271,FALSE),LEN(VLOOKUP($A137,csapatok!$A:$GR,BI$271,FALSE))-6),'csapat-ranglista'!$A:$CC,BI$272,FALSE)/8,VLOOKUP(VLOOKUP($A137,csapatok!$A:$GR,BI$271,FALSE),'csapat-ranglista'!$A:$CC,BI$272,FALSE)/4),0)</f>
        <v>0</v>
      </c>
      <c r="BJ137" s="226">
        <f>IFERROR(IF(RIGHT(VLOOKUP($A137,csapatok!$A:$GR,BJ$271,FALSE),5)="Csere",VLOOKUP(LEFT(VLOOKUP($A137,csapatok!$A:$GR,BJ$271,FALSE),LEN(VLOOKUP($A137,csapatok!$A:$GR,BJ$271,FALSE))-6),'csapat-ranglista'!$A:$CC,BJ$272,FALSE)/8,VLOOKUP(VLOOKUP($A137,csapatok!$A:$GR,BJ$271,FALSE),'csapat-ranglista'!$A:$CC,BJ$272,FALSE)/4),0)</f>
        <v>0</v>
      </c>
      <c r="BK137" s="226">
        <f>IFERROR(IF(RIGHT(VLOOKUP($A137,csapatok!$A:$GR,BK$271,FALSE),5)="Csere",VLOOKUP(LEFT(VLOOKUP($A137,csapatok!$A:$GR,BK$271,FALSE),LEN(VLOOKUP($A137,csapatok!$A:$GR,BK$271,FALSE))-6),'csapat-ranglista'!$A:$CC,BK$272,FALSE)/8,VLOOKUP(VLOOKUP($A137,csapatok!$A:$GR,BK$271,FALSE),'csapat-ranglista'!$A:$CC,BK$272,FALSE)/4),0)</f>
        <v>0</v>
      </c>
      <c r="BL137" s="226">
        <f>IFERROR(IF(RIGHT(VLOOKUP($A137,csapatok!$A:$GR,BL$271,FALSE),5)="Csere",VLOOKUP(LEFT(VLOOKUP($A137,csapatok!$A:$GR,BL$271,FALSE),LEN(VLOOKUP($A137,csapatok!$A:$GR,BL$271,FALSE))-6),'csapat-ranglista'!$A:$CC,BL$272,FALSE)/8,VLOOKUP(VLOOKUP($A137,csapatok!$A:$GR,BL$271,FALSE),'csapat-ranglista'!$A:$CC,BL$272,FALSE)/4),0)</f>
        <v>0</v>
      </c>
      <c r="BM137" s="226">
        <f>IFERROR(IF(RIGHT(VLOOKUP($A137,csapatok!$A:$GR,BM$271,FALSE),5)="Csere",VLOOKUP(LEFT(VLOOKUP($A137,csapatok!$A:$GR,BM$271,FALSE),LEN(VLOOKUP($A137,csapatok!$A:$GR,BM$271,FALSE))-6),'csapat-ranglista'!$A:$CC,BM$272,FALSE)/8,VLOOKUP(VLOOKUP($A137,csapatok!$A:$GR,BM$271,FALSE),'csapat-ranglista'!$A:$CC,BM$272,FALSE)/4),0)</f>
        <v>0</v>
      </c>
      <c r="BN137" s="226">
        <f>IFERROR(IF(RIGHT(VLOOKUP($A137,csapatok!$A:$GR,BN$271,FALSE),5)="Csere",VLOOKUP(LEFT(VLOOKUP($A137,csapatok!$A:$GR,BN$271,FALSE),LEN(VLOOKUP($A137,csapatok!$A:$GR,BN$271,FALSE))-6),'csapat-ranglista'!$A:$CC,BN$272,FALSE)/8,VLOOKUP(VLOOKUP($A137,csapatok!$A:$GR,BN$271,FALSE),'csapat-ranglista'!$A:$CC,BN$272,FALSE)/4),0)</f>
        <v>0</v>
      </c>
      <c r="BO137" s="226">
        <f>IFERROR(IF(RIGHT(VLOOKUP($A137,csapatok!$A:$GR,BO$271,FALSE),5)="Csere",VLOOKUP(LEFT(VLOOKUP($A137,csapatok!$A:$GR,BO$271,FALSE),LEN(VLOOKUP($A137,csapatok!$A:$GR,BO$271,FALSE))-6),'csapat-ranglista'!$A:$CC,BO$272,FALSE)/8,VLOOKUP(VLOOKUP($A137,csapatok!$A:$GR,BO$271,FALSE),'csapat-ranglista'!$A:$CC,BO$272,FALSE)/4),0)</f>
        <v>0</v>
      </c>
      <c r="BP137" s="226">
        <f>IFERROR(IF(RIGHT(VLOOKUP($A137,csapatok!$A:$GR,BP$271,FALSE),5)="Csere",VLOOKUP(LEFT(VLOOKUP($A137,csapatok!$A:$GR,BP$271,FALSE),LEN(VLOOKUP($A137,csapatok!$A:$GR,BP$271,FALSE))-6),'csapat-ranglista'!$A:$CC,BP$272,FALSE)/8,VLOOKUP(VLOOKUP($A137,csapatok!$A:$GR,BP$271,FALSE),'csapat-ranglista'!$A:$CC,BP$272,FALSE)/4),0)</f>
        <v>0</v>
      </c>
      <c r="BQ137" s="226">
        <f>IFERROR(IF(RIGHT(VLOOKUP($A137,csapatok!$A:$GR,BQ$271,FALSE),5)="Csere",VLOOKUP(LEFT(VLOOKUP($A137,csapatok!$A:$GR,BQ$271,FALSE),LEN(VLOOKUP($A137,csapatok!$A:$GR,BQ$271,FALSE))-6),'csapat-ranglista'!$A:$CC,BQ$272,FALSE)/8,VLOOKUP(VLOOKUP($A137,csapatok!$A:$GR,BQ$271,FALSE),'csapat-ranglista'!$A:$CC,BQ$272,FALSE)/4),0)</f>
        <v>0</v>
      </c>
      <c r="BR137" s="226">
        <f>IFERROR(IF(RIGHT(VLOOKUP($A137,csapatok!$A:$GR,BR$271,FALSE),5)="Csere",VLOOKUP(LEFT(VLOOKUP($A137,csapatok!$A:$GR,BR$271,FALSE),LEN(VLOOKUP($A137,csapatok!$A:$GR,BR$271,FALSE))-6),'csapat-ranglista'!$A:$CC,BR$272,FALSE)/8,VLOOKUP(VLOOKUP($A137,csapatok!$A:$GR,BR$271,FALSE),'csapat-ranglista'!$A:$CC,BR$272,FALSE)/4),0)</f>
        <v>0</v>
      </c>
      <c r="BS137" s="226">
        <f>IFERROR(IF(RIGHT(VLOOKUP($A137,csapatok!$A:$GR,BS$271,FALSE),5)="Csere",VLOOKUP(LEFT(VLOOKUP($A137,csapatok!$A:$GR,BS$271,FALSE),LEN(VLOOKUP($A137,csapatok!$A:$GR,BS$271,FALSE))-6),'csapat-ranglista'!$A:$CC,BS$272,FALSE)/8,VLOOKUP(VLOOKUP($A137,csapatok!$A:$GR,BS$271,FALSE),'csapat-ranglista'!$A:$CC,BS$272,FALSE)/4),0)</f>
        <v>0</v>
      </c>
      <c r="BT137" s="226">
        <f>IFERROR(IF(RIGHT(VLOOKUP($A137,csapatok!$A:$GR,BT$271,FALSE),5)="Csere",VLOOKUP(LEFT(VLOOKUP($A137,csapatok!$A:$GR,BT$271,FALSE),LEN(VLOOKUP($A137,csapatok!$A:$GR,BT$271,FALSE))-6),'csapat-ranglista'!$A:$CC,BT$272,FALSE)/8,VLOOKUP(VLOOKUP($A137,csapatok!$A:$GR,BT$271,FALSE),'csapat-ranglista'!$A:$CC,BT$272,FALSE)/4),0)</f>
        <v>0</v>
      </c>
      <c r="BU137" s="226">
        <f>IFERROR(IF(RIGHT(VLOOKUP($A137,csapatok!$A:$GR,BU$271,FALSE),5)="Csere",VLOOKUP(LEFT(VLOOKUP($A137,csapatok!$A:$GR,BU$271,FALSE),LEN(VLOOKUP($A137,csapatok!$A:$GR,BU$271,FALSE))-6),'csapat-ranglista'!$A:$CC,BU$272,FALSE)/8,VLOOKUP(VLOOKUP($A137,csapatok!$A:$GR,BU$271,FALSE),'csapat-ranglista'!$A:$CC,BU$272,FALSE)/4),0)</f>
        <v>0</v>
      </c>
      <c r="BV137" s="226">
        <f>IFERROR(IF(RIGHT(VLOOKUP($A137,csapatok!$A:$GR,BV$271,FALSE),5)="Csere",VLOOKUP(LEFT(VLOOKUP($A137,csapatok!$A:$GR,BV$271,FALSE),LEN(VLOOKUP($A137,csapatok!$A:$GR,BV$271,FALSE))-6),'csapat-ranglista'!$A:$CC,BV$272,FALSE)/8,VLOOKUP(VLOOKUP($A137,csapatok!$A:$GR,BV$271,FALSE),'csapat-ranglista'!$A:$CC,BV$272,FALSE)/4),0)</f>
        <v>0</v>
      </c>
      <c r="BW137" s="226">
        <f>IFERROR(IF(RIGHT(VLOOKUP($A137,csapatok!$A:$GR,BW$271,FALSE),5)="Csere",VLOOKUP(LEFT(VLOOKUP($A137,csapatok!$A:$GR,BW$271,FALSE),LEN(VLOOKUP($A137,csapatok!$A:$GR,BW$271,FALSE))-6),'csapat-ranglista'!$A:$CC,BW$272,FALSE)/8,VLOOKUP(VLOOKUP($A137,csapatok!$A:$GR,BW$271,FALSE),'csapat-ranglista'!$A:$CC,BW$272,FALSE)/4),0)</f>
        <v>0</v>
      </c>
      <c r="BX137" s="226">
        <f>IFERROR(IF(RIGHT(VLOOKUP($A137,csapatok!$A:$GR,BX$271,FALSE),5)="Csere",VLOOKUP(LEFT(VLOOKUP($A137,csapatok!$A:$GR,BX$271,FALSE),LEN(VLOOKUP($A137,csapatok!$A:$GR,BX$271,FALSE))-6),'csapat-ranglista'!$A:$CC,BX$272,FALSE)/8,VLOOKUP(VLOOKUP($A137,csapatok!$A:$GR,BX$271,FALSE),'csapat-ranglista'!$A:$CC,BX$272,FALSE)/4),0)</f>
        <v>0</v>
      </c>
      <c r="BY137" s="226">
        <f>IFERROR(IF(RIGHT(VLOOKUP($A137,csapatok!$A:$GR,BY$271,FALSE),5)="Csere",VLOOKUP(LEFT(VLOOKUP($A137,csapatok!$A:$GR,BY$271,FALSE),LEN(VLOOKUP($A137,csapatok!$A:$GR,BY$271,FALSE))-6),'csapat-ranglista'!$A:$CC,BY$272,FALSE)/8,VLOOKUP(VLOOKUP($A137,csapatok!$A:$GR,BY$271,FALSE),'csapat-ranglista'!$A:$CC,BY$272,FALSE)/4),0)</f>
        <v>0</v>
      </c>
      <c r="BZ137" s="226">
        <f>IFERROR(IF(RIGHT(VLOOKUP($A137,csapatok!$A:$GR,BZ$271,FALSE),5)="Csere",VLOOKUP(LEFT(VLOOKUP($A137,csapatok!$A:$GR,BZ$271,FALSE),LEN(VLOOKUP($A137,csapatok!$A:$GR,BZ$271,FALSE))-6),'csapat-ranglista'!$A:$CC,BZ$272,FALSE)/8,VLOOKUP(VLOOKUP($A137,csapatok!$A:$GR,BZ$271,FALSE),'csapat-ranglista'!$A:$CC,BZ$272,FALSE)/4),0)</f>
        <v>0</v>
      </c>
      <c r="CA137" s="226">
        <f>IFERROR(IF(RIGHT(VLOOKUP($A137,csapatok!$A:$GR,CA$271,FALSE),5)="Csere",VLOOKUP(LEFT(VLOOKUP($A137,csapatok!$A:$GR,CA$271,FALSE),LEN(VLOOKUP($A137,csapatok!$A:$GR,CA$271,FALSE))-6),'csapat-ranglista'!$A:$CC,CA$272,FALSE)/8,VLOOKUP(VLOOKUP($A137,csapatok!$A:$GR,CA$271,FALSE),'csapat-ranglista'!$A:$CC,CA$272,FALSE)/4),0)</f>
        <v>0</v>
      </c>
      <c r="CB137" s="226">
        <f>IFERROR(IF(RIGHT(VLOOKUP($A137,csapatok!$A:$GR,CB$271,FALSE),5)="Csere",VLOOKUP(LEFT(VLOOKUP($A137,csapatok!$A:$GR,CB$271,FALSE),LEN(VLOOKUP($A137,csapatok!$A:$GR,CB$271,FALSE))-6),'csapat-ranglista'!$A:$CC,CB$272,FALSE)/8,VLOOKUP(VLOOKUP($A137,csapatok!$A:$GR,CB$271,FALSE),'csapat-ranglista'!$A:$CC,CB$272,FALSE)/4),0)</f>
        <v>0</v>
      </c>
      <c r="CC137" s="226">
        <f>IFERROR(IF(RIGHT(VLOOKUP($A137,csapatok!$A:$GR,CC$271,FALSE),5)="Csere",VLOOKUP(LEFT(VLOOKUP($A137,csapatok!$A:$GR,CC$271,FALSE),LEN(VLOOKUP($A137,csapatok!$A:$GR,CC$271,FALSE))-6),'csapat-ranglista'!$A:$CC,CC$272,FALSE)/8,VLOOKUP(VLOOKUP($A137,csapatok!$A:$GR,CC$271,FALSE),'csapat-ranglista'!$A:$CC,CC$272,FALSE)/4),0)</f>
        <v>0</v>
      </c>
      <c r="CD137" s="226">
        <f>IFERROR(IF(RIGHT(VLOOKUP($A137,csapatok!$A:$GR,CD$271,FALSE),5)="Csere",VLOOKUP(LEFT(VLOOKUP($A137,csapatok!$A:$GR,CD$271,FALSE),LEN(VLOOKUP($A137,csapatok!$A:$GR,CD$271,FALSE))-6),'csapat-ranglista'!$A:$CC,CD$272,FALSE)/8,VLOOKUP(VLOOKUP($A137,csapatok!$A:$GR,CD$271,FALSE),'csapat-ranglista'!$A:$CC,CD$272,FALSE)/4),0)</f>
        <v>0</v>
      </c>
      <c r="CE137" s="226">
        <f>IFERROR(IF(RIGHT(VLOOKUP($A137,csapatok!$A:$GR,CE$271,FALSE),5)="Csere",VLOOKUP(LEFT(VLOOKUP($A137,csapatok!$A:$GR,CE$271,FALSE),LEN(VLOOKUP($A137,csapatok!$A:$GR,CE$271,FALSE))-6),'csapat-ranglista'!$A:$CC,CE$272,FALSE)/8,VLOOKUP(VLOOKUP($A137,csapatok!$A:$GR,CE$271,FALSE),'csapat-ranglista'!$A:$CC,CE$272,FALSE)/4),0)</f>
        <v>0</v>
      </c>
      <c r="CF137" s="226">
        <f>IFERROR(IF(RIGHT(VLOOKUP($A137,csapatok!$A:$GR,CF$271,FALSE),5)="Csere",VLOOKUP(LEFT(VLOOKUP($A137,csapatok!$A:$GR,CF$271,FALSE),LEN(VLOOKUP($A137,csapatok!$A:$GR,CF$271,FALSE))-6),'csapat-ranglista'!$A:$CC,CF$272,FALSE)/8,VLOOKUP(VLOOKUP($A137,csapatok!$A:$GR,CF$271,FALSE),'csapat-ranglista'!$A:$CC,CF$272,FALSE)/4),0)</f>
        <v>0</v>
      </c>
      <c r="CG137" s="226">
        <f>IFERROR(IF(RIGHT(VLOOKUP($A137,csapatok!$A:$GR,CG$271,FALSE),5)="Csere",VLOOKUP(LEFT(VLOOKUP($A137,csapatok!$A:$GR,CG$271,FALSE),LEN(VLOOKUP($A137,csapatok!$A:$GR,CG$271,FALSE))-6),'csapat-ranglista'!$A:$CC,CG$272,FALSE)/8,VLOOKUP(VLOOKUP($A137,csapatok!$A:$GR,CG$271,FALSE),'csapat-ranglista'!$A:$CC,CG$272,FALSE)/4),0)</f>
        <v>0</v>
      </c>
      <c r="CH137" s="226">
        <f>IFERROR(IF(RIGHT(VLOOKUP($A137,csapatok!$A:$GR,CH$271,FALSE),5)="Csere",VLOOKUP(LEFT(VLOOKUP($A137,csapatok!$A:$GR,CH$271,FALSE),LEN(VLOOKUP($A137,csapatok!$A:$GR,CH$271,FALSE))-6),'csapat-ranglista'!$A:$CC,CH$272,FALSE)/8,VLOOKUP(VLOOKUP($A137,csapatok!$A:$GR,CH$271,FALSE),'csapat-ranglista'!$A:$CC,CH$272,FALSE)/4),0)</f>
        <v>0</v>
      </c>
      <c r="CI137" s="226">
        <f>IFERROR(IF(RIGHT(VLOOKUP($A137,csapatok!$A:$GR,CI$271,FALSE),5)="Csere",VLOOKUP(LEFT(VLOOKUP($A137,csapatok!$A:$GR,CI$271,FALSE),LEN(VLOOKUP($A137,csapatok!$A:$GR,CI$271,FALSE))-6),'csapat-ranglista'!$A:$CC,CI$272,FALSE)/8,VLOOKUP(VLOOKUP($A137,csapatok!$A:$GR,CI$271,FALSE),'csapat-ranglista'!$A:$CC,CI$272,FALSE)/4),0)</f>
        <v>0</v>
      </c>
      <c r="CJ137" s="227">
        <f>versenyek!$IQ$11*IFERROR(VLOOKUP(VLOOKUP($A137,versenyek!IP:IR,3,FALSE),szabalyok!$A$16:$B$23,2,FALSE)/4,0)</f>
        <v>0</v>
      </c>
      <c r="CK137" s="227">
        <f>versenyek!$IT$11*IFERROR(VLOOKUP(VLOOKUP($A137,versenyek!IS:IU,3,FALSE),szabalyok!$A$16:$B$23,2,FALSE)/4,0)</f>
        <v>0</v>
      </c>
      <c r="CL137" s="226"/>
      <c r="CM137" s="250">
        <f t="shared" si="6"/>
        <v>0</v>
      </c>
    </row>
    <row r="138" spans="1:91">
      <c r="A138" s="32" t="s">
        <v>732</v>
      </c>
      <c r="B138" s="133">
        <v>33199</v>
      </c>
      <c r="C138" s="133" t="str">
        <f t="shared" si="5"/>
        <v>ifi</v>
      </c>
      <c r="D138" s="32" t="s">
        <v>9</v>
      </c>
      <c r="E138" s="47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>
        <f>IFERROR(IF(RIGHT(VLOOKUP($A138,csapatok!$A:$BL,X$271,FALSE),5)="Csere",VLOOKUP(LEFT(VLOOKUP($A138,csapatok!$A:$BL,X$271,FALSE),LEN(VLOOKUP($A138,csapatok!$A:$BL,X$271,FALSE))-6),'csapat-ranglista'!$A:$CC,X$272,FALSE)/8,VLOOKUP(VLOOKUP($A138,csapatok!$A:$BL,X$271,FALSE),'csapat-ranglista'!$A:$CC,X$272,FALSE)/4),0)</f>
        <v>0</v>
      </c>
      <c r="Y138" s="32">
        <f>IFERROR(IF(RIGHT(VLOOKUP($A138,csapatok!$A:$BL,Y$271,FALSE),5)="Csere",VLOOKUP(LEFT(VLOOKUP($A138,csapatok!$A:$BL,Y$271,FALSE),LEN(VLOOKUP($A138,csapatok!$A:$BL,Y$271,FALSE))-6),'csapat-ranglista'!$A:$CC,Y$272,FALSE)/8,VLOOKUP(VLOOKUP($A138,csapatok!$A:$BL,Y$271,FALSE),'csapat-ranglista'!$A:$CC,Y$272,FALSE)/4),0)</f>
        <v>0</v>
      </c>
      <c r="Z138" s="32">
        <f>IFERROR(IF(RIGHT(VLOOKUP($A138,csapatok!$A:$BL,Z$271,FALSE),5)="Csere",VLOOKUP(LEFT(VLOOKUP($A138,csapatok!$A:$BL,Z$271,FALSE),LEN(VLOOKUP($A138,csapatok!$A:$BL,Z$271,FALSE))-6),'csapat-ranglista'!$A:$CC,Z$272,FALSE)/8,VLOOKUP(VLOOKUP($A138,csapatok!$A:$BL,Z$271,FALSE),'csapat-ranglista'!$A:$CC,Z$272,FALSE)/4),0)</f>
        <v>0</v>
      </c>
      <c r="AA138" s="32">
        <f>IFERROR(IF(RIGHT(VLOOKUP($A138,csapatok!$A:$BL,AA$271,FALSE),5)="Csere",VLOOKUP(LEFT(VLOOKUP($A138,csapatok!$A:$BL,AA$271,FALSE),LEN(VLOOKUP($A138,csapatok!$A:$BL,AA$271,FALSE))-6),'csapat-ranglista'!$A:$CC,AA$272,FALSE)/8,VLOOKUP(VLOOKUP($A138,csapatok!$A:$BL,AA$271,FALSE),'csapat-ranglista'!$A:$CC,AA$272,FALSE)/4),0)</f>
        <v>0</v>
      </c>
      <c r="AB138" s="226">
        <f>IFERROR(IF(RIGHT(VLOOKUP($A138,csapatok!$A:$BL,AB$271,FALSE),5)="Csere",VLOOKUP(LEFT(VLOOKUP($A138,csapatok!$A:$BL,AB$271,FALSE),LEN(VLOOKUP($A138,csapatok!$A:$BL,AB$271,FALSE))-6),'csapat-ranglista'!$A:$CC,AB$272,FALSE)/8,VLOOKUP(VLOOKUP($A138,csapatok!$A:$BL,AB$271,FALSE),'csapat-ranglista'!$A:$CC,AB$272,FALSE)/4),0)</f>
        <v>0</v>
      </c>
      <c r="AC138" s="226">
        <f>IFERROR(IF(RIGHT(VLOOKUP($A138,csapatok!$A:$BL,AC$271,FALSE),5)="Csere",VLOOKUP(LEFT(VLOOKUP($A138,csapatok!$A:$BL,AC$271,FALSE),LEN(VLOOKUP($A138,csapatok!$A:$BL,AC$271,FALSE))-6),'csapat-ranglista'!$A:$CC,AC$272,FALSE)/8,VLOOKUP(VLOOKUP($A138,csapatok!$A:$BL,AC$271,FALSE),'csapat-ranglista'!$A:$CC,AC$272,FALSE)/4),0)</f>
        <v>0</v>
      </c>
      <c r="AD138" s="226">
        <f>IFERROR(IF(RIGHT(VLOOKUP($A138,csapatok!$A:$BL,AD$271,FALSE),5)="Csere",VLOOKUP(LEFT(VLOOKUP($A138,csapatok!$A:$BL,AD$271,FALSE),LEN(VLOOKUP($A138,csapatok!$A:$BL,AD$271,FALSE))-6),'csapat-ranglista'!$A:$CC,AD$272,FALSE)/8,VLOOKUP(VLOOKUP($A138,csapatok!$A:$BL,AD$271,FALSE),'csapat-ranglista'!$A:$CC,AD$272,FALSE)/4),0)</f>
        <v>0</v>
      </c>
      <c r="AE138" s="226">
        <f>IFERROR(IF(RIGHT(VLOOKUP($A138,csapatok!$A:$BL,AE$271,FALSE),5)="Csere",VLOOKUP(LEFT(VLOOKUP($A138,csapatok!$A:$BL,AE$271,FALSE),LEN(VLOOKUP($A138,csapatok!$A:$BL,AE$271,FALSE))-6),'csapat-ranglista'!$A:$CC,AE$272,FALSE)/8,VLOOKUP(VLOOKUP($A138,csapatok!$A:$BL,AE$271,FALSE),'csapat-ranglista'!$A:$CC,AE$272,FALSE)/4),0)</f>
        <v>0</v>
      </c>
      <c r="AF138" s="226">
        <f>IFERROR(IF(RIGHT(VLOOKUP($A138,csapatok!$A:$BL,AF$271,FALSE),5)="Csere",VLOOKUP(LEFT(VLOOKUP($A138,csapatok!$A:$BL,AF$271,FALSE),LEN(VLOOKUP($A138,csapatok!$A:$BL,AF$271,FALSE))-6),'csapat-ranglista'!$A:$CC,AF$272,FALSE)/8,VLOOKUP(VLOOKUP($A138,csapatok!$A:$BL,AF$271,FALSE),'csapat-ranglista'!$A:$CC,AF$272,FALSE)/4),0)</f>
        <v>0</v>
      </c>
      <c r="AG138" s="226">
        <f>IFERROR(IF(RIGHT(VLOOKUP($A138,csapatok!$A:$BL,AG$271,FALSE),5)="Csere",VLOOKUP(LEFT(VLOOKUP($A138,csapatok!$A:$BL,AG$271,FALSE),LEN(VLOOKUP($A138,csapatok!$A:$BL,AG$271,FALSE))-6),'csapat-ranglista'!$A:$CC,AG$272,FALSE)/8,VLOOKUP(VLOOKUP($A138,csapatok!$A:$BL,AG$271,FALSE),'csapat-ranglista'!$A:$CC,AG$272,FALSE)/4),0)</f>
        <v>0</v>
      </c>
      <c r="AH138" s="226">
        <f>IFERROR(IF(RIGHT(VLOOKUP($A138,csapatok!$A:$BL,AH$271,FALSE),5)="Csere",VLOOKUP(LEFT(VLOOKUP($A138,csapatok!$A:$BL,AH$271,FALSE),LEN(VLOOKUP($A138,csapatok!$A:$BL,AH$271,FALSE))-6),'csapat-ranglista'!$A:$CC,AH$272,FALSE)/8,VLOOKUP(VLOOKUP($A138,csapatok!$A:$BL,AH$271,FALSE),'csapat-ranglista'!$A:$CC,AH$272,FALSE)/4),0)</f>
        <v>0</v>
      </c>
      <c r="AI138" s="226">
        <f>IFERROR(IF(RIGHT(VLOOKUP($A138,csapatok!$A:$BL,AI$271,FALSE),5)="Csere",VLOOKUP(LEFT(VLOOKUP($A138,csapatok!$A:$BL,AI$271,FALSE),LEN(VLOOKUP($A138,csapatok!$A:$BL,AI$271,FALSE))-6),'csapat-ranglista'!$A:$CC,AI$272,FALSE)/8,VLOOKUP(VLOOKUP($A138,csapatok!$A:$BL,AI$271,FALSE),'csapat-ranglista'!$A:$CC,AI$272,FALSE)/4),0)</f>
        <v>0</v>
      </c>
      <c r="AJ138" s="226">
        <f>IFERROR(IF(RIGHT(VLOOKUP($A138,csapatok!$A:$BL,AJ$271,FALSE),5)="Csere",VLOOKUP(LEFT(VLOOKUP($A138,csapatok!$A:$BL,AJ$271,FALSE),LEN(VLOOKUP($A138,csapatok!$A:$BL,AJ$271,FALSE))-6),'csapat-ranglista'!$A:$CC,AJ$272,FALSE)/8,VLOOKUP(VLOOKUP($A138,csapatok!$A:$BL,AJ$271,FALSE),'csapat-ranglista'!$A:$CC,AJ$272,FALSE)/2),0)</f>
        <v>0</v>
      </c>
      <c r="AK138" s="226">
        <f>IFERROR(IF(RIGHT(VLOOKUP($A138,csapatok!$A:$CN,AK$271,FALSE),5)="Csere",VLOOKUP(LEFT(VLOOKUP($A138,csapatok!$A:$CN,AK$271,FALSE),LEN(VLOOKUP($A138,csapatok!$A:$CN,AK$271,FALSE))-6),'csapat-ranglista'!$A:$CC,AK$272,FALSE)/8,VLOOKUP(VLOOKUP($A138,csapatok!$A:$CN,AK$271,FALSE),'csapat-ranglista'!$A:$CC,AK$272,FALSE)/4),0)</f>
        <v>0</v>
      </c>
      <c r="AL138" s="226">
        <f>IFERROR(IF(RIGHT(VLOOKUP($A138,csapatok!$A:$CN,AL$271,FALSE),5)="Csere",VLOOKUP(LEFT(VLOOKUP($A138,csapatok!$A:$CN,AL$271,FALSE),LEN(VLOOKUP($A138,csapatok!$A:$CN,AL$271,FALSE))-6),'csapat-ranglista'!$A:$CC,AL$272,FALSE)/8,VLOOKUP(VLOOKUP($A138,csapatok!$A:$CN,AL$271,FALSE),'csapat-ranglista'!$A:$CC,AL$272,FALSE)/4),0)</f>
        <v>0</v>
      </c>
      <c r="AM138" s="226">
        <f>IFERROR(IF(RIGHT(VLOOKUP($A138,csapatok!$A:$CN,AM$271,FALSE),5)="Csere",VLOOKUP(LEFT(VLOOKUP($A138,csapatok!$A:$CN,AM$271,FALSE),LEN(VLOOKUP($A138,csapatok!$A:$CN,AM$271,FALSE))-6),'csapat-ranglista'!$A:$CC,AM$272,FALSE)/8,VLOOKUP(VLOOKUP($A138,csapatok!$A:$CN,AM$271,FALSE),'csapat-ranglista'!$A:$CC,AM$272,FALSE)/4),0)</f>
        <v>0</v>
      </c>
      <c r="AN138" s="226">
        <f>IFERROR(IF(RIGHT(VLOOKUP($A138,csapatok!$A:$CN,AN$271,FALSE),5)="Csere",VLOOKUP(LEFT(VLOOKUP($A138,csapatok!$A:$CN,AN$271,FALSE),LEN(VLOOKUP($A138,csapatok!$A:$CN,AN$271,FALSE))-6),'csapat-ranglista'!$A:$CC,AN$272,FALSE)/8,VLOOKUP(VLOOKUP($A138,csapatok!$A:$CN,AN$271,FALSE),'csapat-ranglista'!$A:$CC,AN$272,FALSE)/4),0)</f>
        <v>0</v>
      </c>
      <c r="AO138" s="226">
        <f>IFERROR(IF(RIGHT(VLOOKUP($A138,csapatok!$A:$CN,AO$271,FALSE),5)="Csere",VLOOKUP(LEFT(VLOOKUP($A138,csapatok!$A:$CN,AO$271,FALSE),LEN(VLOOKUP($A138,csapatok!$A:$CN,AO$271,FALSE))-6),'csapat-ranglista'!$A:$CC,AO$272,FALSE)/8,VLOOKUP(VLOOKUP($A138,csapatok!$A:$CN,AO$271,FALSE),'csapat-ranglista'!$A:$CC,AO$272,FALSE)/4),0)</f>
        <v>0</v>
      </c>
      <c r="AP138" s="226">
        <f>IFERROR(IF(RIGHT(VLOOKUP($A138,csapatok!$A:$CN,AP$271,FALSE),5)="Csere",VLOOKUP(LEFT(VLOOKUP($A138,csapatok!$A:$CN,AP$271,FALSE),LEN(VLOOKUP($A138,csapatok!$A:$CN,AP$271,FALSE))-6),'csapat-ranglista'!$A:$CC,AP$272,FALSE)/8,VLOOKUP(VLOOKUP($A138,csapatok!$A:$CN,AP$271,FALSE),'csapat-ranglista'!$A:$CC,AP$272,FALSE)/4),0)</f>
        <v>0</v>
      </c>
      <c r="AQ138" s="226">
        <f>IFERROR(IF(RIGHT(VLOOKUP($A138,csapatok!$A:$CN,AQ$271,FALSE),5)="Csere",VLOOKUP(LEFT(VLOOKUP($A138,csapatok!$A:$CN,AQ$271,FALSE),LEN(VLOOKUP($A138,csapatok!$A:$CN,AQ$271,FALSE))-6),'csapat-ranglista'!$A:$CC,AQ$272,FALSE)/8,VLOOKUP(VLOOKUP($A138,csapatok!$A:$CN,AQ$271,FALSE),'csapat-ranglista'!$A:$CC,AQ$272,FALSE)/4),0)</f>
        <v>0</v>
      </c>
      <c r="AR138" s="226">
        <f>IFERROR(IF(RIGHT(VLOOKUP($A138,csapatok!$A:$CN,AR$271,FALSE),5)="Csere",VLOOKUP(LEFT(VLOOKUP($A138,csapatok!$A:$CN,AR$271,FALSE),LEN(VLOOKUP($A138,csapatok!$A:$CN,AR$271,FALSE))-6),'csapat-ranglista'!$A:$CC,AR$272,FALSE)/8,VLOOKUP(VLOOKUP($A138,csapatok!$A:$CN,AR$271,FALSE),'csapat-ranglista'!$A:$CC,AR$272,FALSE)/4),0)</f>
        <v>0</v>
      </c>
      <c r="AS138" s="226">
        <f>IFERROR(IF(RIGHT(VLOOKUP($A138,csapatok!$A:$CN,AS$271,FALSE),5)="Csere",VLOOKUP(LEFT(VLOOKUP($A138,csapatok!$A:$CN,AS$271,FALSE),LEN(VLOOKUP($A138,csapatok!$A:$CN,AS$271,FALSE))-6),'csapat-ranglista'!$A:$CC,AS$272,FALSE)/8,VLOOKUP(VLOOKUP($A138,csapatok!$A:$CN,AS$271,FALSE),'csapat-ranglista'!$A:$CC,AS$272,FALSE)/4),0)</f>
        <v>0</v>
      </c>
      <c r="AT138" s="226">
        <f>IFERROR(IF(RIGHT(VLOOKUP($A138,csapatok!$A:$CN,AT$271,FALSE),5)="Csere",VLOOKUP(LEFT(VLOOKUP($A138,csapatok!$A:$CN,AT$271,FALSE),LEN(VLOOKUP($A138,csapatok!$A:$CN,AT$271,FALSE))-6),'csapat-ranglista'!$A:$CC,AT$272,FALSE)/8,VLOOKUP(VLOOKUP($A138,csapatok!$A:$CN,AT$271,FALSE),'csapat-ranglista'!$A:$CC,AT$272,FALSE)/4),0)</f>
        <v>0</v>
      </c>
      <c r="AU138" s="226">
        <f>IFERROR(IF(RIGHT(VLOOKUP($A138,csapatok!$A:$CN,AU$271,FALSE),5)="Csere",VLOOKUP(LEFT(VLOOKUP($A138,csapatok!$A:$CN,AU$271,FALSE),LEN(VLOOKUP($A138,csapatok!$A:$CN,AU$271,FALSE))-6),'csapat-ranglista'!$A:$CC,AU$272,FALSE)/8,VLOOKUP(VLOOKUP($A138,csapatok!$A:$CN,AU$271,FALSE),'csapat-ranglista'!$A:$CC,AU$272,FALSE)/4),0)</f>
        <v>0</v>
      </c>
      <c r="AV138" s="226">
        <f>IFERROR(IF(RIGHT(VLOOKUP($A138,csapatok!$A:$CN,AV$271,FALSE),5)="Csere",VLOOKUP(LEFT(VLOOKUP($A138,csapatok!$A:$CN,AV$271,FALSE),LEN(VLOOKUP($A138,csapatok!$A:$CN,AV$271,FALSE))-6),'csapat-ranglista'!$A:$CC,AV$272,FALSE)/8,VLOOKUP(VLOOKUP($A138,csapatok!$A:$CN,AV$271,FALSE),'csapat-ranglista'!$A:$CC,AV$272,FALSE)/4),0)</f>
        <v>0</v>
      </c>
      <c r="AW138" s="226">
        <f>IFERROR(IF(RIGHT(VLOOKUP($A138,csapatok!$A:$CN,AW$271,FALSE),5)="Csere",VLOOKUP(LEFT(VLOOKUP($A138,csapatok!$A:$CN,AW$271,FALSE),LEN(VLOOKUP($A138,csapatok!$A:$CN,AW$271,FALSE))-6),'csapat-ranglista'!$A:$CC,AW$272,FALSE)/8,VLOOKUP(VLOOKUP($A138,csapatok!$A:$CN,AW$271,FALSE),'csapat-ranglista'!$A:$CC,AW$272,FALSE)/4),0)</f>
        <v>2.1617059566227779</v>
      </c>
      <c r="AX138" s="226">
        <f>IFERROR(IF(RIGHT(VLOOKUP($A138,csapatok!$A:$CN,AX$271,FALSE),5)="Csere",VLOOKUP(LEFT(VLOOKUP($A138,csapatok!$A:$CN,AX$271,FALSE),LEN(VLOOKUP($A138,csapatok!$A:$CN,AX$271,FALSE))-6),'csapat-ranglista'!$A:$CC,AX$272,FALSE)/8,VLOOKUP(VLOOKUP($A138,csapatok!$A:$CN,AX$271,FALSE),'csapat-ranglista'!$A:$CC,AX$272,FALSE)/4),0)</f>
        <v>0</v>
      </c>
      <c r="AY138" s="226">
        <f>IFERROR(IF(RIGHT(VLOOKUP($A138,csapatok!$A:$GR,AY$271,FALSE),5)="Csere",VLOOKUP(LEFT(VLOOKUP($A138,csapatok!$A:$GR,AY$271,FALSE),LEN(VLOOKUP($A138,csapatok!$A:$GR,AY$271,FALSE))-6),'csapat-ranglista'!$A:$CC,AY$272,FALSE)/8,VLOOKUP(VLOOKUP($A138,csapatok!$A:$GR,AY$271,FALSE),'csapat-ranglista'!$A:$CC,AY$272,FALSE)/4),0)</f>
        <v>0</v>
      </c>
      <c r="AZ138" s="226">
        <f>IFERROR(IF(RIGHT(VLOOKUP($A138,csapatok!$A:$GR,AZ$271,FALSE),5)="Csere",VLOOKUP(LEFT(VLOOKUP($A138,csapatok!$A:$GR,AZ$271,FALSE),LEN(VLOOKUP($A138,csapatok!$A:$GR,AZ$271,FALSE))-6),'csapat-ranglista'!$A:$CC,AZ$272,FALSE)/8,VLOOKUP(VLOOKUP($A138,csapatok!$A:$GR,AZ$271,FALSE),'csapat-ranglista'!$A:$CC,AZ$272,FALSE)/4),0)</f>
        <v>0</v>
      </c>
      <c r="BA138" s="226">
        <f>IFERROR(IF(RIGHT(VLOOKUP($A138,csapatok!$A:$GR,BA$271,FALSE),5)="Csere",VLOOKUP(LEFT(VLOOKUP($A138,csapatok!$A:$GR,BA$271,FALSE),LEN(VLOOKUP($A138,csapatok!$A:$GR,BA$271,FALSE))-6),'csapat-ranglista'!$A:$CC,BA$272,FALSE)/8,VLOOKUP(VLOOKUP($A138,csapatok!$A:$GR,BA$271,FALSE),'csapat-ranglista'!$A:$CC,BA$272,FALSE)/4),0)</f>
        <v>0</v>
      </c>
      <c r="BB138" s="226">
        <f>IFERROR(IF(RIGHT(VLOOKUP($A138,csapatok!$A:$GR,BB$271,FALSE),5)="Csere",VLOOKUP(LEFT(VLOOKUP($A138,csapatok!$A:$GR,BB$271,FALSE),LEN(VLOOKUP($A138,csapatok!$A:$GR,BB$271,FALSE))-6),'csapat-ranglista'!$A:$CC,BB$272,FALSE)/8,VLOOKUP(VLOOKUP($A138,csapatok!$A:$GR,BB$271,FALSE),'csapat-ranglista'!$A:$CC,BB$272,FALSE)/4),0)</f>
        <v>0</v>
      </c>
      <c r="BC138" s="227">
        <f>versenyek!$ES$11*IFERROR(VLOOKUP(VLOOKUP($A138,versenyek!ER:ET,3,FALSE),szabalyok!$A$16:$B$23,2,FALSE)/4,0)</f>
        <v>0</v>
      </c>
      <c r="BD138" s="227">
        <f>versenyek!$EV$11*IFERROR(VLOOKUP(VLOOKUP($A138,versenyek!EU:EW,3,FALSE),szabalyok!$A$16:$B$23,2,FALSE)/4,0)</f>
        <v>0</v>
      </c>
      <c r="BE138" s="226">
        <f>IFERROR(IF(RIGHT(VLOOKUP($A138,csapatok!$A:$GR,BE$271,FALSE),5)="Csere",VLOOKUP(LEFT(VLOOKUP($A138,csapatok!$A:$GR,BE$271,FALSE),LEN(VLOOKUP($A138,csapatok!$A:$GR,BE$271,FALSE))-6),'csapat-ranglista'!$A:$CC,BE$272,FALSE)/8,VLOOKUP(VLOOKUP($A138,csapatok!$A:$GR,BE$271,FALSE),'csapat-ranglista'!$A:$CC,BE$272,FALSE)/4),0)</f>
        <v>0</v>
      </c>
      <c r="BF138" s="226">
        <f>IFERROR(IF(RIGHT(VLOOKUP($A138,csapatok!$A:$GR,BF$271,FALSE),5)="Csere",VLOOKUP(LEFT(VLOOKUP($A138,csapatok!$A:$GR,BF$271,FALSE),LEN(VLOOKUP($A138,csapatok!$A:$GR,BF$271,FALSE))-6),'csapat-ranglista'!$A:$CC,BF$272,FALSE)/8,VLOOKUP(VLOOKUP($A138,csapatok!$A:$GR,BF$271,FALSE),'csapat-ranglista'!$A:$CC,BF$272,FALSE)/4),0)</f>
        <v>0</v>
      </c>
      <c r="BG138" s="226">
        <f>IFERROR(IF(RIGHT(VLOOKUP($A138,csapatok!$A:$GR,BG$271,FALSE),5)="Csere",VLOOKUP(LEFT(VLOOKUP($A138,csapatok!$A:$GR,BG$271,FALSE),LEN(VLOOKUP($A138,csapatok!$A:$GR,BG$271,FALSE))-6),'csapat-ranglista'!$A:$CC,BG$272,FALSE)/8,VLOOKUP(VLOOKUP($A138,csapatok!$A:$GR,BG$271,FALSE),'csapat-ranglista'!$A:$CC,BG$272,FALSE)/4),0)</f>
        <v>0</v>
      </c>
      <c r="BH138" s="226">
        <f>IFERROR(IF(RIGHT(VLOOKUP($A138,csapatok!$A:$GR,BH$271,FALSE),5)="Csere",VLOOKUP(LEFT(VLOOKUP($A138,csapatok!$A:$GR,BH$271,FALSE),LEN(VLOOKUP($A138,csapatok!$A:$GR,BH$271,FALSE))-6),'csapat-ranglista'!$A:$CC,BH$272,FALSE)/8,VLOOKUP(VLOOKUP($A138,csapatok!$A:$GR,BH$271,FALSE),'csapat-ranglista'!$A:$CC,BH$272,FALSE)/4),0)</f>
        <v>0</v>
      </c>
      <c r="BI138" s="226">
        <f>IFERROR(IF(RIGHT(VLOOKUP($A138,csapatok!$A:$GR,BI$271,FALSE),5)="Csere",VLOOKUP(LEFT(VLOOKUP($A138,csapatok!$A:$GR,BI$271,FALSE),LEN(VLOOKUP($A138,csapatok!$A:$GR,BI$271,FALSE))-6),'csapat-ranglista'!$A:$CC,BI$272,FALSE)/8,VLOOKUP(VLOOKUP($A138,csapatok!$A:$GR,BI$271,FALSE),'csapat-ranglista'!$A:$CC,BI$272,FALSE)/4),0)</f>
        <v>0</v>
      </c>
      <c r="BJ138" s="226">
        <f>IFERROR(IF(RIGHT(VLOOKUP($A138,csapatok!$A:$GR,BJ$271,FALSE),5)="Csere",VLOOKUP(LEFT(VLOOKUP($A138,csapatok!$A:$GR,BJ$271,FALSE),LEN(VLOOKUP($A138,csapatok!$A:$GR,BJ$271,FALSE))-6),'csapat-ranglista'!$A:$CC,BJ$272,FALSE)/8,VLOOKUP(VLOOKUP($A138,csapatok!$A:$GR,BJ$271,FALSE),'csapat-ranglista'!$A:$CC,BJ$272,FALSE)/4),0)</f>
        <v>0</v>
      </c>
      <c r="BK138" s="226">
        <f>IFERROR(IF(RIGHT(VLOOKUP($A138,csapatok!$A:$GR,BK$271,FALSE),5)="Csere",VLOOKUP(LEFT(VLOOKUP($A138,csapatok!$A:$GR,BK$271,FALSE),LEN(VLOOKUP($A138,csapatok!$A:$GR,BK$271,FALSE))-6),'csapat-ranglista'!$A:$CC,BK$272,FALSE)/8,VLOOKUP(VLOOKUP($A138,csapatok!$A:$GR,BK$271,FALSE),'csapat-ranglista'!$A:$CC,BK$272,FALSE)/4),0)</f>
        <v>0</v>
      </c>
      <c r="BL138" s="226">
        <f>IFERROR(IF(RIGHT(VLOOKUP($A138,csapatok!$A:$GR,BL$271,FALSE),5)="Csere",VLOOKUP(LEFT(VLOOKUP($A138,csapatok!$A:$GR,BL$271,FALSE),LEN(VLOOKUP($A138,csapatok!$A:$GR,BL$271,FALSE))-6),'csapat-ranglista'!$A:$CC,BL$272,FALSE)/8,VLOOKUP(VLOOKUP($A138,csapatok!$A:$GR,BL$271,FALSE),'csapat-ranglista'!$A:$CC,BL$272,FALSE)/4),0)</f>
        <v>0</v>
      </c>
      <c r="BM138" s="226">
        <f>IFERROR(IF(RIGHT(VLOOKUP($A138,csapatok!$A:$GR,BM$271,FALSE),5)="Csere",VLOOKUP(LEFT(VLOOKUP($A138,csapatok!$A:$GR,BM$271,FALSE),LEN(VLOOKUP($A138,csapatok!$A:$GR,BM$271,FALSE))-6),'csapat-ranglista'!$A:$CC,BM$272,FALSE)/8,VLOOKUP(VLOOKUP($A138,csapatok!$A:$GR,BM$271,FALSE),'csapat-ranglista'!$A:$CC,BM$272,FALSE)/4),0)</f>
        <v>0</v>
      </c>
      <c r="BN138" s="226">
        <f>IFERROR(IF(RIGHT(VLOOKUP($A138,csapatok!$A:$GR,BN$271,FALSE),5)="Csere",VLOOKUP(LEFT(VLOOKUP($A138,csapatok!$A:$GR,BN$271,FALSE),LEN(VLOOKUP($A138,csapatok!$A:$GR,BN$271,FALSE))-6),'csapat-ranglista'!$A:$CC,BN$272,FALSE)/8,VLOOKUP(VLOOKUP($A138,csapatok!$A:$GR,BN$271,FALSE),'csapat-ranglista'!$A:$CC,BN$272,FALSE)/4),0)</f>
        <v>0</v>
      </c>
      <c r="BO138" s="226">
        <f>IFERROR(IF(RIGHT(VLOOKUP($A138,csapatok!$A:$GR,BO$271,FALSE),5)="Csere",VLOOKUP(LEFT(VLOOKUP($A138,csapatok!$A:$GR,BO$271,FALSE),LEN(VLOOKUP($A138,csapatok!$A:$GR,BO$271,FALSE))-6),'csapat-ranglista'!$A:$CC,BO$272,FALSE)/8,VLOOKUP(VLOOKUP($A138,csapatok!$A:$GR,BO$271,FALSE),'csapat-ranglista'!$A:$CC,BO$272,FALSE)/4),0)</f>
        <v>0</v>
      </c>
      <c r="BP138" s="226">
        <f>IFERROR(IF(RIGHT(VLOOKUP($A138,csapatok!$A:$GR,BP$271,FALSE),5)="Csere",VLOOKUP(LEFT(VLOOKUP($A138,csapatok!$A:$GR,BP$271,FALSE),LEN(VLOOKUP($A138,csapatok!$A:$GR,BP$271,FALSE))-6),'csapat-ranglista'!$A:$CC,BP$272,FALSE)/8,VLOOKUP(VLOOKUP($A138,csapatok!$A:$GR,BP$271,FALSE),'csapat-ranglista'!$A:$CC,BP$272,FALSE)/4),0)</f>
        <v>0</v>
      </c>
      <c r="BQ138" s="226">
        <f>IFERROR(IF(RIGHT(VLOOKUP($A138,csapatok!$A:$GR,BQ$271,FALSE),5)="Csere",VLOOKUP(LEFT(VLOOKUP($A138,csapatok!$A:$GR,BQ$271,FALSE),LEN(VLOOKUP($A138,csapatok!$A:$GR,BQ$271,FALSE))-6),'csapat-ranglista'!$A:$CC,BQ$272,FALSE)/8,VLOOKUP(VLOOKUP($A138,csapatok!$A:$GR,BQ$271,FALSE),'csapat-ranglista'!$A:$CC,BQ$272,FALSE)/4),0)</f>
        <v>0</v>
      </c>
      <c r="BR138" s="226">
        <f>IFERROR(IF(RIGHT(VLOOKUP($A138,csapatok!$A:$GR,BR$271,FALSE),5)="Csere",VLOOKUP(LEFT(VLOOKUP($A138,csapatok!$A:$GR,BR$271,FALSE),LEN(VLOOKUP($A138,csapatok!$A:$GR,BR$271,FALSE))-6),'csapat-ranglista'!$A:$CC,BR$272,FALSE)/8,VLOOKUP(VLOOKUP($A138,csapatok!$A:$GR,BR$271,FALSE),'csapat-ranglista'!$A:$CC,BR$272,FALSE)/4),0)</f>
        <v>0</v>
      </c>
      <c r="BS138" s="226">
        <f>IFERROR(IF(RIGHT(VLOOKUP($A138,csapatok!$A:$GR,BS$271,FALSE),5)="Csere",VLOOKUP(LEFT(VLOOKUP($A138,csapatok!$A:$GR,BS$271,FALSE),LEN(VLOOKUP($A138,csapatok!$A:$GR,BS$271,FALSE))-6),'csapat-ranglista'!$A:$CC,BS$272,FALSE)/8,VLOOKUP(VLOOKUP($A138,csapatok!$A:$GR,BS$271,FALSE),'csapat-ranglista'!$A:$CC,BS$272,FALSE)/4),0)</f>
        <v>0</v>
      </c>
      <c r="BT138" s="226">
        <f>IFERROR(IF(RIGHT(VLOOKUP($A138,csapatok!$A:$GR,BT$271,FALSE),5)="Csere",VLOOKUP(LEFT(VLOOKUP($A138,csapatok!$A:$GR,BT$271,FALSE),LEN(VLOOKUP($A138,csapatok!$A:$GR,BT$271,FALSE))-6),'csapat-ranglista'!$A:$CC,BT$272,FALSE)/8,VLOOKUP(VLOOKUP($A138,csapatok!$A:$GR,BT$271,FALSE),'csapat-ranglista'!$A:$CC,BT$272,FALSE)/4),0)</f>
        <v>0</v>
      </c>
      <c r="BU138" s="226">
        <f>IFERROR(IF(RIGHT(VLOOKUP($A138,csapatok!$A:$GR,BU$271,FALSE),5)="Csere",VLOOKUP(LEFT(VLOOKUP($A138,csapatok!$A:$GR,BU$271,FALSE),LEN(VLOOKUP($A138,csapatok!$A:$GR,BU$271,FALSE))-6),'csapat-ranglista'!$A:$CC,BU$272,FALSE)/8,VLOOKUP(VLOOKUP($A138,csapatok!$A:$GR,BU$271,FALSE),'csapat-ranglista'!$A:$CC,BU$272,FALSE)/4),0)</f>
        <v>0</v>
      </c>
      <c r="BV138" s="226">
        <f>IFERROR(IF(RIGHT(VLOOKUP($A138,csapatok!$A:$GR,BV$271,FALSE),5)="Csere",VLOOKUP(LEFT(VLOOKUP($A138,csapatok!$A:$GR,BV$271,FALSE),LEN(VLOOKUP($A138,csapatok!$A:$GR,BV$271,FALSE))-6),'csapat-ranglista'!$A:$CC,BV$272,FALSE)/8,VLOOKUP(VLOOKUP($A138,csapatok!$A:$GR,BV$271,FALSE),'csapat-ranglista'!$A:$CC,BV$272,FALSE)/4),0)</f>
        <v>0</v>
      </c>
      <c r="BW138" s="226">
        <f>IFERROR(IF(RIGHT(VLOOKUP($A138,csapatok!$A:$GR,BW$271,FALSE),5)="Csere",VLOOKUP(LEFT(VLOOKUP($A138,csapatok!$A:$GR,BW$271,FALSE),LEN(VLOOKUP($A138,csapatok!$A:$GR,BW$271,FALSE))-6),'csapat-ranglista'!$A:$CC,BW$272,FALSE)/8,VLOOKUP(VLOOKUP($A138,csapatok!$A:$GR,BW$271,FALSE),'csapat-ranglista'!$A:$CC,BW$272,FALSE)/4),0)</f>
        <v>0</v>
      </c>
      <c r="BX138" s="226">
        <f>IFERROR(IF(RIGHT(VLOOKUP($A138,csapatok!$A:$GR,BX$271,FALSE),5)="Csere",VLOOKUP(LEFT(VLOOKUP($A138,csapatok!$A:$GR,BX$271,FALSE),LEN(VLOOKUP($A138,csapatok!$A:$GR,BX$271,FALSE))-6),'csapat-ranglista'!$A:$CC,BX$272,FALSE)/8,VLOOKUP(VLOOKUP($A138,csapatok!$A:$GR,BX$271,FALSE),'csapat-ranglista'!$A:$CC,BX$272,FALSE)/4),0)</f>
        <v>0</v>
      </c>
      <c r="BY138" s="226">
        <f>IFERROR(IF(RIGHT(VLOOKUP($A138,csapatok!$A:$GR,BY$271,FALSE),5)="Csere",VLOOKUP(LEFT(VLOOKUP($A138,csapatok!$A:$GR,BY$271,FALSE),LEN(VLOOKUP($A138,csapatok!$A:$GR,BY$271,FALSE))-6),'csapat-ranglista'!$A:$CC,BY$272,FALSE)/8,VLOOKUP(VLOOKUP($A138,csapatok!$A:$GR,BY$271,FALSE),'csapat-ranglista'!$A:$CC,BY$272,FALSE)/4),0)</f>
        <v>0</v>
      </c>
      <c r="BZ138" s="226">
        <f>IFERROR(IF(RIGHT(VLOOKUP($A138,csapatok!$A:$GR,BZ$271,FALSE),5)="Csere",VLOOKUP(LEFT(VLOOKUP($A138,csapatok!$A:$GR,BZ$271,FALSE),LEN(VLOOKUP($A138,csapatok!$A:$GR,BZ$271,FALSE))-6),'csapat-ranglista'!$A:$CC,BZ$272,FALSE)/8,VLOOKUP(VLOOKUP($A138,csapatok!$A:$GR,BZ$271,FALSE),'csapat-ranglista'!$A:$CC,BZ$272,FALSE)/4),0)</f>
        <v>0</v>
      </c>
      <c r="CA138" s="226">
        <f>IFERROR(IF(RIGHT(VLOOKUP($A138,csapatok!$A:$GR,CA$271,FALSE),5)="Csere",VLOOKUP(LEFT(VLOOKUP($A138,csapatok!$A:$GR,CA$271,FALSE),LEN(VLOOKUP($A138,csapatok!$A:$GR,CA$271,FALSE))-6),'csapat-ranglista'!$A:$CC,CA$272,FALSE)/8,VLOOKUP(VLOOKUP($A138,csapatok!$A:$GR,CA$271,FALSE),'csapat-ranglista'!$A:$CC,CA$272,FALSE)/4),0)</f>
        <v>0</v>
      </c>
      <c r="CB138" s="226">
        <f>IFERROR(IF(RIGHT(VLOOKUP($A138,csapatok!$A:$GR,CB$271,FALSE),5)="Csere",VLOOKUP(LEFT(VLOOKUP($A138,csapatok!$A:$GR,CB$271,FALSE),LEN(VLOOKUP($A138,csapatok!$A:$GR,CB$271,FALSE))-6),'csapat-ranglista'!$A:$CC,CB$272,FALSE)/8,VLOOKUP(VLOOKUP($A138,csapatok!$A:$GR,CB$271,FALSE),'csapat-ranglista'!$A:$CC,CB$272,FALSE)/4),0)</f>
        <v>0</v>
      </c>
      <c r="CC138" s="226">
        <f>IFERROR(IF(RIGHT(VLOOKUP($A138,csapatok!$A:$GR,CC$271,FALSE),5)="Csere",VLOOKUP(LEFT(VLOOKUP($A138,csapatok!$A:$GR,CC$271,FALSE),LEN(VLOOKUP($A138,csapatok!$A:$GR,CC$271,FALSE))-6),'csapat-ranglista'!$A:$CC,CC$272,FALSE)/8,VLOOKUP(VLOOKUP($A138,csapatok!$A:$GR,CC$271,FALSE),'csapat-ranglista'!$A:$CC,CC$272,FALSE)/4),0)</f>
        <v>0</v>
      </c>
      <c r="CD138" s="226">
        <f>IFERROR(IF(RIGHT(VLOOKUP($A138,csapatok!$A:$GR,CD$271,FALSE),5)="Csere",VLOOKUP(LEFT(VLOOKUP($A138,csapatok!$A:$GR,CD$271,FALSE),LEN(VLOOKUP($A138,csapatok!$A:$GR,CD$271,FALSE))-6),'csapat-ranglista'!$A:$CC,CD$272,FALSE)/8,VLOOKUP(VLOOKUP($A138,csapatok!$A:$GR,CD$271,FALSE),'csapat-ranglista'!$A:$CC,CD$272,FALSE)/4),0)</f>
        <v>0</v>
      </c>
      <c r="CE138" s="226">
        <f>IFERROR(IF(RIGHT(VLOOKUP($A138,csapatok!$A:$GR,CE$271,FALSE),5)="Csere",VLOOKUP(LEFT(VLOOKUP($A138,csapatok!$A:$GR,CE$271,FALSE),LEN(VLOOKUP($A138,csapatok!$A:$GR,CE$271,FALSE))-6),'csapat-ranglista'!$A:$CC,CE$272,FALSE)/8,VLOOKUP(VLOOKUP($A138,csapatok!$A:$GR,CE$271,FALSE),'csapat-ranglista'!$A:$CC,CE$272,FALSE)/4),0)</f>
        <v>0</v>
      </c>
      <c r="CF138" s="226">
        <f>IFERROR(IF(RIGHT(VLOOKUP($A138,csapatok!$A:$GR,CF$271,FALSE),5)="Csere",VLOOKUP(LEFT(VLOOKUP($A138,csapatok!$A:$GR,CF$271,FALSE),LEN(VLOOKUP($A138,csapatok!$A:$GR,CF$271,FALSE))-6),'csapat-ranglista'!$A:$CC,CF$272,FALSE)/8,VLOOKUP(VLOOKUP($A138,csapatok!$A:$GR,CF$271,FALSE),'csapat-ranglista'!$A:$CC,CF$272,FALSE)/4),0)</f>
        <v>0</v>
      </c>
      <c r="CG138" s="226">
        <f>IFERROR(IF(RIGHT(VLOOKUP($A138,csapatok!$A:$GR,CG$271,FALSE),5)="Csere",VLOOKUP(LEFT(VLOOKUP($A138,csapatok!$A:$GR,CG$271,FALSE),LEN(VLOOKUP($A138,csapatok!$A:$GR,CG$271,FALSE))-6),'csapat-ranglista'!$A:$CC,CG$272,FALSE)/8,VLOOKUP(VLOOKUP($A138,csapatok!$A:$GR,CG$271,FALSE),'csapat-ranglista'!$A:$CC,CG$272,FALSE)/4),0)</f>
        <v>0</v>
      </c>
      <c r="CH138" s="226">
        <f>IFERROR(IF(RIGHT(VLOOKUP($A138,csapatok!$A:$GR,CH$271,FALSE),5)="Csere",VLOOKUP(LEFT(VLOOKUP($A138,csapatok!$A:$GR,CH$271,FALSE),LEN(VLOOKUP($A138,csapatok!$A:$GR,CH$271,FALSE))-6),'csapat-ranglista'!$A:$CC,CH$272,FALSE)/8,VLOOKUP(VLOOKUP($A138,csapatok!$A:$GR,CH$271,FALSE),'csapat-ranglista'!$A:$CC,CH$272,FALSE)/4),0)</f>
        <v>0</v>
      </c>
      <c r="CI138" s="226">
        <f>IFERROR(IF(RIGHT(VLOOKUP($A138,csapatok!$A:$GR,CI$271,FALSE),5)="Csere",VLOOKUP(LEFT(VLOOKUP($A138,csapatok!$A:$GR,CI$271,FALSE),LEN(VLOOKUP($A138,csapatok!$A:$GR,CI$271,FALSE))-6),'csapat-ranglista'!$A:$CC,CI$272,FALSE)/8,VLOOKUP(VLOOKUP($A138,csapatok!$A:$GR,CI$271,FALSE),'csapat-ranglista'!$A:$CC,CI$272,FALSE)/4),0)</f>
        <v>0</v>
      </c>
      <c r="CJ138" s="227">
        <f>versenyek!$IQ$11*IFERROR(VLOOKUP(VLOOKUP($A138,versenyek!IP:IR,3,FALSE),szabalyok!$A$16:$B$23,2,FALSE)/4,0)</f>
        <v>0</v>
      </c>
      <c r="CK138" s="227">
        <f>versenyek!$IT$11*IFERROR(VLOOKUP(VLOOKUP($A138,versenyek!IS:IU,3,FALSE),szabalyok!$A$16:$B$23,2,FALSE)/4,0)</f>
        <v>0</v>
      </c>
      <c r="CL138" s="226"/>
      <c r="CM138" s="250">
        <f t="shared" si="6"/>
        <v>0</v>
      </c>
    </row>
    <row r="139" spans="1:91">
      <c r="A139" s="32" t="s">
        <v>339</v>
      </c>
      <c r="B139" s="133">
        <v>32804</v>
      </c>
      <c r="C139" s="133" t="str">
        <f t="shared" si="5"/>
        <v>ifi</v>
      </c>
      <c r="D139" s="32" t="s">
        <v>101</v>
      </c>
      <c r="E139" s="47"/>
      <c r="F139" s="32">
        <v>0</v>
      </c>
      <c r="G139" s="32">
        <v>0</v>
      </c>
      <c r="H139" s="32">
        <v>0</v>
      </c>
      <c r="I139" s="32">
        <v>0</v>
      </c>
      <c r="J139" s="32">
        <v>0</v>
      </c>
      <c r="K139" s="32">
        <v>0</v>
      </c>
      <c r="L139" s="32">
        <v>0</v>
      </c>
      <c r="M139" s="32">
        <v>0</v>
      </c>
      <c r="N139" s="32">
        <v>0</v>
      </c>
      <c r="O139" s="32">
        <v>0</v>
      </c>
      <c r="P139" s="32">
        <v>0</v>
      </c>
      <c r="Q139" s="32">
        <v>0</v>
      </c>
      <c r="R139" s="32">
        <v>1.7567697761050776</v>
      </c>
      <c r="S139" s="32">
        <v>0</v>
      </c>
      <c r="T139" s="32">
        <v>0</v>
      </c>
      <c r="U139" s="32">
        <v>0</v>
      </c>
      <c r="V139" s="32">
        <v>0</v>
      </c>
      <c r="W139" s="32">
        <v>0</v>
      </c>
      <c r="X139" s="32">
        <f>IFERROR(IF(RIGHT(VLOOKUP($A139,csapatok!$A:$BL,X$271,FALSE),5)="Csere",VLOOKUP(LEFT(VLOOKUP($A139,csapatok!$A:$BL,X$271,FALSE),LEN(VLOOKUP($A139,csapatok!$A:$BL,X$271,FALSE))-6),'csapat-ranglista'!$A:$CC,X$272,FALSE)/8,VLOOKUP(VLOOKUP($A139,csapatok!$A:$BL,X$271,FALSE),'csapat-ranglista'!$A:$CC,X$272,FALSE)/4),0)</f>
        <v>0</v>
      </c>
      <c r="Y139" s="32">
        <f>IFERROR(IF(RIGHT(VLOOKUP($A139,csapatok!$A:$BL,Y$271,FALSE),5)="Csere",VLOOKUP(LEFT(VLOOKUP($A139,csapatok!$A:$BL,Y$271,FALSE),LEN(VLOOKUP($A139,csapatok!$A:$BL,Y$271,FALSE))-6),'csapat-ranglista'!$A:$CC,Y$272,FALSE)/8,VLOOKUP(VLOOKUP($A139,csapatok!$A:$BL,Y$271,FALSE),'csapat-ranglista'!$A:$CC,Y$272,FALSE)/4),0)</f>
        <v>0</v>
      </c>
      <c r="Z139" s="32">
        <f>IFERROR(IF(RIGHT(VLOOKUP($A139,csapatok!$A:$BL,Z$271,FALSE),5)="Csere",VLOOKUP(LEFT(VLOOKUP($A139,csapatok!$A:$BL,Z$271,FALSE),LEN(VLOOKUP($A139,csapatok!$A:$BL,Z$271,FALSE))-6),'csapat-ranglista'!$A:$CC,Z$272,FALSE)/8,VLOOKUP(VLOOKUP($A139,csapatok!$A:$BL,Z$271,FALSE),'csapat-ranglista'!$A:$CC,Z$272,FALSE)/4),0)</f>
        <v>0</v>
      </c>
      <c r="AA139" s="32">
        <f>IFERROR(IF(RIGHT(VLOOKUP($A139,csapatok!$A:$BL,AA$271,FALSE),5)="Csere",VLOOKUP(LEFT(VLOOKUP($A139,csapatok!$A:$BL,AA$271,FALSE),LEN(VLOOKUP($A139,csapatok!$A:$BL,AA$271,FALSE))-6),'csapat-ranglista'!$A:$CC,AA$272,FALSE)/8,VLOOKUP(VLOOKUP($A139,csapatok!$A:$BL,AA$271,FALSE),'csapat-ranglista'!$A:$CC,AA$272,FALSE)/4),0)</f>
        <v>0</v>
      </c>
      <c r="AB139" s="226">
        <f>IFERROR(IF(RIGHT(VLOOKUP($A139,csapatok!$A:$BL,AB$271,FALSE),5)="Csere",VLOOKUP(LEFT(VLOOKUP($A139,csapatok!$A:$BL,AB$271,FALSE),LEN(VLOOKUP($A139,csapatok!$A:$BL,AB$271,FALSE))-6),'csapat-ranglista'!$A:$CC,AB$272,FALSE)/8,VLOOKUP(VLOOKUP($A139,csapatok!$A:$BL,AB$271,FALSE),'csapat-ranglista'!$A:$CC,AB$272,FALSE)/4),0)</f>
        <v>0</v>
      </c>
      <c r="AC139" s="226">
        <f>IFERROR(IF(RIGHT(VLOOKUP($A139,csapatok!$A:$BL,AC$271,FALSE),5)="Csere",VLOOKUP(LEFT(VLOOKUP($A139,csapatok!$A:$BL,AC$271,FALSE),LEN(VLOOKUP($A139,csapatok!$A:$BL,AC$271,FALSE))-6),'csapat-ranglista'!$A:$CC,AC$272,FALSE)/8,VLOOKUP(VLOOKUP($A139,csapatok!$A:$BL,AC$271,FALSE),'csapat-ranglista'!$A:$CC,AC$272,FALSE)/4),0)</f>
        <v>0</v>
      </c>
      <c r="AD139" s="226">
        <f>IFERROR(IF(RIGHT(VLOOKUP($A139,csapatok!$A:$BL,AD$271,FALSE),5)="Csere",VLOOKUP(LEFT(VLOOKUP($A139,csapatok!$A:$BL,AD$271,FALSE),LEN(VLOOKUP($A139,csapatok!$A:$BL,AD$271,FALSE))-6),'csapat-ranglista'!$A:$CC,AD$272,FALSE)/8,VLOOKUP(VLOOKUP($A139,csapatok!$A:$BL,AD$271,FALSE),'csapat-ranglista'!$A:$CC,AD$272,FALSE)/4),0)</f>
        <v>0</v>
      </c>
      <c r="AE139" s="226">
        <f>IFERROR(IF(RIGHT(VLOOKUP($A139,csapatok!$A:$BL,AE$271,FALSE),5)="Csere",VLOOKUP(LEFT(VLOOKUP($A139,csapatok!$A:$BL,AE$271,FALSE),LEN(VLOOKUP($A139,csapatok!$A:$BL,AE$271,FALSE))-6),'csapat-ranglista'!$A:$CC,AE$272,FALSE)/8,VLOOKUP(VLOOKUP($A139,csapatok!$A:$BL,AE$271,FALSE),'csapat-ranglista'!$A:$CC,AE$272,FALSE)/4),0)</f>
        <v>0</v>
      </c>
      <c r="AF139" s="226">
        <f>IFERROR(IF(RIGHT(VLOOKUP($A139,csapatok!$A:$BL,AF$271,FALSE),5)="Csere",VLOOKUP(LEFT(VLOOKUP($A139,csapatok!$A:$BL,AF$271,FALSE),LEN(VLOOKUP($A139,csapatok!$A:$BL,AF$271,FALSE))-6),'csapat-ranglista'!$A:$CC,AF$272,FALSE)/8,VLOOKUP(VLOOKUP($A139,csapatok!$A:$BL,AF$271,FALSE),'csapat-ranglista'!$A:$CC,AF$272,FALSE)/4),0)</f>
        <v>0</v>
      </c>
      <c r="AG139" s="226">
        <f>IFERROR(IF(RIGHT(VLOOKUP($A139,csapatok!$A:$BL,AG$271,FALSE),5)="Csere",VLOOKUP(LEFT(VLOOKUP($A139,csapatok!$A:$BL,AG$271,FALSE),LEN(VLOOKUP($A139,csapatok!$A:$BL,AG$271,FALSE))-6),'csapat-ranglista'!$A:$CC,AG$272,FALSE)/8,VLOOKUP(VLOOKUP($A139,csapatok!$A:$BL,AG$271,FALSE),'csapat-ranglista'!$A:$CC,AG$272,FALSE)/4),0)</f>
        <v>0</v>
      </c>
      <c r="AH139" s="226">
        <f>IFERROR(IF(RIGHT(VLOOKUP($A139,csapatok!$A:$BL,AH$271,FALSE),5)="Csere",VLOOKUP(LEFT(VLOOKUP($A139,csapatok!$A:$BL,AH$271,FALSE),LEN(VLOOKUP($A139,csapatok!$A:$BL,AH$271,FALSE))-6),'csapat-ranglista'!$A:$CC,AH$272,FALSE)/8,VLOOKUP(VLOOKUP($A139,csapatok!$A:$BL,AH$271,FALSE),'csapat-ranglista'!$A:$CC,AH$272,FALSE)/4),0)</f>
        <v>0</v>
      </c>
      <c r="AI139" s="226">
        <f>IFERROR(IF(RIGHT(VLOOKUP($A139,csapatok!$A:$BL,AI$271,FALSE),5)="Csere",VLOOKUP(LEFT(VLOOKUP($A139,csapatok!$A:$BL,AI$271,FALSE),LEN(VLOOKUP($A139,csapatok!$A:$BL,AI$271,FALSE))-6),'csapat-ranglista'!$A:$CC,AI$272,FALSE)/8,VLOOKUP(VLOOKUP($A139,csapatok!$A:$BL,AI$271,FALSE),'csapat-ranglista'!$A:$CC,AI$272,FALSE)/4),0)</f>
        <v>0</v>
      </c>
      <c r="AJ139" s="226">
        <f>IFERROR(IF(RIGHT(VLOOKUP($A139,csapatok!$A:$BL,AJ$271,FALSE),5)="Csere",VLOOKUP(LEFT(VLOOKUP($A139,csapatok!$A:$BL,AJ$271,FALSE),LEN(VLOOKUP($A139,csapatok!$A:$BL,AJ$271,FALSE))-6),'csapat-ranglista'!$A:$CC,AJ$272,FALSE)/8,VLOOKUP(VLOOKUP($A139,csapatok!$A:$BL,AJ$271,FALSE),'csapat-ranglista'!$A:$CC,AJ$272,FALSE)/2),0)</f>
        <v>0</v>
      </c>
      <c r="AK139" s="226">
        <f>IFERROR(IF(RIGHT(VLOOKUP($A139,csapatok!$A:$CN,AK$271,FALSE),5)="Csere",VLOOKUP(LEFT(VLOOKUP($A139,csapatok!$A:$CN,AK$271,FALSE),LEN(VLOOKUP($A139,csapatok!$A:$CN,AK$271,FALSE))-6),'csapat-ranglista'!$A:$CC,AK$272,FALSE)/8,VLOOKUP(VLOOKUP($A139,csapatok!$A:$CN,AK$271,FALSE),'csapat-ranglista'!$A:$CC,AK$272,FALSE)/4),0)</f>
        <v>0</v>
      </c>
      <c r="AL139" s="226">
        <f>IFERROR(IF(RIGHT(VLOOKUP($A139,csapatok!$A:$CN,AL$271,FALSE),5)="Csere",VLOOKUP(LEFT(VLOOKUP($A139,csapatok!$A:$CN,AL$271,FALSE),LEN(VLOOKUP($A139,csapatok!$A:$CN,AL$271,FALSE))-6),'csapat-ranglista'!$A:$CC,AL$272,FALSE)/8,VLOOKUP(VLOOKUP($A139,csapatok!$A:$CN,AL$271,FALSE),'csapat-ranglista'!$A:$CC,AL$272,FALSE)/4),0)</f>
        <v>0</v>
      </c>
      <c r="AM139" s="226">
        <f>IFERROR(IF(RIGHT(VLOOKUP($A139,csapatok!$A:$CN,AM$271,FALSE),5)="Csere",VLOOKUP(LEFT(VLOOKUP($A139,csapatok!$A:$CN,AM$271,FALSE),LEN(VLOOKUP($A139,csapatok!$A:$CN,AM$271,FALSE))-6),'csapat-ranglista'!$A:$CC,AM$272,FALSE)/8,VLOOKUP(VLOOKUP($A139,csapatok!$A:$CN,AM$271,FALSE),'csapat-ranglista'!$A:$CC,AM$272,FALSE)/4),0)</f>
        <v>0</v>
      </c>
      <c r="AN139" s="226">
        <f>IFERROR(IF(RIGHT(VLOOKUP($A139,csapatok!$A:$CN,AN$271,FALSE),5)="Csere",VLOOKUP(LEFT(VLOOKUP($A139,csapatok!$A:$CN,AN$271,FALSE),LEN(VLOOKUP($A139,csapatok!$A:$CN,AN$271,FALSE))-6),'csapat-ranglista'!$A:$CC,AN$272,FALSE)/8,VLOOKUP(VLOOKUP($A139,csapatok!$A:$CN,AN$271,FALSE),'csapat-ranglista'!$A:$CC,AN$272,FALSE)/4),0)</f>
        <v>0</v>
      </c>
      <c r="AO139" s="226">
        <f>IFERROR(IF(RIGHT(VLOOKUP($A139,csapatok!$A:$CN,AO$271,FALSE),5)="Csere",VLOOKUP(LEFT(VLOOKUP($A139,csapatok!$A:$CN,AO$271,FALSE),LEN(VLOOKUP($A139,csapatok!$A:$CN,AO$271,FALSE))-6),'csapat-ranglista'!$A:$CC,AO$272,FALSE)/8,VLOOKUP(VLOOKUP($A139,csapatok!$A:$CN,AO$271,FALSE),'csapat-ranglista'!$A:$CC,AO$272,FALSE)/4),0)</f>
        <v>0</v>
      </c>
      <c r="AP139" s="226">
        <f>IFERROR(IF(RIGHT(VLOOKUP($A139,csapatok!$A:$CN,AP$271,FALSE),5)="Csere",VLOOKUP(LEFT(VLOOKUP($A139,csapatok!$A:$CN,AP$271,FALSE),LEN(VLOOKUP($A139,csapatok!$A:$CN,AP$271,FALSE))-6),'csapat-ranglista'!$A:$CC,AP$272,FALSE)/8,VLOOKUP(VLOOKUP($A139,csapatok!$A:$CN,AP$271,FALSE),'csapat-ranglista'!$A:$CC,AP$272,FALSE)/4),0)</f>
        <v>0</v>
      </c>
      <c r="AQ139" s="226">
        <f>IFERROR(IF(RIGHT(VLOOKUP($A139,csapatok!$A:$CN,AQ$271,FALSE),5)="Csere",VLOOKUP(LEFT(VLOOKUP($A139,csapatok!$A:$CN,AQ$271,FALSE),LEN(VLOOKUP($A139,csapatok!$A:$CN,AQ$271,FALSE))-6),'csapat-ranglista'!$A:$CC,AQ$272,FALSE)/8,VLOOKUP(VLOOKUP($A139,csapatok!$A:$CN,AQ$271,FALSE),'csapat-ranglista'!$A:$CC,AQ$272,FALSE)/4),0)</f>
        <v>0</v>
      </c>
      <c r="AR139" s="226">
        <f>IFERROR(IF(RIGHT(VLOOKUP($A139,csapatok!$A:$CN,AR$271,FALSE),5)="Csere",VLOOKUP(LEFT(VLOOKUP($A139,csapatok!$A:$CN,AR$271,FALSE),LEN(VLOOKUP($A139,csapatok!$A:$CN,AR$271,FALSE))-6),'csapat-ranglista'!$A:$CC,AR$272,FALSE)/8,VLOOKUP(VLOOKUP($A139,csapatok!$A:$CN,AR$271,FALSE),'csapat-ranglista'!$A:$CC,AR$272,FALSE)/4),0)</f>
        <v>0</v>
      </c>
      <c r="AS139" s="226">
        <f>IFERROR(IF(RIGHT(VLOOKUP($A139,csapatok!$A:$CN,AS$271,FALSE),5)="Csere",VLOOKUP(LEFT(VLOOKUP($A139,csapatok!$A:$CN,AS$271,FALSE),LEN(VLOOKUP($A139,csapatok!$A:$CN,AS$271,FALSE))-6),'csapat-ranglista'!$A:$CC,AS$272,FALSE)/8,VLOOKUP(VLOOKUP($A139,csapatok!$A:$CN,AS$271,FALSE),'csapat-ranglista'!$A:$CC,AS$272,FALSE)/4),0)</f>
        <v>0</v>
      </c>
      <c r="AT139" s="226">
        <f>IFERROR(IF(RIGHT(VLOOKUP($A139,csapatok!$A:$CN,AT$271,FALSE),5)="Csere",VLOOKUP(LEFT(VLOOKUP($A139,csapatok!$A:$CN,AT$271,FALSE),LEN(VLOOKUP($A139,csapatok!$A:$CN,AT$271,FALSE))-6),'csapat-ranglista'!$A:$CC,AT$272,FALSE)/8,VLOOKUP(VLOOKUP($A139,csapatok!$A:$CN,AT$271,FALSE),'csapat-ranglista'!$A:$CC,AT$272,FALSE)/4),0)</f>
        <v>0</v>
      </c>
      <c r="AU139" s="226">
        <f>IFERROR(IF(RIGHT(VLOOKUP($A139,csapatok!$A:$CN,AU$271,FALSE),5)="Csere",VLOOKUP(LEFT(VLOOKUP($A139,csapatok!$A:$CN,AU$271,FALSE),LEN(VLOOKUP($A139,csapatok!$A:$CN,AU$271,FALSE))-6),'csapat-ranglista'!$A:$CC,AU$272,FALSE)/8,VLOOKUP(VLOOKUP($A139,csapatok!$A:$CN,AU$271,FALSE),'csapat-ranglista'!$A:$CC,AU$272,FALSE)/4),0)</f>
        <v>0</v>
      </c>
      <c r="AV139" s="226">
        <f>IFERROR(IF(RIGHT(VLOOKUP($A139,csapatok!$A:$CN,AV$271,FALSE),5)="Csere",VLOOKUP(LEFT(VLOOKUP($A139,csapatok!$A:$CN,AV$271,FALSE),LEN(VLOOKUP($A139,csapatok!$A:$CN,AV$271,FALSE))-6),'csapat-ranglista'!$A:$CC,AV$272,FALSE)/8,VLOOKUP(VLOOKUP($A139,csapatok!$A:$CN,AV$271,FALSE),'csapat-ranglista'!$A:$CC,AV$272,FALSE)/4),0)</f>
        <v>0</v>
      </c>
      <c r="AW139" s="226">
        <f>IFERROR(IF(RIGHT(VLOOKUP($A139,csapatok!$A:$CN,AW$271,FALSE),5)="Csere",VLOOKUP(LEFT(VLOOKUP($A139,csapatok!$A:$CN,AW$271,FALSE),LEN(VLOOKUP($A139,csapatok!$A:$CN,AW$271,FALSE))-6),'csapat-ranglista'!$A:$CC,AW$272,FALSE)/8,VLOOKUP(VLOOKUP($A139,csapatok!$A:$CN,AW$271,FALSE),'csapat-ranglista'!$A:$CC,AW$272,FALSE)/4),0)</f>
        <v>0</v>
      </c>
      <c r="AX139" s="226">
        <f>IFERROR(IF(RIGHT(VLOOKUP($A139,csapatok!$A:$CN,AX$271,FALSE),5)="Csere",VLOOKUP(LEFT(VLOOKUP($A139,csapatok!$A:$CN,AX$271,FALSE),LEN(VLOOKUP($A139,csapatok!$A:$CN,AX$271,FALSE))-6),'csapat-ranglista'!$A:$CC,AX$272,FALSE)/8,VLOOKUP(VLOOKUP($A139,csapatok!$A:$CN,AX$271,FALSE),'csapat-ranglista'!$A:$CC,AX$272,FALSE)/4),0)</f>
        <v>0</v>
      </c>
      <c r="AY139" s="226">
        <f>IFERROR(IF(RIGHT(VLOOKUP($A139,csapatok!$A:$GR,AY$271,FALSE),5)="Csere",VLOOKUP(LEFT(VLOOKUP($A139,csapatok!$A:$GR,AY$271,FALSE),LEN(VLOOKUP($A139,csapatok!$A:$GR,AY$271,FALSE))-6),'csapat-ranglista'!$A:$CC,AY$272,FALSE)/8,VLOOKUP(VLOOKUP($A139,csapatok!$A:$GR,AY$271,FALSE),'csapat-ranglista'!$A:$CC,AY$272,FALSE)/4),0)</f>
        <v>0</v>
      </c>
      <c r="AZ139" s="226">
        <f>IFERROR(IF(RIGHT(VLOOKUP($A139,csapatok!$A:$GR,AZ$271,FALSE),5)="Csere",VLOOKUP(LEFT(VLOOKUP($A139,csapatok!$A:$GR,AZ$271,FALSE),LEN(VLOOKUP($A139,csapatok!$A:$GR,AZ$271,FALSE))-6),'csapat-ranglista'!$A:$CC,AZ$272,FALSE)/8,VLOOKUP(VLOOKUP($A139,csapatok!$A:$GR,AZ$271,FALSE),'csapat-ranglista'!$A:$CC,AZ$272,FALSE)/4),0)</f>
        <v>0</v>
      </c>
      <c r="BA139" s="226">
        <f>IFERROR(IF(RIGHT(VLOOKUP($A139,csapatok!$A:$GR,BA$271,FALSE),5)="Csere",VLOOKUP(LEFT(VLOOKUP($A139,csapatok!$A:$GR,BA$271,FALSE),LEN(VLOOKUP($A139,csapatok!$A:$GR,BA$271,FALSE))-6),'csapat-ranglista'!$A:$CC,BA$272,FALSE)/8,VLOOKUP(VLOOKUP($A139,csapatok!$A:$GR,BA$271,FALSE),'csapat-ranglista'!$A:$CC,BA$272,FALSE)/4),0)</f>
        <v>0</v>
      </c>
      <c r="BB139" s="226">
        <f>IFERROR(IF(RIGHT(VLOOKUP($A139,csapatok!$A:$GR,BB$271,FALSE),5)="Csere",VLOOKUP(LEFT(VLOOKUP($A139,csapatok!$A:$GR,BB$271,FALSE),LEN(VLOOKUP($A139,csapatok!$A:$GR,BB$271,FALSE))-6),'csapat-ranglista'!$A:$CC,BB$272,FALSE)/8,VLOOKUP(VLOOKUP($A139,csapatok!$A:$GR,BB$271,FALSE),'csapat-ranglista'!$A:$CC,BB$272,FALSE)/4),0)</f>
        <v>0</v>
      </c>
      <c r="BC139" s="227">
        <f>versenyek!$ES$11*IFERROR(VLOOKUP(VLOOKUP($A139,versenyek!ER:ET,3,FALSE),szabalyok!$A$16:$B$23,2,FALSE)/4,0)</f>
        <v>0</v>
      </c>
      <c r="BD139" s="227">
        <f>versenyek!$EV$11*IFERROR(VLOOKUP(VLOOKUP($A139,versenyek!EU:EW,3,FALSE),szabalyok!$A$16:$B$23,2,FALSE)/4,0)</f>
        <v>0</v>
      </c>
      <c r="BE139" s="226">
        <f>IFERROR(IF(RIGHT(VLOOKUP($A139,csapatok!$A:$GR,BE$271,FALSE),5)="Csere",VLOOKUP(LEFT(VLOOKUP($A139,csapatok!$A:$GR,BE$271,FALSE),LEN(VLOOKUP($A139,csapatok!$A:$GR,BE$271,FALSE))-6),'csapat-ranglista'!$A:$CC,BE$272,FALSE)/8,VLOOKUP(VLOOKUP($A139,csapatok!$A:$GR,BE$271,FALSE),'csapat-ranglista'!$A:$CC,BE$272,FALSE)/4),0)</f>
        <v>0</v>
      </c>
      <c r="BF139" s="226">
        <f>IFERROR(IF(RIGHT(VLOOKUP($A139,csapatok!$A:$GR,BF$271,FALSE),5)="Csere",VLOOKUP(LEFT(VLOOKUP($A139,csapatok!$A:$GR,BF$271,FALSE),LEN(VLOOKUP($A139,csapatok!$A:$GR,BF$271,FALSE))-6),'csapat-ranglista'!$A:$CC,BF$272,FALSE)/8,VLOOKUP(VLOOKUP($A139,csapatok!$A:$GR,BF$271,FALSE),'csapat-ranglista'!$A:$CC,BF$272,FALSE)/4),0)</f>
        <v>0</v>
      </c>
      <c r="BG139" s="226">
        <f>IFERROR(IF(RIGHT(VLOOKUP($A139,csapatok!$A:$GR,BG$271,FALSE),5)="Csere",VLOOKUP(LEFT(VLOOKUP($A139,csapatok!$A:$GR,BG$271,FALSE),LEN(VLOOKUP($A139,csapatok!$A:$GR,BG$271,FALSE))-6),'csapat-ranglista'!$A:$CC,BG$272,FALSE)/8,VLOOKUP(VLOOKUP($A139,csapatok!$A:$GR,BG$271,FALSE),'csapat-ranglista'!$A:$CC,BG$272,FALSE)/4),0)</f>
        <v>0</v>
      </c>
      <c r="BH139" s="226">
        <f>IFERROR(IF(RIGHT(VLOOKUP($A139,csapatok!$A:$GR,BH$271,FALSE),5)="Csere",VLOOKUP(LEFT(VLOOKUP($A139,csapatok!$A:$GR,BH$271,FALSE),LEN(VLOOKUP($A139,csapatok!$A:$GR,BH$271,FALSE))-6),'csapat-ranglista'!$A:$CC,BH$272,FALSE)/8,VLOOKUP(VLOOKUP($A139,csapatok!$A:$GR,BH$271,FALSE),'csapat-ranglista'!$A:$CC,BH$272,FALSE)/4),0)</f>
        <v>0</v>
      </c>
      <c r="BI139" s="226">
        <f>IFERROR(IF(RIGHT(VLOOKUP($A139,csapatok!$A:$GR,BI$271,FALSE),5)="Csere",VLOOKUP(LEFT(VLOOKUP($A139,csapatok!$A:$GR,BI$271,FALSE),LEN(VLOOKUP($A139,csapatok!$A:$GR,BI$271,FALSE))-6),'csapat-ranglista'!$A:$CC,BI$272,FALSE)/8,VLOOKUP(VLOOKUP($A139,csapatok!$A:$GR,BI$271,FALSE),'csapat-ranglista'!$A:$CC,BI$272,FALSE)/4),0)</f>
        <v>0</v>
      </c>
      <c r="BJ139" s="226">
        <f>IFERROR(IF(RIGHT(VLOOKUP($A139,csapatok!$A:$GR,BJ$271,FALSE),5)="Csere",VLOOKUP(LEFT(VLOOKUP($A139,csapatok!$A:$GR,BJ$271,FALSE),LEN(VLOOKUP($A139,csapatok!$A:$GR,BJ$271,FALSE))-6),'csapat-ranglista'!$A:$CC,BJ$272,FALSE)/8,VLOOKUP(VLOOKUP($A139,csapatok!$A:$GR,BJ$271,FALSE),'csapat-ranglista'!$A:$CC,BJ$272,FALSE)/4),0)</f>
        <v>0</v>
      </c>
      <c r="BK139" s="226">
        <f>IFERROR(IF(RIGHT(VLOOKUP($A139,csapatok!$A:$GR,BK$271,FALSE),5)="Csere",VLOOKUP(LEFT(VLOOKUP($A139,csapatok!$A:$GR,BK$271,FALSE),LEN(VLOOKUP($A139,csapatok!$A:$GR,BK$271,FALSE))-6),'csapat-ranglista'!$A:$CC,BK$272,FALSE)/8,VLOOKUP(VLOOKUP($A139,csapatok!$A:$GR,BK$271,FALSE),'csapat-ranglista'!$A:$CC,BK$272,FALSE)/4),0)</f>
        <v>0</v>
      </c>
      <c r="BL139" s="226">
        <f>IFERROR(IF(RIGHT(VLOOKUP($A139,csapatok!$A:$GR,BL$271,FALSE),5)="Csere",VLOOKUP(LEFT(VLOOKUP($A139,csapatok!$A:$GR,BL$271,FALSE),LEN(VLOOKUP($A139,csapatok!$A:$GR,BL$271,FALSE))-6),'csapat-ranglista'!$A:$CC,BL$272,FALSE)/8,VLOOKUP(VLOOKUP($A139,csapatok!$A:$GR,BL$271,FALSE),'csapat-ranglista'!$A:$CC,BL$272,FALSE)/4),0)</f>
        <v>0</v>
      </c>
      <c r="BM139" s="226">
        <f>IFERROR(IF(RIGHT(VLOOKUP($A139,csapatok!$A:$GR,BM$271,FALSE),5)="Csere",VLOOKUP(LEFT(VLOOKUP($A139,csapatok!$A:$GR,BM$271,FALSE),LEN(VLOOKUP($A139,csapatok!$A:$GR,BM$271,FALSE))-6),'csapat-ranglista'!$A:$CC,BM$272,FALSE)/8,VLOOKUP(VLOOKUP($A139,csapatok!$A:$GR,BM$271,FALSE),'csapat-ranglista'!$A:$CC,BM$272,FALSE)/4),0)</f>
        <v>0</v>
      </c>
      <c r="BN139" s="226">
        <f>IFERROR(IF(RIGHT(VLOOKUP($A139,csapatok!$A:$GR,BN$271,FALSE),5)="Csere",VLOOKUP(LEFT(VLOOKUP($A139,csapatok!$A:$GR,BN$271,FALSE),LEN(VLOOKUP($A139,csapatok!$A:$GR,BN$271,FALSE))-6),'csapat-ranglista'!$A:$CC,BN$272,FALSE)/8,VLOOKUP(VLOOKUP($A139,csapatok!$A:$GR,BN$271,FALSE),'csapat-ranglista'!$A:$CC,BN$272,FALSE)/4),0)</f>
        <v>0</v>
      </c>
      <c r="BO139" s="226">
        <f>IFERROR(IF(RIGHT(VLOOKUP($A139,csapatok!$A:$GR,BO$271,FALSE),5)="Csere",VLOOKUP(LEFT(VLOOKUP($A139,csapatok!$A:$GR,BO$271,FALSE),LEN(VLOOKUP($A139,csapatok!$A:$GR,BO$271,FALSE))-6),'csapat-ranglista'!$A:$CC,BO$272,FALSE)/8,VLOOKUP(VLOOKUP($A139,csapatok!$A:$GR,BO$271,FALSE),'csapat-ranglista'!$A:$CC,BO$272,FALSE)/4),0)</f>
        <v>0</v>
      </c>
      <c r="BP139" s="226">
        <f>IFERROR(IF(RIGHT(VLOOKUP($A139,csapatok!$A:$GR,BP$271,FALSE),5)="Csere",VLOOKUP(LEFT(VLOOKUP($A139,csapatok!$A:$GR,BP$271,FALSE),LEN(VLOOKUP($A139,csapatok!$A:$GR,BP$271,FALSE))-6),'csapat-ranglista'!$A:$CC,BP$272,FALSE)/8,VLOOKUP(VLOOKUP($A139,csapatok!$A:$GR,BP$271,FALSE),'csapat-ranglista'!$A:$CC,BP$272,FALSE)/4),0)</f>
        <v>0</v>
      </c>
      <c r="BQ139" s="226">
        <f>IFERROR(IF(RIGHT(VLOOKUP($A139,csapatok!$A:$GR,BQ$271,FALSE),5)="Csere",VLOOKUP(LEFT(VLOOKUP($A139,csapatok!$A:$GR,BQ$271,FALSE),LEN(VLOOKUP($A139,csapatok!$A:$GR,BQ$271,FALSE))-6),'csapat-ranglista'!$A:$CC,BQ$272,FALSE)/8,VLOOKUP(VLOOKUP($A139,csapatok!$A:$GR,BQ$271,FALSE),'csapat-ranglista'!$A:$CC,BQ$272,FALSE)/4),0)</f>
        <v>0</v>
      </c>
      <c r="BR139" s="226">
        <f>IFERROR(IF(RIGHT(VLOOKUP($A139,csapatok!$A:$GR,BR$271,FALSE),5)="Csere",VLOOKUP(LEFT(VLOOKUP($A139,csapatok!$A:$GR,BR$271,FALSE),LEN(VLOOKUP($A139,csapatok!$A:$GR,BR$271,FALSE))-6),'csapat-ranglista'!$A:$CC,BR$272,FALSE)/8,VLOOKUP(VLOOKUP($A139,csapatok!$A:$GR,BR$271,FALSE),'csapat-ranglista'!$A:$CC,BR$272,FALSE)/4),0)</f>
        <v>0</v>
      </c>
      <c r="BS139" s="226">
        <f>IFERROR(IF(RIGHT(VLOOKUP($A139,csapatok!$A:$GR,BS$271,FALSE),5)="Csere",VLOOKUP(LEFT(VLOOKUP($A139,csapatok!$A:$GR,BS$271,FALSE),LEN(VLOOKUP($A139,csapatok!$A:$GR,BS$271,FALSE))-6),'csapat-ranglista'!$A:$CC,BS$272,FALSE)/8,VLOOKUP(VLOOKUP($A139,csapatok!$A:$GR,BS$271,FALSE),'csapat-ranglista'!$A:$CC,BS$272,FALSE)/4),0)</f>
        <v>0</v>
      </c>
      <c r="BT139" s="226">
        <f>IFERROR(IF(RIGHT(VLOOKUP($A139,csapatok!$A:$GR,BT$271,FALSE),5)="Csere",VLOOKUP(LEFT(VLOOKUP($A139,csapatok!$A:$GR,BT$271,FALSE),LEN(VLOOKUP($A139,csapatok!$A:$GR,BT$271,FALSE))-6),'csapat-ranglista'!$A:$CC,BT$272,FALSE)/8,VLOOKUP(VLOOKUP($A139,csapatok!$A:$GR,BT$271,FALSE),'csapat-ranglista'!$A:$CC,BT$272,FALSE)/4),0)</f>
        <v>0</v>
      </c>
      <c r="BU139" s="226">
        <f>IFERROR(IF(RIGHT(VLOOKUP($A139,csapatok!$A:$GR,BU$271,FALSE),5)="Csere",VLOOKUP(LEFT(VLOOKUP($A139,csapatok!$A:$GR,BU$271,FALSE),LEN(VLOOKUP($A139,csapatok!$A:$GR,BU$271,FALSE))-6),'csapat-ranglista'!$A:$CC,BU$272,FALSE)/8,VLOOKUP(VLOOKUP($A139,csapatok!$A:$GR,BU$271,FALSE),'csapat-ranglista'!$A:$CC,BU$272,FALSE)/4),0)</f>
        <v>0</v>
      </c>
      <c r="BV139" s="226">
        <f>IFERROR(IF(RIGHT(VLOOKUP($A139,csapatok!$A:$GR,BV$271,FALSE),5)="Csere",VLOOKUP(LEFT(VLOOKUP($A139,csapatok!$A:$GR,BV$271,FALSE),LEN(VLOOKUP($A139,csapatok!$A:$GR,BV$271,FALSE))-6),'csapat-ranglista'!$A:$CC,BV$272,FALSE)/8,VLOOKUP(VLOOKUP($A139,csapatok!$A:$GR,BV$271,FALSE),'csapat-ranglista'!$A:$CC,BV$272,FALSE)/4),0)</f>
        <v>0</v>
      </c>
      <c r="BW139" s="226">
        <f>IFERROR(IF(RIGHT(VLOOKUP($A139,csapatok!$A:$GR,BW$271,FALSE),5)="Csere",VLOOKUP(LEFT(VLOOKUP($A139,csapatok!$A:$GR,BW$271,FALSE),LEN(VLOOKUP($A139,csapatok!$A:$GR,BW$271,FALSE))-6),'csapat-ranglista'!$A:$CC,BW$272,FALSE)/8,VLOOKUP(VLOOKUP($A139,csapatok!$A:$GR,BW$271,FALSE),'csapat-ranglista'!$A:$CC,BW$272,FALSE)/4),0)</f>
        <v>0</v>
      </c>
      <c r="BX139" s="226">
        <f>IFERROR(IF(RIGHT(VLOOKUP($A139,csapatok!$A:$GR,BX$271,FALSE),5)="Csere",VLOOKUP(LEFT(VLOOKUP($A139,csapatok!$A:$GR,BX$271,FALSE),LEN(VLOOKUP($A139,csapatok!$A:$GR,BX$271,FALSE))-6),'csapat-ranglista'!$A:$CC,BX$272,FALSE)/8,VLOOKUP(VLOOKUP($A139,csapatok!$A:$GR,BX$271,FALSE),'csapat-ranglista'!$A:$CC,BX$272,FALSE)/4),0)</f>
        <v>0</v>
      </c>
      <c r="BY139" s="226">
        <f>IFERROR(IF(RIGHT(VLOOKUP($A139,csapatok!$A:$GR,BY$271,FALSE),5)="Csere",VLOOKUP(LEFT(VLOOKUP($A139,csapatok!$A:$GR,BY$271,FALSE),LEN(VLOOKUP($A139,csapatok!$A:$GR,BY$271,FALSE))-6),'csapat-ranglista'!$A:$CC,BY$272,FALSE)/8,VLOOKUP(VLOOKUP($A139,csapatok!$A:$GR,BY$271,FALSE),'csapat-ranglista'!$A:$CC,BY$272,FALSE)/4),0)</f>
        <v>0</v>
      </c>
      <c r="BZ139" s="226">
        <f>IFERROR(IF(RIGHT(VLOOKUP($A139,csapatok!$A:$GR,BZ$271,FALSE),5)="Csere",VLOOKUP(LEFT(VLOOKUP($A139,csapatok!$A:$GR,BZ$271,FALSE),LEN(VLOOKUP($A139,csapatok!$A:$GR,BZ$271,FALSE))-6),'csapat-ranglista'!$A:$CC,BZ$272,FALSE)/8,VLOOKUP(VLOOKUP($A139,csapatok!$A:$GR,BZ$271,FALSE),'csapat-ranglista'!$A:$CC,BZ$272,FALSE)/4),0)</f>
        <v>0</v>
      </c>
      <c r="CA139" s="226">
        <f>IFERROR(IF(RIGHT(VLOOKUP($A139,csapatok!$A:$GR,CA$271,FALSE),5)="Csere",VLOOKUP(LEFT(VLOOKUP($A139,csapatok!$A:$GR,CA$271,FALSE),LEN(VLOOKUP($A139,csapatok!$A:$GR,CA$271,FALSE))-6),'csapat-ranglista'!$A:$CC,CA$272,FALSE)/8,VLOOKUP(VLOOKUP($A139,csapatok!$A:$GR,CA$271,FALSE),'csapat-ranglista'!$A:$CC,CA$272,FALSE)/4),0)</f>
        <v>0</v>
      </c>
      <c r="CB139" s="226">
        <f>IFERROR(IF(RIGHT(VLOOKUP($A139,csapatok!$A:$GR,CB$271,FALSE),5)="Csere",VLOOKUP(LEFT(VLOOKUP($A139,csapatok!$A:$GR,CB$271,FALSE),LEN(VLOOKUP($A139,csapatok!$A:$GR,CB$271,FALSE))-6),'csapat-ranglista'!$A:$CC,CB$272,FALSE)/8,VLOOKUP(VLOOKUP($A139,csapatok!$A:$GR,CB$271,FALSE),'csapat-ranglista'!$A:$CC,CB$272,FALSE)/4),0)</f>
        <v>0</v>
      </c>
      <c r="CC139" s="226">
        <f>IFERROR(IF(RIGHT(VLOOKUP($A139,csapatok!$A:$GR,CC$271,FALSE),5)="Csere",VLOOKUP(LEFT(VLOOKUP($A139,csapatok!$A:$GR,CC$271,FALSE),LEN(VLOOKUP($A139,csapatok!$A:$GR,CC$271,FALSE))-6),'csapat-ranglista'!$A:$CC,CC$272,FALSE)/8,VLOOKUP(VLOOKUP($A139,csapatok!$A:$GR,CC$271,FALSE),'csapat-ranglista'!$A:$CC,CC$272,FALSE)/4),0)</f>
        <v>0</v>
      </c>
      <c r="CD139" s="226">
        <f>IFERROR(IF(RIGHT(VLOOKUP($A139,csapatok!$A:$GR,CD$271,FALSE),5)="Csere",VLOOKUP(LEFT(VLOOKUP($A139,csapatok!$A:$GR,CD$271,FALSE),LEN(VLOOKUP($A139,csapatok!$A:$GR,CD$271,FALSE))-6),'csapat-ranglista'!$A:$CC,CD$272,FALSE)/8,VLOOKUP(VLOOKUP($A139,csapatok!$A:$GR,CD$271,FALSE),'csapat-ranglista'!$A:$CC,CD$272,FALSE)/4),0)</f>
        <v>0</v>
      </c>
      <c r="CE139" s="226">
        <f>IFERROR(IF(RIGHT(VLOOKUP($A139,csapatok!$A:$GR,CE$271,FALSE),5)="Csere",VLOOKUP(LEFT(VLOOKUP($A139,csapatok!$A:$GR,CE$271,FALSE),LEN(VLOOKUP($A139,csapatok!$A:$GR,CE$271,FALSE))-6),'csapat-ranglista'!$A:$CC,CE$272,FALSE)/8,VLOOKUP(VLOOKUP($A139,csapatok!$A:$GR,CE$271,FALSE),'csapat-ranglista'!$A:$CC,CE$272,FALSE)/4),0)</f>
        <v>0</v>
      </c>
      <c r="CF139" s="226">
        <f>IFERROR(IF(RIGHT(VLOOKUP($A139,csapatok!$A:$GR,CF$271,FALSE),5)="Csere",VLOOKUP(LEFT(VLOOKUP($A139,csapatok!$A:$GR,CF$271,FALSE),LEN(VLOOKUP($A139,csapatok!$A:$GR,CF$271,FALSE))-6),'csapat-ranglista'!$A:$CC,CF$272,FALSE)/8,VLOOKUP(VLOOKUP($A139,csapatok!$A:$GR,CF$271,FALSE),'csapat-ranglista'!$A:$CC,CF$272,FALSE)/4),0)</f>
        <v>0</v>
      </c>
      <c r="CG139" s="226">
        <f>IFERROR(IF(RIGHT(VLOOKUP($A139,csapatok!$A:$GR,CG$271,FALSE),5)="Csere",VLOOKUP(LEFT(VLOOKUP($A139,csapatok!$A:$GR,CG$271,FALSE),LEN(VLOOKUP($A139,csapatok!$A:$GR,CG$271,FALSE))-6),'csapat-ranglista'!$A:$CC,CG$272,FALSE)/8,VLOOKUP(VLOOKUP($A139,csapatok!$A:$GR,CG$271,FALSE),'csapat-ranglista'!$A:$CC,CG$272,FALSE)/4),0)</f>
        <v>0</v>
      </c>
      <c r="CH139" s="226">
        <f>IFERROR(IF(RIGHT(VLOOKUP($A139,csapatok!$A:$GR,CH$271,FALSE),5)="Csere",VLOOKUP(LEFT(VLOOKUP($A139,csapatok!$A:$GR,CH$271,FALSE),LEN(VLOOKUP($A139,csapatok!$A:$GR,CH$271,FALSE))-6),'csapat-ranglista'!$A:$CC,CH$272,FALSE)/8,VLOOKUP(VLOOKUP($A139,csapatok!$A:$GR,CH$271,FALSE),'csapat-ranglista'!$A:$CC,CH$272,FALSE)/4),0)</f>
        <v>0</v>
      </c>
      <c r="CI139" s="226">
        <f>IFERROR(IF(RIGHT(VLOOKUP($A139,csapatok!$A:$GR,CI$271,FALSE),5)="Csere",VLOOKUP(LEFT(VLOOKUP($A139,csapatok!$A:$GR,CI$271,FALSE),LEN(VLOOKUP($A139,csapatok!$A:$GR,CI$271,FALSE))-6),'csapat-ranglista'!$A:$CC,CI$272,FALSE)/8,VLOOKUP(VLOOKUP($A139,csapatok!$A:$GR,CI$271,FALSE),'csapat-ranglista'!$A:$CC,CI$272,FALSE)/4),0)</f>
        <v>0</v>
      </c>
      <c r="CJ139" s="227">
        <f>versenyek!$IQ$11*IFERROR(VLOOKUP(VLOOKUP($A139,versenyek!IP:IR,3,FALSE),szabalyok!$A$16:$B$23,2,FALSE)/4,0)</f>
        <v>0</v>
      </c>
      <c r="CK139" s="227">
        <f>versenyek!$IT$11*IFERROR(VLOOKUP(VLOOKUP($A139,versenyek!IS:IU,3,FALSE),szabalyok!$A$16:$B$23,2,FALSE)/4,0)</f>
        <v>0</v>
      </c>
      <c r="CL139" s="226"/>
      <c r="CM139" s="250">
        <f t="shared" si="6"/>
        <v>0</v>
      </c>
    </row>
    <row r="140" spans="1:91">
      <c r="A140" s="32" t="s">
        <v>740</v>
      </c>
      <c r="B140" s="133">
        <v>34141</v>
      </c>
      <c r="C140" s="133" t="str">
        <f t="shared" si="5"/>
        <v>ifi</v>
      </c>
      <c r="D140" s="32" t="s">
        <v>101</v>
      </c>
      <c r="E140" s="47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>
        <f>IFERROR(IF(RIGHT(VLOOKUP($A140,csapatok!$A:$BL,X$271,FALSE),5)="Csere",VLOOKUP(LEFT(VLOOKUP($A140,csapatok!$A:$BL,X$271,FALSE),LEN(VLOOKUP($A140,csapatok!$A:$BL,X$271,FALSE))-6),'csapat-ranglista'!$A:$CC,X$272,FALSE)/8,VLOOKUP(VLOOKUP($A140,csapatok!$A:$BL,X$271,FALSE),'csapat-ranglista'!$A:$CC,X$272,FALSE)/4),0)</f>
        <v>0</v>
      </c>
      <c r="Y140" s="32">
        <f>IFERROR(IF(RIGHT(VLOOKUP($A140,csapatok!$A:$BL,Y$271,FALSE),5)="Csere",VLOOKUP(LEFT(VLOOKUP($A140,csapatok!$A:$BL,Y$271,FALSE),LEN(VLOOKUP($A140,csapatok!$A:$BL,Y$271,FALSE))-6),'csapat-ranglista'!$A:$CC,Y$272,FALSE)/8,VLOOKUP(VLOOKUP($A140,csapatok!$A:$BL,Y$271,FALSE),'csapat-ranglista'!$A:$CC,Y$272,FALSE)/4),0)</f>
        <v>0</v>
      </c>
      <c r="Z140" s="32">
        <f>IFERROR(IF(RIGHT(VLOOKUP($A140,csapatok!$A:$BL,Z$271,FALSE),5)="Csere",VLOOKUP(LEFT(VLOOKUP($A140,csapatok!$A:$BL,Z$271,FALSE),LEN(VLOOKUP($A140,csapatok!$A:$BL,Z$271,FALSE))-6),'csapat-ranglista'!$A:$CC,Z$272,FALSE)/8,VLOOKUP(VLOOKUP($A140,csapatok!$A:$BL,Z$271,FALSE),'csapat-ranglista'!$A:$CC,Z$272,FALSE)/4),0)</f>
        <v>0</v>
      </c>
      <c r="AA140" s="32">
        <f>IFERROR(IF(RIGHT(VLOOKUP($A140,csapatok!$A:$BL,AA$271,FALSE),5)="Csere",VLOOKUP(LEFT(VLOOKUP($A140,csapatok!$A:$BL,AA$271,FALSE),LEN(VLOOKUP($A140,csapatok!$A:$BL,AA$271,FALSE))-6),'csapat-ranglista'!$A:$CC,AA$272,FALSE)/8,VLOOKUP(VLOOKUP($A140,csapatok!$A:$BL,AA$271,FALSE),'csapat-ranglista'!$A:$CC,AA$272,FALSE)/4),0)</f>
        <v>0</v>
      </c>
      <c r="AB140" s="226">
        <f>IFERROR(IF(RIGHT(VLOOKUP($A140,csapatok!$A:$BL,AB$271,FALSE),5)="Csere",VLOOKUP(LEFT(VLOOKUP($A140,csapatok!$A:$BL,AB$271,FALSE),LEN(VLOOKUP($A140,csapatok!$A:$BL,AB$271,FALSE))-6),'csapat-ranglista'!$A:$CC,AB$272,FALSE)/8,VLOOKUP(VLOOKUP($A140,csapatok!$A:$BL,AB$271,FALSE),'csapat-ranglista'!$A:$CC,AB$272,FALSE)/4),0)</f>
        <v>0</v>
      </c>
      <c r="AC140" s="226">
        <f>IFERROR(IF(RIGHT(VLOOKUP($A140,csapatok!$A:$BL,AC$271,FALSE),5)="Csere",VLOOKUP(LEFT(VLOOKUP($A140,csapatok!$A:$BL,AC$271,FALSE),LEN(VLOOKUP($A140,csapatok!$A:$BL,AC$271,FALSE))-6),'csapat-ranglista'!$A:$CC,AC$272,FALSE)/8,VLOOKUP(VLOOKUP($A140,csapatok!$A:$BL,AC$271,FALSE),'csapat-ranglista'!$A:$CC,AC$272,FALSE)/4),0)</f>
        <v>0</v>
      </c>
      <c r="AD140" s="226">
        <f>IFERROR(IF(RIGHT(VLOOKUP($A140,csapatok!$A:$BL,AD$271,FALSE),5)="Csere",VLOOKUP(LEFT(VLOOKUP($A140,csapatok!$A:$BL,AD$271,FALSE),LEN(VLOOKUP($A140,csapatok!$A:$BL,AD$271,FALSE))-6),'csapat-ranglista'!$A:$CC,AD$272,FALSE)/8,VLOOKUP(VLOOKUP($A140,csapatok!$A:$BL,AD$271,FALSE),'csapat-ranglista'!$A:$CC,AD$272,FALSE)/4),0)</f>
        <v>0</v>
      </c>
      <c r="AE140" s="226">
        <f>IFERROR(IF(RIGHT(VLOOKUP($A140,csapatok!$A:$BL,AE$271,FALSE),5)="Csere",VLOOKUP(LEFT(VLOOKUP($A140,csapatok!$A:$BL,AE$271,FALSE),LEN(VLOOKUP($A140,csapatok!$A:$BL,AE$271,FALSE))-6),'csapat-ranglista'!$A:$CC,AE$272,FALSE)/8,VLOOKUP(VLOOKUP($A140,csapatok!$A:$BL,AE$271,FALSE),'csapat-ranglista'!$A:$CC,AE$272,FALSE)/4),0)</f>
        <v>0</v>
      </c>
      <c r="AF140" s="226">
        <f>IFERROR(IF(RIGHT(VLOOKUP($A140,csapatok!$A:$BL,AF$271,FALSE),5)="Csere",VLOOKUP(LEFT(VLOOKUP($A140,csapatok!$A:$BL,AF$271,FALSE),LEN(VLOOKUP($A140,csapatok!$A:$BL,AF$271,FALSE))-6),'csapat-ranglista'!$A:$CC,AF$272,FALSE)/8,VLOOKUP(VLOOKUP($A140,csapatok!$A:$BL,AF$271,FALSE),'csapat-ranglista'!$A:$CC,AF$272,FALSE)/4),0)</f>
        <v>0</v>
      </c>
      <c r="AG140" s="226">
        <f>IFERROR(IF(RIGHT(VLOOKUP($A140,csapatok!$A:$BL,AG$271,FALSE),5)="Csere",VLOOKUP(LEFT(VLOOKUP($A140,csapatok!$A:$BL,AG$271,FALSE),LEN(VLOOKUP($A140,csapatok!$A:$BL,AG$271,FALSE))-6),'csapat-ranglista'!$A:$CC,AG$272,FALSE)/8,VLOOKUP(VLOOKUP($A140,csapatok!$A:$BL,AG$271,FALSE),'csapat-ranglista'!$A:$CC,AG$272,FALSE)/4),0)</f>
        <v>0</v>
      </c>
      <c r="AH140" s="226">
        <f>IFERROR(IF(RIGHT(VLOOKUP($A140,csapatok!$A:$BL,AH$271,FALSE),5)="Csere",VLOOKUP(LEFT(VLOOKUP($A140,csapatok!$A:$BL,AH$271,FALSE),LEN(VLOOKUP($A140,csapatok!$A:$BL,AH$271,FALSE))-6),'csapat-ranglista'!$A:$CC,AH$272,FALSE)/8,VLOOKUP(VLOOKUP($A140,csapatok!$A:$BL,AH$271,FALSE),'csapat-ranglista'!$A:$CC,AH$272,FALSE)/4),0)</f>
        <v>0</v>
      </c>
      <c r="AI140" s="226">
        <f>IFERROR(IF(RIGHT(VLOOKUP($A140,csapatok!$A:$BL,AI$271,FALSE),5)="Csere",VLOOKUP(LEFT(VLOOKUP($A140,csapatok!$A:$BL,AI$271,FALSE),LEN(VLOOKUP($A140,csapatok!$A:$BL,AI$271,FALSE))-6),'csapat-ranglista'!$A:$CC,AI$272,FALSE)/8,VLOOKUP(VLOOKUP($A140,csapatok!$A:$BL,AI$271,FALSE),'csapat-ranglista'!$A:$CC,AI$272,FALSE)/4),0)</f>
        <v>0</v>
      </c>
      <c r="AJ140" s="226">
        <f>IFERROR(IF(RIGHT(VLOOKUP($A140,csapatok!$A:$BL,AJ$271,FALSE),5)="Csere",VLOOKUP(LEFT(VLOOKUP($A140,csapatok!$A:$BL,AJ$271,FALSE),LEN(VLOOKUP($A140,csapatok!$A:$BL,AJ$271,FALSE))-6),'csapat-ranglista'!$A:$CC,AJ$272,FALSE)/8,VLOOKUP(VLOOKUP($A140,csapatok!$A:$BL,AJ$271,FALSE),'csapat-ranglista'!$A:$CC,AJ$272,FALSE)/2),0)</f>
        <v>0</v>
      </c>
      <c r="AK140" s="226">
        <f>IFERROR(IF(RIGHT(VLOOKUP($A140,csapatok!$A:$CN,AK$271,FALSE),5)="Csere",VLOOKUP(LEFT(VLOOKUP($A140,csapatok!$A:$CN,AK$271,FALSE),LEN(VLOOKUP($A140,csapatok!$A:$CN,AK$271,FALSE))-6),'csapat-ranglista'!$A:$CC,AK$272,FALSE)/8,VLOOKUP(VLOOKUP($A140,csapatok!$A:$CN,AK$271,FALSE),'csapat-ranglista'!$A:$CC,AK$272,FALSE)/4),0)</f>
        <v>0</v>
      </c>
      <c r="AL140" s="226">
        <f>IFERROR(IF(RIGHT(VLOOKUP($A140,csapatok!$A:$CN,AL$271,FALSE),5)="Csere",VLOOKUP(LEFT(VLOOKUP($A140,csapatok!$A:$CN,AL$271,FALSE),LEN(VLOOKUP($A140,csapatok!$A:$CN,AL$271,FALSE))-6),'csapat-ranglista'!$A:$CC,AL$272,FALSE)/8,VLOOKUP(VLOOKUP($A140,csapatok!$A:$CN,AL$271,FALSE),'csapat-ranglista'!$A:$CC,AL$272,FALSE)/4),0)</f>
        <v>0</v>
      </c>
      <c r="AM140" s="226">
        <f>IFERROR(IF(RIGHT(VLOOKUP($A140,csapatok!$A:$CN,AM$271,FALSE),5)="Csere",VLOOKUP(LEFT(VLOOKUP($A140,csapatok!$A:$CN,AM$271,FALSE),LEN(VLOOKUP($A140,csapatok!$A:$CN,AM$271,FALSE))-6),'csapat-ranglista'!$A:$CC,AM$272,FALSE)/8,VLOOKUP(VLOOKUP($A140,csapatok!$A:$CN,AM$271,FALSE),'csapat-ranglista'!$A:$CC,AM$272,FALSE)/4),0)</f>
        <v>0</v>
      </c>
      <c r="AN140" s="226">
        <f>IFERROR(IF(RIGHT(VLOOKUP($A140,csapatok!$A:$CN,AN$271,FALSE),5)="Csere",VLOOKUP(LEFT(VLOOKUP($A140,csapatok!$A:$CN,AN$271,FALSE),LEN(VLOOKUP($A140,csapatok!$A:$CN,AN$271,FALSE))-6),'csapat-ranglista'!$A:$CC,AN$272,FALSE)/8,VLOOKUP(VLOOKUP($A140,csapatok!$A:$CN,AN$271,FALSE),'csapat-ranglista'!$A:$CC,AN$272,FALSE)/4),0)</f>
        <v>0</v>
      </c>
      <c r="AO140" s="226">
        <f>IFERROR(IF(RIGHT(VLOOKUP($A140,csapatok!$A:$CN,AO$271,FALSE),5)="Csere",VLOOKUP(LEFT(VLOOKUP($A140,csapatok!$A:$CN,AO$271,FALSE),LEN(VLOOKUP($A140,csapatok!$A:$CN,AO$271,FALSE))-6),'csapat-ranglista'!$A:$CC,AO$272,FALSE)/8,VLOOKUP(VLOOKUP($A140,csapatok!$A:$CN,AO$271,FALSE),'csapat-ranglista'!$A:$CC,AO$272,FALSE)/4),0)</f>
        <v>0</v>
      </c>
      <c r="AP140" s="226">
        <f>IFERROR(IF(RIGHT(VLOOKUP($A140,csapatok!$A:$CN,AP$271,FALSE),5)="Csere",VLOOKUP(LEFT(VLOOKUP($A140,csapatok!$A:$CN,AP$271,FALSE),LEN(VLOOKUP($A140,csapatok!$A:$CN,AP$271,FALSE))-6),'csapat-ranglista'!$A:$CC,AP$272,FALSE)/8,VLOOKUP(VLOOKUP($A140,csapatok!$A:$CN,AP$271,FALSE),'csapat-ranglista'!$A:$CC,AP$272,FALSE)/4),0)</f>
        <v>0</v>
      </c>
      <c r="AQ140" s="226">
        <f>IFERROR(IF(RIGHT(VLOOKUP($A140,csapatok!$A:$CN,AQ$271,FALSE),5)="Csere",VLOOKUP(LEFT(VLOOKUP($A140,csapatok!$A:$CN,AQ$271,FALSE),LEN(VLOOKUP($A140,csapatok!$A:$CN,AQ$271,FALSE))-6),'csapat-ranglista'!$A:$CC,AQ$272,FALSE)/8,VLOOKUP(VLOOKUP($A140,csapatok!$A:$CN,AQ$271,FALSE),'csapat-ranglista'!$A:$CC,AQ$272,FALSE)/4),0)</f>
        <v>0</v>
      </c>
      <c r="AR140" s="226">
        <f>IFERROR(IF(RIGHT(VLOOKUP($A140,csapatok!$A:$CN,AR$271,FALSE),5)="Csere",VLOOKUP(LEFT(VLOOKUP($A140,csapatok!$A:$CN,AR$271,FALSE),LEN(VLOOKUP($A140,csapatok!$A:$CN,AR$271,FALSE))-6),'csapat-ranglista'!$A:$CC,AR$272,FALSE)/8,VLOOKUP(VLOOKUP($A140,csapatok!$A:$CN,AR$271,FALSE),'csapat-ranglista'!$A:$CC,AR$272,FALSE)/4),0)</f>
        <v>0</v>
      </c>
      <c r="AS140" s="226">
        <f>IFERROR(IF(RIGHT(VLOOKUP($A140,csapatok!$A:$CN,AS$271,FALSE),5)="Csere",VLOOKUP(LEFT(VLOOKUP($A140,csapatok!$A:$CN,AS$271,FALSE),LEN(VLOOKUP($A140,csapatok!$A:$CN,AS$271,FALSE))-6),'csapat-ranglista'!$A:$CC,AS$272,FALSE)/8,VLOOKUP(VLOOKUP($A140,csapatok!$A:$CN,AS$271,FALSE),'csapat-ranglista'!$A:$CC,AS$272,FALSE)/4),0)</f>
        <v>0</v>
      </c>
      <c r="AT140" s="226">
        <f>IFERROR(IF(RIGHT(VLOOKUP($A140,csapatok!$A:$CN,AT$271,FALSE),5)="Csere",VLOOKUP(LEFT(VLOOKUP($A140,csapatok!$A:$CN,AT$271,FALSE),LEN(VLOOKUP($A140,csapatok!$A:$CN,AT$271,FALSE))-6),'csapat-ranglista'!$A:$CC,AT$272,FALSE)/8,VLOOKUP(VLOOKUP($A140,csapatok!$A:$CN,AT$271,FALSE),'csapat-ranglista'!$A:$CC,AT$272,FALSE)/4),0)</f>
        <v>0</v>
      </c>
      <c r="AU140" s="226">
        <f>IFERROR(IF(RIGHT(VLOOKUP($A140,csapatok!$A:$CN,AU$271,FALSE),5)="Csere",VLOOKUP(LEFT(VLOOKUP($A140,csapatok!$A:$CN,AU$271,FALSE),LEN(VLOOKUP($A140,csapatok!$A:$CN,AU$271,FALSE))-6),'csapat-ranglista'!$A:$CC,AU$272,FALSE)/8,VLOOKUP(VLOOKUP($A140,csapatok!$A:$CN,AU$271,FALSE),'csapat-ranglista'!$A:$CC,AU$272,FALSE)/4),0)</f>
        <v>0</v>
      </c>
      <c r="AV140" s="226">
        <f>IFERROR(IF(RIGHT(VLOOKUP($A140,csapatok!$A:$CN,AV$271,FALSE),5)="Csere",VLOOKUP(LEFT(VLOOKUP($A140,csapatok!$A:$CN,AV$271,FALSE),LEN(VLOOKUP($A140,csapatok!$A:$CN,AV$271,FALSE))-6),'csapat-ranglista'!$A:$CC,AV$272,FALSE)/8,VLOOKUP(VLOOKUP($A140,csapatok!$A:$CN,AV$271,FALSE),'csapat-ranglista'!$A:$CC,AV$272,FALSE)/4),0)</f>
        <v>0</v>
      </c>
      <c r="AW140" s="226">
        <f>IFERROR(IF(RIGHT(VLOOKUP($A140,csapatok!$A:$CN,AW$271,FALSE),5)="Csere",VLOOKUP(LEFT(VLOOKUP($A140,csapatok!$A:$CN,AW$271,FALSE),LEN(VLOOKUP($A140,csapatok!$A:$CN,AW$271,FALSE))-6),'csapat-ranglista'!$A:$CC,AW$272,FALSE)/8,VLOOKUP(VLOOKUP($A140,csapatok!$A:$CN,AW$271,FALSE),'csapat-ranglista'!$A:$CC,AW$272,FALSE)/4),0)</f>
        <v>0</v>
      </c>
      <c r="AX140" s="226">
        <f>IFERROR(IF(RIGHT(VLOOKUP($A140,csapatok!$A:$CN,AX$271,FALSE),5)="Csere",VLOOKUP(LEFT(VLOOKUP($A140,csapatok!$A:$CN,AX$271,FALSE),LEN(VLOOKUP($A140,csapatok!$A:$CN,AX$271,FALSE))-6),'csapat-ranglista'!$A:$CC,AX$272,FALSE)/8,VLOOKUP(VLOOKUP($A140,csapatok!$A:$CN,AX$271,FALSE),'csapat-ranglista'!$A:$CC,AX$272,FALSE)/4),0)</f>
        <v>2.234599659784243</v>
      </c>
      <c r="AY140" s="226">
        <f>IFERROR(IF(RIGHT(VLOOKUP($A140,csapatok!$A:$GR,AY$271,FALSE),5)="Csere",VLOOKUP(LEFT(VLOOKUP($A140,csapatok!$A:$GR,AY$271,FALSE),LEN(VLOOKUP($A140,csapatok!$A:$GR,AY$271,FALSE))-6),'csapat-ranglista'!$A:$CC,AY$272,FALSE)/8,VLOOKUP(VLOOKUP($A140,csapatok!$A:$GR,AY$271,FALSE),'csapat-ranglista'!$A:$CC,AY$272,FALSE)/4),0)</f>
        <v>0</v>
      </c>
      <c r="AZ140" s="226">
        <f>IFERROR(IF(RIGHT(VLOOKUP($A140,csapatok!$A:$GR,AZ$271,FALSE),5)="Csere",VLOOKUP(LEFT(VLOOKUP($A140,csapatok!$A:$GR,AZ$271,FALSE),LEN(VLOOKUP($A140,csapatok!$A:$GR,AZ$271,FALSE))-6),'csapat-ranglista'!$A:$CC,AZ$272,FALSE)/8,VLOOKUP(VLOOKUP($A140,csapatok!$A:$GR,AZ$271,FALSE),'csapat-ranglista'!$A:$CC,AZ$272,FALSE)/4),0)</f>
        <v>0</v>
      </c>
      <c r="BA140" s="226">
        <f>IFERROR(IF(RIGHT(VLOOKUP($A140,csapatok!$A:$GR,BA$271,FALSE),5)="Csere",VLOOKUP(LEFT(VLOOKUP($A140,csapatok!$A:$GR,BA$271,FALSE),LEN(VLOOKUP($A140,csapatok!$A:$GR,BA$271,FALSE))-6),'csapat-ranglista'!$A:$CC,BA$272,FALSE)/8,VLOOKUP(VLOOKUP($A140,csapatok!$A:$GR,BA$271,FALSE),'csapat-ranglista'!$A:$CC,BA$272,FALSE)/4),0)</f>
        <v>0</v>
      </c>
      <c r="BB140" s="226">
        <f>IFERROR(IF(RIGHT(VLOOKUP($A140,csapatok!$A:$GR,BB$271,FALSE),5)="Csere",VLOOKUP(LEFT(VLOOKUP($A140,csapatok!$A:$GR,BB$271,FALSE),LEN(VLOOKUP($A140,csapatok!$A:$GR,BB$271,FALSE))-6),'csapat-ranglista'!$A:$CC,BB$272,FALSE)/8,VLOOKUP(VLOOKUP($A140,csapatok!$A:$GR,BB$271,FALSE),'csapat-ranglista'!$A:$CC,BB$272,FALSE)/4),0)</f>
        <v>0</v>
      </c>
      <c r="BC140" s="227">
        <f>versenyek!$ES$11*IFERROR(VLOOKUP(VLOOKUP($A140,versenyek!ER:ET,3,FALSE),szabalyok!$A$16:$B$23,2,FALSE)/4,0)</f>
        <v>0</v>
      </c>
      <c r="BD140" s="227">
        <f>versenyek!$EV$11*IFERROR(VLOOKUP(VLOOKUP($A140,versenyek!EU:EW,3,FALSE),szabalyok!$A$16:$B$23,2,FALSE)/4,0)</f>
        <v>0</v>
      </c>
      <c r="BE140" s="226">
        <f>IFERROR(IF(RIGHT(VLOOKUP($A140,csapatok!$A:$GR,BE$271,FALSE),5)="Csere",VLOOKUP(LEFT(VLOOKUP($A140,csapatok!$A:$GR,BE$271,FALSE),LEN(VLOOKUP($A140,csapatok!$A:$GR,BE$271,FALSE))-6),'csapat-ranglista'!$A:$CC,BE$272,FALSE)/8,VLOOKUP(VLOOKUP($A140,csapatok!$A:$GR,BE$271,FALSE),'csapat-ranglista'!$A:$CC,BE$272,FALSE)/4),0)</f>
        <v>0</v>
      </c>
      <c r="BF140" s="226">
        <f>IFERROR(IF(RIGHT(VLOOKUP($A140,csapatok!$A:$GR,BF$271,FALSE),5)="Csere",VLOOKUP(LEFT(VLOOKUP($A140,csapatok!$A:$GR,BF$271,FALSE),LEN(VLOOKUP($A140,csapatok!$A:$GR,BF$271,FALSE))-6),'csapat-ranglista'!$A:$CC,BF$272,FALSE)/8,VLOOKUP(VLOOKUP($A140,csapatok!$A:$GR,BF$271,FALSE),'csapat-ranglista'!$A:$CC,BF$272,FALSE)/4),0)</f>
        <v>0</v>
      </c>
      <c r="BG140" s="226">
        <f>IFERROR(IF(RIGHT(VLOOKUP($A140,csapatok!$A:$GR,BG$271,FALSE),5)="Csere",VLOOKUP(LEFT(VLOOKUP($A140,csapatok!$A:$GR,BG$271,FALSE),LEN(VLOOKUP($A140,csapatok!$A:$GR,BG$271,FALSE))-6),'csapat-ranglista'!$A:$CC,BG$272,FALSE)/8,VLOOKUP(VLOOKUP($A140,csapatok!$A:$GR,BG$271,FALSE),'csapat-ranglista'!$A:$CC,BG$272,FALSE)/4),0)</f>
        <v>0</v>
      </c>
      <c r="BH140" s="226">
        <f>IFERROR(IF(RIGHT(VLOOKUP($A140,csapatok!$A:$GR,BH$271,FALSE),5)="Csere",VLOOKUP(LEFT(VLOOKUP($A140,csapatok!$A:$GR,BH$271,FALSE),LEN(VLOOKUP($A140,csapatok!$A:$GR,BH$271,FALSE))-6),'csapat-ranglista'!$A:$CC,BH$272,FALSE)/8,VLOOKUP(VLOOKUP($A140,csapatok!$A:$GR,BH$271,FALSE),'csapat-ranglista'!$A:$CC,BH$272,FALSE)/4),0)</f>
        <v>0</v>
      </c>
      <c r="BI140" s="226">
        <f>IFERROR(IF(RIGHT(VLOOKUP($A140,csapatok!$A:$GR,BI$271,FALSE),5)="Csere",VLOOKUP(LEFT(VLOOKUP($A140,csapatok!$A:$GR,BI$271,FALSE),LEN(VLOOKUP($A140,csapatok!$A:$GR,BI$271,FALSE))-6),'csapat-ranglista'!$A:$CC,BI$272,FALSE)/8,VLOOKUP(VLOOKUP($A140,csapatok!$A:$GR,BI$271,FALSE),'csapat-ranglista'!$A:$CC,BI$272,FALSE)/4),0)</f>
        <v>0</v>
      </c>
      <c r="BJ140" s="226">
        <f>IFERROR(IF(RIGHT(VLOOKUP($A140,csapatok!$A:$GR,BJ$271,FALSE),5)="Csere",VLOOKUP(LEFT(VLOOKUP($A140,csapatok!$A:$GR,BJ$271,FALSE),LEN(VLOOKUP($A140,csapatok!$A:$GR,BJ$271,FALSE))-6),'csapat-ranglista'!$A:$CC,BJ$272,FALSE)/8,VLOOKUP(VLOOKUP($A140,csapatok!$A:$GR,BJ$271,FALSE),'csapat-ranglista'!$A:$CC,BJ$272,FALSE)/4),0)</f>
        <v>0</v>
      </c>
      <c r="BK140" s="226">
        <f>IFERROR(IF(RIGHT(VLOOKUP($A140,csapatok!$A:$GR,BK$271,FALSE),5)="Csere",VLOOKUP(LEFT(VLOOKUP($A140,csapatok!$A:$GR,BK$271,FALSE),LEN(VLOOKUP($A140,csapatok!$A:$GR,BK$271,FALSE))-6),'csapat-ranglista'!$A:$CC,BK$272,FALSE)/8,VLOOKUP(VLOOKUP($A140,csapatok!$A:$GR,BK$271,FALSE),'csapat-ranglista'!$A:$CC,BK$272,FALSE)/4),0)</f>
        <v>0</v>
      </c>
      <c r="BL140" s="226">
        <f>IFERROR(IF(RIGHT(VLOOKUP($A140,csapatok!$A:$GR,BL$271,FALSE),5)="Csere",VLOOKUP(LEFT(VLOOKUP($A140,csapatok!$A:$GR,BL$271,FALSE),LEN(VLOOKUP($A140,csapatok!$A:$GR,BL$271,FALSE))-6),'csapat-ranglista'!$A:$CC,BL$272,FALSE)/8,VLOOKUP(VLOOKUP($A140,csapatok!$A:$GR,BL$271,FALSE),'csapat-ranglista'!$A:$CC,BL$272,FALSE)/4),0)</f>
        <v>0</v>
      </c>
      <c r="BM140" s="226">
        <f>IFERROR(IF(RIGHT(VLOOKUP($A140,csapatok!$A:$GR,BM$271,FALSE),5)="Csere",VLOOKUP(LEFT(VLOOKUP($A140,csapatok!$A:$GR,BM$271,FALSE),LEN(VLOOKUP($A140,csapatok!$A:$GR,BM$271,FALSE))-6),'csapat-ranglista'!$A:$CC,BM$272,FALSE)/8,VLOOKUP(VLOOKUP($A140,csapatok!$A:$GR,BM$271,FALSE),'csapat-ranglista'!$A:$CC,BM$272,FALSE)/4),0)</f>
        <v>0</v>
      </c>
      <c r="BN140" s="226">
        <f>IFERROR(IF(RIGHT(VLOOKUP($A140,csapatok!$A:$GR,BN$271,FALSE),5)="Csere",VLOOKUP(LEFT(VLOOKUP($A140,csapatok!$A:$GR,BN$271,FALSE),LEN(VLOOKUP($A140,csapatok!$A:$GR,BN$271,FALSE))-6),'csapat-ranglista'!$A:$CC,BN$272,FALSE)/8,VLOOKUP(VLOOKUP($A140,csapatok!$A:$GR,BN$271,FALSE),'csapat-ranglista'!$A:$CC,BN$272,FALSE)/4),0)</f>
        <v>0</v>
      </c>
      <c r="BO140" s="226">
        <f>IFERROR(IF(RIGHT(VLOOKUP($A140,csapatok!$A:$GR,BO$271,FALSE),5)="Csere",VLOOKUP(LEFT(VLOOKUP($A140,csapatok!$A:$GR,BO$271,FALSE),LEN(VLOOKUP($A140,csapatok!$A:$GR,BO$271,FALSE))-6),'csapat-ranglista'!$A:$CC,BO$272,FALSE)/8,VLOOKUP(VLOOKUP($A140,csapatok!$A:$GR,BO$271,FALSE),'csapat-ranglista'!$A:$CC,BO$272,FALSE)/4),0)</f>
        <v>0</v>
      </c>
      <c r="BP140" s="226">
        <f>IFERROR(IF(RIGHT(VLOOKUP($A140,csapatok!$A:$GR,BP$271,FALSE),5)="Csere",VLOOKUP(LEFT(VLOOKUP($A140,csapatok!$A:$GR,BP$271,FALSE),LEN(VLOOKUP($A140,csapatok!$A:$GR,BP$271,FALSE))-6),'csapat-ranglista'!$A:$CC,BP$272,FALSE)/8,VLOOKUP(VLOOKUP($A140,csapatok!$A:$GR,BP$271,FALSE),'csapat-ranglista'!$A:$CC,BP$272,FALSE)/4),0)</f>
        <v>0</v>
      </c>
      <c r="BQ140" s="226">
        <f>IFERROR(IF(RIGHT(VLOOKUP($A140,csapatok!$A:$GR,BQ$271,FALSE),5)="Csere",VLOOKUP(LEFT(VLOOKUP($A140,csapatok!$A:$GR,BQ$271,FALSE),LEN(VLOOKUP($A140,csapatok!$A:$GR,BQ$271,FALSE))-6),'csapat-ranglista'!$A:$CC,BQ$272,FALSE)/8,VLOOKUP(VLOOKUP($A140,csapatok!$A:$GR,BQ$271,FALSE),'csapat-ranglista'!$A:$CC,BQ$272,FALSE)/4),0)</f>
        <v>0</v>
      </c>
      <c r="BR140" s="226">
        <f>IFERROR(IF(RIGHT(VLOOKUP($A140,csapatok!$A:$GR,BR$271,FALSE),5)="Csere",VLOOKUP(LEFT(VLOOKUP($A140,csapatok!$A:$GR,BR$271,FALSE),LEN(VLOOKUP($A140,csapatok!$A:$GR,BR$271,FALSE))-6),'csapat-ranglista'!$A:$CC,BR$272,FALSE)/8,VLOOKUP(VLOOKUP($A140,csapatok!$A:$GR,BR$271,FALSE),'csapat-ranglista'!$A:$CC,BR$272,FALSE)/4),0)</f>
        <v>0</v>
      </c>
      <c r="BS140" s="226">
        <f>IFERROR(IF(RIGHT(VLOOKUP($A140,csapatok!$A:$GR,BS$271,FALSE),5)="Csere",VLOOKUP(LEFT(VLOOKUP($A140,csapatok!$A:$GR,BS$271,FALSE),LEN(VLOOKUP($A140,csapatok!$A:$GR,BS$271,FALSE))-6),'csapat-ranglista'!$A:$CC,BS$272,FALSE)/8,VLOOKUP(VLOOKUP($A140,csapatok!$A:$GR,BS$271,FALSE),'csapat-ranglista'!$A:$CC,BS$272,FALSE)/4),0)</f>
        <v>0</v>
      </c>
      <c r="BT140" s="226">
        <f>IFERROR(IF(RIGHT(VLOOKUP($A140,csapatok!$A:$GR,BT$271,FALSE),5)="Csere",VLOOKUP(LEFT(VLOOKUP($A140,csapatok!$A:$GR,BT$271,FALSE),LEN(VLOOKUP($A140,csapatok!$A:$GR,BT$271,FALSE))-6),'csapat-ranglista'!$A:$CC,BT$272,FALSE)/8,VLOOKUP(VLOOKUP($A140,csapatok!$A:$GR,BT$271,FALSE),'csapat-ranglista'!$A:$CC,BT$272,FALSE)/4),0)</f>
        <v>0</v>
      </c>
      <c r="BU140" s="226">
        <f>IFERROR(IF(RIGHT(VLOOKUP($A140,csapatok!$A:$GR,BU$271,FALSE),5)="Csere",VLOOKUP(LEFT(VLOOKUP($A140,csapatok!$A:$GR,BU$271,FALSE),LEN(VLOOKUP($A140,csapatok!$A:$GR,BU$271,FALSE))-6),'csapat-ranglista'!$A:$CC,BU$272,FALSE)/8,VLOOKUP(VLOOKUP($A140,csapatok!$A:$GR,BU$271,FALSE),'csapat-ranglista'!$A:$CC,BU$272,FALSE)/4),0)</f>
        <v>0</v>
      </c>
      <c r="BV140" s="226">
        <f>IFERROR(IF(RIGHT(VLOOKUP($A140,csapatok!$A:$GR,BV$271,FALSE),5)="Csere",VLOOKUP(LEFT(VLOOKUP($A140,csapatok!$A:$GR,BV$271,FALSE),LEN(VLOOKUP($A140,csapatok!$A:$GR,BV$271,FALSE))-6),'csapat-ranglista'!$A:$CC,BV$272,FALSE)/8,VLOOKUP(VLOOKUP($A140,csapatok!$A:$GR,BV$271,FALSE),'csapat-ranglista'!$A:$CC,BV$272,FALSE)/4),0)</f>
        <v>0</v>
      </c>
      <c r="BW140" s="226">
        <f>IFERROR(IF(RIGHT(VLOOKUP($A140,csapatok!$A:$GR,BW$271,FALSE),5)="Csere",VLOOKUP(LEFT(VLOOKUP($A140,csapatok!$A:$GR,BW$271,FALSE),LEN(VLOOKUP($A140,csapatok!$A:$GR,BW$271,FALSE))-6),'csapat-ranglista'!$A:$CC,BW$272,FALSE)/8,VLOOKUP(VLOOKUP($A140,csapatok!$A:$GR,BW$271,FALSE),'csapat-ranglista'!$A:$CC,BW$272,FALSE)/4),0)</f>
        <v>0</v>
      </c>
      <c r="BX140" s="226">
        <f>IFERROR(IF(RIGHT(VLOOKUP($A140,csapatok!$A:$GR,BX$271,FALSE),5)="Csere",VLOOKUP(LEFT(VLOOKUP($A140,csapatok!$A:$GR,BX$271,FALSE),LEN(VLOOKUP($A140,csapatok!$A:$GR,BX$271,FALSE))-6),'csapat-ranglista'!$A:$CC,BX$272,FALSE)/8,VLOOKUP(VLOOKUP($A140,csapatok!$A:$GR,BX$271,FALSE),'csapat-ranglista'!$A:$CC,BX$272,FALSE)/4),0)</f>
        <v>0</v>
      </c>
      <c r="BY140" s="226">
        <f>IFERROR(IF(RIGHT(VLOOKUP($A140,csapatok!$A:$GR,BY$271,FALSE),5)="Csere",VLOOKUP(LEFT(VLOOKUP($A140,csapatok!$A:$GR,BY$271,FALSE),LEN(VLOOKUP($A140,csapatok!$A:$GR,BY$271,FALSE))-6),'csapat-ranglista'!$A:$CC,BY$272,FALSE)/8,VLOOKUP(VLOOKUP($A140,csapatok!$A:$GR,BY$271,FALSE),'csapat-ranglista'!$A:$CC,BY$272,FALSE)/4),0)</f>
        <v>0</v>
      </c>
      <c r="BZ140" s="226">
        <f>IFERROR(IF(RIGHT(VLOOKUP($A140,csapatok!$A:$GR,BZ$271,FALSE),5)="Csere",VLOOKUP(LEFT(VLOOKUP($A140,csapatok!$A:$GR,BZ$271,FALSE),LEN(VLOOKUP($A140,csapatok!$A:$GR,BZ$271,FALSE))-6),'csapat-ranglista'!$A:$CC,BZ$272,FALSE)/8,VLOOKUP(VLOOKUP($A140,csapatok!$A:$GR,BZ$271,FALSE),'csapat-ranglista'!$A:$CC,BZ$272,FALSE)/4),0)</f>
        <v>0</v>
      </c>
      <c r="CA140" s="226">
        <f>IFERROR(IF(RIGHT(VLOOKUP($A140,csapatok!$A:$GR,CA$271,FALSE),5)="Csere",VLOOKUP(LEFT(VLOOKUP($A140,csapatok!$A:$GR,CA$271,FALSE),LEN(VLOOKUP($A140,csapatok!$A:$GR,CA$271,FALSE))-6),'csapat-ranglista'!$A:$CC,CA$272,FALSE)/8,VLOOKUP(VLOOKUP($A140,csapatok!$A:$GR,CA$271,FALSE),'csapat-ranglista'!$A:$CC,CA$272,FALSE)/4),0)</f>
        <v>0</v>
      </c>
      <c r="CB140" s="226">
        <f>IFERROR(IF(RIGHT(VLOOKUP($A140,csapatok!$A:$GR,CB$271,FALSE),5)="Csere",VLOOKUP(LEFT(VLOOKUP($A140,csapatok!$A:$GR,CB$271,FALSE),LEN(VLOOKUP($A140,csapatok!$A:$GR,CB$271,FALSE))-6),'csapat-ranglista'!$A:$CC,CB$272,FALSE)/8,VLOOKUP(VLOOKUP($A140,csapatok!$A:$GR,CB$271,FALSE),'csapat-ranglista'!$A:$CC,CB$272,FALSE)/4),0)</f>
        <v>0</v>
      </c>
      <c r="CC140" s="226">
        <f>IFERROR(IF(RIGHT(VLOOKUP($A140,csapatok!$A:$GR,CC$271,FALSE),5)="Csere",VLOOKUP(LEFT(VLOOKUP($A140,csapatok!$A:$GR,CC$271,FALSE),LEN(VLOOKUP($A140,csapatok!$A:$GR,CC$271,FALSE))-6),'csapat-ranglista'!$A:$CC,CC$272,FALSE)/8,VLOOKUP(VLOOKUP($A140,csapatok!$A:$GR,CC$271,FALSE),'csapat-ranglista'!$A:$CC,CC$272,FALSE)/4),0)</f>
        <v>0</v>
      </c>
      <c r="CD140" s="226">
        <f>IFERROR(IF(RIGHT(VLOOKUP($A140,csapatok!$A:$GR,CD$271,FALSE),5)="Csere",VLOOKUP(LEFT(VLOOKUP($A140,csapatok!$A:$GR,CD$271,FALSE),LEN(VLOOKUP($A140,csapatok!$A:$GR,CD$271,FALSE))-6),'csapat-ranglista'!$A:$CC,CD$272,FALSE)/8,VLOOKUP(VLOOKUP($A140,csapatok!$A:$GR,CD$271,FALSE),'csapat-ranglista'!$A:$CC,CD$272,FALSE)/4),0)</f>
        <v>0</v>
      </c>
      <c r="CE140" s="226">
        <f>IFERROR(IF(RIGHT(VLOOKUP($A140,csapatok!$A:$GR,CE$271,FALSE),5)="Csere",VLOOKUP(LEFT(VLOOKUP($A140,csapatok!$A:$GR,CE$271,FALSE),LEN(VLOOKUP($A140,csapatok!$A:$GR,CE$271,FALSE))-6),'csapat-ranglista'!$A:$CC,CE$272,FALSE)/8,VLOOKUP(VLOOKUP($A140,csapatok!$A:$GR,CE$271,FALSE),'csapat-ranglista'!$A:$CC,CE$272,FALSE)/4),0)</f>
        <v>0</v>
      </c>
      <c r="CF140" s="226">
        <f>IFERROR(IF(RIGHT(VLOOKUP($A140,csapatok!$A:$GR,CF$271,FALSE),5)="Csere",VLOOKUP(LEFT(VLOOKUP($A140,csapatok!$A:$GR,CF$271,FALSE),LEN(VLOOKUP($A140,csapatok!$A:$GR,CF$271,FALSE))-6),'csapat-ranglista'!$A:$CC,CF$272,FALSE)/8,VLOOKUP(VLOOKUP($A140,csapatok!$A:$GR,CF$271,FALSE),'csapat-ranglista'!$A:$CC,CF$272,FALSE)/4),0)</f>
        <v>0</v>
      </c>
      <c r="CG140" s="226">
        <f>IFERROR(IF(RIGHT(VLOOKUP($A140,csapatok!$A:$GR,CG$271,FALSE),5)="Csere",VLOOKUP(LEFT(VLOOKUP($A140,csapatok!$A:$GR,CG$271,FALSE),LEN(VLOOKUP($A140,csapatok!$A:$GR,CG$271,FALSE))-6),'csapat-ranglista'!$A:$CC,CG$272,FALSE)/8,VLOOKUP(VLOOKUP($A140,csapatok!$A:$GR,CG$271,FALSE),'csapat-ranglista'!$A:$CC,CG$272,FALSE)/4),0)</f>
        <v>0</v>
      </c>
      <c r="CH140" s="226">
        <f>IFERROR(IF(RIGHT(VLOOKUP($A140,csapatok!$A:$GR,CH$271,FALSE),5)="Csere",VLOOKUP(LEFT(VLOOKUP($A140,csapatok!$A:$GR,CH$271,FALSE),LEN(VLOOKUP($A140,csapatok!$A:$GR,CH$271,FALSE))-6),'csapat-ranglista'!$A:$CC,CH$272,FALSE)/8,VLOOKUP(VLOOKUP($A140,csapatok!$A:$GR,CH$271,FALSE),'csapat-ranglista'!$A:$CC,CH$272,FALSE)/4),0)</f>
        <v>0</v>
      </c>
      <c r="CI140" s="226">
        <f>IFERROR(IF(RIGHT(VLOOKUP($A140,csapatok!$A:$GR,CI$271,FALSE),5)="Csere",VLOOKUP(LEFT(VLOOKUP($A140,csapatok!$A:$GR,CI$271,FALSE),LEN(VLOOKUP($A140,csapatok!$A:$GR,CI$271,FALSE))-6),'csapat-ranglista'!$A:$CC,CI$272,FALSE)/8,VLOOKUP(VLOOKUP($A140,csapatok!$A:$GR,CI$271,FALSE),'csapat-ranglista'!$A:$CC,CI$272,FALSE)/4),0)</f>
        <v>0</v>
      </c>
      <c r="CJ140" s="227">
        <f>versenyek!$IQ$11*IFERROR(VLOOKUP(VLOOKUP($A140,versenyek!IP:IR,3,FALSE),szabalyok!$A$16:$B$23,2,FALSE)/4,0)</f>
        <v>0</v>
      </c>
      <c r="CK140" s="227">
        <f>versenyek!$IT$11*IFERROR(VLOOKUP(VLOOKUP($A140,versenyek!IS:IU,3,FALSE),szabalyok!$A$16:$B$23,2,FALSE)/4,0)</f>
        <v>0</v>
      </c>
      <c r="CL140" s="226"/>
      <c r="CM140" s="250">
        <f t="shared" si="6"/>
        <v>0</v>
      </c>
    </row>
    <row r="141" spans="1:91">
      <c r="A141" s="32" t="s">
        <v>54</v>
      </c>
      <c r="B141" s="132"/>
      <c r="C141" s="133" t="str">
        <f t="shared" si="5"/>
        <v/>
      </c>
      <c r="D141" s="32" t="s">
        <v>101</v>
      </c>
      <c r="E141" s="47">
        <v>0</v>
      </c>
      <c r="F141" s="32">
        <v>0</v>
      </c>
      <c r="G141" s="32">
        <v>0</v>
      </c>
      <c r="H141" s="32">
        <v>0</v>
      </c>
      <c r="I141" s="32">
        <v>0</v>
      </c>
      <c r="J141" s="32">
        <v>0</v>
      </c>
      <c r="K141" s="32">
        <v>0</v>
      </c>
      <c r="L141" s="32">
        <v>0</v>
      </c>
      <c r="M141" s="32">
        <v>0</v>
      </c>
      <c r="N141" s="32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0</v>
      </c>
      <c r="X141" s="32">
        <f>IFERROR(IF(RIGHT(VLOOKUP($A141,csapatok!$A:$BL,X$271,FALSE),5)="Csere",VLOOKUP(LEFT(VLOOKUP($A141,csapatok!$A:$BL,X$271,FALSE),LEN(VLOOKUP($A141,csapatok!$A:$BL,X$271,FALSE))-6),'csapat-ranglista'!$A:$CC,X$272,FALSE)/8,VLOOKUP(VLOOKUP($A141,csapatok!$A:$BL,X$271,FALSE),'csapat-ranglista'!$A:$CC,X$272,FALSE)/4),0)</f>
        <v>0</v>
      </c>
      <c r="Y141" s="32">
        <f>IFERROR(IF(RIGHT(VLOOKUP($A141,csapatok!$A:$BL,Y$271,FALSE),5)="Csere",VLOOKUP(LEFT(VLOOKUP($A141,csapatok!$A:$BL,Y$271,FALSE),LEN(VLOOKUP($A141,csapatok!$A:$BL,Y$271,FALSE))-6),'csapat-ranglista'!$A:$CC,Y$272,FALSE)/8,VLOOKUP(VLOOKUP($A141,csapatok!$A:$BL,Y$271,FALSE),'csapat-ranglista'!$A:$CC,Y$272,FALSE)/4),0)</f>
        <v>0</v>
      </c>
      <c r="Z141" s="32">
        <f>IFERROR(IF(RIGHT(VLOOKUP($A141,csapatok!$A:$BL,Z$271,FALSE),5)="Csere",VLOOKUP(LEFT(VLOOKUP($A141,csapatok!$A:$BL,Z$271,FALSE),LEN(VLOOKUP($A141,csapatok!$A:$BL,Z$271,FALSE))-6),'csapat-ranglista'!$A:$CC,Z$272,FALSE)/8,VLOOKUP(VLOOKUP($A141,csapatok!$A:$BL,Z$271,FALSE),'csapat-ranglista'!$A:$CC,Z$272,FALSE)/4),0)</f>
        <v>0</v>
      </c>
      <c r="AA141" s="32">
        <f>IFERROR(IF(RIGHT(VLOOKUP($A141,csapatok!$A:$BL,AA$271,FALSE),5)="Csere",VLOOKUP(LEFT(VLOOKUP($A141,csapatok!$A:$BL,AA$271,FALSE),LEN(VLOOKUP($A141,csapatok!$A:$BL,AA$271,FALSE))-6),'csapat-ranglista'!$A:$CC,AA$272,FALSE)/8,VLOOKUP(VLOOKUP($A141,csapatok!$A:$BL,AA$271,FALSE),'csapat-ranglista'!$A:$CC,AA$272,FALSE)/4),0)</f>
        <v>0</v>
      </c>
      <c r="AB141" s="226">
        <f>IFERROR(IF(RIGHT(VLOOKUP($A141,csapatok!$A:$BL,AB$271,FALSE),5)="Csere",VLOOKUP(LEFT(VLOOKUP($A141,csapatok!$A:$BL,AB$271,FALSE),LEN(VLOOKUP($A141,csapatok!$A:$BL,AB$271,FALSE))-6),'csapat-ranglista'!$A:$CC,AB$272,FALSE)/8,VLOOKUP(VLOOKUP($A141,csapatok!$A:$BL,AB$271,FALSE),'csapat-ranglista'!$A:$CC,AB$272,FALSE)/4),0)</f>
        <v>0</v>
      </c>
      <c r="AC141" s="226">
        <f>IFERROR(IF(RIGHT(VLOOKUP($A141,csapatok!$A:$BL,AC$271,FALSE),5)="Csere",VLOOKUP(LEFT(VLOOKUP($A141,csapatok!$A:$BL,AC$271,FALSE),LEN(VLOOKUP($A141,csapatok!$A:$BL,AC$271,FALSE))-6),'csapat-ranglista'!$A:$CC,AC$272,FALSE)/8,VLOOKUP(VLOOKUP($A141,csapatok!$A:$BL,AC$271,FALSE),'csapat-ranglista'!$A:$CC,AC$272,FALSE)/4),0)</f>
        <v>0</v>
      </c>
      <c r="AD141" s="226">
        <f>IFERROR(IF(RIGHT(VLOOKUP($A141,csapatok!$A:$BL,AD$271,FALSE),5)="Csere",VLOOKUP(LEFT(VLOOKUP($A141,csapatok!$A:$BL,AD$271,FALSE),LEN(VLOOKUP($A141,csapatok!$A:$BL,AD$271,FALSE))-6),'csapat-ranglista'!$A:$CC,AD$272,FALSE)/8,VLOOKUP(VLOOKUP($A141,csapatok!$A:$BL,AD$271,FALSE),'csapat-ranglista'!$A:$CC,AD$272,FALSE)/4),0)</f>
        <v>0</v>
      </c>
      <c r="AE141" s="226">
        <f>IFERROR(IF(RIGHT(VLOOKUP($A141,csapatok!$A:$BL,AE$271,FALSE),5)="Csere",VLOOKUP(LEFT(VLOOKUP($A141,csapatok!$A:$BL,AE$271,FALSE),LEN(VLOOKUP($A141,csapatok!$A:$BL,AE$271,FALSE))-6),'csapat-ranglista'!$A:$CC,AE$272,FALSE)/8,VLOOKUP(VLOOKUP($A141,csapatok!$A:$BL,AE$271,FALSE),'csapat-ranglista'!$A:$CC,AE$272,FALSE)/4),0)</f>
        <v>0</v>
      </c>
      <c r="AF141" s="226">
        <f>IFERROR(IF(RIGHT(VLOOKUP($A141,csapatok!$A:$BL,AF$271,FALSE),5)="Csere",VLOOKUP(LEFT(VLOOKUP($A141,csapatok!$A:$BL,AF$271,FALSE),LEN(VLOOKUP($A141,csapatok!$A:$BL,AF$271,FALSE))-6),'csapat-ranglista'!$A:$CC,AF$272,FALSE)/8,VLOOKUP(VLOOKUP($A141,csapatok!$A:$BL,AF$271,FALSE),'csapat-ranglista'!$A:$CC,AF$272,FALSE)/4),0)</f>
        <v>0</v>
      </c>
      <c r="AG141" s="226">
        <f>IFERROR(IF(RIGHT(VLOOKUP($A141,csapatok!$A:$BL,AG$271,FALSE),5)="Csere",VLOOKUP(LEFT(VLOOKUP($A141,csapatok!$A:$BL,AG$271,FALSE),LEN(VLOOKUP($A141,csapatok!$A:$BL,AG$271,FALSE))-6),'csapat-ranglista'!$A:$CC,AG$272,FALSE)/8,VLOOKUP(VLOOKUP($A141,csapatok!$A:$BL,AG$271,FALSE),'csapat-ranglista'!$A:$CC,AG$272,FALSE)/4),0)</f>
        <v>0</v>
      </c>
      <c r="AH141" s="226">
        <f>IFERROR(IF(RIGHT(VLOOKUP($A141,csapatok!$A:$BL,AH$271,FALSE),5)="Csere",VLOOKUP(LEFT(VLOOKUP($A141,csapatok!$A:$BL,AH$271,FALSE),LEN(VLOOKUP($A141,csapatok!$A:$BL,AH$271,FALSE))-6),'csapat-ranglista'!$A:$CC,AH$272,FALSE)/8,VLOOKUP(VLOOKUP($A141,csapatok!$A:$BL,AH$271,FALSE),'csapat-ranglista'!$A:$CC,AH$272,FALSE)/4),0)</f>
        <v>0</v>
      </c>
      <c r="AI141" s="226">
        <f>IFERROR(IF(RIGHT(VLOOKUP($A141,csapatok!$A:$BL,AI$271,FALSE),5)="Csere",VLOOKUP(LEFT(VLOOKUP($A141,csapatok!$A:$BL,AI$271,FALSE),LEN(VLOOKUP($A141,csapatok!$A:$BL,AI$271,FALSE))-6),'csapat-ranglista'!$A:$CC,AI$272,FALSE)/8,VLOOKUP(VLOOKUP($A141,csapatok!$A:$BL,AI$271,FALSE),'csapat-ranglista'!$A:$CC,AI$272,FALSE)/4),0)</f>
        <v>0</v>
      </c>
      <c r="AJ141" s="226">
        <f>IFERROR(IF(RIGHT(VLOOKUP($A141,csapatok!$A:$BL,AJ$271,FALSE),5)="Csere",VLOOKUP(LEFT(VLOOKUP($A141,csapatok!$A:$BL,AJ$271,FALSE),LEN(VLOOKUP($A141,csapatok!$A:$BL,AJ$271,FALSE))-6),'csapat-ranglista'!$A:$CC,AJ$272,FALSE)/8,VLOOKUP(VLOOKUP($A141,csapatok!$A:$BL,AJ$271,FALSE),'csapat-ranglista'!$A:$CC,AJ$272,FALSE)/2),0)</f>
        <v>0</v>
      </c>
      <c r="AK141" s="226">
        <f>IFERROR(IF(RIGHT(VLOOKUP($A141,csapatok!$A:$CN,AK$271,FALSE),5)="Csere",VLOOKUP(LEFT(VLOOKUP($A141,csapatok!$A:$CN,AK$271,FALSE),LEN(VLOOKUP($A141,csapatok!$A:$CN,AK$271,FALSE))-6),'csapat-ranglista'!$A:$CC,AK$272,FALSE)/8,VLOOKUP(VLOOKUP($A141,csapatok!$A:$CN,AK$271,FALSE),'csapat-ranglista'!$A:$CC,AK$272,FALSE)/4),0)</f>
        <v>0</v>
      </c>
      <c r="AL141" s="226">
        <f>IFERROR(IF(RIGHT(VLOOKUP($A141,csapatok!$A:$CN,AL$271,FALSE),5)="Csere",VLOOKUP(LEFT(VLOOKUP($A141,csapatok!$A:$CN,AL$271,FALSE),LEN(VLOOKUP($A141,csapatok!$A:$CN,AL$271,FALSE))-6),'csapat-ranglista'!$A:$CC,AL$272,FALSE)/8,VLOOKUP(VLOOKUP($A141,csapatok!$A:$CN,AL$271,FALSE),'csapat-ranglista'!$A:$CC,AL$272,FALSE)/4),0)</f>
        <v>0</v>
      </c>
      <c r="AM141" s="226">
        <f>IFERROR(IF(RIGHT(VLOOKUP($A141,csapatok!$A:$CN,AM$271,FALSE),5)="Csere",VLOOKUP(LEFT(VLOOKUP($A141,csapatok!$A:$CN,AM$271,FALSE),LEN(VLOOKUP($A141,csapatok!$A:$CN,AM$271,FALSE))-6),'csapat-ranglista'!$A:$CC,AM$272,FALSE)/8,VLOOKUP(VLOOKUP($A141,csapatok!$A:$CN,AM$271,FALSE),'csapat-ranglista'!$A:$CC,AM$272,FALSE)/4),0)</f>
        <v>0</v>
      </c>
      <c r="AN141" s="226">
        <f>IFERROR(IF(RIGHT(VLOOKUP($A141,csapatok!$A:$CN,AN$271,FALSE),5)="Csere",VLOOKUP(LEFT(VLOOKUP($A141,csapatok!$A:$CN,AN$271,FALSE),LEN(VLOOKUP($A141,csapatok!$A:$CN,AN$271,FALSE))-6),'csapat-ranglista'!$A:$CC,AN$272,FALSE)/8,VLOOKUP(VLOOKUP($A141,csapatok!$A:$CN,AN$271,FALSE),'csapat-ranglista'!$A:$CC,AN$272,FALSE)/4),0)</f>
        <v>0</v>
      </c>
      <c r="AO141" s="226">
        <f>IFERROR(IF(RIGHT(VLOOKUP($A141,csapatok!$A:$CN,AO$271,FALSE),5)="Csere",VLOOKUP(LEFT(VLOOKUP($A141,csapatok!$A:$CN,AO$271,FALSE),LEN(VLOOKUP($A141,csapatok!$A:$CN,AO$271,FALSE))-6),'csapat-ranglista'!$A:$CC,AO$272,FALSE)/8,VLOOKUP(VLOOKUP($A141,csapatok!$A:$CN,AO$271,FALSE),'csapat-ranglista'!$A:$CC,AO$272,FALSE)/4),0)</f>
        <v>0</v>
      </c>
      <c r="AP141" s="226">
        <f>IFERROR(IF(RIGHT(VLOOKUP($A141,csapatok!$A:$CN,AP$271,FALSE),5)="Csere",VLOOKUP(LEFT(VLOOKUP($A141,csapatok!$A:$CN,AP$271,FALSE),LEN(VLOOKUP($A141,csapatok!$A:$CN,AP$271,FALSE))-6),'csapat-ranglista'!$A:$CC,AP$272,FALSE)/8,VLOOKUP(VLOOKUP($A141,csapatok!$A:$CN,AP$271,FALSE),'csapat-ranglista'!$A:$CC,AP$272,FALSE)/4),0)</f>
        <v>0</v>
      </c>
      <c r="AQ141" s="226">
        <f>IFERROR(IF(RIGHT(VLOOKUP($A141,csapatok!$A:$CN,AQ$271,FALSE),5)="Csere",VLOOKUP(LEFT(VLOOKUP($A141,csapatok!$A:$CN,AQ$271,FALSE),LEN(VLOOKUP($A141,csapatok!$A:$CN,AQ$271,FALSE))-6),'csapat-ranglista'!$A:$CC,AQ$272,FALSE)/8,VLOOKUP(VLOOKUP($A141,csapatok!$A:$CN,AQ$271,FALSE),'csapat-ranglista'!$A:$CC,AQ$272,FALSE)/4),0)</f>
        <v>0</v>
      </c>
      <c r="AR141" s="226">
        <f>IFERROR(IF(RIGHT(VLOOKUP($A141,csapatok!$A:$CN,AR$271,FALSE),5)="Csere",VLOOKUP(LEFT(VLOOKUP($A141,csapatok!$A:$CN,AR$271,FALSE),LEN(VLOOKUP($A141,csapatok!$A:$CN,AR$271,FALSE))-6),'csapat-ranglista'!$A:$CC,AR$272,FALSE)/8,VLOOKUP(VLOOKUP($A141,csapatok!$A:$CN,AR$271,FALSE),'csapat-ranglista'!$A:$CC,AR$272,FALSE)/4),0)</f>
        <v>0</v>
      </c>
      <c r="AS141" s="226">
        <f>IFERROR(IF(RIGHT(VLOOKUP($A141,csapatok!$A:$CN,AS$271,FALSE),5)="Csere",VLOOKUP(LEFT(VLOOKUP($A141,csapatok!$A:$CN,AS$271,FALSE),LEN(VLOOKUP($A141,csapatok!$A:$CN,AS$271,FALSE))-6),'csapat-ranglista'!$A:$CC,AS$272,FALSE)/8,VLOOKUP(VLOOKUP($A141,csapatok!$A:$CN,AS$271,FALSE),'csapat-ranglista'!$A:$CC,AS$272,FALSE)/4),0)</f>
        <v>0</v>
      </c>
      <c r="AT141" s="226">
        <f>IFERROR(IF(RIGHT(VLOOKUP($A141,csapatok!$A:$CN,AT$271,FALSE),5)="Csere",VLOOKUP(LEFT(VLOOKUP($A141,csapatok!$A:$CN,AT$271,FALSE),LEN(VLOOKUP($A141,csapatok!$A:$CN,AT$271,FALSE))-6),'csapat-ranglista'!$A:$CC,AT$272,FALSE)/8,VLOOKUP(VLOOKUP($A141,csapatok!$A:$CN,AT$271,FALSE),'csapat-ranglista'!$A:$CC,AT$272,FALSE)/4),0)</f>
        <v>0</v>
      </c>
      <c r="AU141" s="226">
        <f>IFERROR(IF(RIGHT(VLOOKUP($A141,csapatok!$A:$CN,AU$271,FALSE),5)="Csere",VLOOKUP(LEFT(VLOOKUP($A141,csapatok!$A:$CN,AU$271,FALSE),LEN(VLOOKUP($A141,csapatok!$A:$CN,AU$271,FALSE))-6),'csapat-ranglista'!$A:$CC,AU$272,FALSE)/8,VLOOKUP(VLOOKUP($A141,csapatok!$A:$CN,AU$271,FALSE),'csapat-ranglista'!$A:$CC,AU$272,FALSE)/4),0)</f>
        <v>0</v>
      </c>
      <c r="AV141" s="226">
        <f>IFERROR(IF(RIGHT(VLOOKUP($A141,csapatok!$A:$CN,AV$271,FALSE),5)="Csere",VLOOKUP(LEFT(VLOOKUP($A141,csapatok!$A:$CN,AV$271,FALSE),LEN(VLOOKUP($A141,csapatok!$A:$CN,AV$271,FALSE))-6),'csapat-ranglista'!$A:$CC,AV$272,FALSE)/8,VLOOKUP(VLOOKUP($A141,csapatok!$A:$CN,AV$271,FALSE),'csapat-ranglista'!$A:$CC,AV$272,FALSE)/4),0)</f>
        <v>0</v>
      </c>
      <c r="AW141" s="226">
        <f>IFERROR(IF(RIGHT(VLOOKUP($A141,csapatok!$A:$CN,AW$271,FALSE),5)="Csere",VLOOKUP(LEFT(VLOOKUP($A141,csapatok!$A:$CN,AW$271,FALSE),LEN(VLOOKUP($A141,csapatok!$A:$CN,AW$271,FALSE))-6),'csapat-ranglista'!$A:$CC,AW$272,FALSE)/8,VLOOKUP(VLOOKUP($A141,csapatok!$A:$CN,AW$271,FALSE),'csapat-ranglista'!$A:$CC,AW$272,FALSE)/4),0)</f>
        <v>0</v>
      </c>
      <c r="AX141" s="226">
        <f>IFERROR(IF(RIGHT(VLOOKUP($A141,csapatok!$A:$CN,AX$271,FALSE),5)="Csere",VLOOKUP(LEFT(VLOOKUP($A141,csapatok!$A:$CN,AX$271,FALSE),LEN(VLOOKUP($A141,csapatok!$A:$CN,AX$271,FALSE))-6),'csapat-ranglista'!$A:$CC,AX$272,FALSE)/8,VLOOKUP(VLOOKUP($A141,csapatok!$A:$CN,AX$271,FALSE),'csapat-ranglista'!$A:$CC,AX$272,FALSE)/4),0)</f>
        <v>0</v>
      </c>
      <c r="AY141" s="226">
        <f>IFERROR(IF(RIGHT(VLOOKUP($A141,csapatok!$A:$GR,AY$271,FALSE),5)="Csere",VLOOKUP(LEFT(VLOOKUP($A141,csapatok!$A:$GR,AY$271,FALSE),LEN(VLOOKUP($A141,csapatok!$A:$GR,AY$271,FALSE))-6),'csapat-ranglista'!$A:$CC,AY$272,FALSE)/8,VLOOKUP(VLOOKUP($A141,csapatok!$A:$GR,AY$271,FALSE),'csapat-ranglista'!$A:$CC,AY$272,FALSE)/4),0)</f>
        <v>0</v>
      </c>
      <c r="AZ141" s="226">
        <f>IFERROR(IF(RIGHT(VLOOKUP($A141,csapatok!$A:$GR,AZ$271,FALSE),5)="Csere",VLOOKUP(LEFT(VLOOKUP($A141,csapatok!$A:$GR,AZ$271,FALSE),LEN(VLOOKUP($A141,csapatok!$A:$GR,AZ$271,FALSE))-6),'csapat-ranglista'!$A:$CC,AZ$272,FALSE)/8,VLOOKUP(VLOOKUP($A141,csapatok!$A:$GR,AZ$271,FALSE),'csapat-ranglista'!$A:$CC,AZ$272,FALSE)/4),0)</f>
        <v>0</v>
      </c>
      <c r="BA141" s="226">
        <f>IFERROR(IF(RIGHT(VLOOKUP($A141,csapatok!$A:$GR,BA$271,FALSE),5)="Csere",VLOOKUP(LEFT(VLOOKUP($A141,csapatok!$A:$GR,BA$271,FALSE),LEN(VLOOKUP($A141,csapatok!$A:$GR,BA$271,FALSE))-6),'csapat-ranglista'!$A:$CC,BA$272,FALSE)/8,VLOOKUP(VLOOKUP($A141,csapatok!$A:$GR,BA$271,FALSE),'csapat-ranglista'!$A:$CC,BA$272,FALSE)/4),0)</f>
        <v>0</v>
      </c>
      <c r="BB141" s="226">
        <f>IFERROR(IF(RIGHT(VLOOKUP($A141,csapatok!$A:$GR,BB$271,FALSE),5)="Csere",VLOOKUP(LEFT(VLOOKUP($A141,csapatok!$A:$GR,BB$271,FALSE),LEN(VLOOKUP($A141,csapatok!$A:$GR,BB$271,FALSE))-6),'csapat-ranglista'!$A:$CC,BB$272,FALSE)/8,VLOOKUP(VLOOKUP($A141,csapatok!$A:$GR,BB$271,FALSE),'csapat-ranglista'!$A:$CC,BB$272,FALSE)/4),0)</f>
        <v>0</v>
      </c>
      <c r="BC141" s="227">
        <f>versenyek!$ES$11*IFERROR(VLOOKUP(VLOOKUP($A141,versenyek!ER:ET,3,FALSE),szabalyok!$A$16:$B$23,2,FALSE)/4,0)</f>
        <v>0</v>
      </c>
      <c r="BD141" s="227">
        <f>versenyek!$EV$11*IFERROR(VLOOKUP(VLOOKUP($A141,versenyek!EU:EW,3,FALSE),szabalyok!$A$16:$B$23,2,FALSE)/4,0)</f>
        <v>0</v>
      </c>
      <c r="BE141" s="226">
        <f>IFERROR(IF(RIGHT(VLOOKUP($A141,csapatok!$A:$GR,BE$271,FALSE),5)="Csere",VLOOKUP(LEFT(VLOOKUP($A141,csapatok!$A:$GR,BE$271,FALSE),LEN(VLOOKUP($A141,csapatok!$A:$GR,BE$271,FALSE))-6),'csapat-ranglista'!$A:$CC,BE$272,FALSE)/8,VLOOKUP(VLOOKUP($A141,csapatok!$A:$GR,BE$271,FALSE),'csapat-ranglista'!$A:$CC,BE$272,FALSE)/4),0)</f>
        <v>0</v>
      </c>
      <c r="BF141" s="226">
        <f>IFERROR(IF(RIGHT(VLOOKUP($A141,csapatok!$A:$GR,BF$271,FALSE),5)="Csere",VLOOKUP(LEFT(VLOOKUP($A141,csapatok!$A:$GR,BF$271,FALSE),LEN(VLOOKUP($A141,csapatok!$A:$GR,BF$271,FALSE))-6),'csapat-ranglista'!$A:$CC,BF$272,FALSE)/8,VLOOKUP(VLOOKUP($A141,csapatok!$A:$GR,BF$271,FALSE),'csapat-ranglista'!$A:$CC,BF$272,FALSE)/4),0)</f>
        <v>0</v>
      </c>
      <c r="BG141" s="226">
        <f>IFERROR(IF(RIGHT(VLOOKUP($A141,csapatok!$A:$GR,BG$271,FALSE),5)="Csere",VLOOKUP(LEFT(VLOOKUP($A141,csapatok!$A:$GR,BG$271,FALSE),LEN(VLOOKUP($A141,csapatok!$A:$GR,BG$271,FALSE))-6),'csapat-ranglista'!$A:$CC,BG$272,FALSE)/8,VLOOKUP(VLOOKUP($A141,csapatok!$A:$GR,BG$271,FALSE),'csapat-ranglista'!$A:$CC,BG$272,FALSE)/4),0)</f>
        <v>0</v>
      </c>
      <c r="BH141" s="226">
        <f>IFERROR(IF(RIGHT(VLOOKUP($A141,csapatok!$A:$GR,BH$271,FALSE),5)="Csere",VLOOKUP(LEFT(VLOOKUP($A141,csapatok!$A:$GR,BH$271,FALSE),LEN(VLOOKUP($A141,csapatok!$A:$GR,BH$271,FALSE))-6),'csapat-ranglista'!$A:$CC,BH$272,FALSE)/8,VLOOKUP(VLOOKUP($A141,csapatok!$A:$GR,BH$271,FALSE),'csapat-ranglista'!$A:$CC,BH$272,FALSE)/4),0)</f>
        <v>0</v>
      </c>
      <c r="BI141" s="226">
        <f>IFERROR(IF(RIGHT(VLOOKUP($A141,csapatok!$A:$GR,BI$271,FALSE),5)="Csere",VLOOKUP(LEFT(VLOOKUP($A141,csapatok!$A:$GR,BI$271,FALSE),LEN(VLOOKUP($A141,csapatok!$A:$GR,BI$271,FALSE))-6),'csapat-ranglista'!$A:$CC,BI$272,FALSE)/8,VLOOKUP(VLOOKUP($A141,csapatok!$A:$GR,BI$271,FALSE),'csapat-ranglista'!$A:$CC,BI$272,FALSE)/4),0)</f>
        <v>0</v>
      </c>
      <c r="BJ141" s="226">
        <f>IFERROR(IF(RIGHT(VLOOKUP($A141,csapatok!$A:$GR,BJ$271,FALSE),5)="Csere",VLOOKUP(LEFT(VLOOKUP($A141,csapatok!$A:$GR,BJ$271,FALSE),LEN(VLOOKUP($A141,csapatok!$A:$GR,BJ$271,FALSE))-6),'csapat-ranglista'!$A:$CC,BJ$272,FALSE)/8,VLOOKUP(VLOOKUP($A141,csapatok!$A:$GR,BJ$271,FALSE),'csapat-ranglista'!$A:$CC,BJ$272,FALSE)/4),0)</f>
        <v>0</v>
      </c>
      <c r="BK141" s="226">
        <f>IFERROR(IF(RIGHT(VLOOKUP($A141,csapatok!$A:$GR,BK$271,FALSE),5)="Csere",VLOOKUP(LEFT(VLOOKUP($A141,csapatok!$A:$GR,BK$271,FALSE),LEN(VLOOKUP($A141,csapatok!$A:$GR,BK$271,FALSE))-6),'csapat-ranglista'!$A:$CC,BK$272,FALSE)/8,VLOOKUP(VLOOKUP($A141,csapatok!$A:$GR,BK$271,FALSE),'csapat-ranglista'!$A:$CC,BK$272,FALSE)/4),0)</f>
        <v>0</v>
      </c>
      <c r="BL141" s="226">
        <f>IFERROR(IF(RIGHT(VLOOKUP($A141,csapatok!$A:$GR,BL$271,FALSE),5)="Csere",VLOOKUP(LEFT(VLOOKUP($A141,csapatok!$A:$GR,BL$271,FALSE),LEN(VLOOKUP($A141,csapatok!$A:$GR,BL$271,FALSE))-6),'csapat-ranglista'!$A:$CC,BL$272,FALSE)/8,VLOOKUP(VLOOKUP($A141,csapatok!$A:$GR,BL$271,FALSE),'csapat-ranglista'!$A:$CC,BL$272,FALSE)/4),0)</f>
        <v>0</v>
      </c>
      <c r="BM141" s="226">
        <f>IFERROR(IF(RIGHT(VLOOKUP($A141,csapatok!$A:$GR,BM$271,FALSE),5)="Csere",VLOOKUP(LEFT(VLOOKUP($A141,csapatok!$A:$GR,BM$271,FALSE),LEN(VLOOKUP($A141,csapatok!$A:$GR,BM$271,FALSE))-6),'csapat-ranglista'!$A:$CC,BM$272,FALSE)/8,VLOOKUP(VLOOKUP($A141,csapatok!$A:$GR,BM$271,FALSE),'csapat-ranglista'!$A:$CC,BM$272,FALSE)/4),0)</f>
        <v>0</v>
      </c>
      <c r="BN141" s="226">
        <f>IFERROR(IF(RIGHT(VLOOKUP($A141,csapatok!$A:$GR,BN$271,FALSE),5)="Csere",VLOOKUP(LEFT(VLOOKUP($A141,csapatok!$A:$GR,BN$271,FALSE),LEN(VLOOKUP($A141,csapatok!$A:$GR,BN$271,FALSE))-6),'csapat-ranglista'!$A:$CC,BN$272,FALSE)/8,VLOOKUP(VLOOKUP($A141,csapatok!$A:$GR,BN$271,FALSE),'csapat-ranglista'!$A:$CC,BN$272,FALSE)/4),0)</f>
        <v>0</v>
      </c>
      <c r="BO141" s="226">
        <f>IFERROR(IF(RIGHT(VLOOKUP($A141,csapatok!$A:$GR,BO$271,FALSE),5)="Csere",VLOOKUP(LEFT(VLOOKUP($A141,csapatok!$A:$GR,BO$271,FALSE),LEN(VLOOKUP($A141,csapatok!$A:$GR,BO$271,FALSE))-6),'csapat-ranglista'!$A:$CC,BO$272,FALSE)/8,VLOOKUP(VLOOKUP($A141,csapatok!$A:$GR,BO$271,FALSE),'csapat-ranglista'!$A:$CC,BO$272,FALSE)/4),0)</f>
        <v>0</v>
      </c>
      <c r="BP141" s="226">
        <f>IFERROR(IF(RIGHT(VLOOKUP($A141,csapatok!$A:$GR,BP$271,FALSE),5)="Csere",VLOOKUP(LEFT(VLOOKUP($A141,csapatok!$A:$GR,BP$271,FALSE),LEN(VLOOKUP($A141,csapatok!$A:$GR,BP$271,FALSE))-6),'csapat-ranglista'!$A:$CC,BP$272,FALSE)/8,VLOOKUP(VLOOKUP($A141,csapatok!$A:$GR,BP$271,FALSE),'csapat-ranglista'!$A:$CC,BP$272,FALSE)/4),0)</f>
        <v>0</v>
      </c>
      <c r="BQ141" s="226">
        <f>IFERROR(IF(RIGHT(VLOOKUP($A141,csapatok!$A:$GR,BQ$271,FALSE),5)="Csere",VLOOKUP(LEFT(VLOOKUP($A141,csapatok!$A:$GR,BQ$271,FALSE),LEN(VLOOKUP($A141,csapatok!$A:$GR,BQ$271,FALSE))-6),'csapat-ranglista'!$A:$CC,BQ$272,FALSE)/8,VLOOKUP(VLOOKUP($A141,csapatok!$A:$GR,BQ$271,FALSE),'csapat-ranglista'!$A:$CC,BQ$272,FALSE)/4),0)</f>
        <v>0</v>
      </c>
      <c r="BR141" s="226">
        <f>IFERROR(IF(RIGHT(VLOOKUP($A141,csapatok!$A:$GR,BR$271,FALSE),5)="Csere",VLOOKUP(LEFT(VLOOKUP($A141,csapatok!$A:$GR,BR$271,FALSE),LEN(VLOOKUP($A141,csapatok!$A:$GR,BR$271,FALSE))-6),'csapat-ranglista'!$A:$CC,BR$272,FALSE)/8,VLOOKUP(VLOOKUP($A141,csapatok!$A:$GR,BR$271,FALSE),'csapat-ranglista'!$A:$CC,BR$272,FALSE)/4),0)</f>
        <v>0</v>
      </c>
      <c r="BS141" s="226">
        <f>IFERROR(IF(RIGHT(VLOOKUP($A141,csapatok!$A:$GR,BS$271,FALSE),5)="Csere",VLOOKUP(LEFT(VLOOKUP($A141,csapatok!$A:$GR,BS$271,FALSE),LEN(VLOOKUP($A141,csapatok!$A:$GR,BS$271,FALSE))-6),'csapat-ranglista'!$A:$CC,BS$272,FALSE)/8,VLOOKUP(VLOOKUP($A141,csapatok!$A:$GR,BS$271,FALSE),'csapat-ranglista'!$A:$CC,BS$272,FALSE)/4),0)</f>
        <v>0</v>
      </c>
      <c r="BT141" s="226">
        <f>IFERROR(IF(RIGHT(VLOOKUP($A141,csapatok!$A:$GR,BT$271,FALSE),5)="Csere",VLOOKUP(LEFT(VLOOKUP($A141,csapatok!$A:$GR,BT$271,FALSE),LEN(VLOOKUP($A141,csapatok!$A:$GR,BT$271,FALSE))-6),'csapat-ranglista'!$A:$CC,BT$272,FALSE)/8,VLOOKUP(VLOOKUP($A141,csapatok!$A:$GR,BT$271,FALSE),'csapat-ranglista'!$A:$CC,BT$272,FALSE)/4),0)</f>
        <v>0</v>
      </c>
      <c r="BU141" s="226">
        <f>IFERROR(IF(RIGHT(VLOOKUP($A141,csapatok!$A:$GR,BU$271,FALSE),5)="Csere",VLOOKUP(LEFT(VLOOKUP($A141,csapatok!$A:$GR,BU$271,FALSE),LEN(VLOOKUP($A141,csapatok!$A:$GR,BU$271,FALSE))-6),'csapat-ranglista'!$A:$CC,BU$272,FALSE)/8,VLOOKUP(VLOOKUP($A141,csapatok!$A:$GR,BU$271,FALSE),'csapat-ranglista'!$A:$CC,BU$272,FALSE)/4),0)</f>
        <v>0</v>
      </c>
      <c r="BV141" s="226">
        <f>IFERROR(IF(RIGHT(VLOOKUP($A141,csapatok!$A:$GR,BV$271,FALSE),5)="Csere",VLOOKUP(LEFT(VLOOKUP($A141,csapatok!$A:$GR,BV$271,FALSE),LEN(VLOOKUP($A141,csapatok!$A:$GR,BV$271,FALSE))-6),'csapat-ranglista'!$A:$CC,BV$272,FALSE)/8,VLOOKUP(VLOOKUP($A141,csapatok!$A:$GR,BV$271,FALSE),'csapat-ranglista'!$A:$CC,BV$272,FALSE)/4),0)</f>
        <v>0</v>
      </c>
      <c r="BW141" s="226">
        <f>IFERROR(IF(RIGHT(VLOOKUP($A141,csapatok!$A:$GR,BW$271,FALSE),5)="Csere",VLOOKUP(LEFT(VLOOKUP($A141,csapatok!$A:$GR,BW$271,FALSE),LEN(VLOOKUP($A141,csapatok!$A:$GR,BW$271,FALSE))-6),'csapat-ranglista'!$A:$CC,BW$272,FALSE)/8,VLOOKUP(VLOOKUP($A141,csapatok!$A:$GR,BW$271,FALSE),'csapat-ranglista'!$A:$CC,BW$272,FALSE)/4),0)</f>
        <v>0</v>
      </c>
      <c r="BX141" s="226">
        <f>IFERROR(IF(RIGHT(VLOOKUP($A141,csapatok!$A:$GR,BX$271,FALSE),5)="Csere",VLOOKUP(LEFT(VLOOKUP($A141,csapatok!$A:$GR,BX$271,FALSE),LEN(VLOOKUP($A141,csapatok!$A:$GR,BX$271,FALSE))-6),'csapat-ranglista'!$A:$CC,BX$272,FALSE)/8,VLOOKUP(VLOOKUP($A141,csapatok!$A:$GR,BX$271,FALSE),'csapat-ranglista'!$A:$CC,BX$272,FALSE)/4),0)</f>
        <v>0</v>
      </c>
      <c r="BY141" s="226">
        <f>IFERROR(IF(RIGHT(VLOOKUP($A141,csapatok!$A:$GR,BY$271,FALSE),5)="Csere",VLOOKUP(LEFT(VLOOKUP($A141,csapatok!$A:$GR,BY$271,FALSE),LEN(VLOOKUP($A141,csapatok!$A:$GR,BY$271,FALSE))-6),'csapat-ranglista'!$A:$CC,BY$272,FALSE)/8,VLOOKUP(VLOOKUP($A141,csapatok!$A:$GR,BY$271,FALSE),'csapat-ranglista'!$A:$CC,BY$272,FALSE)/4),0)</f>
        <v>0</v>
      </c>
      <c r="BZ141" s="226">
        <f>IFERROR(IF(RIGHT(VLOOKUP($A141,csapatok!$A:$GR,BZ$271,FALSE),5)="Csere",VLOOKUP(LEFT(VLOOKUP($A141,csapatok!$A:$GR,BZ$271,FALSE),LEN(VLOOKUP($A141,csapatok!$A:$GR,BZ$271,FALSE))-6),'csapat-ranglista'!$A:$CC,BZ$272,FALSE)/8,VLOOKUP(VLOOKUP($A141,csapatok!$A:$GR,BZ$271,FALSE),'csapat-ranglista'!$A:$CC,BZ$272,FALSE)/4),0)</f>
        <v>0</v>
      </c>
      <c r="CA141" s="226">
        <f>IFERROR(IF(RIGHT(VLOOKUP($A141,csapatok!$A:$GR,CA$271,FALSE),5)="Csere",VLOOKUP(LEFT(VLOOKUP($A141,csapatok!$A:$GR,CA$271,FALSE),LEN(VLOOKUP($A141,csapatok!$A:$GR,CA$271,FALSE))-6),'csapat-ranglista'!$A:$CC,CA$272,FALSE)/8,VLOOKUP(VLOOKUP($A141,csapatok!$A:$GR,CA$271,FALSE),'csapat-ranglista'!$A:$CC,CA$272,FALSE)/4),0)</f>
        <v>0</v>
      </c>
      <c r="CB141" s="226">
        <f>IFERROR(IF(RIGHT(VLOOKUP($A141,csapatok!$A:$GR,CB$271,FALSE),5)="Csere",VLOOKUP(LEFT(VLOOKUP($A141,csapatok!$A:$GR,CB$271,FALSE),LEN(VLOOKUP($A141,csapatok!$A:$GR,CB$271,FALSE))-6),'csapat-ranglista'!$A:$CC,CB$272,FALSE)/8,VLOOKUP(VLOOKUP($A141,csapatok!$A:$GR,CB$271,FALSE),'csapat-ranglista'!$A:$CC,CB$272,FALSE)/4),0)</f>
        <v>0</v>
      </c>
      <c r="CC141" s="226">
        <f>IFERROR(IF(RIGHT(VLOOKUP($A141,csapatok!$A:$GR,CC$271,FALSE),5)="Csere",VLOOKUP(LEFT(VLOOKUP($A141,csapatok!$A:$GR,CC$271,FALSE),LEN(VLOOKUP($A141,csapatok!$A:$GR,CC$271,FALSE))-6),'csapat-ranglista'!$A:$CC,CC$272,FALSE)/8,VLOOKUP(VLOOKUP($A141,csapatok!$A:$GR,CC$271,FALSE),'csapat-ranglista'!$A:$CC,CC$272,FALSE)/4),0)</f>
        <v>0</v>
      </c>
      <c r="CD141" s="226">
        <f>IFERROR(IF(RIGHT(VLOOKUP($A141,csapatok!$A:$GR,CD$271,FALSE),5)="Csere",VLOOKUP(LEFT(VLOOKUP($A141,csapatok!$A:$GR,CD$271,FALSE),LEN(VLOOKUP($A141,csapatok!$A:$GR,CD$271,FALSE))-6),'csapat-ranglista'!$A:$CC,CD$272,FALSE)/8,VLOOKUP(VLOOKUP($A141,csapatok!$A:$GR,CD$271,FALSE),'csapat-ranglista'!$A:$CC,CD$272,FALSE)/4),0)</f>
        <v>0</v>
      </c>
      <c r="CE141" s="226">
        <f>IFERROR(IF(RIGHT(VLOOKUP($A141,csapatok!$A:$GR,CE$271,FALSE),5)="Csere",VLOOKUP(LEFT(VLOOKUP($A141,csapatok!$A:$GR,CE$271,FALSE),LEN(VLOOKUP($A141,csapatok!$A:$GR,CE$271,FALSE))-6),'csapat-ranglista'!$A:$CC,CE$272,FALSE)/8,VLOOKUP(VLOOKUP($A141,csapatok!$A:$GR,CE$271,FALSE),'csapat-ranglista'!$A:$CC,CE$272,FALSE)/4),0)</f>
        <v>0</v>
      </c>
      <c r="CF141" s="226">
        <f>IFERROR(IF(RIGHT(VLOOKUP($A141,csapatok!$A:$GR,CF$271,FALSE),5)="Csere",VLOOKUP(LEFT(VLOOKUP($A141,csapatok!$A:$GR,CF$271,FALSE),LEN(VLOOKUP($A141,csapatok!$A:$GR,CF$271,FALSE))-6),'csapat-ranglista'!$A:$CC,CF$272,FALSE)/8,VLOOKUP(VLOOKUP($A141,csapatok!$A:$GR,CF$271,FALSE),'csapat-ranglista'!$A:$CC,CF$272,FALSE)/4),0)</f>
        <v>0</v>
      </c>
      <c r="CG141" s="226">
        <f>IFERROR(IF(RIGHT(VLOOKUP($A141,csapatok!$A:$GR,CG$271,FALSE),5)="Csere",VLOOKUP(LEFT(VLOOKUP($A141,csapatok!$A:$GR,CG$271,FALSE),LEN(VLOOKUP($A141,csapatok!$A:$GR,CG$271,FALSE))-6),'csapat-ranglista'!$A:$CC,CG$272,FALSE)/8,VLOOKUP(VLOOKUP($A141,csapatok!$A:$GR,CG$271,FALSE),'csapat-ranglista'!$A:$CC,CG$272,FALSE)/4),0)</f>
        <v>0</v>
      </c>
      <c r="CH141" s="226">
        <f>IFERROR(IF(RIGHT(VLOOKUP($A141,csapatok!$A:$GR,CH$271,FALSE),5)="Csere",VLOOKUP(LEFT(VLOOKUP($A141,csapatok!$A:$GR,CH$271,FALSE),LEN(VLOOKUP($A141,csapatok!$A:$GR,CH$271,FALSE))-6),'csapat-ranglista'!$A:$CC,CH$272,FALSE)/8,VLOOKUP(VLOOKUP($A141,csapatok!$A:$GR,CH$271,FALSE),'csapat-ranglista'!$A:$CC,CH$272,FALSE)/4),0)</f>
        <v>0</v>
      </c>
      <c r="CI141" s="226">
        <f>IFERROR(IF(RIGHT(VLOOKUP($A141,csapatok!$A:$GR,CI$271,FALSE),5)="Csere",VLOOKUP(LEFT(VLOOKUP($A141,csapatok!$A:$GR,CI$271,FALSE),LEN(VLOOKUP($A141,csapatok!$A:$GR,CI$271,FALSE))-6),'csapat-ranglista'!$A:$CC,CI$272,FALSE)/8,VLOOKUP(VLOOKUP($A141,csapatok!$A:$GR,CI$271,FALSE),'csapat-ranglista'!$A:$CC,CI$272,FALSE)/4),0)</f>
        <v>0</v>
      </c>
      <c r="CJ141" s="227">
        <f>versenyek!$IQ$11*IFERROR(VLOOKUP(VLOOKUP($A141,versenyek!IP:IR,3,FALSE),szabalyok!$A$16:$B$23,2,FALSE)/4,0)</f>
        <v>0</v>
      </c>
      <c r="CK141" s="227">
        <f>versenyek!$IT$11*IFERROR(VLOOKUP(VLOOKUP($A141,versenyek!IS:IU,3,FALSE),szabalyok!$A$16:$B$23,2,FALSE)/4,0)</f>
        <v>0</v>
      </c>
      <c r="CL141" s="226"/>
      <c r="CM141" s="250">
        <f t="shared" si="6"/>
        <v>0</v>
      </c>
    </row>
    <row r="142" spans="1:91">
      <c r="A142" s="32" t="s">
        <v>146</v>
      </c>
      <c r="B142" s="133">
        <v>30605</v>
      </c>
      <c r="C142" s="133" t="str">
        <f t="shared" si="5"/>
        <v>felnőtt</v>
      </c>
      <c r="D142" s="32" t="s">
        <v>9</v>
      </c>
      <c r="E142" s="47">
        <v>6</v>
      </c>
      <c r="F142" s="32">
        <v>0</v>
      </c>
      <c r="G142" s="32">
        <v>0</v>
      </c>
      <c r="H142" s="32">
        <v>0</v>
      </c>
      <c r="I142" s="32">
        <v>0</v>
      </c>
      <c r="J142" s="32">
        <v>0</v>
      </c>
      <c r="K142" s="32">
        <v>0</v>
      </c>
      <c r="L142" s="32">
        <v>0</v>
      </c>
      <c r="M142" s="32">
        <v>0</v>
      </c>
      <c r="N142" s="32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3.4704598146746672</v>
      </c>
      <c r="T142" s="32">
        <v>0</v>
      </c>
      <c r="U142" s="32">
        <v>0</v>
      </c>
      <c r="V142" s="32">
        <v>0</v>
      </c>
      <c r="W142" s="32">
        <v>1.1182582076250529</v>
      </c>
      <c r="X142" s="32">
        <f>IFERROR(IF(RIGHT(VLOOKUP($A142,csapatok!$A:$BL,X$271,FALSE),5)="Csere",VLOOKUP(LEFT(VLOOKUP($A142,csapatok!$A:$BL,X$271,FALSE),LEN(VLOOKUP($A142,csapatok!$A:$BL,X$271,FALSE))-6),'csapat-ranglista'!$A:$CC,X$272,FALSE)/8,VLOOKUP(VLOOKUP($A142,csapatok!$A:$BL,X$271,FALSE),'csapat-ranglista'!$A:$CC,X$272,FALSE)/4),0)</f>
        <v>0</v>
      </c>
      <c r="Y142" s="32">
        <f>IFERROR(IF(RIGHT(VLOOKUP($A142,csapatok!$A:$BL,Y$271,FALSE),5)="Csere",VLOOKUP(LEFT(VLOOKUP($A142,csapatok!$A:$BL,Y$271,FALSE),LEN(VLOOKUP($A142,csapatok!$A:$BL,Y$271,FALSE))-6),'csapat-ranglista'!$A:$CC,Y$272,FALSE)/8,VLOOKUP(VLOOKUP($A142,csapatok!$A:$BL,Y$271,FALSE),'csapat-ranglista'!$A:$CC,Y$272,FALSE)/4),0)</f>
        <v>0</v>
      </c>
      <c r="Z142" s="32">
        <f>IFERROR(IF(RIGHT(VLOOKUP($A142,csapatok!$A:$BL,Z$271,FALSE),5)="Csere",VLOOKUP(LEFT(VLOOKUP($A142,csapatok!$A:$BL,Z$271,FALSE),LEN(VLOOKUP($A142,csapatok!$A:$BL,Z$271,FALSE))-6),'csapat-ranglista'!$A:$CC,Z$272,FALSE)/8,VLOOKUP(VLOOKUP($A142,csapatok!$A:$BL,Z$271,FALSE),'csapat-ranglista'!$A:$CC,Z$272,FALSE)/4),0)</f>
        <v>0</v>
      </c>
      <c r="AA142" s="32">
        <f>IFERROR(IF(RIGHT(VLOOKUP($A142,csapatok!$A:$BL,AA$271,FALSE),5)="Csere",VLOOKUP(LEFT(VLOOKUP($A142,csapatok!$A:$BL,AA$271,FALSE),LEN(VLOOKUP($A142,csapatok!$A:$BL,AA$271,FALSE))-6),'csapat-ranglista'!$A:$CC,AA$272,FALSE)/8,VLOOKUP(VLOOKUP($A142,csapatok!$A:$BL,AA$271,FALSE),'csapat-ranglista'!$A:$CC,AA$272,FALSE)/4),0)</f>
        <v>0</v>
      </c>
      <c r="AB142" s="226">
        <f>IFERROR(IF(RIGHT(VLOOKUP($A142,csapatok!$A:$BL,AB$271,FALSE),5)="Csere",VLOOKUP(LEFT(VLOOKUP($A142,csapatok!$A:$BL,AB$271,FALSE),LEN(VLOOKUP($A142,csapatok!$A:$BL,AB$271,FALSE))-6),'csapat-ranglista'!$A:$CC,AB$272,FALSE)/8,VLOOKUP(VLOOKUP($A142,csapatok!$A:$BL,AB$271,FALSE),'csapat-ranglista'!$A:$CC,AB$272,FALSE)/4),0)</f>
        <v>0</v>
      </c>
      <c r="AC142" s="226">
        <f>IFERROR(IF(RIGHT(VLOOKUP($A142,csapatok!$A:$BL,AC$271,FALSE),5)="Csere",VLOOKUP(LEFT(VLOOKUP($A142,csapatok!$A:$BL,AC$271,FALSE),LEN(VLOOKUP($A142,csapatok!$A:$BL,AC$271,FALSE))-6),'csapat-ranglista'!$A:$CC,AC$272,FALSE)/8,VLOOKUP(VLOOKUP($A142,csapatok!$A:$BL,AC$271,FALSE),'csapat-ranglista'!$A:$CC,AC$272,FALSE)/4),0)</f>
        <v>0</v>
      </c>
      <c r="AD142" s="226">
        <f>IFERROR(IF(RIGHT(VLOOKUP($A142,csapatok!$A:$BL,AD$271,FALSE),5)="Csere",VLOOKUP(LEFT(VLOOKUP($A142,csapatok!$A:$BL,AD$271,FALSE),LEN(VLOOKUP($A142,csapatok!$A:$BL,AD$271,FALSE))-6),'csapat-ranglista'!$A:$CC,AD$272,FALSE)/8,VLOOKUP(VLOOKUP($A142,csapatok!$A:$BL,AD$271,FALSE),'csapat-ranglista'!$A:$CC,AD$272,FALSE)/4),0)</f>
        <v>0</v>
      </c>
      <c r="AE142" s="226">
        <f>IFERROR(IF(RIGHT(VLOOKUP($A142,csapatok!$A:$BL,AE$271,FALSE),5)="Csere",VLOOKUP(LEFT(VLOOKUP($A142,csapatok!$A:$BL,AE$271,FALSE),LEN(VLOOKUP($A142,csapatok!$A:$BL,AE$271,FALSE))-6),'csapat-ranglista'!$A:$CC,AE$272,FALSE)/8,VLOOKUP(VLOOKUP($A142,csapatok!$A:$BL,AE$271,FALSE),'csapat-ranglista'!$A:$CC,AE$272,FALSE)/4),0)</f>
        <v>0</v>
      </c>
      <c r="AF142" s="226">
        <f>IFERROR(IF(RIGHT(VLOOKUP($A142,csapatok!$A:$BL,AF$271,FALSE),5)="Csere",VLOOKUP(LEFT(VLOOKUP($A142,csapatok!$A:$BL,AF$271,FALSE),LEN(VLOOKUP($A142,csapatok!$A:$BL,AF$271,FALSE))-6),'csapat-ranglista'!$A:$CC,AF$272,FALSE)/8,VLOOKUP(VLOOKUP($A142,csapatok!$A:$BL,AF$271,FALSE),'csapat-ranglista'!$A:$CC,AF$272,FALSE)/4),0)</f>
        <v>0</v>
      </c>
      <c r="AG142" s="226">
        <f>IFERROR(IF(RIGHT(VLOOKUP($A142,csapatok!$A:$BL,AG$271,FALSE),5)="Csere",VLOOKUP(LEFT(VLOOKUP($A142,csapatok!$A:$BL,AG$271,FALSE),LEN(VLOOKUP($A142,csapatok!$A:$BL,AG$271,FALSE))-6),'csapat-ranglista'!$A:$CC,AG$272,FALSE)/8,VLOOKUP(VLOOKUP($A142,csapatok!$A:$BL,AG$271,FALSE),'csapat-ranglista'!$A:$CC,AG$272,FALSE)/4),0)</f>
        <v>0</v>
      </c>
      <c r="AH142" s="226">
        <f>IFERROR(IF(RIGHT(VLOOKUP($A142,csapatok!$A:$BL,AH$271,FALSE),5)="Csere",VLOOKUP(LEFT(VLOOKUP($A142,csapatok!$A:$BL,AH$271,FALSE),LEN(VLOOKUP($A142,csapatok!$A:$BL,AH$271,FALSE))-6),'csapat-ranglista'!$A:$CC,AH$272,FALSE)/8,VLOOKUP(VLOOKUP($A142,csapatok!$A:$BL,AH$271,FALSE),'csapat-ranglista'!$A:$CC,AH$272,FALSE)/4),0)</f>
        <v>0</v>
      </c>
      <c r="AI142" s="226">
        <f>IFERROR(IF(RIGHT(VLOOKUP($A142,csapatok!$A:$BL,AI$271,FALSE),5)="Csere",VLOOKUP(LEFT(VLOOKUP($A142,csapatok!$A:$BL,AI$271,FALSE),LEN(VLOOKUP($A142,csapatok!$A:$BL,AI$271,FALSE))-6),'csapat-ranglista'!$A:$CC,AI$272,FALSE)/8,VLOOKUP(VLOOKUP($A142,csapatok!$A:$BL,AI$271,FALSE),'csapat-ranglista'!$A:$CC,AI$272,FALSE)/4),0)</f>
        <v>0</v>
      </c>
      <c r="AJ142" s="226">
        <f>IFERROR(IF(RIGHT(VLOOKUP($A142,csapatok!$A:$BL,AJ$271,FALSE),5)="Csere",VLOOKUP(LEFT(VLOOKUP($A142,csapatok!$A:$BL,AJ$271,FALSE),LEN(VLOOKUP($A142,csapatok!$A:$BL,AJ$271,FALSE))-6),'csapat-ranglista'!$A:$CC,AJ$272,FALSE)/8,VLOOKUP(VLOOKUP($A142,csapatok!$A:$BL,AJ$271,FALSE),'csapat-ranglista'!$A:$CC,AJ$272,FALSE)/2),0)</f>
        <v>0</v>
      </c>
      <c r="AK142" s="226">
        <f>IFERROR(IF(RIGHT(VLOOKUP($A142,csapatok!$A:$CN,AK$271,FALSE),5)="Csere",VLOOKUP(LEFT(VLOOKUP($A142,csapatok!$A:$CN,AK$271,FALSE),LEN(VLOOKUP($A142,csapatok!$A:$CN,AK$271,FALSE))-6),'csapat-ranglista'!$A:$CC,AK$272,FALSE)/8,VLOOKUP(VLOOKUP($A142,csapatok!$A:$CN,AK$271,FALSE),'csapat-ranglista'!$A:$CC,AK$272,FALSE)/4),0)</f>
        <v>0</v>
      </c>
      <c r="AL142" s="226">
        <f>IFERROR(IF(RIGHT(VLOOKUP($A142,csapatok!$A:$CN,AL$271,FALSE),5)="Csere",VLOOKUP(LEFT(VLOOKUP($A142,csapatok!$A:$CN,AL$271,FALSE),LEN(VLOOKUP($A142,csapatok!$A:$CN,AL$271,FALSE))-6),'csapat-ranglista'!$A:$CC,AL$272,FALSE)/8,VLOOKUP(VLOOKUP($A142,csapatok!$A:$CN,AL$271,FALSE),'csapat-ranglista'!$A:$CC,AL$272,FALSE)/4),0)</f>
        <v>0</v>
      </c>
      <c r="AM142" s="226">
        <f>IFERROR(IF(RIGHT(VLOOKUP($A142,csapatok!$A:$CN,AM$271,FALSE),5)="Csere",VLOOKUP(LEFT(VLOOKUP($A142,csapatok!$A:$CN,AM$271,FALSE),LEN(VLOOKUP($A142,csapatok!$A:$CN,AM$271,FALSE))-6),'csapat-ranglista'!$A:$CC,AM$272,FALSE)/8,VLOOKUP(VLOOKUP($A142,csapatok!$A:$CN,AM$271,FALSE),'csapat-ranglista'!$A:$CC,AM$272,FALSE)/4),0)</f>
        <v>0</v>
      </c>
      <c r="AN142" s="226">
        <f>IFERROR(IF(RIGHT(VLOOKUP($A142,csapatok!$A:$CN,AN$271,FALSE),5)="Csere",VLOOKUP(LEFT(VLOOKUP($A142,csapatok!$A:$CN,AN$271,FALSE),LEN(VLOOKUP($A142,csapatok!$A:$CN,AN$271,FALSE))-6),'csapat-ranglista'!$A:$CC,AN$272,FALSE)/8,VLOOKUP(VLOOKUP($A142,csapatok!$A:$CN,AN$271,FALSE),'csapat-ranglista'!$A:$CC,AN$272,FALSE)/4),0)</f>
        <v>0</v>
      </c>
      <c r="AO142" s="226">
        <f>IFERROR(IF(RIGHT(VLOOKUP($A142,csapatok!$A:$CN,AO$271,FALSE),5)="Csere",VLOOKUP(LEFT(VLOOKUP($A142,csapatok!$A:$CN,AO$271,FALSE),LEN(VLOOKUP($A142,csapatok!$A:$CN,AO$271,FALSE))-6),'csapat-ranglista'!$A:$CC,AO$272,FALSE)/8,VLOOKUP(VLOOKUP($A142,csapatok!$A:$CN,AO$271,FALSE),'csapat-ranglista'!$A:$CC,AO$272,FALSE)/4),0)</f>
        <v>0</v>
      </c>
      <c r="AP142" s="226">
        <f>IFERROR(IF(RIGHT(VLOOKUP($A142,csapatok!$A:$CN,AP$271,FALSE),5)="Csere",VLOOKUP(LEFT(VLOOKUP($A142,csapatok!$A:$CN,AP$271,FALSE),LEN(VLOOKUP($A142,csapatok!$A:$CN,AP$271,FALSE))-6),'csapat-ranglista'!$A:$CC,AP$272,FALSE)/8,VLOOKUP(VLOOKUP($A142,csapatok!$A:$CN,AP$271,FALSE),'csapat-ranglista'!$A:$CC,AP$272,FALSE)/4),0)</f>
        <v>0</v>
      </c>
      <c r="AQ142" s="226">
        <f>IFERROR(IF(RIGHT(VLOOKUP($A142,csapatok!$A:$CN,AQ$271,FALSE),5)="Csere",VLOOKUP(LEFT(VLOOKUP($A142,csapatok!$A:$CN,AQ$271,FALSE),LEN(VLOOKUP($A142,csapatok!$A:$CN,AQ$271,FALSE))-6),'csapat-ranglista'!$A:$CC,AQ$272,FALSE)/8,VLOOKUP(VLOOKUP($A142,csapatok!$A:$CN,AQ$271,FALSE),'csapat-ranglista'!$A:$CC,AQ$272,FALSE)/4),0)</f>
        <v>0</v>
      </c>
      <c r="AR142" s="226">
        <f>IFERROR(IF(RIGHT(VLOOKUP($A142,csapatok!$A:$CN,AR$271,FALSE),5)="Csere",VLOOKUP(LEFT(VLOOKUP($A142,csapatok!$A:$CN,AR$271,FALSE),LEN(VLOOKUP($A142,csapatok!$A:$CN,AR$271,FALSE))-6),'csapat-ranglista'!$A:$CC,AR$272,FALSE)/8,VLOOKUP(VLOOKUP($A142,csapatok!$A:$CN,AR$271,FALSE),'csapat-ranglista'!$A:$CC,AR$272,FALSE)/4),0)</f>
        <v>0</v>
      </c>
      <c r="AS142" s="226">
        <f>IFERROR(IF(RIGHT(VLOOKUP($A142,csapatok!$A:$CN,AS$271,FALSE),5)="Csere",VLOOKUP(LEFT(VLOOKUP($A142,csapatok!$A:$CN,AS$271,FALSE),LEN(VLOOKUP($A142,csapatok!$A:$CN,AS$271,FALSE))-6),'csapat-ranglista'!$A:$CC,AS$272,FALSE)/8,VLOOKUP(VLOOKUP($A142,csapatok!$A:$CN,AS$271,FALSE),'csapat-ranglista'!$A:$CC,AS$272,FALSE)/4),0)</f>
        <v>0</v>
      </c>
      <c r="AT142" s="226">
        <f>IFERROR(IF(RIGHT(VLOOKUP($A142,csapatok!$A:$CN,AT$271,FALSE),5)="Csere",VLOOKUP(LEFT(VLOOKUP($A142,csapatok!$A:$CN,AT$271,FALSE),LEN(VLOOKUP($A142,csapatok!$A:$CN,AT$271,FALSE))-6),'csapat-ranglista'!$A:$CC,AT$272,FALSE)/8,VLOOKUP(VLOOKUP($A142,csapatok!$A:$CN,AT$271,FALSE),'csapat-ranglista'!$A:$CC,AT$272,FALSE)/4),0)</f>
        <v>0</v>
      </c>
      <c r="AU142" s="226">
        <f>IFERROR(IF(RIGHT(VLOOKUP($A142,csapatok!$A:$CN,AU$271,FALSE),5)="Csere",VLOOKUP(LEFT(VLOOKUP($A142,csapatok!$A:$CN,AU$271,FALSE),LEN(VLOOKUP($A142,csapatok!$A:$CN,AU$271,FALSE))-6),'csapat-ranglista'!$A:$CC,AU$272,FALSE)/8,VLOOKUP(VLOOKUP($A142,csapatok!$A:$CN,AU$271,FALSE),'csapat-ranglista'!$A:$CC,AU$272,FALSE)/4),0)</f>
        <v>0</v>
      </c>
      <c r="AV142" s="226">
        <f>IFERROR(IF(RIGHT(VLOOKUP($A142,csapatok!$A:$CN,AV$271,FALSE),5)="Csere",VLOOKUP(LEFT(VLOOKUP($A142,csapatok!$A:$CN,AV$271,FALSE),LEN(VLOOKUP($A142,csapatok!$A:$CN,AV$271,FALSE))-6),'csapat-ranglista'!$A:$CC,AV$272,FALSE)/8,VLOOKUP(VLOOKUP($A142,csapatok!$A:$CN,AV$271,FALSE),'csapat-ranglista'!$A:$CC,AV$272,FALSE)/4),0)</f>
        <v>0</v>
      </c>
      <c r="AW142" s="226">
        <f>IFERROR(IF(RIGHT(VLOOKUP($A142,csapatok!$A:$CN,AW$271,FALSE),5)="Csere",VLOOKUP(LEFT(VLOOKUP($A142,csapatok!$A:$CN,AW$271,FALSE),LEN(VLOOKUP($A142,csapatok!$A:$CN,AW$271,FALSE))-6),'csapat-ranglista'!$A:$CC,AW$272,FALSE)/8,VLOOKUP(VLOOKUP($A142,csapatok!$A:$CN,AW$271,FALSE),'csapat-ranglista'!$A:$CC,AW$272,FALSE)/4),0)</f>
        <v>0</v>
      </c>
      <c r="AX142" s="226">
        <f>IFERROR(IF(RIGHT(VLOOKUP($A142,csapatok!$A:$CN,AX$271,FALSE),5)="Csere",VLOOKUP(LEFT(VLOOKUP($A142,csapatok!$A:$CN,AX$271,FALSE),LEN(VLOOKUP($A142,csapatok!$A:$CN,AX$271,FALSE))-6),'csapat-ranglista'!$A:$CC,AX$272,FALSE)/8,VLOOKUP(VLOOKUP($A142,csapatok!$A:$CN,AX$271,FALSE),'csapat-ranglista'!$A:$CC,AX$272,FALSE)/4),0)</f>
        <v>0</v>
      </c>
      <c r="AY142" s="226">
        <f>IFERROR(IF(RIGHT(VLOOKUP($A142,csapatok!$A:$GR,AY$271,FALSE),5)="Csere",VLOOKUP(LEFT(VLOOKUP($A142,csapatok!$A:$GR,AY$271,FALSE),LEN(VLOOKUP($A142,csapatok!$A:$GR,AY$271,FALSE))-6),'csapat-ranglista'!$A:$CC,AY$272,FALSE)/8,VLOOKUP(VLOOKUP($A142,csapatok!$A:$GR,AY$271,FALSE),'csapat-ranglista'!$A:$CC,AY$272,FALSE)/4),0)</f>
        <v>0</v>
      </c>
      <c r="AZ142" s="226">
        <f>IFERROR(IF(RIGHT(VLOOKUP($A142,csapatok!$A:$GR,AZ$271,FALSE),5)="Csere",VLOOKUP(LEFT(VLOOKUP($A142,csapatok!$A:$GR,AZ$271,FALSE),LEN(VLOOKUP($A142,csapatok!$A:$GR,AZ$271,FALSE))-6),'csapat-ranglista'!$A:$CC,AZ$272,FALSE)/8,VLOOKUP(VLOOKUP($A142,csapatok!$A:$GR,AZ$271,FALSE),'csapat-ranglista'!$A:$CC,AZ$272,FALSE)/4),0)</f>
        <v>0</v>
      </c>
      <c r="BA142" s="226">
        <f>IFERROR(IF(RIGHT(VLOOKUP($A142,csapatok!$A:$GR,BA$271,FALSE),5)="Csere",VLOOKUP(LEFT(VLOOKUP($A142,csapatok!$A:$GR,BA$271,FALSE),LEN(VLOOKUP($A142,csapatok!$A:$GR,BA$271,FALSE))-6),'csapat-ranglista'!$A:$CC,BA$272,FALSE)/8,VLOOKUP(VLOOKUP($A142,csapatok!$A:$GR,BA$271,FALSE),'csapat-ranglista'!$A:$CC,BA$272,FALSE)/4),0)</f>
        <v>0</v>
      </c>
      <c r="BB142" s="226">
        <f>IFERROR(IF(RIGHT(VLOOKUP($A142,csapatok!$A:$GR,BB$271,FALSE),5)="Csere",VLOOKUP(LEFT(VLOOKUP($A142,csapatok!$A:$GR,BB$271,FALSE),LEN(VLOOKUP($A142,csapatok!$A:$GR,BB$271,FALSE))-6),'csapat-ranglista'!$A:$CC,BB$272,FALSE)/8,VLOOKUP(VLOOKUP($A142,csapatok!$A:$GR,BB$271,FALSE),'csapat-ranglista'!$A:$CC,BB$272,FALSE)/4),0)</f>
        <v>0</v>
      </c>
      <c r="BC142" s="227">
        <f>versenyek!$ES$11*IFERROR(VLOOKUP(VLOOKUP($A142,versenyek!ER:ET,3,FALSE),szabalyok!$A$16:$B$23,2,FALSE)/4,0)</f>
        <v>0</v>
      </c>
      <c r="BD142" s="227">
        <f>versenyek!$EV$11*IFERROR(VLOOKUP(VLOOKUP($A142,versenyek!EU:EW,3,FALSE),szabalyok!$A$16:$B$23,2,FALSE)/4,0)</f>
        <v>0</v>
      </c>
      <c r="BE142" s="226">
        <f>IFERROR(IF(RIGHT(VLOOKUP($A142,csapatok!$A:$GR,BE$271,FALSE),5)="Csere",VLOOKUP(LEFT(VLOOKUP($A142,csapatok!$A:$GR,BE$271,FALSE),LEN(VLOOKUP($A142,csapatok!$A:$GR,BE$271,FALSE))-6),'csapat-ranglista'!$A:$CC,BE$272,FALSE)/8,VLOOKUP(VLOOKUP($A142,csapatok!$A:$GR,BE$271,FALSE),'csapat-ranglista'!$A:$CC,BE$272,FALSE)/4),0)</f>
        <v>0</v>
      </c>
      <c r="BF142" s="226">
        <f>IFERROR(IF(RIGHT(VLOOKUP($A142,csapatok!$A:$GR,BF$271,FALSE),5)="Csere",VLOOKUP(LEFT(VLOOKUP($A142,csapatok!$A:$GR,BF$271,FALSE),LEN(VLOOKUP($A142,csapatok!$A:$GR,BF$271,FALSE))-6),'csapat-ranglista'!$A:$CC,BF$272,FALSE)/8,VLOOKUP(VLOOKUP($A142,csapatok!$A:$GR,BF$271,FALSE),'csapat-ranglista'!$A:$CC,BF$272,FALSE)/4),0)</f>
        <v>0</v>
      </c>
      <c r="BG142" s="226">
        <f>IFERROR(IF(RIGHT(VLOOKUP($A142,csapatok!$A:$GR,BG$271,FALSE),5)="Csere",VLOOKUP(LEFT(VLOOKUP($A142,csapatok!$A:$GR,BG$271,FALSE),LEN(VLOOKUP($A142,csapatok!$A:$GR,BG$271,FALSE))-6),'csapat-ranglista'!$A:$CC,BG$272,FALSE)/8,VLOOKUP(VLOOKUP($A142,csapatok!$A:$GR,BG$271,FALSE),'csapat-ranglista'!$A:$CC,BG$272,FALSE)/4),0)</f>
        <v>0</v>
      </c>
      <c r="BH142" s="226">
        <f>IFERROR(IF(RIGHT(VLOOKUP($A142,csapatok!$A:$GR,BH$271,FALSE),5)="Csere",VLOOKUP(LEFT(VLOOKUP($A142,csapatok!$A:$GR,BH$271,FALSE),LEN(VLOOKUP($A142,csapatok!$A:$GR,BH$271,FALSE))-6),'csapat-ranglista'!$A:$CC,BH$272,FALSE)/8,VLOOKUP(VLOOKUP($A142,csapatok!$A:$GR,BH$271,FALSE),'csapat-ranglista'!$A:$CC,BH$272,FALSE)/4),0)</f>
        <v>0</v>
      </c>
      <c r="BI142" s="226">
        <f>IFERROR(IF(RIGHT(VLOOKUP($A142,csapatok!$A:$GR,BI$271,FALSE),5)="Csere",VLOOKUP(LEFT(VLOOKUP($A142,csapatok!$A:$GR,BI$271,FALSE),LEN(VLOOKUP($A142,csapatok!$A:$GR,BI$271,FALSE))-6),'csapat-ranglista'!$A:$CC,BI$272,FALSE)/8,VLOOKUP(VLOOKUP($A142,csapatok!$A:$GR,BI$271,FALSE),'csapat-ranglista'!$A:$CC,BI$272,FALSE)/4),0)</f>
        <v>0</v>
      </c>
      <c r="BJ142" s="226">
        <f>IFERROR(IF(RIGHT(VLOOKUP($A142,csapatok!$A:$GR,BJ$271,FALSE),5)="Csere",VLOOKUP(LEFT(VLOOKUP($A142,csapatok!$A:$GR,BJ$271,FALSE),LEN(VLOOKUP($A142,csapatok!$A:$GR,BJ$271,FALSE))-6),'csapat-ranglista'!$A:$CC,BJ$272,FALSE)/8,VLOOKUP(VLOOKUP($A142,csapatok!$A:$GR,BJ$271,FALSE),'csapat-ranglista'!$A:$CC,BJ$272,FALSE)/4),0)</f>
        <v>0</v>
      </c>
      <c r="BK142" s="226">
        <f>IFERROR(IF(RIGHT(VLOOKUP($A142,csapatok!$A:$GR,BK$271,FALSE),5)="Csere",VLOOKUP(LEFT(VLOOKUP($A142,csapatok!$A:$GR,BK$271,FALSE),LEN(VLOOKUP($A142,csapatok!$A:$GR,BK$271,FALSE))-6),'csapat-ranglista'!$A:$CC,BK$272,FALSE)/8,VLOOKUP(VLOOKUP($A142,csapatok!$A:$GR,BK$271,FALSE),'csapat-ranglista'!$A:$CC,BK$272,FALSE)/4),0)</f>
        <v>0</v>
      </c>
      <c r="BL142" s="226">
        <f>IFERROR(IF(RIGHT(VLOOKUP($A142,csapatok!$A:$GR,BL$271,FALSE),5)="Csere",VLOOKUP(LEFT(VLOOKUP($A142,csapatok!$A:$GR,BL$271,FALSE),LEN(VLOOKUP($A142,csapatok!$A:$GR,BL$271,FALSE))-6),'csapat-ranglista'!$A:$CC,BL$272,FALSE)/8,VLOOKUP(VLOOKUP($A142,csapatok!$A:$GR,BL$271,FALSE),'csapat-ranglista'!$A:$CC,BL$272,FALSE)/4),0)</f>
        <v>0</v>
      </c>
      <c r="BM142" s="226">
        <f>IFERROR(IF(RIGHT(VLOOKUP($A142,csapatok!$A:$GR,BM$271,FALSE),5)="Csere",VLOOKUP(LEFT(VLOOKUP($A142,csapatok!$A:$GR,BM$271,FALSE),LEN(VLOOKUP($A142,csapatok!$A:$GR,BM$271,FALSE))-6),'csapat-ranglista'!$A:$CC,BM$272,FALSE)/8,VLOOKUP(VLOOKUP($A142,csapatok!$A:$GR,BM$271,FALSE),'csapat-ranglista'!$A:$CC,BM$272,FALSE)/4),0)</f>
        <v>0</v>
      </c>
      <c r="BN142" s="226">
        <f>IFERROR(IF(RIGHT(VLOOKUP($A142,csapatok!$A:$GR,BN$271,FALSE),5)="Csere",VLOOKUP(LEFT(VLOOKUP($A142,csapatok!$A:$GR,BN$271,FALSE),LEN(VLOOKUP($A142,csapatok!$A:$GR,BN$271,FALSE))-6),'csapat-ranglista'!$A:$CC,BN$272,FALSE)/8,VLOOKUP(VLOOKUP($A142,csapatok!$A:$GR,BN$271,FALSE),'csapat-ranglista'!$A:$CC,BN$272,FALSE)/4),0)</f>
        <v>0</v>
      </c>
      <c r="BO142" s="226">
        <f>IFERROR(IF(RIGHT(VLOOKUP($A142,csapatok!$A:$GR,BO$271,FALSE),5)="Csere",VLOOKUP(LEFT(VLOOKUP($A142,csapatok!$A:$GR,BO$271,FALSE),LEN(VLOOKUP($A142,csapatok!$A:$GR,BO$271,FALSE))-6),'csapat-ranglista'!$A:$CC,BO$272,FALSE)/8,VLOOKUP(VLOOKUP($A142,csapatok!$A:$GR,BO$271,FALSE),'csapat-ranglista'!$A:$CC,BO$272,FALSE)/4),0)</f>
        <v>0</v>
      </c>
      <c r="BP142" s="226">
        <f>IFERROR(IF(RIGHT(VLOOKUP($A142,csapatok!$A:$GR,BP$271,FALSE),5)="Csere",VLOOKUP(LEFT(VLOOKUP($A142,csapatok!$A:$GR,BP$271,FALSE),LEN(VLOOKUP($A142,csapatok!$A:$GR,BP$271,FALSE))-6),'csapat-ranglista'!$A:$CC,BP$272,FALSE)/8,VLOOKUP(VLOOKUP($A142,csapatok!$A:$GR,BP$271,FALSE),'csapat-ranglista'!$A:$CC,BP$272,FALSE)/4),0)</f>
        <v>0</v>
      </c>
      <c r="BQ142" s="226">
        <f>IFERROR(IF(RIGHT(VLOOKUP($A142,csapatok!$A:$GR,BQ$271,FALSE),5)="Csere",VLOOKUP(LEFT(VLOOKUP($A142,csapatok!$A:$GR,BQ$271,FALSE),LEN(VLOOKUP($A142,csapatok!$A:$GR,BQ$271,FALSE))-6),'csapat-ranglista'!$A:$CC,BQ$272,FALSE)/8,VLOOKUP(VLOOKUP($A142,csapatok!$A:$GR,BQ$271,FALSE),'csapat-ranglista'!$A:$CC,BQ$272,FALSE)/4),0)</f>
        <v>0</v>
      </c>
      <c r="BR142" s="226">
        <f>IFERROR(IF(RIGHT(VLOOKUP($A142,csapatok!$A:$GR,BR$271,FALSE),5)="Csere",VLOOKUP(LEFT(VLOOKUP($A142,csapatok!$A:$GR,BR$271,FALSE),LEN(VLOOKUP($A142,csapatok!$A:$GR,BR$271,FALSE))-6),'csapat-ranglista'!$A:$CC,BR$272,FALSE)/8,VLOOKUP(VLOOKUP($A142,csapatok!$A:$GR,BR$271,FALSE),'csapat-ranglista'!$A:$CC,BR$272,FALSE)/4),0)</f>
        <v>0</v>
      </c>
      <c r="BS142" s="226">
        <f>IFERROR(IF(RIGHT(VLOOKUP($A142,csapatok!$A:$GR,BS$271,FALSE),5)="Csere",VLOOKUP(LEFT(VLOOKUP($A142,csapatok!$A:$GR,BS$271,FALSE),LEN(VLOOKUP($A142,csapatok!$A:$GR,BS$271,FALSE))-6),'csapat-ranglista'!$A:$CC,BS$272,FALSE)/8,VLOOKUP(VLOOKUP($A142,csapatok!$A:$GR,BS$271,FALSE),'csapat-ranglista'!$A:$CC,BS$272,FALSE)/4),0)</f>
        <v>0</v>
      </c>
      <c r="BT142" s="226">
        <f>IFERROR(IF(RIGHT(VLOOKUP($A142,csapatok!$A:$GR,BT$271,FALSE),5)="Csere",VLOOKUP(LEFT(VLOOKUP($A142,csapatok!$A:$GR,BT$271,FALSE),LEN(VLOOKUP($A142,csapatok!$A:$GR,BT$271,FALSE))-6),'csapat-ranglista'!$A:$CC,BT$272,FALSE)/8,VLOOKUP(VLOOKUP($A142,csapatok!$A:$GR,BT$271,FALSE),'csapat-ranglista'!$A:$CC,BT$272,FALSE)/4),0)</f>
        <v>0</v>
      </c>
      <c r="BU142" s="226">
        <f>IFERROR(IF(RIGHT(VLOOKUP($A142,csapatok!$A:$GR,BU$271,FALSE),5)="Csere",VLOOKUP(LEFT(VLOOKUP($A142,csapatok!$A:$GR,BU$271,FALSE),LEN(VLOOKUP($A142,csapatok!$A:$GR,BU$271,FALSE))-6),'csapat-ranglista'!$A:$CC,BU$272,FALSE)/8,VLOOKUP(VLOOKUP($A142,csapatok!$A:$GR,BU$271,FALSE),'csapat-ranglista'!$A:$CC,BU$272,FALSE)/4),0)</f>
        <v>0</v>
      </c>
      <c r="BV142" s="226">
        <f>IFERROR(IF(RIGHT(VLOOKUP($A142,csapatok!$A:$GR,BV$271,FALSE),5)="Csere",VLOOKUP(LEFT(VLOOKUP($A142,csapatok!$A:$GR,BV$271,FALSE),LEN(VLOOKUP($A142,csapatok!$A:$GR,BV$271,FALSE))-6),'csapat-ranglista'!$A:$CC,BV$272,FALSE)/8,VLOOKUP(VLOOKUP($A142,csapatok!$A:$GR,BV$271,FALSE),'csapat-ranglista'!$A:$CC,BV$272,FALSE)/4),0)</f>
        <v>0</v>
      </c>
      <c r="BW142" s="226">
        <f>IFERROR(IF(RIGHT(VLOOKUP($A142,csapatok!$A:$GR,BW$271,FALSE),5)="Csere",VLOOKUP(LEFT(VLOOKUP($A142,csapatok!$A:$GR,BW$271,FALSE),LEN(VLOOKUP($A142,csapatok!$A:$GR,BW$271,FALSE))-6),'csapat-ranglista'!$A:$CC,BW$272,FALSE)/8,VLOOKUP(VLOOKUP($A142,csapatok!$A:$GR,BW$271,FALSE),'csapat-ranglista'!$A:$CC,BW$272,FALSE)/4),0)</f>
        <v>0</v>
      </c>
      <c r="BX142" s="226">
        <f>IFERROR(IF(RIGHT(VLOOKUP($A142,csapatok!$A:$GR,BX$271,FALSE),5)="Csere",VLOOKUP(LEFT(VLOOKUP($A142,csapatok!$A:$GR,BX$271,FALSE),LEN(VLOOKUP($A142,csapatok!$A:$GR,BX$271,FALSE))-6),'csapat-ranglista'!$A:$CC,BX$272,FALSE)/8,VLOOKUP(VLOOKUP($A142,csapatok!$A:$GR,BX$271,FALSE),'csapat-ranglista'!$A:$CC,BX$272,FALSE)/4),0)</f>
        <v>0</v>
      </c>
      <c r="BY142" s="226">
        <f>IFERROR(IF(RIGHT(VLOOKUP($A142,csapatok!$A:$GR,BY$271,FALSE),5)="Csere",VLOOKUP(LEFT(VLOOKUP($A142,csapatok!$A:$GR,BY$271,FALSE),LEN(VLOOKUP($A142,csapatok!$A:$GR,BY$271,FALSE))-6),'csapat-ranglista'!$A:$CC,BY$272,FALSE)/8,VLOOKUP(VLOOKUP($A142,csapatok!$A:$GR,BY$271,FALSE),'csapat-ranglista'!$A:$CC,BY$272,FALSE)/4),0)</f>
        <v>0</v>
      </c>
      <c r="BZ142" s="226">
        <f>IFERROR(IF(RIGHT(VLOOKUP($A142,csapatok!$A:$GR,BZ$271,FALSE),5)="Csere",VLOOKUP(LEFT(VLOOKUP($A142,csapatok!$A:$GR,BZ$271,FALSE),LEN(VLOOKUP($A142,csapatok!$A:$GR,BZ$271,FALSE))-6),'csapat-ranglista'!$A:$CC,BZ$272,FALSE)/8,VLOOKUP(VLOOKUP($A142,csapatok!$A:$GR,BZ$271,FALSE),'csapat-ranglista'!$A:$CC,BZ$272,FALSE)/4),0)</f>
        <v>0</v>
      </c>
      <c r="CA142" s="226">
        <f>IFERROR(IF(RIGHT(VLOOKUP($A142,csapatok!$A:$GR,CA$271,FALSE),5)="Csere",VLOOKUP(LEFT(VLOOKUP($A142,csapatok!$A:$GR,CA$271,FALSE),LEN(VLOOKUP($A142,csapatok!$A:$GR,CA$271,FALSE))-6),'csapat-ranglista'!$A:$CC,CA$272,FALSE)/8,VLOOKUP(VLOOKUP($A142,csapatok!$A:$GR,CA$271,FALSE),'csapat-ranglista'!$A:$CC,CA$272,FALSE)/4),0)</f>
        <v>0</v>
      </c>
      <c r="CB142" s="226">
        <f>IFERROR(IF(RIGHT(VLOOKUP($A142,csapatok!$A:$GR,CB$271,FALSE),5)="Csere",VLOOKUP(LEFT(VLOOKUP($A142,csapatok!$A:$GR,CB$271,FALSE),LEN(VLOOKUP($A142,csapatok!$A:$GR,CB$271,FALSE))-6),'csapat-ranglista'!$A:$CC,CB$272,FALSE)/8,VLOOKUP(VLOOKUP($A142,csapatok!$A:$GR,CB$271,FALSE),'csapat-ranglista'!$A:$CC,CB$272,FALSE)/4),0)</f>
        <v>0</v>
      </c>
      <c r="CC142" s="226">
        <f>IFERROR(IF(RIGHT(VLOOKUP($A142,csapatok!$A:$GR,CC$271,FALSE),5)="Csere",VLOOKUP(LEFT(VLOOKUP($A142,csapatok!$A:$GR,CC$271,FALSE),LEN(VLOOKUP($A142,csapatok!$A:$GR,CC$271,FALSE))-6),'csapat-ranglista'!$A:$CC,CC$272,FALSE)/8,VLOOKUP(VLOOKUP($A142,csapatok!$A:$GR,CC$271,FALSE),'csapat-ranglista'!$A:$CC,CC$272,FALSE)/4),0)</f>
        <v>0</v>
      </c>
      <c r="CD142" s="226">
        <f>IFERROR(IF(RIGHT(VLOOKUP($A142,csapatok!$A:$GR,CD$271,FALSE),5)="Csere",VLOOKUP(LEFT(VLOOKUP($A142,csapatok!$A:$GR,CD$271,FALSE),LEN(VLOOKUP($A142,csapatok!$A:$GR,CD$271,FALSE))-6),'csapat-ranglista'!$A:$CC,CD$272,FALSE)/8,VLOOKUP(VLOOKUP($A142,csapatok!$A:$GR,CD$271,FALSE),'csapat-ranglista'!$A:$CC,CD$272,FALSE)/4),0)</f>
        <v>0</v>
      </c>
      <c r="CE142" s="226">
        <f>IFERROR(IF(RIGHT(VLOOKUP($A142,csapatok!$A:$GR,CE$271,FALSE),5)="Csere",VLOOKUP(LEFT(VLOOKUP($A142,csapatok!$A:$GR,CE$271,FALSE),LEN(VLOOKUP($A142,csapatok!$A:$GR,CE$271,FALSE))-6),'csapat-ranglista'!$A:$CC,CE$272,FALSE)/8,VLOOKUP(VLOOKUP($A142,csapatok!$A:$GR,CE$271,FALSE),'csapat-ranglista'!$A:$CC,CE$272,FALSE)/4),0)</f>
        <v>0</v>
      </c>
      <c r="CF142" s="226">
        <f>IFERROR(IF(RIGHT(VLOOKUP($A142,csapatok!$A:$GR,CF$271,FALSE),5)="Csere",VLOOKUP(LEFT(VLOOKUP($A142,csapatok!$A:$GR,CF$271,FALSE),LEN(VLOOKUP($A142,csapatok!$A:$GR,CF$271,FALSE))-6),'csapat-ranglista'!$A:$CC,CF$272,FALSE)/8,VLOOKUP(VLOOKUP($A142,csapatok!$A:$GR,CF$271,FALSE),'csapat-ranglista'!$A:$CC,CF$272,FALSE)/4),0)</f>
        <v>0</v>
      </c>
      <c r="CG142" s="226">
        <f>IFERROR(IF(RIGHT(VLOOKUP($A142,csapatok!$A:$GR,CG$271,FALSE),5)="Csere",VLOOKUP(LEFT(VLOOKUP($A142,csapatok!$A:$GR,CG$271,FALSE),LEN(VLOOKUP($A142,csapatok!$A:$GR,CG$271,FALSE))-6),'csapat-ranglista'!$A:$CC,CG$272,FALSE)/8,VLOOKUP(VLOOKUP($A142,csapatok!$A:$GR,CG$271,FALSE),'csapat-ranglista'!$A:$CC,CG$272,FALSE)/4),0)</f>
        <v>0</v>
      </c>
      <c r="CH142" s="226">
        <f>IFERROR(IF(RIGHT(VLOOKUP($A142,csapatok!$A:$GR,CH$271,FALSE),5)="Csere",VLOOKUP(LEFT(VLOOKUP($A142,csapatok!$A:$GR,CH$271,FALSE),LEN(VLOOKUP($A142,csapatok!$A:$GR,CH$271,FALSE))-6),'csapat-ranglista'!$A:$CC,CH$272,FALSE)/8,VLOOKUP(VLOOKUP($A142,csapatok!$A:$GR,CH$271,FALSE),'csapat-ranglista'!$A:$CC,CH$272,FALSE)/4),0)</f>
        <v>0</v>
      </c>
      <c r="CI142" s="226">
        <f>IFERROR(IF(RIGHT(VLOOKUP($A142,csapatok!$A:$GR,CI$271,FALSE),5)="Csere",VLOOKUP(LEFT(VLOOKUP($A142,csapatok!$A:$GR,CI$271,FALSE),LEN(VLOOKUP($A142,csapatok!$A:$GR,CI$271,FALSE))-6),'csapat-ranglista'!$A:$CC,CI$272,FALSE)/8,VLOOKUP(VLOOKUP($A142,csapatok!$A:$GR,CI$271,FALSE),'csapat-ranglista'!$A:$CC,CI$272,FALSE)/4),0)</f>
        <v>0</v>
      </c>
      <c r="CJ142" s="227">
        <f>versenyek!$IQ$11*IFERROR(VLOOKUP(VLOOKUP($A142,versenyek!IP:IR,3,FALSE),szabalyok!$A$16:$B$23,2,FALSE)/4,0)</f>
        <v>0</v>
      </c>
      <c r="CK142" s="227">
        <f>versenyek!$IT$11*IFERROR(VLOOKUP(VLOOKUP($A142,versenyek!IS:IU,3,FALSE),szabalyok!$A$16:$B$23,2,FALSE)/4,0)</f>
        <v>0</v>
      </c>
      <c r="CL142" s="226"/>
      <c r="CM142" s="250">
        <f t="shared" si="6"/>
        <v>0</v>
      </c>
    </row>
    <row r="143" spans="1:91">
      <c r="A143" s="32" t="s">
        <v>548</v>
      </c>
      <c r="B143" s="132"/>
      <c r="D143" s="32" t="s">
        <v>9</v>
      </c>
      <c r="E143" s="47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>
        <f>IFERROR(IF(RIGHT(VLOOKUP($A143,csapatok!$A:$BL,X$271,FALSE),5)="Csere",VLOOKUP(LEFT(VLOOKUP($A143,csapatok!$A:$BL,X$271,FALSE),LEN(VLOOKUP($A143,csapatok!$A:$BL,X$271,FALSE))-6),'csapat-ranglista'!$A:$CC,X$272,FALSE)/8,VLOOKUP(VLOOKUP($A143,csapatok!$A:$BL,X$271,FALSE),'csapat-ranglista'!$A:$CC,X$272,FALSE)/4),0)</f>
        <v>0</v>
      </c>
      <c r="Y143" s="32">
        <f>IFERROR(IF(RIGHT(VLOOKUP($A143,csapatok!$A:$BL,Y$271,FALSE),5)="Csere",VLOOKUP(LEFT(VLOOKUP($A143,csapatok!$A:$BL,Y$271,FALSE),LEN(VLOOKUP($A143,csapatok!$A:$BL,Y$271,FALSE))-6),'csapat-ranglista'!$A:$CC,Y$272,FALSE)/8,VLOOKUP(VLOOKUP($A143,csapatok!$A:$BL,Y$271,FALSE),'csapat-ranglista'!$A:$CC,Y$272,FALSE)/4),0)</f>
        <v>0</v>
      </c>
      <c r="Z143" s="32">
        <f>IFERROR(IF(RIGHT(VLOOKUP($A143,csapatok!$A:$BL,Z$271,FALSE),5)="Csere",VLOOKUP(LEFT(VLOOKUP($A143,csapatok!$A:$BL,Z$271,FALSE),LEN(VLOOKUP($A143,csapatok!$A:$BL,Z$271,FALSE))-6),'csapat-ranglista'!$A:$CC,Z$272,FALSE)/8,VLOOKUP(VLOOKUP($A143,csapatok!$A:$BL,Z$271,FALSE),'csapat-ranglista'!$A:$CC,Z$272,FALSE)/4),0)</f>
        <v>0</v>
      </c>
      <c r="AA143" s="32">
        <f>IFERROR(IF(RIGHT(VLOOKUP($A143,csapatok!$A:$BL,AA$271,FALSE),5)="Csere",VLOOKUP(LEFT(VLOOKUP($A143,csapatok!$A:$BL,AA$271,FALSE),LEN(VLOOKUP($A143,csapatok!$A:$BL,AA$271,FALSE))-6),'csapat-ranglista'!$A:$CC,AA$272,FALSE)/8,VLOOKUP(VLOOKUP($A143,csapatok!$A:$BL,AA$271,FALSE),'csapat-ranglista'!$A:$CC,AA$272,FALSE)/4),0)</f>
        <v>0</v>
      </c>
      <c r="AB143" s="226">
        <f>IFERROR(IF(RIGHT(VLOOKUP($A143,csapatok!$A:$BL,AB$271,FALSE),5)="Csere",VLOOKUP(LEFT(VLOOKUP($A143,csapatok!$A:$BL,AB$271,FALSE),LEN(VLOOKUP($A143,csapatok!$A:$BL,AB$271,FALSE))-6),'csapat-ranglista'!$A:$CC,AB$272,FALSE)/8,VLOOKUP(VLOOKUP($A143,csapatok!$A:$BL,AB$271,FALSE),'csapat-ranglista'!$A:$CC,AB$272,FALSE)/4),0)</f>
        <v>0</v>
      </c>
      <c r="AC143" s="226">
        <f>IFERROR(IF(RIGHT(VLOOKUP($A143,csapatok!$A:$BL,AC$271,FALSE),5)="Csere",VLOOKUP(LEFT(VLOOKUP($A143,csapatok!$A:$BL,AC$271,FALSE),LEN(VLOOKUP($A143,csapatok!$A:$BL,AC$271,FALSE))-6),'csapat-ranglista'!$A:$CC,AC$272,FALSE)/8,VLOOKUP(VLOOKUP($A143,csapatok!$A:$BL,AC$271,FALSE),'csapat-ranglista'!$A:$CC,AC$272,FALSE)/4),0)</f>
        <v>0</v>
      </c>
      <c r="AD143" s="226">
        <f>IFERROR(IF(RIGHT(VLOOKUP($A143,csapatok!$A:$BL,AD$271,FALSE),5)="Csere",VLOOKUP(LEFT(VLOOKUP($A143,csapatok!$A:$BL,AD$271,FALSE),LEN(VLOOKUP($A143,csapatok!$A:$BL,AD$271,FALSE))-6),'csapat-ranglista'!$A:$CC,AD$272,FALSE)/8,VLOOKUP(VLOOKUP($A143,csapatok!$A:$BL,AD$271,FALSE),'csapat-ranglista'!$A:$CC,AD$272,FALSE)/4),0)</f>
        <v>0</v>
      </c>
      <c r="AE143" s="226">
        <f>IFERROR(IF(RIGHT(VLOOKUP($A143,csapatok!$A:$BL,AE$271,FALSE),5)="Csere",VLOOKUP(LEFT(VLOOKUP($A143,csapatok!$A:$BL,AE$271,FALSE),LEN(VLOOKUP($A143,csapatok!$A:$BL,AE$271,FALSE))-6),'csapat-ranglista'!$A:$CC,AE$272,FALSE)/8,VLOOKUP(VLOOKUP($A143,csapatok!$A:$BL,AE$271,FALSE),'csapat-ranglista'!$A:$CC,AE$272,FALSE)/4),0)</f>
        <v>0</v>
      </c>
      <c r="AF143" s="226">
        <f>IFERROR(IF(RIGHT(VLOOKUP($A143,csapatok!$A:$BL,AF$271,FALSE),5)="Csere",VLOOKUP(LEFT(VLOOKUP($A143,csapatok!$A:$BL,AF$271,FALSE),LEN(VLOOKUP($A143,csapatok!$A:$BL,AF$271,FALSE))-6),'csapat-ranglista'!$A:$CC,AF$272,FALSE)/8,VLOOKUP(VLOOKUP($A143,csapatok!$A:$BL,AF$271,FALSE),'csapat-ranglista'!$A:$CC,AF$272,FALSE)/4),0)</f>
        <v>0</v>
      </c>
      <c r="AG143" s="226">
        <f>IFERROR(IF(RIGHT(VLOOKUP($A143,csapatok!$A:$BL,AG$271,FALSE),5)="Csere",VLOOKUP(LEFT(VLOOKUP($A143,csapatok!$A:$BL,AG$271,FALSE),LEN(VLOOKUP($A143,csapatok!$A:$BL,AG$271,FALSE))-6),'csapat-ranglista'!$A:$CC,AG$272,FALSE)/8,VLOOKUP(VLOOKUP($A143,csapatok!$A:$BL,AG$271,FALSE),'csapat-ranglista'!$A:$CC,AG$272,FALSE)/4),0)</f>
        <v>0</v>
      </c>
      <c r="AH143" s="226">
        <f>IFERROR(IF(RIGHT(VLOOKUP($A143,csapatok!$A:$BL,AH$271,FALSE),5)="Csere",VLOOKUP(LEFT(VLOOKUP($A143,csapatok!$A:$BL,AH$271,FALSE),LEN(VLOOKUP($A143,csapatok!$A:$BL,AH$271,FALSE))-6),'csapat-ranglista'!$A:$CC,AH$272,FALSE)/8,VLOOKUP(VLOOKUP($A143,csapatok!$A:$BL,AH$271,FALSE),'csapat-ranglista'!$A:$CC,AH$272,FALSE)/4),0)</f>
        <v>0</v>
      </c>
      <c r="AI143" s="226">
        <f>IFERROR(IF(RIGHT(VLOOKUP($A143,csapatok!$A:$BL,AI$271,FALSE),5)="Csere",VLOOKUP(LEFT(VLOOKUP($A143,csapatok!$A:$BL,AI$271,FALSE),LEN(VLOOKUP($A143,csapatok!$A:$BL,AI$271,FALSE))-6),'csapat-ranglista'!$A:$CC,AI$272,FALSE)/8,VLOOKUP(VLOOKUP($A143,csapatok!$A:$BL,AI$271,FALSE),'csapat-ranglista'!$A:$CC,AI$272,FALSE)/4),0)</f>
        <v>0</v>
      </c>
      <c r="AJ143" s="226">
        <f>IFERROR(IF(RIGHT(VLOOKUP($A143,csapatok!$A:$BL,AJ$271,FALSE),5)="Csere",VLOOKUP(LEFT(VLOOKUP($A143,csapatok!$A:$BL,AJ$271,FALSE),LEN(VLOOKUP($A143,csapatok!$A:$BL,AJ$271,FALSE))-6),'csapat-ranglista'!$A:$CC,AJ$272,FALSE)/8,VLOOKUP(VLOOKUP($A143,csapatok!$A:$BL,AJ$271,FALSE),'csapat-ranglista'!$A:$CC,AJ$272,FALSE)/2),0)</f>
        <v>0</v>
      </c>
      <c r="AK143" s="226">
        <f>IFERROR(IF(RIGHT(VLOOKUP($A143,csapatok!$A:$CN,AK$271,FALSE),5)="Csere",VLOOKUP(LEFT(VLOOKUP($A143,csapatok!$A:$CN,AK$271,FALSE),LEN(VLOOKUP($A143,csapatok!$A:$CN,AK$271,FALSE))-6),'csapat-ranglista'!$A:$CC,AK$272,FALSE)/8,VLOOKUP(VLOOKUP($A143,csapatok!$A:$CN,AK$271,FALSE),'csapat-ranglista'!$A:$CC,AK$272,FALSE)/4),0)</f>
        <v>0</v>
      </c>
      <c r="AL143" s="226">
        <f>IFERROR(IF(RIGHT(VLOOKUP($A143,csapatok!$A:$CN,AL$271,FALSE),5)="Csere",VLOOKUP(LEFT(VLOOKUP($A143,csapatok!$A:$CN,AL$271,FALSE),LEN(VLOOKUP($A143,csapatok!$A:$CN,AL$271,FALSE))-6),'csapat-ranglista'!$A:$CC,AL$272,FALSE)/8,VLOOKUP(VLOOKUP($A143,csapatok!$A:$CN,AL$271,FALSE),'csapat-ranglista'!$A:$CC,AL$272,FALSE)/4),0)</f>
        <v>0</v>
      </c>
      <c r="AM143" s="226">
        <f>IFERROR(IF(RIGHT(VLOOKUP($A143,csapatok!$A:$CN,AM$271,FALSE),5)="Csere",VLOOKUP(LEFT(VLOOKUP($A143,csapatok!$A:$CN,AM$271,FALSE),LEN(VLOOKUP($A143,csapatok!$A:$CN,AM$271,FALSE))-6),'csapat-ranglista'!$A:$CC,AM$272,FALSE)/8,VLOOKUP(VLOOKUP($A143,csapatok!$A:$CN,AM$271,FALSE),'csapat-ranglista'!$A:$CC,AM$272,FALSE)/4),0)</f>
        <v>0</v>
      </c>
      <c r="AN143" s="226">
        <f>IFERROR(IF(RIGHT(VLOOKUP($A143,csapatok!$A:$CN,AN$271,FALSE),5)="Csere",VLOOKUP(LEFT(VLOOKUP($A143,csapatok!$A:$CN,AN$271,FALSE),LEN(VLOOKUP($A143,csapatok!$A:$CN,AN$271,FALSE))-6),'csapat-ranglista'!$A:$CC,AN$272,FALSE)/8,VLOOKUP(VLOOKUP($A143,csapatok!$A:$CN,AN$271,FALSE),'csapat-ranglista'!$A:$CC,AN$272,FALSE)/4),0)</f>
        <v>0</v>
      </c>
      <c r="AO143" s="226">
        <f>IFERROR(IF(RIGHT(VLOOKUP($A143,csapatok!$A:$CN,AO$271,FALSE),5)="Csere",VLOOKUP(LEFT(VLOOKUP($A143,csapatok!$A:$CN,AO$271,FALSE),LEN(VLOOKUP($A143,csapatok!$A:$CN,AO$271,FALSE))-6),'csapat-ranglista'!$A:$CC,AO$272,FALSE)/8,VLOOKUP(VLOOKUP($A143,csapatok!$A:$CN,AO$271,FALSE),'csapat-ranglista'!$A:$CC,AO$272,FALSE)/4),0)</f>
        <v>0</v>
      </c>
      <c r="AP143" s="226">
        <f>IFERROR(IF(RIGHT(VLOOKUP($A143,csapatok!$A:$CN,AP$271,FALSE),5)="Csere",VLOOKUP(LEFT(VLOOKUP($A143,csapatok!$A:$CN,AP$271,FALSE),LEN(VLOOKUP($A143,csapatok!$A:$CN,AP$271,FALSE))-6),'csapat-ranglista'!$A:$CC,AP$272,FALSE)/8,VLOOKUP(VLOOKUP($A143,csapatok!$A:$CN,AP$271,FALSE),'csapat-ranglista'!$A:$CC,AP$272,FALSE)/4),0)</f>
        <v>0</v>
      </c>
      <c r="AQ143" s="226">
        <f>IFERROR(IF(RIGHT(VLOOKUP($A143,csapatok!$A:$CN,AQ$271,FALSE),5)="Csere",VLOOKUP(LEFT(VLOOKUP($A143,csapatok!$A:$CN,AQ$271,FALSE),LEN(VLOOKUP($A143,csapatok!$A:$CN,AQ$271,FALSE))-6),'csapat-ranglista'!$A:$CC,AQ$272,FALSE)/8,VLOOKUP(VLOOKUP($A143,csapatok!$A:$CN,AQ$271,FALSE),'csapat-ranglista'!$A:$CC,AQ$272,FALSE)/4),0)</f>
        <v>0</v>
      </c>
      <c r="AR143" s="226">
        <f>IFERROR(IF(RIGHT(VLOOKUP($A143,csapatok!$A:$CN,AR$271,FALSE),5)="Csere",VLOOKUP(LEFT(VLOOKUP($A143,csapatok!$A:$CN,AR$271,FALSE),LEN(VLOOKUP($A143,csapatok!$A:$CN,AR$271,FALSE))-6),'csapat-ranglista'!$A:$CC,AR$272,FALSE)/8,VLOOKUP(VLOOKUP($A143,csapatok!$A:$CN,AR$271,FALSE),'csapat-ranglista'!$A:$CC,AR$272,FALSE)/4),0)</f>
        <v>0</v>
      </c>
      <c r="AS143" s="226">
        <f>IFERROR(IF(RIGHT(VLOOKUP($A143,csapatok!$A:$CN,AS$271,FALSE),5)="Csere",VLOOKUP(LEFT(VLOOKUP($A143,csapatok!$A:$CN,AS$271,FALSE),LEN(VLOOKUP($A143,csapatok!$A:$CN,AS$271,FALSE))-6),'csapat-ranglista'!$A:$CC,AS$272,FALSE)/8,VLOOKUP(VLOOKUP($A143,csapatok!$A:$CN,AS$271,FALSE),'csapat-ranglista'!$A:$CC,AS$272,FALSE)/4),0)</f>
        <v>0</v>
      </c>
      <c r="AT143" s="226">
        <f>IFERROR(IF(RIGHT(VLOOKUP($A143,csapatok!$A:$CN,AT$271,FALSE),5)="Csere",VLOOKUP(LEFT(VLOOKUP($A143,csapatok!$A:$CN,AT$271,FALSE),LEN(VLOOKUP($A143,csapatok!$A:$CN,AT$271,FALSE))-6),'csapat-ranglista'!$A:$CC,AT$272,FALSE)/8,VLOOKUP(VLOOKUP($A143,csapatok!$A:$CN,AT$271,FALSE),'csapat-ranglista'!$A:$CC,AT$272,FALSE)/4),0)</f>
        <v>0</v>
      </c>
      <c r="AU143" s="226">
        <f>IFERROR(IF(RIGHT(VLOOKUP($A143,csapatok!$A:$CN,AU$271,FALSE),5)="Csere",VLOOKUP(LEFT(VLOOKUP($A143,csapatok!$A:$CN,AU$271,FALSE),LEN(VLOOKUP($A143,csapatok!$A:$CN,AU$271,FALSE))-6),'csapat-ranglista'!$A:$CC,AU$272,FALSE)/8,VLOOKUP(VLOOKUP($A143,csapatok!$A:$CN,AU$271,FALSE),'csapat-ranglista'!$A:$CC,AU$272,FALSE)/4),0)</f>
        <v>0</v>
      </c>
      <c r="AV143" s="226">
        <f>IFERROR(IF(RIGHT(VLOOKUP($A143,csapatok!$A:$CN,AV$271,FALSE),5)="Csere",VLOOKUP(LEFT(VLOOKUP($A143,csapatok!$A:$CN,AV$271,FALSE),LEN(VLOOKUP($A143,csapatok!$A:$CN,AV$271,FALSE))-6),'csapat-ranglista'!$A:$CC,AV$272,FALSE)/8,VLOOKUP(VLOOKUP($A143,csapatok!$A:$CN,AV$271,FALSE),'csapat-ranglista'!$A:$CC,AV$272,FALSE)/4),0)</f>
        <v>0</v>
      </c>
      <c r="AW143" s="226">
        <f>IFERROR(IF(RIGHT(VLOOKUP($A143,csapatok!$A:$CN,AW$271,FALSE),5)="Csere",VLOOKUP(LEFT(VLOOKUP($A143,csapatok!$A:$CN,AW$271,FALSE),LEN(VLOOKUP($A143,csapatok!$A:$CN,AW$271,FALSE))-6),'csapat-ranglista'!$A:$CC,AW$272,FALSE)/8,VLOOKUP(VLOOKUP($A143,csapatok!$A:$CN,AW$271,FALSE),'csapat-ranglista'!$A:$CC,AW$272,FALSE)/4),0)</f>
        <v>0</v>
      </c>
      <c r="AX143" s="226">
        <f>IFERROR(IF(RIGHT(VLOOKUP($A143,csapatok!$A:$CN,AX$271,FALSE),5)="Csere",VLOOKUP(LEFT(VLOOKUP($A143,csapatok!$A:$CN,AX$271,FALSE),LEN(VLOOKUP($A143,csapatok!$A:$CN,AX$271,FALSE))-6),'csapat-ranglista'!$A:$CC,AX$272,FALSE)/8,VLOOKUP(VLOOKUP($A143,csapatok!$A:$CN,AX$271,FALSE),'csapat-ranglista'!$A:$CC,AX$272,FALSE)/4),0)</f>
        <v>0</v>
      </c>
      <c r="AY143" s="226">
        <f>IFERROR(IF(RIGHT(VLOOKUP($A143,csapatok!$A:$GR,AY$271,FALSE),5)="Csere",VLOOKUP(LEFT(VLOOKUP($A143,csapatok!$A:$GR,AY$271,FALSE),LEN(VLOOKUP($A143,csapatok!$A:$GR,AY$271,FALSE))-6),'csapat-ranglista'!$A:$CC,AY$272,FALSE)/8,VLOOKUP(VLOOKUP($A143,csapatok!$A:$GR,AY$271,FALSE),'csapat-ranglista'!$A:$CC,AY$272,FALSE)/4),0)</f>
        <v>0</v>
      </c>
      <c r="AZ143" s="226">
        <f>IFERROR(IF(RIGHT(VLOOKUP($A143,csapatok!$A:$GR,AZ$271,FALSE),5)="Csere",VLOOKUP(LEFT(VLOOKUP($A143,csapatok!$A:$GR,AZ$271,FALSE),LEN(VLOOKUP($A143,csapatok!$A:$GR,AZ$271,FALSE))-6),'csapat-ranglista'!$A:$CC,AZ$272,FALSE)/8,VLOOKUP(VLOOKUP($A143,csapatok!$A:$GR,AZ$271,FALSE),'csapat-ranglista'!$A:$CC,AZ$272,FALSE)/4),0)</f>
        <v>0</v>
      </c>
      <c r="BA143" s="226">
        <f>IFERROR(IF(RIGHT(VLOOKUP($A143,csapatok!$A:$GR,BA$271,FALSE),5)="Csere",VLOOKUP(LEFT(VLOOKUP($A143,csapatok!$A:$GR,BA$271,FALSE),LEN(VLOOKUP($A143,csapatok!$A:$GR,BA$271,FALSE))-6),'csapat-ranglista'!$A:$CC,BA$272,FALSE)/8,VLOOKUP(VLOOKUP($A143,csapatok!$A:$GR,BA$271,FALSE),'csapat-ranglista'!$A:$CC,BA$272,FALSE)/4),0)</f>
        <v>0</v>
      </c>
      <c r="BB143" s="226">
        <f>IFERROR(IF(RIGHT(VLOOKUP($A143,csapatok!$A:$GR,BB$271,FALSE),5)="Csere",VLOOKUP(LEFT(VLOOKUP($A143,csapatok!$A:$GR,BB$271,FALSE),LEN(VLOOKUP($A143,csapatok!$A:$GR,BB$271,FALSE))-6),'csapat-ranglista'!$A:$CC,BB$272,FALSE)/8,VLOOKUP(VLOOKUP($A143,csapatok!$A:$GR,BB$271,FALSE),'csapat-ranglista'!$A:$CC,BB$272,FALSE)/4),0)</f>
        <v>0</v>
      </c>
      <c r="BC143" s="227">
        <f>versenyek!$ES$11*IFERROR(VLOOKUP(VLOOKUP($A143,versenyek!ER:ET,3,FALSE),szabalyok!$A$16:$B$23,2,FALSE)/4,0)</f>
        <v>0</v>
      </c>
      <c r="BD143" s="227">
        <f>versenyek!$EV$11*IFERROR(VLOOKUP(VLOOKUP($A143,versenyek!EU:EW,3,FALSE),szabalyok!$A$16:$B$23,2,FALSE)/4,0)</f>
        <v>0</v>
      </c>
      <c r="BE143" s="226">
        <f>IFERROR(IF(RIGHT(VLOOKUP($A143,csapatok!$A:$GR,BE$271,FALSE),5)="Csere",VLOOKUP(LEFT(VLOOKUP($A143,csapatok!$A:$GR,BE$271,FALSE),LEN(VLOOKUP($A143,csapatok!$A:$GR,BE$271,FALSE))-6),'csapat-ranglista'!$A:$CC,BE$272,FALSE)/8,VLOOKUP(VLOOKUP($A143,csapatok!$A:$GR,BE$271,FALSE),'csapat-ranglista'!$A:$CC,BE$272,FALSE)/4),0)</f>
        <v>0</v>
      </c>
      <c r="BF143" s="226">
        <f>IFERROR(IF(RIGHT(VLOOKUP($A143,csapatok!$A:$GR,BF$271,FALSE),5)="Csere",VLOOKUP(LEFT(VLOOKUP($A143,csapatok!$A:$GR,BF$271,FALSE),LEN(VLOOKUP($A143,csapatok!$A:$GR,BF$271,FALSE))-6),'csapat-ranglista'!$A:$CC,BF$272,FALSE)/8,VLOOKUP(VLOOKUP($A143,csapatok!$A:$GR,BF$271,FALSE),'csapat-ranglista'!$A:$CC,BF$272,FALSE)/4),0)</f>
        <v>0</v>
      </c>
      <c r="BG143" s="226">
        <f>IFERROR(IF(RIGHT(VLOOKUP($A143,csapatok!$A:$GR,BG$271,FALSE),5)="Csere",VLOOKUP(LEFT(VLOOKUP($A143,csapatok!$A:$GR,BG$271,FALSE),LEN(VLOOKUP($A143,csapatok!$A:$GR,BG$271,FALSE))-6),'csapat-ranglista'!$A:$CC,BG$272,FALSE)/8,VLOOKUP(VLOOKUP($A143,csapatok!$A:$GR,BG$271,FALSE),'csapat-ranglista'!$A:$CC,BG$272,FALSE)/4),0)</f>
        <v>0</v>
      </c>
      <c r="BH143" s="226">
        <f>IFERROR(IF(RIGHT(VLOOKUP($A143,csapatok!$A:$GR,BH$271,FALSE),5)="Csere",VLOOKUP(LEFT(VLOOKUP($A143,csapatok!$A:$GR,BH$271,FALSE),LEN(VLOOKUP($A143,csapatok!$A:$GR,BH$271,FALSE))-6),'csapat-ranglista'!$A:$CC,BH$272,FALSE)/8,VLOOKUP(VLOOKUP($A143,csapatok!$A:$GR,BH$271,FALSE),'csapat-ranglista'!$A:$CC,BH$272,FALSE)/4),0)</f>
        <v>0</v>
      </c>
      <c r="BI143" s="226">
        <f>IFERROR(IF(RIGHT(VLOOKUP($A143,csapatok!$A:$GR,BI$271,FALSE),5)="Csere",VLOOKUP(LEFT(VLOOKUP($A143,csapatok!$A:$GR,BI$271,FALSE),LEN(VLOOKUP($A143,csapatok!$A:$GR,BI$271,FALSE))-6),'csapat-ranglista'!$A:$CC,BI$272,FALSE)/8,VLOOKUP(VLOOKUP($A143,csapatok!$A:$GR,BI$271,FALSE),'csapat-ranglista'!$A:$CC,BI$272,FALSE)/4),0)</f>
        <v>0</v>
      </c>
      <c r="BJ143" s="226">
        <f>IFERROR(IF(RIGHT(VLOOKUP($A143,csapatok!$A:$GR,BJ$271,FALSE),5)="Csere",VLOOKUP(LEFT(VLOOKUP($A143,csapatok!$A:$GR,BJ$271,FALSE),LEN(VLOOKUP($A143,csapatok!$A:$GR,BJ$271,FALSE))-6),'csapat-ranglista'!$A:$CC,BJ$272,FALSE)/8,VLOOKUP(VLOOKUP($A143,csapatok!$A:$GR,BJ$271,FALSE),'csapat-ranglista'!$A:$CC,BJ$272,FALSE)/4),0)</f>
        <v>0</v>
      </c>
      <c r="BK143" s="226">
        <f>IFERROR(IF(RIGHT(VLOOKUP($A143,csapatok!$A:$GR,BK$271,FALSE),5)="Csere",VLOOKUP(LEFT(VLOOKUP($A143,csapatok!$A:$GR,BK$271,FALSE),LEN(VLOOKUP($A143,csapatok!$A:$GR,BK$271,FALSE))-6),'csapat-ranglista'!$A:$CC,BK$272,FALSE)/8,VLOOKUP(VLOOKUP($A143,csapatok!$A:$GR,BK$271,FALSE),'csapat-ranglista'!$A:$CC,BK$272,FALSE)/4),0)</f>
        <v>0</v>
      </c>
      <c r="BL143" s="226">
        <f>IFERROR(IF(RIGHT(VLOOKUP($A143,csapatok!$A:$GR,BL$271,FALSE),5)="Csere",VLOOKUP(LEFT(VLOOKUP($A143,csapatok!$A:$GR,BL$271,FALSE),LEN(VLOOKUP($A143,csapatok!$A:$GR,BL$271,FALSE))-6),'csapat-ranglista'!$A:$CC,BL$272,FALSE)/8,VLOOKUP(VLOOKUP($A143,csapatok!$A:$GR,BL$271,FALSE),'csapat-ranglista'!$A:$CC,BL$272,FALSE)/4),0)</f>
        <v>0</v>
      </c>
      <c r="BM143" s="226">
        <f>IFERROR(IF(RIGHT(VLOOKUP($A143,csapatok!$A:$GR,BM$271,FALSE),5)="Csere",VLOOKUP(LEFT(VLOOKUP($A143,csapatok!$A:$GR,BM$271,FALSE),LEN(VLOOKUP($A143,csapatok!$A:$GR,BM$271,FALSE))-6),'csapat-ranglista'!$A:$CC,BM$272,FALSE)/8,VLOOKUP(VLOOKUP($A143,csapatok!$A:$GR,BM$271,FALSE),'csapat-ranglista'!$A:$CC,BM$272,FALSE)/4),0)</f>
        <v>0</v>
      </c>
      <c r="BN143" s="226">
        <f>IFERROR(IF(RIGHT(VLOOKUP($A143,csapatok!$A:$GR,BN$271,FALSE),5)="Csere",VLOOKUP(LEFT(VLOOKUP($A143,csapatok!$A:$GR,BN$271,FALSE),LEN(VLOOKUP($A143,csapatok!$A:$GR,BN$271,FALSE))-6),'csapat-ranglista'!$A:$CC,BN$272,FALSE)/8,VLOOKUP(VLOOKUP($A143,csapatok!$A:$GR,BN$271,FALSE),'csapat-ranglista'!$A:$CC,BN$272,FALSE)/4),0)</f>
        <v>0</v>
      </c>
      <c r="BO143" s="226">
        <f>IFERROR(IF(RIGHT(VLOOKUP($A143,csapatok!$A:$GR,BO$271,FALSE),5)="Csere",VLOOKUP(LEFT(VLOOKUP($A143,csapatok!$A:$GR,BO$271,FALSE),LEN(VLOOKUP($A143,csapatok!$A:$GR,BO$271,FALSE))-6),'csapat-ranglista'!$A:$CC,BO$272,FALSE)/8,VLOOKUP(VLOOKUP($A143,csapatok!$A:$GR,BO$271,FALSE),'csapat-ranglista'!$A:$CC,BO$272,FALSE)/4),0)</f>
        <v>0</v>
      </c>
      <c r="BP143" s="226">
        <f>IFERROR(IF(RIGHT(VLOOKUP($A143,csapatok!$A:$GR,BP$271,FALSE),5)="Csere",VLOOKUP(LEFT(VLOOKUP($A143,csapatok!$A:$GR,BP$271,FALSE),LEN(VLOOKUP($A143,csapatok!$A:$GR,BP$271,FALSE))-6),'csapat-ranglista'!$A:$CC,BP$272,FALSE)/8,VLOOKUP(VLOOKUP($A143,csapatok!$A:$GR,BP$271,FALSE),'csapat-ranglista'!$A:$CC,BP$272,FALSE)/4),0)</f>
        <v>0</v>
      </c>
      <c r="BQ143" s="226">
        <f>IFERROR(IF(RIGHT(VLOOKUP($A143,csapatok!$A:$GR,BQ$271,FALSE),5)="Csere",VLOOKUP(LEFT(VLOOKUP($A143,csapatok!$A:$GR,BQ$271,FALSE),LEN(VLOOKUP($A143,csapatok!$A:$GR,BQ$271,FALSE))-6),'csapat-ranglista'!$A:$CC,BQ$272,FALSE)/8,VLOOKUP(VLOOKUP($A143,csapatok!$A:$GR,BQ$271,FALSE),'csapat-ranglista'!$A:$CC,BQ$272,FALSE)/4),0)</f>
        <v>0</v>
      </c>
      <c r="BR143" s="226">
        <f>IFERROR(IF(RIGHT(VLOOKUP($A143,csapatok!$A:$GR,BR$271,FALSE),5)="Csere",VLOOKUP(LEFT(VLOOKUP($A143,csapatok!$A:$GR,BR$271,FALSE),LEN(VLOOKUP($A143,csapatok!$A:$GR,BR$271,FALSE))-6),'csapat-ranglista'!$A:$CC,BR$272,FALSE)/8,VLOOKUP(VLOOKUP($A143,csapatok!$A:$GR,BR$271,FALSE),'csapat-ranglista'!$A:$CC,BR$272,FALSE)/4),0)</f>
        <v>0</v>
      </c>
      <c r="BS143" s="226">
        <f>IFERROR(IF(RIGHT(VLOOKUP($A143,csapatok!$A:$GR,BS$271,FALSE),5)="Csere",VLOOKUP(LEFT(VLOOKUP($A143,csapatok!$A:$GR,BS$271,FALSE),LEN(VLOOKUP($A143,csapatok!$A:$GR,BS$271,FALSE))-6),'csapat-ranglista'!$A:$CC,BS$272,FALSE)/8,VLOOKUP(VLOOKUP($A143,csapatok!$A:$GR,BS$271,FALSE),'csapat-ranglista'!$A:$CC,BS$272,FALSE)/4),0)</f>
        <v>0</v>
      </c>
      <c r="BT143" s="226">
        <f>IFERROR(IF(RIGHT(VLOOKUP($A143,csapatok!$A:$GR,BT$271,FALSE),5)="Csere",VLOOKUP(LEFT(VLOOKUP($A143,csapatok!$A:$GR,BT$271,FALSE),LEN(VLOOKUP($A143,csapatok!$A:$GR,BT$271,FALSE))-6),'csapat-ranglista'!$A:$CC,BT$272,FALSE)/8,VLOOKUP(VLOOKUP($A143,csapatok!$A:$GR,BT$271,FALSE),'csapat-ranglista'!$A:$CC,BT$272,FALSE)/4),0)</f>
        <v>0</v>
      </c>
      <c r="BU143" s="226">
        <f>IFERROR(IF(RIGHT(VLOOKUP($A143,csapatok!$A:$GR,BU$271,FALSE),5)="Csere",VLOOKUP(LEFT(VLOOKUP($A143,csapatok!$A:$GR,BU$271,FALSE),LEN(VLOOKUP($A143,csapatok!$A:$GR,BU$271,FALSE))-6),'csapat-ranglista'!$A:$CC,BU$272,FALSE)/8,VLOOKUP(VLOOKUP($A143,csapatok!$A:$GR,BU$271,FALSE),'csapat-ranglista'!$A:$CC,BU$272,FALSE)/4),0)</f>
        <v>0</v>
      </c>
      <c r="BV143" s="226">
        <f>IFERROR(IF(RIGHT(VLOOKUP($A143,csapatok!$A:$GR,BV$271,FALSE),5)="Csere",VLOOKUP(LEFT(VLOOKUP($A143,csapatok!$A:$GR,BV$271,FALSE),LEN(VLOOKUP($A143,csapatok!$A:$GR,BV$271,FALSE))-6),'csapat-ranglista'!$A:$CC,BV$272,FALSE)/8,VLOOKUP(VLOOKUP($A143,csapatok!$A:$GR,BV$271,FALSE),'csapat-ranglista'!$A:$CC,BV$272,FALSE)/4),0)</f>
        <v>0</v>
      </c>
      <c r="BW143" s="226">
        <f>IFERROR(IF(RIGHT(VLOOKUP($A143,csapatok!$A:$GR,BW$271,FALSE),5)="Csere",VLOOKUP(LEFT(VLOOKUP($A143,csapatok!$A:$GR,BW$271,FALSE),LEN(VLOOKUP($A143,csapatok!$A:$GR,BW$271,FALSE))-6),'csapat-ranglista'!$A:$CC,BW$272,FALSE)/8,VLOOKUP(VLOOKUP($A143,csapatok!$A:$GR,BW$271,FALSE),'csapat-ranglista'!$A:$CC,BW$272,FALSE)/4),0)</f>
        <v>0</v>
      </c>
      <c r="BX143" s="226">
        <f>IFERROR(IF(RIGHT(VLOOKUP($A143,csapatok!$A:$GR,BX$271,FALSE),5)="Csere",VLOOKUP(LEFT(VLOOKUP($A143,csapatok!$A:$GR,BX$271,FALSE),LEN(VLOOKUP($A143,csapatok!$A:$GR,BX$271,FALSE))-6),'csapat-ranglista'!$A:$CC,BX$272,FALSE)/8,VLOOKUP(VLOOKUP($A143,csapatok!$A:$GR,BX$271,FALSE),'csapat-ranglista'!$A:$CC,BX$272,FALSE)/4),0)</f>
        <v>0</v>
      </c>
      <c r="BY143" s="226">
        <f>IFERROR(IF(RIGHT(VLOOKUP($A143,csapatok!$A:$GR,BY$271,FALSE),5)="Csere",VLOOKUP(LEFT(VLOOKUP($A143,csapatok!$A:$GR,BY$271,FALSE),LEN(VLOOKUP($A143,csapatok!$A:$GR,BY$271,FALSE))-6),'csapat-ranglista'!$A:$CC,BY$272,FALSE)/8,VLOOKUP(VLOOKUP($A143,csapatok!$A:$GR,BY$271,FALSE),'csapat-ranglista'!$A:$CC,BY$272,FALSE)/4),0)</f>
        <v>0</v>
      </c>
      <c r="BZ143" s="226">
        <f>IFERROR(IF(RIGHT(VLOOKUP($A143,csapatok!$A:$GR,BZ$271,FALSE),5)="Csere",VLOOKUP(LEFT(VLOOKUP($A143,csapatok!$A:$GR,BZ$271,FALSE),LEN(VLOOKUP($A143,csapatok!$A:$GR,BZ$271,FALSE))-6),'csapat-ranglista'!$A:$CC,BZ$272,FALSE)/8,VLOOKUP(VLOOKUP($A143,csapatok!$A:$GR,BZ$271,FALSE),'csapat-ranglista'!$A:$CC,BZ$272,FALSE)/4),0)</f>
        <v>0</v>
      </c>
      <c r="CA143" s="226">
        <f>IFERROR(IF(RIGHT(VLOOKUP($A143,csapatok!$A:$GR,CA$271,FALSE),5)="Csere",VLOOKUP(LEFT(VLOOKUP($A143,csapatok!$A:$GR,CA$271,FALSE),LEN(VLOOKUP($A143,csapatok!$A:$GR,CA$271,FALSE))-6),'csapat-ranglista'!$A:$CC,CA$272,FALSE)/8,VLOOKUP(VLOOKUP($A143,csapatok!$A:$GR,CA$271,FALSE),'csapat-ranglista'!$A:$CC,CA$272,FALSE)/4),0)</f>
        <v>0</v>
      </c>
      <c r="CB143" s="226">
        <f>IFERROR(IF(RIGHT(VLOOKUP($A143,csapatok!$A:$GR,CB$271,FALSE),5)="Csere",VLOOKUP(LEFT(VLOOKUP($A143,csapatok!$A:$GR,CB$271,FALSE),LEN(VLOOKUP($A143,csapatok!$A:$GR,CB$271,FALSE))-6),'csapat-ranglista'!$A:$CC,CB$272,FALSE)/8,VLOOKUP(VLOOKUP($A143,csapatok!$A:$GR,CB$271,FALSE),'csapat-ranglista'!$A:$CC,CB$272,FALSE)/4),0)</f>
        <v>0</v>
      </c>
      <c r="CC143" s="226">
        <f>IFERROR(IF(RIGHT(VLOOKUP($A143,csapatok!$A:$GR,CC$271,FALSE),5)="Csere",VLOOKUP(LEFT(VLOOKUP($A143,csapatok!$A:$GR,CC$271,FALSE),LEN(VLOOKUP($A143,csapatok!$A:$GR,CC$271,FALSE))-6),'csapat-ranglista'!$A:$CC,CC$272,FALSE)/8,VLOOKUP(VLOOKUP($A143,csapatok!$A:$GR,CC$271,FALSE),'csapat-ranglista'!$A:$CC,CC$272,FALSE)/4),0)</f>
        <v>0</v>
      </c>
      <c r="CD143" s="226">
        <f>IFERROR(IF(RIGHT(VLOOKUP($A143,csapatok!$A:$GR,CD$271,FALSE),5)="Csere",VLOOKUP(LEFT(VLOOKUP($A143,csapatok!$A:$GR,CD$271,FALSE),LEN(VLOOKUP($A143,csapatok!$A:$GR,CD$271,FALSE))-6),'csapat-ranglista'!$A:$CC,CD$272,FALSE)/8,VLOOKUP(VLOOKUP($A143,csapatok!$A:$GR,CD$271,FALSE),'csapat-ranglista'!$A:$CC,CD$272,FALSE)/4),0)</f>
        <v>0</v>
      </c>
      <c r="CE143" s="226">
        <f>IFERROR(IF(RIGHT(VLOOKUP($A143,csapatok!$A:$GR,CE$271,FALSE),5)="Csere",VLOOKUP(LEFT(VLOOKUP($A143,csapatok!$A:$GR,CE$271,FALSE),LEN(VLOOKUP($A143,csapatok!$A:$GR,CE$271,FALSE))-6),'csapat-ranglista'!$A:$CC,CE$272,FALSE)/8,VLOOKUP(VLOOKUP($A143,csapatok!$A:$GR,CE$271,FALSE),'csapat-ranglista'!$A:$CC,CE$272,FALSE)/4),0)</f>
        <v>0</v>
      </c>
      <c r="CF143" s="226">
        <f>IFERROR(IF(RIGHT(VLOOKUP($A143,csapatok!$A:$GR,CF$271,FALSE),5)="Csere",VLOOKUP(LEFT(VLOOKUP($A143,csapatok!$A:$GR,CF$271,FALSE),LEN(VLOOKUP($A143,csapatok!$A:$GR,CF$271,FALSE))-6),'csapat-ranglista'!$A:$CC,CF$272,FALSE)/8,VLOOKUP(VLOOKUP($A143,csapatok!$A:$GR,CF$271,FALSE),'csapat-ranglista'!$A:$CC,CF$272,FALSE)/4),0)</f>
        <v>0</v>
      </c>
      <c r="CG143" s="226">
        <f>IFERROR(IF(RIGHT(VLOOKUP($A143,csapatok!$A:$GR,CG$271,FALSE),5)="Csere",VLOOKUP(LEFT(VLOOKUP($A143,csapatok!$A:$GR,CG$271,FALSE),LEN(VLOOKUP($A143,csapatok!$A:$GR,CG$271,FALSE))-6),'csapat-ranglista'!$A:$CC,CG$272,FALSE)/8,VLOOKUP(VLOOKUP($A143,csapatok!$A:$GR,CG$271,FALSE),'csapat-ranglista'!$A:$CC,CG$272,FALSE)/4),0)</f>
        <v>0</v>
      </c>
      <c r="CH143" s="226">
        <f>IFERROR(IF(RIGHT(VLOOKUP($A143,csapatok!$A:$GR,CH$271,FALSE),5)="Csere",VLOOKUP(LEFT(VLOOKUP($A143,csapatok!$A:$GR,CH$271,FALSE),LEN(VLOOKUP($A143,csapatok!$A:$GR,CH$271,FALSE))-6),'csapat-ranglista'!$A:$CC,CH$272,FALSE)/8,VLOOKUP(VLOOKUP($A143,csapatok!$A:$GR,CH$271,FALSE),'csapat-ranglista'!$A:$CC,CH$272,FALSE)/4),0)</f>
        <v>0</v>
      </c>
      <c r="CI143" s="226">
        <f>IFERROR(IF(RIGHT(VLOOKUP($A143,csapatok!$A:$GR,CI$271,FALSE),5)="Csere",VLOOKUP(LEFT(VLOOKUP($A143,csapatok!$A:$GR,CI$271,FALSE),LEN(VLOOKUP($A143,csapatok!$A:$GR,CI$271,FALSE))-6),'csapat-ranglista'!$A:$CC,CI$272,FALSE)/8,VLOOKUP(VLOOKUP($A143,csapatok!$A:$GR,CI$271,FALSE),'csapat-ranglista'!$A:$CC,CI$272,FALSE)/4),0)</f>
        <v>0</v>
      </c>
      <c r="CJ143" s="227">
        <f>versenyek!$IQ$11*IFERROR(VLOOKUP(VLOOKUP($A143,versenyek!IP:IR,3,FALSE),szabalyok!$A$16:$B$23,2,FALSE)/4,0)</f>
        <v>0</v>
      </c>
      <c r="CK143" s="227">
        <f>versenyek!$IT$11*IFERROR(VLOOKUP(VLOOKUP($A143,versenyek!IS:IU,3,FALSE),szabalyok!$A$16:$B$23,2,FALSE)/4,0)</f>
        <v>0</v>
      </c>
      <c r="CL143" s="226"/>
      <c r="CM143" s="250">
        <f t="shared" si="6"/>
        <v>0</v>
      </c>
    </row>
    <row r="144" spans="1:91">
      <c r="A144" s="32" t="s">
        <v>123</v>
      </c>
      <c r="B144" s="2">
        <v>22917</v>
      </c>
      <c r="C144" s="133" t="str">
        <f>IF(B144=0,"",IF(B144&lt;$C$1,"felnőtt","ifi"))</f>
        <v>felnőtt</v>
      </c>
      <c r="D144" s="32" t="s">
        <v>101</v>
      </c>
      <c r="E144" s="47">
        <v>0</v>
      </c>
      <c r="F144" s="32">
        <v>0</v>
      </c>
      <c r="G144" s="32">
        <v>0</v>
      </c>
      <c r="H144" s="32">
        <v>0</v>
      </c>
      <c r="I144" s="32">
        <v>0</v>
      </c>
      <c r="J144" s="32">
        <v>0</v>
      </c>
      <c r="K144" s="32">
        <v>0</v>
      </c>
      <c r="L144" s="32">
        <v>0</v>
      </c>
      <c r="M144" s="32">
        <v>0</v>
      </c>
      <c r="N144" s="32">
        <v>0</v>
      </c>
      <c r="O144" s="32">
        <v>0</v>
      </c>
      <c r="P144" s="32">
        <v>0</v>
      </c>
      <c r="Q144" s="32">
        <v>0</v>
      </c>
      <c r="R144" s="32">
        <v>0</v>
      </c>
      <c r="S144" s="32">
        <v>0</v>
      </c>
      <c r="T144" s="32">
        <v>0</v>
      </c>
      <c r="U144" s="32">
        <v>0</v>
      </c>
      <c r="V144" s="32">
        <v>0</v>
      </c>
      <c r="W144" s="32">
        <v>0</v>
      </c>
      <c r="X144" s="32">
        <f>IFERROR(IF(RIGHT(VLOOKUP($A144,csapatok!$A:$BL,X$271,FALSE),5)="Csere",VLOOKUP(LEFT(VLOOKUP($A144,csapatok!$A:$BL,X$271,FALSE),LEN(VLOOKUP($A144,csapatok!$A:$BL,X$271,FALSE))-6),'csapat-ranglista'!$A:$CC,X$272,FALSE)/8,VLOOKUP(VLOOKUP($A144,csapatok!$A:$BL,X$271,FALSE),'csapat-ranglista'!$A:$CC,X$272,FALSE)/4),0)</f>
        <v>0</v>
      </c>
      <c r="Y144" s="32">
        <f>IFERROR(IF(RIGHT(VLOOKUP($A144,csapatok!$A:$BL,Y$271,FALSE),5)="Csere",VLOOKUP(LEFT(VLOOKUP($A144,csapatok!$A:$BL,Y$271,FALSE),LEN(VLOOKUP($A144,csapatok!$A:$BL,Y$271,FALSE))-6),'csapat-ranglista'!$A:$CC,Y$272,FALSE)/8,VLOOKUP(VLOOKUP($A144,csapatok!$A:$BL,Y$271,FALSE),'csapat-ranglista'!$A:$CC,Y$272,FALSE)/4),0)</f>
        <v>0</v>
      </c>
      <c r="Z144" s="32">
        <f>IFERROR(IF(RIGHT(VLOOKUP($A144,csapatok!$A:$BL,Z$271,FALSE),5)="Csere",VLOOKUP(LEFT(VLOOKUP($A144,csapatok!$A:$BL,Z$271,FALSE),LEN(VLOOKUP($A144,csapatok!$A:$BL,Z$271,FALSE))-6),'csapat-ranglista'!$A:$CC,Z$272,FALSE)/8,VLOOKUP(VLOOKUP($A144,csapatok!$A:$BL,Z$271,FALSE),'csapat-ranglista'!$A:$CC,Z$272,FALSE)/4),0)</f>
        <v>0</v>
      </c>
      <c r="AA144" s="32">
        <f>IFERROR(IF(RIGHT(VLOOKUP($A144,csapatok!$A:$BL,AA$271,FALSE),5)="Csere",VLOOKUP(LEFT(VLOOKUP($A144,csapatok!$A:$BL,AA$271,FALSE),LEN(VLOOKUP($A144,csapatok!$A:$BL,AA$271,FALSE))-6),'csapat-ranglista'!$A:$CC,AA$272,FALSE)/8,VLOOKUP(VLOOKUP($A144,csapatok!$A:$BL,AA$271,FALSE),'csapat-ranglista'!$A:$CC,AA$272,FALSE)/4),0)</f>
        <v>0</v>
      </c>
      <c r="AB144" s="226">
        <f>IFERROR(IF(RIGHT(VLOOKUP($A144,csapatok!$A:$BL,AB$271,FALSE),5)="Csere",VLOOKUP(LEFT(VLOOKUP($A144,csapatok!$A:$BL,AB$271,FALSE),LEN(VLOOKUP($A144,csapatok!$A:$BL,AB$271,FALSE))-6),'csapat-ranglista'!$A:$CC,AB$272,FALSE)/8,VLOOKUP(VLOOKUP($A144,csapatok!$A:$BL,AB$271,FALSE),'csapat-ranglista'!$A:$CC,AB$272,FALSE)/4),0)</f>
        <v>0</v>
      </c>
      <c r="AC144" s="226">
        <f>IFERROR(IF(RIGHT(VLOOKUP($A144,csapatok!$A:$BL,AC$271,FALSE),5)="Csere",VLOOKUP(LEFT(VLOOKUP($A144,csapatok!$A:$BL,AC$271,FALSE),LEN(VLOOKUP($A144,csapatok!$A:$BL,AC$271,FALSE))-6),'csapat-ranglista'!$A:$CC,AC$272,FALSE)/8,VLOOKUP(VLOOKUP($A144,csapatok!$A:$BL,AC$271,FALSE),'csapat-ranglista'!$A:$CC,AC$272,FALSE)/4),0)</f>
        <v>0</v>
      </c>
      <c r="AD144" s="226">
        <f>IFERROR(IF(RIGHT(VLOOKUP($A144,csapatok!$A:$BL,AD$271,FALSE),5)="Csere",VLOOKUP(LEFT(VLOOKUP($A144,csapatok!$A:$BL,AD$271,FALSE),LEN(VLOOKUP($A144,csapatok!$A:$BL,AD$271,FALSE))-6),'csapat-ranglista'!$A:$CC,AD$272,FALSE)/8,VLOOKUP(VLOOKUP($A144,csapatok!$A:$BL,AD$271,FALSE),'csapat-ranglista'!$A:$CC,AD$272,FALSE)/4),0)</f>
        <v>0</v>
      </c>
      <c r="AE144" s="226">
        <f>IFERROR(IF(RIGHT(VLOOKUP($A144,csapatok!$A:$BL,AE$271,FALSE),5)="Csere",VLOOKUP(LEFT(VLOOKUP($A144,csapatok!$A:$BL,AE$271,FALSE),LEN(VLOOKUP($A144,csapatok!$A:$BL,AE$271,FALSE))-6),'csapat-ranglista'!$A:$CC,AE$272,FALSE)/8,VLOOKUP(VLOOKUP($A144,csapatok!$A:$BL,AE$271,FALSE),'csapat-ranglista'!$A:$CC,AE$272,FALSE)/4),0)</f>
        <v>0</v>
      </c>
      <c r="AF144" s="226">
        <f>IFERROR(IF(RIGHT(VLOOKUP($A144,csapatok!$A:$BL,AF$271,FALSE),5)="Csere",VLOOKUP(LEFT(VLOOKUP($A144,csapatok!$A:$BL,AF$271,FALSE),LEN(VLOOKUP($A144,csapatok!$A:$BL,AF$271,FALSE))-6),'csapat-ranglista'!$A:$CC,AF$272,FALSE)/8,VLOOKUP(VLOOKUP($A144,csapatok!$A:$BL,AF$271,FALSE),'csapat-ranglista'!$A:$CC,AF$272,FALSE)/4),0)</f>
        <v>0</v>
      </c>
      <c r="AG144" s="226">
        <f>IFERROR(IF(RIGHT(VLOOKUP($A144,csapatok!$A:$BL,AG$271,FALSE),5)="Csere",VLOOKUP(LEFT(VLOOKUP($A144,csapatok!$A:$BL,AG$271,FALSE),LEN(VLOOKUP($A144,csapatok!$A:$BL,AG$271,FALSE))-6),'csapat-ranglista'!$A:$CC,AG$272,FALSE)/8,VLOOKUP(VLOOKUP($A144,csapatok!$A:$BL,AG$271,FALSE),'csapat-ranglista'!$A:$CC,AG$272,FALSE)/4),0)</f>
        <v>0</v>
      </c>
      <c r="AH144" s="226">
        <f>IFERROR(IF(RIGHT(VLOOKUP($A144,csapatok!$A:$BL,AH$271,FALSE),5)="Csere",VLOOKUP(LEFT(VLOOKUP($A144,csapatok!$A:$BL,AH$271,FALSE),LEN(VLOOKUP($A144,csapatok!$A:$BL,AH$271,FALSE))-6),'csapat-ranglista'!$A:$CC,AH$272,FALSE)/8,VLOOKUP(VLOOKUP($A144,csapatok!$A:$BL,AH$271,FALSE),'csapat-ranglista'!$A:$CC,AH$272,FALSE)/4),0)</f>
        <v>0</v>
      </c>
      <c r="AI144" s="226">
        <f>IFERROR(IF(RIGHT(VLOOKUP($A144,csapatok!$A:$BL,AI$271,FALSE),5)="Csere",VLOOKUP(LEFT(VLOOKUP($A144,csapatok!$A:$BL,AI$271,FALSE),LEN(VLOOKUP($A144,csapatok!$A:$BL,AI$271,FALSE))-6),'csapat-ranglista'!$A:$CC,AI$272,FALSE)/8,VLOOKUP(VLOOKUP($A144,csapatok!$A:$BL,AI$271,FALSE),'csapat-ranglista'!$A:$CC,AI$272,FALSE)/4),0)</f>
        <v>0</v>
      </c>
      <c r="AJ144" s="226">
        <f>IFERROR(IF(RIGHT(VLOOKUP($A144,csapatok!$A:$BL,AJ$271,FALSE),5)="Csere",VLOOKUP(LEFT(VLOOKUP($A144,csapatok!$A:$BL,AJ$271,FALSE),LEN(VLOOKUP($A144,csapatok!$A:$BL,AJ$271,FALSE))-6),'csapat-ranglista'!$A:$CC,AJ$272,FALSE)/8,VLOOKUP(VLOOKUP($A144,csapatok!$A:$BL,AJ$271,FALSE),'csapat-ranglista'!$A:$CC,AJ$272,FALSE)/2),0)</f>
        <v>0</v>
      </c>
      <c r="AK144" s="226">
        <f>IFERROR(IF(RIGHT(VLOOKUP($A144,csapatok!$A:$CN,AK$271,FALSE),5)="Csere",VLOOKUP(LEFT(VLOOKUP($A144,csapatok!$A:$CN,AK$271,FALSE),LEN(VLOOKUP($A144,csapatok!$A:$CN,AK$271,FALSE))-6),'csapat-ranglista'!$A:$CC,AK$272,FALSE)/8,VLOOKUP(VLOOKUP($A144,csapatok!$A:$CN,AK$271,FALSE),'csapat-ranglista'!$A:$CC,AK$272,FALSE)/4),0)</f>
        <v>0</v>
      </c>
      <c r="AL144" s="226">
        <f>IFERROR(IF(RIGHT(VLOOKUP($A144,csapatok!$A:$CN,AL$271,FALSE),5)="Csere",VLOOKUP(LEFT(VLOOKUP($A144,csapatok!$A:$CN,AL$271,FALSE),LEN(VLOOKUP($A144,csapatok!$A:$CN,AL$271,FALSE))-6),'csapat-ranglista'!$A:$CC,AL$272,FALSE)/8,VLOOKUP(VLOOKUP($A144,csapatok!$A:$CN,AL$271,FALSE),'csapat-ranglista'!$A:$CC,AL$272,FALSE)/4),0)</f>
        <v>0</v>
      </c>
      <c r="AM144" s="226">
        <f>IFERROR(IF(RIGHT(VLOOKUP($A144,csapatok!$A:$CN,AM$271,FALSE),5)="Csere",VLOOKUP(LEFT(VLOOKUP($A144,csapatok!$A:$CN,AM$271,FALSE),LEN(VLOOKUP($A144,csapatok!$A:$CN,AM$271,FALSE))-6),'csapat-ranglista'!$A:$CC,AM$272,FALSE)/8,VLOOKUP(VLOOKUP($A144,csapatok!$A:$CN,AM$271,FALSE),'csapat-ranglista'!$A:$CC,AM$272,FALSE)/4),0)</f>
        <v>0</v>
      </c>
      <c r="AN144" s="226">
        <f>IFERROR(IF(RIGHT(VLOOKUP($A144,csapatok!$A:$CN,AN$271,FALSE),5)="Csere",VLOOKUP(LEFT(VLOOKUP($A144,csapatok!$A:$CN,AN$271,FALSE),LEN(VLOOKUP($A144,csapatok!$A:$CN,AN$271,FALSE))-6),'csapat-ranglista'!$A:$CC,AN$272,FALSE)/8,VLOOKUP(VLOOKUP($A144,csapatok!$A:$CN,AN$271,FALSE),'csapat-ranglista'!$A:$CC,AN$272,FALSE)/4),0)</f>
        <v>0</v>
      </c>
      <c r="AO144" s="226">
        <f>IFERROR(IF(RIGHT(VLOOKUP($A144,csapatok!$A:$CN,AO$271,FALSE),5)="Csere",VLOOKUP(LEFT(VLOOKUP($A144,csapatok!$A:$CN,AO$271,FALSE),LEN(VLOOKUP($A144,csapatok!$A:$CN,AO$271,FALSE))-6),'csapat-ranglista'!$A:$CC,AO$272,FALSE)/8,VLOOKUP(VLOOKUP($A144,csapatok!$A:$CN,AO$271,FALSE),'csapat-ranglista'!$A:$CC,AO$272,FALSE)/4),0)</f>
        <v>0</v>
      </c>
      <c r="AP144" s="226">
        <f>IFERROR(IF(RIGHT(VLOOKUP($A144,csapatok!$A:$CN,AP$271,FALSE),5)="Csere",VLOOKUP(LEFT(VLOOKUP($A144,csapatok!$A:$CN,AP$271,FALSE),LEN(VLOOKUP($A144,csapatok!$A:$CN,AP$271,FALSE))-6),'csapat-ranglista'!$A:$CC,AP$272,FALSE)/8,VLOOKUP(VLOOKUP($A144,csapatok!$A:$CN,AP$271,FALSE),'csapat-ranglista'!$A:$CC,AP$272,FALSE)/4),0)</f>
        <v>0</v>
      </c>
      <c r="AQ144" s="226">
        <f>IFERROR(IF(RIGHT(VLOOKUP($A144,csapatok!$A:$CN,AQ$271,FALSE),5)="Csere",VLOOKUP(LEFT(VLOOKUP($A144,csapatok!$A:$CN,AQ$271,FALSE),LEN(VLOOKUP($A144,csapatok!$A:$CN,AQ$271,FALSE))-6),'csapat-ranglista'!$A:$CC,AQ$272,FALSE)/8,VLOOKUP(VLOOKUP($A144,csapatok!$A:$CN,AQ$271,FALSE),'csapat-ranglista'!$A:$CC,AQ$272,FALSE)/4),0)</f>
        <v>0</v>
      </c>
      <c r="AR144" s="226">
        <f>IFERROR(IF(RIGHT(VLOOKUP($A144,csapatok!$A:$CN,AR$271,FALSE),5)="Csere",VLOOKUP(LEFT(VLOOKUP($A144,csapatok!$A:$CN,AR$271,FALSE),LEN(VLOOKUP($A144,csapatok!$A:$CN,AR$271,FALSE))-6),'csapat-ranglista'!$A:$CC,AR$272,FALSE)/8,VLOOKUP(VLOOKUP($A144,csapatok!$A:$CN,AR$271,FALSE),'csapat-ranglista'!$A:$CC,AR$272,FALSE)/4),0)</f>
        <v>0</v>
      </c>
      <c r="AS144" s="226">
        <f>IFERROR(IF(RIGHT(VLOOKUP($A144,csapatok!$A:$CN,AS$271,FALSE),5)="Csere",VLOOKUP(LEFT(VLOOKUP($A144,csapatok!$A:$CN,AS$271,FALSE),LEN(VLOOKUP($A144,csapatok!$A:$CN,AS$271,FALSE))-6),'csapat-ranglista'!$A:$CC,AS$272,FALSE)/8,VLOOKUP(VLOOKUP($A144,csapatok!$A:$CN,AS$271,FALSE),'csapat-ranglista'!$A:$CC,AS$272,FALSE)/4),0)</f>
        <v>0</v>
      </c>
      <c r="AT144" s="226">
        <f>IFERROR(IF(RIGHT(VLOOKUP($A144,csapatok!$A:$CN,AT$271,FALSE),5)="Csere",VLOOKUP(LEFT(VLOOKUP($A144,csapatok!$A:$CN,AT$271,FALSE),LEN(VLOOKUP($A144,csapatok!$A:$CN,AT$271,FALSE))-6),'csapat-ranglista'!$A:$CC,AT$272,FALSE)/8,VLOOKUP(VLOOKUP($A144,csapatok!$A:$CN,AT$271,FALSE),'csapat-ranglista'!$A:$CC,AT$272,FALSE)/4),0)</f>
        <v>0</v>
      </c>
      <c r="AU144" s="226">
        <f>IFERROR(IF(RIGHT(VLOOKUP($A144,csapatok!$A:$CN,AU$271,FALSE),5)="Csere",VLOOKUP(LEFT(VLOOKUP($A144,csapatok!$A:$CN,AU$271,FALSE),LEN(VLOOKUP($A144,csapatok!$A:$CN,AU$271,FALSE))-6),'csapat-ranglista'!$A:$CC,AU$272,FALSE)/8,VLOOKUP(VLOOKUP($A144,csapatok!$A:$CN,AU$271,FALSE),'csapat-ranglista'!$A:$CC,AU$272,FALSE)/4),0)</f>
        <v>0</v>
      </c>
      <c r="AV144" s="226">
        <f>IFERROR(IF(RIGHT(VLOOKUP($A144,csapatok!$A:$CN,AV$271,FALSE),5)="Csere",VLOOKUP(LEFT(VLOOKUP($A144,csapatok!$A:$CN,AV$271,FALSE),LEN(VLOOKUP($A144,csapatok!$A:$CN,AV$271,FALSE))-6),'csapat-ranglista'!$A:$CC,AV$272,FALSE)/8,VLOOKUP(VLOOKUP($A144,csapatok!$A:$CN,AV$271,FALSE),'csapat-ranglista'!$A:$CC,AV$272,FALSE)/4),0)</f>
        <v>0</v>
      </c>
      <c r="AW144" s="226">
        <f>IFERROR(IF(RIGHT(VLOOKUP($A144,csapatok!$A:$CN,AW$271,FALSE),5)="Csere",VLOOKUP(LEFT(VLOOKUP($A144,csapatok!$A:$CN,AW$271,FALSE),LEN(VLOOKUP($A144,csapatok!$A:$CN,AW$271,FALSE))-6),'csapat-ranglista'!$A:$CC,AW$272,FALSE)/8,VLOOKUP(VLOOKUP($A144,csapatok!$A:$CN,AW$271,FALSE),'csapat-ranglista'!$A:$CC,AW$272,FALSE)/4),0)</f>
        <v>0</v>
      </c>
      <c r="AX144" s="226">
        <f>IFERROR(IF(RIGHT(VLOOKUP($A144,csapatok!$A:$CN,AX$271,FALSE),5)="Csere",VLOOKUP(LEFT(VLOOKUP($A144,csapatok!$A:$CN,AX$271,FALSE),LEN(VLOOKUP($A144,csapatok!$A:$CN,AX$271,FALSE))-6),'csapat-ranglista'!$A:$CC,AX$272,FALSE)/8,VLOOKUP(VLOOKUP($A144,csapatok!$A:$CN,AX$271,FALSE),'csapat-ranglista'!$A:$CC,AX$272,FALSE)/4),0)</f>
        <v>0</v>
      </c>
      <c r="AY144" s="226">
        <f>IFERROR(IF(RIGHT(VLOOKUP($A144,csapatok!$A:$GR,AY$271,FALSE),5)="Csere",VLOOKUP(LEFT(VLOOKUP($A144,csapatok!$A:$GR,AY$271,FALSE),LEN(VLOOKUP($A144,csapatok!$A:$GR,AY$271,FALSE))-6),'csapat-ranglista'!$A:$CC,AY$272,FALSE)/8,VLOOKUP(VLOOKUP($A144,csapatok!$A:$GR,AY$271,FALSE),'csapat-ranglista'!$A:$CC,AY$272,FALSE)/4),0)</f>
        <v>0</v>
      </c>
      <c r="AZ144" s="226">
        <f>IFERROR(IF(RIGHT(VLOOKUP($A144,csapatok!$A:$GR,AZ$271,FALSE),5)="Csere",VLOOKUP(LEFT(VLOOKUP($A144,csapatok!$A:$GR,AZ$271,FALSE),LEN(VLOOKUP($A144,csapatok!$A:$GR,AZ$271,FALSE))-6),'csapat-ranglista'!$A:$CC,AZ$272,FALSE)/8,VLOOKUP(VLOOKUP($A144,csapatok!$A:$GR,AZ$271,FALSE),'csapat-ranglista'!$A:$CC,AZ$272,FALSE)/4),0)</f>
        <v>0</v>
      </c>
      <c r="BA144" s="226">
        <f>IFERROR(IF(RIGHT(VLOOKUP($A144,csapatok!$A:$GR,BA$271,FALSE),5)="Csere",VLOOKUP(LEFT(VLOOKUP($A144,csapatok!$A:$GR,BA$271,FALSE),LEN(VLOOKUP($A144,csapatok!$A:$GR,BA$271,FALSE))-6),'csapat-ranglista'!$A:$CC,BA$272,FALSE)/8,VLOOKUP(VLOOKUP($A144,csapatok!$A:$GR,BA$271,FALSE),'csapat-ranglista'!$A:$CC,BA$272,FALSE)/4),0)</f>
        <v>0</v>
      </c>
      <c r="BB144" s="226">
        <f>IFERROR(IF(RIGHT(VLOOKUP($A144,csapatok!$A:$GR,BB$271,FALSE),5)="Csere",VLOOKUP(LEFT(VLOOKUP($A144,csapatok!$A:$GR,BB$271,FALSE),LEN(VLOOKUP($A144,csapatok!$A:$GR,BB$271,FALSE))-6),'csapat-ranglista'!$A:$CC,BB$272,FALSE)/8,VLOOKUP(VLOOKUP($A144,csapatok!$A:$GR,BB$271,FALSE),'csapat-ranglista'!$A:$CC,BB$272,FALSE)/4),0)</f>
        <v>0</v>
      </c>
      <c r="BC144" s="227">
        <f>versenyek!$ES$11*IFERROR(VLOOKUP(VLOOKUP($A144,versenyek!ER:ET,3,FALSE),szabalyok!$A$16:$B$23,2,FALSE)/4,0)</f>
        <v>0</v>
      </c>
      <c r="BD144" s="227">
        <f>versenyek!$EV$11*IFERROR(VLOOKUP(VLOOKUP($A144,versenyek!EU:EW,3,FALSE),szabalyok!$A$16:$B$23,2,FALSE)/4,0)</f>
        <v>0</v>
      </c>
      <c r="BE144" s="226">
        <f>IFERROR(IF(RIGHT(VLOOKUP($A144,csapatok!$A:$GR,BE$271,FALSE),5)="Csere",VLOOKUP(LEFT(VLOOKUP($A144,csapatok!$A:$GR,BE$271,FALSE),LEN(VLOOKUP($A144,csapatok!$A:$GR,BE$271,FALSE))-6),'csapat-ranglista'!$A:$CC,BE$272,FALSE)/8,VLOOKUP(VLOOKUP($A144,csapatok!$A:$GR,BE$271,FALSE),'csapat-ranglista'!$A:$CC,BE$272,FALSE)/4),0)</f>
        <v>0</v>
      </c>
      <c r="BF144" s="226">
        <f>IFERROR(IF(RIGHT(VLOOKUP($A144,csapatok!$A:$GR,BF$271,FALSE),5)="Csere",VLOOKUP(LEFT(VLOOKUP($A144,csapatok!$A:$GR,BF$271,FALSE),LEN(VLOOKUP($A144,csapatok!$A:$GR,BF$271,FALSE))-6),'csapat-ranglista'!$A:$CC,BF$272,FALSE)/8,VLOOKUP(VLOOKUP($A144,csapatok!$A:$GR,BF$271,FALSE),'csapat-ranglista'!$A:$CC,BF$272,FALSE)/4),0)</f>
        <v>0</v>
      </c>
      <c r="BG144" s="226">
        <f>IFERROR(IF(RIGHT(VLOOKUP($A144,csapatok!$A:$GR,BG$271,FALSE),5)="Csere",VLOOKUP(LEFT(VLOOKUP($A144,csapatok!$A:$GR,BG$271,FALSE),LEN(VLOOKUP($A144,csapatok!$A:$GR,BG$271,FALSE))-6),'csapat-ranglista'!$A:$CC,BG$272,FALSE)/8,VLOOKUP(VLOOKUP($A144,csapatok!$A:$GR,BG$271,FALSE),'csapat-ranglista'!$A:$CC,BG$272,FALSE)/4),0)</f>
        <v>0</v>
      </c>
      <c r="BH144" s="226">
        <f>IFERROR(IF(RIGHT(VLOOKUP($A144,csapatok!$A:$GR,BH$271,FALSE),5)="Csere",VLOOKUP(LEFT(VLOOKUP($A144,csapatok!$A:$GR,BH$271,FALSE),LEN(VLOOKUP($A144,csapatok!$A:$GR,BH$271,FALSE))-6),'csapat-ranglista'!$A:$CC,BH$272,FALSE)/8,VLOOKUP(VLOOKUP($A144,csapatok!$A:$GR,BH$271,FALSE),'csapat-ranglista'!$A:$CC,BH$272,FALSE)/4),0)</f>
        <v>0</v>
      </c>
      <c r="BI144" s="226">
        <f>IFERROR(IF(RIGHT(VLOOKUP($A144,csapatok!$A:$GR,BI$271,FALSE),5)="Csere",VLOOKUP(LEFT(VLOOKUP($A144,csapatok!$A:$GR,BI$271,FALSE),LEN(VLOOKUP($A144,csapatok!$A:$GR,BI$271,FALSE))-6),'csapat-ranglista'!$A:$CC,BI$272,FALSE)/8,VLOOKUP(VLOOKUP($A144,csapatok!$A:$GR,BI$271,FALSE),'csapat-ranglista'!$A:$CC,BI$272,FALSE)/4),0)</f>
        <v>0</v>
      </c>
      <c r="BJ144" s="226">
        <f>IFERROR(IF(RIGHT(VLOOKUP($A144,csapatok!$A:$GR,BJ$271,FALSE),5)="Csere",VLOOKUP(LEFT(VLOOKUP($A144,csapatok!$A:$GR,BJ$271,FALSE),LEN(VLOOKUP($A144,csapatok!$A:$GR,BJ$271,FALSE))-6),'csapat-ranglista'!$A:$CC,BJ$272,FALSE)/8,VLOOKUP(VLOOKUP($A144,csapatok!$A:$GR,BJ$271,FALSE),'csapat-ranglista'!$A:$CC,BJ$272,FALSE)/4),0)</f>
        <v>0</v>
      </c>
      <c r="BK144" s="226">
        <f>IFERROR(IF(RIGHT(VLOOKUP($A144,csapatok!$A:$GR,BK$271,FALSE),5)="Csere",VLOOKUP(LEFT(VLOOKUP($A144,csapatok!$A:$GR,BK$271,FALSE),LEN(VLOOKUP($A144,csapatok!$A:$GR,BK$271,FALSE))-6),'csapat-ranglista'!$A:$CC,BK$272,FALSE)/8,VLOOKUP(VLOOKUP($A144,csapatok!$A:$GR,BK$271,FALSE),'csapat-ranglista'!$A:$CC,BK$272,FALSE)/4),0)</f>
        <v>0</v>
      </c>
      <c r="BL144" s="226">
        <f>IFERROR(IF(RIGHT(VLOOKUP($A144,csapatok!$A:$GR,BL$271,FALSE),5)="Csere",VLOOKUP(LEFT(VLOOKUP($A144,csapatok!$A:$GR,BL$271,FALSE),LEN(VLOOKUP($A144,csapatok!$A:$GR,BL$271,FALSE))-6),'csapat-ranglista'!$A:$CC,BL$272,FALSE)/8,VLOOKUP(VLOOKUP($A144,csapatok!$A:$GR,BL$271,FALSE),'csapat-ranglista'!$A:$CC,BL$272,FALSE)/4),0)</f>
        <v>0</v>
      </c>
      <c r="BM144" s="226">
        <f>IFERROR(IF(RIGHT(VLOOKUP($A144,csapatok!$A:$GR,BM$271,FALSE),5)="Csere",VLOOKUP(LEFT(VLOOKUP($A144,csapatok!$A:$GR,BM$271,FALSE),LEN(VLOOKUP($A144,csapatok!$A:$GR,BM$271,FALSE))-6),'csapat-ranglista'!$A:$CC,BM$272,FALSE)/8,VLOOKUP(VLOOKUP($A144,csapatok!$A:$GR,BM$271,FALSE),'csapat-ranglista'!$A:$CC,BM$272,FALSE)/4),0)</f>
        <v>0</v>
      </c>
      <c r="BN144" s="226">
        <f>IFERROR(IF(RIGHT(VLOOKUP($A144,csapatok!$A:$GR,BN$271,FALSE),5)="Csere",VLOOKUP(LEFT(VLOOKUP($A144,csapatok!$A:$GR,BN$271,FALSE),LEN(VLOOKUP($A144,csapatok!$A:$GR,BN$271,FALSE))-6),'csapat-ranglista'!$A:$CC,BN$272,FALSE)/8,VLOOKUP(VLOOKUP($A144,csapatok!$A:$GR,BN$271,FALSE),'csapat-ranglista'!$A:$CC,BN$272,FALSE)/4),0)</f>
        <v>0</v>
      </c>
      <c r="BO144" s="226">
        <f>IFERROR(IF(RIGHT(VLOOKUP($A144,csapatok!$A:$GR,BO$271,FALSE),5)="Csere",VLOOKUP(LEFT(VLOOKUP($A144,csapatok!$A:$GR,BO$271,FALSE),LEN(VLOOKUP($A144,csapatok!$A:$GR,BO$271,FALSE))-6),'csapat-ranglista'!$A:$CC,BO$272,FALSE)/8,VLOOKUP(VLOOKUP($A144,csapatok!$A:$GR,BO$271,FALSE),'csapat-ranglista'!$A:$CC,BO$272,FALSE)/4),0)</f>
        <v>0</v>
      </c>
      <c r="BP144" s="226">
        <f>IFERROR(IF(RIGHT(VLOOKUP($A144,csapatok!$A:$GR,BP$271,FALSE),5)="Csere",VLOOKUP(LEFT(VLOOKUP($A144,csapatok!$A:$GR,BP$271,FALSE),LEN(VLOOKUP($A144,csapatok!$A:$GR,BP$271,FALSE))-6),'csapat-ranglista'!$A:$CC,BP$272,FALSE)/8,VLOOKUP(VLOOKUP($A144,csapatok!$A:$GR,BP$271,FALSE),'csapat-ranglista'!$A:$CC,BP$272,FALSE)/4),0)</f>
        <v>0</v>
      </c>
      <c r="BQ144" s="226">
        <f>IFERROR(IF(RIGHT(VLOOKUP($A144,csapatok!$A:$GR,BQ$271,FALSE),5)="Csere",VLOOKUP(LEFT(VLOOKUP($A144,csapatok!$A:$GR,BQ$271,FALSE),LEN(VLOOKUP($A144,csapatok!$A:$GR,BQ$271,FALSE))-6),'csapat-ranglista'!$A:$CC,BQ$272,FALSE)/8,VLOOKUP(VLOOKUP($A144,csapatok!$A:$GR,BQ$271,FALSE),'csapat-ranglista'!$A:$CC,BQ$272,FALSE)/4),0)</f>
        <v>0</v>
      </c>
      <c r="BR144" s="226">
        <f>IFERROR(IF(RIGHT(VLOOKUP($A144,csapatok!$A:$GR,BR$271,FALSE),5)="Csere",VLOOKUP(LEFT(VLOOKUP($A144,csapatok!$A:$GR,BR$271,FALSE),LEN(VLOOKUP($A144,csapatok!$A:$GR,BR$271,FALSE))-6),'csapat-ranglista'!$A:$CC,BR$272,FALSE)/8,VLOOKUP(VLOOKUP($A144,csapatok!$A:$GR,BR$271,FALSE),'csapat-ranglista'!$A:$CC,BR$272,FALSE)/4),0)</f>
        <v>0</v>
      </c>
      <c r="BS144" s="226">
        <f>IFERROR(IF(RIGHT(VLOOKUP($A144,csapatok!$A:$GR,BS$271,FALSE),5)="Csere",VLOOKUP(LEFT(VLOOKUP($A144,csapatok!$A:$GR,BS$271,FALSE),LEN(VLOOKUP($A144,csapatok!$A:$GR,BS$271,FALSE))-6),'csapat-ranglista'!$A:$CC,BS$272,FALSE)/8,VLOOKUP(VLOOKUP($A144,csapatok!$A:$GR,BS$271,FALSE),'csapat-ranglista'!$A:$CC,BS$272,FALSE)/4),0)</f>
        <v>0</v>
      </c>
      <c r="BT144" s="226">
        <f>IFERROR(IF(RIGHT(VLOOKUP($A144,csapatok!$A:$GR,BT$271,FALSE),5)="Csere",VLOOKUP(LEFT(VLOOKUP($A144,csapatok!$A:$GR,BT$271,FALSE),LEN(VLOOKUP($A144,csapatok!$A:$GR,BT$271,FALSE))-6),'csapat-ranglista'!$A:$CC,BT$272,FALSE)/8,VLOOKUP(VLOOKUP($A144,csapatok!$A:$GR,BT$271,FALSE),'csapat-ranglista'!$A:$CC,BT$272,FALSE)/4),0)</f>
        <v>0</v>
      </c>
      <c r="BU144" s="226">
        <f>IFERROR(IF(RIGHT(VLOOKUP($A144,csapatok!$A:$GR,BU$271,FALSE),5)="Csere",VLOOKUP(LEFT(VLOOKUP($A144,csapatok!$A:$GR,BU$271,FALSE),LEN(VLOOKUP($A144,csapatok!$A:$GR,BU$271,FALSE))-6),'csapat-ranglista'!$A:$CC,BU$272,FALSE)/8,VLOOKUP(VLOOKUP($A144,csapatok!$A:$GR,BU$271,FALSE),'csapat-ranglista'!$A:$CC,BU$272,FALSE)/4),0)</f>
        <v>0</v>
      </c>
      <c r="BV144" s="226">
        <f>IFERROR(IF(RIGHT(VLOOKUP($A144,csapatok!$A:$GR,BV$271,FALSE),5)="Csere",VLOOKUP(LEFT(VLOOKUP($A144,csapatok!$A:$GR,BV$271,FALSE),LEN(VLOOKUP($A144,csapatok!$A:$GR,BV$271,FALSE))-6),'csapat-ranglista'!$A:$CC,BV$272,FALSE)/8,VLOOKUP(VLOOKUP($A144,csapatok!$A:$GR,BV$271,FALSE),'csapat-ranglista'!$A:$CC,BV$272,FALSE)/4),0)</f>
        <v>0</v>
      </c>
      <c r="BW144" s="226">
        <f>IFERROR(IF(RIGHT(VLOOKUP($A144,csapatok!$A:$GR,BW$271,FALSE),5)="Csere",VLOOKUP(LEFT(VLOOKUP($A144,csapatok!$A:$GR,BW$271,FALSE),LEN(VLOOKUP($A144,csapatok!$A:$GR,BW$271,FALSE))-6),'csapat-ranglista'!$A:$CC,BW$272,FALSE)/8,VLOOKUP(VLOOKUP($A144,csapatok!$A:$GR,BW$271,FALSE),'csapat-ranglista'!$A:$CC,BW$272,FALSE)/4),0)</f>
        <v>0</v>
      </c>
      <c r="BX144" s="226">
        <f>IFERROR(IF(RIGHT(VLOOKUP($A144,csapatok!$A:$GR,BX$271,FALSE),5)="Csere",VLOOKUP(LEFT(VLOOKUP($A144,csapatok!$A:$GR,BX$271,FALSE),LEN(VLOOKUP($A144,csapatok!$A:$GR,BX$271,FALSE))-6),'csapat-ranglista'!$A:$CC,BX$272,FALSE)/8,VLOOKUP(VLOOKUP($A144,csapatok!$A:$GR,BX$271,FALSE),'csapat-ranglista'!$A:$CC,BX$272,FALSE)/4),0)</f>
        <v>0</v>
      </c>
      <c r="BY144" s="226">
        <f>IFERROR(IF(RIGHT(VLOOKUP($A144,csapatok!$A:$GR,BY$271,FALSE),5)="Csere",VLOOKUP(LEFT(VLOOKUP($A144,csapatok!$A:$GR,BY$271,FALSE),LEN(VLOOKUP($A144,csapatok!$A:$GR,BY$271,FALSE))-6),'csapat-ranglista'!$A:$CC,BY$272,FALSE)/8,VLOOKUP(VLOOKUP($A144,csapatok!$A:$GR,BY$271,FALSE),'csapat-ranglista'!$A:$CC,BY$272,FALSE)/4),0)</f>
        <v>0</v>
      </c>
      <c r="BZ144" s="226">
        <f>IFERROR(IF(RIGHT(VLOOKUP($A144,csapatok!$A:$GR,BZ$271,FALSE),5)="Csere",VLOOKUP(LEFT(VLOOKUP($A144,csapatok!$A:$GR,BZ$271,FALSE),LEN(VLOOKUP($A144,csapatok!$A:$GR,BZ$271,FALSE))-6),'csapat-ranglista'!$A:$CC,BZ$272,FALSE)/8,VLOOKUP(VLOOKUP($A144,csapatok!$A:$GR,BZ$271,FALSE),'csapat-ranglista'!$A:$CC,BZ$272,FALSE)/4),0)</f>
        <v>0</v>
      </c>
      <c r="CA144" s="226">
        <f>IFERROR(IF(RIGHT(VLOOKUP($A144,csapatok!$A:$GR,CA$271,FALSE),5)="Csere",VLOOKUP(LEFT(VLOOKUP($A144,csapatok!$A:$GR,CA$271,FALSE),LEN(VLOOKUP($A144,csapatok!$A:$GR,CA$271,FALSE))-6),'csapat-ranglista'!$A:$CC,CA$272,FALSE)/8,VLOOKUP(VLOOKUP($A144,csapatok!$A:$GR,CA$271,FALSE),'csapat-ranglista'!$A:$CC,CA$272,FALSE)/4),0)</f>
        <v>0</v>
      </c>
      <c r="CB144" s="226">
        <f>IFERROR(IF(RIGHT(VLOOKUP($A144,csapatok!$A:$GR,CB$271,FALSE),5)="Csere",VLOOKUP(LEFT(VLOOKUP($A144,csapatok!$A:$GR,CB$271,FALSE),LEN(VLOOKUP($A144,csapatok!$A:$GR,CB$271,FALSE))-6),'csapat-ranglista'!$A:$CC,CB$272,FALSE)/8,VLOOKUP(VLOOKUP($A144,csapatok!$A:$GR,CB$271,FALSE),'csapat-ranglista'!$A:$CC,CB$272,FALSE)/4),0)</f>
        <v>0</v>
      </c>
      <c r="CC144" s="226">
        <f>IFERROR(IF(RIGHT(VLOOKUP($A144,csapatok!$A:$GR,CC$271,FALSE),5)="Csere",VLOOKUP(LEFT(VLOOKUP($A144,csapatok!$A:$GR,CC$271,FALSE),LEN(VLOOKUP($A144,csapatok!$A:$GR,CC$271,FALSE))-6),'csapat-ranglista'!$A:$CC,CC$272,FALSE)/8,VLOOKUP(VLOOKUP($A144,csapatok!$A:$GR,CC$271,FALSE),'csapat-ranglista'!$A:$CC,CC$272,FALSE)/4),0)</f>
        <v>0</v>
      </c>
      <c r="CD144" s="226">
        <f>IFERROR(IF(RIGHT(VLOOKUP($A144,csapatok!$A:$GR,CD$271,FALSE),5)="Csere",VLOOKUP(LEFT(VLOOKUP($A144,csapatok!$A:$GR,CD$271,FALSE),LEN(VLOOKUP($A144,csapatok!$A:$GR,CD$271,FALSE))-6),'csapat-ranglista'!$A:$CC,CD$272,FALSE)/8,VLOOKUP(VLOOKUP($A144,csapatok!$A:$GR,CD$271,FALSE),'csapat-ranglista'!$A:$CC,CD$272,FALSE)/4),0)</f>
        <v>0</v>
      </c>
      <c r="CE144" s="226">
        <f>IFERROR(IF(RIGHT(VLOOKUP($A144,csapatok!$A:$GR,CE$271,FALSE),5)="Csere",VLOOKUP(LEFT(VLOOKUP($A144,csapatok!$A:$GR,CE$271,FALSE),LEN(VLOOKUP($A144,csapatok!$A:$GR,CE$271,FALSE))-6),'csapat-ranglista'!$A:$CC,CE$272,FALSE)/8,VLOOKUP(VLOOKUP($A144,csapatok!$A:$GR,CE$271,FALSE),'csapat-ranglista'!$A:$CC,CE$272,FALSE)/4),0)</f>
        <v>0</v>
      </c>
      <c r="CF144" s="226">
        <f>IFERROR(IF(RIGHT(VLOOKUP($A144,csapatok!$A:$GR,CF$271,FALSE),5)="Csere",VLOOKUP(LEFT(VLOOKUP($A144,csapatok!$A:$GR,CF$271,FALSE),LEN(VLOOKUP($A144,csapatok!$A:$GR,CF$271,FALSE))-6),'csapat-ranglista'!$A:$CC,CF$272,FALSE)/8,VLOOKUP(VLOOKUP($A144,csapatok!$A:$GR,CF$271,FALSE),'csapat-ranglista'!$A:$CC,CF$272,FALSE)/4),0)</f>
        <v>0</v>
      </c>
      <c r="CG144" s="226">
        <f>IFERROR(IF(RIGHT(VLOOKUP($A144,csapatok!$A:$GR,CG$271,FALSE),5)="Csere",VLOOKUP(LEFT(VLOOKUP($A144,csapatok!$A:$GR,CG$271,FALSE),LEN(VLOOKUP($A144,csapatok!$A:$GR,CG$271,FALSE))-6),'csapat-ranglista'!$A:$CC,CG$272,FALSE)/8,VLOOKUP(VLOOKUP($A144,csapatok!$A:$GR,CG$271,FALSE),'csapat-ranglista'!$A:$CC,CG$272,FALSE)/4),0)</f>
        <v>0</v>
      </c>
      <c r="CH144" s="226">
        <f>IFERROR(IF(RIGHT(VLOOKUP($A144,csapatok!$A:$GR,CH$271,FALSE),5)="Csere",VLOOKUP(LEFT(VLOOKUP($A144,csapatok!$A:$GR,CH$271,FALSE),LEN(VLOOKUP($A144,csapatok!$A:$GR,CH$271,FALSE))-6),'csapat-ranglista'!$A:$CC,CH$272,FALSE)/8,VLOOKUP(VLOOKUP($A144,csapatok!$A:$GR,CH$271,FALSE),'csapat-ranglista'!$A:$CC,CH$272,FALSE)/4),0)</f>
        <v>0</v>
      </c>
      <c r="CI144" s="226">
        <f>IFERROR(IF(RIGHT(VLOOKUP($A144,csapatok!$A:$GR,CI$271,FALSE),5)="Csere",VLOOKUP(LEFT(VLOOKUP($A144,csapatok!$A:$GR,CI$271,FALSE),LEN(VLOOKUP($A144,csapatok!$A:$GR,CI$271,FALSE))-6),'csapat-ranglista'!$A:$CC,CI$272,FALSE)/8,VLOOKUP(VLOOKUP($A144,csapatok!$A:$GR,CI$271,FALSE),'csapat-ranglista'!$A:$CC,CI$272,FALSE)/4),0)</f>
        <v>0</v>
      </c>
      <c r="CJ144" s="227">
        <f>versenyek!$IQ$11*IFERROR(VLOOKUP(VLOOKUP($A144,versenyek!IP:IR,3,FALSE),szabalyok!$A$16:$B$23,2,FALSE)/4,0)</f>
        <v>0</v>
      </c>
      <c r="CK144" s="227">
        <f>versenyek!$IT$11*IFERROR(VLOOKUP(VLOOKUP($A144,versenyek!IS:IU,3,FALSE),szabalyok!$A$16:$B$23,2,FALSE)/4,0)</f>
        <v>0</v>
      </c>
      <c r="CL144" s="226"/>
      <c r="CM144" s="250">
        <f t="shared" si="6"/>
        <v>0</v>
      </c>
    </row>
    <row r="145" spans="1:91">
      <c r="A145" s="32" t="s">
        <v>52</v>
      </c>
      <c r="B145" s="133">
        <v>27468</v>
      </c>
      <c r="C145" s="133" t="str">
        <f>IF(B145=0,"",IF(B145&lt;$C$1,"felnőtt","ifi"))</f>
        <v>felnőtt</v>
      </c>
      <c r="D145" s="32" t="s">
        <v>101</v>
      </c>
      <c r="E145" s="47">
        <v>25</v>
      </c>
      <c r="F145" s="32">
        <v>0</v>
      </c>
      <c r="G145" s="32">
        <v>0</v>
      </c>
      <c r="H145" s="32">
        <v>0</v>
      </c>
      <c r="I145" s="32">
        <v>0</v>
      </c>
      <c r="J145" s="32">
        <v>0</v>
      </c>
      <c r="K145" s="32">
        <v>0</v>
      </c>
      <c r="L145" s="32">
        <v>0</v>
      </c>
      <c r="M145" s="32">
        <v>0</v>
      </c>
      <c r="N145" s="32">
        <v>0</v>
      </c>
      <c r="O145" s="32">
        <v>0</v>
      </c>
      <c r="P145" s="32">
        <v>0</v>
      </c>
      <c r="Q145" s="32">
        <v>0</v>
      </c>
      <c r="R145" s="32">
        <v>0</v>
      </c>
      <c r="S145" s="32">
        <v>0</v>
      </c>
      <c r="T145" s="32">
        <v>0</v>
      </c>
      <c r="U145" s="32">
        <v>0</v>
      </c>
      <c r="V145" s="32">
        <v>0</v>
      </c>
      <c r="W145" s="32">
        <v>0</v>
      </c>
      <c r="X145" s="32">
        <f>IFERROR(IF(RIGHT(VLOOKUP($A145,csapatok!$A:$BL,X$271,FALSE),5)="Csere",VLOOKUP(LEFT(VLOOKUP($A145,csapatok!$A:$BL,X$271,FALSE),LEN(VLOOKUP($A145,csapatok!$A:$BL,X$271,FALSE))-6),'csapat-ranglista'!$A:$CC,X$272,FALSE)/8,VLOOKUP(VLOOKUP($A145,csapatok!$A:$BL,X$271,FALSE),'csapat-ranglista'!$A:$CC,X$272,FALSE)/4),0)</f>
        <v>0</v>
      </c>
      <c r="Y145" s="32">
        <f>IFERROR(IF(RIGHT(VLOOKUP($A145,csapatok!$A:$BL,Y$271,FALSE),5)="Csere",VLOOKUP(LEFT(VLOOKUP($A145,csapatok!$A:$BL,Y$271,FALSE),LEN(VLOOKUP($A145,csapatok!$A:$BL,Y$271,FALSE))-6),'csapat-ranglista'!$A:$CC,Y$272,FALSE)/8,VLOOKUP(VLOOKUP($A145,csapatok!$A:$BL,Y$271,FALSE),'csapat-ranglista'!$A:$CC,Y$272,FALSE)/4),0)</f>
        <v>0</v>
      </c>
      <c r="Z145" s="32">
        <f>IFERROR(IF(RIGHT(VLOOKUP($A145,csapatok!$A:$BL,Z$271,FALSE),5)="Csere",VLOOKUP(LEFT(VLOOKUP($A145,csapatok!$A:$BL,Z$271,FALSE),LEN(VLOOKUP($A145,csapatok!$A:$BL,Z$271,FALSE))-6),'csapat-ranglista'!$A:$CC,Z$272,FALSE)/8,VLOOKUP(VLOOKUP($A145,csapatok!$A:$BL,Z$271,FALSE),'csapat-ranglista'!$A:$CC,Z$272,FALSE)/4),0)</f>
        <v>0</v>
      </c>
      <c r="AA145" s="32">
        <f>IFERROR(IF(RIGHT(VLOOKUP($A145,csapatok!$A:$BL,AA$271,FALSE),5)="Csere",VLOOKUP(LEFT(VLOOKUP($A145,csapatok!$A:$BL,AA$271,FALSE),LEN(VLOOKUP($A145,csapatok!$A:$BL,AA$271,FALSE))-6),'csapat-ranglista'!$A:$CC,AA$272,FALSE)/8,VLOOKUP(VLOOKUP($A145,csapatok!$A:$BL,AA$271,FALSE),'csapat-ranglista'!$A:$CC,AA$272,FALSE)/4),0)</f>
        <v>0</v>
      </c>
      <c r="AB145" s="226">
        <f>IFERROR(IF(RIGHT(VLOOKUP($A145,csapatok!$A:$BL,AB$271,FALSE),5)="Csere",VLOOKUP(LEFT(VLOOKUP($A145,csapatok!$A:$BL,AB$271,FALSE),LEN(VLOOKUP($A145,csapatok!$A:$BL,AB$271,FALSE))-6),'csapat-ranglista'!$A:$CC,AB$272,FALSE)/8,VLOOKUP(VLOOKUP($A145,csapatok!$A:$BL,AB$271,FALSE),'csapat-ranglista'!$A:$CC,AB$272,FALSE)/4),0)</f>
        <v>0</v>
      </c>
      <c r="AC145" s="226">
        <f>IFERROR(IF(RIGHT(VLOOKUP($A145,csapatok!$A:$BL,AC$271,FALSE),5)="Csere",VLOOKUP(LEFT(VLOOKUP($A145,csapatok!$A:$BL,AC$271,FALSE),LEN(VLOOKUP($A145,csapatok!$A:$BL,AC$271,FALSE))-6),'csapat-ranglista'!$A:$CC,AC$272,FALSE)/8,VLOOKUP(VLOOKUP($A145,csapatok!$A:$BL,AC$271,FALSE),'csapat-ranglista'!$A:$CC,AC$272,FALSE)/4),0)</f>
        <v>0</v>
      </c>
      <c r="AD145" s="226">
        <f>IFERROR(IF(RIGHT(VLOOKUP($A145,csapatok!$A:$BL,AD$271,FALSE),5)="Csere",VLOOKUP(LEFT(VLOOKUP($A145,csapatok!$A:$BL,AD$271,FALSE),LEN(VLOOKUP($A145,csapatok!$A:$BL,AD$271,FALSE))-6),'csapat-ranglista'!$A:$CC,AD$272,FALSE)/8,VLOOKUP(VLOOKUP($A145,csapatok!$A:$BL,AD$271,FALSE),'csapat-ranglista'!$A:$CC,AD$272,FALSE)/4),0)</f>
        <v>0</v>
      </c>
      <c r="AE145" s="226">
        <f>IFERROR(IF(RIGHT(VLOOKUP($A145,csapatok!$A:$BL,AE$271,FALSE),5)="Csere",VLOOKUP(LEFT(VLOOKUP($A145,csapatok!$A:$BL,AE$271,FALSE),LEN(VLOOKUP($A145,csapatok!$A:$BL,AE$271,FALSE))-6),'csapat-ranglista'!$A:$CC,AE$272,FALSE)/8,VLOOKUP(VLOOKUP($A145,csapatok!$A:$BL,AE$271,FALSE),'csapat-ranglista'!$A:$CC,AE$272,FALSE)/4),0)</f>
        <v>0</v>
      </c>
      <c r="AF145" s="226">
        <f>IFERROR(IF(RIGHT(VLOOKUP($A145,csapatok!$A:$BL,AF$271,FALSE),5)="Csere",VLOOKUP(LEFT(VLOOKUP($A145,csapatok!$A:$BL,AF$271,FALSE),LEN(VLOOKUP($A145,csapatok!$A:$BL,AF$271,FALSE))-6),'csapat-ranglista'!$A:$CC,AF$272,FALSE)/8,VLOOKUP(VLOOKUP($A145,csapatok!$A:$BL,AF$271,FALSE),'csapat-ranglista'!$A:$CC,AF$272,FALSE)/4),0)</f>
        <v>0</v>
      </c>
      <c r="AG145" s="226">
        <f>IFERROR(IF(RIGHT(VLOOKUP($A145,csapatok!$A:$BL,AG$271,FALSE),5)="Csere",VLOOKUP(LEFT(VLOOKUP($A145,csapatok!$A:$BL,AG$271,FALSE),LEN(VLOOKUP($A145,csapatok!$A:$BL,AG$271,FALSE))-6),'csapat-ranglista'!$A:$CC,AG$272,FALSE)/8,VLOOKUP(VLOOKUP($A145,csapatok!$A:$BL,AG$271,FALSE),'csapat-ranglista'!$A:$CC,AG$272,FALSE)/4),0)</f>
        <v>0</v>
      </c>
      <c r="AH145" s="226">
        <f>IFERROR(IF(RIGHT(VLOOKUP($A145,csapatok!$A:$BL,AH$271,FALSE),5)="Csere",VLOOKUP(LEFT(VLOOKUP($A145,csapatok!$A:$BL,AH$271,FALSE),LEN(VLOOKUP($A145,csapatok!$A:$BL,AH$271,FALSE))-6),'csapat-ranglista'!$A:$CC,AH$272,FALSE)/8,VLOOKUP(VLOOKUP($A145,csapatok!$A:$BL,AH$271,FALSE),'csapat-ranglista'!$A:$CC,AH$272,FALSE)/4),0)</f>
        <v>0</v>
      </c>
      <c r="AI145" s="226">
        <f>IFERROR(IF(RIGHT(VLOOKUP($A145,csapatok!$A:$BL,AI$271,FALSE),5)="Csere",VLOOKUP(LEFT(VLOOKUP($A145,csapatok!$A:$BL,AI$271,FALSE),LEN(VLOOKUP($A145,csapatok!$A:$BL,AI$271,FALSE))-6),'csapat-ranglista'!$A:$CC,AI$272,FALSE)/8,VLOOKUP(VLOOKUP($A145,csapatok!$A:$BL,AI$271,FALSE),'csapat-ranglista'!$A:$CC,AI$272,FALSE)/4),0)</f>
        <v>0</v>
      </c>
      <c r="AJ145" s="226">
        <f>IFERROR(IF(RIGHT(VLOOKUP($A145,csapatok!$A:$BL,AJ$271,FALSE),5)="Csere",VLOOKUP(LEFT(VLOOKUP($A145,csapatok!$A:$BL,AJ$271,FALSE),LEN(VLOOKUP($A145,csapatok!$A:$BL,AJ$271,FALSE))-6),'csapat-ranglista'!$A:$CC,AJ$272,FALSE)/8,VLOOKUP(VLOOKUP($A145,csapatok!$A:$BL,AJ$271,FALSE),'csapat-ranglista'!$A:$CC,AJ$272,FALSE)/2),0)</f>
        <v>0</v>
      </c>
      <c r="AK145" s="226">
        <f>IFERROR(IF(RIGHT(VLOOKUP($A145,csapatok!$A:$CN,AK$271,FALSE),5)="Csere",VLOOKUP(LEFT(VLOOKUP($A145,csapatok!$A:$CN,AK$271,FALSE),LEN(VLOOKUP($A145,csapatok!$A:$CN,AK$271,FALSE))-6),'csapat-ranglista'!$A:$CC,AK$272,FALSE)/8,VLOOKUP(VLOOKUP($A145,csapatok!$A:$CN,AK$271,FALSE),'csapat-ranglista'!$A:$CC,AK$272,FALSE)/4),0)</f>
        <v>0</v>
      </c>
      <c r="AL145" s="226">
        <f>IFERROR(IF(RIGHT(VLOOKUP($A145,csapatok!$A:$CN,AL$271,FALSE),5)="Csere",VLOOKUP(LEFT(VLOOKUP($A145,csapatok!$A:$CN,AL$271,FALSE),LEN(VLOOKUP($A145,csapatok!$A:$CN,AL$271,FALSE))-6),'csapat-ranglista'!$A:$CC,AL$272,FALSE)/8,VLOOKUP(VLOOKUP($A145,csapatok!$A:$CN,AL$271,FALSE),'csapat-ranglista'!$A:$CC,AL$272,FALSE)/4),0)</f>
        <v>0</v>
      </c>
      <c r="AM145" s="226">
        <f>IFERROR(IF(RIGHT(VLOOKUP($A145,csapatok!$A:$CN,AM$271,FALSE),5)="Csere",VLOOKUP(LEFT(VLOOKUP($A145,csapatok!$A:$CN,AM$271,FALSE),LEN(VLOOKUP($A145,csapatok!$A:$CN,AM$271,FALSE))-6),'csapat-ranglista'!$A:$CC,AM$272,FALSE)/8,VLOOKUP(VLOOKUP($A145,csapatok!$A:$CN,AM$271,FALSE),'csapat-ranglista'!$A:$CC,AM$272,FALSE)/4),0)</f>
        <v>0</v>
      </c>
      <c r="AN145" s="226">
        <f>IFERROR(IF(RIGHT(VLOOKUP($A145,csapatok!$A:$CN,AN$271,FALSE),5)="Csere",VLOOKUP(LEFT(VLOOKUP($A145,csapatok!$A:$CN,AN$271,FALSE),LEN(VLOOKUP($A145,csapatok!$A:$CN,AN$271,FALSE))-6),'csapat-ranglista'!$A:$CC,AN$272,FALSE)/8,VLOOKUP(VLOOKUP($A145,csapatok!$A:$CN,AN$271,FALSE),'csapat-ranglista'!$A:$CC,AN$272,FALSE)/4),0)</f>
        <v>0</v>
      </c>
      <c r="AO145" s="226">
        <f>IFERROR(IF(RIGHT(VLOOKUP($A145,csapatok!$A:$CN,AO$271,FALSE),5)="Csere",VLOOKUP(LEFT(VLOOKUP($A145,csapatok!$A:$CN,AO$271,FALSE),LEN(VLOOKUP($A145,csapatok!$A:$CN,AO$271,FALSE))-6),'csapat-ranglista'!$A:$CC,AO$272,FALSE)/8,VLOOKUP(VLOOKUP($A145,csapatok!$A:$CN,AO$271,FALSE),'csapat-ranglista'!$A:$CC,AO$272,FALSE)/4),0)</f>
        <v>0</v>
      </c>
      <c r="AP145" s="226">
        <f>IFERROR(IF(RIGHT(VLOOKUP($A145,csapatok!$A:$CN,AP$271,FALSE),5)="Csere",VLOOKUP(LEFT(VLOOKUP($A145,csapatok!$A:$CN,AP$271,FALSE),LEN(VLOOKUP($A145,csapatok!$A:$CN,AP$271,FALSE))-6),'csapat-ranglista'!$A:$CC,AP$272,FALSE)/8,VLOOKUP(VLOOKUP($A145,csapatok!$A:$CN,AP$271,FALSE),'csapat-ranglista'!$A:$CC,AP$272,FALSE)/4),0)</f>
        <v>0</v>
      </c>
      <c r="AQ145" s="226">
        <f>IFERROR(IF(RIGHT(VLOOKUP($A145,csapatok!$A:$CN,AQ$271,FALSE),5)="Csere",VLOOKUP(LEFT(VLOOKUP($A145,csapatok!$A:$CN,AQ$271,FALSE),LEN(VLOOKUP($A145,csapatok!$A:$CN,AQ$271,FALSE))-6),'csapat-ranglista'!$A:$CC,AQ$272,FALSE)/8,VLOOKUP(VLOOKUP($A145,csapatok!$A:$CN,AQ$271,FALSE),'csapat-ranglista'!$A:$CC,AQ$272,FALSE)/4),0)</f>
        <v>0</v>
      </c>
      <c r="AR145" s="226">
        <f>IFERROR(IF(RIGHT(VLOOKUP($A145,csapatok!$A:$CN,AR$271,FALSE),5)="Csere",VLOOKUP(LEFT(VLOOKUP($A145,csapatok!$A:$CN,AR$271,FALSE),LEN(VLOOKUP($A145,csapatok!$A:$CN,AR$271,FALSE))-6),'csapat-ranglista'!$A:$CC,AR$272,FALSE)/8,VLOOKUP(VLOOKUP($A145,csapatok!$A:$CN,AR$271,FALSE),'csapat-ranglista'!$A:$CC,AR$272,FALSE)/4),0)</f>
        <v>0</v>
      </c>
      <c r="AS145" s="226">
        <f>IFERROR(IF(RIGHT(VLOOKUP($A145,csapatok!$A:$CN,AS$271,FALSE),5)="Csere",VLOOKUP(LEFT(VLOOKUP($A145,csapatok!$A:$CN,AS$271,FALSE),LEN(VLOOKUP($A145,csapatok!$A:$CN,AS$271,FALSE))-6),'csapat-ranglista'!$A:$CC,AS$272,FALSE)/8,VLOOKUP(VLOOKUP($A145,csapatok!$A:$CN,AS$271,FALSE),'csapat-ranglista'!$A:$CC,AS$272,FALSE)/4),0)</f>
        <v>0</v>
      </c>
      <c r="AT145" s="226">
        <f>IFERROR(IF(RIGHT(VLOOKUP($A145,csapatok!$A:$CN,AT$271,FALSE),5)="Csere",VLOOKUP(LEFT(VLOOKUP($A145,csapatok!$A:$CN,AT$271,FALSE),LEN(VLOOKUP($A145,csapatok!$A:$CN,AT$271,FALSE))-6),'csapat-ranglista'!$A:$CC,AT$272,FALSE)/8,VLOOKUP(VLOOKUP($A145,csapatok!$A:$CN,AT$271,FALSE),'csapat-ranglista'!$A:$CC,AT$272,FALSE)/4),0)</f>
        <v>4.9859866591894173</v>
      </c>
      <c r="AU145" s="226">
        <f>IFERROR(IF(RIGHT(VLOOKUP($A145,csapatok!$A:$CN,AU$271,FALSE),5)="Csere",VLOOKUP(LEFT(VLOOKUP($A145,csapatok!$A:$CN,AU$271,FALSE),LEN(VLOOKUP($A145,csapatok!$A:$CN,AU$271,FALSE))-6),'csapat-ranglista'!$A:$CC,AU$272,FALSE)/8,VLOOKUP(VLOOKUP($A145,csapatok!$A:$CN,AU$271,FALSE),'csapat-ranglista'!$A:$CC,AU$272,FALSE)/4),0)</f>
        <v>0</v>
      </c>
      <c r="AV145" s="226">
        <f>IFERROR(IF(RIGHT(VLOOKUP($A145,csapatok!$A:$CN,AV$271,FALSE),5)="Csere",VLOOKUP(LEFT(VLOOKUP($A145,csapatok!$A:$CN,AV$271,FALSE),LEN(VLOOKUP($A145,csapatok!$A:$CN,AV$271,FALSE))-6),'csapat-ranglista'!$A:$CC,AV$272,FALSE)/8,VLOOKUP(VLOOKUP($A145,csapatok!$A:$CN,AV$271,FALSE),'csapat-ranglista'!$A:$CC,AV$272,FALSE)/4),0)</f>
        <v>0</v>
      </c>
      <c r="AW145" s="226">
        <f>IFERROR(IF(RIGHT(VLOOKUP($A145,csapatok!$A:$CN,AW$271,FALSE),5)="Csere",VLOOKUP(LEFT(VLOOKUP($A145,csapatok!$A:$CN,AW$271,FALSE),LEN(VLOOKUP($A145,csapatok!$A:$CN,AW$271,FALSE))-6),'csapat-ranglista'!$A:$CC,AW$272,FALSE)/8,VLOOKUP(VLOOKUP($A145,csapatok!$A:$CN,AW$271,FALSE),'csapat-ranglista'!$A:$CC,AW$272,FALSE)/4),0)</f>
        <v>0</v>
      </c>
      <c r="AX145" s="226">
        <f>IFERROR(IF(RIGHT(VLOOKUP($A145,csapatok!$A:$CN,AX$271,FALSE),5)="Csere",VLOOKUP(LEFT(VLOOKUP($A145,csapatok!$A:$CN,AX$271,FALSE),LEN(VLOOKUP($A145,csapatok!$A:$CN,AX$271,FALSE))-6),'csapat-ranglista'!$A:$CC,AX$272,FALSE)/8,VLOOKUP(VLOOKUP($A145,csapatok!$A:$CN,AX$271,FALSE),'csapat-ranglista'!$A:$CC,AX$272,FALSE)/4),0)</f>
        <v>0</v>
      </c>
      <c r="AY145" s="226">
        <f>IFERROR(IF(RIGHT(VLOOKUP($A145,csapatok!$A:$GR,AY$271,FALSE),5)="Csere",VLOOKUP(LEFT(VLOOKUP($A145,csapatok!$A:$GR,AY$271,FALSE),LEN(VLOOKUP($A145,csapatok!$A:$GR,AY$271,FALSE))-6),'csapat-ranglista'!$A:$CC,AY$272,FALSE)/8,VLOOKUP(VLOOKUP($A145,csapatok!$A:$GR,AY$271,FALSE),'csapat-ranglista'!$A:$CC,AY$272,FALSE)/4),0)</f>
        <v>0</v>
      </c>
      <c r="AZ145" s="226">
        <f>IFERROR(IF(RIGHT(VLOOKUP($A145,csapatok!$A:$GR,AZ$271,FALSE),5)="Csere",VLOOKUP(LEFT(VLOOKUP($A145,csapatok!$A:$GR,AZ$271,FALSE),LEN(VLOOKUP($A145,csapatok!$A:$GR,AZ$271,FALSE))-6),'csapat-ranglista'!$A:$CC,AZ$272,FALSE)/8,VLOOKUP(VLOOKUP($A145,csapatok!$A:$GR,AZ$271,FALSE),'csapat-ranglista'!$A:$CC,AZ$272,FALSE)/4),0)</f>
        <v>0</v>
      </c>
      <c r="BA145" s="226">
        <f>IFERROR(IF(RIGHT(VLOOKUP($A145,csapatok!$A:$GR,BA$271,FALSE),5)="Csere",VLOOKUP(LEFT(VLOOKUP($A145,csapatok!$A:$GR,BA$271,FALSE),LEN(VLOOKUP($A145,csapatok!$A:$GR,BA$271,FALSE))-6),'csapat-ranglista'!$A:$CC,BA$272,FALSE)/8,VLOOKUP(VLOOKUP($A145,csapatok!$A:$GR,BA$271,FALSE),'csapat-ranglista'!$A:$CC,BA$272,FALSE)/4),0)</f>
        <v>0</v>
      </c>
      <c r="BB145" s="226">
        <f>IFERROR(IF(RIGHT(VLOOKUP($A145,csapatok!$A:$GR,BB$271,FALSE),5)="Csere",VLOOKUP(LEFT(VLOOKUP($A145,csapatok!$A:$GR,BB$271,FALSE),LEN(VLOOKUP($A145,csapatok!$A:$GR,BB$271,FALSE))-6),'csapat-ranglista'!$A:$CC,BB$272,FALSE)/8,VLOOKUP(VLOOKUP($A145,csapatok!$A:$GR,BB$271,FALSE),'csapat-ranglista'!$A:$CC,BB$272,FALSE)/4),0)</f>
        <v>0</v>
      </c>
      <c r="BC145" s="227">
        <f>versenyek!$ES$11*IFERROR(VLOOKUP(VLOOKUP($A145,versenyek!ER:ET,3,FALSE),szabalyok!$A$16:$B$23,2,FALSE)/4,0)</f>
        <v>0</v>
      </c>
      <c r="BD145" s="227">
        <f>versenyek!$EV$11*IFERROR(VLOOKUP(VLOOKUP($A145,versenyek!EU:EW,3,FALSE),szabalyok!$A$16:$B$23,2,FALSE)/4,0)</f>
        <v>0</v>
      </c>
      <c r="BE145" s="226">
        <f>IFERROR(IF(RIGHT(VLOOKUP($A145,csapatok!$A:$GR,BE$271,FALSE),5)="Csere",VLOOKUP(LEFT(VLOOKUP($A145,csapatok!$A:$GR,BE$271,FALSE),LEN(VLOOKUP($A145,csapatok!$A:$GR,BE$271,FALSE))-6),'csapat-ranglista'!$A:$CC,BE$272,FALSE)/8,VLOOKUP(VLOOKUP($A145,csapatok!$A:$GR,BE$271,FALSE),'csapat-ranglista'!$A:$CC,BE$272,FALSE)/4),0)</f>
        <v>0</v>
      </c>
      <c r="BF145" s="226">
        <f>IFERROR(IF(RIGHT(VLOOKUP($A145,csapatok!$A:$GR,BF$271,FALSE),5)="Csere",VLOOKUP(LEFT(VLOOKUP($A145,csapatok!$A:$GR,BF$271,FALSE),LEN(VLOOKUP($A145,csapatok!$A:$GR,BF$271,FALSE))-6),'csapat-ranglista'!$A:$CC,BF$272,FALSE)/8,VLOOKUP(VLOOKUP($A145,csapatok!$A:$GR,BF$271,FALSE),'csapat-ranglista'!$A:$CC,BF$272,FALSE)/4),0)</f>
        <v>0</v>
      </c>
      <c r="BG145" s="226">
        <f>IFERROR(IF(RIGHT(VLOOKUP($A145,csapatok!$A:$GR,BG$271,FALSE),5)="Csere",VLOOKUP(LEFT(VLOOKUP($A145,csapatok!$A:$GR,BG$271,FALSE),LEN(VLOOKUP($A145,csapatok!$A:$GR,BG$271,FALSE))-6),'csapat-ranglista'!$A:$CC,BG$272,FALSE)/8,VLOOKUP(VLOOKUP($A145,csapatok!$A:$GR,BG$271,FALSE),'csapat-ranglista'!$A:$CC,BG$272,FALSE)/4),0)</f>
        <v>0</v>
      </c>
      <c r="BH145" s="226">
        <f>IFERROR(IF(RIGHT(VLOOKUP($A145,csapatok!$A:$GR,BH$271,FALSE),5)="Csere",VLOOKUP(LEFT(VLOOKUP($A145,csapatok!$A:$GR,BH$271,FALSE),LEN(VLOOKUP($A145,csapatok!$A:$GR,BH$271,FALSE))-6),'csapat-ranglista'!$A:$CC,BH$272,FALSE)/8,VLOOKUP(VLOOKUP($A145,csapatok!$A:$GR,BH$271,FALSE),'csapat-ranglista'!$A:$CC,BH$272,FALSE)/4),0)</f>
        <v>0</v>
      </c>
      <c r="BI145" s="226">
        <f>IFERROR(IF(RIGHT(VLOOKUP($A145,csapatok!$A:$GR,BI$271,FALSE),5)="Csere",VLOOKUP(LEFT(VLOOKUP($A145,csapatok!$A:$GR,BI$271,FALSE),LEN(VLOOKUP($A145,csapatok!$A:$GR,BI$271,FALSE))-6),'csapat-ranglista'!$A:$CC,BI$272,FALSE)/8,VLOOKUP(VLOOKUP($A145,csapatok!$A:$GR,BI$271,FALSE),'csapat-ranglista'!$A:$CC,BI$272,FALSE)/4),0)</f>
        <v>0</v>
      </c>
      <c r="BJ145" s="226">
        <f>IFERROR(IF(RIGHT(VLOOKUP($A145,csapatok!$A:$GR,BJ$271,FALSE),5)="Csere",VLOOKUP(LEFT(VLOOKUP($A145,csapatok!$A:$GR,BJ$271,FALSE),LEN(VLOOKUP($A145,csapatok!$A:$GR,BJ$271,FALSE))-6),'csapat-ranglista'!$A:$CC,BJ$272,FALSE)/8,VLOOKUP(VLOOKUP($A145,csapatok!$A:$GR,BJ$271,FALSE),'csapat-ranglista'!$A:$CC,BJ$272,FALSE)/4),0)</f>
        <v>0</v>
      </c>
      <c r="BK145" s="226">
        <f>IFERROR(IF(RIGHT(VLOOKUP($A145,csapatok!$A:$GR,BK$271,FALSE),5)="Csere",VLOOKUP(LEFT(VLOOKUP($A145,csapatok!$A:$GR,BK$271,FALSE),LEN(VLOOKUP($A145,csapatok!$A:$GR,BK$271,FALSE))-6),'csapat-ranglista'!$A:$CC,BK$272,FALSE)/8,VLOOKUP(VLOOKUP($A145,csapatok!$A:$GR,BK$271,FALSE),'csapat-ranglista'!$A:$CC,BK$272,FALSE)/4),0)</f>
        <v>0</v>
      </c>
      <c r="BL145" s="226">
        <f>IFERROR(IF(RIGHT(VLOOKUP($A145,csapatok!$A:$GR,BL$271,FALSE),5)="Csere",VLOOKUP(LEFT(VLOOKUP($A145,csapatok!$A:$GR,BL$271,FALSE),LEN(VLOOKUP($A145,csapatok!$A:$GR,BL$271,FALSE))-6),'csapat-ranglista'!$A:$CC,BL$272,FALSE)/8,VLOOKUP(VLOOKUP($A145,csapatok!$A:$GR,BL$271,FALSE),'csapat-ranglista'!$A:$CC,BL$272,FALSE)/4),0)</f>
        <v>0</v>
      </c>
      <c r="BM145" s="226">
        <f>IFERROR(IF(RIGHT(VLOOKUP($A145,csapatok!$A:$GR,BM$271,FALSE),5)="Csere",VLOOKUP(LEFT(VLOOKUP($A145,csapatok!$A:$GR,BM$271,FALSE),LEN(VLOOKUP($A145,csapatok!$A:$GR,BM$271,FALSE))-6),'csapat-ranglista'!$A:$CC,BM$272,FALSE)/8,VLOOKUP(VLOOKUP($A145,csapatok!$A:$GR,BM$271,FALSE),'csapat-ranglista'!$A:$CC,BM$272,FALSE)/4),0)</f>
        <v>0</v>
      </c>
      <c r="BN145" s="226">
        <f>IFERROR(IF(RIGHT(VLOOKUP($A145,csapatok!$A:$GR,BN$271,FALSE),5)="Csere",VLOOKUP(LEFT(VLOOKUP($A145,csapatok!$A:$GR,BN$271,FALSE),LEN(VLOOKUP($A145,csapatok!$A:$GR,BN$271,FALSE))-6),'csapat-ranglista'!$A:$CC,BN$272,FALSE)/8,VLOOKUP(VLOOKUP($A145,csapatok!$A:$GR,BN$271,FALSE),'csapat-ranglista'!$A:$CC,BN$272,FALSE)/4),0)</f>
        <v>0</v>
      </c>
      <c r="BO145" s="226">
        <f>IFERROR(IF(RIGHT(VLOOKUP($A145,csapatok!$A:$GR,BO$271,FALSE),5)="Csere",VLOOKUP(LEFT(VLOOKUP($A145,csapatok!$A:$GR,BO$271,FALSE),LEN(VLOOKUP($A145,csapatok!$A:$GR,BO$271,FALSE))-6),'csapat-ranglista'!$A:$CC,BO$272,FALSE)/8,VLOOKUP(VLOOKUP($A145,csapatok!$A:$GR,BO$271,FALSE),'csapat-ranglista'!$A:$CC,BO$272,FALSE)/4),0)</f>
        <v>0</v>
      </c>
      <c r="BP145" s="226">
        <f>IFERROR(IF(RIGHT(VLOOKUP($A145,csapatok!$A:$GR,BP$271,FALSE),5)="Csere",VLOOKUP(LEFT(VLOOKUP($A145,csapatok!$A:$GR,BP$271,FALSE),LEN(VLOOKUP($A145,csapatok!$A:$GR,BP$271,FALSE))-6),'csapat-ranglista'!$A:$CC,BP$272,FALSE)/8,VLOOKUP(VLOOKUP($A145,csapatok!$A:$GR,BP$271,FALSE),'csapat-ranglista'!$A:$CC,BP$272,FALSE)/4),0)</f>
        <v>0</v>
      </c>
      <c r="BQ145" s="226">
        <f>IFERROR(IF(RIGHT(VLOOKUP($A145,csapatok!$A:$GR,BQ$271,FALSE),5)="Csere",VLOOKUP(LEFT(VLOOKUP($A145,csapatok!$A:$GR,BQ$271,FALSE),LEN(VLOOKUP($A145,csapatok!$A:$GR,BQ$271,FALSE))-6),'csapat-ranglista'!$A:$CC,BQ$272,FALSE)/8,VLOOKUP(VLOOKUP($A145,csapatok!$A:$GR,BQ$271,FALSE),'csapat-ranglista'!$A:$CC,BQ$272,FALSE)/4),0)</f>
        <v>0</v>
      </c>
      <c r="BR145" s="226">
        <f>IFERROR(IF(RIGHT(VLOOKUP($A145,csapatok!$A:$GR,BR$271,FALSE),5)="Csere",VLOOKUP(LEFT(VLOOKUP($A145,csapatok!$A:$GR,BR$271,FALSE),LEN(VLOOKUP($A145,csapatok!$A:$GR,BR$271,FALSE))-6),'csapat-ranglista'!$A:$CC,BR$272,FALSE)/8,VLOOKUP(VLOOKUP($A145,csapatok!$A:$GR,BR$271,FALSE),'csapat-ranglista'!$A:$CC,BR$272,FALSE)/4),0)</f>
        <v>0</v>
      </c>
      <c r="BS145" s="226">
        <f>IFERROR(IF(RIGHT(VLOOKUP($A145,csapatok!$A:$GR,BS$271,FALSE),5)="Csere",VLOOKUP(LEFT(VLOOKUP($A145,csapatok!$A:$GR,BS$271,FALSE),LEN(VLOOKUP($A145,csapatok!$A:$GR,BS$271,FALSE))-6),'csapat-ranglista'!$A:$CC,BS$272,FALSE)/8,VLOOKUP(VLOOKUP($A145,csapatok!$A:$GR,BS$271,FALSE),'csapat-ranglista'!$A:$CC,BS$272,FALSE)/4),0)</f>
        <v>0</v>
      </c>
      <c r="BT145" s="226">
        <f>IFERROR(IF(RIGHT(VLOOKUP($A145,csapatok!$A:$GR,BT$271,FALSE),5)="Csere",VLOOKUP(LEFT(VLOOKUP($A145,csapatok!$A:$GR,BT$271,FALSE),LEN(VLOOKUP($A145,csapatok!$A:$GR,BT$271,FALSE))-6),'csapat-ranglista'!$A:$CC,BT$272,FALSE)/8,VLOOKUP(VLOOKUP($A145,csapatok!$A:$GR,BT$271,FALSE),'csapat-ranglista'!$A:$CC,BT$272,FALSE)/4),0)</f>
        <v>0</v>
      </c>
      <c r="BU145" s="226">
        <f>IFERROR(IF(RIGHT(VLOOKUP($A145,csapatok!$A:$GR,BU$271,FALSE),5)="Csere",VLOOKUP(LEFT(VLOOKUP($A145,csapatok!$A:$GR,BU$271,FALSE),LEN(VLOOKUP($A145,csapatok!$A:$GR,BU$271,FALSE))-6),'csapat-ranglista'!$A:$CC,BU$272,FALSE)/8,VLOOKUP(VLOOKUP($A145,csapatok!$A:$GR,BU$271,FALSE),'csapat-ranglista'!$A:$CC,BU$272,FALSE)/4),0)</f>
        <v>0</v>
      </c>
      <c r="BV145" s="226">
        <f>IFERROR(IF(RIGHT(VLOOKUP($A145,csapatok!$A:$GR,BV$271,FALSE),5)="Csere",VLOOKUP(LEFT(VLOOKUP($A145,csapatok!$A:$GR,BV$271,FALSE),LEN(VLOOKUP($A145,csapatok!$A:$GR,BV$271,FALSE))-6),'csapat-ranglista'!$A:$CC,BV$272,FALSE)/8,VLOOKUP(VLOOKUP($A145,csapatok!$A:$GR,BV$271,FALSE),'csapat-ranglista'!$A:$CC,BV$272,FALSE)/4),0)</f>
        <v>0</v>
      </c>
      <c r="BW145" s="226">
        <f>IFERROR(IF(RIGHT(VLOOKUP($A145,csapatok!$A:$GR,BW$271,FALSE),5)="Csere",VLOOKUP(LEFT(VLOOKUP($A145,csapatok!$A:$GR,BW$271,FALSE),LEN(VLOOKUP($A145,csapatok!$A:$GR,BW$271,FALSE))-6),'csapat-ranglista'!$A:$CC,BW$272,FALSE)/8,VLOOKUP(VLOOKUP($A145,csapatok!$A:$GR,BW$271,FALSE),'csapat-ranglista'!$A:$CC,BW$272,FALSE)/4),0)</f>
        <v>0</v>
      </c>
      <c r="BX145" s="226">
        <f>IFERROR(IF(RIGHT(VLOOKUP($A145,csapatok!$A:$GR,BX$271,FALSE),5)="Csere",VLOOKUP(LEFT(VLOOKUP($A145,csapatok!$A:$GR,BX$271,FALSE),LEN(VLOOKUP($A145,csapatok!$A:$GR,BX$271,FALSE))-6),'csapat-ranglista'!$A:$CC,BX$272,FALSE)/8,VLOOKUP(VLOOKUP($A145,csapatok!$A:$GR,BX$271,FALSE),'csapat-ranglista'!$A:$CC,BX$272,FALSE)/4),0)</f>
        <v>0</v>
      </c>
      <c r="BY145" s="226">
        <f>IFERROR(IF(RIGHT(VLOOKUP($A145,csapatok!$A:$GR,BY$271,FALSE),5)="Csere",VLOOKUP(LEFT(VLOOKUP($A145,csapatok!$A:$GR,BY$271,FALSE),LEN(VLOOKUP($A145,csapatok!$A:$GR,BY$271,FALSE))-6),'csapat-ranglista'!$A:$CC,BY$272,FALSE)/8,VLOOKUP(VLOOKUP($A145,csapatok!$A:$GR,BY$271,FALSE),'csapat-ranglista'!$A:$CC,BY$272,FALSE)/4),0)</f>
        <v>0</v>
      </c>
      <c r="BZ145" s="226">
        <f>IFERROR(IF(RIGHT(VLOOKUP($A145,csapatok!$A:$GR,BZ$271,FALSE),5)="Csere",VLOOKUP(LEFT(VLOOKUP($A145,csapatok!$A:$GR,BZ$271,FALSE),LEN(VLOOKUP($A145,csapatok!$A:$GR,BZ$271,FALSE))-6),'csapat-ranglista'!$A:$CC,BZ$272,FALSE)/8,VLOOKUP(VLOOKUP($A145,csapatok!$A:$GR,BZ$271,FALSE),'csapat-ranglista'!$A:$CC,BZ$272,FALSE)/4),0)</f>
        <v>0</v>
      </c>
      <c r="CA145" s="226">
        <f>IFERROR(IF(RIGHT(VLOOKUP($A145,csapatok!$A:$GR,CA$271,FALSE),5)="Csere",VLOOKUP(LEFT(VLOOKUP($A145,csapatok!$A:$GR,CA$271,FALSE),LEN(VLOOKUP($A145,csapatok!$A:$GR,CA$271,FALSE))-6),'csapat-ranglista'!$A:$CC,CA$272,FALSE)/8,VLOOKUP(VLOOKUP($A145,csapatok!$A:$GR,CA$271,FALSE),'csapat-ranglista'!$A:$CC,CA$272,FALSE)/4),0)</f>
        <v>0</v>
      </c>
      <c r="CB145" s="226">
        <f>IFERROR(IF(RIGHT(VLOOKUP($A145,csapatok!$A:$GR,CB$271,FALSE),5)="Csere",VLOOKUP(LEFT(VLOOKUP($A145,csapatok!$A:$GR,CB$271,FALSE),LEN(VLOOKUP($A145,csapatok!$A:$GR,CB$271,FALSE))-6),'csapat-ranglista'!$A:$CC,CB$272,FALSE)/8,VLOOKUP(VLOOKUP($A145,csapatok!$A:$GR,CB$271,FALSE),'csapat-ranglista'!$A:$CC,CB$272,FALSE)/4),0)</f>
        <v>0</v>
      </c>
      <c r="CC145" s="226">
        <f>IFERROR(IF(RIGHT(VLOOKUP($A145,csapatok!$A:$GR,CC$271,FALSE),5)="Csere",VLOOKUP(LEFT(VLOOKUP($A145,csapatok!$A:$GR,CC$271,FALSE),LEN(VLOOKUP($A145,csapatok!$A:$GR,CC$271,FALSE))-6),'csapat-ranglista'!$A:$CC,CC$272,FALSE)/8,VLOOKUP(VLOOKUP($A145,csapatok!$A:$GR,CC$271,FALSE),'csapat-ranglista'!$A:$CC,CC$272,FALSE)/4),0)</f>
        <v>0</v>
      </c>
      <c r="CD145" s="226">
        <f>IFERROR(IF(RIGHT(VLOOKUP($A145,csapatok!$A:$GR,CD$271,FALSE),5)="Csere",VLOOKUP(LEFT(VLOOKUP($A145,csapatok!$A:$GR,CD$271,FALSE),LEN(VLOOKUP($A145,csapatok!$A:$GR,CD$271,FALSE))-6),'csapat-ranglista'!$A:$CC,CD$272,FALSE)/8,VLOOKUP(VLOOKUP($A145,csapatok!$A:$GR,CD$271,FALSE),'csapat-ranglista'!$A:$CC,CD$272,FALSE)/4),0)</f>
        <v>0</v>
      </c>
      <c r="CE145" s="226">
        <f>IFERROR(IF(RIGHT(VLOOKUP($A145,csapatok!$A:$GR,CE$271,FALSE),5)="Csere",VLOOKUP(LEFT(VLOOKUP($A145,csapatok!$A:$GR,CE$271,FALSE),LEN(VLOOKUP($A145,csapatok!$A:$GR,CE$271,FALSE))-6),'csapat-ranglista'!$A:$CC,CE$272,FALSE)/8,VLOOKUP(VLOOKUP($A145,csapatok!$A:$GR,CE$271,FALSE),'csapat-ranglista'!$A:$CC,CE$272,FALSE)/4),0)</f>
        <v>0</v>
      </c>
      <c r="CF145" s="226">
        <f>IFERROR(IF(RIGHT(VLOOKUP($A145,csapatok!$A:$GR,CF$271,FALSE),5)="Csere",VLOOKUP(LEFT(VLOOKUP($A145,csapatok!$A:$GR,CF$271,FALSE),LEN(VLOOKUP($A145,csapatok!$A:$GR,CF$271,FALSE))-6),'csapat-ranglista'!$A:$CC,CF$272,FALSE)/8,VLOOKUP(VLOOKUP($A145,csapatok!$A:$GR,CF$271,FALSE),'csapat-ranglista'!$A:$CC,CF$272,FALSE)/4),0)</f>
        <v>0</v>
      </c>
      <c r="CG145" s="226">
        <f>IFERROR(IF(RIGHT(VLOOKUP($A145,csapatok!$A:$GR,CG$271,FALSE),5)="Csere",VLOOKUP(LEFT(VLOOKUP($A145,csapatok!$A:$GR,CG$271,FALSE),LEN(VLOOKUP($A145,csapatok!$A:$GR,CG$271,FALSE))-6),'csapat-ranglista'!$A:$CC,CG$272,FALSE)/8,VLOOKUP(VLOOKUP($A145,csapatok!$A:$GR,CG$271,FALSE),'csapat-ranglista'!$A:$CC,CG$272,FALSE)/4),0)</f>
        <v>0</v>
      </c>
      <c r="CH145" s="226">
        <f>IFERROR(IF(RIGHT(VLOOKUP($A145,csapatok!$A:$GR,CH$271,FALSE),5)="Csere",VLOOKUP(LEFT(VLOOKUP($A145,csapatok!$A:$GR,CH$271,FALSE),LEN(VLOOKUP($A145,csapatok!$A:$GR,CH$271,FALSE))-6),'csapat-ranglista'!$A:$CC,CH$272,FALSE)/8,VLOOKUP(VLOOKUP($A145,csapatok!$A:$GR,CH$271,FALSE),'csapat-ranglista'!$A:$CC,CH$272,FALSE)/4),0)</f>
        <v>0</v>
      </c>
      <c r="CI145" s="226">
        <f>IFERROR(IF(RIGHT(VLOOKUP($A145,csapatok!$A:$GR,CI$271,FALSE),5)="Csere",VLOOKUP(LEFT(VLOOKUP($A145,csapatok!$A:$GR,CI$271,FALSE),LEN(VLOOKUP($A145,csapatok!$A:$GR,CI$271,FALSE))-6),'csapat-ranglista'!$A:$CC,CI$272,FALSE)/8,VLOOKUP(VLOOKUP($A145,csapatok!$A:$GR,CI$271,FALSE),'csapat-ranglista'!$A:$CC,CI$272,FALSE)/4),0)</f>
        <v>0</v>
      </c>
      <c r="CJ145" s="227">
        <f>versenyek!$IQ$11*IFERROR(VLOOKUP(VLOOKUP($A145,versenyek!IP:IR,3,FALSE),szabalyok!$A$16:$B$23,2,FALSE)/4,0)</f>
        <v>0</v>
      </c>
      <c r="CK145" s="227">
        <f>versenyek!$IT$11*IFERROR(VLOOKUP(VLOOKUP($A145,versenyek!IS:IU,3,FALSE),szabalyok!$A$16:$B$23,2,FALSE)/4,0)</f>
        <v>0</v>
      </c>
      <c r="CL145" s="226"/>
      <c r="CM145" s="250">
        <f t="shared" si="6"/>
        <v>0</v>
      </c>
    </row>
    <row r="146" spans="1:91">
      <c r="A146" s="32" t="s">
        <v>342</v>
      </c>
      <c r="B146" s="132"/>
      <c r="C146" s="133" t="str">
        <f>IF(B146=0,"",IF(B146&lt;$C$1,"felnőtt","ifi"))</f>
        <v/>
      </c>
      <c r="D146" s="32" t="s">
        <v>101</v>
      </c>
      <c r="E146" s="47"/>
      <c r="F146" s="32">
        <v>0</v>
      </c>
      <c r="G146" s="32">
        <v>0</v>
      </c>
      <c r="H146" s="32">
        <v>0</v>
      </c>
      <c r="I146" s="32">
        <v>0</v>
      </c>
      <c r="J146" s="32">
        <v>0</v>
      </c>
      <c r="K146" s="32">
        <v>0</v>
      </c>
      <c r="L146" s="32">
        <v>0</v>
      </c>
      <c r="M146" s="32">
        <v>0</v>
      </c>
      <c r="N146" s="32">
        <v>0</v>
      </c>
      <c r="O146" s="32">
        <v>0</v>
      </c>
      <c r="P146" s="32">
        <v>0</v>
      </c>
      <c r="Q146" s="32">
        <v>0</v>
      </c>
      <c r="R146" s="32">
        <v>1.7567697761050776</v>
      </c>
      <c r="S146" s="32">
        <v>0</v>
      </c>
      <c r="T146" s="32">
        <v>0</v>
      </c>
      <c r="U146" s="32">
        <v>0</v>
      </c>
      <c r="V146" s="32">
        <v>0</v>
      </c>
      <c r="W146" s="32">
        <v>0</v>
      </c>
      <c r="X146" s="32">
        <f>IFERROR(IF(RIGHT(VLOOKUP($A146,csapatok!$A:$BL,X$271,FALSE),5)="Csere",VLOOKUP(LEFT(VLOOKUP($A146,csapatok!$A:$BL,X$271,FALSE),LEN(VLOOKUP($A146,csapatok!$A:$BL,X$271,FALSE))-6),'csapat-ranglista'!$A:$CC,X$272,FALSE)/8,VLOOKUP(VLOOKUP($A146,csapatok!$A:$BL,X$271,FALSE),'csapat-ranglista'!$A:$CC,X$272,FALSE)/4),0)</f>
        <v>0</v>
      </c>
      <c r="Y146" s="32">
        <f>IFERROR(IF(RIGHT(VLOOKUP($A146,csapatok!$A:$BL,Y$271,FALSE),5)="Csere",VLOOKUP(LEFT(VLOOKUP($A146,csapatok!$A:$BL,Y$271,FALSE),LEN(VLOOKUP($A146,csapatok!$A:$BL,Y$271,FALSE))-6),'csapat-ranglista'!$A:$CC,Y$272,FALSE)/8,VLOOKUP(VLOOKUP($A146,csapatok!$A:$BL,Y$271,FALSE),'csapat-ranglista'!$A:$CC,Y$272,FALSE)/4),0)</f>
        <v>0</v>
      </c>
      <c r="Z146" s="32">
        <f>IFERROR(IF(RIGHT(VLOOKUP($A146,csapatok!$A:$BL,Z$271,FALSE),5)="Csere",VLOOKUP(LEFT(VLOOKUP($A146,csapatok!$A:$BL,Z$271,FALSE),LEN(VLOOKUP($A146,csapatok!$A:$BL,Z$271,FALSE))-6),'csapat-ranglista'!$A:$CC,Z$272,FALSE)/8,VLOOKUP(VLOOKUP($A146,csapatok!$A:$BL,Z$271,FALSE),'csapat-ranglista'!$A:$CC,Z$272,FALSE)/4),0)</f>
        <v>0</v>
      </c>
      <c r="AA146" s="32">
        <f>IFERROR(IF(RIGHT(VLOOKUP($A146,csapatok!$A:$BL,AA$271,FALSE),5)="Csere",VLOOKUP(LEFT(VLOOKUP($A146,csapatok!$A:$BL,AA$271,FALSE),LEN(VLOOKUP($A146,csapatok!$A:$BL,AA$271,FALSE))-6),'csapat-ranglista'!$A:$CC,AA$272,FALSE)/8,VLOOKUP(VLOOKUP($A146,csapatok!$A:$BL,AA$271,FALSE),'csapat-ranglista'!$A:$CC,AA$272,FALSE)/4),0)</f>
        <v>0</v>
      </c>
      <c r="AB146" s="226">
        <f>IFERROR(IF(RIGHT(VLOOKUP($A146,csapatok!$A:$BL,AB$271,FALSE),5)="Csere",VLOOKUP(LEFT(VLOOKUP($A146,csapatok!$A:$BL,AB$271,FALSE),LEN(VLOOKUP($A146,csapatok!$A:$BL,AB$271,FALSE))-6),'csapat-ranglista'!$A:$CC,AB$272,FALSE)/8,VLOOKUP(VLOOKUP($A146,csapatok!$A:$BL,AB$271,FALSE),'csapat-ranglista'!$A:$CC,AB$272,FALSE)/4),0)</f>
        <v>0</v>
      </c>
      <c r="AC146" s="226">
        <f>IFERROR(IF(RIGHT(VLOOKUP($A146,csapatok!$A:$BL,AC$271,FALSE),5)="Csere",VLOOKUP(LEFT(VLOOKUP($A146,csapatok!$A:$BL,AC$271,FALSE),LEN(VLOOKUP($A146,csapatok!$A:$BL,AC$271,FALSE))-6),'csapat-ranglista'!$A:$CC,AC$272,FALSE)/8,VLOOKUP(VLOOKUP($A146,csapatok!$A:$BL,AC$271,FALSE),'csapat-ranglista'!$A:$CC,AC$272,FALSE)/4),0)</f>
        <v>0</v>
      </c>
      <c r="AD146" s="226">
        <f>IFERROR(IF(RIGHT(VLOOKUP($A146,csapatok!$A:$BL,AD$271,FALSE),5)="Csere",VLOOKUP(LEFT(VLOOKUP($A146,csapatok!$A:$BL,AD$271,FALSE),LEN(VLOOKUP($A146,csapatok!$A:$BL,AD$271,FALSE))-6),'csapat-ranglista'!$A:$CC,AD$272,FALSE)/8,VLOOKUP(VLOOKUP($A146,csapatok!$A:$BL,AD$271,FALSE),'csapat-ranglista'!$A:$CC,AD$272,FALSE)/4),0)</f>
        <v>0</v>
      </c>
      <c r="AE146" s="226">
        <f>IFERROR(IF(RIGHT(VLOOKUP($A146,csapatok!$A:$BL,AE$271,FALSE),5)="Csere",VLOOKUP(LEFT(VLOOKUP($A146,csapatok!$A:$BL,AE$271,FALSE),LEN(VLOOKUP($A146,csapatok!$A:$BL,AE$271,FALSE))-6),'csapat-ranglista'!$A:$CC,AE$272,FALSE)/8,VLOOKUP(VLOOKUP($A146,csapatok!$A:$BL,AE$271,FALSE),'csapat-ranglista'!$A:$CC,AE$272,FALSE)/4),0)</f>
        <v>0</v>
      </c>
      <c r="AF146" s="226">
        <f>IFERROR(IF(RIGHT(VLOOKUP($A146,csapatok!$A:$BL,AF$271,FALSE),5)="Csere",VLOOKUP(LEFT(VLOOKUP($A146,csapatok!$A:$BL,AF$271,FALSE),LEN(VLOOKUP($A146,csapatok!$A:$BL,AF$271,FALSE))-6),'csapat-ranglista'!$A:$CC,AF$272,FALSE)/8,VLOOKUP(VLOOKUP($A146,csapatok!$A:$BL,AF$271,FALSE),'csapat-ranglista'!$A:$CC,AF$272,FALSE)/4),0)</f>
        <v>0</v>
      </c>
      <c r="AG146" s="226">
        <f>IFERROR(IF(RIGHT(VLOOKUP($A146,csapatok!$A:$BL,AG$271,FALSE),5)="Csere",VLOOKUP(LEFT(VLOOKUP($A146,csapatok!$A:$BL,AG$271,FALSE),LEN(VLOOKUP($A146,csapatok!$A:$BL,AG$271,FALSE))-6),'csapat-ranglista'!$A:$CC,AG$272,FALSE)/8,VLOOKUP(VLOOKUP($A146,csapatok!$A:$BL,AG$271,FALSE),'csapat-ranglista'!$A:$CC,AG$272,FALSE)/4),0)</f>
        <v>0</v>
      </c>
      <c r="AH146" s="226">
        <f>IFERROR(IF(RIGHT(VLOOKUP($A146,csapatok!$A:$BL,AH$271,FALSE),5)="Csere",VLOOKUP(LEFT(VLOOKUP($A146,csapatok!$A:$BL,AH$271,FALSE),LEN(VLOOKUP($A146,csapatok!$A:$BL,AH$271,FALSE))-6),'csapat-ranglista'!$A:$CC,AH$272,FALSE)/8,VLOOKUP(VLOOKUP($A146,csapatok!$A:$BL,AH$271,FALSE),'csapat-ranglista'!$A:$CC,AH$272,FALSE)/4),0)</f>
        <v>0</v>
      </c>
      <c r="AI146" s="226">
        <f>IFERROR(IF(RIGHT(VLOOKUP($A146,csapatok!$A:$BL,AI$271,FALSE),5)="Csere",VLOOKUP(LEFT(VLOOKUP($A146,csapatok!$A:$BL,AI$271,FALSE),LEN(VLOOKUP($A146,csapatok!$A:$BL,AI$271,FALSE))-6),'csapat-ranglista'!$A:$CC,AI$272,FALSE)/8,VLOOKUP(VLOOKUP($A146,csapatok!$A:$BL,AI$271,FALSE),'csapat-ranglista'!$A:$CC,AI$272,FALSE)/4),0)</f>
        <v>0</v>
      </c>
      <c r="AJ146" s="226">
        <f>IFERROR(IF(RIGHT(VLOOKUP($A146,csapatok!$A:$BL,AJ$271,FALSE),5)="Csere",VLOOKUP(LEFT(VLOOKUP($A146,csapatok!$A:$BL,AJ$271,FALSE),LEN(VLOOKUP($A146,csapatok!$A:$BL,AJ$271,FALSE))-6),'csapat-ranglista'!$A:$CC,AJ$272,FALSE)/8,VLOOKUP(VLOOKUP($A146,csapatok!$A:$BL,AJ$271,FALSE),'csapat-ranglista'!$A:$CC,AJ$272,FALSE)/2),0)</f>
        <v>0</v>
      </c>
      <c r="AK146" s="226">
        <f>IFERROR(IF(RIGHT(VLOOKUP($A146,csapatok!$A:$CN,AK$271,FALSE),5)="Csere",VLOOKUP(LEFT(VLOOKUP($A146,csapatok!$A:$CN,AK$271,FALSE),LEN(VLOOKUP($A146,csapatok!$A:$CN,AK$271,FALSE))-6),'csapat-ranglista'!$A:$CC,AK$272,FALSE)/8,VLOOKUP(VLOOKUP($A146,csapatok!$A:$CN,AK$271,FALSE),'csapat-ranglista'!$A:$CC,AK$272,FALSE)/4),0)</f>
        <v>0</v>
      </c>
      <c r="AL146" s="226">
        <f>IFERROR(IF(RIGHT(VLOOKUP($A146,csapatok!$A:$CN,AL$271,FALSE),5)="Csere",VLOOKUP(LEFT(VLOOKUP($A146,csapatok!$A:$CN,AL$271,FALSE),LEN(VLOOKUP($A146,csapatok!$A:$CN,AL$271,FALSE))-6),'csapat-ranglista'!$A:$CC,AL$272,FALSE)/8,VLOOKUP(VLOOKUP($A146,csapatok!$A:$CN,AL$271,FALSE),'csapat-ranglista'!$A:$CC,AL$272,FALSE)/4),0)</f>
        <v>0</v>
      </c>
      <c r="AM146" s="226">
        <f>IFERROR(IF(RIGHT(VLOOKUP($A146,csapatok!$A:$CN,AM$271,FALSE),5)="Csere",VLOOKUP(LEFT(VLOOKUP($A146,csapatok!$A:$CN,AM$271,FALSE),LEN(VLOOKUP($A146,csapatok!$A:$CN,AM$271,FALSE))-6),'csapat-ranglista'!$A:$CC,AM$272,FALSE)/8,VLOOKUP(VLOOKUP($A146,csapatok!$A:$CN,AM$271,FALSE),'csapat-ranglista'!$A:$CC,AM$272,FALSE)/4),0)</f>
        <v>0</v>
      </c>
      <c r="AN146" s="226">
        <f>IFERROR(IF(RIGHT(VLOOKUP($A146,csapatok!$A:$CN,AN$271,FALSE),5)="Csere",VLOOKUP(LEFT(VLOOKUP($A146,csapatok!$A:$CN,AN$271,FALSE),LEN(VLOOKUP($A146,csapatok!$A:$CN,AN$271,FALSE))-6),'csapat-ranglista'!$A:$CC,AN$272,FALSE)/8,VLOOKUP(VLOOKUP($A146,csapatok!$A:$CN,AN$271,FALSE),'csapat-ranglista'!$A:$CC,AN$272,FALSE)/4),0)</f>
        <v>0</v>
      </c>
      <c r="AO146" s="226">
        <f>IFERROR(IF(RIGHT(VLOOKUP($A146,csapatok!$A:$CN,AO$271,FALSE),5)="Csere",VLOOKUP(LEFT(VLOOKUP($A146,csapatok!$A:$CN,AO$271,FALSE),LEN(VLOOKUP($A146,csapatok!$A:$CN,AO$271,FALSE))-6),'csapat-ranglista'!$A:$CC,AO$272,FALSE)/8,VLOOKUP(VLOOKUP($A146,csapatok!$A:$CN,AO$271,FALSE),'csapat-ranglista'!$A:$CC,AO$272,FALSE)/4),0)</f>
        <v>0</v>
      </c>
      <c r="AP146" s="226">
        <f>IFERROR(IF(RIGHT(VLOOKUP($A146,csapatok!$A:$CN,AP$271,FALSE),5)="Csere",VLOOKUP(LEFT(VLOOKUP($A146,csapatok!$A:$CN,AP$271,FALSE),LEN(VLOOKUP($A146,csapatok!$A:$CN,AP$271,FALSE))-6),'csapat-ranglista'!$A:$CC,AP$272,FALSE)/8,VLOOKUP(VLOOKUP($A146,csapatok!$A:$CN,AP$271,FALSE),'csapat-ranglista'!$A:$CC,AP$272,FALSE)/4),0)</f>
        <v>0</v>
      </c>
      <c r="AQ146" s="226">
        <f>IFERROR(IF(RIGHT(VLOOKUP($A146,csapatok!$A:$CN,AQ$271,FALSE),5)="Csere",VLOOKUP(LEFT(VLOOKUP($A146,csapatok!$A:$CN,AQ$271,FALSE),LEN(VLOOKUP($A146,csapatok!$A:$CN,AQ$271,FALSE))-6),'csapat-ranglista'!$A:$CC,AQ$272,FALSE)/8,VLOOKUP(VLOOKUP($A146,csapatok!$A:$CN,AQ$271,FALSE),'csapat-ranglista'!$A:$CC,AQ$272,FALSE)/4),0)</f>
        <v>0</v>
      </c>
      <c r="AR146" s="226">
        <f>IFERROR(IF(RIGHT(VLOOKUP($A146,csapatok!$A:$CN,AR$271,FALSE),5)="Csere",VLOOKUP(LEFT(VLOOKUP($A146,csapatok!$A:$CN,AR$271,FALSE),LEN(VLOOKUP($A146,csapatok!$A:$CN,AR$271,FALSE))-6),'csapat-ranglista'!$A:$CC,AR$272,FALSE)/8,VLOOKUP(VLOOKUP($A146,csapatok!$A:$CN,AR$271,FALSE),'csapat-ranglista'!$A:$CC,AR$272,FALSE)/4),0)</f>
        <v>0</v>
      </c>
      <c r="AS146" s="226">
        <f>IFERROR(IF(RIGHT(VLOOKUP($A146,csapatok!$A:$CN,AS$271,FALSE),5)="Csere",VLOOKUP(LEFT(VLOOKUP($A146,csapatok!$A:$CN,AS$271,FALSE),LEN(VLOOKUP($A146,csapatok!$A:$CN,AS$271,FALSE))-6),'csapat-ranglista'!$A:$CC,AS$272,FALSE)/8,VLOOKUP(VLOOKUP($A146,csapatok!$A:$CN,AS$271,FALSE),'csapat-ranglista'!$A:$CC,AS$272,FALSE)/4),0)</f>
        <v>0</v>
      </c>
      <c r="AT146" s="226">
        <f>IFERROR(IF(RIGHT(VLOOKUP($A146,csapatok!$A:$CN,AT$271,FALSE),5)="Csere",VLOOKUP(LEFT(VLOOKUP($A146,csapatok!$A:$CN,AT$271,FALSE),LEN(VLOOKUP($A146,csapatok!$A:$CN,AT$271,FALSE))-6),'csapat-ranglista'!$A:$CC,AT$272,FALSE)/8,VLOOKUP(VLOOKUP($A146,csapatok!$A:$CN,AT$271,FALSE),'csapat-ranglista'!$A:$CC,AT$272,FALSE)/4),0)</f>
        <v>0</v>
      </c>
      <c r="AU146" s="226">
        <f>IFERROR(IF(RIGHT(VLOOKUP($A146,csapatok!$A:$CN,AU$271,FALSE),5)="Csere",VLOOKUP(LEFT(VLOOKUP($A146,csapatok!$A:$CN,AU$271,FALSE),LEN(VLOOKUP($A146,csapatok!$A:$CN,AU$271,FALSE))-6),'csapat-ranglista'!$A:$CC,AU$272,FALSE)/8,VLOOKUP(VLOOKUP($A146,csapatok!$A:$CN,AU$271,FALSE),'csapat-ranglista'!$A:$CC,AU$272,FALSE)/4),0)</f>
        <v>0</v>
      </c>
      <c r="AV146" s="226">
        <f>IFERROR(IF(RIGHT(VLOOKUP($A146,csapatok!$A:$CN,AV$271,FALSE),5)="Csere",VLOOKUP(LEFT(VLOOKUP($A146,csapatok!$A:$CN,AV$271,FALSE),LEN(VLOOKUP($A146,csapatok!$A:$CN,AV$271,FALSE))-6),'csapat-ranglista'!$A:$CC,AV$272,FALSE)/8,VLOOKUP(VLOOKUP($A146,csapatok!$A:$CN,AV$271,FALSE),'csapat-ranglista'!$A:$CC,AV$272,FALSE)/4),0)</f>
        <v>0</v>
      </c>
      <c r="AW146" s="226">
        <f>IFERROR(IF(RIGHT(VLOOKUP($A146,csapatok!$A:$CN,AW$271,FALSE),5)="Csere",VLOOKUP(LEFT(VLOOKUP($A146,csapatok!$A:$CN,AW$271,FALSE),LEN(VLOOKUP($A146,csapatok!$A:$CN,AW$271,FALSE))-6),'csapat-ranglista'!$A:$CC,AW$272,FALSE)/8,VLOOKUP(VLOOKUP($A146,csapatok!$A:$CN,AW$271,FALSE),'csapat-ranglista'!$A:$CC,AW$272,FALSE)/4),0)</f>
        <v>0</v>
      </c>
      <c r="AX146" s="226">
        <f>IFERROR(IF(RIGHT(VLOOKUP($A146,csapatok!$A:$CN,AX$271,FALSE),5)="Csere",VLOOKUP(LEFT(VLOOKUP($A146,csapatok!$A:$CN,AX$271,FALSE),LEN(VLOOKUP($A146,csapatok!$A:$CN,AX$271,FALSE))-6),'csapat-ranglista'!$A:$CC,AX$272,FALSE)/8,VLOOKUP(VLOOKUP($A146,csapatok!$A:$CN,AX$271,FALSE),'csapat-ranglista'!$A:$CC,AX$272,FALSE)/4),0)</f>
        <v>0</v>
      </c>
      <c r="AY146" s="226">
        <f>IFERROR(IF(RIGHT(VLOOKUP($A146,csapatok!$A:$GR,AY$271,FALSE),5)="Csere",VLOOKUP(LEFT(VLOOKUP($A146,csapatok!$A:$GR,AY$271,FALSE),LEN(VLOOKUP($A146,csapatok!$A:$GR,AY$271,FALSE))-6),'csapat-ranglista'!$A:$CC,AY$272,FALSE)/8,VLOOKUP(VLOOKUP($A146,csapatok!$A:$GR,AY$271,FALSE),'csapat-ranglista'!$A:$CC,AY$272,FALSE)/4),0)</f>
        <v>0</v>
      </c>
      <c r="AZ146" s="226">
        <f>IFERROR(IF(RIGHT(VLOOKUP($A146,csapatok!$A:$GR,AZ$271,FALSE),5)="Csere",VLOOKUP(LEFT(VLOOKUP($A146,csapatok!$A:$GR,AZ$271,FALSE),LEN(VLOOKUP($A146,csapatok!$A:$GR,AZ$271,FALSE))-6),'csapat-ranglista'!$A:$CC,AZ$272,FALSE)/8,VLOOKUP(VLOOKUP($A146,csapatok!$A:$GR,AZ$271,FALSE),'csapat-ranglista'!$A:$CC,AZ$272,FALSE)/4),0)</f>
        <v>0</v>
      </c>
      <c r="BA146" s="226">
        <f>IFERROR(IF(RIGHT(VLOOKUP($A146,csapatok!$A:$GR,BA$271,FALSE),5)="Csere",VLOOKUP(LEFT(VLOOKUP($A146,csapatok!$A:$GR,BA$271,FALSE),LEN(VLOOKUP($A146,csapatok!$A:$GR,BA$271,FALSE))-6),'csapat-ranglista'!$A:$CC,BA$272,FALSE)/8,VLOOKUP(VLOOKUP($A146,csapatok!$A:$GR,BA$271,FALSE),'csapat-ranglista'!$A:$CC,BA$272,FALSE)/4),0)</f>
        <v>0</v>
      </c>
      <c r="BB146" s="226">
        <f>IFERROR(IF(RIGHT(VLOOKUP($A146,csapatok!$A:$GR,BB$271,FALSE),5)="Csere",VLOOKUP(LEFT(VLOOKUP($A146,csapatok!$A:$GR,BB$271,FALSE),LEN(VLOOKUP($A146,csapatok!$A:$GR,BB$271,FALSE))-6),'csapat-ranglista'!$A:$CC,BB$272,FALSE)/8,VLOOKUP(VLOOKUP($A146,csapatok!$A:$GR,BB$271,FALSE),'csapat-ranglista'!$A:$CC,BB$272,FALSE)/4),0)</f>
        <v>0</v>
      </c>
      <c r="BC146" s="227">
        <f>versenyek!$ES$11*IFERROR(VLOOKUP(VLOOKUP($A146,versenyek!ER:ET,3,FALSE),szabalyok!$A$16:$B$23,2,FALSE)/4,0)</f>
        <v>0</v>
      </c>
      <c r="BD146" s="227">
        <f>versenyek!$EV$11*IFERROR(VLOOKUP(VLOOKUP($A146,versenyek!EU:EW,3,FALSE),szabalyok!$A$16:$B$23,2,FALSE)/4,0)</f>
        <v>0</v>
      </c>
      <c r="BE146" s="226">
        <f>IFERROR(IF(RIGHT(VLOOKUP($A146,csapatok!$A:$GR,BE$271,FALSE),5)="Csere",VLOOKUP(LEFT(VLOOKUP($A146,csapatok!$A:$GR,BE$271,FALSE),LEN(VLOOKUP($A146,csapatok!$A:$GR,BE$271,FALSE))-6),'csapat-ranglista'!$A:$CC,BE$272,FALSE)/8,VLOOKUP(VLOOKUP($A146,csapatok!$A:$GR,BE$271,FALSE),'csapat-ranglista'!$A:$CC,BE$272,FALSE)/4),0)</f>
        <v>0</v>
      </c>
      <c r="BF146" s="226">
        <f>IFERROR(IF(RIGHT(VLOOKUP($A146,csapatok!$A:$GR,BF$271,FALSE),5)="Csere",VLOOKUP(LEFT(VLOOKUP($A146,csapatok!$A:$GR,BF$271,FALSE),LEN(VLOOKUP($A146,csapatok!$A:$GR,BF$271,FALSE))-6),'csapat-ranglista'!$A:$CC,BF$272,FALSE)/8,VLOOKUP(VLOOKUP($A146,csapatok!$A:$GR,BF$271,FALSE),'csapat-ranglista'!$A:$CC,BF$272,FALSE)/4),0)</f>
        <v>0</v>
      </c>
      <c r="BG146" s="226">
        <f>IFERROR(IF(RIGHT(VLOOKUP($A146,csapatok!$A:$GR,BG$271,FALSE),5)="Csere",VLOOKUP(LEFT(VLOOKUP($A146,csapatok!$A:$GR,BG$271,FALSE),LEN(VLOOKUP($A146,csapatok!$A:$GR,BG$271,FALSE))-6),'csapat-ranglista'!$A:$CC,BG$272,FALSE)/8,VLOOKUP(VLOOKUP($A146,csapatok!$A:$GR,BG$271,FALSE),'csapat-ranglista'!$A:$CC,BG$272,FALSE)/4),0)</f>
        <v>0</v>
      </c>
      <c r="BH146" s="226">
        <f>IFERROR(IF(RIGHT(VLOOKUP($A146,csapatok!$A:$GR,BH$271,FALSE),5)="Csere",VLOOKUP(LEFT(VLOOKUP($A146,csapatok!$A:$GR,BH$271,FALSE),LEN(VLOOKUP($A146,csapatok!$A:$GR,BH$271,FALSE))-6),'csapat-ranglista'!$A:$CC,BH$272,FALSE)/8,VLOOKUP(VLOOKUP($A146,csapatok!$A:$GR,BH$271,FALSE),'csapat-ranglista'!$A:$CC,BH$272,FALSE)/4),0)</f>
        <v>0</v>
      </c>
      <c r="BI146" s="226">
        <f>IFERROR(IF(RIGHT(VLOOKUP($A146,csapatok!$A:$GR,BI$271,FALSE),5)="Csere",VLOOKUP(LEFT(VLOOKUP($A146,csapatok!$A:$GR,BI$271,FALSE),LEN(VLOOKUP($A146,csapatok!$A:$GR,BI$271,FALSE))-6),'csapat-ranglista'!$A:$CC,BI$272,FALSE)/8,VLOOKUP(VLOOKUP($A146,csapatok!$A:$GR,BI$271,FALSE),'csapat-ranglista'!$A:$CC,BI$272,FALSE)/4),0)</f>
        <v>0</v>
      </c>
      <c r="BJ146" s="226">
        <f>IFERROR(IF(RIGHT(VLOOKUP($A146,csapatok!$A:$GR,BJ$271,FALSE),5)="Csere",VLOOKUP(LEFT(VLOOKUP($A146,csapatok!$A:$GR,BJ$271,FALSE),LEN(VLOOKUP($A146,csapatok!$A:$GR,BJ$271,FALSE))-6),'csapat-ranglista'!$A:$CC,BJ$272,FALSE)/8,VLOOKUP(VLOOKUP($A146,csapatok!$A:$GR,BJ$271,FALSE),'csapat-ranglista'!$A:$CC,BJ$272,FALSE)/4),0)</f>
        <v>0</v>
      </c>
      <c r="BK146" s="226">
        <f>IFERROR(IF(RIGHT(VLOOKUP($A146,csapatok!$A:$GR,BK$271,FALSE),5)="Csere",VLOOKUP(LEFT(VLOOKUP($A146,csapatok!$A:$GR,BK$271,FALSE),LEN(VLOOKUP($A146,csapatok!$A:$GR,BK$271,FALSE))-6),'csapat-ranglista'!$A:$CC,BK$272,FALSE)/8,VLOOKUP(VLOOKUP($A146,csapatok!$A:$GR,BK$271,FALSE),'csapat-ranglista'!$A:$CC,BK$272,FALSE)/4),0)</f>
        <v>0</v>
      </c>
      <c r="BL146" s="226">
        <f>IFERROR(IF(RIGHT(VLOOKUP($A146,csapatok!$A:$GR,BL$271,FALSE),5)="Csere",VLOOKUP(LEFT(VLOOKUP($A146,csapatok!$A:$GR,BL$271,FALSE),LEN(VLOOKUP($A146,csapatok!$A:$GR,BL$271,FALSE))-6),'csapat-ranglista'!$A:$CC,BL$272,FALSE)/8,VLOOKUP(VLOOKUP($A146,csapatok!$A:$GR,BL$271,FALSE),'csapat-ranglista'!$A:$CC,BL$272,FALSE)/4),0)</f>
        <v>0</v>
      </c>
      <c r="BM146" s="226">
        <f>IFERROR(IF(RIGHT(VLOOKUP($A146,csapatok!$A:$GR,BM$271,FALSE),5)="Csere",VLOOKUP(LEFT(VLOOKUP($A146,csapatok!$A:$GR,BM$271,FALSE),LEN(VLOOKUP($A146,csapatok!$A:$GR,BM$271,FALSE))-6),'csapat-ranglista'!$A:$CC,BM$272,FALSE)/8,VLOOKUP(VLOOKUP($A146,csapatok!$A:$GR,BM$271,FALSE),'csapat-ranglista'!$A:$CC,BM$272,FALSE)/4),0)</f>
        <v>0</v>
      </c>
      <c r="BN146" s="226">
        <f>IFERROR(IF(RIGHT(VLOOKUP($A146,csapatok!$A:$GR,BN$271,FALSE),5)="Csere",VLOOKUP(LEFT(VLOOKUP($A146,csapatok!$A:$GR,BN$271,FALSE),LEN(VLOOKUP($A146,csapatok!$A:$GR,BN$271,FALSE))-6),'csapat-ranglista'!$A:$CC,BN$272,FALSE)/8,VLOOKUP(VLOOKUP($A146,csapatok!$A:$GR,BN$271,FALSE),'csapat-ranglista'!$A:$CC,BN$272,FALSE)/4),0)</f>
        <v>0</v>
      </c>
      <c r="BO146" s="226">
        <f>IFERROR(IF(RIGHT(VLOOKUP($A146,csapatok!$A:$GR,BO$271,FALSE),5)="Csere",VLOOKUP(LEFT(VLOOKUP($A146,csapatok!$A:$GR,BO$271,FALSE),LEN(VLOOKUP($A146,csapatok!$A:$GR,BO$271,FALSE))-6),'csapat-ranglista'!$A:$CC,BO$272,FALSE)/8,VLOOKUP(VLOOKUP($A146,csapatok!$A:$GR,BO$271,FALSE),'csapat-ranglista'!$A:$CC,BO$272,FALSE)/4),0)</f>
        <v>0</v>
      </c>
      <c r="BP146" s="226">
        <f>IFERROR(IF(RIGHT(VLOOKUP($A146,csapatok!$A:$GR,BP$271,FALSE),5)="Csere",VLOOKUP(LEFT(VLOOKUP($A146,csapatok!$A:$GR,BP$271,FALSE),LEN(VLOOKUP($A146,csapatok!$A:$GR,BP$271,FALSE))-6),'csapat-ranglista'!$A:$CC,BP$272,FALSE)/8,VLOOKUP(VLOOKUP($A146,csapatok!$A:$GR,BP$271,FALSE),'csapat-ranglista'!$A:$CC,BP$272,FALSE)/4),0)</f>
        <v>0</v>
      </c>
      <c r="BQ146" s="226">
        <f>IFERROR(IF(RIGHT(VLOOKUP($A146,csapatok!$A:$GR,BQ$271,FALSE),5)="Csere",VLOOKUP(LEFT(VLOOKUP($A146,csapatok!$A:$GR,BQ$271,FALSE),LEN(VLOOKUP($A146,csapatok!$A:$GR,BQ$271,FALSE))-6),'csapat-ranglista'!$A:$CC,BQ$272,FALSE)/8,VLOOKUP(VLOOKUP($A146,csapatok!$A:$GR,BQ$271,FALSE),'csapat-ranglista'!$A:$CC,BQ$272,FALSE)/4),0)</f>
        <v>0</v>
      </c>
      <c r="BR146" s="226">
        <f>IFERROR(IF(RIGHT(VLOOKUP($A146,csapatok!$A:$GR,BR$271,FALSE),5)="Csere",VLOOKUP(LEFT(VLOOKUP($A146,csapatok!$A:$GR,BR$271,FALSE),LEN(VLOOKUP($A146,csapatok!$A:$GR,BR$271,FALSE))-6),'csapat-ranglista'!$A:$CC,BR$272,FALSE)/8,VLOOKUP(VLOOKUP($A146,csapatok!$A:$GR,BR$271,FALSE),'csapat-ranglista'!$A:$CC,BR$272,FALSE)/4),0)</f>
        <v>0</v>
      </c>
      <c r="BS146" s="226">
        <f>IFERROR(IF(RIGHT(VLOOKUP($A146,csapatok!$A:$GR,BS$271,FALSE),5)="Csere",VLOOKUP(LEFT(VLOOKUP($A146,csapatok!$A:$GR,BS$271,FALSE),LEN(VLOOKUP($A146,csapatok!$A:$GR,BS$271,FALSE))-6),'csapat-ranglista'!$A:$CC,BS$272,FALSE)/8,VLOOKUP(VLOOKUP($A146,csapatok!$A:$GR,BS$271,FALSE),'csapat-ranglista'!$A:$CC,BS$272,FALSE)/4),0)</f>
        <v>0</v>
      </c>
      <c r="BT146" s="226">
        <f>IFERROR(IF(RIGHT(VLOOKUP($A146,csapatok!$A:$GR,BT$271,FALSE),5)="Csere",VLOOKUP(LEFT(VLOOKUP($A146,csapatok!$A:$GR,BT$271,FALSE),LEN(VLOOKUP($A146,csapatok!$A:$GR,BT$271,FALSE))-6),'csapat-ranglista'!$A:$CC,BT$272,FALSE)/8,VLOOKUP(VLOOKUP($A146,csapatok!$A:$GR,BT$271,FALSE),'csapat-ranglista'!$A:$CC,BT$272,FALSE)/4),0)</f>
        <v>0</v>
      </c>
      <c r="BU146" s="226">
        <f>IFERROR(IF(RIGHT(VLOOKUP($A146,csapatok!$A:$GR,BU$271,FALSE),5)="Csere",VLOOKUP(LEFT(VLOOKUP($A146,csapatok!$A:$GR,BU$271,FALSE),LEN(VLOOKUP($A146,csapatok!$A:$GR,BU$271,FALSE))-6),'csapat-ranglista'!$A:$CC,BU$272,FALSE)/8,VLOOKUP(VLOOKUP($A146,csapatok!$A:$GR,BU$271,FALSE),'csapat-ranglista'!$A:$CC,BU$272,FALSE)/4),0)</f>
        <v>0</v>
      </c>
      <c r="BV146" s="226">
        <f>IFERROR(IF(RIGHT(VLOOKUP($A146,csapatok!$A:$GR,BV$271,FALSE),5)="Csere",VLOOKUP(LEFT(VLOOKUP($A146,csapatok!$A:$GR,BV$271,FALSE),LEN(VLOOKUP($A146,csapatok!$A:$GR,BV$271,FALSE))-6),'csapat-ranglista'!$A:$CC,BV$272,FALSE)/8,VLOOKUP(VLOOKUP($A146,csapatok!$A:$GR,BV$271,FALSE),'csapat-ranglista'!$A:$CC,BV$272,FALSE)/4),0)</f>
        <v>0</v>
      </c>
      <c r="BW146" s="226">
        <f>IFERROR(IF(RIGHT(VLOOKUP($A146,csapatok!$A:$GR,BW$271,FALSE),5)="Csere",VLOOKUP(LEFT(VLOOKUP($A146,csapatok!$A:$GR,BW$271,FALSE),LEN(VLOOKUP($A146,csapatok!$A:$GR,BW$271,FALSE))-6),'csapat-ranglista'!$A:$CC,BW$272,FALSE)/8,VLOOKUP(VLOOKUP($A146,csapatok!$A:$GR,BW$271,FALSE),'csapat-ranglista'!$A:$CC,BW$272,FALSE)/4),0)</f>
        <v>0</v>
      </c>
      <c r="BX146" s="226">
        <f>IFERROR(IF(RIGHT(VLOOKUP($A146,csapatok!$A:$GR,BX$271,FALSE),5)="Csere",VLOOKUP(LEFT(VLOOKUP($A146,csapatok!$A:$GR,BX$271,FALSE),LEN(VLOOKUP($A146,csapatok!$A:$GR,BX$271,FALSE))-6),'csapat-ranglista'!$A:$CC,BX$272,FALSE)/8,VLOOKUP(VLOOKUP($A146,csapatok!$A:$GR,BX$271,FALSE),'csapat-ranglista'!$A:$CC,BX$272,FALSE)/4),0)</f>
        <v>0</v>
      </c>
      <c r="BY146" s="226">
        <f>IFERROR(IF(RIGHT(VLOOKUP($A146,csapatok!$A:$GR,BY$271,FALSE),5)="Csere",VLOOKUP(LEFT(VLOOKUP($A146,csapatok!$A:$GR,BY$271,FALSE),LEN(VLOOKUP($A146,csapatok!$A:$GR,BY$271,FALSE))-6),'csapat-ranglista'!$A:$CC,BY$272,FALSE)/8,VLOOKUP(VLOOKUP($A146,csapatok!$A:$GR,BY$271,FALSE),'csapat-ranglista'!$A:$CC,BY$272,FALSE)/4),0)</f>
        <v>0</v>
      </c>
      <c r="BZ146" s="226">
        <f>IFERROR(IF(RIGHT(VLOOKUP($A146,csapatok!$A:$GR,BZ$271,FALSE),5)="Csere",VLOOKUP(LEFT(VLOOKUP($A146,csapatok!$A:$GR,BZ$271,FALSE),LEN(VLOOKUP($A146,csapatok!$A:$GR,BZ$271,FALSE))-6),'csapat-ranglista'!$A:$CC,BZ$272,FALSE)/8,VLOOKUP(VLOOKUP($A146,csapatok!$A:$GR,BZ$271,FALSE),'csapat-ranglista'!$A:$CC,BZ$272,FALSE)/4),0)</f>
        <v>0</v>
      </c>
      <c r="CA146" s="226">
        <f>IFERROR(IF(RIGHT(VLOOKUP($A146,csapatok!$A:$GR,CA$271,FALSE),5)="Csere",VLOOKUP(LEFT(VLOOKUP($A146,csapatok!$A:$GR,CA$271,FALSE),LEN(VLOOKUP($A146,csapatok!$A:$GR,CA$271,FALSE))-6),'csapat-ranglista'!$A:$CC,CA$272,FALSE)/8,VLOOKUP(VLOOKUP($A146,csapatok!$A:$GR,CA$271,FALSE),'csapat-ranglista'!$A:$CC,CA$272,FALSE)/4),0)</f>
        <v>0</v>
      </c>
      <c r="CB146" s="226">
        <f>IFERROR(IF(RIGHT(VLOOKUP($A146,csapatok!$A:$GR,CB$271,FALSE),5)="Csere",VLOOKUP(LEFT(VLOOKUP($A146,csapatok!$A:$GR,CB$271,FALSE),LEN(VLOOKUP($A146,csapatok!$A:$GR,CB$271,FALSE))-6),'csapat-ranglista'!$A:$CC,CB$272,FALSE)/8,VLOOKUP(VLOOKUP($A146,csapatok!$A:$GR,CB$271,FALSE),'csapat-ranglista'!$A:$CC,CB$272,FALSE)/4),0)</f>
        <v>0</v>
      </c>
      <c r="CC146" s="226">
        <f>IFERROR(IF(RIGHT(VLOOKUP($A146,csapatok!$A:$GR,CC$271,FALSE),5)="Csere",VLOOKUP(LEFT(VLOOKUP($A146,csapatok!$A:$GR,CC$271,FALSE),LEN(VLOOKUP($A146,csapatok!$A:$GR,CC$271,FALSE))-6),'csapat-ranglista'!$A:$CC,CC$272,FALSE)/8,VLOOKUP(VLOOKUP($A146,csapatok!$A:$GR,CC$271,FALSE),'csapat-ranglista'!$A:$CC,CC$272,FALSE)/4),0)</f>
        <v>0</v>
      </c>
      <c r="CD146" s="226">
        <f>IFERROR(IF(RIGHT(VLOOKUP($A146,csapatok!$A:$GR,CD$271,FALSE),5)="Csere",VLOOKUP(LEFT(VLOOKUP($A146,csapatok!$A:$GR,CD$271,FALSE),LEN(VLOOKUP($A146,csapatok!$A:$GR,CD$271,FALSE))-6),'csapat-ranglista'!$A:$CC,CD$272,FALSE)/8,VLOOKUP(VLOOKUP($A146,csapatok!$A:$GR,CD$271,FALSE),'csapat-ranglista'!$A:$CC,CD$272,FALSE)/4),0)</f>
        <v>0</v>
      </c>
      <c r="CE146" s="226">
        <f>IFERROR(IF(RIGHT(VLOOKUP($A146,csapatok!$A:$GR,CE$271,FALSE),5)="Csere",VLOOKUP(LEFT(VLOOKUP($A146,csapatok!$A:$GR,CE$271,FALSE),LEN(VLOOKUP($A146,csapatok!$A:$GR,CE$271,FALSE))-6),'csapat-ranglista'!$A:$CC,CE$272,FALSE)/8,VLOOKUP(VLOOKUP($A146,csapatok!$A:$GR,CE$271,FALSE),'csapat-ranglista'!$A:$CC,CE$272,FALSE)/4),0)</f>
        <v>0</v>
      </c>
      <c r="CF146" s="226">
        <f>IFERROR(IF(RIGHT(VLOOKUP($A146,csapatok!$A:$GR,CF$271,FALSE),5)="Csere",VLOOKUP(LEFT(VLOOKUP($A146,csapatok!$A:$GR,CF$271,FALSE),LEN(VLOOKUP($A146,csapatok!$A:$GR,CF$271,FALSE))-6),'csapat-ranglista'!$A:$CC,CF$272,FALSE)/8,VLOOKUP(VLOOKUP($A146,csapatok!$A:$GR,CF$271,FALSE),'csapat-ranglista'!$A:$CC,CF$272,FALSE)/4),0)</f>
        <v>0</v>
      </c>
      <c r="CG146" s="226">
        <f>IFERROR(IF(RIGHT(VLOOKUP($A146,csapatok!$A:$GR,CG$271,FALSE),5)="Csere",VLOOKUP(LEFT(VLOOKUP($A146,csapatok!$A:$GR,CG$271,FALSE),LEN(VLOOKUP($A146,csapatok!$A:$GR,CG$271,FALSE))-6),'csapat-ranglista'!$A:$CC,CG$272,FALSE)/8,VLOOKUP(VLOOKUP($A146,csapatok!$A:$GR,CG$271,FALSE),'csapat-ranglista'!$A:$CC,CG$272,FALSE)/4),0)</f>
        <v>0</v>
      </c>
      <c r="CH146" s="226">
        <f>IFERROR(IF(RIGHT(VLOOKUP($A146,csapatok!$A:$GR,CH$271,FALSE),5)="Csere",VLOOKUP(LEFT(VLOOKUP($A146,csapatok!$A:$GR,CH$271,FALSE),LEN(VLOOKUP($A146,csapatok!$A:$GR,CH$271,FALSE))-6),'csapat-ranglista'!$A:$CC,CH$272,FALSE)/8,VLOOKUP(VLOOKUP($A146,csapatok!$A:$GR,CH$271,FALSE),'csapat-ranglista'!$A:$CC,CH$272,FALSE)/4),0)</f>
        <v>0</v>
      </c>
      <c r="CI146" s="226">
        <f>IFERROR(IF(RIGHT(VLOOKUP($A146,csapatok!$A:$GR,CI$271,FALSE),5)="Csere",VLOOKUP(LEFT(VLOOKUP($A146,csapatok!$A:$GR,CI$271,FALSE),LEN(VLOOKUP($A146,csapatok!$A:$GR,CI$271,FALSE))-6),'csapat-ranglista'!$A:$CC,CI$272,FALSE)/8,VLOOKUP(VLOOKUP($A146,csapatok!$A:$GR,CI$271,FALSE),'csapat-ranglista'!$A:$CC,CI$272,FALSE)/4),0)</f>
        <v>0</v>
      </c>
      <c r="CJ146" s="227">
        <f>versenyek!$IQ$11*IFERROR(VLOOKUP(VLOOKUP($A146,versenyek!IP:IR,3,FALSE),szabalyok!$A$16:$B$23,2,FALSE)/4,0)</f>
        <v>0</v>
      </c>
      <c r="CK146" s="227">
        <f>versenyek!$IT$11*IFERROR(VLOOKUP(VLOOKUP($A146,versenyek!IS:IU,3,FALSE),szabalyok!$A$16:$B$23,2,FALSE)/4,0)</f>
        <v>0</v>
      </c>
      <c r="CL146" s="226"/>
      <c r="CM146" s="250">
        <f t="shared" si="6"/>
        <v>0</v>
      </c>
    </row>
    <row r="147" spans="1:91">
      <c r="A147" s="32" t="s">
        <v>295</v>
      </c>
      <c r="B147" s="2">
        <v>33620</v>
      </c>
      <c r="C147" s="133" t="str">
        <f>IF(B147=0,"",IF(B147&lt;$C$1,"felnőtt","ifi"))</f>
        <v>ifi</v>
      </c>
      <c r="D147" s="32" t="s">
        <v>9</v>
      </c>
      <c r="E147" s="47">
        <v>0</v>
      </c>
      <c r="F147" s="32">
        <v>0</v>
      </c>
      <c r="G147" s="32">
        <v>0</v>
      </c>
      <c r="H147" s="32">
        <v>0</v>
      </c>
      <c r="I147" s="32">
        <v>0</v>
      </c>
      <c r="J147" s="32">
        <v>0</v>
      </c>
      <c r="K147" s="32">
        <v>0</v>
      </c>
      <c r="L147" s="32">
        <v>0</v>
      </c>
      <c r="M147" s="32">
        <v>0</v>
      </c>
      <c r="N147" s="32">
        <v>0</v>
      </c>
      <c r="O147" s="32">
        <v>0</v>
      </c>
      <c r="P147" s="32">
        <v>0</v>
      </c>
      <c r="Q147" s="32">
        <v>1.4439569751222083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f>IFERROR(IF(RIGHT(VLOOKUP($A147,csapatok!$A:$BL,X$271,FALSE),5)="Csere",VLOOKUP(LEFT(VLOOKUP($A147,csapatok!$A:$BL,X$271,FALSE),LEN(VLOOKUP($A147,csapatok!$A:$BL,X$271,FALSE))-6),'csapat-ranglista'!$A:$CC,X$272,FALSE)/8,VLOOKUP(VLOOKUP($A147,csapatok!$A:$BL,X$271,FALSE),'csapat-ranglista'!$A:$CC,X$272,FALSE)/4),0)</f>
        <v>0</v>
      </c>
      <c r="Y147" s="32">
        <f>IFERROR(IF(RIGHT(VLOOKUP($A147,csapatok!$A:$BL,Y$271,FALSE),5)="Csere",VLOOKUP(LEFT(VLOOKUP($A147,csapatok!$A:$BL,Y$271,FALSE),LEN(VLOOKUP($A147,csapatok!$A:$BL,Y$271,FALSE))-6),'csapat-ranglista'!$A:$CC,Y$272,FALSE)/8,VLOOKUP(VLOOKUP($A147,csapatok!$A:$BL,Y$271,FALSE),'csapat-ranglista'!$A:$CC,Y$272,FALSE)/4),0)</f>
        <v>0</v>
      </c>
      <c r="Z147" s="32">
        <f>IFERROR(IF(RIGHT(VLOOKUP($A147,csapatok!$A:$BL,Z$271,FALSE),5)="Csere",VLOOKUP(LEFT(VLOOKUP($A147,csapatok!$A:$BL,Z$271,FALSE),LEN(VLOOKUP($A147,csapatok!$A:$BL,Z$271,FALSE))-6),'csapat-ranglista'!$A:$CC,Z$272,FALSE)/8,VLOOKUP(VLOOKUP($A147,csapatok!$A:$BL,Z$271,FALSE),'csapat-ranglista'!$A:$CC,Z$272,FALSE)/4),0)</f>
        <v>0</v>
      </c>
      <c r="AA147" s="32">
        <f>IFERROR(IF(RIGHT(VLOOKUP($A147,csapatok!$A:$BL,AA$271,FALSE),5)="Csere",VLOOKUP(LEFT(VLOOKUP($A147,csapatok!$A:$BL,AA$271,FALSE),LEN(VLOOKUP($A147,csapatok!$A:$BL,AA$271,FALSE))-6),'csapat-ranglista'!$A:$CC,AA$272,FALSE)/8,VLOOKUP(VLOOKUP($A147,csapatok!$A:$BL,AA$271,FALSE),'csapat-ranglista'!$A:$CC,AA$272,FALSE)/4),0)</f>
        <v>0</v>
      </c>
      <c r="AB147" s="226">
        <f>IFERROR(IF(RIGHT(VLOOKUP($A147,csapatok!$A:$BL,AB$271,FALSE),5)="Csere",VLOOKUP(LEFT(VLOOKUP($A147,csapatok!$A:$BL,AB$271,FALSE),LEN(VLOOKUP($A147,csapatok!$A:$BL,AB$271,FALSE))-6),'csapat-ranglista'!$A:$CC,AB$272,FALSE)/8,VLOOKUP(VLOOKUP($A147,csapatok!$A:$BL,AB$271,FALSE),'csapat-ranglista'!$A:$CC,AB$272,FALSE)/4),0)</f>
        <v>0</v>
      </c>
      <c r="AC147" s="226">
        <f>IFERROR(IF(RIGHT(VLOOKUP($A147,csapatok!$A:$BL,AC$271,FALSE),5)="Csere",VLOOKUP(LEFT(VLOOKUP($A147,csapatok!$A:$BL,AC$271,FALSE),LEN(VLOOKUP($A147,csapatok!$A:$BL,AC$271,FALSE))-6),'csapat-ranglista'!$A:$CC,AC$272,FALSE)/8,VLOOKUP(VLOOKUP($A147,csapatok!$A:$BL,AC$271,FALSE),'csapat-ranglista'!$A:$CC,AC$272,FALSE)/4),0)</f>
        <v>0</v>
      </c>
      <c r="AD147" s="226">
        <f>IFERROR(IF(RIGHT(VLOOKUP($A147,csapatok!$A:$BL,AD$271,FALSE),5)="Csere",VLOOKUP(LEFT(VLOOKUP($A147,csapatok!$A:$BL,AD$271,FALSE),LEN(VLOOKUP($A147,csapatok!$A:$BL,AD$271,FALSE))-6),'csapat-ranglista'!$A:$CC,AD$272,FALSE)/8,VLOOKUP(VLOOKUP($A147,csapatok!$A:$BL,AD$271,FALSE),'csapat-ranglista'!$A:$CC,AD$272,FALSE)/4),0)</f>
        <v>0</v>
      </c>
      <c r="AE147" s="226">
        <f>IFERROR(IF(RIGHT(VLOOKUP($A147,csapatok!$A:$BL,AE$271,FALSE),5)="Csere",VLOOKUP(LEFT(VLOOKUP($A147,csapatok!$A:$BL,AE$271,FALSE),LEN(VLOOKUP($A147,csapatok!$A:$BL,AE$271,FALSE))-6),'csapat-ranglista'!$A:$CC,AE$272,FALSE)/8,VLOOKUP(VLOOKUP($A147,csapatok!$A:$BL,AE$271,FALSE),'csapat-ranglista'!$A:$CC,AE$272,FALSE)/4),0)</f>
        <v>0</v>
      </c>
      <c r="AF147" s="226">
        <f>IFERROR(IF(RIGHT(VLOOKUP($A147,csapatok!$A:$BL,AF$271,FALSE),5)="Csere",VLOOKUP(LEFT(VLOOKUP($A147,csapatok!$A:$BL,AF$271,FALSE),LEN(VLOOKUP($A147,csapatok!$A:$BL,AF$271,FALSE))-6),'csapat-ranglista'!$A:$CC,AF$272,FALSE)/8,VLOOKUP(VLOOKUP($A147,csapatok!$A:$BL,AF$271,FALSE),'csapat-ranglista'!$A:$CC,AF$272,FALSE)/4),0)</f>
        <v>0</v>
      </c>
      <c r="AG147" s="226">
        <f>IFERROR(IF(RIGHT(VLOOKUP($A147,csapatok!$A:$BL,AG$271,FALSE),5)="Csere",VLOOKUP(LEFT(VLOOKUP($A147,csapatok!$A:$BL,AG$271,FALSE),LEN(VLOOKUP($A147,csapatok!$A:$BL,AG$271,FALSE))-6),'csapat-ranglista'!$A:$CC,AG$272,FALSE)/8,VLOOKUP(VLOOKUP($A147,csapatok!$A:$BL,AG$271,FALSE),'csapat-ranglista'!$A:$CC,AG$272,FALSE)/4),0)</f>
        <v>0</v>
      </c>
      <c r="AH147" s="226">
        <f>IFERROR(IF(RIGHT(VLOOKUP($A147,csapatok!$A:$BL,AH$271,FALSE),5)="Csere",VLOOKUP(LEFT(VLOOKUP($A147,csapatok!$A:$BL,AH$271,FALSE),LEN(VLOOKUP($A147,csapatok!$A:$BL,AH$271,FALSE))-6),'csapat-ranglista'!$A:$CC,AH$272,FALSE)/8,VLOOKUP(VLOOKUP($A147,csapatok!$A:$BL,AH$271,FALSE),'csapat-ranglista'!$A:$CC,AH$272,FALSE)/4),0)</f>
        <v>0</v>
      </c>
      <c r="AI147" s="226">
        <f>IFERROR(IF(RIGHT(VLOOKUP($A147,csapatok!$A:$BL,AI$271,FALSE),5)="Csere",VLOOKUP(LEFT(VLOOKUP($A147,csapatok!$A:$BL,AI$271,FALSE),LEN(VLOOKUP($A147,csapatok!$A:$BL,AI$271,FALSE))-6),'csapat-ranglista'!$A:$CC,AI$272,FALSE)/8,VLOOKUP(VLOOKUP($A147,csapatok!$A:$BL,AI$271,FALSE),'csapat-ranglista'!$A:$CC,AI$272,FALSE)/4),0)</f>
        <v>0</v>
      </c>
      <c r="AJ147" s="226">
        <f>IFERROR(IF(RIGHT(VLOOKUP($A147,csapatok!$A:$BL,AJ$271,FALSE),5)="Csere",VLOOKUP(LEFT(VLOOKUP($A147,csapatok!$A:$BL,AJ$271,FALSE),LEN(VLOOKUP($A147,csapatok!$A:$BL,AJ$271,FALSE))-6),'csapat-ranglista'!$A:$CC,AJ$272,FALSE)/8,VLOOKUP(VLOOKUP($A147,csapatok!$A:$BL,AJ$271,FALSE),'csapat-ranglista'!$A:$CC,AJ$272,FALSE)/2),0)</f>
        <v>0</v>
      </c>
      <c r="AK147" s="226">
        <f>IFERROR(IF(RIGHT(VLOOKUP($A147,csapatok!$A:$CN,AK$271,FALSE),5)="Csere",VLOOKUP(LEFT(VLOOKUP($A147,csapatok!$A:$CN,AK$271,FALSE),LEN(VLOOKUP($A147,csapatok!$A:$CN,AK$271,FALSE))-6),'csapat-ranglista'!$A:$CC,AK$272,FALSE)/8,VLOOKUP(VLOOKUP($A147,csapatok!$A:$CN,AK$271,FALSE),'csapat-ranglista'!$A:$CC,AK$272,FALSE)/4),0)</f>
        <v>0</v>
      </c>
      <c r="AL147" s="226">
        <f>IFERROR(IF(RIGHT(VLOOKUP($A147,csapatok!$A:$CN,AL$271,FALSE),5)="Csere",VLOOKUP(LEFT(VLOOKUP($A147,csapatok!$A:$CN,AL$271,FALSE),LEN(VLOOKUP($A147,csapatok!$A:$CN,AL$271,FALSE))-6),'csapat-ranglista'!$A:$CC,AL$272,FALSE)/8,VLOOKUP(VLOOKUP($A147,csapatok!$A:$CN,AL$271,FALSE),'csapat-ranglista'!$A:$CC,AL$272,FALSE)/4),0)</f>
        <v>0</v>
      </c>
      <c r="AM147" s="226">
        <f>IFERROR(IF(RIGHT(VLOOKUP($A147,csapatok!$A:$CN,AM$271,FALSE),5)="Csere",VLOOKUP(LEFT(VLOOKUP($A147,csapatok!$A:$CN,AM$271,FALSE),LEN(VLOOKUP($A147,csapatok!$A:$CN,AM$271,FALSE))-6),'csapat-ranglista'!$A:$CC,AM$272,FALSE)/8,VLOOKUP(VLOOKUP($A147,csapatok!$A:$CN,AM$271,FALSE),'csapat-ranglista'!$A:$CC,AM$272,FALSE)/4),0)</f>
        <v>0</v>
      </c>
      <c r="AN147" s="226">
        <f>IFERROR(IF(RIGHT(VLOOKUP($A147,csapatok!$A:$CN,AN$271,FALSE),5)="Csere",VLOOKUP(LEFT(VLOOKUP($A147,csapatok!$A:$CN,AN$271,FALSE),LEN(VLOOKUP($A147,csapatok!$A:$CN,AN$271,FALSE))-6),'csapat-ranglista'!$A:$CC,AN$272,FALSE)/8,VLOOKUP(VLOOKUP($A147,csapatok!$A:$CN,AN$271,FALSE),'csapat-ranglista'!$A:$CC,AN$272,FALSE)/4),0)</f>
        <v>0</v>
      </c>
      <c r="AO147" s="226">
        <f>IFERROR(IF(RIGHT(VLOOKUP($A147,csapatok!$A:$CN,AO$271,FALSE),5)="Csere",VLOOKUP(LEFT(VLOOKUP($A147,csapatok!$A:$CN,AO$271,FALSE),LEN(VLOOKUP($A147,csapatok!$A:$CN,AO$271,FALSE))-6),'csapat-ranglista'!$A:$CC,AO$272,FALSE)/8,VLOOKUP(VLOOKUP($A147,csapatok!$A:$CN,AO$271,FALSE),'csapat-ranglista'!$A:$CC,AO$272,FALSE)/4),0)</f>
        <v>0</v>
      </c>
      <c r="AP147" s="226">
        <f>IFERROR(IF(RIGHT(VLOOKUP($A147,csapatok!$A:$CN,AP$271,FALSE),5)="Csere",VLOOKUP(LEFT(VLOOKUP($A147,csapatok!$A:$CN,AP$271,FALSE),LEN(VLOOKUP($A147,csapatok!$A:$CN,AP$271,FALSE))-6),'csapat-ranglista'!$A:$CC,AP$272,FALSE)/8,VLOOKUP(VLOOKUP($A147,csapatok!$A:$CN,AP$271,FALSE),'csapat-ranglista'!$A:$CC,AP$272,FALSE)/4),0)</f>
        <v>0</v>
      </c>
      <c r="AQ147" s="226">
        <f>IFERROR(IF(RIGHT(VLOOKUP($A147,csapatok!$A:$CN,AQ$271,FALSE),5)="Csere",VLOOKUP(LEFT(VLOOKUP($A147,csapatok!$A:$CN,AQ$271,FALSE),LEN(VLOOKUP($A147,csapatok!$A:$CN,AQ$271,FALSE))-6),'csapat-ranglista'!$A:$CC,AQ$272,FALSE)/8,VLOOKUP(VLOOKUP($A147,csapatok!$A:$CN,AQ$271,FALSE),'csapat-ranglista'!$A:$CC,AQ$272,FALSE)/4),0)</f>
        <v>0</v>
      </c>
      <c r="AR147" s="226">
        <f>IFERROR(IF(RIGHT(VLOOKUP($A147,csapatok!$A:$CN,AR$271,FALSE),5)="Csere",VLOOKUP(LEFT(VLOOKUP($A147,csapatok!$A:$CN,AR$271,FALSE),LEN(VLOOKUP($A147,csapatok!$A:$CN,AR$271,FALSE))-6),'csapat-ranglista'!$A:$CC,AR$272,FALSE)/8,VLOOKUP(VLOOKUP($A147,csapatok!$A:$CN,AR$271,FALSE),'csapat-ranglista'!$A:$CC,AR$272,FALSE)/4),0)</f>
        <v>0</v>
      </c>
      <c r="AS147" s="226">
        <f>IFERROR(IF(RIGHT(VLOOKUP($A147,csapatok!$A:$CN,AS$271,FALSE),5)="Csere",VLOOKUP(LEFT(VLOOKUP($A147,csapatok!$A:$CN,AS$271,FALSE),LEN(VLOOKUP($A147,csapatok!$A:$CN,AS$271,FALSE))-6),'csapat-ranglista'!$A:$CC,AS$272,FALSE)/8,VLOOKUP(VLOOKUP($A147,csapatok!$A:$CN,AS$271,FALSE),'csapat-ranglista'!$A:$CC,AS$272,FALSE)/4),0)</f>
        <v>0</v>
      </c>
      <c r="AT147" s="226">
        <f>IFERROR(IF(RIGHT(VLOOKUP($A147,csapatok!$A:$CN,AT$271,FALSE),5)="Csere",VLOOKUP(LEFT(VLOOKUP($A147,csapatok!$A:$CN,AT$271,FALSE),LEN(VLOOKUP($A147,csapatok!$A:$CN,AT$271,FALSE))-6),'csapat-ranglista'!$A:$CC,AT$272,FALSE)/8,VLOOKUP(VLOOKUP($A147,csapatok!$A:$CN,AT$271,FALSE),'csapat-ranglista'!$A:$CC,AT$272,FALSE)/4),0)</f>
        <v>0</v>
      </c>
      <c r="AU147" s="226">
        <f>IFERROR(IF(RIGHT(VLOOKUP($A147,csapatok!$A:$CN,AU$271,FALSE),5)="Csere",VLOOKUP(LEFT(VLOOKUP($A147,csapatok!$A:$CN,AU$271,FALSE),LEN(VLOOKUP($A147,csapatok!$A:$CN,AU$271,FALSE))-6),'csapat-ranglista'!$A:$CC,AU$272,FALSE)/8,VLOOKUP(VLOOKUP($A147,csapatok!$A:$CN,AU$271,FALSE),'csapat-ranglista'!$A:$CC,AU$272,FALSE)/4),0)</f>
        <v>0</v>
      </c>
      <c r="AV147" s="226">
        <f>IFERROR(IF(RIGHT(VLOOKUP($A147,csapatok!$A:$CN,AV$271,FALSE),5)="Csere",VLOOKUP(LEFT(VLOOKUP($A147,csapatok!$A:$CN,AV$271,FALSE),LEN(VLOOKUP($A147,csapatok!$A:$CN,AV$271,FALSE))-6),'csapat-ranglista'!$A:$CC,AV$272,FALSE)/8,VLOOKUP(VLOOKUP($A147,csapatok!$A:$CN,AV$271,FALSE),'csapat-ranglista'!$A:$CC,AV$272,FALSE)/4),0)</f>
        <v>0</v>
      </c>
      <c r="AW147" s="226">
        <f>IFERROR(IF(RIGHT(VLOOKUP($A147,csapatok!$A:$CN,AW$271,FALSE),5)="Csere",VLOOKUP(LEFT(VLOOKUP($A147,csapatok!$A:$CN,AW$271,FALSE),LEN(VLOOKUP($A147,csapatok!$A:$CN,AW$271,FALSE))-6),'csapat-ranglista'!$A:$CC,AW$272,FALSE)/8,VLOOKUP(VLOOKUP($A147,csapatok!$A:$CN,AW$271,FALSE),'csapat-ranglista'!$A:$CC,AW$272,FALSE)/4),0)</f>
        <v>0</v>
      </c>
      <c r="AX147" s="226">
        <f>IFERROR(IF(RIGHT(VLOOKUP($A147,csapatok!$A:$CN,AX$271,FALSE),5)="Csere",VLOOKUP(LEFT(VLOOKUP($A147,csapatok!$A:$CN,AX$271,FALSE),LEN(VLOOKUP($A147,csapatok!$A:$CN,AX$271,FALSE))-6),'csapat-ranglista'!$A:$CC,AX$272,FALSE)/8,VLOOKUP(VLOOKUP($A147,csapatok!$A:$CN,AX$271,FALSE),'csapat-ranglista'!$A:$CC,AX$272,FALSE)/4),0)</f>
        <v>0</v>
      </c>
      <c r="AY147" s="226">
        <f>IFERROR(IF(RIGHT(VLOOKUP($A147,csapatok!$A:$GR,AY$271,FALSE),5)="Csere",VLOOKUP(LEFT(VLOOKUP($A147,csapatok!$A:$GR,AY$271,FALSE),LEN(VLOOKUP($A147,csapatok!$A:$GR,AY$271,FALSE))-6),'csapat-ranglista'!$A:$CC,AY$272,FALSE)/8,VLOOKUP(VLOOKUP($A147,csapatok!$A:$GR,AY$271,FALSE),'csapat-ranglista'!$A:$CC,AY$272,FALSE)/4),0)</f>
        <v>0</v>
      </c>
      <c r="AZ147" s="226">
        <f>IFERROR(IF(RIGHT(VLOOKUP($A147,csapatok!$A:$GR,AZ$271,FALSE),5)="Csere",VLOOKUP(LEFT(VLOOKUP($A147,csapatok!$A:$GR,AZ$271,FALSE),LEN(VLOOKUP($A147,csapatok!$A:$GR,AZ$271,FALSE))-6),'csapat-ranglista'!$A:$CC,AZ$272,FALSE)/8,VLOOKUP(VLOOKUP($A147,csapatok!$A:$GR,AZ$271,FALSE),'csapat-ranglista'!$A:$CC,AZ$272,FALSE)/4),0)</f>
        <v>0</v>
      </c>
      <c r="BA147" s="226">
        <f>IFERROR(IF(RIGHT(VLOOKUP($A147,csapatok!$A:$GR,BA$271,FALSE),5)="Csere",VLOOKUP(LEFT(VLOOKUP($A147,csapatok!$A:$GR,BA$271,FALSE),LEN(VLOOKUP($A147,csapatok!$A:$GR,BA$271,FALSE))-6),'csapat-ranglista'!$A:$CC,BA$272,FALSE)/8,VLOOKUP(VLOOKUP($A147,csapatok!$A:$GR,BA$271,FALSE),'csapat-ranglista'!$A:$CC,BA$272,FALSE)/4),0)</f>
        <v>0</v>
      </c>
      <c r="BB147" s="226">
        <f>IFERROR(IF(RIGHT(VLOOKUP($A147,csapatok!$A:$GR,BB$271,FALSE),5)="Csere",VLOOKUP(LEFT(VLOOKUP($A147,csapatok!$A:$GR,BB$271,FALSE),LEN(VLOOKUP($A147,csapatok!$A:$GR,BB$271,FALSE))-6),'csapat-ranglista'!$A:$CC,BB$272,FALSE)/8,VLOOKUP(VLOOKUP($A147,csapatok!$A:$GR,BB$271,FALSE),'csapat-ranglista'!$A:$CC,BB$272,FALSE)/4),0)</f>
        <v>0</v>
      </c>
      <c r="BC147" s="227">
        <f>versenyek!$ES$11*IFERROR(VLOOKUP(VLOOKUP($A147,versenyek!ER:ET,3,FALSE),szabalyok!$A$16:$B$23,2,FALSE)/4,0)</f>
        <v>0</v>
      </c>
      <c r="BD147" s="227">
        <f>versenyek!$EV$11*IFERROR(VLOOKUP(VLOOKUP($A147,versenyek!EU:EW,3,FALSE),szabalyok!$A$16:$B$23,2,FALSE)/4,0)</f>
        <v>0</v>
      </c>
      <c r="BE147" s="226">
        <f>IFERROR(IF(RIGHT(VLOOKUP($A147,csapatok!$A:$GR,BE$271,FALSE),5)="Csere",VLOOKUP(LEFT(VLOOKUP($A147,csapatok!$A:$GR,BE$271,FALSE),LEN(VLOOKUP($A147,csapatok!$A:$GR,BE$271,FALSE))-6),'csapat-ranglista'!$A:$CC,BE$272,FALSE)/8,VLOOKUP(VLOOKUP($A147,csapatok!$A:$GR,BE$271,FALSE),'csapat-ranglista'!$A:$CC,BE$272,FALSE)/4),0)</f>
        <v>0</v>
      </c>
      <c r="BF147" s="226">
        <f>IFERROR(IF(RIGHT(VLOOKUP($A147,csapatok!$A:$GR,BF$271,FALSE),5)="Csere",VLOOKUP(LEFT(VLOOKUP($A147,csapatok!$A:$GR,BF$271,FALSE),LEN(VLOOKUP($A147,csapatok!$A:$GR,BF$271,FALSE))-6),'csapat-ranglista'!$A:$CC,BF$272,FALSE)/8,VLOOKUP(VLOOKUP($A147,csapatok!$A:$GR,BF$271,FALSE),'csapat-ranglista'!$A:$CC,BF$272,FALSE)/4),0)</f>
        <v>0</v>
      </c>
      <c r="BG147" s="226">
        <f>IFERROR(IF(RIGHT(VLOOKUP($A147,csapatok!$A:$GR,BG$271,FALSE),5)="Csere",VLOOKUP(LEFT(VLOOKUP($A147,csapatok!$A:$GR,BG$271,FALSE),LEN(VLOOKUP($A147,csapatok!$A:$GR,BG$271,FALSE))-6),'csapat-ranglista'!$A:$CC,BG$272,FALSE)/8,VLOOKUP(VLOOKUP($A147,csapatok!$A:$GR,BG$271,FALSE),'csapat-ranglista'!$A:$CC,BG$272,FALSE)/4),0)</f>
        <v>0</v>
      </c>
      <c r="BH147" s="226">
        <f>IFERROR(IF(RIGHT(VLOOKUP($A147,csapatok!$A:$GR,BH$271,FALSE),5)="Csere",VLOOKUP(LEFT(VLOOKUP($A147,csapatok!$A:$GR,BH$271,FALSE),LEN(VLOOKUP($A147,csapatok!$A:$GR,BH$271,FALSE))-6),'csapat-ranglista'!$A:$CC,BH$272,FALSE)/8,VLOOKUP(VLOOKUP($A147,csapatok!$A:$GR,BH$271,FALSE),'csapat-ranglista'!$A:$CC,BH$272,FALSE)/4),0)</f>
        <v>0</v>
      </c>
      <c r="BI147" s="226">
        <f>IFERROR(IF(RIGHT(VLOOKUP($A147,csapatok!$A:$GR,BI$271,FALSE),5)="Csere",VLOOKUP(LEFT(VLOOKUP($A147,csapatok!$A:$GR,BI$271,FALSE),LEN(VLOOKUP($A147,csapatok!$A:$GR,BI$271,FALSE))-6),'csapat-ranglista'!$A:$CC,BI$272,FALSE)/8,VLOOKUP(VLOOKUP($A147,csapatok!$A:$GR,BI$271,FALSE),'csapat-ranglista'!$A:$CC,BI$272,FALSE)/4),0)</f>
        <v>0</v>
      </c>
      <c r="BJ147" s="226">
        <f>IFERROR(IF(RIGHT(VLOOKUP($A147,csapatok!$A:$GR,BJ$271,FALSE),5)="Csere",VLOOKUP(LEFT(VLOOKUP($A147,csapatok!$A:$GR,BJ$271,FALSE),LEN(VLOOKUP($A147,csapatok!$A:$GR,BJ$271,FALSE))-6),'csapat-ranglista'!$A:$CC,BJ$272,FALSE)/8,VLOOKUP(VLOOKUP($A147,csapatok!$A:$GR,BJ$271,FALSE),'csapat-ranglista'!$A:$CC,BJ$272,FALSE)/4),0)</f>
        <v>0</v>
      </c>
      <c r="BK147" s="226">
        <f>IFERROR(IF(RIGHT(VLOOKUP($A147,csapatok!$A:$GR,BK$271,FALSE),5)="Csere",VLOOKUP(LEFT(VLOOKUP($A147,csapatok!$A:$GR,BK$271,FALSE),LEN(VLOOKUP($A147,csapatok!$A:$GR,BK$271,FALSE))-6),'csapat-ranglista'!$A:$CC,BK$272,FALSE)/8,VLOOKUP(VLOOKUP($A147,csapatok!$A:$GR,BK$271,FALSE),'csapat-ranglista'!$A:$CC,BK$272,FALSE)/4),0)</f>
        <v>0</v>
      </c>
      <c r="BL147" s="226">
        <f>IFERROR(IF(RIGHT(VLOOKUP($A147,csapatok!$A:$GR,BL$271,FALSE),5)="Csere",VLOOKUP(LEFT(VLOOKUP($A147,csapatok!$A:$GR,BL$271,FALSE),LEN(VLOOKUP($A147,csapatok!$A:$GR,BL$271,FALSE))-6),'csapat-ranglista'!$A:$CC,BL$272,FALSE)/8,VLOOKUP(VLOOKUP($A147,csapatok!$A:$GR,BL$271,FALSE),'csapat-ranglista'!$A:$CC,BL$272,FALSE)/4),0)</f>
        <v>0</v>
      </c>
      <c r="BM147" s="226">
        <f>IFERROR(IF(RIGHT(VLOOKUP($A147,csapatok!$A:$GR,BM$271,FALSE),5)="Csere",VLOOKUP(LEFT(VLOOKUP($A147,csapatok!$A:$GR,BM$271,FALSE),LEN(VLOOKUP($A147,csapatok!$A:$GR,BM$271,FALSE))-6),'csapat-ranglista'!$A:$CC,BM$272,FALSE)/8,VLOOKUP(VLOOKUP($A147,csapatok!$A:$GR,BM$271,FALSE),'csapat-ranglista'!$A:$CC,BM$272,FALSE)/4),0)</f>
        <v>0</v>
      </c>
      <c r="BN147" s="226">
        <f>IFERROR(IF(RIGHT(VLOOKUP($A147,csapatok!$A:$GR,BN$271,FALSE),5)="Csere",VLOOKUP(LEFT(VLOOKUP($A147,csapatok!$A:$GR,BN$271,FALSE),LEN(VLOOKUP($A147,csapatok!$A:$GR,BN$271,FALSE))-6),'csapat-ranglista'!$A:$CC,BN$272,FALSE)/8,VLOOKUP(VLOOKUP($A147,csapatok!$A:$GR,BN$271,FALSE),'csapat-ranglista'!$A:$CC,BN$272,FALSE)/4),0)</f>
        <v>0</v>
      </c>
      <c r="BO147" s="226">
        <f>IFERROR(IF(RIGHT(VLOOKUP($A147,csapatok!$A:$GR,BO$271,FALSE),5)="Csere",VLOOKUP(LEFT(VLOOKUP($A147,csapatok!$A:$GR,BO$271,FALSE),LEN(VLOOKUP($A147,csapatok!$A:$GR,BO$271,FALSE))-6),'csapat-ranglista'!$A:$CC,BO$272,FALSE)/8,VLOOKUP(VLOOKUP($A147,csapatok!$A:$GR,BO$271,FALSE),'csapat-ranglista'!$A:$CC,BO$272,FALSE)/4),0)</f>
        <v>0</v>
      </c>
      <c r="BP147" s="226">
        <f>IFERROR(IF(RIGHT(VLOOKUP($A147,csapatok!$A:$GR,BP$271,FALSE),5)="Csere",VLOOKUP(LEFT(VLOOKUP($A147,csapatok!$A:$GR,BP$271,FALSE),LEN(VLOOKUP($A147,csapatok!$A:$GR,BP$271,FALSE))-6),'csapat-ranglista'!$A:$CC,BP$272,FALSE)/8,VLOOKUP(VLOOKUP($A147,csapatok!$A:$GR,BP$271,FALSE),'csapat-ranglista'!$A:$CC,BP$272,FALSE)/4),0)</f>
        <v>0</v>
      </c>
      <c r="BQ147" s="226">
        <f>IFERROR(IF(RIGHT(VLOOKUP($A147,csapatok!$A:$GR,BQ$271,FALSE),5)="Csere",VLOOKUP(LEFT(VLOOKUP($A147,csapatok!$A:$GR,BQ$271,FALSE),LEN(VLOOKUP($A147,csapatok!$A:$GR,BQ$271,FALSE))-6),'csapat-ranglista'!$A:$CC,BQ$272,FALSE)/8,VLOOKUP(VLOOKUP($A147,csapatok!$A:$GR,BQ$271,FALSE),'csapat-ranglista'!$A:$CC,BQ$272,FALSE)/4),0)</f>
        <v>0</v>
      </c>
      <c r="BR147" s="226">
        <f>IFERROR(IF(RIGHT(VLOOKUP($A147,csapatok!$A:$GR,BR$271,FALSE),5)="Csere",VLOOKUP(LEFT(VLOOKUP($A147,csapatok!$A:$GR,BR$271,FALSE),LEN(VLOOKUP($A147,csapatok!$A:$GR,BR$271,FALSE))-6),'csapat-ranglista'!$A:$CC,BR$272,FALSE)/8,VLOOKUP(VLOOKUP($A147,csapatok!$A:$GR,BR$271,FALSE),'csapat-ranglista'!$A:$CC,BR$272,FALSE)/4),0)</f>
        <v>0</v>
      </c>
      <c r="BS147" s="226">
        <f>IFERROR(IF(RIGHT(VLOOKUP($A147,csapatok!$A:$GR,BS$271,FALSE),5)="Csere",VLOOKUP(LEFT(VLOOKUP($A147,csapatok!$A:$GR,BS$271,FALSE),LEN(VLOOKUP($A147,csapatok!$A:$GR,BS$271,FALSE))-6),'csapat-ranglista'!$A:$CC,BS$272,FALSE)/8,VLOOKUP(VLOOKUP($A147,csapatok!$A:$GR,BS$271,FALSE),'csapat-ranglista'!$A:$CC,BS$272,FALSE)/4),0)</f>
        <v>0</v>
      </c>
      <c r="BT147" s="226">
        <f>IFERROR(IF(RIGHT(VLOOKUP($A147,csapatok!$A:$GR,BT$271,FALSE),5)="Csere",VLOOKUP(LEFT(VLOOKUP($A147,csapatok!$A:$GR,BT$271,FALSE),LEN(VLOOKUP($A147,csapatok!$A:$GR,BT$271,FALSE))-6),'csapat-ranglista'!$A:$CC,BT$272,FALSE)/8,VLOOKUP(VLOOKUP($A147,csapatok!$A:$GR,BT$271,FALSE),'csapat-ranglista'!$A:$CC,BT$272,FALSE)/4),0)</f>
        <v>0</v>
      </c>
      <c r="BU147" s="226">
        <f>IFERROR(IF(RIGHT(VLOOKUP($A147,csapatok!$A:$GR,BU$271,FALSE),5)="Csere",VLOOKUP(LEFT(VLOOKUP($A147,csapatok!$A:$GR,BU$271,FALSE),LEN(VLOOKUP($A147,csapatok!$A:$GR,BU$271,FALSE))-6),'csapat-ranglista'!$A:$CC,BU$272,FALSE)/8,VLOOKUP(VLOOKUP($A147,csapatok!$A:$GR,BU$271,FALSE),'csapat-ranglista'!$A:$CC,BU$272,FALSE)/4),0)</f>
        <v>0</v>
      </c>
      <c r="BV147" s="226">
        <f>IFERROR(IF(RIGHT(VLOOKUP($A147,csapatok!$A:$GR,BV$271,FALSE),5)="Csere",VLOOKUP(LEFT(VLOOKUP($A147,csapatok!$A:$GR,BV$271,FALSE),LEN(VLOOKUP($A147,csapatok!$A:$GR,BV$271,FALSE))-6),'csapat-ranglista'!$A:$CC,BV$272,FALSE)/8,VLOOKUP(VLOOKUP($A147,csapatok!$A:$GR,BV$271,FALSE),'csapat-ranglista'!$A:$CC,BV$272,FALSE)/4),0)</f>
        <v>0</v>
      </c>
      <c r="BW147" s="226">
        <f>IFERROR(IF(RIGHT(VLOOKUP($A147,csapatok!$A:$GR,BW$271,FALSE),5)="Csere",VLOOKUP(LEFT(VLOOKUP($A147,csapatok!$A:$GR,BW$271,FALSE),LEN(VLOOKUP($A147,csapatok!$A:$GR,BW$271,FALSE))-6),'csapat-ranglista'!$A:$CC,BW$272,FALSE)/8,VLOOKUP(VLOOKUP($A147,csapatok!$A:$GR,BW$271,FALSE),'csapat-ranglista'!$A:$CC,BW$272,FALSE)/4),0)</f>
        <v>0</v>
      </c>
      <c r="BX147" s="226">
        <f>IFERROR(IF(RIGHT(VLOOKUP($A147,csapatok!$A:$GR,BX$271,FALSE),5)="Csere",VLOOKUP(LEFT(VLOOKUP($A147,csapatok!$A:$GR,BX$271,FALSE),LEN(VLOOKUP($A147,csapatok!$A:$GR,BX$271,FALSE))-6),'csapat-ranglista'!$A:$CC,BX$272,FALSE)/8,VLOOKUP(VLOOKUP($A147,csapatok!$A:$GR,BX$271,FALSE),'csapat-ranglista'!$A:$CC,BX$272,FALSE)/4),0)</f>
        <v>0</v>
      </c>
      <c r="BY147" s="226">
        <f>IFERROR(IF(RIGHT(VLOOKUP($A147,csapatok!$A:$GR,BY$271,FALSE),5)="Csere",VLOOKUP(LEFT(VLOOKUP($A147,csapatok!$A:$GR,BY$271,FALSE),LEN(VLOOKUP($A147,csapatok!$A:$GR,BY$271,FALSE))-6),'csapat-ranglista'!$A:$CC,BY$272,FALSE)/8,VLOOKUP(VLOOKUP($A147,csapatok!$A:$GR,BY$271,FALSE),'csapat-ranglista'!$A:$CC,BY$272,FALSE)/4),0)</f>
        <v>0</v>
      </c>
      <c r="BZ147" s="226">
        <f>IFERROR(IF(RIGHT(VLOOKUP($A147,csapatok!$A:$GR,BZ$271,FALSE),5)="Csere",VLOOKUP(LEFT(VLOOKUP($A147,csapatok!$A:$GR,BZ$271,FALSE),LEN(VLOOKUP($A147,csapatok!$A:$GR,BZ$271,FALSE))-6),'csapat-ranglista'!$A:$CC,BZ$272,FALSE)/8,VLOOKUP(VLOOKUP($A147,csapatok!$A:$GR,BZ$271,FALSE),'csapat-ranglista'!$A:$CC,BZ$272,FALSE)/4),0)</f>
        <v>0</v>
      </c>
      <c r="CA147" s="226">
        <f>IFERROR(IF(RIGHT(VLOOKUP($A147,csapatok!$A:$GR,CA$271,FALSE),5)="Csere",VLOOKUP(LEFT(VLOOKUP($A147,csapatok!$A:$GR,CA$271,FALSE),LEN(VLOOKUP($A147,csapatok!$A:$GR,CA$271,FALSE))-6),'csapat-ranglista'!$A:$CC,CA$272,FALSE)/8,VLOOKUP(VLOOKUP($A147,csapatok!$A:$GR,CA$271,FALSE),'csapat-ranglista'!$A:$CC,CA$272,FALSE)/4),0)</f>
        <v>0</v>
      </c>
      <c r="CB147" s="226">
        <f>IFERROR(IF(RIGHT(VLOOKUP($A147,csapatok!$A:$GR,CB$271,FALSE),5)="Csere",VLOOKUP(LEFT(VLOOKUP($A147,csapatok!$A:$GR,CB$271,FALSE),LEN(VLOOKUP($A147,csapatok!$A:$GR,CB$271,FALSE))-6),'csapat-ranglista'!$A:$CC,CB$272,FALSE)/8,VLOOKUP(VLOOKUP($A147,csapatok!$A:$GR,CB$271,FALSE),'csapat-ranglista'!$A:$CC,CB$272,FALSE)/4),0)</f>
        <v>0</v>
      </c>
      <c r="CC147" s="226">
        <f>IFERROR(IF(RIGHT(VLOOKUP($A147,csapatok!$A:$GR,CC$271,FALSE),5)="Csere",VLOOKUP(LEFT(VLOOKUP($A147,csapatok!$A:$GR,CC$271,FALSE),LEN(VLOOKUP($A147,csapatok!$A:$GR,CC$271,FALSE))-6),'csapat-ranglista'!$A:$CC,CC$272,FALSE)/8,VLOOKUP(VLOOKUP($A147,csapatok!$A:$GR,CC$271,FALSE),'csapat-ranglista'!$A:$CC,CC$272,FALSE)/4),0)</f>
        <v>0</v>
      </c>
      <c r="CD147" s="226">
        <f>IFERROR(IF(RIGHT(VLOOKUP($A147,csapatok!$A:$GR,CD$271,FALSE),5)="Csere",VLOOKUP(LEFT(VLOOKUP($A147,csapatok!$A:$GR,CD$271,FALSE),LEN(VLOOKUP($A147,csapatok!$A:$GR,CD$271,FALSE))-6),'csapat-ranglista'!$A:$CC,CD$272,FALSE)/8,VLOOKUP(VLOOKUP($A147,csapatok!$A:$GR,CD$271,FALSE),'csapat-ranglista'!$A:$CC,CD$272,FALSE)/4),0)</f>
        <v>0</v>
      </c>
      <c r="CE147" s="226">
        <f>IFERROR(IF(RIGHT(VLOOKUP($A147,csapatok!$A:$GR,CE$271,FALSE),5)="Csere",VLOOKUP(LEFT(VLOOKUP($A147,csapatok!$A:$GR,CE$271,FALSE),LEN(VLOOKUP($A147,csapatok!$A:$GR,CE$271,FALSE))-6),'csapat-ranglista'!$A:$CC,CE$272,FALSE)/8,VLOOKUP(VLOOKUP($A147,csapatok!$A:$GR,CE$271,FALSE),'csapat-ranglista'!$A:$CC,CE$272,FALSE)/4),0)</f>
        <v>0</v>
      </c>
      <c r="CF147" s="226">
        <f>IFERROR(IF(RIGHT(VLOOKUP($A147,csapatok!$A:$GR,CF$271,FALSE),5)="Csere",VLOOKUP(LEFT(VLOOKUP($A147,csapatok!$A:$GR,CF$271,FALSE),LEN(VLOOKUP($A147,csapatok!$A:$GR,CF$271,FALSE))-6),'csapat-ranglista'!$A:$CC,CF$272,FALSE)/8,VLOOKUP(VLOOKUP($A147,csapatok!$A:$GR,CF$271,FALSE),'csapat-ranglista'!$A:$CC,CF$272,FALSE)/4),0)</f>
        <v>0</v>
      </c>
      <c r="CG147" s="226">
        <f>IFERROR(IF(RIGHT(VLOOKUP($A147,csapatok!$A:$GR,CG$271,FALSE),5)="Csere",VLOOKUP(LEFT(VLOOKUP($A147,csapatok!$A:$GR,CG$271,FALSE),LEN(VLOOKUP($A147,csapatok!$A:$GR,CG$271,FALSE))-6),'csapat-ranglista'!$A:$CC,CG$272,FALSE)/8,VLOOKUP(VLOOKUP($A147,csapatok!$A:$GR,CG$271,FALSE),'csapat-ranglista'!$A:$CC,CG$272,FALSE)/4),0)</f>
        <v>0</v>
      </c>
      <c r="CH147" s="226">
        <f>IFERROR(IF(RIGHT(VLOOKUP($A147,csapatok!$A:$GR,CH$271,FALSE),5)="Csere",VLOOKUP(LEFT(VLOOKUP($A147,csapatok!$A:$GR,CH$271,FALSE),LEN(VLOOKUP($A147,csapatok!$A:$GR,CH$271,FALSE))-6),'csapat-ranglista'!$A:$CC,CH$272,FALSE)/8,VLOOKUP(VLOOKUP($A147,csapatok!$A:$GR,CH$271,FALSE),'csapat-ranglista'!$A:$CC,CH$272,FALSE)/4),0)</f>
        <v>0</v>
      </c>
      <c r="CI147" s="226">
        <f>IFERROR(IF(RIGHT(VLOOKUP($A147,csapatok!$A:$GR,CI$271,FALSE),5)="Csere",VLOOKUP(LEFT(VLOOKUP($A147,csapatok!$A:$GR,CI$271,FALSE),LEN(VLOOKUP($A147,csapatok!$A:$GR,CI$271,FALSE))-6),'csapat-ranglista'!$A:$CC,CI$272,FALSE)/8,VLOOKUP(VLOOKUP($A147,csapatok!$A:$GR,CI$271,FALSE),'csapat-ranglista'!$A:$CC,CI$272,FALSE)/4),0)</f>
        <v>0</v>
      </c>
      <c r="CJ147" s="227">
        <f>versenyek!$IQ$11*IFERROR(VLOOKUP(VLOOKUP($A147,versenyek!IP:IR,3,FALSE),szabalyok!$A$16:$B$23,2,FALSE)/4,0)</f>
        <v>0</v>
      </c>
      <c r="CK147" s="227">
        <f>versenyek!$IT$11*IFERROR(VLOOKUP(VLOOKUP($A147,versenyek!IS:IU,3,FALSE),szabalyok!$A$16:$B$23,2,FALSE)/4,0)</f>
        <v>0</v>
      </c>
      <c r="CL147" s="226"/>
      <c r="CM147" s="250">
        <f t="shared" si="6"/>
        <v>0</v>
      </c>
    </row>
    <row r="148" spans="1:91">
      <c r="A148" s="32" t="s">
        <v>710</v>
      </c>
      <c r="B148" s="132"/>
      <c r="D148" s="32" t="s">
        <v>101</v>
      </c>
      <c r="E148" s="47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>
        <f>IFERROR(IF(RIGHT(VLOOKUP($A148,csapatok!$A:$BL,X$271,FALSE),5)="Csere",VLOOKUP(LEFT(VLOOKUP($A148,csapatok!$A:$BL,X$271,FALSE),LEN(VLOOKUP($A148,csapatok!$A:$BL,X$271,FALSE))-6),'csapat-ranglista'!$A:$CC,X$272,FALSE)/8,VLOOKUP(VLOOKUP($A148,csapatok!$A:$BL,X$271,FALSE),'csapat-ranglista'!$A:$CC,X$272,FALSE)/4),0)</f>
        <v>0</v>
      </c>
      <c r="Y148" s="32">
        <f>IFERROR(IF(RIGHT(VLOOKUP($A148,csapatok!$A:$BL,Y$271,FALSE),5)="Csere",VLOOKUP(LEFT(VLOOKUP($A148,csapatok!$A:$BL,Y$271,FALSE),LEN(VLOOKUP($A148,csapatok!$A:$BL,Y$271,FALSE))-6),'csapat-ranglista'!$A:$CC,Y$272,FALSE)/8,VLOOKUP(VLOOKUP($A148,csapatok!$A:$BL,Y$271,FALSE),'csapat-ranglista'!$A:$CC,Y$272,FALSE)/4),0)</f>
        <v>0</v>
      </c>
      <c r="Z148" s="32">
        <f>IFERROR(IF(RIGHT(VLOOKUP($A148,csapatok!$A:$BL,Z$271,FALSE),5)="Csere",VLOOKUP(LEFT(VLOOKUP($A148,csapatok!$A:$BL,Z$271,FALSE),LEN(VLOOKUP($A148,csapatok!$A:$BL,Z$271,FALSE))-6),'csapat-ranglista'!$A:$CC,Z$272,FALSE)/8,VLOOKUP(VLOOKUP($A148,csapatok!$A:$BL,Z$271,FALSE),'csapat-ranglista'!$A:$CC,Z$272,FALSE)/4),0)</f>
        <v>0</v>
      </c>
      <c r="AA148" s="32">
        <f>IFERROR(IF(RIGHT(VLOOKUP($A148,csapatok!$A:$BL,AA$271,FALSE),5)="Csere",VLOOKUP(LEFT(VLOOKUP($A148,csapatok!$A:$BL,AA$271,FALSE),LEN(VLOOKUP($A148,csapatok!$A:$BL,AA$271,FALSE))-6),'csapat-ranglista'!$A:$CC,AA$272,FALSE)/8,VLOOKUP(VLOOKUP($A148,csapatok!$A:$BL,AA$271,FALSE),'csapat-ranglista'!$A:$CC,AA$272,FALSE)/4),0)</f>
        <v>0</v>
      </c>
      <c r="AB148" s="226">
        <f>IFERROR(IF(RIGHT(VLOOKUP($A148,csapatok!$A:$BL,AB$271,FALSE),5)="Csere",VLOOKUP(LEFT(VLOOKUP($A148,csapatok!$A:$BL,AB$271,FALSE),LEN(VLOOKUP($A148,csapatok!$A:$BL,AB$271,FALSE))-6),'csapat-ranglista'!$A:$CC,AB$272,FALSE)/8,VLOOKUP(VLOOKUP($A148,csapatok!$A:$BL,AB$271,FALSE),'csapat-ranglista'!$A:$CC,AB$272,FALSE)/4),0)</f>
        <v>0</v>
      </c>
      <c r="AC148" s="226">
        <f>IFERROR(IF(RIGHT(VLOOKUP($A148,csapatok!$A:$BL,AC$271,FALSE),5)="Csere",VLOOKUP(LEFT(VLOOKUP($A148,csapatok!$A:$BL,AC$271,FALSE),LEN(VLOOKUP($A148,csapatok!$A:$BL,AC$271,FALSE))-6),'csapat-ranglista'!$A:$CC,AC$272,FALSE)/8,VLOOKUP(VLOOKUP($A148,csapatok!$A:$BL,AC$271,FALSE),'csapat-ranglista'!$A:$CC,AC$272,FALSE)/4),0)</f>
        <v>0</v>
      </c>
      <c r="AD148" s="226">
        <f>IFERROR(IF(RIGHT(VLOOKUP($A148,csapatok!$A:$BL,AD$271,FALSE),5)="Csere",VLOOKUP(LEFT(VLOOKUP($A148,csapatok!$A:$BL,AD$271,FALSE),LEN(VLOOKUP($A148,csapatok!$A:$BL,AD$271,FALSE))-6),'csapat-ranglista'!$A:$CC,AD$272,FALSE)/8,VLOOKUP(VLOOKUP($A148,csapatok!$A:$BL,AD$271,FALSE),'csapat-ranglista'!$A:$CC,AD$272,FALSE)/4),0)</f>
        <v>0</v>
      </c>
      <c r="AE148" s="226">
        <f>IFERROR(IF(RIGHT(VLOOKUP($A148,csapatok!$A:$BL,AE$271,FALSE),5)="Csere",VLOOKUP(LEFT(VLOOKUP($A148,csapatok!$A:$BL,AE$271,FALSE),LEN(VLOOKUP($A148,csapatok!$A:$BL,AE$271,FALSE))-6),'csapat-ranglista'!$A:$CC,AE$272,FALSE)/8,VLOOKUP(VLOOKUP($A148,csapatok!$A:$BL,AE$271,FALSE),'csapat-ranglista'!$A:$CC,AE$272,FALSE)/4),0)</f>
        <v>0</v>
      </c>
      <c r="AF148" s="226">
        <f>IFERROR(IF(RIGHT(VLOOKUP($A148,csapatok!$A:$BL,AF$271,FALSE),5)="Csere",VLOOKUP(LEFT(VLOOKUP($A148,csapatok!$A:$BL,AF$271,FALSE),LEN(VLOOKUP($A148,csapatok!$A:$BL,AF$271,FALSE))-6),'csapat-ranglista'!$A:$CC,AF$272,FALSE)/8,VLOOKUP(VLOOKUP($A148,csapatok!$A:$BL,AF$271,FALSE),'csapat-ranglista'!$A:$CC,AF$272,FALSE)/4),0)</f>
        <v>0</v>
      </c>
      <c r="AG148" s="226">
        <f>IFERROR(IF(RIGHT(VLOOKUP($A148,csapatok!$A:$BL,AG$271,FALSE),5)="Csere",VLOOKUP(LEFT(VLOOKUP($A148,csapatok!$A:$BL,AG$271,FALSE),LEN(VLOOKUP($A148,csapatok!$A:$BL,AG$271,FALSE))-6),'csapat-ranglista'!$A:$CC,AG$272,FALSE)/8,VLOOKUP(VLOOKUP($A148,csapatok!$A:$BL,AG$271,FALSE),'csapat-ranglista'!$A:$CC,AG$272,FALSE)/4),0)</f>
        <v>0</v>
      </c>
      <c r="AH148" s="226">
        <f>IFERROR(IF(RIGHT(VLOOKUP($A148,csapatok!$A:$BL,AH$271,FALSE),5)="Csere",VLOOKUP(LEFT(VLOOKUP($A148,csapatok!$A:$BL,AH$271,FALSE),LEN(VLOOKUP($A148,csapatok!$A:$BL,AH$271,FALSE))-6),'csapat-ranglista'!$A:$CC,AH$272,FALSE)/8,VLOOKUP(VLOOKUP($A148,csapatok!$A:$BL,AH$271,FALSE),'csapat-ranglista'!$A:$CC,AH$272,FALSE)/4),0)</f>
        <v>0</v>
      </c>
      <c r="AI148" s="226">
        <f>IFERROR(IF(RIGHT(VLOOKUP($A148,csapatok!$A:$BL,AI$271,FALSE),5)="Csere",VLOOKUP(LEFT(VLOOKUP($A148,csapatok!$A:$BL,AI$271,FALSE),LEN(VLOOKUP($A148,csapatok!$A:$BL,AI$271,FALSE))-6),'csapat-ranglista'!$A:$CC,AI$272,FALSE)/8,VLOOKUP(VLOOKUP($A148,csapatok!$A:$BL,AI$271,FALSE),'csapat-ranglista'!$A:$CC,AI$272,FALSE)/4),0)</f>
        <v>0</v>
      </c>
      <c r="AJ148" s="226">
        <f>IFERROR(IF(RIGHT(VLOOKUP($A148,csapatok!$A:$BL,AJ$271,FALSE),5)="Csere",VLOOKUP(LEFT(VLOOKUP($A148,csapatok!$A:$BL,AJ$271,FALSE),LEN(VLOOKUP($A148,csapatok!$A:$BL,AJ$271,FALSE))-6),'csapat-ranglista'!$A:$CC,AJ$272,FALSE)/8,VLOOKUP(VLOOKUP($A148,csapatok!$A:$BL,AJ$271,FALSE),'csapat-ranglista'!$A:$CC,AJ$272,FALSE)/2),0)</f>
        <v>0</v>
      </c>
      <c r="AK148" s="226">
        <f>IFERROR(IF(RIGHT(VLOOKUP($A148,csapatok!$A:$CN,AK$271,FALSE),5)="Csere",VLOOKUP(LEFT(VLOOKUP($A148,csapatok!$A:$CN,AK$271,FALSE),LEN(VLOOKUP($A148,csapatok!$A:$CN,AK$271,FALSE))-6),'csapat-ranglista'!$A:$CC,AK$272,FALSE)/8,VLOOKUP(VLOOKUP($A148,csapatok!$A:$CN,AK$271,FALSE),'csapat-ranglista'!$A:$CC,AK$272,FALSE)/4),0)</f>
        <v>0</v>
      </c>
      <c r="AL148" s="226">
        <f>IFERROR(IF(RIGHT(VLOOKUP($A148,csapatok!$A:$CN,AL$271,FALSE),5)="Csere",VLOOKUP(LEFT(VLOOKUP($A148,csapatok!$A:$CN,AL$271,FALSE),LEN(VLOOKUP($A148,csapatok!$A:$CN,AL$271,FALSE))-6),'csapat-ranglista'!$A:$CC,AL$272,FALSE)/8,VLOOKUP(VLOOKUP($A148,csapatok!$A:$CN,AL$271,FALSE),'csapat-ranglista'!$A:$CC,AL$272,FALSE)/4),0)</f>
        <v>0</v>
      </c>
      <c r="AM148" s="226">
        <f>IFERROR(IF(RIGHT(VLOOKUP($A148,csapatok!$A:$CN,AM$271,FALSE),5)="Csere",VLOOKUP(LEFT(VLOOKUP($A148,csapatok!$A:$CN,AM$271,FALSE),LEN(VLOOKUP($A148,csapatok!$A:$CN,AM$271,FALSE))-6),'csapat-ranglista'!$A:$CC,AM$272,FALSE)/8,VLOOKUP(VLOOKUP($A148,csapatok!$A:$CN,AM$271,FALSE),'csapat-ranglista'!$A:$CC,AM$272,FALSE)/4),0)</f>
        <v>0</v>
      </c>
      <c r="AN148" s="226">
        <f>IFERROR(IF(RIGHT(VLOOKUP($A148,csapatok!$A:$CN,AN$271,FALSE),5)="Csere",VLOOKUP(LEFT(VLOOKUP($A148,csapatok!$A:$CN,AN$271,FALSE),LEN(VLOOKUP($A148,csapatok!$A:$CN,AN$271,FALSE))-6),'csapat-ranglista'!$A:$CC,AN$272,FALSE)/8,VLOOKUP(VLOOKUP($A148,csapatok!$A:$CN,AN$271,FALSE),'csapat-ranglista'!$A:$CC,AN$272,FALSE)/4),0)</f>
        <v>0</v>
      </c>
      <c r="AO148" s="226">
        <f>IFERROR(IF(RIGHT(VLOOKUP($A148,csapatok!$A:$CN,AO$271,FALSE),5)="Csere",VLOOKUP(LEFT(VLOOKUP($A148,csapatok!$A:$CN,AO$271,FALSE),LEN(VLOOKUP($A148,csapatok!$A:$CN,AO$271,FALSE))-6),'csapat-ranglista'!$A:$CC,AO$272,FALSE)/8,VLOOKUP(VLOOKUP($A148,csapatok!$A:$CN,AO$271,FALSE),'csapat-ranglista'!$A:$CC,AO$272,FALSE)/4),0)</f>
        <v>0</v>
      </c>
      <c r="AP148" s="226">
        <f>IFERROR(IF(RIGHT(VLOOKUP($A148,csapatok!$A:$CN,AP$271,FALSE),5)="Csere",VLOOKUP(LEFT(VLOOKUP($A148,csapatok!$A:$CN,AP$271,FALSE),LEN(VLOOKUP($A148,csapatok!$A:$CN,AP$271,FALSE))-6),'csapat-ranglista'!$A:$CC,AP$272,FALSE)/8,VLOOKUP(VLOOKUP($A148,csapatok!$A:$CN,AP$271,FALSE),'csapat-ranglista'!$A:$CC,AP$272,FALSE)/4),0)</f>
        <v>0</v>
      </c>
      <c r="AQ148" s="226">
        <f>IFERROR(IF(RIGHT(VLOOKUP($A148,csapatok!$A:$CN,AQ$271,FALSE),5)="Csere",VLOOKUP(LEFT(VLOOKUP($A148,csapatok!$A:$CN,AQ$271,FALSE),LEN(VLOOKUP($A148,csapatok!$A:$CN,AQ$271,FALSE))-6),'csapat-ranglista'!$A:$CC,AQ$272,FALSE)/8,VLOOKUP(VLOOKUP($A148,csapatok!$A:$CN,AQ$271,FALSE),'csapat-ranglista'!$A:$CC,AQ$272,FALSE)/4),0)</f>
        <v>0</v>
      </c>
      <c r="AR148" s="226">
        <f>IFERROR(IF(RIGHT(VLOOKUP($A148,csapatok!$A:$CN,AR$271,FALSE),5)="Csere",VLOOKUP(LEFT(VLOOKUP($A148,csapatok!$A:$CN,AR$271,FALSE),LEN(VLOOKUP($A148,csapatok!$A:$CN,AR$271,FALSE))-6),'csapat-ranglista'!$A:$CC,AR$272,FALSE)/8,VLOOKUP(VLOOKUP($A148,csapatok!$A:$CN,AR$271,FALSE),'csapat-ranglista'!$A:$CC,AR$272,FALSE)/4),0)</f>
        <v>0</v>
      </c>
      <c r="AS148" s="226">
        <f>IFERROR(IF(RIGHT(VLOOKUP($A148,csapatok!$A:$CN,AS$271,FALSE),5)="Csere",VLOOKUP(LEFT(VLOOKUP($A148,csapatok!$A:$CN,AS$271,FALSE),LEN(VLOOKUP($A148,csapatok!$A:$CN,AS$271,FALSE))-6),'csapat-ranglista'!$A:$CC,AS$272,FALSE)/8,VLOOKUP(VLOOKUP($A148,csapatok!$A:$CN,AS$271,FALSE),'csapat-ranglista'!$A:$CC,AS$272,FALSE)/4),0)</f>
        <v>0</v>
      </c>
      <c r="AT148" s="226">
        <f>IFERROR(IF(RIGHT(VLOOKUP($A148,csapatok!$A:$CN,AT$271,FALSE),5)="Csere",VLOOKUP(LEFT(VLOOKUP($A148,csapatok!$A:$CN,AT$271,FALSE),LEN(VLOOKUP($A148,csapatok!$A:$CN,AT$271,FALSE))-6),'csapat-ranglista'!$A:$CC,AT$272,FALSE)/8,VLOOKUP(VLOOKUP($A148,csapatok!$A:$CN,AT$271,FALSE),'csapat-ranglista'!$A:$CC,AT$272,FALSE)/4),0)</f>
        <v>0</v>
      </c>
      <c r="AU148" s="226">
        <f>IFERROR(IF(RIGHT(VLOOKUP($A148,csapatok!$A:$CN,AU$271,FALSE),5)="Csere",VLOOKUP(LEFT(VLOOKUP($A148,csapatok!$A:$CN,AU$271,FALSE),LEN(VLOOKUP($A148,csapatok!$A:$CN,AU$271,FALSE))-6),'csapat-ranglista'!$A:$CC,AU$272,FALSE)/8,VLOOKUP(VLOOKUP($A148,csapatok!$A:$CN,AU$271,FALSE),'csapat-ranglista'!$A:$CC,AU$272,FALSE)/4),0)</f>
        <v>0.49977044154560329</v>
      </c>
      <c r="AV148" s="226">
        <f>IFERROR(IF(RIGHT(VLOOKUP($A148,csapatok!$A:$CN,AV$271,FALSE),5)="Csere",VLOOKUP(LEFT(VLOOKUP($A148,csapatok!$A:$CN,AV$271,FALSE),LEN(VLOOKUP($A148,csapatok!$A:$CN,AV$271,FALSE))-6),'csapat-ranglista'!$A:$CC,AV$272,FALSE)/8,VLOOKUP(VLOOKUP($A148,csapatok!$A:$CN,AV$271,FALSE),'csapat-ranglista'!$A:$CC,AV$272,FALSE)/4),0)</f>
        <v>0</v>
      </c>
      <c r="AW148" s="226">
        <f>IFERROR(IF(RIGHT(VLOOKUP($A148,csapatok!$A:$CN,AW$271,FALSE),5)="Csere",VLOOKUP(LEFT(VLOOKUP($A148,csapatok!$A:$CN,AW$271,FALSE),LEN(VLOOKUP($A148,csapatok!$A:$CN,AW$271,FALSE))-6),'csapat-ranglista'!$A:$CC,AW$272,FALSE)/8,VLOOKUP(VLOOKUP($A148,csapatok!$A:$CN,AW$271,FALSE),'csapat-ranglista'!$A:$CC,AW$272,FALSE)/4),0)</f>
        <v>0</v>
      </c>
      <c r="AX148" s="226">
        <f>IFERROR(IF(RIGHT(VLOOKUP($A148,csapatok!$A:$CN,AX$271,FALSE),5)="Csere",VLOOKUP(LEFT(VLOOKUP($A148,csapatok!$A:$CN,AX$271,FALSE),LEN(VLOOKUP($A148,csapatok!$A:$CN,AX$271,FALSE))-6),'csapat-ranglista'!$A:$CC,AX$272,FALSE)/8,VLOOKUP(VLOOKUP($A148,csapatok!$A:$CN,AX$271,FALSE),'csapat-ranglista'!$A:$CC,AX$272,FALSE)/4),0)</f>
        <v>0</v>
      </c>
      <c r="AY148" s="226">
        <f>IFERROR(IF(RIGHT(VLOOKUP($A148,csapatok!$A:$GR,AY$271,FALSE),5)="Csere",VLOOKUP(LEFT(VLOOKUP($A148,csapatok!$A:$GR,AY$271,FALSE),LEN(VLOOKUP($A148,csapatok!$A:$GR,AY$271,FALSE))-6),'csapat-ranglista'!$A:$CC,AY$272,FALSE)/8,VLOOKUP(VLOOKUP($A148,csapatok!$A:$GR,AY$271,FALSE),'csapat-ranglista'!$A:$CC,AY$272,FALSE)/4),0)</f>
        <v>0</v>
      </c>
      <c r="AZ148" s="226">
        <f>IFERROR(IF(RIGHT(VLOOKUP($A148,csapatok!$A:$GR,AZ$271,FALSE),5)="Csere",VLOOKUP(LEFT(VLOOKUP($A148,csapatok!$A:$GR,AZ$271,FALSE),LEN(VLOOKUP($A148,csapatok!$A:$GR,AZ$271,FALSE))-6),'csapat-ranglista'!$A:$CC,AZ$272,FALSE)/8,VLOOKUP(VLOOKUP($A148,csapatok!$A:$GR,AZ$271,FALSE),'csapat-ranglista'!$A:$CC,AZ$272,FALSE)/4),0)</f>
        <v>0</v>
      </c>
      <c r="BA148" s="226">
        <f>IFERROR(IF(RIGHT(VLOOKUP($A148,csapatok!$A:$GR,BA$271,FALSE),5)="Csere",VLOOKUP(LEFT(VLOOKUP($A148,csapatok!$A:$GR,BA$271,FALSE),LEN(VLOOKUP($A148,csapatok!$A:$GR,BA$271,FALSE))-6),'csapat-ranglista'!$A:$CC,BA$272,FALSE)/8,VLOOKUP(VLOOKUP($A148,csapatok!$A:$GR,BA$271,FALSE),'csapat-ranglista'!$A:$CC,BA$272,FALSE)/4),0)</f>
        <v>0</v>
      </c>
      <c r="BB148" s="226">
        <f>IFERROR(IF(RIGHT(VLOOKUP($A148,csapatok!$A:$GR,BB$271,FALSE),5)="Csere",VLOOKUP(LEFT(VLOOKUP($A148,csapatok!$A:$GR,BB$271,FALSE),LEN(VLOOKUP($A148,csapatok!$A:$GR,BB$271,FALSE))-6),'csapat-ranglista'!$A:$CC,BB$272,FALSE)/8,VLOOKUP(VLOOKUP($A148,csapatok!$A:$GR,BB$271,FALSE),'csapat-ranglista'!$A:$CC,BB$272,FALSE)/4),0)</f>
        <v>0</v>
      </c>
      <c r="BC148" s="227">
        <f>versenyek!$ES$11*IFERROR(VLOOKUP(VLOOKUP($A148,versenyek!ER:ET,3,FALSE),szabalyok!$A$16:$B$23,2,FALSE)/4,0)</f>
        <v>0</v>
      </c>
      <c r="BD148" s="227">
        <f>versenyek!$EV$11*IFERROR(VLOOKUP(VLOOKUP($A148,versenyek!EU:EW,3,FALSE),szabalyok!$A$16:$B$23,2,FALSE)/4,0)</f>
        <v>0</v>
      </c>
      <c r="BE148" s="226">
        <f>IFERROR(IF(RIGHT(VLOOKUP($A148,csapatok!$A:$GR,BE$271,FALSE),5)="Csere",VLOOKUP(LEFT(VLOOKUP($A148,csapatok!$A:$GR,BE$271,FALSE),LEN(VLOOKUP($A148,csapatok!$A:$GR,BE$271,FALSE))-6),'csapat-ranglista'!$A:$CC,BE$272,FALSE)/8,VLOOKUP(VLOOKUP($A148,csapatok!$A:$GR,BE$271,FALSE),'csapat-ranglista'!$A:$CC,BE$272,FALSE)/4),0)</f>
        <v>0</v>
      </c>
      <c r="BF148" s="226">
        <f>IFERROR(IF(RIGHT(VLOOKUP($A148,csapatok!$A:$GR,BF$271,FALSE),5)="Csere",VLOOKUP(LEFT(VLOOKUP($A148,csapatok!$A:$GR,BF$271,FALSE),LEN(VLOOKUP($A148,csapatok!$A:$GR,BF$271,FALSE))-6),'csapat-ranglista'!$A:$CC,BF$272,FALSE)/8,VLOOKUP(VLOOKUP($A148,csapatok!$A:$GR,BF$271,FALSE),'csapat-ranglista'!$A:$CC,BF$272,FALSE)/4),0)</f>
        <v>0</v>
      </c>
      <c r="BG148" s="226">
        <f>IFERROR(IF(RIGHT(VLOOKUP($A148,csapatok!$A:$GR,BG$271,FALSE),5)="Csere",VLOOKUP(LEFT(VLOOKUP($A148,csapatok!$A:$GR,BG$271,FALSE),LEN(VLOOKUP($A148,csapatok!$A:$GR,BG$271,FALSE))-6),'csapat-ranglista'!$A:$CC,BG$272,FALSE)/8,VLOOKUP(VLOOKUP($A148,csapatok!$A:$GR,BG$271,FALSE),'csapat-ranglista'!$A:$CC,BG$272,FALSE)/4),0)</f>
        <v>0</v>
      </c>
      <c r="BH148" s="226">
        <f>IFERROR(IF(RIGHT(VLOOKUP($A148,csapatok!$A:$GR,BH$271,FALSE),5)="Csere",VLOOKUP(LEFT(VLOOKUP($A148,csapatok!$A:$GR,BH$271,FALSE),LEN(VLOOKUP($A148,csapatok!$A:$GR,BH$271,FALSE))-6),'csapat-ranglista'!$A:$CC,BH$272,FALSE)/8,VLOOKUP(VLOOKUP($A148,csapatok!$A:$GR,BH$271,FALSE),'csapat-ranglista'!$A:$CC,BH$272,FALSE)/4),0)</f>
        <v>0</v>
      </c>
      <c r="BI148" s="226">
        <f>IFERROR(IF(RIGHT(VLOOKUP($A148,csapatok!$A:$GR,BI$271,FALSE),5)="Csere",VLOOKUP(LEFT(VLOOKUP($A148,csapatok!$A:$GR,BI$271,FALSE),LEN(VLOOKUP($A148,csapatok!$A:$GR,BI$271,FALSE))-6),'csapat-ranglista'!$A:$CC,BI$272,FALSE)/8,VLOOKUP(VLOOKUP($A148,csapatok!$A:$GR,BI$271,FALSE),'csapat-ranglista'!$A:$CC,BI$272,FALSE)/4),0)</f>
        <v>0</v>
      </c>
      <c r="BJ148" s="226">
        <f>IFERROR(IF(RIGHT(VLOOKUP($A148,csapatok!$A:$GR,BJ$271,FALSE),5)="Csere",VLOOKUP(LEFT(VLOOKUP($A148,csapatok!$A:$GR,BJ$271,FALSE),LEN(VLOOKUP($A148,csapatok!$A:$GR,BJ$271,FALSE))-6),'csapat-ranglista'!$A:$CC,BJ$272,FALSE)/8,VLOOKUP(VLOOKUP($A148,csapatok!$A:$GR,BJ$271,FALSE),'csapat-ranglista'!$A:$CC,BJ$272,FALSE)/4),0)</f>
        <v>0</v>
      </c>
      <c r="BK148" s="226">
        <f>IFERROR(IF(RIGHT(VLOOKUP($A148,csapatok!$A:$GR,BK$271,FALSE),5)="Csere",VLOOKUP(LEFT(VLOOKUP($A148,csapatok!$A:$GR,BK$271,FALSE),LEN(VLOOKUP($A148,csapatok!$A:$GR,BK$271,FALSE))-6),'csapat-ranglista'!$A:$CC,BK$272,FALSE)/8,VLOOKUP(VLOOKUP($A148,csapatok!$A:$GR,BK$271,FALSE),'csapat-ranglista'!$A:$CC,BK$272,FALSE)/4),0)</f>
        <v>0</v>
      </c>
      <c r="BL148" s="226">
        <f>IFERROR(IF(RIGHT(VLOOKUP($A148,csapatok!$A:$GR,BL$271,FALSE),5)="Csere",VLOOKUP(LEFT(VLOOKUP($A148,csapatok!$A:$GR,BL$271,FALSE),LEN(VLOOKUP($A148,csapatok!$A:$GR,BL$271,FALSE))-6),'csapat-ranglista'!$A:$CC,BL$272,FALSE)/8,VLOOKUP(VLOOKUP($A148,csapatok!$A:$GR,BL$271,FALSE),'csapat-ranglista'!$A:$CC,BL$272,FALSE)/4),0)</f>
        <v>0</v>
      </c>
      <c r="BM148" s="226">
        <f>IFERROR(IF(RIGHT(VLOOKUP($A148,csapatok!$A:$GR,BM$271,FALSE),5)="Csere",VLOOKUP(LEFT(VLOOKUP($A148,csapatok!$A:$GR,BM$271,FALSE),LEN(VLOOKUP($A148,csapatok!$A:$GR,BM$271,FALSE))-6),'csapat-ranglista'!$A:$CC,BM$272,FALSE)/8,VLOOKUP(VLOOKUP($A148,csapatok!$A:$GR,BM$271,FALSE),'csapat-ranglista'!$A:$CC,BM$272,FALSE)/4),0)</f>
        <v>0</v>
      </c>
      <c r="BN148" s="226">
        <f>IFERROR(IF(RIGHT(VLOOKUP($A148,csapatok!$A:$GR,BN$271,FALSE),5)="Csere",VLOOKUP(LEFT(VLOOKUP($A148,csapatok!$A:$GR,BN$271,FALSE),LEN(VLOOKUP($A148,csapatok!$A:$GR,BN$271,FALSE))-6),'csapat-ranglista'!$A:$CC,BN$272,FALSE)/8,VLOOKUP(VLOOKUP($A148,csapatok!$A:$GR,BN$271,FALSE),'csapat-ranglista'!$A:$CC,BN$272,FALSE)/4),0)</f>
        <v>0</v>
      </c>
      <c r="BO148" s="226">
        <f>IFERROR(IF(RIGHT(VLOOKUP($A148,csapatok!$A:$GR,BO$271,FALSE),5)="Csere",VLOOKUP(LEFT(VLOOKUP($A148,csapatok!$A:$GR,BO$271,FALSE),LEN(VLOOKUP($A148,csapatok!$A:$GR,BO$271,FALSE))-6),'csapat-ranglista'!$A:$CC,BO$272,FALSE)/8,VLOOKUP(VLOOKUP($A148,csapatok!$A:$GR,BO$271,FALSE),'csapat-ranglista'!$A:$CC,BO$272,FALSE)/4),0)</f>
        <v>0</v>
      </c>
      <c r="BP148" s="226">
        <f>IFERROR(IF(RIGHT(VLOOKUP($A148,csapatok!$A:$GR,BP$271,FALSE),5)="Csere",VLOOKUP(LEFT(VLOOKUP($A148,csapatok!$A:$GR,BP$271,FALSE),LEN(VLOOKUP($A148,csapatok!$A:$GR,BP$271,FALSE))-6),'csapat-ranglista'!$A:$CC,BP$272,FALSE)/8,VLOOKUP(VLOOKUP($A148,csapatok!$A:$GR,BP$271,FALSE),'csapat-ranglista'!$A:$CC,BP$272,FALSE)/4),0)</f>
        <v>0</v>
      </c>
      <c r="BQ148" s="226">
        <f>IFERROR(IF(RIGHT(VLOOKUP($A148,csapatok!$A:$GR,BQ$271,FALSE),5)="Csere",VLOOKUP(LEFT(VLOOKUP($A148,csapatok!$A:$GR,BQ$271,FALSE),LEN(VLOOKUP($A148,csapatok!$A:$GR,BQ$271,FALSE))-6),'csapat-ranglista'!$A:$CC,BQ$272,FALSE)/8,VLOOKUP(VLOOKUP($A148,csapatok!$A:$GR,BQ$271,FALSE),'csapat-ranglista'!$A:$CC,BQ$272,FALSE)/4),0)</f>
        <v>0</v>
      </c>
      <c r="BR148" s="226">
        <f>IFERROR(IF(RIGHT(VLOOKUP($A148,csapatok!$A:$GR,BR$271,FALSE),5)="Csere",VLOOKUP(LEFT(VLOOKUP($A148,csapatok!$A:$GR,BR$271,FALSE),LEN(VLOOKUP($A148,csapatok!$A:$GR,BR$271,FALSE))-6),'csapat-ranglista'!$A:$CC,BR$272,FALSE)/8,VLOOKUP(VLOOKUP($A148,csapatok!$A:$GR,BR$271,FALSE),'csapat-ranglista'!$A:$CC,BR$272,FALSE)/4),0)</f>
        <v>0</v>
      </c>
      <c r="BS148" s="226">
        <f>IFERROR(IF(RIGHT(VLOOKUP($A148,csapatok!$A:$GR,BS$271,FALSE),5)="Csere",VLOOKUP(LEFT(VLOOKUP($A148,csapatok!$A:$GR,BS$271,FALSE),LEN(VLOOKUP($A148,csapatok!$A:$GR,BS$271,FALSE))-6),'csapat-ranglista'!$A:$CC,BS$272,FALSE)/8,VLOOKUP(VLOOKUP($A148,csapatok!$A:$GR,BS$271,FALSE),'csapat-ranglista'!$A:$CC,BS$272,FALSE)/4),0)</f>
        <v>0</v>
      </c>
      <c r="BT148" s="226">
        <f>IFERROR(IF(RIGHT(VLOOKUP($A148,csapatok!$A:$GR,BT$271,FALSE),5)="Csere",VLOOKUP(LEFT(VLOOKUP($A148,csapatok!$A:$GR,BT$271,FALSE),LEN(VLOOKUP($A148,csapatok!$A:$GR,BT$271,FALSE))-6),'csapat-ranglista'!$A:$CC,BT$272,FALSE)/8,VLOOKUP(VLOOKUP($A148,csapatok!$A:$GR,BT$271,FALSE),'csapat-ranglista'!$A:$CC,BT$272,FALSE)/4),0)</f>
        <v>0</v>
      </c>
      <c r="BU148" s="226">
        <f>IFERROR(IF(RIGHT(VLOOKUP($A148,csapatok!$A:$GR,BU$271,FALSE),5)="Csere",VLOOKUP(LEFT(VLOOKUP($A148,csapatok!$A:$GR,BU$271,FALSE),LEN(VLOOKUP($A148,csapatok!$A:$GR,BU$271,FALSE))-6),'csapat-ranglista'!$A:$CC,BU$272,FALSE)/8,VLOOKUP(VLOOKUP($A148,csapatok!$A:$GR,BU$271,FALSE),'csapat-ranglista'!$A:$CC,BU$272,FALSE)/4),0)</f>
        <v>0</v>
      </c>
      <c r="BV148" s="226">
        <f>IFERROR(IF(RIGHT(VLOOKUP($A148,csapatok!$A:$GR,BV$271,FALSE),5)="Csere",VLOOKUP(LEFT(VLOOKUP($A148,csapatok!$A:$GR,BV$271,FALSE),LEN(VLOOKUP($A148,csapatok!$A:$GR,BV$271,FALSE))-6),'csapat-ranglista'!$A:$CC,BV$272,FALSE)/8,VLOOKUP(VLOOKUP($A148,csapatok!$A:$GR,BV$271,FALSE),'csapat-ranglista'!$A:$CC,BV$272,FALSE)/4),0)</f>
        <v>0</v>
      </c>
      <c r="BW148" s="226">
        <f>IFERROR(IF(RIGHT(VLOOKUP($A148,csapatok!$A:$GR,BW$271,FALSE),5)="Csere",VLOOKUP(LEFT(VLOOKUP($A148,csapatok!$A:$GR,BW$271,FALSE),LEN(VLOOKUP($A148,csapatok!$A:$GR,BW$271,FALSE))-6),'csapat-ranglista'!$A:$CC,BW$272,FALSE)/8,VLOOKUP(VLOOKUP($A148,csapatok!$A:$GR,BW$271,FALSE),'csapat-ranglista'!$A:$CC,BW$272,FALSE)/4),0)</f>
        <v>0</v>
      </c>
      <c r="BX148" s="226">
        <f>IFERROR(IF(RIGHT(VLOOKUP($A148,csapatok!$A:$GR,BX$271,FALSE),5)="Csere",VLOOKUP(LEFT(VLOOKUP($A148,csapatok!$A:$GR,BX$271,FALSE),LEN(VLOOKUP($A148,csapatok!$A:$GR,BX$271,FALSE))-6),'csapat-ranglista'!$A:$CC,BX$272,FALSE)/8,VLOOKUP(VLOOKUP($A148,csapatok!$A:$GR,BX$271,FALSE),'csapat-ranglista'!$A:$CC,BX$272,FALSE)/4),0)</f>
        <v>0</v>
      </c>
      <c r="BY148" s="226">
        <f>IFERROR(IF(RIGHT(VLOOKUP($A148,csapatok!$A:$GR,BY$271,FALSE),5)="Csere",VLOOKUP(LEFT(VLOOKUP($A148,csapatok!$A:$GR,BY$271,FALSE),LEN(VLOOKUP($A148,csapatok!$A:$GR,BY$271,FALSE))-6),'csapat-ranglista'!$A:$CC,BY$272,FALSE)/8,VLOOKUP(VLOOKUP($A148,csapatok!$A:$GR,BY$271,FALSE),'csapat-ranglista'!$A:$CC,BY$272,FALSE)/4),0)</f>
        <v>0</v>
      </c>
      <c r="BZ148" s="226">
        <f>IFERROR(IF(RIGHT(VLOOKUP($A148,csapatok!$A:$GR,BZ$271,FALSE),5)="Csere",VLOOKUP(LEFT(VLOOKUP($A148,csapatok!$A:$GR,BZ$271,FALSE),LEN(VLOOKUP($A148,csapatok!$A:$GR,BZ$271,FALSE))-6),'csapat-ranglista'!$A:$CC,BZ$272,FALSE)/8,VLOOKUP(VLOOKUP($A148,csapatok!$A:$GR,BZ$271,FALSE),'csapat-ranglista'!$A:$CC,BZ$272,FALSE)/4),0)</f>
        <v>0</v>
      </c>
      <c r="CA148" s="226">
        <f>IFERROR(IF(RIGHT(VLOOKUP($A148,csapatok!$A:$GR,CA$271,FALSE),5)="Csere",VLOOKUP(LEFT(VLOOKUP($A148,csapatok!$A:$GR,CA$271,FALSE),LEN(VLOOKUP($A148,csapatok!$A:$GR,CA$271,FALSE))-6),'csapat-ranglista'!$A:$CC,CA$272,FALSE)/8,VLOOKUP(VLOOKUP($A148,csapatok!$A:$GR,CA$271,FALSE),'csapat-ranglista'!$A:$CC,CA$272,FALSE)/4),0)</f>
        <v>0</v>
      </c>
      <c r="CB148" s="226">
        <f>IFERROR(IF(RIGHT(VLOOKUP($A148,csapatok!$A:$GR,CB$271,FALSE),5)="Csere",VLOOKUP(LEFT(VLOOKUP($A148,csapatok!$A:$GR,CB$271,FALSE),LEN(VLOOKUP($A148,csapatok!$A:$GR,CB$271,FALSE))-6),'csapat-ranglista'!$A:$CC,CB$272,FALSE)/8,VLOOKUP(VLOOKUP($A148,csapatok!$A:$GR,CB$271,FALSE),'csapat-ranglista'!$A:$CC,CB$272,FALSE)/4),0)</f>
        <v>0</v>
      </c>
      <c r="CC148" s="226">
        <f>IFERROR(IF(RIGHT(VLOOKUP($A148,csapatok!$A:$GR,CC$271,FALSE),5)="Csere",VLOOKUP(LEFT(VLOOKUP($A148,csapatok!$A:$GR,CC$271,FALSE),LEN(VLOOKUP($A148,csapatok!$A:$GR,CC$271,FALSE))-6),'csapat-ranglista'!$A:$CC,CC$272,FALSE)/8,VLOOKUP(VLOOKUP($A148,csapatok!$A:$GR,CC$271,FALSE),'csapat-ranglista'!$A:$CC,CC$272,FALSE)/4),0)</f>
        <v>0</v>
      </c>
      <c r="CD148" s="226">
        <f>IFERROR(IF(RIGHT(VLOOKUP($A148,csapatok!$A:$GR,CD$271,FALSE),5)="Csere",VLOOKUP(LEFT(VLOOKUP($A148,csapatok!$A:$GR,CD$271,FALSE),LEN(VLOOKUP($A148,csapatok!$A:$GR,CD$271,FALSE))-6),'csapat-ranglista'!$A:$CC,CD$272,FALSE)/8,VLOOKUP(VLOOKUP($A148,csapatok!$A:$GR,CD$271,FALSE),'csapat-ranglista'!$A:$CC,CD$272,FALSE)/4),0)</f>
        <v>0</v>
      </c>
      <c r="CE148" s="226">
        <f>IFERROR(IF(RIGHT(VLOOKUP($A148,csapatok!$A:$GR,CE$271,FALSE),5)="Csere",VLOOKUP(LEFT(VLOOKUP($A148,csapatok!$A:$GR,CE$271,FALSE),LEN(VLOOKUP($A148,csapatok!$A:$GR,CE$271,FALSE))-6),'csapat-ranglista'!$A:$CC,CE$272,FALSE)/8,VLOOKUP(VLOOKUP($A148,csapatok!$A:$GR,CE$271,FALSE),'csapat-ranglista'!$A:$CC,CE$272,FALSE)/4),0)</f>
        <v>0</v>
      </c>
      <c r="CF148" s="226">
        <f>IFERROR(IF(RIGHT(VLOOKUP($A148,csapatok!$A:$GR,CF$271,FALSE),5)="Csere",VLOOKUP(LEFT(VLOOKUP($A148,csapatok!$A:$GR,CF$271,FALSE),LEN(VLOOKUP($A148,csapatok!$A:$GR,CF$271,FALSE))-6),'csapat-ranglista'!$A:$CC,CF$272,FALSE)/8,VLOOKUP(VLOOKUP($A148,csapatok!$A:$GR,CF$271,FALSE),'csapat-ranglista'!$A:$CC,CF$272,FALSE)/4),0)</f>
        <v>0</v>
      </c>
      <c r="CG148" s="226">
        <f>IFERROR(IF(RIGHT(VLOOKUP($A148,csapatok!$A:$GR,CG$271,FALSE),5)="Csere",VLOOKUP(LEFT(VLOOKUP($A148,csapatok!$A:$GR,CG$271,FALSE),LEN(VLOOKUP($A148,csapatok!$A:$GR,CG$271,FALSE))-6),'csapat-ranglista'!$A:$CC,CG$272,FALSE)/8,VLOOKUP(VLOOKUP($A148,csapatok!$A:$GR,CG$271,FALSE),'csapat-ranglista'!$A:$CC,CG$272,FALSE)/4),0)</f>
        <v>0</v>
      </c>
      <c r="CH148" s="226">
        <f>IFERROR(IF(RIGHT(VLOOKUP($A148,csapatok!$A:$GR,CH$271,FALSE),5)="Csere",VLOOKUP(LEFT(VLOOKUP($A148,csapatok!$A:$GR,CH$271,FALSE),LEN(VLOOKUP($A148,csapatok!$A:$GR,CH$271,FALSE))-6),'csapat-ranglista'!$A:$CC,CH$272,FALSE)/8,VLOOKUP(VLOOKUP($A148,csapatok!$A:$GR,CH$271,FALSE),'csapat-ranglista'!$A:$CC,CH$272,FALSE)/4),0)</f>
        <v>0</v>
      </c>
      <c r="CI148" s="226">
        <f>IFERROR(IF(RIGHT(VLOOKUP($A148,csapatok!$A:$GR,CI$271,FALSE),5)="Csere",VLOOKUP(LEFT(VLOOKUP($A148,csapatok!$A:$GR,CI$271,FALSE),LEN(VLOOKUP($A148,csapatok!$A:$GR,CI$271,FALSE))-6),'csapat-ranglista'!$A:$CC,CI$272,FALSE)/8,VLOOKUP(VLOOKUP($A148,csapatok!$A:$GR,CI$271,FALSE),'csapat-ranglista'!$A:$CC,CI$272,FALSE)/4),0)</f>
        <v>0</v>
      </c>
      <c r="CJ148" s="227">
        <f>versenyek!$IQ$11*IFERROR(VLOOKUP(VLOOKUP($A148,versenyek!IP:IR,3,FALSE),szabalyok!$A$16:$B$23,2,FALSE)/4,0)</f>
        <v>0</v>
      </c>
      <c r="CK148" s="227">
        <f>versenyek!$IT$11*IFERROR(VLOOKUP(VLOOKUP($A148,versenyek!IS:IU,3,FALSE),szabalyok!$A$16:$B$23,2,FALSE)/4,0)</f>
        <v>0</v>
      </c>
      <c r="CL148" s="226"/>
      <c r="CM148" s="250">
        <f t="shared" si="6"/>
        <v>0</v>
      </c>
    </row>
    <row r="149" spans="1:91">
      <c r="A149" s="32" t="s">
        <v>346</v>
      </c>
      <c r="B149" s="132"/>
      <c r="C149" s="133" t="str">
        <f>IF(B149=0,"",IF(B149&lt;$C$1,"felnőtt","ifi"))</f>
        <v/>
      </c>
      <c r="D149" s="32" t="s">
        <v>101</v>
      </c>
      <c r="E149" s="47"/>
      <c r="F149" s="32">
        <v>0</v>
      </c>
      <c r="G149" s="32">
        <v>0</v>
      </c>
      <c r="H149" s="32">
        <v>0</v>
      </c>
      <c r="I149" s="32">
        <v>0</v>
      </c>
      <c r="J149" s="32">
        <v>0</v>
      </c>
      <c r="K149" s="32">
        <v>0</v>
      </c>
      <c r="L149" s="32">
        <v>0</v>
      </c>
      <c r="M149" s="32">
        <v>0</v>
      </c>
      <c r="N149" s="32">
        <v>0</v>
      </c>
      <c r="O149" s="32">
        <v>0</v>
      </c>
      <c r="P149" s="32">
        <v>0</v>
      </c>
      <c r="Q149" s="32">
        <v>0</v>
      </c>
      <c r="R149" s="32">
        <v>1.1711798507367186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f>IFERROR(IF(RIGHT(VLOOKUP($A149,csapatok!$A:$BL,X$271,FALSE),5)="Csere",VLOOKUP(LEFT(VLOOKUP($A149,csapatok!$A:$BL,X$271,FALSE),LEN(VLOOKUP($A149,csapatok!$A:$BL,X$271,FALSE))-6),'csapat-ranglista'!$A:$CC,X$272,FALSE)/8,VLOOKUP(VLOOKUP($A149,csapatok!$A:$BL,X$271,FALSE),'csapat-ranglista'!$A:$CC,X$272,FALSE)/4),0)</f>
        <v>0</v>
      </c>
      <c r="Y149" s="32">
        <f>IFERROR(IF(RIGHT(VLOOKUP($A149,csapatok!$A:$BL,Y$271,FALSE),5)="Csere",VLOOKUP(LEFT(VLOOKUP($A149,csapatok!$A:$BL,Y$271,FALSE),LEN(VLOOKUP($A149,csapatok!$A:$BL,Y$271,FALSE))-6),'csapat-ranglista'!$A:$CC,Y$272,FALSE)/8,VLOOKUP(VLOOKUP($A149,csapatok!$A:$BL,Y$271,FALSE),'csapat-ranglista'!$A:$CC,Y$272,FALSE)/4),0)</f>
        <v>0</v>
      </c>
      <c r="Z149" s="32">
        <f>IFERROR(IF(RIGHT(VLOOKUP($A149,csapatok!$A:$BL,Z$271,FALSE),5)="Csere",VLOOKUP(LEFT(VLOOKUP($A149,csapatok!$A:$BL,Z$271,FALSE),LEN(VLOOKUP($A149,csapatok!$A:$BL,Z$271,FALSE))-6),'csapat-ranglista'!$A:$CC,Z$272,FALSE)/8,VLOOKUP(VLOOKUP($A149,csapatok!$A:$BL,Z$271,FALSE),'csapat-ranglista'!$A:$CC,Z$272,FALSE)/4),0)</f>
        <v>0</v>
      </c>
      <c r="AA149" s="32">
        <f>IFERROR(IF(RIGHT(VLOOKUP($A149,csapatok!$A:$BL,AA$271,FALSE),5)="Csere",VLOOKUP(LEFT(VLOOKUP($A149,csapatok!$A:$BL,AA$271,FALSE),LEN(VLOOKUP($A149,csapatok!$A:$BL,AA$271,FALSE))-6),'csapat-ranglista'!$A:$CC,AA$272,FALSE)/8,VLOOKUP(VLOOKUP($A149,csapatok!$A:$BL,AA$271,FALSE),'csapat-ranglista'!$A:$CC,AA$272,FALSE)/4),0)</f>
        <v>0</v>
      </c>
      <c r="AB149" s="226">
        <f>IFERROR(IF(RIGHT(VLOOKUP($A149,csapatok!$A:$BL,AB$271,FALSE),5)="Csere",VLOOKUP(LEFT(VLOOKUP($A149,csapatok!$A:$BL,AB$271,FALSE),LEN(VLOOKUP($A149,csapatok!$A:$BL,AB$271,FALSE))-6),'csapat-ranglista'!$A:$CC,AB$272,FALSE)/8,VLOOKUP(VLOOKUP($A149,csapatok!$A:$BL,AB$271,FALSE),'csapat-ranglista'!$A:$CC,AB$272,FALSE)/4),0)</f>
        <v>0</v>
      </c>
      <c r="AC149" s="226">
        <f>IFERROR(IF(RIGHT(VLOOKUP($A149,csapatok!$A:$BL,AC$271,FALSE),5)="Csere",VLOOKUP(LEFT(VLOOKUP($A149,csapatok!$A:$BL,AC$271,FALSE),LEN(VLOOKUP($A149,csapatok!$A:$BL,AC$271,FALSE))-6),'csapat-ranglista'!$A:$CC,AC$272,FALSE)/8,VLOOKUP(VLOOKUP($A149,csapatok!$A:$BL,AC$271,FALSE),'csapat-ranglista'!$A:$CC,AC$272,FALSE)/4),0)</f>
        <v>0</v>
      </c>
      <c r="AD149" s="226">
        <f>IFERROR(IF(RIGHT(VLOOKUP($A149,csapatok!$A:$BL,AD$271,FALSE),5)="Csere",VLOOKUP(LEFT(VLOOKUP($A149,csapatok!$A:$BL,AD$271,FALSE),LEN(VLOOKUP($A149,csapatok!$A:$BL,AD$271,FALSE))-6),'csapat-ranglista'!$A:$CC,AD$272,FALSE)/8,VLOOKUP(VLOOKUP($A149,csapatok!$A:$BL,AD$271,FALSE),'csapat-ranglista'!$A:$CC,AD$272,FALSE)/4),0)</f>
        <v>0</v>
      </c>
      <c r="AE149" s="226">
        <f>IFERROR(IF(RIGHT(VLOOKUP($A149,csapatok!$A:$BL,AE$271,FALSE),5)="Csere",VLOOKUP(LEFT(VLOOKUP($A149,csapatok!$A:$BL,AE$271,FALSE),LEN(VLOOKUP($A149,csapatok!$A:$BL,AE$271,FALSE))-6),'csapat-ranglista'!$A:$CC,AE$272,FALSE)/8,VLOOKUP(VLOOKUP($A149,csapatok!$A:$BL,AE$271,FALSE),'csapat-ranglista'!$A:$CC,AE$272,FALSE)/4),0)</f>
        <v>0</v>
      </c>
      <c r="AF149" s="226">
        <f>IFERROR(IF(RIGHT(VLOOKUP($A149,csapatok!$A:$BL,AF$271,FALSE),5)="Csere",VLOOKUP(LEFT(VLOOKUP($A149,csapatok!$A:$BL,AF$271,FALSE),LEN(VLOOKUP($A149,csapatok!$A:$BL,AF$271,FALSE))-6),'csapat-ranglista'!$A:$CC,AF$272,FALSE)/8,VLOOKUP(VLOOKUP($A149,csapatok!$A:$BL,AF$271,FALSE),'csapat-ranglista'!$A:$CC,AF$272,FALSE)/4),0)</f>
        <v>0</v>
      </c>
      <c r="AG149" s="226">
        <f>IFERROR(IF(RIGHT(VLOOKUP($A149,csapatok!$A:$BL,AG$271,FALSE),5)="Csere",VLOOKUP(LEFT(VLOOKUP($A149,csapatok!$A:$BL,AG$271,FALSE),LEN(VLOOKUP($A149,csapatok!$A:$BL,AG$271,FALSE))-6),'csapat-ranglista'!$A:$CC,AG$272,FALSE)/8,VLOOKUP(VLOOKUP($A149,csapatok!$A:$BL,AG$271,FALSE),'csapat-ranglista'!$A:$CC,AG$272,FALSE)/4),0)</f>
        <v>0</v>
      </c>
      <c r="AH149" s="226">
        <f>IFERROR(IF(RIGHT(VLOOKUP($A149,csapatok!$A:$BL,AH$271,FALSE),5)="Csere",VLOOKUP(LEFT(VLOOKUP($A149,csapatok!$A:$BL,AH$271,FALSE),LEN(VLOOKUP($A149,csapatok!$A:$BL,AH$271,FALSE))-6),'csapat-ranglista'!$A:$CC,AH$272,FALSE)/8,VLOOKUP(VLOOKUP($A149,csapatok!$A:$BL,AH$271,FALSE),'csapat-ranglista'!$A:$CC,AH$272,FALSE)/4),0)</f>
        <v>0</v>
      </c>
      <c r="AI149" s="226">
        <f>IFERROR(IF(RIGHT(VLOOKUP($A149,csapatok!$A:$BL,AI$271,FALSE),5)="Csere",VLOOKUP(LEFT(VLOOKUP($A149,csapatok!$A:$BL,AI$271,FALSE),LEN(VLOOKUP($A149,csapatok!$A:$BL,AI$271,FALSE))-6),'csapat-ranglista'!$A:$CC,AI$272,FALSE)/8,VLOOKUP(VLOOKUP($A149,csapatok!$A:$BL,AI$271,FALSE),'csapat-ranglista'!$A:$CC,AI$272,FALSE)/4),0)</f>
        <v>0</v>
      </c>
      <c r="AJ149" s="226">
        <f>IFERROR(IF(RIGHT(VLOOKUP($A149,csapatok!$A:$BL,AJ$271,FALSE),5)="Csere",VLOOKUP(LEFT(VLOOKUP($A149,csapatok!$A:$BL,AJ$271,FALSE),LEN(VLOOKUP($A149,csapatok!$A:$BL,AJ$271,FALSE))-6),'csapat-ranglista'!$A:$CC,AJ$272,FALSE)/8,VLOOKUP(VLOOKUP($A149,csapatok!$A:$BL,AJ$271,FALSE),'csapat-ranglista'!$A:$CC,AJ$272,FALSE)/2),0)</f>
        <v>0</v>
      </c>
      <c r="AK149" s="226">
        <f>IFERROR(IF(RIGHT(VLOOKUP($A149,csapatok!$A:$CN,AK$271,FALSE),5)="Csere",VLOOKUP(LEFT(VLOOKUP($A149,csapatok!$A:$CN,AK$271,FALSE),LEN(VLOOKUP($A149,csapatok!$A:$CN,AK$271,FALSE))-6),'csapat-ranglista'!$A:$CC,AK$272,FALSE)/8,VLOOKUP(VLOOKUP($A149,csapatok!$A:$CN,AK$271,FALSE),'csapat-ranglista'!$A:$CC,AK$272,FALSE)/4),0)</f>
        <v>0</v>
      </c>
      <c r="AL149" s="226">
        <f>IFERROR(IF(RIGHT(VLOOKUP($A149,csapatok!$A:$CN,AL$271,FALSE),5)="Csere",VLOOKUP(LEFT(VLOOKUP($A149,csapatok!$A:$CN,AL$271,FALSE),LEN(VLOOKUP($A149,csapatok!$A:$CN,AL$271,FALSE))-6),'csapat-ranglista'!$A:$CC,AL$272,FALSE)/8,VLOOKUP(VLOOKUP($A149,csapatok!$A:$CN,AL$271,FALSE),'csapat-ranglista'!$A:$CC,AL$272,FALSE)/4),0)</f>
        <v>0</v>
      </c>
      <c r="AM149" s="226">
        <f>IFERROR(IF(RIGHT(VLOOKUP($A149,csapatok!$A:$CN,AM$271,FALSE),5)="Csere",VLOOKUP(LEFT(VLOOKUP($A149,csapatok!$A:$CN,AM$271,FALSE),LEN(VLOOKUP($A149,csapatok!$A:$CN,AM$271,FALSE))-6),'csapat-ranglista'!$A:$CC,AM$272,FALSE)/8,VLOOKUP(VLOOKUP($A149,csapatok!$A:$CN,AM$271,FALSE),'csapat-ranglista'!$A:$CC,AM$272,FALSE)/4),0)</f>
        <v>0</v>
      </c>
      <c r="AN149" s="226">
        <f>IFERROR(IF(RIGHT(VLOOKUP($A149,csapatok!$A:$CN,AN$271,FALSE),5)="Csere",VLOOKUP(LEFT(VLOOKUP($A149,csapatok!$A:$CN,AN$271,FALSE),LEN(VLOOKUP($A149,csapatok!$A:$CN,AN$271,FALSE))-6),'csapat-ranglista'!$A:$CC,AN$272,FALSE)/8,VLOOKUP(VLOOKUP($A149,csapatok!$A:$CN,AN$271,FALSE),'csapat-ranglista'!$A:$CC,AN$272,FALSE)/4),0)</f>
        <v>0</v>
      </c>
      <c r="AO149" s="226">
        <f>IFERROR(IF(RIGHT(VLOOKUP($A149,csapatok!$A:$CN,AO$271,FALSE),5)="Csere",VLOOKUP(LEFT(VLOOKUP($A149,csapatok!$A:$CN,AO$271,FALSE),LEN(VLOOKUP($A149,csapatok!$A:$CN,AO$271,FALSE))-6),'csapat-ranglista'!$A:$CC,AO$272,FALSE)/8,VLOOKUP(VLOOKUP($A149,csapatok!$A:$CN,AO$271,FALSE),'csapat-ranglista'!$A:$CC,AO$272,FALSE)/4),0)</f>
        <v>0</v>
      </c>
      <c r="AP149" s="226">
        <f>IFERROR(IF(RIGHT(VLOOKUP($A149,csapatok!$A:$CN,AP$271,FALSE),5)="Csere",VLOOKUP(LEFT(VLOOKUP($A149,csapatok!$A:$CN,AP$271,FALSE),LEN(VLOOKUP($A149,csapatok!$A:$CN,AP$271,FALSE))-6),'csapat-ranglista'!$A:$CC,AP$272,FALSE)/8,VLOOKUP(VLOOKUP($A149,csapatok!$A:$CN,AP$271,FALSE),'csapat-ranglista'!$A:$CC,AP$272,FALSE)/4),0)</f>
        <v>0</v>
      </c>
      <c r="AQ149" s="226">
        <f>IFERROR(IF(RIGHT(VLOOKUP($A149,csapatok!$A:$CN,AQ$271,FALSE),5)="Csere",VLOOKUP(LEFT(VLOOKUP($A149,csapatok!$A:$CN,AQ$271,FALSE),LEN(VLOOKUP($A149,csapatok!$A:$CN,AQ$271,FALSE))-6),'csapat-ranglista'!$A:$CC,AQ$272,FALSE)/8,VLOOKUP(VLOOKUP($A149,csapatok!$A:$CN,AQ$271,FALSE),'csapat-ranglista'!$A:$CC,AQ$272,FALSE)/4),0)</f>
        <v>0</v>
      </c>
      <c r="AR149" s="226">
        <f>IFERROR(IF(RIGHT(VLOOKUP($A149,csapatok!$A:$CN,AR$271,FALSE),5)="Csere",VLOOKUP(LEFT(VLOOKUP($A149,csapatok!$A:$CN,AR$271,FALSE),LEN(VLOOKUP($A149,csapatok!$A:$CN,AR$271,FALSE))-6),'csapat-ranglista'!$A:$CC,AR$272,FALSE)/8,VLOOKUP(VLOOKUP($A149,csapatok!$A:$CN,AR$271,FALSE),'csapat-ranglista'!$A:$CC,AR$272,FALSE)/4),0)</f>
        <v>0</v>
      </c>
      <c r="AS149" s="226">
        <f>IFERROR(IF(RIGHT(VLOOKUP($A149,csapatok!$A:$CN,AS$271,FALSE),5)="Csere",VLOOKUP(LEFT(VLOOKUP($A149,csapatok!$A:$CN,AS$271,FALSE),LEN(VLOOKUP($A149,csapatok!$A:$CN,AS$271,FALSE))-6),'csapat-ranglista'!$A:$CC,AS$272,FALSE)/8,VLOOKUP(VLOOKUP($A149,csapatok!$A:$CN,AS$271,FALSE),'csapat-ranglista'!$A:$CC,AS$272,FALSE)/4),0)</f>
        <v>0</v>
      </c>
      <c r="AT149" s="226">
        <f>IFERROR(IF(RIGHT(VLOOKUP($A149,csapatok!$A:$CN,AT$271,FALSE),5)="Csere",VLOOKUP(LEFT(VLOOKUP($A149,csapatok!$A:$CN,AT$271,FALSE),LEN(VLOOKUP($A149,csapatok!$A:$CN,AT$271,FALSE))-6),'csapat-ranglista'!$A:$CC,AT$272,FALSE)/8,VLOOKUP(VLOOKUP($A149,csapatok!$A:$CN,AT$271,FALSE),'csapat-ranglista'!$A:$CC,AT$272,FALSE)/4),0)</f>
        <v>0</v>
      </c>
      <c r="AU149" s="226">
        <f>IFERROR(IF(RIGHT(VLOOKUP($A149,csapatok!$A:$CN,AU$271,FALSE),5)="Csere",VLOOKUP(LEFT(VLOOKUP($A149,csapatok!$A:$CN,AU$271,FALSE),LEN(VLOOKUP($A149,csapatok!$A:$CN,AU$271,FALSE))-6),'csapat-ranglista'!$A:$CC,AU$272,FALSE)/8,VLOOKUP(VLOOKUP($A149,csapatok!$A:$CN,AU$271,FALSE),'csapat-ranglista'!$A:$CC,AU$272,FALSE)/4),0)</f>
        <v>0</v>
      </c>
      <c r="AV149" s="226">
        <f>IFERROR(IF(RIGHT(VLOOKUP($A149,csapatok!$A:$CN,AV$271,FALSE),5)="Csere",VLOOKUP(LEFT(VLOOKUP($A149,csapatok!$A:$CN,AV$271,FALSE),LEN(VLOOKUP($A149,csapatok!$A:$CN,AV$271,FALSE))-6),'csapat-ranglista'!$A:$CC,AV$272,FALSE)/8,VLOOKUP(VLOOKUP($A149,csapatok!$A:$CN,AV$271,FALSE),'csapat-ranglista'!$A:$CC,AV$272,FALSE)/4),0)</f>
        <v>0</v>
      </c>
      <c r="AW149" s="226">
        <f>IFERROR(IF(RIGHT(VLOOKUP($A149,csapatok!$A:$CN,AW$271,FALSE),5)="Csere",VLOOKUP(LEFT(VLOOKUP($A149,csapatok!$A:$CN,AW$271,FALSE),LEN(VLOOKUP($A149,csapatok!$A:$CN,AW$271,FALSE))-6),'csapat-ranglista'!$A:$CC,AW$272,FALSE)/8,VLOOKUP(VLOOKUP($A149,csapatok!$A:$CN,AW$271,FALSE),'csapat-ranglista'!$A:$CC,AW$272,FALSE)/4),0)</f>
        <v>0</v>
      </c>
      <c r="AX149" s="226">
        <f>IFERROR(IF(RIGHT(VLOOKUP($A149,csapatok!$A:$CN,AX$271,FALSE),5)="Csere",VLOOKUP(LEFT(VLOOKUP($A149,csapatok!$A:$CN,AX$271,FALSE),LEN(VLOOKUP($A149,csapatok!$A:$CN,AX$271,FALSE))-6),'csapat-ranglista'!$A:$CC,AX$272,FALSE)/8,VLOOKUP(VLOOKUP($A149,csapatok!$A:$CN,AX$271,FALSE),'csapat-ranglista'!$A:$CC,AX$272,FALSE)/4),0)</f>
        <v>0</v>
      </c>
      <c r="AY149" s="226">
        <f>IFERROR(IF(RIGHT(VLOOKUP($A149,csapatok!$A:$GR,AY$271,FALSE),5)="Csere",VLOOKUP(LEFT(VLOOKUP($A149,csapatok!$A:$GR,AY$271,FALSE),LEN(VLOOKUP($A149,csapatok!$A:$GR,AY$271,FALSE))-6),'csapat-ranglista'!$A:$CC,AY$272,FALSE)/8,VLOOKUP(VLOOKUP($A149,csapatok!$A:$GR,AY$271,FALSE),'csapat-ranglista'!$A:$CC,AY$272,FALSE)/4),0)</f>
        <v>0</v>
      </c>
      <c r="AZ149" s="226">
        <f>IFERROR(IF(RIGHT(VLOOKUP($A149,csapatok!$A:$GR,AZ$271,FALSE),5)="Csere",VLOOKUP(LEFT(VLOOKUP($A149,csapatok!$A:$GR,AZ$271,FALSE),LEN(VLOOKUP($A149,csapatok!$A:$GR,AZ$271,FALSE))-6),'csapat-ranglista'!$A:$CC,AZ$272,FALSE)/8,VLOOKUP(VLOOKUP($A149,csapatok!$A:$GR,AZ$271,FALSE),'csapat-ranglista'!$A:$CC,AZ$272,FALSE)/4),0)</f>
        <v>0</v>
      </c>
      <c r="BA149" s="226">
        <f>IFERROR(IF(RIGHT(VLOOKUP($A149,csapatok!$A:$GR,BA$271,FALSE),5)="Csere",VLOOKUP(LEFT(VLOOKUP($A149,csapatok!$A:$GR,BA$271,FALSE),LEN(VLOOKUP($A149,csapatok!$A:$GR,BA$271,FALSE))-6),'csapat-ranglista'!$A:$CC,BA$272,FALSE)/8,VLOOKUP(VLOOKUP($A149,csapatok!$A:$GR,BA$271,FALSE),'csapat-ranglista'!$A:$CC,BA$272,FALSE)/4),0)</f>
        <v>0</v>
      </c>
      <c r="BB149" s="226">
        <f>IFERROR(IF(RIGHT(VLOOKUP($A149,csapatok!$A:$GR,BB$271,FALSE),5)="Csere",VLOOKUP(LEFT(VLOOKUP($A149,csapatok!$A:$GR,BB$271,FALSE),LEN(VLOOKUP($A149,csapatok!$A:$GR,BB$271,FALSE))-6),'csapat-ranglista'!$A:$CC,BB$272,FALSE)/8,VLOOKUP(VLOOKUP($A149,csapatok!$A:$GR,BB$271,FALSE),'csapat-ranglista'!$A:$CC,BB$272,FALSE)/4),0)</f>
        <v>0</v>
      </c>
      <c r="BC149" s="227">
        <f>versenyek!$ES$11*IFERROR(VLOOKUP(VLOOKUP($A149,versenyek!ER:ET,3,FALSE),szabalyok!$A$16:$B$23,2,FALSE)/4,0)</f>
        <v>0</v>
      </c>
      <c r="BD149" s="227">
        <f>versenyek!$EV$11*IFERROR(VLOOKUP(VLOOKUP($A149,versenyek!EU:EW,3,FALSE),szabalyok!$A$16:$B$23,2,FALSE)/4,0)</f>
        <v>0</v>
      </c>
      <c r="BE149" s="226">
        <f>IFERROR(IF(RIGHT(VLOOKUP($A149,csapatok!$A:$GR,BE$271,FALSE),5)="Csere",VLOOKUP(LEFT(VLOOKUP($A149,csapatok!$A:$GR,BE$271,FALSE),LEN(VLOOKUP($A149,csapatok!$A:$GR,BE$271,FALSE))-6),'csapat-ranglista'!$A:$CC,BE$272,FALSE)/8,VLOOKUP(VLOOKUP($A149,csapatok!$A:$GR,BE$271,FALSE),'csapat-ranglista'!$A:$CC,BE$272,FALSE)/4),0)</f>
        <v>0</v>
      </c>
      <c r="BF149" s="226">
        <f>IFERROR(IF(RIGHT(VLOOKUP($A149,csapatok!$A:$GR,BF$271,FALSE),5)="Csere",VLOOKUP(LEFT(VLOOKUP($A149,csapatok!$A:$GR,BF$271,FALSE),LEN(VLOOKUP($A149,csapatok!$A:$GR,BF$271,FALSE))-6),'csapat-ranglista'!$A:$CC,BF$272,FALSE)/8,VLOOKUP(VLOOKUP($A149,csapatok!$A:$GR,BF$271,FALSE),'csapat-ranglista'!$A:$CC,BF$272,FALSE)/4),0)</f>
        <v>0</v>
      </c>
      <c r="BG149" s="226">
        <f>IFERROR(IF(RIGHT(VLOOKUP($A149,csapatok!$A:$GR,BG$271,FALSE),5)="Csere",VLOOKUP(LEFT(VLOOKUP($A149,csapatok!$A:$GR,BG$271,FALSE),LEN(VLOOKUP($A149,csapatok!$A:$GR,BG$271,FALSE))-6),'csapat-ranglista'!$A:$CC,BG$272,FALSE)/8,VLOOKUP(VLOOKUP($A149,csapatok!$A:$GR,BG$271,FALSE),'csapat-ranglista'!$A:$CC,BG$272,FALSE)/4),0)</f>
        <v>0</v>
      </c>
      <c r="BH149" s="226">
        <f>IFERROR(IF(RIGHT(VLOOKUP($A149,csapatok!$A:$GR,BH$271,FALSE),5)="Csere",VLOOKUP(LEFT(VLOOKUP($A149,csapatok!$A:$GR,BH$271,FALSE),LEN(VLOOKUP($A149,csapatok!$A:$GR,BH$271,FALSE))-6),'csapat-ranglista'!$A:$CC,BH$272,FALSE)/8,VLOOKUP(VLOOKUP($A149,csapatok!$A:$GR,BH$271,FALSE),'csapat-ranglista'!$A:$CC,BH$272,FALSE)/4),0)</f>
        <v>0</v>
      </c>
      <c r="BI149" s="226">
        <f>IFERROR(IF(RIGHT(VLOOKUP($A149,csapatok!$A:$GR,BI$271,FALSE),5)="Csere",VLOOKUP(LEFT(VLOOKUP($A149,csapatok!$A:$GR,BI$271,FALSE),LEN(VLOOKUP($A149,csapatok!$A:$GR,BI$271,FALSE))-6),'csapat-ranglista'!$A:$CC,BI$272,FALSE)/8,VLOOKUP(VLOOKUP($A149,csapatok!$A:$GR,BI$271,FALSE),'csapat-ranglista'!$A:$CC,BI$272,FALSE)/4),0)</f>
        <v>0</v>
      </c>
      <c r="BJ149" s="226">
        <f>IFERROR(IF(RIGHT(VLOOKUP($A149,csapatok!$A:$GR,BJ$271,FALSE),5)="Csere",VLOOKUP(LEFT(VLOOKUP($A149,csapatok!$A:$GR,BJ$271,FALSE),LEN(VLOOKUP($A149,csapatok!$A:$GR,BJ$271,FALSE))-6),'csapat-ranglista'!$A:$CC,BJ$272,FALSE)/8,VLOOKUP(VLOOKUP($A149,csapatok!$A:$GR,BJ$271,FALSE),'csapat-ranglista'!$A:$CC,BJ$272,FALSE)/4),0)</f>
        <v>0</v>
      </c>
      <c r="BK149" s="226">
        <f>IFERROR(IF(RIGHT(VLOOKUP($A149,csapatok!$A:$GR,BK$271,FALSE),5)="Csere",VLOOKUP(LEFT(VLOOKUP($A149,csapatok!$A:$GR,BK$271,FALSE),LEN(VLOOKUP($A149,csapatok!$A:$GR,BK$271,FALSE))-6),'csapat-ranglista'!$A:$CC,BK$272,FALSE)/8,VLOOKUP(VLOOKUP($A149,csapatok!$A:$GR,BK$271,FALSE),'csapat-ranglista'!$A:$CC,BK$272,FALSE)/4),0)</f>
        <v>0</v>
      </c>
      <c r="BL149" s="226">
        <f>IFERROR(IF(RIGHT(VLOOKUP($A149,csapatok!$A:$GR,BL$271,FALSE),5)="Csere",VLOOKUP(LEFT(VLOOKUP($A149,csapatok!$A:$GR,BL$271,FALSE),LEN(VLOOKUP($A149,csapatok!$A:$GR,BL$271,FALSE))-6),'csapat-ranglista'!$A:$CC,BL$272,FALSE)/8,VLOOKUP(VLOOKUP($A149,csapatok!$A:$GR,BL$271,FALSE),'csapat-ranglista'!$A:$CC,BL$272,FALSE)/4),0)</f>
        <v>0</v>
      </c>
      <c r="BM149" s="226">
        <f>IFERROR(IF(RIGHT(VLOOKUP($A149,csapatok!$A:$GR,BM$271,FALSE),5)="Csere",VLOOKUP(LEFT(VLOOKUP($A149,csapatok!$A:$GR,BM$271,FALSE),LEN(VLOOKUP($A149,csapatok!$A:$GR,BM$271,FALSE))-6),'csapat-ranglista'!$A:$CC,BM$272,FALSE)/8,VLOOKUP(VLOOKUP($A149,csapatok!$A:$GR,BM$271,FALSE),'csapat-ranglista'!$A:$CC,BM$272,FALSE)/4),0)</f>
        <v>0</v>
      </c>
      <c r="BN149" s="226">
        <f>IFERROR(IF(RIGHT(VLOOKUP($A149,csapatok!$A:$GR,BN$271,FALSE),5)="Csere",VLOOKUP(LEFT(VLOOKUP($A149,csapatok!$A:$GR,BN$271,FALSE),LEN(VLOOKUP($A149,csapatok!$A:$GR,BN$271,FALSE))-6),'csapat-ranglista'!$A:$CC,BN$272,FALSE)/8,VLOOKUP(VLOOKUP($A149,csapatok!$A:$GR,BN$271,FALSE),'csapat-ranglista'!$A:$CC,BN$272,FALSE)/4),0)</f>
        <v>0</v>
      </c>
      <c r="BO149" s="226">
        <f>IFERROR(IF(RIGHT(VLOOKUP($A149,csapatok!$A:$GR,BO$271,FALSE),5)="Csere",VLOOKUP(LEFT(VLOOKUP($A149,csapatok!$A:$GR,BO$271,FALSE),LEN(VLOOKUP($A149,csapatok!$A:$GR,BO$271,FALSE))-6),'csapat-ranglista'!$A:$CC,BO$272,FALSE)/8,VLOOKUP(VLOOKUP($A149,csapatok!$A:$GR,BO$271,FALSE),'csapat-ranglista'!$A:$CC,BO$272,FALSE)/4),0)</f>
        <v>0</v>
      </c>
      <c r="BP149" s="226">
        <f>IFERROR(IF(RIGHT(VLOOKUP($A149,csapatok!$A:$GR,BP$271,FALSE),5)="Csere",VLOOKUP(LEFT(VLOOKUP($A149,csapatok!$A:$GR,BP$271,FALSE),LEN(VLOOKUP($A149,csapatok!$A:$GR,BP$271,FALSE))-6),'csapat-ranglista'!$A:$CC,BP$272,FALSE)/8,VLOOKUP(VLOOKUP($A149,csapatok!$A:$GR,BP$271,FALSE),'csapat-ranglista'!$A:$CC,BP$272,FALSE)/4),0)</f>
        <v>0</v>
      </c>
      <c r="BQ149" s="226">
        <f>IFERROR(IF(RIGHT(VLOOKUP($A149,csapatok!$A:$GR,BQ$271,FALSE),5)="Csere",VLOOKUP(LEFT(VLOOKUP($A149,csapatok!$A:$GR,BQ$271,FALSE),LEN(VLOOKUP($A149,csapatok!$A:$GR,BQ$271,FALSE))-6),'csapat-ranglista'!$A:$CC,BQ$272,FALSE)/8,VLOOKUP(VLOOKUP($A149,csapatok!$A:$GR,BQ$271,FALSE),'csapat-ranglista'!$A:$CC,BQ$272,FALSE)/4),0)</f>
        <v>0</v>
      </c>
      <c r="BR149" s="226">
        <f>IFERROR(IF(RIGHT(VLOOKUP($A149,csapatok!$A:$GR,BR$271,FALSE),5)="Csere",VLOOKUP(LEFT(VLOOKUP($A149,csapatok!$A:$GR,BR$271,FALSE),LEN(VLOOKUP($A149,csapatok!$A:$GR,BR$271,FALSE))-6),'csapat-ranglista'!$A:$CC,BR$272,FALSE)/8,VLOOKUP(VLOOKUP($A149,csapatok!$A:$GR,BR$271,FALSE),'csapat-ranglista'!$A:$CC,BR$272,FALSE)/4),0)</f>
        <v>0</v>
      </c>
      <c r="BS149" s="226">
        <f>IFERROR(IF(RIGHT(VLOOKUP($A149,csapatok!$A:$GR,BS$271,FALSE),5)="Csere",VLOOKUP(LEFT(VLOOKUP($A149,csapatok!$A:$GR,BS$271,FALSE),LEN(VLOOKUP($A149,csapatok!$A:$GR,BS$271,FALSE))-6),'csapat-ranglista'!$A:$CC,BS$272,FALSE)/8,VLOOKUP(VLOOKUP($A149,csapatok!$A:$GR,BS$271,FALSE),'csapat-ranglista'!$A:$CC,BS$272,FALSE)/4),0)</f>
        <v>0</v>
      </c>
      <c r="BT149" s="226">
        <f>IFERROR(IF(RIGHT(VLOOKUP($A149,csapatok!$A:$GR,BT$271,FALSE),5)="Csere",VLOOKUP(LEFT(VLOOKUP($A149,csapatok!$A:$GR,BT$271,FALSE),LEN(VLOOKUP($A149,csapatok!$A:$GR,BT$271,FALSE))-6),'csapat-ranglista'!$A:$CC,BT$272,FALSE)/8,VLOOKUP(VLOOKUP($A149,csapatok!$A:$GR,BT$271,FALSE),'csapat-ranglista'!$A:$CC,BT$272,FALSE)/4),0)</f>
        <v>0</v>
      </c>
      <c r="BU149" s="226">
        <f>IFERROR(IF(RIGHT(VLOOKUP($A149,csapatok!$A:$GR,BU$271,FALSE),5)="Csere",VLOOKUP(LEFT(VLOOKUP($A149,csapatok!$A:$GR,BU$271,FALSE),LEN(VLOOKUP($A149,csapatok!$A:$GR,BU$271,FALSE))-6),'csapat-ranglista'!$A:$CC,BU$272,FALSE)/8,VLOOKUP(VLOOKUP($A149,csapatok!$A:$GR,BU$271,FALSE),'csapat-ranglista'!$A:$CC,BU$272,FALSE)/4),0)</f>
        <v>0</v>
      </c>
      <c r="BV149" s="226">
        <f>IFERROR(IF(RIGHT(VLOOKUP($A149,csapatok!$A:$GR,BV$271,FALSE),5)="Csere",VLOOKUP(LEFT(VLOOKUP($A149,csapatok!$A:$GR,BV$271,FALSE),LEN(VLOOKUP($A149,csapatok!$A:$GR,BV$271,FALSE))-6),'csapat-ranglista'!$A:$CC,BV$272,FALSE)/8,VLOOKUP(VLOOKUP($A149,csapatok!$A:$GR,BV$271,FALSE),'csapat-ranglista'!$A:$CC,BV$272,FALSE)/4),0)</f>
        <v>0</v>
      </c>
      <c r="BW149" s="226">
        <f>IFERROR(IF(RIGHT(VLOOKUP($A149,csapatok!$A:$GR,BW$271,FALSE),5)="Csere",VLOOKUP(LEFT(VLOOKUP($A149,csapatok!$A:$GR,BW$271,FALSE),LEN(VLOOKUP($A149,csapatok!$A:$GR,BW$271,FALSE))-6),'csapat-ranglista'!$A:$CC,BW$272,FALSE)/8,VLOOKUP(VLOOKUP($A149,csapatok!$A:$GR,BW$271,FALSE),'csapat-ranglista'!$A:$CC,BW$272,FALSE)/4),0)</f>
        <v>0</v>
      </c>
      <c r="BX149" s="226">
        <f>IFERROR(IF(RIGHT(VLOOKUP($A149,csapatok!$A:$GR,BX$271,FALSE),5)="Csere",VLOOKUP(LEFT(VLOOKUP($A149,csapatok!$A:$GR,BX$271,FALSE),LEN(VLOOKUP($A149,csapatok!$A:$GR,BX$271,FALSE))-6),'csapat-ranglista'!$A:$CC,BX$272,FALSE)/8,VLOOKUP(VLOOKUP($A149,csapatok!$A:$GR,BX$271,FALSE),'csapat-ranglista'!$A:$CC,BX$272,FALSE)/4),0)</f>
        <v>0</v>
      </c>
      <c r="BY149" s="226">
        <f>IFERROR(IF(RIGHT(VLOOKUP($A149,csapatok!$A:$GR,BY$271,FALSE),5)="Csere",VLOOKUP(LEFT(VLOOKUP($A149,csapatok!$A:$GR,BY$271,FALSE),LEN(VLOOKUP($A149,csapatok!$A:$GR,BY$271,FALSE))-6),'csapat-ranglista'!$A:$CC,BY$272,FALSE)/8,VLOOKUP(VLOOKUP($A149,csapatok!$A:$GR,BY$271,FALSE),'csapat-ranglista'!$A:$CC,BY$272,FALSE)/4),0)</f>
        <v>0</v>
      </c>
      <c r="BZ149" s="226">
        <f>IFERROR(IF(RIGHT(VLOOKUP($A149,csapatok!$A:$GR,BZ$271,FALSE),5)="Csere",VLOOKUP(LEFT(VLOOKUP($A149,csapatok!$A:$GR,BZ$271,FALSE),LEN(VLOOKUP($A149,csapatok!$A:$GR,BZ$271,FALSE))-6),'csapat-ranglista'!$A:$CC,BZ$272,FALSE)/8,VLOOKUP(VLOOKUP($A149,csapatok!$A:$GR,BZ$271,FALSE),'csapat-ranglista'!$A:$CC,BZ$272,FALSE)/4),0)</f>
        <v>0</v>
      </c>
      <c r="CA149" s="226">
        <f>IFERROR(IF(RIGHT(VLOOKUP($A149,csapatok!$A:$GR,CA$271,FALSE),5)="Csere",VLOOKUP(LEFT(VLOOKUP($A149,csapatok!$A:$GR,CA$271,FALSE),LEN(VLOOKUP($A149,csapatok!$A:$GR,CA$271,FALSE))-6),'csapat-ranglista'!$A:$CC,CA$272,FALSE)/8,VLOOKUP(VLOOKUP($A149,csapatok!$A:$GR,CA$271,FALSE),'csapat-ranglista'!$A:$CC,CA$272,FALSE)/4),0)</f>
        <v>0</v>
      </c>
      <c r="CB149" s="226">
        <f>IFERROR(IF(RIGHT(VLOOKUP($A149,csapatok!$A:$GR,CB$271,FALSE),5)="Csere",VLOOKUP(LEFT(VLOOKUP($A149,csapatok!$A:$GR,CB$271,FALSE),LEN(VLOOKUP($A149,csapatok!$A:$GR,CB$271,FALSE))-6),'csapat-ranglista'!$A:$CC,CB$272,FALSE)/8,VLOOKUP(VLOOKUP($A149,csapatok!$A:$GR,CB$271,FALSE),'csapat-ranglista'!$A:$CC,CB$272,FALSE)/4),0)</f>
        <v>0</v>
      </c>
      <c r="CC149" s="226">
        <f>IFERROR(IF(RIGHT(VLOOKUP($A149,csapatok!$A:$GR,CC$271,FALSE),5)="Csere",VLOOKUP(LEFT(VLOOKUP($A149,csapatok!$A:$GR,CC$271,FALSE),LEN(VLOOKUP($A149,csapatok!$A:$GR,CC$271,FALSE))-6),'csapat-ranglista'!$A:$CC,CC$272,FALSE)/8,VLOOKUP(VLOOKUP($A149,csapatok!$A:$GR,CC$271,FALSE),'csapat-ranglista'!$A:$CC,CC$272,FALSE)/4),0)</f>
        <v>0</v>
      </c>
      <c r="CD149" s="226">
        <f>IFERROR(IF(RIGHT(VLOOKUP($A149,csapatok!$A:$GR,CD$271,FALSE),5)="Csere",VLOOKUP(LEFT(VLOOKUP($A149,csapatok!$A:$GR,CD$271,FALSE),LEN(VLOOKUP($A149,csapatok!$A:$GR,CD$271,FALSE))-6),'csapat-ranglista'!$A:$CC,CD$272,FALSE)/8,VLOOKUP(VLOOKUP($A149,csapatok!$A:$GR,CD$271,FALSE),'csapat-ranglista'!$A:$CC,CD$272,FALSE)/4),0)</f>
        <v>0</v>
      </c>
      <c r="CE149" s="226">
        <f>IFERROR(IF(RIGHT(VLOOKUP($A149,csapatok!$A:$GR,CE$271,FALSE),5)="Csere",VLOOKUP(LEFT(VLOOKUP($A149,csapatok!$A:$GR,CE$271,FALSE),LEN(VLOOKUP($A149,csapatok!$A:$GR,CE$271,FALSE))-6),'csapat-ranglista'!$A:$CC,CE$272,FALSE)/8,VLOOKUP(VLOOKUP($A149,csapatok!$A:$GR,CE$271,FALSE),'csapat-ranglista'!$A:$CC,CE$272,FALSE)/4),0)</f>
        <v>0</v>
      </c>
      <c r="CF149" s="226">
        <f>IFERROR(IF(RIGHT(VLOOKUP($A149,csapatok!$A:$GR,CF$271,FALSE),5)="Csere",VLOOKUP(LEFT(VLOOKUP($A149,csapatok!$A:$GR,CF$271,FALSE),LEN(VLOOKUP($A149,csapatok!$A:$GR,CF$271,FALSE))-6),'csapat-ranglista'!$A:$CC,CF$272,FALSE)/8,VLOOKUP(VLOOKUP($A149,csapatok!$A:$GR,CF$271,FALSE),'csapat-ranglista'!$A:$CC,CF$272,FALSE)/4),0)</f>
        <v>0</v>
      </c>
      <c r="CG149" s="226">
        <f>IFERROR(IF(RIGHT(VLOOKUP($A149,csapatok!$A:$GR,CG$271,FALSE),5)="Csere",VLOOKUP(LEFT(VLOOKUP($A149,csapatok!$A:$GR,CG$271,FALSE),LEN(VLOOKUP($A149,csapatok!$A:$GR,CG$271,FALSE))-6),'csapat-ranglista'!$A:$CC,CG$272,FALSE)/8,VLOOKUP(VLOOKUP($A149,csapatok!$A:$GR,CG$271,FALSE),'csapat-ranglista'!$A:$CC,CG$272,FALSE)/4),0)</f>
        <v>0</v>
      </c>
      <c r="CH149" s="226">
        <f>IFERROR(IF(RIGHT(VLOOKUP($A149,csapatok!$A:$GR,CH$271,FALSE),5)="Csere",VLOOKUP(LEFT(VLOOKUP($A149,csapatok!$A:$GR,CH$271,FALSE),LEN(VLOOKUP($A149,csapatok!$A:$GR,CH$271,FALSE))-6),'csapat-ranglista'!$A:$CC,CH$272,FALSE)/8,VLOOKUP(VLOOKUP($A149,csapatok!$A:$GR,CH$271,FALSE),'csapat-ranglista'!$A:$CC,CH$272,FALSE)/4),0)</f>
        <v>0</v>
      </c>
      <c r="CI149" s="226">
        <f>IFERROR(IF(RIGHT(VLOOKUP($A149,csapatok!$A:$GR,CI$271,FALSE),5)="Csere",VLOOKUP(LEFT(VLOOKUP($A149,csapatok!$A:$GR,CI$271,FALSE),LEN(VLOOKUP($A149,csapatok!$A:$GR,CI$271,FALSE))-6),'csapat-ranglista'!$A:$CC,CI$272,FALSE)/8,VLOOKUP(VLOOKUP($A149,csapatok!$A:$GR,CI$271,FALSE),'csapat-ranglista'!$A:$CC,CI$272,FALSE)/4),0)</f>
        <v>0</v>
      </c>
      <c r="CJ149" s="227">
        <f>versenyek!$IQ$11*IFERROR(VLOOKUP(VLOOKUP($A149,versenyek!IP:IR,3,FALSE),szabalyok!$A$16:$B$23,2,FALSE)/4,0)</f>
        <v>0</v>
      </c>
      <c r="CK149" s="227">
        <f>versenyek!$IT$11*IFERROR(VLOOKUP(VLOOKUP($A149,versenyek!IS:IU,3,FALSE),szabalyok!$A$16:$B$23,2,FALSE)/4,0)</f>
        <v>0</v>
      </c>
      <c r="CL149" s="226"/>
      <c r="CM149" s="250">
        <f t="shared" si="6"/>
        <v>0</v>
      </c>
    </row>
    <row r="150" spans="1:91">
      <c r="A150" s="32" t="s">
        <v>14</v>
      </c>
      <c r="B150" s="133">
        <v>24922</v>
      </c>
      <c r="C150" s="133" t="str">
        <f>IF(B150=0,"",IF(B150&lt;$C$1,"felnőtt","ifi"))</f>
        <v>felnőtt</v>
      </c>
      <c r="D150" s="32" t="s">
        <v>101</v>
      </c>
      <c r="E150" s="47">
        <v>8.3000000000000007</v>
      </c>
      <c r="F150" s="32">
        <v>0</v>
      </c>
      <c r="G150" s="32">
        <v>0</v>
      </c>
      <c r="H150" s="32">
        <v>0</v>
      </c>
      <c r="I150" s="32">
        <v>0</v>
      </c>
      <c r="J150" s="32">
        <v>1.4951707983450322</v>
      </c>
      <c r="K150" s="32">
        <v>0.9387382205360576</v>
      </c>
      <c r="L150" s="32">
        <v>0</v>
      </c>
      <c r="M150" s="32">
        <v>9.001726066099204</v>
      </c>
      <c r="N150" s="32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2.429321870272267</v>
      </c>
      <c r="T150" s="32">
        <v>0</v>
      </c>
      <c r="U150" s="32">
        <v>0</v>
      </c>
      <c r="V150" s="32">
        <v>0</v>
      </c>
      <c r="W150" s="32">
        <v>0</v>
      </c>
      <c r="X150" s="32">
        <f>IFERROR(IF(RIGHT(VLOOKUP($A150,csapatok!$A:$BL,X$271,FALSE),5)="Csere",VLOOKUP(LEFT(VLOOKUP($A150,csapatok!$A:$BL,X$271,FALSE),LEN(VLOOKUP($A150,csapatok!$A:$BL,X$271,FALSE))-6),'csapat-ranglista'!$A:$CC,X$272,FALSE)/8,VLOOKUP(VLOOKUP($A150,csapatok!$A:$BL,X$271,FALSE),'csapat-ranglista'!$A:$CC,X$272,FALSE)/4),0)</f>
        <v>0</v>
      </c>
      <c r="Y150" s="32">
        <f>IFERROR(IF(RIGHT(VLOOKUP($A150,csapatok!$A:$BL,Y$271,FALSE),5)="Csere",VLOOKUP(LEFT(VLOOKUP($A150,csapatok!$A:$BL,Y$271,FALSE),LEN(VLOOKUP($A150,csapatok!$A:$BL,Y$271,FALSE))-6),'csapat-ranglista'!$A:$CC,Y$272,FALSE)/8,VLOOKUP(VLOOKUP($A150,csapatok!$A:$BL,Y$271,FALSE),'csapat-ranglista'!$A:$CC,Y$272,FALSE)/4),0)</f>
        <v>0</v>
      </c>
      <c r="Z150" s="32">
        <f>IFERROR(IF(RIGHT(VLOOKUP($A150,csapatok!$A:$BL,Z$271,FALSE),5)="Csere",VLOOKUP(LEFT(VLOOKUP($A150,csapatok!$A:$BL,Z$271,FALSE),LEN(VLOOKUP($A150,csapatok!$A:$BL,Z$271,FALSE))-6),'csapat-ranglista'!$A:$CC,Z$272,FALSE)/8,VLOOKUP(VLOOKUP($A150,csapatok!$A:$BL,Z$271,FALSE),'csapat-ranglista'!$A:$CC,Z$272,FALSE)/4),0)</f>
        <v>0</v>
      </c>
      <c r="AA150" s="32">
        <f>IFERROR(IF(RIGHT(VLOOKUP($A150,csapatok!$A:$BL,AA$271,FALSE),5)="Csere",VLOOKUP(LEFT(VLOOKUP($A150,csapatok!$A:$BL,AA$271,FALSE),LEN(VLOOKUP($A150,csapatok!$A:$BL,AA$271,FALSE))-6),'csapat-ranglista'!$A:$CC,AA$272,FALSE)/8,VLOOKUP(VLOOKUP($A150,csapatok!$A:$BL,AA$271,FALSE),'csapat-ranglista'!$A:$CC,AA$272,FALSE)/4),0)</f>
        <v>0</v>
      </c>
      <c r="AB150" s="226">
        <f>IFERROR(IF(RIGHT(VLOOKUP($A150,csapatok!$A:$BL,AB$271,FALSE),5)="Csere",VLOOKUP(LEFT(VLOOKUP($A150,csapatok!$A:$BL,AB$271,FALSE),LEN(VLOOKUP($A150,csapatok!$A:$BL,AB$271,FALSE))-6),'csapat-ranglista'!$A:$CC,AB$272,FALSE)/8,VLOOKUP(VLOOKUP($A150,csapatok!$A:$BL,AB$271,FALSE),'csapat-ranglista'!$A:$CC,AB$272,FALSE)/4),0)</f>
        <v>0</v>
      </c>
      <c r="AC150" s="226">
        <f>IFERROR(IF(RIGHT(VLOOKUP($A150,csapatok!$A:$BL,AC$271,FALSE),5)="Csere",VLOOKUP(LEFT(VLOOKUP($A150,csapatok!$A:$BL,AC$271,FALSE),LEN(VLOOKUP($A150,csapatok!$A:$BL,AC$271,FALSE))-6),'csapat-ranglista'!$A:$CC,AC$272,FALSE)/8,VLOOKUP(VLOOKUP($A150,csapatok!$A:$BL,AC$271,FALSE),'csapat-ranglista'!$A:$CC,AC$272,FALSE)/4),0)</f>
        <v>0</v>
      </c>
      <c r="AD150" s="226">
        <f>IFERROR(IF(RIGHT(VLOOKUP($A150,csapatok!$A:$BL,AD$271,FALSE),5)="Csere",VLOOKUP(LEFT(VLOOKUP($A150,csapatok!$A:$BL,AD$271,FALSE),LEN(VLOOKUP($A150,csapatok!$A:$BL,AD$271,FALSE))-6),'csapat-ranglista'!$A:$CC,AD$272,FALSE)/8,VLOOKUP(VLOOKUP($A150,csapatok!$A:$BL,AD$271,FALSE),'csapat-ranglista'!$A:$CC,AD$272,FALSE)/4),0)</f>
        <v>0</v>
      </c>
      <c r="AE150" s="226">
        <f>IFERROR(IF(RIGHT(VLOOKUP($A150,csapatok!$A:$BL,AE$271,FALSE),5)="Csere",VLOOKUP(LEFT(VLOOKUP($A150,csapatok!$A:$BL,AE$271,FALSE),LEN(VLOOKUP($A150,csapatok!$A:$BL,AE$271,FALSE))-6),'csapat-ranglista'!$A:$CC,AE$272,FALSE)/8,VLOOKUP(VLOOKUP($A150,csapatok!$A:$BL,AE$271,FALSE),'csapat-ranglista'!$A:$CC,AE$272,FALSE)/4),0)</f>
        <v>0</v>
      </c>
      <c r="AF150" s="226">
        <f>IFERROR(IF(RIGHT(VLOOKUP($A150,csapatok!$A:$BL,AF$271,FALSE),5)="Csere",VLOOKUP(LEFT(VLOOKUP($A150,csapatok!$A:$BL,AF$271,FALSE),LEN(VLOOKUP($A150,csapatok!$A:$BL,AF$271,FALSE))-6),'csapat-ranglista'!$A:$CC,AF$272,FALSE)/8,VLOOKUP(VLOOKUP($A150,csapatok!$A:$BL,AF$271,FALSE),'csapat-ranglista'!$A:$CC,AF$272,FALSE)/4),0)</f>
        <v>0</v>
      </c>
      <c r="AG150" s="226">
        <f>IFERROR(IF(RIGHT(VLOOKUP($A150,csapatok!$A:$BL,AG$271,FALSE),5)="Csere",VLOOKUP(LEFT(VLOOKUP($A150,csapatok!$A:$BL,AG$271,FALSE),LEN(VLOOKUP($A150,csapatok!$A:$BL,AG$271,FALSE))-6),'csapat-ranglista'!$A:$CC,AG$272,FALSE)/8,VLOOKUP(VLOOKUP($A150,csapatok!$A:$BL,AG$271,FALSE),'csapat-ranglista'!$A:$CC,AG$272,FALSE)/4),0)</f>
        <v>3.0426676820183869</v>
      </c>
      <c r="AH150" s="226">
        <f>IFERROR(IF(RIGHT(VLOOKUP($A150,csapatok!$A:$BL,AH$271,FALSE),5)="Csere",VLOOKUP(LEFT(VLOOKUP($A150,csapatok!$A:$BL,AH$271,FALSE),LEN(VLOOKUP($A150,csapatok!$A:$BL,AH$271,FALSE))-6),'csapat-ranglista'!$A:$CC,AH$272,FALSE)/8,VLOOKUP(VLOOKUP($A150,csapatok!$A:$BL,AH$271,FALSE),'csapat-ranglista'!$A:$CC,AH$272,FALSE)/4),0)</f>
        <v>0</v>
      </c>
      <c r="AI150" s="226">
        <f>IFERROR(IF(RIGHT(VLOOKUP($A150,csapatok!$A:$BL,AI$271,FALSE),5)="Csere",VLOOKUP(LEFT(VLOOKUP($A150,csapatok!$A:$BL,AI$271,FALSE),LEN(VLOOKUP($A150,csapatok!$A:$BL,AI$271,FALSE))-6),'csapat-ranglista'!$A:$CC,AI$272,FALSE)/8,VLOOKUP(VLOOKUP($A150,csapatok!$A:$BL,AI$271,FALSE),'csapat-ranglista'!$A:$CC,AI$272,FALSE)/4),0)</f>
        <v>2.7807650562333328</v>
      </c>
      <c r="AJ150" s="226">
        <f>IFERROR(IF(RIGHT(VLOOKUP($A150,csapatok!$A:$BL,AJ$271,FALSE),5)="Csere",VLOOKUP(LEFT(VLOOKUP($A150,csapatok!$A:$BL,AJ$271,FALSE),LEN(VLOOKUP($A150,csapatok!$A:$BL,AJ$271,FALSE))-6),'csapat-ranglista'!$A:$CC,AJ$272,FALSE)/8,VLOOKUP(VLOOKUP($A150,csapatok!$A:$BL,AJ$271,FALSE),'csapat-ranglista'!$A:$CC,AJ$272,FALSE)/2),0)</f>
        <v>0</v>
      </c>
      <c r="AK150" s="226">
        <f>IFERROR(IF(RIGHT(VLOOKUP($A150,csapatok!$A:$CN,AK$271,FALSE),5)="Csere",VLOOKUP(LEFT(VLOOKUP($A150,csapatok!$A:$CN,AK$271,FALSE),LEN(VLOOKUP($A150,csapatok!$A:$CN,AK$271,FALSE))-6),'csapat-ranglista'!$A:$CC,AK$272,FALSE)/8,VLOOKUP(VLOOKUP($A150,csapatok!$A:$CN,AK$271,FALSE),'csapat-ranglista'!$A:$CC,AK$272,FALSE)/4),0)</f>
        <v>0</v>
      </c>
      <c r="AL150" s="226">
        <f>IFERROR(IF(RIGHT(VLOOKUP($A150,csapatok!$A:$CN,AL$271,FALSE),5)="Csere",VLOOKUP(LEFT(VLOOKUP($A150,csapatok!$A:$CN,AL$271,FALSE),LEN(VLOOKUP($A150,csapatok!$A:$CN,AL$271,FALSE))-6),'csapat-ranglista'!$A:$CC,AL$272,FALSE)/8,VLOOKUP(VLOOKUP($A150,csapatok!$A:$CN,AL$271,FALSE),'csapat-ranglista'!$A:$CC,AL$272,FALSE)/4),0)</f>
        <v>3.7986914331417632</v>
      </c>
      <c r="AM150" s="226">
        <f>IFERROR(IF(RIGHT(VLOOKUP($A150,csapatok!$A:$CN,AM$271,FALSE),5)="Csere",VLOOKUP(LEFT(VLOOKUP($A150,csapatok!$A:$CN,AM$271,FALSE),LEN(VLOOKUP($A150,csapatok!$A:$CN,AM$271,FALSE))-6),'csapat-ranglista'!$A:$CC,AM$272,FALSE)/8,VLOOKUP(VLOOKUP($A150,csapatok!$A:$CN,AM$271,FALSE),'csapat-ranglista'!$A:$CC,AM$272,FALSE)/4),0)</f>
        <v>0</v>
      </c>
      <c r="AN150" s="226">
        <f>IFERROR(IF(RIGHT(VLOOKUP($A150,csapatok!$A:$CN,AN$271,FALSE),5)="Csere",VLOOKUP(LEFT(VLOOKUP($A150,csapatok!$A:$CN,AN$271,FALSE),LEN(VLOOKUP($A150,csapatok!$A:$CN,AN$271,FALSE))-6),'csapat-ranglista'!$A:$CC,AN$272,FALSE)/8,VLOOKUP(VLOOKUP($A150,csapatok!$A:$CN,AN$271,FALSE),'csapat-ranglista'!$A:$CC,AN$272,FALSE)/4),0)</f>
        <v>0</v>
      </c>
      <c r="AO150" s="226">
        <f>IFERROR(IF(RIGHT(VLOOKUP($A150,csapatok!$A:$CN,AO$271,FALSE),5)="Csere",VLOOKUP(LEFT(VLOOKUP($A150,csapatok!$A:$CN,AO$271,FALSE),LEN(VLOOKUP($A150,csapatok!$A:$CN,AO$271,FALSE))-6),'csapat-ranglista'!$A:$CC,AO$272,FALSE)/8,VLOOKUP(VLOOKUP($A150,csapatok!$A:$CN,AO$271,FALSE),'csapat-ranglista'!$A:$CC,AO$272,FALSE)/4),0)</f>
        <v>0</v>
      </c>
      <c r="AP150" s="226">
        <f>IFERROR(IF(RIGHT(VLOOKUP($A150,csapatok!$A:$CN,AP$271,FALSE),5)="Csere",VLOOKUP(LEFT(VLOOKUP($A150,csapatok!$A:$CN,AP$271,FALSE),LEN(VLOOKUP($A150,csapatok!$A:$CN,AP$271,FALSE))-6),'csapat-ranglista'!$A:$CC,AP$272,FALSE)/8,VLOOKUP(VLOOKUP($A150,csapatok!$A:$CN,AP$271,FALSE),'csapat-ranglista'!$A:$CC,AP$272,FALSE)/4),0)</f>
        <v>0</v>
      </c>
      <c r="AQ150" s="226">
        <f>IFERROR(IF(RIGHT(VLOOKUP($A150,csapatok!$A:$CN,AQ$271,FALSE),5)="Csere",VLOOKUP(LEFT(VLOOKUP($A150,csapatok!$A:$CN,AQ$271,FALSE),LEN(VLOOKUP($A150,csapatok!$A:$CN,AQ$271,FALSE))-6),'csapat-ranglista'!$A:$CC,AQ$272,FALSE)/8,VLOOKUP(VLOOKUP($A150,csapatok!$A:$CN,AQ$271,FALSE),'csapat-ranglista'!$A:$CC,AQ$272,FALSE)/4),0)</f>
        <v>9.0691346799051207</v>
      </c>
      <c r="AR150" s="226">
        <f>IFERROR(IF(RIGHT(VLOOKUP($A150,csapatok!$A:$CN,AR$271,FALSE),5)="Csere",VLOOKUP(LEFT(VLOOKUP($A150,csapatok!$A:$CN,AR$271,FALSE),LEN(VLOOKUP($A150,csapatok!$A:$CN,AR$271,FALSE))-6),'csapat-ranglista'!$A:$CC,AR$272,FALSE)/8,VLOOKUP(VLOOKUP($A150,csapatok!$A:$CN,AR$271,FALSE),'csapat-ranglista'!$A:$CC,AR$272,FALSE)/4),0)</f>
        <v>0</v>
      </c>
      <c r="AS150" s="226">
        <f>IFERROR(IF(RIGHT(VLOOKUP($A150,csapatok!$A:$CN,AS$271,FALSE),5)="Csere",VLOOKUP(LEFT(VLOOKUP($A150,csapatok!$A:$CN,AS$271,FALSE),LEN(VLOOKUP($A150,csapatok!$A:$CN,AS$271,FALSE))-6),'csapat-ranglista'!$A:$CC,AS$272,FALSE)/8,VLOOKUP(VLOOKUP($A150,csapatok!$A:$CN,AS$271,FALSE),'csapat-ranglista'!$A:$CC,AS$272,FALSE)/4),0)</f>
        <v>0</v>
      </c>
      <c r="AT150" s="226">
        <f>IFERROR(IF(RIGHT(VLOOKUP($A150,csapatok!$A:$CN,AT$271,FALSE),5)="Csere",VLOOKUP(LEFT(VLOOKUP($A150,csapatok!$A:$CN,AT$271,FALSE),LEN(VLOOKUP($A150,csapatok!$A:$CN,AT$271,FALSE))-6),'csapat-ranglista'!$A:$CC,AT$272,FALSE)/8,VLOOKUP(VLOOKUP($A150,csapatok!$A:$CN,AT$271,FALSE),'csapat-ranglista'!$A:$CC,AT$272,FALSE)/4),0)</f>
        <v>7.1228380845563102</v>
      </c>
      <c r="AU150" s="226">
        <f>IFERROR(IF(RIGHT(VLOOKUP($A150,csapatok!$A:$CN,AU$271,FALSE),5)="Csere",VLOOKUP(LEFT(VLOOKUP($A150,csapatok!$A:$CN,AU$271,FALSE),LEN(VLOOKUP($A150,csapatok!$A:$CN,AU$271,FALSE))-6),'csapat-ranglista'!$A:$CC,AU$272,FALSE)/8,VLOOKUP(VLOOKUP($A150,csapatok!$A:$CN,AU$271,FALSE),'csapat-ranglista'!$A:$CC,AU$272,FALSE)/4),0)</f>
        <v>0</v>
      </c>
      <c r="AV150" s="226">
        <f>IFERROR(IF(RIGHT(VLOOKUP($A150,csapatok!$A:$CN,AV$271,FALSE),5)="Csere",VLOOKUP(LEFT(VLOOKUP($A150,csapatok!$A:$CN,AV$271,FALSE),LEN(VLOOKUP($A150,csapatok!$A:$CN,AV$271,FALSE))-6),'csapat-ranglista'!$A:$CC,AV$272,FALSE)/8,VLOOKUP(VLOOKUP($A150,csapatok!$A:$CN,AV$271,FALSE),'csapat-ranglista'!$A:$CC,AV$272,FALSE)/4),0)</f>
        <v>0</v>
      </c>
      <c r="AW150" s="226">
        <f>IFERROR(IF(RIGHT(VLOOKUP($A150,csapatok!$A:$CN,AW$271,FALSE),5)="Csere",VLOOKUP(LEFT(VLOOKUP($A150,csapatok!$A:$CN,AW$271,FALSE),LEN(VLOOKUP($A150,csapatok!$A:$CN,AW$271,FALSE))-6),'csapat-ranglista'!$A:$CC,AW$272,FALSE)/8,VLOOKUP(VLOOKUP($A150,csapatok!$A:$CN,AW$271,FALSE),'csapat-ranglista'!$A:$CC,AW$272,FALSE)/4),0)</f>
        <v>0</v>
      </c>
      <c r="AX150" s="226">
        <f>IFERROR(IF(RIGHT(VLOOKUP($A150,csapatok!$A:$CN,AX$271,FALSE),5)="Csere",VLOOKUP(LEFT(VLOOKUP($A150,csapatok!$A:$CN,AX$271,FALSE),LEN(VLOOKUP($A150,csapatok!$A:$CN,AX$271,FALSE))-6),'csapat-ranglista'!$A:$CC,AX$272,FALSE)/8,VLOOKUP(VLOOKUP($A150,csapatok!$A:$CN,AX$271,FALSE),'csapat-ranglista'!$A:$CC,AX$272,FALSE)/4),0)</f>
        <v>0</v>
      </c>
      <c r="AY150" s="226">
        <f>IFERROR(IF(RIGHT(VLOOKUP($A150,csapatok!$A:$GR,AY$271,FALSE),5)="Csere",VLOOKUP(LEFT(VLOOKUP($A150,csapatok!$A:$GR,AY$271,FALSE),LEN(VLOOKUP($A150,csapatok!$A:$GR,AY$271,FALSE))-6),'csapat-ranglista'!$A:$CC,AY$272,FALSE)/8,VLOOKUP(VLOOKUP($A150,csapatok!$A:$GR,AY$271,FALSE),'csapat-ranglista'!$A:$CC,AY$272,FALSE)/4),0)</f>
        <v>0</v>
      </c>
      <c r="AZ150" s="226">
        <f>IFERROR(IF(RIGHT(VLOOKUP($A150,csapatok!$A:$GR,AZ$271,FALSE),5)="Csere",VLOOKUP(LEFT(VLOOKUP($A150,csapatok!$A:$GR,AZ$271,FALSE),LEN(VLOOKUP($A150,csapatok!$A:$GR,AZ$271,FALSE))-6),'csapat-ranglista'!$A:$CC,AZ$272,FALSE)/8,VLOOKUP(VLOOKUP($A150,csapatok!$A:$GR,AZ$271,FALSE),'csapat-ranglista'!$A:$CC,AZ$272,FALSE)/4),0)</f>
        <v>0</v>
      </c>
      <c r="BA150" s="226">
        <f>IFERROR(IF(RIGHT(VLOOKUP($A150,csapatok!$A:$GR,BA$271,FALSE),5)="Csere",VLOOKUP(LEFT(VLOOKUP($A150,csapatok!$A:$GR,BA$271,FALSE),LEN(VLOOKUP($A150,csapatok!$A:$GR,BA$271,FALSE))-6),'csapat-ranglista'!$A:$CC,BA$272,FALSE)/8,VLOOKUP(VLOOKUP($A150,csapatok!$A:$GR,BA$271,FALSE),'csapat-ranglista'!$A:$CC,BA$272,FALSE)/4),0)</f>
        <v>0</v>
      </c>
      <c r="BB150" s="226">
        <f>IFERROR(IF(RIGHT(VLOOKUP($A150,csapatok!$A:$GR,BB$271,FALSE),5)="Csere",VLOOKUP(LEFT(VLOOKUP($A150,csapatok!$A:$GR,BB$271,FALSE),LEN(VLOOKUP($A150,csapatok!$A:$GR,BB$271,FALSE))-6),'csapat-ranglista'!$A:$CC,BB$272,FALSE)/8,VLOOKUP(VLOOKUP($A150,csapatok!$A:$GR,BB$271,FALSE),'csapat-ranglista'!$A:$CC,BB$272,FALSE)/4),0)</f>
        <v>0</v>
      </c>
      <c r="BC150" s="227">
        <f>versenyek!$ES$11*IFERROR(VLOOKUP(VLOOKUP($A150,versenyek!ER:ET,3,FALSE),szabalyok!$A$16:$B$23,2,FALSE)/4,0)</f>
        <v>0</v>
      </c>
      <c r="BD150" s="227">
        <f>versenyek!$EV$11*IFERROR(VLOOKUP(VLOOKUP($A150,versenyek!EU:EW,3,FALSE),szabalyok!$A$16:$B$23,2,FALSE)/4,0)</f>
        <v>0</v>
      </c>
      <c r="BE150" s="226">
        <f>IFERROR(IF(RIGHT(VLOOKUP($A150,csapatok!$A:$GR,BE$271,FALSE),5)="Csere",VLOOKUP(LEFT(VLOOKUP($A150,csapatok!$A:$GR,BE$271,FALSE),LEN(VLOOKUP($A150,csapatok!$A:$GR,BE$271,FALSE))-6),'csapat-ranglista'!$A:$CC,BE$272,FALSE)/8,VLOOKUP(VLOOKUP($A150,csapatok!$A:$GR,BE$271,FALSE),'csapat-ranglista'!$A:$CC,BE$272,FALSE)/4),0)</f>
        <v>0</v>
      </c>
      <c r="BF150" s="226">
        <f>IFERROR(IF(RIGHT(VLOOKUP($A150,csapatok!$A:$GR,BF$271,FALSE),5)="Csere",VLOOKUP(LEFT(VLOOKUP($A150,csapatok!$A:$GR,BF$271,FALSE),LEN(VLOOKUP($A150,csapatok!$A:$GR,BF$271,FALSE))-6),'csapat-ranglista'!$A:$CC,BF$272,FALSE)/8,VLOOKUP(VLOOKUP($A150,csapatok!$A:$GR,BF$271,FALSE),'csapat-ranglista'!$A:$CC,BF$272,FALSE)/4),0)</f>
        <v>0</v>
      </c>
      <c r="BG150" s="226">
        <f>IFERROR(IF(RIGHT(VLOOKUP($A150,csapatok!$A:$GR,BG$271,FALSE),5)="Csere",VLOOKUP(LEFT(VLOOKUP($A150,csapatok!$A:$GR,BG$271,FALSE),LEN(VLOOKUP($A150,csapatok!$A:$GR,BG$271,FALSE))-6),'csapat-ranglista'!$A:$CC,BG$272,FALSE)/8,VLOOKUP(VLOOKUP($A150,csapatok!$A:$GR,BG$271,FALSE),'csapat-ranglista'!$A:$CC,BG$272,FALSE)/4),0)</f>
        <v>0</v>
      </c>
      <c r="BH150" s="226">
        <f>IFERROR(IF(RIGHT(VLOOKUP($A150,csapatok!$A:$GR,BH$271,FALSE),5)="Csere",VLOOKUP(LEFT(VLOOKUP($A150,csapatok!$A:$GR,BH$271,FALSE),LEN(VLOOKUP($A150,csapatok!$A:$GR,BH$271,FALSE))-6),'csapat-ranglista'!$A:$CC,BH$272,FALSE)/8,VLOOKUP(VLOOKUP($A150,csapatok!$A:$GR,BH$271,FALSE),'csapat-ranglista'!$A:$CC,BH$272,FALSE)/4),0)</f>
        <v>0</v>
      </c>
      <c r="BI150" s="226">
        <f>IFERROR(IF(RIGHT(VLOOKUP($A150,csapatok!$A:$GR,BI$271,FALSE),5)="Csere",VLOOKUP(LEFT(VLOOKUP($A150,csapatok!$A:$GR,BI$271,FALSE),LEN(VLOOKUP($A150,csapatok!$A:$GR,BI$271,FALSE))-6),'csapat-ranglista'!$A:$CC,BI$272,FALSE)/8,VLOOKUP(VLOOKUP($A150,csapatok!$A:$GR,BI$271,FALSE),'csapat-ranglista'!$A:$CC,BI$272,FALSE)/4),0)</f>
        <v>0</v>
      </c>
      <c r="BJ150" s="226">
        <f>IFERROR(IF(RIGHT(VLOOKUP($A150,csapatok!$A:$GR,BJ$271,FALSE),5)="Csere",VLOOKUP(LEFT(VLOOKUP($A150,csapatok!$A:$GR,BJ$271,FALSE),LEN(VLOOKUP($A150,csapatok!$A:$GR,BJ$271,FALSE))-6),'csapat-ranglista'!$A:$CC,BJ$272,FALSE)/8,VLOOKUP(VLOOKUP($A150,csapatok!$A:$GR,BJ$271,FALSE),'csapat-ranglista'!$A:$CC,BJ$272,FALSE)/4),0)</f>
        <v>0</v>
      </c>
      <c r="BK150" s="226">
        <f>IFERROR(IF(RIGHT(VLOOKUP($A150,csapatok!$A:$GR,BK$271,FALSE),5)="Csere",VLOOKUP(LEFT(VLOOKUP($A150,csapatok!$A:$GR,BK$271,FALSE),LEN(VLOOKUP($A150,csapatok!$A:$GR,BK$271,FALSE))-6),'csapat-ranglista'!$A:$CC,BK$272,FALSE)/8,VLOOKUP(VLOOKUP($A150,csapatok!$A:$GR,BK$271,FALSE),'csapat-ranglista'!$A:$CC,BK$272,FALSE)/4),0)</f>
        <v>0</v>
      </c>
      <c r="BL150" s="226">
        <f>IFERROR(IF(RIGHT(VLOOKUP($A150,csapatok!$A:$GR,BL$271,FALSE),5)="Csere",VLOOKUP(LEFT(VLOOKUP($A150,csapatok!$A:$GR,BL$271,FALSE),LEN(VLOOKUP($A150,csapatok!$A:$GR,BL$271,FALSE))-6),'csapat-ranglista'!$A:$CC,BL$272,FALSE)/8,VLOOKUP(VLOOKUP($A150,csapatok!$A:$GR,BL$271,FALSE),'csapat-ranglista'!$A:$CC,BL$272,FALSE)/4),0)</f>
        <v>0</v>
      </c>
      <c r="BM150" s="226">
        <f>IFERROR(IF(RIGHT(VLOOKUP($A150,csapatok!$A:$GR,BM$271,FALSE),5)="Csere",VLOOKUP(LEFT(VLOOKUP($A150,csapatok!$A:$GR,BM$271,FALSE),LEN(VLOOKUP($A150,csapatok!$A:$GR,BM$271,FALSE))-6),'csapat-ranglista'!$A:$CC,BM$272,FALSE)/8,VLOOKUP(VLOOKUP($A150,csapatok!$A:$GR,BM$271,FALSE),'csapat-ranglista'!$A:$CC,BM$272,FALSE)/4),0)</f>
        <v>0</v>
      </c>
      <c r="BN150" s="226">
        <f>IFERROR(IF(RIGHT(VLOOKUP($A150,csapatok!$A:$GR,BN$271,FALSE),5)="Csere",VLOOKUP(LEFT(VLOOKUP($A150,csapatok!$A:$GR,BN$271,FALSE),LEN(VLOOKUP($A150,csapatok!$A:$GR,BN$271,FALSE))-6),'csapat-ranglista'!$A:$CC,BN$272,FALSE)/8,VLOOKUP(VLOOKUP($A150,csapatok!$A:$GR,BN$271,FALSE),'csapat-ranglista'!$A:$CC,BN$272,FALSE)/4),0)</f>
        <v>0</v>
      </c>
      <c r="BO150" s="226">
        <f>IFERROR(IF(RIGHT(VLOOKUP($A150,csapatok!$A:$GR,BO$271,FALSE),5)="Csere",VLOOKUP(LEFT(VLOOKUP($A150,csapatok!$A:$GR,BO$271,FALSE),LEN(VLOOKUP($A150,csapatok!$A:$GR,BO$271,FALSE))-6),'csapat-ranglista'!$A:$CC,BO$272,FALSE)/8,VLOOKUP(VLOOKUP($A150,csapatok!$A:$GR,BO$271,FALSE),'csapat-ranglista'!$A:$CC,BO$272,FALSE)/4),0)</f>
        <v>0</v>
      </c>
      <c r="BP150" s="226">
        <f>IFERROR(IF(RIGHT(VLOOKUP($A150,csapatok!$A:$GR,BP$271,FALSE),5)="Csere",VLOOKUP(LEFT(VLOOKUP($A150,csapatok!$A:$GR,BP$271,FALSE),LEN(VLOOKUP($A150,csapatok!$A:$GR,BP$271,FALSE))-6),'csapat-ranglista'!$A:$CC,BP$272,FALSE)/8,VLOOKUP(VLOOKUP($A150,csapatok!$A:$GR,BP$271,FALSE),'csapat-ranglista'!$A:$CC,BP$272,FALSE)/4),0)</f>
        <v>0</v>
      </c>
      <c r="BQ150" s="226">
        <f>IFERROR(IF(RIGHT(VLOOKUP($A150,csapatok!$A:$GR,BQ$271,FALSE),5)="Csere",VLOOKUP(LEFT(VLOOKUP($A150,csapatok!$A:$GR,BQ$271,FALSE),LEN(VLOOKUP($A150,csapatok!$A:$GR,BQ$271,FALSE))-6),'csapat-ranglista'!$A:$CC,BQ$272,FALSE)/8,VLOOKUP(VLOOKUP($A150,csapatok!$A:$GR,BQ$271,FALSE),'csapat-ranglista'!$A:$CC,BQ$272,FALSE)/4),0)</f>
        <v>0</v>
      </c>
      <c r="BR150" s="226">
        <f>IFERROR(IF(RIGHT(VLOOKUP($A150,csapatok!$A:$GR,BR$271,FALSE),5)="Csere",VLOOKUP(LEFT(VLOOKUP($A150,csapatok!$A:$GR,BR$271,FALSE),LEN(VLOOKUP($A150,csapatok!$A:$GR,BR$271,FALSE))-6),'csapat-ranglista'!$A:$CC,BR$272,FALSE)/8,VLOOKUP(VLOOKUP($A150,csapatok!$A:$GR,BR$271,FALSE),'csapat-ranglista'!$A:$CC,BR$272,FALSE)/4),0)</f>
        <v>0</v>
      </c>
      <c r="BS150" s="226">
        <f>IFERROR(IF(RIGHT(VLOOKUP($A150,csapatok!$A:$GR,BS$271,FALSE),5)="Csere",VLOOKUP(LEFT(VLOOKUP($A150,csapatok!$A:$GR,BS$271,FALSE),LEN(VLOOKUP($A150,csapatok!$A:$GR,BS$271,FALSE))-6),'csapat-ranglista'!$A:$CC,BS$272,FALSE)/8,VLOOKUP(VLOOKUP($A150,csapatok!$A:$GR,BS$271,FALSE),'csapat-ranglista'!$A:$CC,BS$272,FALSE)/4),0)</f>
        <v>0</v>
      </c>
      <c r="BT150" s="226">
        <f>IFERROR(IF(RIGHT(VLOOKUP($A150,csapatok!$A:$GR,BT$271,FALSE),5)="Csere",VLOOKUP(LEFT(VLOOKUP($A150,csapatok!$A:$GR,BT$271,FALSE),LEN(VLOOKUP($A150,csapatok!$A:$GR,BT$271,FALSE))-6),'csapat-ranglista'!$A:$CC,BT$272,FALSE)/8,VLOOKUP(VLOOKUP($A150,csapatok!$A:$GR,BT$271,FALSE),'csapat-ranglista'!$A:$CC,BT$272,FALSE)/4),0)</f>
        <v>0</v>
      </c>
      <c r="BU150" s="226">
        <f>IFERROR(IF(RIGHT(VLOOKUP($A150,csapatok!$A:$GR,BU$271,FALSE),5)="Csere",VLOOKUP(LEFT(VLOOKUP($A150,csapatok!$A:$GR,BU$271,FALSE),LEN(VLOOKUP($A150,csapatok!$A:$GR,BU$271,FALSE))-6),'csapat-ranglista'!$A:$CC,BU$272,FALSE)/8,VLOOKUP(VLOOKUP($A150,csapatok!$A:$GR,BU$271,FALSE),'csapat-ranglista'!$A:$CC,BU$272,FALSE)/4),0)</f>
        <v>0</v>
      </c>
      <c r="BV150" s="226">
        <f>IFERROR(IF(RIGHT(VLOOKUP($A150,csapatok!$A:$GR,BV$271,FALSE),5)="Csere",VLOOKUP(LEFT(VLOOKUP($A150,csapatok!$A:$GR,BV$271,FALSE),LEN(VLOOKUP($A150,csapatok!$A:$GR,BV$271,FALSE))-6),'csapat-ranglista'!$A:$CC,BV$272,FALSE)/8,VLOOKUP(VLOOKUP($A150,csapatok!$A:$GR,BV$271,FALSE),'csapat-ranglista'!$A:$CC,BV$272,FALSE)/4),0)</f>
        <v>0</v>
      </c>
      <c r="BW150" s="226">
        <f>IFERROR(IF(RIGHT(VLOOKUP($A150,csapatok!$A:$GR,BW$271,FALSE),5)="Csere",VLOOKUP(LEFT(VLOOKUP($A150,csapatok!$A:$GR,BW$271,FALSE),LEN(VLOOKUP($A150,csapatok!$A:$GR,BW$271,FALSE))-6),'csapat-ranglista'!$A:$CC,BW$272,FALSE)/8,VLOOKUP(VLOOKUP($A150,csapatok!$A:$GR,BW$271,FALSE),'csapat-ranglista'!$A:$CC,BW$272,FALSE)/4),0)</f>
        <v>0</v>
      </c>
      <c r="BX150" s="226">
        <f>IFERROR(IF(RIGHT(VLOOKUP($A150,csapatok!$A:$GR,BX$271,FALSE),5)="Csere",VLOOKUP(LEFT(VLOOKUP($A150,csapatok!$A:$GR,BX$271,FALSE),LEN(VLOOKUP($A150,csapatok!$A:$GR,BX$271,FALSE))-6),'csapat-ranglista'!$A:$CC,BX$272,FALSE)/8,VLOOKUP(VLOOKUP($A150,csapatok!$A:$GR,BX$271,FALSE),'csapat-ranglista'!$A:$CC,BX$272,FALSE)/4),0)</f>
        <v>0</v>
      </c>
      <c r="BY150" s="226">
        <f>IFERROR(IF(RIGHT(VLOOKUP($A150,csapatok!$A:$GR,BY$271,FALSE),5)="Csere",VLOOKUP(LEFT(VLOOKUP($A150,csapatok!$A:$GR,BY$271,FALSE),LEN(VLOOKUP($A150,csapatok!$A:$GR,BY$271,FALSE))-6),'csapat-ranglista'!$A:$CC,BY$272,FALSE)/8,VLOOKUP(VLOOKUP($A150,csapatok!$A:$GR,BY$271,FALSE),'csapat-ranglista'!$A:$CC,BY$272,FALSE)/4),0)</f>
        <v>0</v>
      </c>
      <c r="BZ150" s="226">
        <f>IFERROR(IF(RIGHT(VLOOKUP($A150,csapatok!$A:$GR,BZ$271,FALSE),5)="Csere",VLOOKUP(LEFT(VLOOKUP($A150,csapatok!$A:$GR,BZ$271,FALSE),LEN(VLOOKUP($A150,csapatok!$A:$GR,BZ$271,FALSE))-6),'csapat-ranglista'!$A:$CC,BZ$272,FALSE)/8,VLOOKUP(VLOOKUP($A150,csapatok!$A:$GR,BZ$271,FALSE),'csapat-ranglista'!$A:$CC,BZ$272,FALSE)/4),0)</f>
        <v>0</v>
      </c>
      <c r="CA150" s="226">
        <f>IFERROR(IF(RIGHT(VLOOKUP($A150,csapatok!$A:$GR,CA$271,FALSE),5)="Csere",VLOOKUP(LEFT(VLOOKUP($A150,csapatok!$A:$GR,CA$271,FALSE),LEN(VLOOKUP($A150,csapatok!$A:$GR,CA$271,FALSE))-6),'csapat-ranglista'!$A:$CC,CA$272,FALSE)/8,VLOOKUP(VLOOKUP($A150,csapatok!$A:$GR,CA$271,FALSE),'csapat-ranglista'!$A:$CC,CA$272,FALSE)/4),0)</f>
        <v>0</v>
      </c>
      <c r="CB150" s="226">
        <f>IFERROR(IF(RIGHT(VLOOKUP($A150,csapatok!$A:$GR,CB$271,FALSE),5)="Csere",VLOOKUP(LEFT(VLOOKUP($A150,csapatok!$A:$GR,CB$271,FALSE),LEN(VLOOKUP($A150,csapatok!$A:$GR,CB$271,FALSE))-6),'csapat-ranglista'!$A:$CC,CB$272,FALSE)/8,VLOOKUP(VLOOKUP($A150,csapatok!$A:$GR,CB$271,FALSE),'csapat-ranglista'!$A:$CC,CB$272,FALSE)/4),0)</f>
        <v>0</v>
      </c>
      <c r="CC150" s="226">
        <f>IFERROR(IF(RIGHT(VLOOKUP($A150,csapatok!$A:$GR,CC$271,FALSE),5)="Csere",VLOOKUP(LEFT(VLOOKUP($A150,csapatok!$A:$GR,CC$271,FALSE),LEN(VLOOKUP($A150,csapatok!$A:$GR,CC$271,FALSE))-6),'csapat-ranglista'!$A:$CC,CC$272,FALSE)/8,VLOOKUP(VLOOKUP($A150,csapatok!$A:$GR,CC$271,FALSE),'csapat-ranglista'!$A:$CC,CC$272,FALSE)/4),0)</f>
        <v>0</v>
      </c>
      <c r="CD150" s="226">
        <f>IFERROR(IF(RIGHT(VLOOKUP($A150,csapatok!$A:$GR,CD$271,FALSE),5)="Csere",VLOOKUP(LEFT(VLOOKUP($A150,csapatok!$A:$GR,CD$271,FALSE),LEN(VLOOKUP($A150,csapatok!$A:$GR,CD$271,FALSE))-6),'csapat-ranglista'!$A:$CC,CD$272,FALSE)/8,VLOOKUP(VLOOKUP($A150,csapatok!$A:$GR,CD$271,FALSE),'csapat-ranglista'!$A:$CC,CD$272,FALSE)/4),0)</f>
        <v>0</v>
      </c>
      <c r="CE150" s="226">
        <f>IFERROR(IF(RIGHT(VLOOKUP($A150,csapatok!$A:$GR,CE$271,FALSE),5)="Csere",VLOOKUP(LEFT(VLOOKUP($A150,csapatok!$A:$GR,CE$271,FALSE),LEN(VLOOKUP($A150,csapatok!$A:$GR,CE$271,FALSE))-6),'csapat-ranglista'!$A:$CC,CE$272,FALSE)/8,VLOOKUP(VLOOKUP($A150,csapatok!$A:$GR,CE$271,FALSE),'csapat-ranglista'!$A:$CC,CE$272,FALSE)/4),0)</f>
        <v>0</v>
      </c>
      <c r="CF150" s="226">
        <f>IFERROR(IF(RIGHT(VLOOKUP($A150,csapatok!$A:$GR,CF$271,FALSE),5)="Csere",VLOOKUP(LEFT(VLOOKUP($A150,csapatok!$A:$GR,CF$271,FALSE),LEN(VLOOKUP($A150,csapatok!$A:$GR,CF$271,FALSE))-6),'csapat-ranglista'!$A:$CC,CF$272,FALSE)/8,VLOOKUP(VLOOKUP($A150,csapatok!$A:$GR,CF$271,FALSE),'csapat-ranglista'!$A:$CC,CF$272,FALSE)/4),0)</f>
        <v>0</v>
      </c>
      <c r="CG150" s="226">
        <f>IFERROR(IF(RIGHT(VLOOKUP($A150,csapatok!$A:$GR,CG$271,FALSE),5)="Csere",VLOOKUP(LEFT(VLOOKUP($A150,csapatok!$A:$GR,CG$271,FALSE),LEN(VLOOKUP($A150,csapatok!$A:$GR,CG$271,FALSE))-6),'csapat-ranglista'!$A:$CC,CG$272,FALSE)/8,VLOOKUP(VLOOKUP($A150,csapatok!$A:$GR,CG$271,FALSE),'csapat-ranglista'!$A:$CC,CG$272,FALSE)/4),0)</f>
        <v>0</v>
      </c>
      <c r="CH150" s="226">
        <f>IFERROR(IF(RIGHT(VLOOKUP($A150,csapatok!$A:$GR,CH$271,FALSE),5)="Csere",VLOOKUP(LEFT(VLOOKUP($A150,csapatok!$A:$GR,CH$271,FALSE),LEN(VLOOKUP($A150,csapatok!$A:$GR,CH$271,FALSE))-6),'csapat-ranglista'!$A:$CC,CH$272,FALSE)/8,VLOOKUP(VLOOKUP($A150,csapatok!$A:$GR,CH$271,FALSE),'csapat-ranglista'!$A:$CC,CH$272,FALSE)/4),0)</f>
        <v>0</v>
      </c>
      <c r="CI150" s="226">
        <f>IFERROR(IF(RIGHT(VLOOKUP($A150,csapatok!$A:$GR,CI$271,FALSE),5)="Csere",VLOOKUP(LEFT(VLOOKUP($A150,csapatok!$A:$GR,CI$271,FALSE),LEN(VLOOKUP($A150,csapatok!$A:$GR,CI$271,FALSE))-6),'csapat-ranglista'!$A:$CC,CI$272,FALSE)/8,VLOOKUP(VLOOKUP($A150,csapatok!$A:$GR,CI$271,FALSE),'csapat-ranglista'!$A:$CC,CI$272,FALSE)/4),0)</f>
        <v>0</v>
      </c>
      <c r="CJ150" s="227">
        <f>versenyek!$IQ$11*IFERROR(VLOOKUP(VLOOKUP($A150,versenyek!IP:IR,3,FALSE),szabalyok!$A$16:$B$23,2,FALSE)/4,0)</f>
        <v>0</v>
      </c>
      <c r="CK150" s="227">
        <f>versenyek!$IT$11*IFERROR(VLOOKUP(VLOOKUP($A150,versenyek!IS:IU,3,FALSE),szabalyok!$A$16:$B$23,2,FALSE)/4,0)</f>
        <v>0</v>
      </c>
      <c r="CL150" s="226"/>
      <c r="CM150" s="250">
        <f t="shared" si="6"/>
        <v>0</v>
      </c>
    </row>
    <row r="151" spans="1:91">
      <c r="A151" s="32" t="s">
        <v>7</v>
      </c>
      <c r="B151" s="133">
        <v>27005</v>
      </c>
      <c r="C151" s="133" t="s">
        <v>736</v>
      </c>
      <c r="D151" s="32" t="s">
        <v>9</v>
      </c>
      <c r="E151" s="47">
        <v>0</v>
      </c>
      <c r="F151" s="32">
        <v>0</v>
      </c>
      <c r="G151" s="32">
        <v>0</v>
      </c>
      <c r="H151" s="32">
        <v>0</v>
      </c>
      <c r="I151" s="32">
        <v>0</v>
      </c>
      <c r="J151" s="32">
        <v>0</v>
      </c>
      <c r="K151" s="32">
        <v>0</v>
      </c>
      <c r="L151" s="32">
        <v>0</v>
      </c>
      <c r="M151" s="32">
        <v>0</v>
      </c>
      <c r="N151" s="32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1.1182582076250529</v>
      </c>
      <c r="X151" s="32">
        <f>IFERROR(IF(RIGHT(VLOOKUP($A151,csapatok!$A:$BL,X$271,FALSE),5)="Csere",VLOOKUP(LEFT(VLOOKUP($A151,csapatok!$A:$BL,X$271,FALSE),LEN(VLOOKUP($A151,csapatok!$A:$BL,X$271,FALSE))-6),'csapat-ranglista'!$A:$CC,X$272,FALSE)/8,VLOOKUP(VLOOKUP($A151,csapatok!$A:$BL,X$271,FALSE),'csapat-ranglista'!$A:$CC,X$272,FALSE)/4),0)</f>
        <v>0</v>
      </c>
      <c r="Y151" s="32">
        <f>IFERROR(IF(RIGHT(VLOOKUP($A151,csapatok!$A:$BL,Y$271,FALSE),5)="Csere",VLOOKUP(LEFT(VLOOKUP($A151,csapatok!$A:$BL,Y$271,FALSE),LEN(VLOOKUP($A151,csapatok!$A:$BL,Y$271,FALSE))-6),'csapat-ranglista'!$A:$CC,Y$272,FALSE)/8,VLOOKUP(VLOOKUP($A151,csapatok!$A:$BL,Y$271,FALSE),'csapat-ranglista'!$A:$CC,Y$272,FALSE)/4),0)</f>
        <v>0</v>
      </c>
      <c r="Z151" s="32">
        <f>IFERROR(IF(RIGHT(VLOOKUP($A151,csapatok!$A:$BL,Z$271,FALSE),5)="Csere",VLOOKUP(LEFT(VLOOKUP($A151,csapatok!$A:$BL,Z$271,FALSE),LEN(VLOOKUP($A151,csapatok!$A:$BL,Z$271,FALSE))-6),'csapat-ranglista'!$A:$CC,Z$272,FALSE)/8,VLOOKUP(VLOOKUP($A151,csapatok!$A:$BL,Z$271,FALSE),'csapat-ranglista'!$A:$CC,Z$272,FALSE)/4),0)</f>
        <v>0</v>
      </c>
      <c r="AA151" s="32">
        <f>IFERROR(IF(RIGHT(VLOOKUP($A151,csapatok!$A:$BL,AA$271,FALSE),5)="Csere",VLOOKUP(LEFT(VLOOKUP($A151,csapatok!$A:$BL,AA$271,FALSE),LEN(VLOOKUP($A151,csapatok!$A:$BL,AA$271,FALSE))-6),'csapat-ranglista'!$A:$CC,AA$272,FALSE)/8,VLOOKUP(VLOOKUP($A151,csapatok!$A:$BL,AA$271,FALSE),'csapat-ranglista'!$A:$CC,AA$272,FALSE)/4),0)</f>
        <v>0</v>
      </c>
      <c r="AB151" s="226">
        <f>IFERROR(IF(RIGHT(VLOOKUP($A151,csapatok!$A:$BL,AB$271,FALSE),5)="Csere",VLOOKUP(LEFT(VLOOKUP($A151,csapatok!$A:$BL,AB$271,FALSE),LEN(VLOOKUP($A151,csapatok!$A:$BL,AB$271,FALSE))-6),'csapat-ranglista'!$A:$CC,AB$272,FALSE)/8,VLOOKUP(VLOOKUP($A151,csapatok!$A:$BL,AB$271,FALSE),'csapat-ranglista'!$A:$CC,AB$272,FALSE)/4),0)</f>
        <v>0</v>
      </c>
      <c r="AC151" s="226">
        <f>IFERROR(IF(RIGHT(VLOOKUP($A151,csapatok!$A:$BL,AC$271,FALSE),5)="Csere",VLOOKUP(LEFT(VLOOKUP($A151,csapatok!$A:$BL,AC$271,FALSE),LEN(VLOOKUP($A151,csapatok!$A:$BL,AC$271,FALSE))-6),'csapat-ranglista'!$A:$CC,AC$272,FALSE)/8,VLOOKUP(VLOOKUP($A151,csapatok!$A:$BL,AC$271,FALSE),'csapat-ranglista'!$A:$CC,AC$272,FALSE)/4),0)</f>
        <v>0</v>
      </c>
      <c r="AD151" s="226">
        <f>IFERROR(IF(RIGHT(VLOOKUP($A151,csapatok!$A:$BL,AD$271,FALSE),5)="Csere",VLOOKUP(LEFT(VLOOKUP($A151,csapatok!$A:$BL,AD$271,FALSE),LEN(VLOOKUP($A151,csapatok!$A:$BL,AD$271,FALSE))-6),'csapat-ranglista'!$A:$CC,AD$272,FALSE)/8,VLOOKUP(VLOOKUP($A151,csapatok!$A:$BL,AD$271,FALSE),'csapat-ranglista'!$A:$CC,AD$272,FALSE)/4),0)</f>
        <v>0</v>
      </c>
      <c r="AE151" s="226">
        <f>IFERROR(IF(RIGHT(VLOOKUP($A151,csapatok!$A:$BL,AE$271,FALSE),5)="Csere",VLOOKUP(LEFT(VLOOKUP($A151,csapatok!$A:$BL,AE$271,FALSE),LEN(VLOOKUP($A151,csapatok!$A:$BL,AE$271,FALSE))-6),'csapat-ranglista'!$A:$CC,AE$272,FALSE)/8,VLOOKUP(VLOOKUP($A151,csapatok!$A:$BL,AE$271,FALSE),'csapat-ranglista'!$A:$CC,AE$272,FALSE)/4),0)</f>
        <v>0</v>
      </c>
      <c r="AF151" s="226">
        <f>IFERROR(IF(RIGHT(VLOOKUP($A151,csapatok!$A:$BL,AF$271,FALSE),5)="Csere",VLOOKUP(LEFT(VLOOKUP($A151,csapatok!$A:$BL,AF$271,FALSE),LEN(VLOOKUP($A151,csapatok!$A:$BL,AF$271,FALSE))-6),'csapat-ranglista'!$A:$CC,AF$272,FALSE)/8,VLOOKUP(VLOOKUP($A151,csapatok!$A:$BL,AF$271,FALSE),'csapat-ranglista'!$A:$CC,AF$272,FALSE)/4),0)</f>
        <v>0</v>
      </c>
      <c r="AG151" s="226">
        <f>IFERROR(IF(RIGHT(VLOOKUP($A151,csapatok!$A:$BL,AG$271,FALSE),5)="Csere",VLOOKUP(LEFT(VLOOKUP($A151,csapatok!$A:$BL,AG$271,FALSE),LEN(VLOOKUP($A151,csapatok!$A:$BL,AG$271,FALSE))-6),'csapat-ranglista'!$A:$CC,AG$272,FALSE)/8,VLOOKUP(VLOOKUP($A151,csapatok!$A:$BL,AG$271,FALSE),'csapat-ranglista'!$A:$CC,AG$272,FALSE)/4),0)</f>
        <v>0</v>
      </c>
      <c r="AH151" s="226">
        <f>IFERROR(IF(RIGHT(VLOOKUP($A151,csapatok!$A:$BL,AH$271,FALSE),5)="Csere",VLOOKUP(LEFT(VLOOKUP($A151,csapatok!$A:$BL,AH$271,FALSE),LEN(VLOOKUP($A151,csapatok!$A:$BL,AH$271,FALSE))-6),'csapat-ranglista'!$A:$CC,AH$272,FALSE)/8,VLOOKUP(VLOOKUP($A151,csapatok!$A:$BL,AH$271,FALSE),'csapat-ranglista'!$A:$CC,AH$272,FALSE)/4),0)</f>
        <v>0</v>
      </c>
      <c r="AI151" s="226">
        <f>IFERROR(IF(RIGHT(VLOOKUP($A151,csapatok!$A:$BL,AI$271,FALSE),5)="Csere",VLOOKUP(LEFT(VLOOKUP($A151,csapatok!$A:$BL,AI$271,FALSE),LEN(VLOOKUP($A151,csapatok!$A:$BL,AI$271,FALSE))-6),'csapat-ranglista'!$A:$CC,AI$272,FALSE)/8,VLOOKUP(VLOOKUP($A151,csapatok!$A:$BL,AI$271,FALSE),'csapat-ranglista'!$A:$CC,AI$272,FALSE)/4),0)</f>
        <v>0</v>
      </c>
      <c r="AJ151" s="226">
        <f>IFERROR(IF(RIGHT(VLOOKUP($A151,csapatok!$A:$BL,AJ$271,FALSE),5)="Csere",VLOOKUP(LEFT(VLOOKUP($A151,csapatok!$A:$BL,AJ$271,FALSE),LEN(VLOOKUP($A151,csapatok!$A:$BL,AJ$271,FALSE))-6),'csapat-ranglista'!$A:$CC,AJ$272,FALSE)/8,VLOOKUP(VLOOKUP($A151,csapatok!$A:$BL,AJ$271,FALSE),'csapat-ranglista'!$A:$CC,AJ$272,FALSE)/2),0)</f>
        <v>0</v>
      </c>
      <c r="AK151" s="226">
        <f>IFERROR(IF(RIGHT(VLOOKUP($A151,csapatok!$A:$CN,AK$271,FALSE),5)="Csere",VLOOKUP(LEFT(VLOOKUP($A151,csapatok!$A:$CN,AK$271,FALSE),LEN(VLOOKUP($A151,csapatok!$A:$CN,AK$271,FALSE))-6),'csapat-ranglista'!$A:$CC,AK$272,FALSE)/8,VLOOKUP(VLOOKUP($A151,csapatok!$A:$CN,AK$271,FALSE),'csapat-ranglista'!$A:$CC,AK$272,FALSE)/4),0)</f>
        <v>0</v>
      </c>
      <c r="AL151" s="226">
        <f>IFERROR(IF(RIGHT(VLOOKUP($A151,csapatok!$A:$CN,AL$271,FALSE),5)="Csere",VLOOKUP(LEFT(VLOOKUP($A151,csapatok!$A:$CN,AL$271,FALSE),LEN(VLOOKUP($A151,csapatok!$A:$CN,AL$271,FALSE))-6),'csapat-ranglista'!$A:$CC,AL$272,FALSE)/8,VLOOKUP(VLOOKUP($A151,csapatok!$A:$CN,AL$271,FALSE),'csapat-ranglista'!$A:$CC,AL$272,FALSE)/4),0)</f>
        <v>0</v>
      </c>
      <c r="AM151" s="226">
        <f>IFERROR(IF(RIGHT(VLOOKUP($A151,csapatok!$A:$CN,AM$271,FALSE),5)="Csere",VLOOKUP(LEFT(VLOOKUP($A151,csapatok!$A:$CN,AM$271,FALSE),LEN(VLOOKUP($A151,csapatok!$A:$CN,AM$271,FALSE))-6),'csapat-ranglista'!$A:$CC,AM$272,FALSE)/8,VLOOKUP(VLOOKUP($A151,csapatok!$A:$CN,AM$271,FALSE),'csapat-ranglista'!$A:$CC,AM$272,FALSE)/4),0)</f>
        <v>0</v>
      </c>
      <c r="AN151" s="226">
        <f>IFERROR(IF(RIGHT(VLOOKUP($A151,csapatok!$A:$CN,AN$271,FALSE),5)="Csere",VLOOKUP(LEFT(VLOOKUP($A151,csapatok!$A:$CN,AN$271,FALSE),LEN(VLOOKUP($A151,csapatok!$A:$CN,AN$271,FALSE))-6),'csapat-ranglista'!$A:$CC,AN$272,FALSE)/8,VLOOKUP(VLOOKUP($A151,csapatok!$A:$CN,AN$271,FALSE),'csapat-ranglista'!$A:$CC,AN$272,FALSE)/4),0)</f>
        <v>0</v>
      </c>
      <c r="AO151" s="226">
        <f>IFERROR(IF(RIGHT(VLOOKUP($A151,csapatok!$A:$CN,AO$271,FALSE),5)="Csere",VLOOKUP(LEFT(VLOOKUP($A151,csapatok!$A:$CN,AO$271,FALSE),LEN(VLOOKUP($A151,csapatok!$A:$CN,AO$271,FALSE))-6),'csapat-ranglista'!$A:$CC,AO$272,FALSE)/8,VLOOKUP(VLOOKUP($A151,csapatok!$A:$CN,AO$271,FALSE),'csapat-ranglista'!$A:$CC,AO$272,FALSE)/4),0)</f>
        <v>0</v>
      </c>
      <c r="AP151" s="226">
        <f>IFERROR(IF(RIGHT(VLOOKUP($A151,csapatok!$A:$CN,AP$271,FALSE),5)="Csere",VLOOKUP(LEFT(VLOOKUP($A151,csapatok!$A:$CN,AP$271,FALSE),LEN(VLOOKUP($A151,csapatok!$A:$CN,AP$271,FALSE))-6),'csapat-ranglista'!$A:$CC,AP$272,FALSE)/8,VLOOKUP(VLOOKUP($A151,csapatok!$A:$CN,AP$271,FALSE),'csapat-ranglista'!$A:$CC,AP$272,FALSE)/4),0)</f>
        <v>0</v>
      </c>
      <c r="AQ151" s="226">
        <f>IFERROR(IF(RIGHT(VLOOKUP($A151,csapatok!$A:$CN,AQ$271,FALSE),5)="Csere",VLOOKUP(LEFT(VLOOKUP($A151,csapatok!$A:$CN,AQ$271,FALSE),LEN(VLOOKUP($A151,csapatok!$A:$CN,AQ$271,FALSE))-6),'csapat-ranglista'!$A:$CC,AQ$272,FALSE)/8,VLOOKUP(VLOOKUP($A151,csapatok!$A:$CN,AQ$271,FALSE),'csapat-ranglista'!$A:$CC,AQ$272,FALSE)/4),0)</f>
        <v>0</v>
      </c>
      <c r="AR151" s="226">
        <f>IFERROR(IF(RIGHT(VLOOKUP($A151,csapatok!$A:$CN,AR$271,FALSE),5)="Csere",VLOOKUP(LEFT(VLOOKUP($A151,csapatok!$A:$CN,AR$271,FALSE),LEN(VLOOKUP($A151,csapatok!$A:$CN,AR$271,FALSE))-6),'csapat-ranglista'!$A:$CC,AR$272,FALSE)/8,VLOOKUP(VLOOKUP($A151,csapatok!$A:$CN,AR$271,FALSE),'csapat-ranglista'!$A:$CC,AR$272,FALSE)/4),0)</f>
        <v>0</v>
      </c>
      <c r="AS151" s="226">
        <f>IFERROR(IF(RIGHT(VLOOKUP($A151,csapatok!$A:$CN,AS$271,FALSE),5)="Csere",VLOOKUP(LEFT(VLOOKUP($A151,csapatok!$A:$CN,AS$271,FALSE),LEN(VLOOKUP($A151,csapatok!$A:$CN,AS$271,FALSE))-6),'csapat-ranglista'!$A:$CC,AS$272,FALSE)/8,VLOOKUP(VLOOKUP($A151,csapatok!$A:$CN,AS$271,FALSE),'csapat-ranglista'!$A:$CC,AS$272,FALSE)/4),0)</f>
        <v>0</v>
      </c>
      <c r="AT151" s="226">
        <f>IFERROR(IF(RIGHT(VLOOKUP($A151,csapatok!$A:$CN,AT$271,FALSE),5)="Csere",VLOOKUP(LEFT(VLOOKUP($A151,csapatok!$A:$CN,AT$271,FALSE),LEN(VLOOKUP($A151,csapatok!$A:$CN,AT$271,FALSE))-6),'csapat-ranglista'!$A:$CC,AT$272,FALSE)/8,VLOOKUP(VLOOKUP($A151,csapatok!$A:$CN,AT$271,FALSE),'csapat-ranglista'!$A:$CC,AT$272,FALSE)/4),0)</f>
        <v>0</v>
      </c>
      <c r="AU151" s="226">
        <f>IFERROR(IF(RIGHT(VLOOKUP($A151,csapatok!$A:$CN,AU$271,FALSE),5)="Csere",VLOOKUP(LEFT(VLOOKUP($A151,csapatok!$A:$CN,AU$271,FALSE),LEN(VLOOKUP($A151,csapatok!$A:$CN,AU$271,FALSE))-6),'csapat-ranglista'!$A:$CC,AU$272,FALSE)/8,VLOOKUP(VLOOKUP($A151,csapatok!$A:$CN,AU$271,FALSE),'csapat-ranglista'!$A:$CC,AU$272,FALSE)/4),0)</f>
        <v>0</v>
      </c>
      <c r="AV151" s="226">
        <f>IFERROR(IF(RIGHT(VLOOKUP($A151,csapatok!$A:$CN,AV$271,FALSE),5)="Csere",VLOOKUP(LEFT(VLOOKUP($A151,csapatok!$A:$CN,AV$271,FALSE),LEN(VLOOKUP($A151,csapatok!$A:$CN,AV$271,FALSE))-6),'csapat-ranglista'!$A:$CC,AV$272,FALSE)/8,VLOOKUP(VLOOKUP($A151,csapatok!$A:$CN,AV$271,FALSE),'csapat-ranglista'!$A:$CC,AV$272,FALSE)/4),0)</f>
        <v>0</v>
      </c>
      <c r="AW151" s="226">
        <f>IFERROR(IF(RIGHT(VLOOKUP($A151,csapatok!$A:$CN,AW$271,FALSE),5)="Csere",VLOOKUP(LEFT(VLOOKUP($A151,csapatok!$A:$CN,AW$271,FALSE),LEN(VLOOKUP($A151,csapatok!$A:$CN,AW$271,FALSE))-6),'csapat-ranglista'!$A:$CC,AW$272,FALSE)/8,VLOOKUP(VLOOKUP($A151,csapatok!$A:$CN,AW$271,FALSE),'csapat-ranglista'!$A:$CC,AW$272,FALSE)/4),0)</f>
        <v>0</v>
      </c>
      <c r="AX151" s="226">
        <f>IFERROR(IF(RIGHT(VLOOKUP($A151,csapatok!$A:$CN,AX$271,FALSE),5)="Csere",VLOOKUP(LEFT(VLOOKUP($A151,csapatok!$A:$CN,AX$271,FALSE),LEN(VLOOKUP($A151,csapatok!$A:$CN,AX$271,FALSE))-6),'csapat-ranglista'!$A:$CC,AX$272,FALSE)/8,VLOOKUP(VLOOKUP($A151,csapatok!$A:$CN,AX$271,FALSE),'csapat-ranglista'!$A:$CC,AX$272,FALSE)/4),0)</f>
        <v>0</v>
      </c>
      <c r="AY151" s="226">
        <f>IFERROR(IF(RIGHT(VLOOKUP($A151,csapatok!$A:$GR,AY$271,FALSE),5)="Csere",VLOOKUP(LEFT(VLOOKUP($A151,csapatok!$A:$GR,AY$271,FALSE),LEN(VLOOKUP($A151,csapatok!$A:$GR,AY$271,FALSE))-6),'csapat-ranglista'!$A:$CC,AY$272,FALSE)/8,VLOOKUP(VLOOKUP($A151,csapatok!$A:$GR,AY$271,FALSE),'csapat-ranglista'!$A:$CC,AY$272,FALSE)/4),0)</f>
        <v>0</v>
      </c>
      <c r="AZ151" s="226">
        <f>IFERROR(IF(RIGHT(VLOOKUP($A151,csapatok!$A:$GR,AZ$271,FALSE),5)="Csere",VLOOKUP(LEFT(VLOOKUP($A151,csapatok!$A:$GR,AZ$271,FALSE),LEN(VLOOKUP($A151,csapatok!$A:$GR,AZ$271,FALSE))-6),'csapat-ranglista'!$A:$CC,AZ$272,FALSE)/8,VLOOKUP(VLOOKUP($A151,csapatok!$A:$GR,AZ$271,FALSE),'csapat-ranglista'!$A:$CC,AZ$272,FALSE)/4),0)</f>
        <v>0</v>
      </c>
      <c r="BA151" s="226">
        <f>IFERROR(IF(RIGHT(VLOOKUP($A151,csapatok!$A:$GR,BA$271,FALSE),5)="Csere",VLOOKUP(LEFT(VLOOKUP($A151,csapatok!$A:$GR,BA$271,FALSE),LEN(VLOOKUP($A151,csapatok!$A:$GR,BA$271,FALSE))-6),'csapat-ranglista'!$A:$CC,BA$272,FALSE)/8,VLOOKUP(VLOOKUP($A151,csapatok!$A:$GR,BA$271,FALSE),'csapat-ranglista'!$A:$CC,BA$272,FALSE)/4),0)</f>
        <v>0</v>
      </c>
      <c r="BB151" s="226">
        <f>IFERROR(IF(RIGHT(VLOOKUP($A151,csapatok!$A:$GR,BB$271,FALSE),5)="Csere",VLOOKUP(LEFT(VLOOKUP($A151,csapatok!$A:$GR,BB$271,FALSE),LEN(VLOOKUP($A151,csapatok!$A:$GR,BB$271,FALSE))-6),'csapat-ranglista'!$A:$CC,BB$272,FALSE)/8,VLOOKUP(VLOOKUP($A151,csapatok!$A:$GR,BB$271,FALSE),'csapat-ranglista'!$A:$CC,BB$272,FALSE)/4),0)</f>
        <v>0</v>
      </c>
      <c r="BC151" s="227">
        <f>versenyek!$ES$11*IFERROR(VLOOKUP(VLOOKUP($A151,versenyek!ER:ET,3,FALSE),szabalyok!$A$16:$B$23,2,FALSE)/4,0)</f>
        <v>0</v>
      </c>
      <c r="BD151" s="227">
        <f>versenyek!$EV$11*IFERROR(VLOOKUP(VLOOKUP($A151,versenyek!EU:EW,3,FALSE),szabalyok!$A$16:$B$23,2,FALSE)/4,0)</f>
        <v>0</v>
      </c>
      <c r="BE151" s="226">
        <f>IFERROR(IF(RIGHT(VLOOKUP($A151,csapatok!$A:$GR,BE$271,FALSE),5)="Csere",VLOOKUP(LEFT(VLOOKUP($A151,csapatok!$A:$GR,BE$271,FALSE),LEN(VLOOKUP($A151,csapatok!$A:$GR,BE$271,FALSE))-6),'csapat-ranglista'!$A:$CC,BE$272,FALSE)/8,VLOOKUP(VLOOKUP($A151,csapatok!$A:$GR,BE$271,FALSE),'csapat-ranglista'!$A:$CC,BE$272,FALSE)/4),0)</f>
        <v>0</v>
      </c>
      <c r="BF151" s="226">
        <f>IFERROR(IF(RIGHT(VLOOKUP($A151,csapatok!$A:$GR,BF$271,FALSE),5)="Csere",VLOOKUP(LEFT(VLOOKUP($A151,csapatok!$A:$GR,BF$271,FALSE),LEN(VLOOKUP($A151,csapatok!$A:$GR,BF$271,FALSE))-6),'csapat-ranglista'!$A:$CC,BF$272,FALSE)/8,VLOOKUP(VLOOKUP($A151,csapatok!$A:$GR,BF$271,FALSE),'csapat-ranglista'!$A:$CC,BF$272,FALSE)/4),0)</f>
        <v>0</v>
      </c>
      <c r="BG151" s="226">
        <f>IFERROR(IF(RIGHT(VLOOKUP($A151,csapatok!$A:$GR,BG$271,FALSE),5)="Csere",VLOOKUP(LEFT(VLOOKUP($A151,csapatok!$A:$GR,BG$271,FALSE),LEN(VLOOKUP($A151,csapatok!$A:$GR,BG$271,FALSE))-6),'csapat-ranglista'!$A:$CC,BG$272,FALSE)/8,VLOOKUP(VLOOKUP($A151,csapatok!$A:$GR,BG$271,FALSE),'csapat-ranglista'!$A:$CC,BG$272,FALSE)/4),0)</f>
        <v>0</v>
      </c>
      <c r="BH151" s="226">
        <f>IFERROR(IF(RIGHT(VLOOKUP($A151,csapatok!$A:$GR,BH$271,FALSE),5)="Csere",VLOOKUP(LEFT(VLOOKUP($A151,csapatok!$A:$GR,BH$271,FALSE),LEN(VLOOKUP($A151,csapatok!$A:$GR,BH$271,FALSE))-6),'csapat-ranglista'!$A:$CC,BH$272,FALSE)/8,VLOOKUP(VLOOKUP($A151,csapatok!$A:$GR,BH$271,FALSE),'csapat-ranglista'!$A:$CC,BH$272,FALSE)/4),0)</f>
        <v>0</v>
      </c>
      <c r="BI151" s="226">
        <f>IFERROR(IF(RIGHT(VLOOKUP($A151,csapatok!$A:$GR,BI$271,FALSE),5)="Csere",VLOOKUP(LEFT(VLOOKUP($A151,csapatok!$A:$GR,BI$271,FALSE),LEN(VLOOKUP($A151,csapatok!$A:$GR,BI$271,FALSE))-6),'csapat-ranglista'!$A:$CC,BI$272,FALSE)/8,VLOOKUP(VLOOKUP($A151,csapatok!$A:$GR,BI$271,FALSE),'csapat-ranglista'!$A:$CC,BI$272,FALSE)/4),0)</f>
        <v>0</v>
      </c>
      <c r="BJ151" s="226">
        <f>IFERROR(IF(RIGHT(VLOOKUP($A151,csapatok!$A:$GR,BJ$271,FALSE),5)="Csere",VLOOKUP(LEFT(VLOOKUP($A151,csapatok!$A:$GR,BJ$271,FALSE),LEN(VLOOKUP($A151,csapatok!$A:$GR,BJ$271,FALSE))-6),'csapat-ranglista'!$A:$CC,BJ$272,FALSE)/8,VLOOKUP(VLOOKUP($A151,csapatok!$A:$GR,BJ$271,FALSE),'csapat-ranglista'!$A:$CC,BJ$272,FALSE)/4),0)</f>
        <v>0</v>
      </c>
      <c r="BK151" s="226">
        <f>IFERROR(IF(RIGHT(VLOOKUP($A151,csapatok!$A:$GR,BK$271,FALSE),5)="Csere",VLOOKUP(LEFT(VLOOKUP($A151,csapatok!$A:$GR,BK$271,FALSE),LEN(VLOOKUP($A151,csapatok!$A:$GR,BK$271,FALSE))-6),'csapat-ranglista'!$A:$CC,BK$272,FALSE)/8,VLOOKUP(VLOOKUP($A151,csapatok!$A:$GR,BK$271,FALSE),'csapat-ranglista'!$A:$CC,BK$272,FALSE)/4),0)</f>
        <v>0</v>
      </c>
      <c r="BL151" s="226">
        <f>IFERROR(IF(RIGHT(VLOOKUP($A151,csapatok!$A:$GR,BL$271,FALSE),5)="Csere",VLOOKUP(LEFT(VLOOKUP($A151,csapatok!$A:$GR,BL$271,FALSE),LEN(VLOOKUP($A151,csapatok!$A:$GR,BL$271,FALSE))-6),'csapat-ranglista'!$A:$CC,BL$272,FALSE)/8,VLOOKUP(VLOOKUP($A151,csapatok!$A:$GR,BL$271,FALSE),'csapat-ranglista'!$A:$CC,BL$272,FALSE)/4),0)</f>
        <v>0</v>
      </c>
      <c r="BM151" s="226">
        <f>IFERROR(IF(RIGHT(VLOOKUP($A151,csapatok!$A:$GR,BM$271,FALSE),5)="Csere",VLOOKUP(LEFT(VLOOKUP($A151,csapatok!$A:$GR,BM$271,FALSE),LEN(VLOOKUP($A151,csapatok!$A:$GR,BM$271,FALSE))-6),'csapat-ranglista'!$A:$CC,BM$272,FALSE)/8,VLOOKUP(VLOOKUP($A151,csapatok!$A:$GR,BM$271,FALSE),'csapat-ranglista'!$A:$CC,BM$272,FALSE)/4),0)</f>
        <v>0</v>
      </c>
      <c r="BN151" s="226">
        <f>IFERROR(IF(RIGHT(VLOOKUP($A151,csapatok!$A:$GR,BN$271,FALSE),5)="Csere",VLOOKUP(LEFT(VLOOKUP($A151,csapatok!$A:$GR,BN$271,FALSE),LEN(VLOOKUP($A151,csapatok!$A:$GR,BN$271,FALSE))-6),'csapat-ranglista'!$A:$CC,BN$272,FALSE)/8,VLOOKUP(VLOOKUP($A151,csapatok!$A:$GR,BN$271,FALSE),'csapat-ranglista'!$A:$CC,BN$272,FALSE)/4),0)</f>
        <v>0</v>
      </c>
      <c r="BO151" s="226">
        <f>IFERROR(IF(RIGHT(VLOOKUP($A151,csapatok!$A:$GR,BO$271,FALSE),5)="Csere",VLOOKUP(LEFT(VLOOKUP($A151,csapatok!$A:$GR,BO$271,FALSE),LEN(VLOOKUP($A151,csapatok!$A:$GR,BO$271,FALSE))-6),'csapat-ranglista'!$A:$CC,BO$272,FALSE)/8,VLOOKUP(VLOOKUP($A151,csapatok!$A:$GR,BO$271,FALSE),'csapat-ranglista'!$A:$CC,BO$272,FALSE)/4),0)</f>
        <v>0</v>
      </c>
      <c r="BP151" s="226">
        <f>IFERROR(IF(RIGHT(VLOOKUP($A151,csapatok!$A:$GR,BP$271,FALSE),5)="Csere",VLOOKUP(LEFT(VLOOKUP($A151,csapatok!$A:$GR,BP$271,FALSE),LEN(VLOOKUP($A151,csapatok!$A:$GR,BP$271,FALSE))-6),'csapat-ranglista'!$A:$CC,BP$272,FALSE)/8,VLOOKUP(VLOOKUP($A151,csapatok!$A:$GR,BP$271,FALSE),'csapat-ranglista'!$A:$CC,BP$272,FALSE)/4),0)</f>
        <v>0</v>
      </c>
      <c r="BQ151" s="226">
        <f>IFERROR(IF(RIGHT(VLOOKUP($A151,csapatok!$A:$GR,BQ$271,FALSE),5)="Csere",VLOOKUP(LEFT(VLOOKUP($A151,csapatok!$A:$GR,BQ$271,FALSE),LEN(VLOOKUP($A151,csapatok!$A:$GR,BQ$271,FALSE))-6),'csapat-ranglista'!$A:$CC,BQ$272,FALSE)/8,VLOOKUP(VLOOKUP($A151,csapatok!$A:$GR,BQ$271,FALSE),'csapat-ranglista'!$A:$CC,BQ$272,FALSE)/4),0)</f>
        <v>0</v>
      </c>
      <c r="BR151" s="226">
        <f>IFERROR(IF(RIGHT(VLOOKUP($A151,csapatok!$A:$GR,BR$271,FALSE),5)="Csere",VLOOKUP(LEFT(VLOOKUP($A151,csapatok!$A:$GR,BR$271,FALSE),LEN(VLOOKUP($A151,csapatok!$A:$GR,BR$271,FALSE))-6),'csapat-ranglista'!$A:$CC,BR$272,FALSE)/8,VLOOKUP(VLOOKUP($A151,csapatok!$A:$GR,BR$271,FALSE),'csapat-ranglista'!$A:$CC,BR$272,FALSE)/4),0)</f>
        <v>0</v>
      </c>
      <c r="BS151" s="226">
        <f>IFERROR(IF(RIGHT(VLOOKUP($A151,csapatok!$A:$GR,BS$271,FALSE),5)="Csere",VLOOKUP(LEFT(VLOOKUP($A151,csapatok!$A:$GR,BS$271,FALSE),LEN(VLOOKUP($A151,csapatok!$A:$GR,BS$271,FALSE))-6),'csapat-ranglista'!$A:$CC,BS$272,FALSE)/8,VLOOKUP(VLOOKUP($A151,csapatok!$A:$GR,BS$271,FALSE),'csapat-ranglista'!$A:$CC,BS$272,FALSE)/4),0)</f>
        <v>0</v>
      </c>
      <c r="BT151" s="226">
        <f>IFERROR(IF(RIGHT(VLOOKUP($A151,csapatok!$A:$GR,BT$271,FALSE),5)="Csere",VLOOKUP(LEFT(VLOOKUP($A151,csapatok!$A:$GR,BT$271,FALSE),LEN(VLOOKUP($A151,csapatok!$A:$GR,BT$271,FALSE))-6),'csapat-ranglista'!$A:$CC,BT$272,FALSE)/8,VLOOKUP(VLOOKUP($A151,csapatok!$A:$GR,BT$271,FALSE),'csapat-ranglista'!$A:$CC,BT$272,FALSE)/4),0)</f>
        <v>0</v>
      </c>
      <c r="BU151" s="226">
        <f>IFERROR(IF(RIGHT(VLOOKUP($A151,csapatok!$A:$GR,BU$271,FALSE),5)="Csere",VLOOKUP(LEFT(VLOOKUP($A151,csapatok!$A:$GR,BU$271,FALSE),LEN(VLOOKUP($A151,csapatok!$A:$GR,BU$271,FALSE))-6),'csapat-ranglista'!$A:$CC,BU$272,FALSE)/8,VLOOKUP(VLOOKUP($A151,csapatok!$A:$GR,BU$271,FALSE),'csapat-ranglista'!$A:$CC,BU$272,FALSE)/4),0)</f>
        <v>0</v>
      </c>
      <c r="BV151" s="226">
        <f>IFERROR(IF(RIGHT(VLOOKUP($A151,csapatok!$A:$GR,BV$271,FALSE),5)="Csere",VLOOKUP(LEFT(VLOOKUP($A151,csapatok!$A:$GR,BV$271,FALSE),LEN(VLOOKUP($A151,csapatok!$A:$GR,BV$271,FALSE))-6),'csapat-ranglista'!$A:$CC,BV$272,FALSE)/8,VLOOKUP(VLOOKUP($A151,csapatok!$A:$GR,BV$271,FALSE),'csapat-ranglista'!$A:$CC,BV$272,FALSE)/4),0)</f>
        <v>0</v>
      </c>
      <c r="BW151" s="226">
        <f>IFERROR(IF(RIGHT(VLOOKUP($A151,csapatok!$A:$GR,BW$271,FALSE),5)="Csere",VLOOKUP(LEFT(VLOOKUP($A151,csapatok!$A:$GR,BW$271,FALSE),LEN(VLOOKUP($A151,csapatok!$A:$GR,BW$271,FALSE))-6),'csapat-ranglista'!$A:$CC,BW$272,FALSE)/8,VLOOKUP(VLOOKUP($A151,csapatok!$A:$GR,BW$271,FALSE),'csapat-ranglista'!$A:$CC,BW$272,FALSE)/4),0)</f>
        <v>0</v>
      </c>
      <c r="BX151" s="226">
        <f>IFERROR(IF(RIGHT(VLOOKUP($A151,csapatok!$A:$GR,BX$271,FALSE),5)="Csere",VLOOKUP(LEFT(VLOOKUP($A151,csapatok!$A:$GR,BX$271,FALSE),LEN(VLOOKUP($A151,csapatok!$A:$GR,BX$271,FALSE))-6),'csapat-ranglista'!$A:$CC,BX$272,FALSE)/8,VLOOKUP(VLOOKUP($A151,csapatok!$A:$GR,BX$271,FALSE),'csapat-ranglista'!$A:$CC,BX$272,FALSE)/4),0)</f>
        <v>0</v>
      </c>
      <c r="BY151" s="226">
        <f>IFERROR(IF(RIGHT(VLOOKUP($A151,csapatok!$A:$GR,BY$271,FALSE),5)="Csere",VLOOKUP(LEFT(VLOOKUP($A151,csapatok!$A:$GR,BY$271,FALSE),LEN(VLOOKUP($A151,csapatok!$A:$GR,BY$271,FALSE))-6),'csapat-ranglista'!$A:$CC,BY$272,FALSE)/8,VLOOKUP(VLOOKUP($A151,csapatok!$A:$GR,BY$271,FALSE),'csapat-ranglista'!$A:$CC,BY$272,FALSE)/4),0)</f>
        <v>0</v>
      </c>
      <c r="BZ151" s="226">
        <f>IFERROR(IF(RIGHT(VLOOKUP($A151,csapatok!$A:$GR,BZ$271,FALSE),5)="Csere",VLOOKUP(LEFT(VLOOKUP($A151,csapatok!$A:$GR,BZ$271,FALSE),LEN(VLOOKUP($A151,csapatok!$A:$GR,BZ$271,FALSE))-6),'csapat-ranglista'!$A:$CC,BZ$272,FALSE)/8,VLOOKUP(VLOOKUP($A151,csapatok!$A:$GR,BZ$271,FALSE),'csapat-ranglista'!$A:$CC,BZ$272,FALSE)/4),0)</f>
        <v>0</v>
      </c>
      <c r="CA151" s="226">
        <f>IFERROR(IF(RIGHT(VLOOKUP($A151,csapatok!$A:$GR,CA$271,FALSE),5)="Csere",VLOOKUP(LEFT(VLOOKUP($A151,csapatok!$A:$GR,CA$271,FALSE),LEN(VLOOKUP($A151,csapatok!$A:$GR,CA$271,FALSE))-6),'csapat-ranglista'!$A:$CC,CA$272,FALSE)/8,VLOOKUP(VLOOKUP($A151,csapatok!$A:$GR,CA$271,FALSE),'csapat-ranglista'!$A:$CC,CA$272,FALSE)/4),0)</f>
        <v>0</v>
      </c>
      <c r="CB151" s="226">
        <f>IFERROR(IF(RIGHT(VLOOKUP($A151,csapatok!$A:$GR,CB$271,FALSE),5)="Csere",VLOOKUP(LEFT(VLOOKUP($A151,csapatok!$A:$GR,CB$271,FALSE),LEN(VLOOKUP($A151,csapatok!$A:$GR,CB$271,FALSE))-6),'csapat-ranglista'!$A:$CC,CB$272,FALSE)/8,VLOOKUP(VLOOKUP($A151,csapatok!$A:$GR,CB$271,FALSE),'csapat-ranglista'!$A:$CC,CB$272,FALSE)/4),0)</f>
        <v>0</v>
      </c>
      <c r="CC151" s="226">
        <f>IFERROR(IF(RIGHT(VLOOKUP($A151,csapatok!$A:$GR,CC$271,FALSE),5)="Csere",VLOOKUP(LEFT(VLOOKUP($A151,csapatok!$A:$GR,CC$271,FALSE),LEN(VLOOKUP($A151,csapatok!$A:$GR,CC$271,FALSE))-6),'csapat-ranglista'!$A:$CC,CC$272,FALSE)/8,VLOOKUP(VLOOKUP($A151,csapatok!$A:$GR,CC$271,FALSE),'csapat-ranglista'!$A:$CC,CC$272,FALSE)/4),0)</f>
        <v>0</v>
      </c>
      <c r="CD151" s="226">
        <f>IFERROR(IF(RIGHT(VLOOKUP($A151,csapatok!$A:$GR,CD$271,FALSE),5)="Csere",VLOOKUP(LEFT(VLOOKUP($A151,csapatok!$A:$GR,CD$271,FALSE),LEN(VLOOKUP($A151,csapatok!$A:$GR,CD$271,FALSE))-6),'csapat-ranglista'!$A:$CC,CD$272,FALSE)/8,VLOOKUP(VLOOKUP($A151,csapatok!$A:$GR,CD$271,FALSE),'csapat-ranglista'!$A:$CC,CD$272,FALSE)/4),0)</f>
        <v>0</v>
      </c>
      <c r="CE151" s="226">
        <f>IFERROR(IF(RIGHT(VLOOKUP($A151,csapatok!$A:$GR,CE$271,FALSE),5)="Csere",VLOOKUP(LEFT(VLOOKUP($A151,csapatok!$A:$GR,CE$271,FALSE),LEN(VLOOKUP($A151,csapatok!$A:$GR,CE$271,FALSE))-6),'csapat-ranglista'!$A:$CC,CE$272,FALSE)/8,VLOOKUP(VLOOKUP($A151,csapatok!$A:$GR,CE$271,FALSE),'csapat-ranglista'!$A:$CC,CE$272,FALSE)/4),0)</f>
        <v>0</v>
      </c>
      <c r="CF151" s="226">
        <f>IFERROR(IF(RIGHT(VLOOKUP($A151,csapatok!$A:$GR,CF$271,FALSE),5)="Csere",VLOOKUP(LEFT(VLOOKUP($A151,csapatok!$A:$GR,CF$271,FALSE),LEN(VLOOKUP($A151,csapatok!$A:$GR,CF$271,FALSE))-6),'csapat-ranglista'!$A:$CC,CF$272,FALSE)/8,VLOOKUP(VLOOKUP($A151,csapatok!$A:$GR,CF$271,FALSE),'csapat-ranglista'!$A:$CC,CF$272,FALSE)/4),0)</f>
        <v>0</v>
      </c>
      <c r="CG151" s="226">
        <f>IFERROR(IF(RIGHT(VLOOKUP($A151,csapatok!$A:$GR,CG$271,FALSE),5)="Csere",VLOOKUP(LEFT(VLOOKUP($A151,csapatok!$A:$GR,CG$271,FALSE),LEN(VLOOKUP($A151,csapatok!$A:$GR,CG$271,FALSE))-6),'csapat-ranglista'!$A:$CC,CG$272,FALSE)/8,VLOOKUP(VLOOKUP($A151,csapatok!$A:$GR,CG$271,FALSE),'csapat-ranglista'!$A:$CC,CG$272,FALSE)/4),0)</f>
        <v>0</v>
      </c>
      <c r="CH151" s="226">
        <f>IFERROR(IF(RIGHT(VLOOKUP($A151,csapatok!$A:$GR,CH$271,FALSE),5)="Csere",VLOOKUP(LEFT(VLOOKUP($A151,csapatok!$A:$GR,CH$271,FALSE),LEN(VLOOKUP($A151,csapatok!$A:$GR,CH$271,FALSE))-6),'csapat-ranglista'!$A:$CC,CH$272,FALSE)/8,VLOOKUP(VLOOKUP($A151,csapatok!$A:$GR,CH$271,FALSE),'csapat-ranglista'!$A:$CC,CH$272,FALSE)/4),0)</f>
        <v>0</v>
      </c>
      <c r="CI151" s="226">
        <f>IFERROR(IF(RIGHT(VLOOKUP($A151,csapatok!$A:$GR,CI$271,FALSE),5)="Csere",VLOOKUP(LEFT(VLOOKUP($A151,csapatok!$A:$GR,CI$271,FALSE),LEN(VLOOKUP($A151,csapatok!$A:$GR,CI$271,FALSE))-6),'csapat-ranglista'!$A:$CC,CI$272,FALSE)/8,VLOOKUP(VLOOKUP($A151,csapatok!$A:$GR,CI$271,FALSE),'csapat-ranglista'!$A:$CC,CI$272,FALSE)/4),0)</f>
        <v>0</v>
      </c>
      <c r="CJ151" s="227">
        <f>versenyek!$IQ$11*IFERROR(VLOOKUP(VLOOKUP($A151,versenyek!IP:IR,3,FALSE),szabalyok!$A$16:$B$23,2,FALSE)/4,0)</f>
        <v>0</v>
      </c>
      <c r="CK151" s="227">
        <f>versenyek!$IT$11*IFERROR(VLOOKUP(VLOOKUP($A151,versenyek!IS:IU,3,FALSE),szabalyok!$A$16:$B$23,2,FALSE)/4,0)</f>
        <v>0</v>
      </c>
      <c r="CL151" s="226"/>
      <c r="CM151" s="250">
        <f t="shared" si="6"/>
        <v>0</v>
      </c>
    </row>
    <row r="152" spans="1:91">
      <c r="A152" s="32" t="s">
        <v>68</v>
      </c>
      <c r="B152" s="133">
        <v>30821</v>
      </c>
      <c r="C152" s="133" t="str">
        <f t="shared" ref="C152:C161" si="7">IF(B152=0,"",IF(B152&lt;$C$1,"felnőtt","ifi"))</f>
        <v>felnőtt</v>
      </c>
      <c r="D152" s="32" t="s">
        <v>101</v>
      </c>
      <c r="E152" s="47">
        <v>0</v>
      </c>
      <c r="F152" s="32">
        <v>0</v>
      </c>
      <c r="G152" s="32">
        <v>0</v>
      </c>
      <c r="H152" s="32">
        <v>13.946413197318806</v>
      </c>
      <c r="I152" s="32">
        <v>0</v>
      </c>
      <c r="J152" s="32">
        <v>0</v>
      </c>
      <c r="K152" s="32">
        <v>0</v>
      </c>
      <c r="L152" s="32">
        <v>0</v>
      </c>
      <c r="M152" s="32">
        <v>0</v>
      </c>
      <c r="N152" s="32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0</v>
      </c>
      <c r="X152" s="32">
        <f>IFERROR(IF(RIGHT(VLOOKUP($A152,csapatok!$A:$BL,X$271,FALSE),5)="Csere",VLOOKUP(LEFT(VLOOKUP($A152,csapatok!$A:$BL,X$271,FALSE),LEN(VLOOKUP($A152,csapatok!$A:$BL,X$271,FALSE))-6),'csapat-ranglista'!$A:$CC,X$272,FALSE)/8,VLOOKUP(VLOOKUP($A152,csapatok!$A:$BL,X$271,FALSE),'csapat-ranglista'!$A:$CC,X$272,FALSE)/4),0)</f>
        <v>0</v>
      </c>
      <c r="Y152" s="32">
        <f>IFERROR(IF(RIGHT(VLOOKUP($A152,csapatok!$A:$BL,Y$271,FALSE),5)="Csere",VLOOKUP(LEFT(VLOOKUP($A152,csapatok!$A:$BL,Y$271,FALSE),LEN(VLOOKUP($A152,csapatok!$A:$BL,Y$271,FALSE))-6),'csapat-ranglista'!$A:$CC,Y$272,FALSE)/8,VLOOKUP(VLOOKUP($A152,csapatok!$A:$BL,Y$271,FALSE),'csapat-ranglista'!$A:$CC,Y$272,FALSE)/4),0)</f>
        <v>0</v>
      </c>
      <c r="Z152" s="32">
        <f>IFERROR(IF(RIGHT(VLOOKUP($A152,csapatok!$A:$BL,Z$271,FALSE),5)="Csere",VLOOKUP(LEFT(VLOOKUP($A152,csapatok!$A:$BL,Z$271,FALSE),LEN(VLOOKUP($A152,csapatok!$A:$BL,Z$271,FALSE))-6),'csapat-ranglista'!$A:$CC,Z$272,FALSE)/8,VLOOKUP(VLOOKUP($A152,csapatok!$A:$BL,Z$271,FALSE),'csapat-ranglista'!$A:$CC,Z$272,FALSE)/4),0)</f>
        <v>0</v>
      </c>
      <c r="AA152" s="32">
        <f>IFERROR(IF(RIGHT(VLOOKUP($A152,csapatok!$A:$BL,AA$271,FALSE),5)="Csere",VLOOKUP(LEFT(VLOOKUP($A152,csapatok!$A:$BL,AA$271,FALSE),LEN(VLOOKUP($A152,csapatok!$A:$BL,AA$271,FALSE))-6),'csapat-ranglista'!$A:$CC,AA$272,FALSE)/8,VLOOKUP(VLOOKUP($A152,csapatok!$A:$BL,AA$271,FALSE),'csapat-ranglista'!$A:$CC,AA$272,FALSE)/4),0)</f>
        <v>0</v>
      </c>
      <c r="AB152" s="226">
        <f>IFERROR(IF(RIGHT(VLOOKUP($A152,csapatok!$A:$BL,AB$271,FALSE),5)="Csere",VLOOKUP(LEFT(VLOOKUP($A152,csapatok!$A:$BL,AB$271,FALSE),LEN(VLOOKUP($A152,csapatok!$A:$BL,AB$271,FALSE))-6),'csapat-ranglista'!$A:$CC,AB$272,FALSE)/8,VLOOKUP(VLOOKUP($A152,csapatok!$A:$BL,AB$271,FALSE),'csapat-ranglista'!$A:$CC,AB$272,FALSE)/4),0)</f>
        <v>0</v>
      </c>
      <c r="AC152" s="226">
        <f>IFERROR(IF(RIGHT(VLOOKUP($A152,csapatok!$A:$BL,AC$271,FALSE),5)="Csere",VLOOKUP(LEFT(VLOOKUP($A152,csapatok!$A:$BL,AC$271,FALSE),LEN(VLOOKUP($A152,csapatok!$A:$BL,AC$271,FALSE))-6),'csapat-ranglista'!$A:$CC,AC$272,FALSE)/8,VLOOKUP(VLOOKUP($A152,csapatok!$A:$BL,AC$271,FALSE),'csapat-ranglista'!$A:$CC,AC$272,FALSE)/4),0)</f>
        <v>0</v>
      </c>
      <c r="AD152" s="226">
        <f>IFERROR(IF(RIGHT(VLOOKUP($A152,csapatok!$A:$BL,AD$271,FALSE),5)="Csere",VLOOKUP(LEFT(VLOOKUP($A152,csapatok!$A:$BL,AD$271,FALSE),LEN(VLOOKUP($A152,csapatok!$A:$BL,AD$271,FALSE))-6),'csapat-ranglista'!$A:$CC,AD$272,FALSE)/8,VLOOKUP(VLOOKUP($A152,csapatok!$A:$BL,AD$271,FALSE),'csapat-ranglista'!$A:$CC,AD$272,FALSE)/4),0)</f>
        <v>0</v>
      </c>
      <c r="AE152" s="226">
        <f>IFERROR(IF(RIGHT(VLOOKUP($A152,csapatok!$A:$BL,AE$271,FALSE),5)="Csere",VLOOKUP(LEFT(VLOOKUP($A152,csapatok!$A:$BL,AE$271,FALSE),LEN(VLOOKUP($A152,csapatok!$A:$BL,AE$271,FALSE))-6),'csapat-ranglista'!$A:$CC,AE$272,FALSE)/8,VLOOKUP(VLOOKUP($A152,csapatok!$A:$BL,AE$271,FALSE),'csapat-ranglista'!$A:$CC,AE$272,FALSE)/4),0)</f>
        <v>0</v>
      </c>
      <c r="AF152" s="226">
        <f>IFERROR(IF(RIGHT(VLOOKUP($A152,csapatok!$A:$BL,AF$271,FALSE),5)="Csere",VLOOKUP(LEFT(VLOOKUP($A152,csapatok!$A:$BL,AF$271,FALSE),LEN(VLOOKUP($A152,csapatok!$A:$BL,AF$271,FALSE))-6),'csapat-ranglista'!$A:$CC,AF$272,FALSE)/8,VLOOKUP(VLOOKUP($A152,csapatok!$A:$BL,AF$271,FALSE),'csapat-ranglista'!$A:$CC,AF$272,FALSE)/4),0)</f>
        <v>0</v>
      </c>
      <c r="AG152" s="226">
        <f>IFERROR(IF(RIGHT(VLOOKUP($A152,csapatok!$A:$BL,AG$271,FALSE),5)="Csere",VLOOKUP(LEFT(VLOOKUP($A152,csapatok!$A:$BL,AG$271,FALSE),LEN(VLOOKUP($A152,csapatok!$A:$BL,AG$271,FALSE))-6),'csapat-ranglista'!$A:$CC,AG$272,FALSE)/8,VLOOKUP(VLOOKUP($A152,csapatok!$A:$BL,AG$271,FALSE),'csapat-ranglista'!$A:$CC,AG$272,FALSE)/4),0)</f>
        <v>0</v>
      </c>
      <c r="AH152" s="226">
        <f>IFERROR(IF(RIGHT(VLOOKUP($A152,csapatok!$A:$BL,AH$271,FALSE),5)="Csere",VLOOKUP(LEFT(VLOOKUP($A152,csapatok!$A:$BL,AH$271,FALSE),LEN(VLOOKUP($A152,csapatok!$A:$BL,AH$271,FALSE))-6),'csapat-ranglista'!$A:$CC,AH$272,FALSE)/8,VLOOKUP(VLOOKUP($A152,csapatok!$A:$BL,AH$271,FALSE),'csapat-ranglista'!$A:$CC,AH$272,FALSE)/4),0)</f>
        <v>0</v>
      </c>
      <c r="AI152" s="226">
        <f>IFERROR(IF(RIGHT(VLOOKUP($A152,csapatok!$A:$BL,AI$271,FALSE),5)="Csere",VLOOKUP(LEFT(VLOOKUP($A152,csapatok!$A:$BL,AI$271,FALSE),LEN(VLOOKUP($A152,csapatok!$A:$BL,AI$271,FALSE))-6),'csapat-ranglista'!$A:$CC,AI$272,FALSE)/8,VLOOKUP(VLOOKUP($A152,csapatok!$A:$BL,AI$271,FALSE),'csapat-ranglista'!$A:$CC,AI$272,FALSE)/4),0)</f>
        <v>0</v>
      </c>
      <c r="AJ152" s="226">
        <f>IFERROR(IF(RIGHT(VLOOKUP($A152,csapatok!$A:$BL,AJ$271,FALSE),5)="Csere",VLOOKUP(LEFT(VLOOKUP($A152,csapatok!$A:$BL,AJ$271,FALSE),LEN(VLOOKUP($A152,csapatok!$A:$BL,AJ$271,FALSE))-6),'csapat-ranglista'!$A:$CC,AJ$272,FALSE)/8,VLOOKUP(VLOOKUP($A152,csapatok!$A:$BL,AJ$271,FALSE),'csapat-ranglista'!$A:$CC,AJ$272,FALSE)/2),0)</f>
        <v>0</v>
      </c>
      <c r="AK152" s="226">
        <f>IFERROR(IF(RIGHT(VLOOKUP($A152,csapatok!$A:$CN,AK$271,FALSE),5)="Csere",VLOOKUP(LEFT(VLOOKUP($A152,csapatok!$A:$CN,AK$271,FALSE),LEN(VLOOKUP($A152,csapatok!$A:$CN,AK$271,FALSE))-6),'csapat-ranglista'!$A:$CC,AK$272,FALSE)/8,VLOOKUP(VLOOKUP($A152,csapatok!$A:$CN,AK$271,FALSE),'csapat-ranglista'!$A:$CC,AK$272,FALSE)/4),0)</f>
        <v>0</v>
      </c>
      <c r="AL152" s="226">
        <f>IFERROR(IF(RIGHT(VLOOKUP($A152,csapatok!$A:$CN,AL$271,FALSE),5)="Csere",VLOOKUP(LEFT(VLOOKUP($A152,csapatok!$A:$CN,AL$271,FALSE),LEN(VLOOKUP($A152,csapatok!$A:$CN,AL$271,FALSE))-6),'csapat-ranglista'!$A:$CC,AL$272,FALSE)/8,VLOOKUP(VLOOKUP($A152,csapatok!$A:$CN,AL$271,FALSE),'csapat-ranglista'!$A:$CC,AL$272,FALSE)/4),0)</f>
        <v>0</v>
      </c>
      <c r="AM152" s="226">
        <f>IFERROR(IF(RIGHT(VLOOKUP($A152,csapatok!$A:$CN,AM$271,FALSE),5)="Csere",VLOOKUP(LEFT(VLOOKUP($A152,csapatok!$A:$CN,AM$271,FALSE),LEN(VLOOKUP($A152,csapatok!$A:$CN,AM$271,FALSE))-6),'csapat-ranglista'!$A:$CC,AM$272,FALSE)/8,VLOOKUP(VLOOKUP($A152,csapatok!$A:$CN,AM$271,FALSE),'csapat-ranglista'!$A:$CC,AM$272,FALSE)/4),0)</f>
        <v>0</v>
      </c>
      <c r="AN152" s="226">
        <f>IFERROR(IF(RIGHT(VLOOKUP($A152,csapatok!$A:$CN,AN$271,FALSE),5)="Csere",VLOOKUP(LEFT(VLOOKUP($A152,csapatok!$A:$CN,AN$271,FALSE),LEN(VLOOKUP($A152,csapatok!$A:$CN,AN$271,FALSE))-6),'csapat-ranglista'!$A:$CC,AN$272,FALSE)/8,VLOOKUP(VLOOKUP($A152,csapatok!$A:$CN,AN$271,FALSE),'csapat-ranglista'!$A:$CC,AN$272,FALSE)/4),0)</f>
        <v>0</v>
      </c>
      <c r="AO152" s="226">
        <f>IFERROR(IF(RIGHT(VLOOKUP($A152,csapatok!$A:$CN,AO$271,FALSE),5)="Csere",VLOOKUP(LEFT(VLOOKUP($A152,csapatok!$A:$CN,AO$271,FALSE),LEN(VLOOKUP($A152,csapatok!$A:$CN,AO$271,FALSE))-6),'csapat-ranglista'!$A:$CC,AO$272,FALSE)/8,VLOOKUP(VLOOKUP($A152,csapatok!$A:$CN,AO$271,FALSE),'csapat-ranglista'!$A:$CC,AO$272,FALSE)/4),0)</f>
        <v>0</v>
      </c>
      <c r="AP152" s="226">
        <f>IFERROR(IF(RIGHT(VLOOKUP($A152,csapatok!$A:$CN,AP$271,FALSE),5)="Csere",VLOOKUP(LEFT(VLOOKUP($A152,csapatok!$A:$CN,AP$271,FALSE),LEN(VLOOKUP($A152,csapatok!$A:$CN,AP$271,FALSE))-6),'csapat-ranglista'!$A:$CC,AP$272,FALSE)/8,VLOOKUP(VLOOKUP($A152,csapatok!$A:$CN,AP$271,FALSE),'csapat-ranglista'!$A:$CC,AP$272,FALSE)/4),0)</f>
        <v>0</v>
      </c>
      <c r="AQ152" s="226">
        <f>IFERROR(IF(RIGHT(VLOOKUP($A152,csapatok!$A:$CN,AQ$271,FALSE),5)="Csere",VLOOKUP(LEFT(VLOOKUP($A152,csapatok!$A:$CN,AQ$271,FALSE),LEN(VLOOKUP($A152,csapatok!$A:$CN,AQ$271,FALSE))-6),'csapat-ranglista'!$A:$CC,AQ$272,FALSE)/8,VLOOKUP(VLOOKUP($A152,csapatok!$A:$CN,AQ$271,FALSE),'csapat-ranglista'!$A:$CC,AQ$272,FALSE)/4),0)</f>
        <v>0</v>
      </c>
      <c r="AR152" s="226">
        <f>IFERROR(IF(RIGHT(VLOOKUP($A152,csapatok!$A:$CN,AR$271,FALSE),5)="Csere",VLOOKUP(LEFT(VLOOKUP($A152,csapatok!$A:$CN,AR$271,FALSE),LEN(VLOOKUP($A152,csapatok!$A:$CN,AR$271,FALSE))-6),'csapat-ranglista'!$A:$CC,AR$272,FALSE)/8,VLOOKUP(VLOOKUP($A152,csapatok!$A:$CN,AR$271,FALSE),'csapat-ranglista'!$A:$CC,AR$272,FALSE)/4),0)</f>
        <v>0</v>
      </c>
      <c r="AS152" s="226">
        <f>IFERROR(IF(RIGHT(VLOOKUP($A152,csapatok!$A:$CN,AS$271,FALSE),5)="Csere",VLOOKUP(LEFT(VLOOKUP($A152,csapatok!$A:$CN,AS$271,FALSE),LEN(VLOOKUP($A152,csapatok!$A:$CN,AS$271,FALSE))-6),'csapat-ranglista'!$A:$CC,AS$272,FALSE)/8,VLOOKUP(VLOOKUP($A152,csapatok!$A:$CN,AS$271,FALSE),'csapat-ranglista'!$A:$CC,AS$272,FALSE)/4),0)</f>
        <v>0</v>
      </c>
      <c r="AT152" s="226">
        <f>IFERROR(IF(RIGHT(VLOOKUP($A152,csapatok!$A:$CN,AT$271,FALSE),5)="Csere",VLOOKUP(LEFT(VLOOKUP($A152,csapatok!$A:$CN,AT$271,FALSE),LEN(VLOOKUP($A152,csapatok!$A:$CN,AT$271,FALSE))-6),'csapat-ranglista'!$A:$CC,AT$272,FALSE)/8,VLOOKUP(VLOOKUP($A152,csapatok!$A:$CN,AT$271,FALSE),'csapat-ranglista'!$A:$CC,AT$272,FALSE)/4),0)</f>
        <v>0</v>
      </c>
      <c r="AU152" s="226">
        <f>IFERROR(IF(RIGHT(VLOOKUP($A152,csapatok!$A:$CN,AU$271,FALSE),5)="Csere",VLOOKUP(LEFT(VLOOKUP($A152,csapatok!$A:$CN,AU$271,FALSE),LEN(VLOOKUP($A152,csapatok!$A:$CN,AU$271,FALSE))-6),'csapat-ranglista'!$A:$CC,AU$272,FALSE)/8,VLOOKUP(VLOOKUP($A152,csapatok!$A:$CN,AU$271,FALSE),'csapat-ranglista'!$A:$CC,AU$272,FALSE)/4),0)</f>
        <v>0</v>
      </c>
      <c r="AV152" s="226">
        <f>IFERROR(IF(RIGHT(VLOOKUP($A152,csapatok!$A:$CN,AV$271,FALSE),5)="Csere",VLOOKUP(LEFT(VLOOKUP($A152,csapatok!$A:$CN,AV$271,FALSE),LEN(VLOOKUP($A152,csapatok!$A:$CN,AV$271,FALSE))-6),'csapat-ranglista'!$A:$CC,AV$272,FALSE)/8,VLOOKUP(VLOOKUP($A152,csapatok!$A:$CN,AV$271,FALSE),'csapat-ranglista'!$A:$CC,AV$272,FALSE)/4),0)</f>
        <v>0</v>
      </c>
      <c r="AW152" s="226">
        <f>IFERROR(IF(RIGHT(VLOOKUP($A152,csapatok!$A:$CN,AW$271,FALSE),5)="Csere",VLOOKUP(LEFT(VLOOKUP($A152,csapatok!$A:$CN,AW$271,FALSE),LEN(VLOOKUP($A152,csapatok!$A:$CN,AW$271,FALSE))-6),'csapat-ranglista'!$A:$CC,AW$272,FALSE)/8,VLOOKUP(VLOOKUP($A152,csapatok!$A:$CN,AW$271,FALSE),'csapat-ranglista'!$A:$CC,AW$272,FALSE)/4),0)</f>
        <v>0</v>
      </c>
      <c r="AX152" s="226">
        <f>IFERROR(IF(RIGHT(VLOOKUP($A152,csapatok!$A:$CN,AX$271,FALSE),5)="Csere",VLOOKUP(LEFT(VLOOKUP($A152,csapatok!$A:$CN,AX$271,FALSE),LEN(VLOOKUP($A152,csapatok!$A:$CN,AX$271,FALSE))-6),'csapat-ranglista'!$A:$CC,AX$272,FALSE)/8,VLOOKUP(VLOOKUP($A152,csapatok!$A:$CN,AX$271,FALSE),'csapat-ranglista'!$A:$CC,AX$272,FALSE)/4),0)</f>
        <v>0</v>
      </c>
      <c r="AY152" s="226">
        <f>IFERROR(IF(RIGHT(VLOOKUP($A152,csapatok!$A:$GR,AY$271,FALSE),5)="Csere",VLOOKUP(LEFT(VLOOKUP($A152,csapatok!$A:$GR,AY$271,FALSE),LEN(VLOOKUP($A152,csapatok!$A:$GR,AY$271,FALSE))-6),'csapat-ranglista'!$A:$CC,AY$272,FALSE)/8,VLOOKUP(VLOOKUP($A152,csapatok!$A:$GR,AY$271,FALSE),'csapat-ranglista'!$A:$CC,AY$272,FALSE)/4),0)</f>
        <v>0</v>
      </c>
      <c r="AZ152" s="226">
        <f>IFERROR(IF(RIGHT(VLOOKUP($A152,csapatok!$A:$GR,AZ$271,FALSE),5)="Csere",VLOOKUP(LEFT(VLOOKUP($A152,csapatok!$A:$GR,AZ$271,FALSE),LEN(VLOOKUP($A152,csapatok!$A:$GR,AZ$271,FALSE))-6),'csapat-ranglista'!$A:$CC,AZ$272,FALSE)/8,VLOOKUP(VLOOKUP($A152,csapatok!$A:$GR,AZ$271,FALSE),'csapat-ranglista'!$A:$CC,AZ$272,FALSE)/4),0)</f>
        <v>0</v>
      </c>
      <c r="BA152" s="226">
        <f>IFERROR(IF(RIGHT(VLOOKUP($A152,csapatok!$A:$GR,BA$271,FALSE),5)="Csere",VLOOKUP(LEFT(VLOOKUP($A152,csapatok!$A:$GR,BA$271,FALSE),LEN(VLOOKUP($A152,csapatok!$A:$GR,BA$271,FALSE))-6),'csapat-ranglista'!$A:$CC,BA$272,FALSE)/8,VLOOKUP(VLOOKUP($A152,csapatok!$A:$GR,BA$271,FALSE),'csapat-ranglista'!$A:$CC,BA$272,FALSE)/4),0)</f>
        <v>0</v>
      </c>
      <c r="BB152" s="226">
        <f>IFERROR(IF(RIGHT(VLOOKUP($A152,csapatok!$A:$GR,BB$271,FALSE),5)="Csere",VLOOKUP(LEFT(VLOOKUP($A152,csapatok!$A:$GR,BB$271,FALSE),LEN(VLOOKUP($A152,csapatok!$A:$GR,BB$271,FALSE))-6),'csapat-ranglista'!$A:$CC,BB$272,FALSE)/8,VLOOKUP(VLOOKUP($A152,csapatok!$A:$GR,BB$271,FALSE),'csapat-ranglista'!$A:$CC,BB$272,FALSE)/4),0)</f>
        <v>0</v>
      </c>
      <c r="BC152" s="227">
        <f>versenyek!$ES$11*IFERROR(VLOOKUP(VLOOKUP($A152,versenyek!ER:ET,3,FALSE),szabalyok!$A$16:$B$23,2,FALSE)/4,0)</f>
        <v>0</v>
      </c>
      <c r="BD152" s="227">
        <f>versenyek!$EV$11*IFERROR(VLOOKUP(VLOOKUP($A152,versenyek!EU:EW,3,FALSE),szabalyok!$A$16:$B$23,2,FALSE)/4,0)</f>
        <v>0</v>
      </c>
      <c r="BE152" s="226">
        <f>IFERROR(IF(RIGHT(VLOOKUP($A152,csapatok!$A:$GR,BE$271,FALSE),5)="Csere",VLOOKUP(LEFT(VLOOKUP($A152,csapatok!$A:$GR,BE$271,FALSE),LEN(VLOOKUP($A152,csapatok!$A:$GR,BE$271,FALSE))-6),'csapat-ranglista'!$A:$CC,BE$272,FALSE)/8,VLOOKUP(VLOOKUP($A152,csapatok!$A:$GR,BE$271,FALSE),'csapat-ranglista'!$A:$CC,BE$272,FALSE)/4),0)</f>
        <v>0</v>
      </c>
      <c r="BF152" s="226">
        <f>IFERROR(IF(RIGHT(VLOOKUP($A152,csapatok!$A:$GR,BF$271,FALSE),5)="Csere",VLOOKUP(LEFT(VLOOKUP($A152,csapatok!$A:$GR,BF$271,FALSE),LEN(VLOOKUP($A152,csapatok!$A:$GR,BF$271,FALSE))-6),'csapat-ranglista'!$A:$CC,BF$272,FALSE)/8,VLOOKUP(VLOOKUP($A152,csapatok!$A:$GR,BF$271,FALSE),'csapat-ranglista'!$A:$CC,BF$272,FALSE)/4),0)</f>
        <v>0</v>
      </c>
      <c r="BG152" s="226">
        <f>IFERROR(IF(RIGHT(VLOOKUP($A152,csapatok!$A:$GR,BG$271,FALSE),5)="Csere",VLOOKUP(LEFT(VLOOKUP($A152,csapatok!$A:$GR,BG$271,FALSE),LEN(VLOOKUP($A152,csapatok!$A:$GR,BG$271,FALSE))-6),'csapat-ranglista'!$A:$CC,BG$272,FALSE)/8,VLOOKUP(VLOOKUP($A152,csapatok!$A:$GR,BG$271,FALSE),'csapat-ranglista'!$A:$CC,BG$272,FALSE)/4),0)</f>
        <v>0</v>
      </c>
      <c r="BH152" s="226">
        <f>IFERROR(IF(RIGHT(VLOOKUP($A152,csapatok!$A:$GR,BH$271,FALSE),5)="Csere",VLOOKUP(LEFT(VLOOKUP($A152,csapatok!$A:$GR,BH$271,FALSE),LEN(VLOOKUP($A152,csapatok!$A:$GR,BH$271,FALSE))-6),'csapat-ranglista'!$A:$CC,BH$272,FALSE)/8,VLOOKUP(VLOOKUP($A152,csapatok!$A:$GR,BH$271,FALSE),'csapat-ranglista'!$A:$CC,BH$272,FALSE)/4),0)</f>
        <v>0</v>
      </c>
      <c r="BI152" s="226">
        <f>IFERROR(IF(RIGHT(VLOOKUP($A152,csapatok!$A:$GR,BI$271,FALSE),5)="Csere",VLOOKUP(LEFT(VLOOKUP($A152,csapatok!$A:$GR,BI$271,FALSE),LEN(VLOOKUP($A152,csapatok!$A:$GR,BI$271,FALSE))-6),'csapat-ranglista'!$A:$CC,BI$272,FALSE)/8,VLOOKUP(VLOOKUP($A152,csapatok!$A:$GR,BI$271,FALSE),'csapat-ranglista'!$A:$CC,BI$272,FALSE)/4),0)</f>
        <v>0</v>
      </c>
      <c r="BJ152" s="226">
        <f>IFERROR(IF(RIGHT(VLOOKUP($A152,csapatok!$A:$GR,BJ$271,FALSE),5)="Csere",VLOOKUP(LEFT(VLOOKUP($A152,csapatok!$A:$GR,BJ$271,FALSE),LEN(VLOOKUP($A152,csapatok!$A:$GR,BJ$271,FALSE))-6),'csapat-ranglista'!$A:$CC,BJ$272,FALSE)/8,VLOOKUP(VLOOKUP($A152,csapatok!$A:$GR,BJ$271,FALSE),'csapat-ranglista'!$A:$CC,BJ$272,FALSE)/4),0)</f>
        <v>0</v>
      </c>
      <c r="BK152" s="226">
        <f>IFERROR(IF(RIGHT(VLOOKUP($A152,csapatok!$A:$GR,BK$271,FALSE),5)="Csere",VLOOKUP(LEFT(VLOOKUP($A152,csapatok!$A:$GR,BK$271,FALSE),LEN(VLOOKUP($A152,csapatok!$A:$GR,BK$271,FALSE))-6),'csapat-ranglista'!$A:$CC,BK$272,FALSE)/8,VLOOKUP(VLOOKUP($A152,csapatok!$A:$GR,BK$271,FALSE),'csapat-ranglista'!$A:$CC,BK$272,FALSE)/4),0)</f>
        <v>0</v>
      </c>
      <c r="BL152" s="226">
        <f>IFERROR(IF(RIGHT(VLOOKUP($A152,csapatok!$A:$GR,BL$271,FALSE),5)="Csere",VLOOKUP(LEFT(VLOOKUP($A152,csapatok!$A:$GR,BL$271,FALSE),LEN(VLOOKUP($A152,csapatok!$A:$GR,BL$271,FALSE))-6),'csapat-ranglista'!$A:$CC,BL$272,FALSE)/8,VLOOKUP(VLOOKUP($A152,csapatok!$A:$GR,BL$271,FALSE),'csapat-ranglista'!$A:$CC,BL$272,FALSE)/4),0)</f>
        <v>0</v>
      </c>
      <c r="BM152" s="226">
        <f>IFERROR(IF(RIGHT(VLOOKUP($A152,csapatok!$A:$GR,BM$271,FALSE),5)="Csere",VLOOKUP(LEFT(VLOOKUP($A152,csapatok!$A:$GR,BM$271,FALSE),LEN(VLOOKUP($A152,csapatok!$A:$GR,BM$271,FALSE))-6),'csapat-ranglista'!$A:$CC,BM$272,FALSE)/8,VLOOKUP(VLOOKUP($A152,csapatok!$A:$GR,BM$271,FALSE),'csapat-ranglista'!$A:$CC,BM$272,FALSE)/4),0)</f>
        <v>0</v>
      </c>
      <c r="BN152" s="226">
        <f>IFERROR(IF(RIGHT(VLOOKUP($A152,csapatok!$A:$GR,BN$271,FALSE),5)="Csere",VLOOKUP(LEFT(VLOOKUP($A152,csapatok!$A:$GR,BN$271,FALSE),LEN(VLOOKUP($A152,csapatok!$A:$GR,BN$271,FALSE))-6),'csapat-ranglista'!$A:$CC,BN$272,FALSE)/8,VLOOKUP(VLOOKUP($A152,csapatok!$A:$GR,BN$271,FALSE),'csapat-ranglista'!$A:$CC,BN$272,FALSE)/4),0)</f>
        <v>0</v>
      </c>
      <c r="BO152" s="226">
        <f>IFERROR(IF(RIGHT(VLOOKUP($A152,csapatok!$A:$GR,BO$271,FALSE),5)="Csere",VLOOKUP(LEFT(VLOOKUP($A152,csapatok!$A:$GR,BO$271,FALSE),LEN(VLOOKUP($A152,csapatok!$A:$GR,BO$271,FALSE))-6),'csapat-ranglista'!$A:$CC,BO$272,FALSE)/8,VLOOKUP(VLOOKUP($A152,csapatok!$A:$GR,BO$271,FALSE),'csapat-ranglista'!$A:$CC,BO$272,FALSE)/4),0)</f>
        <v>0</v>
      </c>
      <c r="BP152" s="226">
        <f>IFERROR(IF(RIGHT(VLOOKUP($A152,csapatok!$A:$GR,BP$271,FALSE),5)="Csere",VLOOKUP(LEFT(VLOOKUP($A152,csapatok!$A:$GR,BP$271,FALSE),LEN(VLOOKUP($A152,csapatok!$A:$GR,BP$271,FALSE))-6),'csapat-ranglista'!$A:$CC,BP$272,FALSE)/8,VLOOKUP(VLOOKUP($A152,csapatok!$A:$GR,BP$271,FALSE),'csapat-ranglista'!$A:$CC,BP$272,FALSE)/4),0)</f>
        <v>0</v>
      </c>
      <c r="BQ152" s="226">
        <f>IFERROR(IF(RIGHT(VLOOKUP($A152,csapatok!$A:$GR,BQ$271,FALSE),5)="Csere",VLOOKUP(LEFT(VLOOKUP($A152,csapatok!$A:$GR,BQ$271,FALSE),LEN(VLOOKUP($A152,csapatok!$A:$GR,BQ$271,FALSE))-6),'csapat-ranglista'!$A:$CC,BQ$272,FALSE)/8,VLOOKUP(VLOOKUP($A152,csapatok!$A:$GR,BQ$271,FALSE),'csapat-ranglista'!$A:$CC,BQ$272,FALSE)/4),0)</f>
        <v>0</v>
      </c>
      <c r="BR152" s="226">
        <f>IFERROR(IF(RIGHT(VLOOKUP($A152,csapatok!$A:$GR,BR$271,FALSE),5)="Csere",VLOOKUP(LEFT(VLOOKUP($A152,csapatok!$A:$GR,BR$271,FALSE),LEN(VLOOKUP($A152,csapatok!$A:$GR,BR$271,FALSE))-6),'csapat-ranglista'!$A:$CC,BR$272,FALSE)/8,VLOOKUP(VLOOKUP($A152,csapatok!$A:$GR,BR$271,FALSE),'csapat-ranglista'!$A:$CC,BR$272,FALSE)/4),0)</f>
        <v>0</v>
      </c>
      <c r="BS152" s="226">
        <f>IFERROR(IF(RIGHT(VLOOKUP($A152,csapatok!$A:$GR,BS$271,FALSE),5)="Csere",VLOOKUP(LEFT(VLOOKUP($A152,csapatok!$A:$GR,BS$271,FALSE),LEN(VLOOKUP($A152,csapatok!$A:$GR,BS$271,FALSE))-6),'csapat-ranglista'!$A:$CC,BS$272,FALSE)/8,VLOOKUP(VLOOKUP($A152,csapatok!$A:$GR,BS$271,FALSE),'csapat-ranglista'!$A:$CC,BS$272,FALSE)/4),0)</f>
        <v>0</v>
      </c>
      <c r="BT152" s="226">
        <f>IFERROR(IF(RIGHT(VLOOKUP($A152,csapatok!$A:$GR,BT$271,FALSE),5)="Csere",VLOOKUP(LEFT(VLOOKUP($A152,csapatok!$A:$GR,BT$271,FALSE),LEN(VLOOKUP($A152,csapatok!$A:$GR,BT$271,FALSE))-6),'csapat-ranglista'!$A:$CC,BT$272,FALSE)/8,VLOOKUP(VLOOKUP($A152,csapatok!$A:$GR,BT$271,FALSE),'csapat-ranglista'!$A:$CC,BT$272,FALSE)/4),0)</f>
        <v>0</v>
      </c>
      <c r="BU152" s="226">
        <f>IFERROR(IF(RIGHT(VLOOKUP($A152,csapatok!$A:$GR,BU$271,FALSE),5)="Csere",VLOOKUP(LEFT(VLOOKUP($A152,csapatok!$A:$GR,BU$271,FALSE),LEN(VLOOKUP($A152,csapatok!$A:$GR,BU$271,FALSE))-6),'csapat-ranglista'!$A:$CC,BU$272,FALSE)/8,VLOOKUP(VLOOKUP($A152,csapatok!$A:$GR,BU$271,FALSE),'csapat-ranglista'!$A:$CC,BU$272,FALSE)/4),0)</f>
        <v>0</v>
      </c>
      <c r="BV152" s="226">
        <f>IFERROR(IF(RIGHT(VLOOKUP($A152,csapatok!$A:$GR,BV$271,FALSE),5)="Csere",VLOOKUP(LEFT(VLOOKUP($A152,csapatok!$A:$GR,BV$271,FALSE),LEN(VLOOKUP($A152,csapatok!$A:$GR,BV$271,FALSE))-6),'csapat-ranglista'!$A:$CC,BV$272,FALSE)/8,VLOOKUP(VLOOKUP($A152,csapatok!$A:$GR,BV$271,FALSE),'csapat-ranglista'!$A:$CC,BV$272,FALSE)/4),0)</f>
        <v>0</v>
      </c>
      <c r="BW152" s="226">
        <f>IFERROR(IF(RIGHT(VLOOKUP($A152,csapatok!$A:$GR,BW$271,FALSE),5)="Csere",VLOOKUP(LEFT(VLOOKUP($A152,csapatok!$A:$GR,BW$271,FALSE),LEN(VLOOKUP($A152,csapatok!$A:$GR,BW$271,FALSE))-6),'csapat-ranglista'!$A:$CC,BW$272,FALSE)/8,VLOOKUP(VLOOKUP($A152,csapatok!$A:$GR,BW$271,FALSE),'csapat-ranglista'!$A:$CC,BW$272,FALSE)/4),0)</f>
        <v>0</v>
      </c>
      <c r="BX152" s="226">
        <f>IFERROR(IF(RIGHT(VLOOKUP($A152,csapatok!$A:$GR,BX$271,FALSE),5)="Csere",VLOOKUP(LEFT(VLOOKUP($A152,csapatok!$A:$GR,BX$271,FALSE),LEN(VLOOKUP($A152,csapatok!$A:$GR,BX$271,FALSE))-6),'csapat-ranglista'!$A:$CC,BX$272,FALSE)/8,VLOOKUP(VLOOKUP($A152,csapatok!$A:$GR,BX$271,FALSE),'csapat-ranglista'!$A:$CC,BX$272,FALSE)/4),0)</f>
        <v>0</v>
      </c>
      <c r="BY152" s="226">
        <f>IFERROR(IF(RIGHT(VLOOKUP($A152,csapatok!$A:$GR,BY$271,FALSE),5)="Csere",VLOOKUP(LEFT(VLOOKUP($A152,csapatok!$A:$GR,BY$271,FALSE),LEN(VLOOKUP($A152,csapatok!$A:$GR,BY$271,FALSE))-6),'csapat-ranglista'!$A:$CC,BY$272,FALSE)/8,VLOOKUP(VLOOKUP($A152,csapatok!$A:$GR,BY$271,FALSE),'csapat-ranglista'!$A:$CC,BY$272,FALSE)/4),0)</f>
        <v>0</v>
      </c>
      <c r="BZ152" s="226">
        <f>IFERROR(IF(RIGHT(VLOOKUP($A152,csapatok!$A:$GR,BZ$271,FALSE),5)="Csere",VLOOKUP(LEFT(VLOOKUP($A152,csapatok!$A:$GR,BZ$271,FALSE),LEN(VLOOKUP($A152,csapatok!$A:$GR,BZ$271,FALSE))-6),'csapat-ranglista'!$A:$CC,BZ$272,FALSE)/8,VLOOKUP(VLOOKUP($A152,csapatok!$A:$GR,BZ$271,FALSE),'csapat-ranglista'!$A:$CC,BZ$272,FALSE)/4),0)</f>
        <v>0</v>
      </c>
      <c r="CA152" s="226">
        <f>IFERROR(IF(RIGHT(VLOOKUP($A152,csapatok!$A:$GR,CA$271,FALSE),5)="Csere",VLOOKUP(LEFT(VLOOKUP($A152,csapatok!$A:$GR,CA$271,FALSE),LEN(VLOOKUP($A152,csapatok!$A:$GR,CA$271,FALSE))-6),'csapat-ranglista'!$A:$CC,CA$272,FALSE)/8,VLOOKUP(VLOOKUP($A152,csapatok!$A:$GR,CA$271,FALSE),'csapat-ranglista'!$A:$CC,CA$272,FALSE)/4),0)</f>
        <v>0</v>
      </c>
      <c r="CB152" s="226">
        <f>IFERROR(IF(RIGHT(VLOOKUP($A152,csapatok!$A:$GR,CB$271,FALSE),5)="Csere",VLOOKUP(LEFT(VLOOKUP($A152,csapatok!$A:$GR,CB$271,FALSE),LEN(VLOOKUP($A152,csapatok!$A:$GR,CB$271,FALSE))-6),'csapat-ranglista'!$A:$CC,CB$272,FALSE)/8,VLOOKUP(VLOOKUP($A152,csapatok!$A:$GR,CB$271,FALSE),'csapat-ranglista'!$A:$CC,CB$272,FALSE)/4),0)</f>
        <v>0</v>
      </c>
      <c r="CC152" s="226">
        <f>IFERROR(IF(RIGHT(VLOOKUP($A152,csapatok!$A:$GR,CC$271,FALSE),5)="Csere",VLOOKUP(LEFT(VLOOKUP($A152,csapatok!$A:$GR,CC$271,FALSE),LEN(VLOOKUP($A152,csapatok!$A:$GR,CC$271,FALSE))-6),'csapat-ranglista'!$A:$CC,CC$272,FALSE)/8,VLOOKUP(VLOOKUP($A152,csapatok!$A:$GR,CC$271,FALSE),'csapat-ranglista'!$A:$CC,CC$272,FALSE)/4),0)</f>
        <v>0</v>
      </c>
      <c r="CD152" s="226">
        <f>IFERROR(IF(RIGHT(VLOOKUP($A152,csapatok!$A:$GR,CD$271,FALSE),5)="Csere",VLOOKUP(LEFT(VLOOKUP($A152,csapatok!$A:$GR,CD$271,FALSE),LEN(VLOOKUP($A152,csapatok!$A:$GR,CD$271,FALSE))-6),'csapat-ranglista'!$A:$CC,CD$272,FALSE)/8,VLOOKUP(VLOOKUP($A152,csapatok!$A:$GR,CD$271,FALSE),'csapat-ranglista'!$A:$CC,CD$272,FALSE)/4),0)</f>
        <v>0</v>
      </c>
      <c r="CE152" s="226">
        <f>IFERROR(IF(RIGHT(VLOOKUP($A152,csapatok!$A:$GR,CE$271,FALSE),5)="Csere",VLOOKUP(LEFT(VLOOKUP($A152,csapatok!$A:$GR,CE$271,FALSE),LEN(VLOOKUP($A152,csapatok!$A:$GR,CE$271,FALSE))-6),'csapat-ranglista'!$A:$CC,CE$272,FALSE)/8,VLOOKUP(VLOOKUP($A152,csapatok!$A:$GR,CE$271,FALSE),'csapat-ranglista'!$A:$CC,CE$272,FALSE)/4),0)</f>
        <v>0</v>
      </c>
      <c r="CF152" s="226">
        <f>IFERROR(IF(RIGHT(VLOOKUP($A152,csapatok!$A:$GR,CF$271,FALSE),5)="Csere",VLOOKUP(LEFT(VLOOKUP($A152,csapatok!$A:$GR,CF$271,FALSE),LEN(VLOOKUP($A152,csapatok!$A:$GR,CF$271,FALSE))-6),'csapat-ranglista'!$A:$CC,CF$272,FALSE)/8,VLOOKUP(VLOOKUP($A152,csapatok!$A:$GR,CF$271,FALSE),'csapat-ranglista'!$A:$CC,CF$272,FALSE)/4),0)</f>
        <v>0</v>
      </c>
      <c r="CG152" s="226">
        <f>IFERROR(IF(RIGHT(VLOOKUP($A152,csapatok!$A:$GR,CG$271,FALSE),5)="Csere",VLOOKUP(LEFT(VLOOKUP($A152,csapatok!$A:$GR,CG$271,FALSE),LEN(VLOOKUP($A152,csapatok!$A:$GR,CG$271,FALSE))-6),'csapat-ranglista'!$A:$CC,CG$272,FALSE)/8,VLOOKUP(VLOOKUP($A152,csapatok!$A:$GR,CG$271,FALSE),'csapat-ranglista'!$A:$CC,CG$272,FALSE)/4),0)</f>
        <v>0</v>
      </c>
      <c r="CH152" s="226">
        <f>IFERROR(IF(RIGHT(VLOOKUP($A152,csapatok!$A:$GR,CH$271,FALSE),5)="Csere",VLOOKUP(LEFT(VLOOKUP($A152,csapatok!$A:$GR,CH$271,FALSE),LEN(VLOOKUP($A152,csapatok!$A:$GR,CH$271,FALSE))-6),'csapat-ranglista'!$A:$CC,CH$272,FALSE)/8,VLOOKUP(VLOOKUP($A152,csapatok!$A:$GR,CH$271,FALSE),'csapat-ranglista'!$A:$CC,CH$272,FALSE)/4),0)</f>
        <v>0</v>
      </c>
      <c r="CI152" s="226">
        <f>IFERROR(IF(RIGHT(VLOOKUP($A152,csapatok!$A:$GR,CI$271,FALSE),5)="Csere",VLOOKUP(LEFT(VLOOKUP($A152,csapatok!$A:$GR,CI$271,FALSE),LEN(VLOOKUP($A152,csapatok!$A:$GR,CI$271,FALSE))-6),'csapat-ranglista'!$A:$CC,CI$272,FALSE)/8,VLOOKUP(VLOOKUP($A152,csapatok!$A:$GR,CI$271,FALSE),'csapat-ranglista'!$A:$CC,CI$272,FALSE)/4),0)</f>
        <v>0</v>
      </c>
      <c r="CJ152" s="227">
        <f>versenyek!$IQ$11*IFERROR(VLOOKUP(VLOOKUP($A152,versenyek!IP:IR,3,FALSE),szabalyok!$A$16:$B$23,2,FALSE)/4,0)</f>
        <v>0</v>
      </c>
      <c r="CK152" s="227">
        <f>versenyek!$IT$11*IFERROR(VLOOKUP(VLOOKUP($A152,versenyek!IS:IU,3,FALSE),szabalyok!$A$16:$B$23,2,FALSE)/4,0)</f>
        <v>0</v>
      </c>
      <c r="CL152" s="226"/>
      <c r="CM152" s="250">
        <f t="shared" si="6"/>
        <v>0</v>
      </c>
    </row>
    <row r="153" spans="1:91">
      <c r="A153" s="32" t="s">
        <v>193</v>
      </c>
      <c r="B153" s="132"/>
      <c r="C153" s="133" t="str">
        <f t="shared" si="7"/>
        <v/>
      </c>
      <c r="D153" s="32" t="s">
        <v>101</v>
      </c>
      <c r="E153" s="47">
        <v>0</v>
      </c>
      <c r="F153" s="32">
        <v>0</v>
      </c>
      <c r="G153" s="32">
        <v>0</v>
      </c>
      <c r="H153" s="32">
        <v>0</v>
      </c>
      <c r="I153" s="32">
        <v>0</v>
      </c>
      <c r="J153" s="32">
        <v>0</v>
      </c>
      <c r="K153" s="32">
        <v>0</v>
      </c>
      <c r="L153" s="32">
        <v>0</v>
      </c>
      <c r="M153" s="32">
        <v>0</v>
      </c>
      <c r="N153" s="32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0</v>
      </c>
      <c r="X153" s="32">
        <f>IFERROR(IF(RIGHT(VLOOKUP($A153,csapatok!$A:$BL,X$271,FALSE),5)="Csere",VLOOKUP(LEFT(VLOOKUP($A153,csapatok!$A:$BL,X$271,FALSE),LEN(VLOOKUP($A153,csapatok!$A:$BL,X$271,FALSE))-6),'csapat-ranglista'!$A:$CC,X$272,FALSE)/8,VLOOKUP(VLOOKUP($A153,csapatok!$A:$BL,X$271,FALSE),'csapat-ranglista'!$A:$CC,X$272,FALSE)/4),0)</f>
        <v>0</v>
      </c>
      <c r="Y153" s="32">
        <f>IFERROR(IF(RIGHT(VLOOKUP($A153,csapatok!$A:$BL,Y$271,FALSE),5)="Csere",VLOOKUP(LEFT(VLOOKUP($A153,csapatok!$A:$BL,Y$271,FALSE),LEN(VLOOKUP($A153,csapatok!$A:$BL,Y$271,FALSE))-6),'csapat-ranglista'!$A:$CC,Y$272,FALSE)/8,VLOOKUP(VLOOKUP($A153,csapatok!$A:$BL,Y$271,FALSE),'csapat-ranglista'!$A:$CC,Y$272,FALSE)/4),0)</f>
        <v>0</v>
      </c>
      <c r="Z153" s="32">
        <f>IFERROR(IF(RIGHT(VLOOKUP($A153,csapatok!$A:$BL,Z$271,FALSE),5)="Csere",VLOOKUP(LEFT(VLOOKUP($A153,csapatok!$A:$BL,Z$271,FALSE),LEN(VLOOKUP($A153,csapatok!$A:$BL,Z$271,FALSE))-6),'csapat-ranglista'!$A:$CC,Z$272,FALSE)/8,VLOOKUP(VLOOKUP($A153,csapatok!$A:$BL,Z$271,FALSE),'csapat-ranglista'!$A:$CC,Z$272,FALSE)/4),0)</f>
        <v>0</v>
      </c>
      <c r="AA153" s="32">
        <f>IFERROR(IF(RIGHT(VLOOKUP($A153,csapatok!$A:$BL,AA$271,FALSE),5)="Csere",VLOOKUP(LEFT(VLOOKUP($A153,csapatok!$A:$BL,AA$271,FALSE),LEN(VLOOKUP($A153,csapatok!$A:$BL,AA$271,FALSE))-6),'csapat-ranglista'!$A:$CC,AA$272,FALSE)/8,VLOOKUP(VLOOKUP($A153,csapatok!$A:$BL,AA$271,FALSE),'csapat-ranglista'!$A:$CC,AA$272,FALSE)/4),0)</f>
        <v>0</v>
      </c>
      <c r="AB153" s="226">
        <f>IFERROR(IF(RIGHT(VLOOKUP($A153,csapatok!$A:$BL,AB$271,FALSE),5)="Csere",VLOOKUP(LEFT(VLOOKUP($A153,csapatok!$A:$BL,AB$271,FALSE),LEN(VLOOKUP($A153,csapatok!$A:$BL,AB$271,FALSE))-6),'csapat-ranglista'!$A:$CC,AB$272,FALSE)/8,VLOOKUP(VLOOKUP($A153,csapatok!$A:$BL,AB$271,FALSE),'csapat-ranglista'!$A:$CC,AB$272,FALSE)/4),0)</f>
        <v>0</v>
      </c>
      <c r="AC153" s="226">
        <f>IFERROR(IF(RIGHT(VLOOKUP($A153,csapatok!$A:$BL,AC$271,FALSE),5)="Csere",VLOOKUP(LEFT(VLOOKUP($A153,csapatok!$A:$BL,AC$271,FALSE),LEN(VLOOKUP($A153,csapatok!$A:$BL,AC$271,FALSE))-6),'csapat-ranglista'!$A:$CC,AC$272,FALSE)/8,VLOOKUP(VLOOKUP($A153,csapatok!$A:$BL,AC$271,FALSE),'csapat-ranglista'!$A:$CC,AC$272,FALSE)/4),0)</f>
        <v>0</v>
      </c>
      <c r="AD153" s="226">
        <f>IFERROR(IF(RIGHT(VLOOKUP($A153,csapatok!$A:$BL,AD$271,FALSE),5)="Csere",VLOOKUP(LEFT(VLOOKUP($A153,csapatok!$A:$BL,AD$271,FALSE),LEN(VLOOKUP($A153,csapatok!$A:$BL,AD$271,FALSE))-6),'csapat-ranglista'!$A:$CC,AD$272,FALSE)/8,VLOOKUP(VLOOKUP($A153,csapatok!$A:$BL,AD$271,FALSE),'csapat-ranglista'!$A:$CC,AD$272,FALSE)/4),0)</f>
        <v>0</v>
      </c>
      <c r="AE153" s="226">
        <f>IFERROR(IF(RIGHT(VLOOKUP($A153,csapatok!$A:$BL,AE$271,FALSE),5)="Csere",VLOOKUP(LEFT(VLOOKUP($A153,csapatok!$A:$BL,AE$271,FALSE),LEN(VLOOKUP($A153,csapatok!$A:$BL,AE$271,FALSE))-6),'csapat-ranglista'!$A:$CC,AE$272,FALSE)/8,VLOOKUP(VLOOKUP($A153,csapatok!$A:$BL,AE$271,FALSE),'csapat-ranglista'!$A:$CC,AE$272,FALSE)/4),0)</f>
        <v>0</v>
      </c>
      <c r="AF153" s="226">
        <f>IFERROR(IF(RIGHT(VLOOKUP($A153,csapatok!$A:$BL,AF$271,FALSE),5)="Csere",VLOOKUP(LEFT(VLOOKUP($A153,csapatok!$A:$BL,AF$271,FALSE),LEN(VLOOKUP($A153,csapatok!$A:$BL,AF$271,FALSE))-6),'csapat-ranglista'!$A:$CC,AF$272,FALSE)/8,VLOOKUP(VLOOKUP($A153,csapatok!$A:$BL,AF$271,FALSE),'csapat-ranglista'!$A:$CC,AF$272,FALSE)/4),0)</f>
        <v>0</v>
      </c>
      <c r="AG153" s="226">
        <f>IFERROR(IF(RIGHT(VLOOKUP($A153,csapatok!$A:$BL,AG$271,FALSE),5)="Csere",VLOOKUP(LEFT(VLOOKUP($A153,csapatok!$A:$BL,AG$271,FALSE),LEN(VLOOKUP($A153,csapatok!$A:$BL,AG$271,FALSE))-6),'csapat-ranglista'!$A:$CC,AG$272,FALSE)/8,VLOOKUP(VLOOKUP($A153,csapatok!$A:$BL,AG$271,FALSE),'csapat-ranglista'!$A:$CC,AG$272,FALSE)/4),0)</f>
        <v>0</v>
      </c>
      <c r="AH153" s="226">
        <f>IFERROR(IF(RIGHT(VLOOKUP($A153,csapatok!$A:$BL,AH$271,FALSE),5)="Csere",VLOOKUP(LEFT(VLOOKUP($A153,csapatok!$A:$BL,AH$271,FALSE),LEN(VLOOKUP($A153,csapatok!$A:$BL,AH$271,FALSE))-6),'csapat-ranglista'!$A:$CC,AH$272,FALSE)/8,VLOOKUP(VLOOKUP($A153,csapatok!$A:$BL,AH$271,FALSE),'csapat-ranglista'!$A:$CC,AH$272,FALSE)/4),0)</f>
        <v>0</v>
      </c>
      <c r="AI153" s="226">
        <f>IFERROR(IF(RIGHT(VLOOKUP($A153,csapatok!$A:$BL,AI$271,FALSE),5)="Csere",VLOOKUP(LEFT(VLOOKUP($A153,csapatok!$A:$BL,AI$271,FALSE),LEN(VLOOKUP($A153,csapatok!$A:$BL,AI$271,FALSE))-6),'csapat-ranglista'!$A:$CC,AI$272,FALSE)/8,VLOOKUP(VLOOKUP($A153,csapatok!$A:$BL,AI$271,FALSE),'csapat-ranglista'!$A:$CC,AI$272,FALSE)/4),0)</f>
        <v>0</v>
      </c>
      <c r="AJ153" s="226">
        <f>IFERROR(IF(RIGHT(VLOOKUP($A153,csapatok!$A:$BL,AJ$271,FALSE),5)="Csere",VLOOKUP(LEFT(VLOOKUP($A153,csapatok!$A:$BL,AJ$271,FALSE),LEN(VLOOKUP($A153,csapatok!$A:$BL,AJ$271,FALSE))-6),'csapat-ranglista'!$A:$CC,AJ$272,FALSE)/8,VLOOKUP(VLOOKUP($A153,csapatok!$A:$BL,AJ$271,FALSE),'csapat-ranglista'!$A:$CC,AJ$272,FALSE)/2),0)</f>
        <v>0</v>
      </c>
      <c r="AK153" s="226">
        <f>IFERROR(IF(RIGHT(VLOOKUP($A153,csapatok!$A:$CN,AK$271,FALSE),5)="Csere",VLOOKUP(LEFT(VLOOKUP($A153,csapatok!$A:$CN,AK$271,FALSE),LEN(VLOOKUP($A153,csapatok!$A:$CN,AK$271,FALSE))-6),'csapat-ranglista'!$A:$CC,AK$272,FALSE)/8,VLOOKUP(VLOOKUP($A153,csapatok!$A:$CN,AK$271,FALSE),'csapat-ranglista'!$A:$CC,AK$272,FALSE)/4),0)</f>
        <v>0</v>
      </c>
      <c r="AL153" s="226">
        <f>IFERROR(IF(RIGHT(VLOOKUP($A153,csapatok!$A:$CN,AL$271,FALSE),5)="Csere",VLOOKUP(LEFT(VLOOKUP($A153,csapatok!$A:$CN,AL$271,FALSE),LEN(VLOOKUP($A153,csapatok!$A:$CN,AL$271,FALSE))-6),'csapat-ranglista'!$A:$CC,AL$272,FALSE)/8,VLOOKUP(VLOOKUP($A153,csapatok!$A:$CN,AL$271,FALSE),'csapat-ranglista'!$A:$CC,AL$272,FALSE)/4),0)</f>
        <v>0</v>
      </c>
      <c r="AM153" s="226">
        <f>IFERROR(IF(RIGHT(VLOOKUP($A153,csapatok!$A:$CN,AM$271,FALSE),5)="Csere",VLOOKUP(LEFT(VLOOKUP($A153,csapatok!$A:$CN,AM$271,FALSE),LEN(VLOOKUP($A153,csapatok!$A:$CN,AM$271,FALSE))-6),'csapat-ranglista'!$A:$CC,AM$272,FALSE)/8,VLOOKUP(VLOOKUP($A153,csapatok!$A:$CN,AM$271,FALSE),'csapat-ranglista'!$A:$CC,AM$272,FALSE)/4),0)</f>
        <v>0</v>
      </c>
      <c r="AN153" s="226">
        <f>IFERROR(IF(RIGHT(VLOOKUP($A153,csapatok!$A:$CN,AN$271,FALSE),5)="Csere",VLOOKUP(LEFT(VLOOKUP($A153,csapatok!$A:$CN,AN$271,FALSE),LEN(VLOOKUP($A153,csapatok!$A:$CN,AN$271,FALSE))-6),'csapat-ranglista'!$A:$CC,AN$272,FALSE)/8,VLOOKUP(VLOOKUP($A153,csapatok!$A:$CN,AN$271,FALSE),'csapat-ranglista'!$A:$CC,AN$272,FALSE)/4),0)</f>
        <v>0</v>
      </c>
      <c r="AO153" s="226">
        <f>IFERROR(IF(RIGHT(VLOOKUP($A153,csapatok!$A:$CN,AO$271,FALSE),5)="Csere",VLOOKUP(LEFT(VLOOKUP($A153,csapatok!$A:$CN,AO$271,FALSE),LEN(VLOOKUP($A153,csapatok!$A:$CN,AO$271,FALSE))-6),'csapat-ranglista'!$A:$CC,AO$272,FALSE)/8,VLOOKUP(VLOOKUP($A153,csapatok!$A:$CN,AO$271,FALSE),'csapat-ranglista'!$A:$CC,AO$272,FALSE)/4),0)</f>
        <v>0</v>
      </c>
      <c r="AP153" s="226">
        <f>IFERROR(IF(RIGHT(VLOOKUP($A153,csapatok!$A:$CN,AP$271,FALSE),5)="Csere",VLOOKUP(LEFT(VLOOKUP($A153,csapatok!$A:$CN,AP$271,FALSE),LEN(VLOOKUP($A153,csapatok!$A:$CN,AP$271,FALSE))-6),'csapat-ranglista'!$A:$CC,AP$272,FALSE)/8,VLOOKUP(VLOOKUP($A153,csapatok!$A:$CN,AP$271,FALSE),'csapat-ranglista'!$A:$CC,AP$272,FALSE)/4),0)</f>
        <v>0</v>
      </c>
      <c r="AQ153" s="226">
        <f>IFERROR(IF(RIGHT(VLOOKUP($A153,csapatok!$A:$CN,AQ$271,FALSE),5)="Csere",VLOOKUP(LEFT(VLOOKUP($A153,csapatok!$A:$CN,AQ$271,FALSE),LEN(VLOOKUP($A153,csapatok!$A:$CN,AQ$271,FALSE))-6),'csapat-ranglista'!$A:$CC,AQ$272,FALSE)/8,VLOOKUP(VLOOKUP($A153,csapatok!$A:$CN,AQ$271,FALSE),'csapat-ranglista'!$A:$CC,AQ$272,FALSE)/4),0)</f>
        <v>0</v>
      </c>
      <c r="AR153" s="226">
        <f>IFERROR(IF(RIGHT(VLOOKUP($A153,csapatok!$A:$CN,AR$271,FALSE),5)="Csere",VLOOKUP(LEFT(VLOOKUP($A153,csapatok!$A:$CN,AR$271,FALSE),LEN(VLOOKUP($A153,csapatok!$A:$CN,AR$271,FALSE))-6),'csapat-ranglista'!$A:$CC,AR$272,FALSE)/8,VLOOKUP(VLOOKUP($A153,csapatok!$A:$CN,AR$271,FALSE),'csapat-ranglista'!$A:$CC,AR$272,FALSE)/4),0)</f>
        <v>0</v>
      </c>
      <c r="AS153" s="226">
        <f>IFERROR(IF(RIGHT(VLOOKUP($A153,csapatok!$A:$CN,AS$271,FALSE),5)="Csere",VLOOKUP(LEFT(VLOOKUP($A153,csapatok!$A:$CN,AS$271,FALSE),LEN(VLOOKUP($A153,csapatok!$A:$CN,AS$271,FALSE))-6),'csapat-ranglista'!$A:$CC,AS$272,FALSE)/8,VLOOKUP(VLOOKUP($A153,csapatok!$A:$CN,AS$271,FALSE),'csapat-ranglista'!$A:$CC,AS$272,FALSE)/4),0)</f>
        <v>0</v>
      </c>
      <c r="AT153" s="226">
        <f>IFERROR(IF(RIGHT(VLOOKUP($A153,csapatok!$A:$CN,AT$271,FALSE),5)="Csere",VLOOKUP(LEFT(VLOOKUP($A153,csapatok!$A:$CN,AT$271,FALSE),LEN(VLOOKUP($A153,csapatok!$A:$CN,AT$271,FALSE))-6),'csapat-ranglista'!$A:$CC,AT$272,FALSE)/8,VLOOKUP(VLOOKUP($A153,csapatok!$A:$CN,AT$271,FALSE),'csapat-ranglista'!$A:$CC,AT$272,FALSE)/4),0)</f>
        <v>0</v>
      </c>
      <c r="AU153" s="226">
        <f>IFERROR(IF(RIGHT(VLOOKUP($A153,csapatok!$A:$CN,AU$271,FALSE),5)="Csere",VLOOKUP(LEFT(VLOOKUP($A153,csapatok!$A:$CN,AU$271,FALSE),LEN(VLOOKUP($A153,csapatok!$A:$CN,AU$271,FALSE))-6),'csapat-ranglista'!$A:$CC,AU$272,FALSE)/8,VLOOKUP(VLOOKUP($A153,csapatok!$A:$CN,AU$271,FALSE),'csapat-ranglista'!$A:$CC,AU$272,FALSE)/4),0)</f>
        <v>0</v>
      </c>
      <c r="AV153" s="226">
        <f>IFERROR(IF(RIGHT(VLOOKUP($A153,csapatok!$A:$CN,AV$271,FALSE),5)="Csere",VLOOKUP(LEFT(VLOOKUP($A153,csapatok!$A:$CN,AV$271,FALSE),LEN(VLOOKUP($A153,csapatok!$A:$CN,AV$271,FALSE))-6),'csapat-ranglista'!$A:$CC,AV$272,FALSE)/8,VLOOKUP(VLOOKUP($A153,csapatok!$A:$CN,AV$271,FALSE),'csapat-ranglista'!$A:$CC,AV$272,FALSE)/4),0)</f>
        <v>0</v>
      </c>
      <c r="AW153" s="226">
        <f>IFERROR(IF(RIGHT(VLOOKUP($A153,csapatok!$A:$CN,AW$271,FALSE),5)="Csere",VLOOKUP(LEFT(VLOOKUP($A153,csapatok!$A:$CN,AW$271,FALSE),LEN(VLOOKUP($A153,csapatok!$A:$CN,AW$271,FALSE))-6),'csapat-ranglista'!$A:$CC,AW$272,FALSE)/8,VLOOKUP(VLOOKUP($A153,csapatok!$A:$CN,AW$271,FALSE),'csapat-ranglista'!$A:$CC,AW$272,FALSE)/4),0)</f>
        <v>0</v>
      </c>
      <c r="AX153" s="226">
        <f>IFERROR(IF(RIGHT(VLOOKUP($A153,csapatok!$A:$CN,AX$271,FALSE),5)="Csere",VLOOKUP(LEFT(VLOOKUP($A153,csapatok!$A:$CN,AX$271,FALSE),LEN(VLOOKUP($A153,csapatok!$A:$CN,AX$271,FALSE))-6),'csapat-ranglista'!$A:$CC,AX$272,FALSE)/8,VLOOKUP(VLOOKUP($A153,csapatok!$A:$CN,AX$271,FALSE),'csapat-ranglista'!$A:$CC,AX$272,FALSE)/4),0)</f>
        <v>0</v>
      </c>
      <c r="AY153" s="226">
        <f>IFERROR(IF(RIGHT(VLOOKUP($A153,csapatok!$A:$GR,AY$271,FALSE),5)="Csere",VLOOKUP(LEFT(VLOOKUP($A153,csapatok!$A:$GR,AY$271,FALSE),LEN(VLOOKUP($A153,csapatok!$A:$GR,AY$271,FALSE))-6),'csapat-ranglista'!$A:$CC,AY$272,FALSE)/8,VLOOKUP(VLOOKUP($A153,csapatok!$A:$GR,AY$271,FALSE),'csapat-ranglista'!$A:$CC,AY$272,FALSE)/4),0)</f>
        <v>0</v>
      </c>
      <c r="AZ153" s="226">
        <f>IFERROR(IF(RIGHT(VLOOKUP($A153,csapatok!$A:$GR,AZ$271,FALSE),5)="Csere",VLOOKUP(LEFT(VLOOKUP($A153,csapatok!$A:$GR,AZ$271,FALSE),LEN(VLOOKUP($A153,csapatok!$A:$GR,AZ$271,FALSE))-6),'csapat-ranglista'!$A:$CC,AZ$272,FALSE)/8,VLOOKUP(VLOOKUP($A153,csapatok!$A:$GR,AZ$271,FALSE),'csapat-ranglista'!$A:$CC,AZ$272,FALSE)/4),0)</f>
        <v>0</v>
      </c>
      <c r="BA153" s="226">
        <f>IFERROR(IF(RIGHT(VLOOKUP($A153,csapatok!$A:$GR,BA$271,FALSE),5)="Csere",VLOOKUP(LEFT(VLOOKUP($A153,csapatok!$A:$GR,BA$271,FALSE),LEN(VLOOKUP($A153,csapatok!$A:$GR,BA$271,FALSE))-6),'csapat-ranglista'!$A:$CC,BA$272,FALSE)/8,VLOOKUP(VLOOKUP($A153,csapatok!$A:$GR,BA$271,FALSE),'csapat-ranglista'!$A:$CC,BA$272,FALSE)/4),0)</f>
        <v>0</v>
      </c>
      <c r="BB153" s="226">
        <f>IFERROR(IF(RIGHT(VLOOKUP($A153,csapatok!$A:$GR,BB$271,FALSE),5)="Csere",VLOOKUP(LEFT(VLOOKUP($A153,csapatok!$A:$GR,BB$271,FALSE),LEN(VLOOKUP($A153,csapatok!$A:$GR,BB$271,FALSE))-6),'csapat-ranglista'!$A:$CC,BB$272,FALSE)/8,VLOOKUP(VLOOKUP($A153,csapatok!$A:$GR,BB$271,FALSE),'csapat-ranglista'!$A:$CC,BB$272,FALSE)/4),0)</f>
        <v>0</v>
      </c>
      <c r="BC153" s="227">
        <f>versenyek!$ES$11*IFERROR(VLOOKUP(VLOOKUP($A153,versenyek!ER:ET,3,FALSE),szabalyok!$A$16:$B$23,2,FALSE)/4,0)</f>
        <v>0</v>
      </c>
      <c r="BD153" s="227">
        <f>versenyek!$EV$11*IFERROR(VLOOKUP(VLOOKUP($A153,versenyek!EU:EW,3,FALSE),szabalyok!$A$16:$B$23,2,FALSE)/4,0)</f>
        <v>0</v>
      </c>
      <c r="BE153" s="226">
        <f>IFERROR(IF(RIGHT(VLOOKUP($A153,csapatok!$A:$GR,BE$271,FALSE),5)="Csere",VLOOKUP(LEFT(VLOOKUP($A153,csapatok!$A:$GR,BE$271,FALSE),LEN(VLOOKUP($A153,csapatok!$A:$GR,BE$271,FALSE))-6),'csapat-ranglista'!$A:$CC,BE$272,FALSE)/8,VLOOKUP(VLOOKUP($A153,csapatok!$A:$GR,BE$271,FALSE),'csapat-ranglista'!$A:$CC,BE$272,FALSE)/4),0)</f>
        <v>0</v>
      </c>
      <c r="BF153" s="226">
        <f>IFERROR(IF(RIGHT(VLOOKUP($A153,csapatok!$A:$GR,BF$271,FALSE),5)="Csere",VLOOKUP(LEFT(VLOOKUP($A153,csapatok!$A:$GR,BF$271,FALSE),LEN(VLOOKUP($A153,csapatok!$A:$GR,BF$271,FALSE))-6),'csapat-ranglista'!$A:$CC,BF$272,FALSE)/8,VLOOKUP(VLOOKUP($A153,csapatok!$A:$GR,BF$271,FALSE),'csapat-ranglista'!$A:$CC,BF$272,FALSE)/4),0)</f>
        <v>0</v>
      </c>
      <c r="BG153" s="226">
        <f>IFERROR(IF(RIGHT(VLOOKUP($A153,csapatok!$A:$GR,BG$271,FALSE),5)="Csere",VLOOKUP(LEFT(VLOOKUP($A153,csapatok!$A:$GR,BG$271,FALSE),LEN(VLOOKUP($A153,csapatok!$A:$GR,BG$271,FALSE))-6),'csapat-ranglista'!$A:$CC,BG$272,FALSE)/8,VLOOKUP(VLOOKUP($A153,csapatok!$A:$GR,BG$271,FALSE),'csapat-ranglista'!$A:$CC,BG$272,FALSE)/4),0)</f>
        <v>0</v>
      </c>
      <c r="BH153" s="226">
        <f>IFERROR(IF(RIGHT(VLOOKUP($A153,csapatok!$A:$GR,BH$271,FALSE),5)="Csere",VLOOKUP(LEFT(VLOOKUP($A153,csapatok!$A:$GR,BH$271,FALSE),LEN(VLOOKUP($A153,csapatok!$A:$GR,BH$271,FALSE))-6),'csapat-ranglista'!$A:$CC,BH$272,FALSE)/8,VLOOKUP(VLOOKUP($A153,csapatok!$A:$GR,BH$271,FALSE),'csapat-ranglista'!$A:$CC,BH$272,FALSE)/4),0)</f>
        <v>0</v>
      </c>
      <c r="BI153" s="226">
        <f>IFERROR(IF(RIGHT(VLOOKUP($A153,csapatok!$A:$GR,BI$271,FALSE),5)="Csere",VLOOKUP(LEFT(VLOOKUP($A153,csapatok!$A:$GR,BI$271,FALSE),LEN(VLOOKUP($A153,csapatok!$A:$GR,BI$271,FALSE))-6),'csapat-ranglista'!$A:$CC,BI$272,FALSE)/8,VLOOKUP(VLOOKUP($A153,csapatok!$A:$GR,BI$271,FALSE),'csapat-ranglista'!$A:$CC,BI$272,FALSE)/4),0)</f>
        <v>0</v>
      </c>
      <c r="BJ153" s="226">
        <f>IFERROR(IF(RIGHT(VLOOKUP($A153,csapatok!$A:$GR,BJ$271,FALSE),5)="Csere",VLOOKUP(LEFT(VLOOKUP($A153,csapatok!$A:$GR,BJ$271,FALSE),LEN(VLOOKUP($A153,csapatok!$A:$GR,BJ$271,FALSE))-6),'csapat-ranglista'!$A:$CC,BJ$272,FALSE)/8,VLOOKUP(VLOOKUP($A153,csapatok!$A:$GR,BJ$271,FALSE),'csapat-ranglista'!$A:$CC,BJ$272,FALSE)/4),0)</f>
        <v>0</v>
      </c>
      <c r="BK153" s="226">
        <f>IFERROR(IF(RIGHT(VLOOKUP($A153,csapatok!$A:$GR,BK$271,FALSE),5)="Csere",VLOOKUP(LEFT(VLOOKUP($A153,csapatok!$A:$GR,BK$271,FALSE),LEN(VLOOKUP($A153,csapatok!$A:$GR,BK$271,FALSE))-6),'csapat-ranglista'!$A:$CC,BK$272,FALSE)/8,VLOOKUP(VLOOKUP($A153,csapatok!$A:$GR,BK$271,FALSE),'csapat-ranglista'!$A:$CC,BK$272,FALSE)/4),0)</f>
        <v>0</v>
      </c>
      <c r="BL153" s="226">
        <f>IFERROR(IF(RIGHT(VLOOKUP($A153,csapatok!$A:$GR,BL$271,FALSE),5)="Csere",VLOOKUP(LEFT(VLOOKUP($A153,csapatok!$A:$GR,BL$271,FALSE),LEN(VLOOKUP($A153,csapatok!$A:$GR,BL$271,FALSE))-6),'csapat-ranglista'!$A:$CC,BL$272,FALSE)/8,VLOOKUP(VLOOKUP($A153,csapatok!$A:$GR,BL$271,FALSE),'csapat-ranglista'!$A:$CC,BL$272,FALSE)/4),0)</f>
        <v>0</v>
      </c>
      <c r="BM153" s="226">
        <f>IFERROR(IF(RIGHT(VLOOKUP($A153,csapatok!$A:$GR,BM$271,FALSE),5)="Csere",VLOOKUP(LEFT(VLOOKUP($A153,csapatok!$A:$GR,BM$271,FALSE),LEN(VLOOKUP($A153,csapatok!$A:$GR,BM$271,FALSE))-6),'csapat-ranglista'!$A:$CC,BM$272,FALSE)/8,VLOOKUP(VLOOKUP($A153,csapatok!$A:$GR,BM$271,FALSE),'csapat-ranglista'!$A:$CC,BM$272,FALSE)/4),0)</f>
        <v>0</v>
      </c>
      <c r="BN153" s="226">
        <f>IFERROR(IF(RIGHT(VLOOKUP($A153,csapatok!$A:$GR,BN$271,FALSE),5)="Csere",VLOOKUP(LEFT(VLOOKUP($A153,csapatok!$A:$GR,BN$271,FALSE),LEN(VLOOKUP($A153,csapatok!$A:$GR,BN$271,FALSE))-6),'csapat-ranglista'!$A:$CC,BN$272,FALSE)/8,VLOOKUP(VLOOKUP($A153,csapatok!$A:$GR,BN$271,FALSE),'csapat-ranglista'!$A:$CC,BN$272,FALSE)/4),0)</f>
        <v>0</v>
      </c>
      <c r="BO153" s="226">
        <f>IFERROR(IF(RIGHT(VLOOKUP($A153,csapatok!$A:$GR,BO$271,FALSE),5)="Csere",VLOOKUP(LEFT(VLOOKUP($A153,csapatok!$A:$GR,BO$271,FALSE),LEN(VLOOKUP($A153,csapatok!$A:$GR,BO$271,FALSE))-6),'csapat-ranglista'!$A:$CC,BO$272,FALSE)/8,VLOOKUP(VLOOKUP($A153,csapatok!$A:$GR,BO$271,FALSE),'csapat-ranglista'!$A:$CC,BO$272,FALSE)/4),0)</f>
        <v>0</v>
      </c>
      <c r="BP153" s="226">
        <f>IFERROR(IF(RIGHT(VLOOKUP($A153,csapatok!$A:$GR,BP$271,FALSE),5)="Csere",VLOOKUP(LEFT(VLOOKUP($A153,csapatok!$A:$GR,BP$271,FALSE),LEN(VLOOKUP($A153,csapatok!$A:$GR,BP$271,FALSE))-6),'csapat-ranglista'!$A:$CC,BP$272,FALSE)/8,VLOOKUP(VLOOKUP($A153,csapatok!$A:$GR,BP$271,FALSE),'csapat-ranglista'!$A:$CC,BP$272,FALSE)/4),0)</f>
        <v>0</v>
      </c>
      <c r="BQ153" s="226">
        <f>IFERROR(IF(RIGHT(VLOOKUP($A153,csapatok!$A:$GR,BQ$271,FALSE),5)="Csere",VLOOKUP(LEFT(VLOOKUP($A153,csapatok!$A:$GR,BQ$271,FALSE),LEN(VLOOKUP($A153,csapatok!$A:$GR,BQ$271,FALSE))-6),'csapat-ranglista'!$A:$CC,BQ$272,FALSE)/8,VLOOKUP(VLOOKUP($A153,csapatok!$A:$GR,BQ$271,FALSE),'csapat-ranglista'!$A:$CC,BQ$272,FALSE)/4),0)</f>
        <v>0</v>
      </c>
      <c r="BR153" s="226">
        <f>IFERROR(IF(RIGHT(VLOOKUP($A153,csapatok!$A:$GR,BR$271,FALSE),5)="Csere",VLOOKUP(LEFT(VLOOKUP($A153,csapatok!$A:$GR,BR$271,FALSE),LEN(VLOOKUP($A153,csapatok!$A:$GR,BR$271,FALSE))-6),'csapat-ranglista'!$A:$CC,BR$272,FALSE)/8,VLOOKUP(VLOOKUP($A153,csapatok!$A:$GR,BR$271,FALSE),'csapat-ranglista'!$A:$CC,BR$272,FALSE)/4),0)</f>
        <v>0</v>
      </c>
      <c r="BS153" s="226">
        <f>IFERROR(IF(RIGHT(VLOOKUP($A153,csapatok!$A:$GR,BS$271,FALSE),5)="Csere",VLOOKUP(LEFT(VLOOKUP($A153,csapatok!$A:$GR,BS$271,FALSE),LEN(VLOOKUP($A153,csapatok!$A:$GR,BS$271,FALSE))-6),'csapat-ranglista'!$A:$CC,BS$272,FALSE)/8,VLOOKUP(VLOOKUP($A153,csapatok!$A:$GR,BS$271,FALSE),'csapat-ranglista'!$A:$CC,BS$272,FALSE)/4),0)</f>
        <v>0</v>
      </c>
      <c r="BT153" s="226">
        <f>IFERROR(IF(RIGHT(VLOOKUP($A153,csapatok!$A:$GR,BT$271,FALSE),5)="Csere",VLOOKUP(LEFT(VLOOKUP($A153,csapatok!$A:$GR,BT$271,FALSE),LEN(VLOOKUP($A153,csapatok!$A:$GR,BT$271,FALSE))-6),'csapat-ranglista'!$A:$CC,BT$272,FALSE)/8,VLOOKUP(VLOOKUP($A153,csapatok!$A:$GR,BT$271,FALSE),'csapat-ranglista'!$A:$CC,BT$272,FALSE)/4),0)</f>
        <v>0</v>
      </c>
      <c r="BU153" s="226">
        <f>IFERROR(IF(RIGHT(VLOOKUP($A153,csapatok!$A:$GR,BU$271,FALSE),5)="Csere",VLOOKUP(LEFT(VLOOKUP($A153,csapatok!$A:$GR,BU$271,FALSE),LEN(VLOOKUP($A153,csapatok!$A:$GR,BU$271,FALSE))-6),'csapat-ranglista'!$A:$CC,BU$272,FALSE)/8,VLOOKUP(VLOOKUP($A153,csapatok!$A:$GR,BU$271,FALSE),'csapat-ranglista'!$A:$CC,BU$272,FALSE)/4),0)</f>
        <v>0</v>
      </c>
      <c r="BV153" s="226">
        <f>IFERROR(IF(RIGHT(VLOOKUP($A153,csapatok!$A:$GR,BV$271,FALSE),5)="Csere",VLOOKUP(LEFT(VLOOKUP($A153,csapatok!$A:$GR,BV$271,FALSE),LEN(VLOOKUP($A153,csapatok!$A:$GR,BV$271,FALSE))-6),'csapat-ranglista'!$A:$CC,BV$272,FALSE)/8,VLOOKUP(VLOOKUP($A153,csapatok!$A:$GR,BV$271,FALSE),'csapat-ranglista'!$A:$CC,BV$272,FALSE)/4),0)</f>
        <v>0</v>
      </c>
      <c r="BW153" s="226">
        <f>IFERROR(IF(RIGHT(VLOOKUP($A153,csapatok!$A:$GR,BW$271,FALSE),5)="Csere",VLOOKUP(LEFT(VLOOKUP($A153,csapatok!$A:$GR,BW$271,FALSE),LEN(VLOOKUP($A153,csapatok!$A:$GR,BW$271,FALSE))-6),'csapat-ranglista'!$A:$CC,BW$272,FALSE)/8,VLOOKUP(VLOOKUP($A153,csapatok!$A:$GR,BW$271,FALSE),'csapat-ranglista'!$A:$CC,BW$272,FALSE)/4),0)</f>
        <v>0</v>
      </c>
      <c r="BX153" s="226">
        <f>IFERROR(IF(RIGHT(VLOOKUP($A153,csapatok!$A:$GR,BX$271,FALSE),5)="Csere",VLOOKUP(LEFT(VLOOKUP($A153,csapatok!$A:$GR,BX$271,FALSE),LEN(VLOOKUP($A153,csapatok!$A:$GR,BX$271,FALSE))-6),'csapat-ranglista'!$A:$CC,BX$272,FALSE)/8,VLOOKUP(VLOOKUP($A153,csapatok!$A:$GR,BX$271,FALSE),'csapat-ranglista'!$A:$CC,BX$272,FALSE)/4),0)</f>
        <v>0</v>
      </c>
      <c r="BY153" s="226">
        <f>IFERROR(IF(RIGHT(VLOOKUP($A153,csapatok!$A:$GR,BY$271,FALSE),5)="Csere",VLOOKUP(LEFT(VLOOKUP($A153,csapatok!$A:$GR,BY$271,FALSE),LEN(VLOOKUP($A153,csapatok!$A:$GR,BY$271,FALSE))-6),'csapat-ranglista'!$A:$CC,BY$272,FALSE)/8,VLOOKUP(VLOOKUP($A153,csapatok!$A:$GR,BY$271,FALSE),'csapat-ranglista'!$A:$CC,BY$272,FALSE)/4),0)</f>
        <v>0</v>
      </c>
      <c r="BZ153" s="226">
        <f>IFERROR(IF(RIGHT(VLOOKUP($A153,csapatok!$A:$GR,BZ$271,FALSE),5)="Csere",VLOOKUP(LEFT(VLOOKUP($A153,csapatok!$A:$GR,BZ$271,FALSE),LEN(VLOOKUP($A153,csapatok!$A:$GR,BZ$271,FALSE))-6),'csapat-ranglista'!$A:$CC,BZ$272,FALSE)/8,VLOOKUP(VLOOKUP($A153,csapatok!$A:$GR,BZ$271,FALSE),'csapat-ranglista'!$A:$CC,BZ$272,FALSE)/4),0)</f>
        <v>0</v>
      </c>
      <c r="CA153" s="226">
        <f>IFERROR(IF(RIGHT(VLOOKUP($A153,csapatok!$A:$GR,CA$271,FALSE),5)="Csere",VLOOKUP(LEFT(VLOOKUP($A153,csapatok!$A:$GR,CA$271,FALSE),LEN(VLOOKUP($A153,csapatok!$A:$GR,CA$271,FALSE))-6),'csapat-ranglista'!$A:$CC,CA$272,FALSE)/8,VLOOKUP(VLOOKUP($A153,csapatok!$A:$GR,CA$271,FALSE),'csapat-ranglista'!$A:$CC,CA$272,FALSE)/4),0)</f>
        <v>0</v>
      </c>
      <c r="CB153" s="226">
        <f>IFERROR(IF(RIGHT(VLOOKUP($A153,csapatok!$A:$GR,CB$271,FALSE),5)="Csere",VLOOKUP(LEFT(VLOOKUP($A153,csapatok!$A:$GR,CB$271,FALSE),LEN(VLOOKUP($A153,csapatok!$A:$GR,CB$271,FALSE))-6),'csapat-ranglista'!$A:$CC,CB$272,FALSE)/8,VLOOKUP(VLOOKUP($A153,csapatok!$A:$GR,CB$271,FALSE),'csapat-ranglista'!$A:$CC,CB$272,FALSE)/4),0)</f>
        <v>0</v>
      </c>
      <c r="CC153" s="226">
        <f>IFERROR(IF(RIGHT(VLOOKUP($A153,csapatok!$A:$GR,CC$271,FALSE),5)="Csere",VLOOKUP(LEFT(VLOOKUP($A153,csapatok!$A:$GR,CC$271,FALSE),LEN(VLOOKUP($A153,csapatok!$A:$GR,CC$271,FALSE))-6),'csapat-ranglista'!$A:$CC,CC$272,FALSE)/8,VLOOKUP(VLOOKUP($A153,csapatok!$A:$GR,CC$271,FALSE),'csapat-ranglista'!$A:$CC,CC$272,FALSE)/4),0)</f>
        <v>0</v>
      </c>
      <c r="CD153" s="226">
        <f>IFERROR(IF(RIGHT(VLOOKUP($A153,csapatok!$A:$GR,CD$271,FALSE),5)="Csere",VLOOKUP(LEFT(VLOOKUP($A153,csapatok!$A:$GR,CD$271,FALSE),LEN(VLOOKUP($A153,csapatok!$A:$GR,CD$271,FALSE))-6),'csapat-ranglista'!$A:$CC,CD$272,FALSE)/8,VLOOKUP(VLOOKUP($A153,csapatok!$A:$GR,CD$271,FALSE),'csapat-ranglista'!$A:$CC,CD$272,FALSE)/4),0)</f>
        <v>0</v>
      </c>
      <c r="CE153" s="226">
        <f>IFERROR(IF(RIGHT(VLOOKUP($A153,csapatok!$A:$GR,CE$271,FALSE),5)="Csere",VLOOKUP(LEFT(VLOOKUP($A153,csapatok!$A:$GR,CE$271,FALSE),LEN(VLOOKUP($A153,csapatok!$A:$GR,CE$271,FALSE))-6),'csapat-ranglista'!$A:$CC,CE$272,FALSE)/8,VLOOKUP(VLOOKUP($A153,csapatok!$A:$GR,CE$271,FALSE),'csapat-ranglista'!$A:$CC,CE$272,FALSE)/4),0)</f>
        <v>0</v>
      </c>
      <c r="CF153" s="226">
        <f>IFERROR(IF(RIGHT(VLOOKUP($A153,csapatok!$A:$GR,CF$271,FALSE),5)="Csere",VLOOKUP(LEFT(VLOOKUP($A153,csapatok!$A:$GR,CF$271,FALSE),LEN(VLOOKUP($A153,csapatok!$A:$GR,CF$271,FALSE))-6),'csapat-ranglista'!$A:$CC,CF$272,FALSE)/8,VLOOKUP(VLOOKUP($A153,csapatok!$A:$GR,CF$271,FALSE),'csapat-ranglista'!$A:$CC,CF$272,FALSE)/4),0)</f>
        <v>0</v>
      </c>
      <c r="CG153" s="226">
        <f>IFERROR(IF(RIGHT(VLOOKUP($A153,csapatok!$A:$GR,CG$271,FALSE),5)="Csere",VLOOKUP(LEFT(VLOOKUP($A153,csapatok!$A:$GR,CG$271,FALSE),LEN(VLOOKUP($A153,csapatok!$A:$GR,CG$271,FALSE))-6),'csapat-ranglista'!$A:$CC,CG$272,FALSE)/8,VLOOKUP(VLOOKUP($A153,csapatok!$A:$GR,CG$271,FALSE),'csapat-ranglista'!$A:$CC,CG$272,FALSE)/4),0)</f>
        <v>0</v>
      </c>
      <c r="CH153" s="226">
        <f>IFERROR(IF(RIGHT(VLOOKUP($A153,csapatok!$A:$GR,CH$271,FALSE),5)="Csere",VLOOKUP(LEFT(VLOOKUP($A153,csapatok!$A:$GR,CH$271,FALSE),LEN(VLOOKUP($A153,csapatok!$A:$GR,CH$271,FALSE))-6),'csapat-ranglista'!$A:$CC,CH$272,FALSE)/8,VLOOKUP(VLOOKUP($A153,csapatok!$A:$GR,CH$271,FALSE),'csapat-ranglista'!$A:$CC,CH$272,FALSE)/4),0)</f>
        <v>0</v>
      </c>
      <c r="CI153" s="226">
        <f>IFERROR(IF(RIGHT(VLOOKUP($A153,csapatok!$A:$GR,CI$271,FALSE),5)="Csere",VLOOKUP(LEFT(VLOOKUP($A153,csapatok!$A:$GR,CI$271,FALSE),LEN(VLOOKUP($A153,csapatok!$A:$GR,CI$271,FALSE))-6),'csapat-ranglista'!$A:$CC,CI$272,FALSE)/8,VLOOKUP(VLOOKUP($A153,csapatok!$A:$GR,CI$271,FALSE),'csapat-ranglista'!$A:$CC,CI$272,FALSE)/4),0)</f>
        <v>0</v>
      </c>
      <c r="CJ153" s="227">
        <f>versenyek!$IQ$11*IFERROR(VLOOKUP(VLOOKUP($A153,versenyek!IP:IR,3,FALSE),szabalyok!$A$16:$B$23,2,FALSE)/4,0)</f>
        <v>0</v>
      </c>
      <c r="CK153" s="227">
        <f>versenyek!$IT$11*IFERROR(VLOOKUP(VLOOKUP($A153,versenyek!IS:IU,3,FALSE),szabalyok!$A$16:$B$23,2,FALSE)/4,0)</f>
        <v>0</v>
      </c>
      <c r="CL153" s="226"/>
      <c r="CM153" s="250">
        <f t="shared" si="6"/>
        <v>0</v>
      </c>
    </row>
    <row r="154" spans="1:91">
      <c r="A154" s="32" t="s">
        <v>341</v>
      </c>
      <c r="B154" s="132"/>
      <c r="C154" s="133" t="str">
        <f t="shared" si="7"/>
        <v/>
      </c>
      <c r="D154" s="32" t="s">
        <v>101</v>
      </c>
      <c r="E154" s="47"/>
      <c r="F154" s="32">
        <v>0</v>
      </c>
      <c r="G154" s="32">
        <v>0</v>
      </c>
      <c r="H154" s="32">
        <v>0</v>
      </c>
      <c r="I154" s="32">
        <v>0</v>
      </c>
      <c r="J154" s="32">
        <v>0</v>
      </c>
      <c r="K154" s="32">
        <v>0</v>
      </c>
      <c r="L154" s="32">
        <v>0</v>
      </c>
      <c r="M154" s="32">
        <v>0</v>
      </c>
      <c r="N154" s="32">
        <v>0</v>
      </c>
      <c r="O154" s="32">
        <v>0</v>
      </c>
      <c r="P154" s="32">
        <v>0</v>
      </c>
      <c r="Q154" s="32">
        <v>0</v>
      </c>
      <c r="R154" s="32">
        <v>1.7567697761050776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f>IFERROR(IF(RIGHT(VLOOKUP($A154,csapatok!$A:$BL,X$271,FALSE),5)="Csere",VLOOKUP(LEFT(VLOOKUP($A154,csapatok!$A:$BL,X$271,FALSE),LEN(VLOOKUP($A154,csapatok!$A:$BL,X$271,FALSE))-6),'csapat-ranglista'!$A:$CC,X$272,FALSE)/8,VLOOKUP(VLOOKUP($A154,csapatok!$A:$BL,X$271,FALSE),'csapat-ranglista'!$A:$CC,X$272,FALSE)/4),0)</f>
        <v>0</v>
      </c>
      <c r="Y154" s="32">
        <f>IFERROR(IF(RIGHT(VLOOKUP($A154,csapatok!$A:$BL,Y$271,FALSE),5)="Csere",VLOOKUP(LEFT(VLOOKUP($A154,csapatok!$A:$BL,Y$271,FALSE),LEN(VLOOKUP($A154,csapatok!$A:$BL,Y$271,FALSE))-6),'csapat-ranglista'!$A:$CC,Y$272,FALSE)/8,VLOOKUP(VLOOKUP($A154,csapatok!$A:$BL,Y$271,FALSE),'csapat-ranglista'!$A:$CC,Y$272,FALSE)/4),0)</f>
        <v>0</v>
      </c>
      <c r="Z154" s="32">
        <f>IFERROR(IF(RIGHT(VLOOKUP($A154,csapatok!$A:$BL,Z$271,FALSE),5)="Csere",VLOOKUP(LEFT(VLOOKUP($A154,csapatok!$A:$BL,Z$271,FALSE),LEN(VLOOKUP($A154,csapatok!$A:$BL,Z$271,FALSE))-6),'csapat-ranglista'!$A:$CC,Z$272,FALSE)/8,VLOOKUP(VLOOKUP($A154,csapatok!$A:$BL,Z$271,FALSE),'csapat-ranglista'!$A:$CC,Z$272,FALSE)/4),0)</f>
        <v>0</v>
      </c>
      <c r="AA154" s="32">
        <f>IFERROR(IF(RIGHT(VLOOKUP($A154,csapatok!$A:$BL,AA$271,FALSE),5)="Csere",VLOOKUP(LEFT(VLOOKUP($A154,csapatok!$A:$BL,AA$271,FALSE),LEN(VLOOKUP($A154,csapatok!$A:$BL,AA$271,FALSE))-6),'csapat-ranglista'!$A:$CC,AA$272,FALSE)/8,VLOOKUP(VLOOKUP($A154,csapatok!$A:$BL,AA$271,FALSE),'csapat-ranglista'!$A:$CC,AA$272,FALSE)/4),0)</f>
        <v>0</v>
      </c>
      <c r="AB154" s="226">
        <f>IFERROR(IF(RIGHT(VLOOKUP($A154,csapatok!$A:$BL,AB$271,FALSE),5)="Csere",VLOOKUP(LEFT(VLOOKUP($A154,csapatok!$A:$BL,AB$271,FALSE),LEN(VLOOKUP($A154,csapatok!$A:$BL,AB$271,FALSE))-6),'csapat-ranglista'!$A:$CC,AB$272,FALSE)/8,VLOOKUP(VLOOKUP($A154,csapatok!$A:$BL,AB$271,FALSE),'csapat-ranglista'!$A:$CC,AB$272,FALSE)/4),0)</f>
        <v>0</v>
      </c>
      <c r="AC154" s="226">
        <f>IFERROR(IF(RIGHT(VLOOKUP($A154,csapatok!$A:$BL,AC$271,FALSE),5)="Csere",VLOOKUP(LEFT(VLOOKUP($A154,csapatok!$A:$BL,AC$271,FALSE),LEN(VLOOKUP($A154,csapatok!$A:$BL,AC$271,FALSE))-6),'csapat-ranglista'!$A:$CC,AC$272,FALSE)/8,VLOOKUP(VLOOKUP($A154,csapatok!$A:$BL,AC$271,FALSE),'csapat-ranglista'!$A:$CC,AC$272,FALSE)/4),0)</f>
        <v>0</v>
      </c>
      <c r="AD154" s="226">
        <f>IFERROR(IF(RIGHT(VLOOKUP($A154,csapatok!$A:$BL,AD$271,FALSE),5)="Csere",VLOOKUP(LEFT(VLOOKUP($A154,csapatok!$A:$BL,AD$271,FALSE),LEN(VLOOKUP($A154,csapatok!$A:$BL,AD$271,FALSE))-6),'csapat-ranglista'!$A:$CC,AD$272,FALSE)/8,VLOOKUP(VLOOKUP($A154,csapatok!$A:$BL,AD$271,FALSE),'csapat-ranglista'!$A:$CC,AD$272,FALSE)/4),0)</f>
        <v>0</v>
      </c>
      <c r="AE154" s="226">
        <f>IFERROR(IF(RIGHT(VLOOKUP($A154,csapatok!$A:$BL,AE$271,FALSE),5)="Csere",VLOOKUP(LEFT(VLOOKUP($A154,csapatok!$A:$BL,AE$271,FALSE),LEN(VLOOKUP($A154,csapatok!$A:$BL,AE$271,FALSE))-6),'csapat-ranglista'!$A:$CC,AE$272,FALSE)/8,VLOOKUP(VLOOKUP($A154,csapatok!$A:$BL,AE$271,FALSE),'csapat-ranglista'!$A:$CC,AE$272,FALSE)/4),0)</f>
        <v>0</v>
      </c>
      <c r="AF154" s="226">
        <f>IFERROR(IF(RIGHT(VLOOKUP($A154,csapatok!$A:$BL,AF$271,FALSE),5)="Csere",VLOOKUP(LEFT(VLOOKUP($A154,csapatok!$A:$BL,AF$271,FALSE),LEN(VLOOKUP($A154,csapatok!$A:$BL,AF$271,FALSE))-6),'csapat-ranglista'!$A:$CC,AF$272,FALSE)/8,VLOOKUP(VLOOKUP($A154,csapatok!$A:$BL,AF$271,FALSE),'csapat-ranglista'!$A:$CC,AF$272,FALSE)/4),0)</f>
        <v>0</v>
      </c>
      <c r="AG154" s="226">
        <f>IFERROR(IF(RIGHT(VLOOKUP($A154,csapatok!$A:$BL,AG$271,FALSE),5)="Csere",VLOOKUP(LEFT(VLOOKUP($A154,csapatok!$A:$BL,AG$271,FALSE),LEN(VLOOKUP($A154,csapatok!$A:$BL,AG$271,FALSE))-6),'csapat-ranglista'!$A:$CC,AG$272,FALSE)/8,VLOOKUP(VLOOKUP($A154,csapatok!$A:$BL,AG$271,FALSE),'csapat-ranglista'!$A:$CC,AG$272,FALSE)/4),0)</f>
        <v>0</v>
      </c>
      <c r="AH154" s="226">
        <f>IFERROR(IF(RIGHT(VLOOKUP($A154,csapatok!$A:$BL,AH$271,FALSE),5)="Csere",VLOOKUP(LEFT(VLOOKUP($A154,csapatok!$A:$BL,AH$271,FALSE),LEN(VLOOKUP($A154,csapatok!$A:$BL,AH$271,FALSE))-6),'csapat-ranglista'!$A:$CC,AH$272,FALSE)/8,VLOOKUP(VLOOKUP($A154,csapatok!$A:$BL,AH$271,FALSE),'csapat-ranglista'!$A:$CC,AH$272,FALSE)/4),0)</f>
        <v>0</v>
      </c>
      <c r="AI154" s="226">
        <f>IFERROR(IF(RIGHT(VLOOKUP($A154,csapatok!$A:$BL,AI$271,FALSE),5)="Csere",VLOOKUP(LEFT(VLOOKUP($A154,csapatok!$A:$BL,AI$271,FALSE),LEN(VLOOKUP($A154,csapatok!$A:$BL,AI$271,FALSE))-6),'csapat-ranglista'!$A:$CC,AI$272,FALSE)/8,VLOOKUP(VLOOKUP($A154,csapatok!$A:$BL,AI$271,FALSE),'csapat-ranglista'!$A:$CC,AI$272,FALSE)/4),0)</f>
        <v>0</v>
      </c>
      <c r="AJ154" s="226">
        <f>IFERROR(IF(RIGHT(VLOOKUP($A154,csapatok!$A:$BL,AJ$271,FALSE),5)="Csere",VLOOKUP(LEFT(VLOOKUP($A154,csapatok!$A:$BL,AJ$271,FALSE),LEN(VLOOKUP($A154,csapatok!$A:$BL,AJ$271,FALSE))-6),'csapat-ranglista'!$A:$CC,AJ$272,FALSE)/8,VLOOKUP(VLOOKUP($A154,csapatok!$A:$BL,AJ$271,FALSE),'csapat-ranglista'!$A:$CC,AJ$272,FALSE)/2),0)</f>
        <v>0</v>
      </c>
      <c r="AK154" s="226">
        <f>IFERROR(IF(RIGHT(VLOOKUP($A154,csapatok!$A:$CN,AK$271,FALSE),5)="Csere",VLOOKUP(LEFT(VLOOKUP($A154,csapatok!$A:$CN,AK$271,FALSE),LEN(VLOOKUP($A154,csapatok!$A:$CN,AK$271,FALSE))-6),'csapat-ranglista'!$A:$CC,AK$272,FALSE)/8,VLOOKUP(VLOOKUP($A154,csapatok!$A:$CN,AK$271,FALSE),'csapat-ranglista'!$A:$CC,AK$272,FALSE)/4),0)</f>
        <v>0</v>
      </c>
      <c r="AL154" s="226">
        <f>IFERROR(IF(RIGHT(VLOOKUP($A154,csapatok!$A:$CN,AL$271,FALSE),5)="Csere",VLOOKUP(LEFT(VLOOKUP($A154,csapatok!$A:$CN,AL$271,FALSE),LEN(VLOOKUP($A154,csapatok!$A:$CN,AL$271,FALSE))-6),'csapat-ranglista'!$A:$CC,AL$272,FALSE)/8,VLOOKUP(VLOOKUP($A154,csapatok!$A:$CN,AL$271,FALSE),'csapat-ranglista'!$A:$CC,AL$272,FALSE)/4),0)</f>
        <v>0</v>
      </c>
      <c r="AM154" s="226">
        <f>IFERROR(IF(RIGHT(VLOOKUP($A154,csapatok!$A:$CN,AM$271,FALSE),5)="Csere",VLOOKUP(LEFT(VLOOKUP($A154,csapatok!$A:$CN,AM$271,FALSE),LEN(VLOOKUP($A154,csapatok!$A:$CN,AM$271,FALSE))-6),'csapat-ranglista'!$A:$CC,AM$272,FALSE)/8,VLOOKUP(VLOOKUP($A154,csapatok!$A:$CN,AM$271,FALSE),'csapat-ranglista'!$A:$CC,AM$272,FALSE)/4),0)</f>
        <v>0</v>
      </c>
      <c r="AN154" s="226">
        <f>IFERROR(IF(RIGHT(VLOOKUP($A154,csapatok!$A:$CN,AN$271,FALSE),5)="Csere",VLOOKUP(LEFT(VLOOKUP($A154,csapatok!$A:$CN,AN$271,FALSE),LEN(VLOOKUP($A154,csapatok!$A:$CN,AN$271,FALSE))-6),'csapat-ranglista'!$A:$CC,AN$272,FALSE)/8,VLOOKUP(VLOOKUP($A154,csapatok!$A:$CN,AN$271,FALSE),'csapat-ranglista'!$A:$CC,AN$272,FALSE)/4),0)</f>
        <v>0</v>
      </c>
      <c r="AO154" s="226">
        <f>IFERROR(IF(RIGHT(VLOOKUP($A154,csapatok!$A:$CN,AO$271,FALSE),5)="Csere",VLOOKUP(LEFT(VLOOKUP($A154,csapatok!$A:$CN,AO$271,FALSE),LEN(VLOOKUP($A154,csapatok!$A:$CN,AO$271,FALSE))-6),'csapat-ranglista'!$A:$CC,AO$272,FALSE)/8,VLOOKUP(VLOOKUP($A154,csapatok!$A:$CN,AO$271,FALSE),'csapat-ranglista'!$A:$CC,AO$272,FALSE)/4),0)</f>
        <v>0</v>
      </c>
      <c r="AP154" s="226">
        <f>IFERROR(IF(RIGHT(VLOOKUP($A154,csapatok!$A:$CN,AP$271,FALSE),5)="Csere",VLOOKUP(LEFT(VLOOKUP($A154,csapatok!$A:$CN,AP$271,FALSE),LEN(VLOOKUP($A154,csapatok!$A:$CN,AP$271,FALSE))-6),'csapat-ranglista'!$A:$CC,AP$272,FALSE)/8,VLOOKUP(VLOOKUP($A154,csapatok!$A:$CN,AP$271,FALSE),'csapat-ranglista'!$A:$CC,AP$272,FALSE)/4),0)</f>
        <v>0</v>
      </c>
      <c r="AQ154" s="226">
        <f>IFERROR(IF(RIGHT(VLOOKUP($A154,csapatok!$A:$CN,AQ$271,FALSE),5)="Csere",VLOOKUP(LEFT(VLOOKUP($A154,csapatok!$A:$CN,AQ$271,FALSE),LEN(VLOOKUP($A154,csapatok!$A:$CN,AQ$271,FALSE))-6),'csapat-ranglista'!$A:$CC,AQ$272,FALSE)/8,VLOOKUP(VLOOKUP($A154,csapatok!$A:$CN,AQ$271,FALSE),'csapat-ranglista'!$A:$CC,AQ$272,FALSE)/4),0)</f>
        <v>0</v>
      </c>
      <c r="AR154" s="226">
        <f>IFERROR(IF(RIGHT(VLOOKUP($A154,csapatok!$A:$CN,AR$271,FALSE),5)="Csere",VLOOKUP(LEFT(VLOOKUP($A154,csapatok!$A:$CN,AR$271,FALSE),LEN(VLOOKUP($A154,csapatok!$A:$CN,AR$271,FALSE))-6),'csapat-ranglista'!$A:$CC,AR$272,FALSE)/8,VLOOKUP(VLOOKUP($A154,csapatok!$A:$CN,AR$271,FALSE),'csapat-ranglista'!$A:$CC,AR$272,FALSE)/4),0)</f>
        <v>0</v>
      </c>
      <c r="AS154" s="226">
        <f>IFERROR(IF(RIGHT(VLOOKUP($A154,csapatok!$A:$CN,AS$271,FALSE),5)="Csere",VLOOKUP(LEFT(VLOOKUP($A154,csapatok!$A:$CN,AS$271,FALSE),LEN(VLOOKUP($A154,csapatok!$A:$CN,AS$271,FALSE))-6),'csapat-ranglista'!$A:$CC,AS$272,FALSE)/8,VLOOKUP(VLOOKUP($A154,csapatok!$A:$CN,AS$271,FALSE),'csapat-ranglista'!$A:$CC,AS$272,FALSE)/4),0)</f>
        <v>0</v>
      </c>
      <c r="AT154" s="226">
        <f>IFERROR(IF(RIGHT(VLOOKUP($A154,csapatok!$A:$CN,AT$271,FALSE),5)="Csere",VLOOKUP(LEFT(VLOOKUP($A154,csapatok!$A:$CN,AT$271,FALSE),LEN(VLOOKUP($A154,csapatok!$A:$CN,AT$271,FALSE))-6),'csapat-ranglista'!$A:$CC,AT$272,FALSE)/8,VLOOKUP(VLOOKUP($A154,csapatok!$A:$CN,AT$271,FALSE),'csapat-ranglista'!$A:$CC,AT$272,FALSE)/4),0)</f>
        <v>0</v>
      </c>
      <c r="AU154" s="226">
        <f>IFERROR(IF(RIGHT(VLOOKUP($A154,csapatok!$A:$CN,AU$271,FALSE),5)="Csere",VLOOKUP(LEFT(VLOOKUP($A154,csapatok!$A:$CN,AU$271,FALSE),LEN(VLOOKUP($A154,csapatok!$A:$CN,AU$271,FALSE))-6),'csapat-ranglista'!$A:$CC,AU$272,FALSE)/8,VLOOKUP(VLOOKUP($A154,csapatok!$A:$CN,AU$271,FALSE),'csapat-ranglista'!$A:$CC,AU$272,FALSE)/4),0)</f>
        <v>0</v>
      </c>
      <c r="AV154" s="226">
        <f>IFERROR(IF(RIGHT(VLOOKUP($A154,csapatok!$A:$CN,AV$271,FALSE),5)="Csere",VLOOKUP(LEFT(VLOOKUP($A154,csapatok!$A:$CN,AV$271,FALSE),LEN(VLOOKUP($A154,csapatok!$A:$CN,AV$271,FALSE))-6),'csapat-ranglista'!$A:$CC,AV$272,FALSE)/8,VLOOKUP(VLOOKUP($A154,csapatok!$A:$CN,AV$271,FALSE),'csapat-ranglista'!$A:$CC,AV$272,FALSE)/4),0)</f>
        <v>0</v>
      </c>
      <c r="AW154" s="226">
        <f>IFERROR(IF(RIGHT(VLOOKUP($A154,csapatok!$A:$CN,AW$271,FALSE),5)="Csere",VLOOKUP(LEFT(VLOOKUP($A154,csapatok!$A:$CN,AW$271,FALSE),LEN(VLOOKUP($A154,csapatok!$A:$CN,AW$271,FALSE))-6),'csapat-ranglista'!$A:$CC,AW$272,FALSE)/8,VLOOKUP(VLOOKUP($A154,csapatok!$A:$CN,AW$271,FALSE),'csapat-ranglista'!$A:$CC,AW$272,FALSE)/4),0)</f>
        <v>0</v>
      </c>
      <c r="AX154" s="226">
        <f>IFERROR(IF(RIGHT(VLOOKUP($A154,csapatok!$A:$CN,AX$271,FALSE),5)="Csere",VLOOKUP(LEFT(VLOOKUP($A154,csapatok!$A:$CN,AX$271,FALSE),LEN(VLOOKUP($A154,csapatok!$A:$CN,AX$271,FALSE))-6),'csapat-ranglista'!$A:$CC,AX$272,FALSE)/8,VLOOKUP(VLOOKUP($A154,csapatok!$A:$CN,AX$271,FALSE),'csapat-ranglista'!$A:$CC,AX$272,FALSE)/4),0)</f>
        <v>0</v>
      </c>
      <c r="AY154" s="226">
        <f>IFERROR(IF(RIGHT(VLOOKUP($A154,csapatok!$A:$GR,AY$271,FALSE),5)="Csere",VLOOKUP(LEFT(VLOOKUP($A154,csapatok!$A:$GR,AY$271,FALSE),LEN(VLOOKUP($A154,csapatok!$A:$GR,AY$271,FALSE))-6),'csapat-ranglista'!$A:$CC,AY$272,FALSE)/8,VLOOKUP(VLOOKUP($A154,csapatok!$A:$GR,AY$271,FALSE),'csapat-ranglista'!$A:$CC,AY$272,FALSE)/4),0)</f>
        <v>0</v>
      </c>
      <c r="AZ154" s="226">
        <f>IFERROR(IF(RIGHT(VLOOKUP($A154,csapatok!$A:$GR,AZ$271,FALSE),5)="Csere",VLOOKUP(LEFT(VLOOKUP($A154,csapatok!$A:$GR,AZ$271,FALSE),LEN(VLOOKUP($A154,csapatok!$A:$GR,AZ$271,FALSE))-6),'csapat-ranglista'!$A:$CC,AZ$272,FALSE)/8,VLOOKUP(VLOOKUP($A154,csapatok!$A:$GR,AZ$271,FALSE),'csapat-ranglista'!$A:$CC,AZ$272,FALSE)/4),0)</f>
        <v>0</v>
      </c>
      <c r="BA154" s="226">
        <f>IFERROR(IF(RIGHT(VLOOKUP($A154,csapatok!$A:$GR,BA$271,FALSE),5)="Csere",VLOOKUP(LEFT(VLOOKUP($A154,csapatok!$A:$GR,BA$271,FALSE),LEN(VLOOKUP($A154,csapatok!$A:$GR,BA$271,FALSE))-6),'csapat-ranglista'!$A:$CC,BA$272,FALSE)/8,VLOOKUP(VLOOKUP($A154,csapatok!$A:$GR,BA$271,FALSE),'csapat-ranglista'!$A:$CC,BA$272,FALSE)/4),0)</f>
        <v>0</v>
      </c>
      <c r="BB154" s="226">
        <f>IFERROR(IF(RIGHT(VLOOKUP($A154,csapatok!$A:$GR,BB$271,FALSE),5)="Csere",VLOOKUP(LEFT(VLOOKUP($A154,csapatok!$A:$GR,BB$271,FALSE),LEN(VLOOKUP($A154,csapatok!$A:$GR,BB$271,FALSE))-6),'csapat-ranglista'!$A:$CC,BB$272,FALSE)/8,VLOOKUP(VLOOKUP($A154,csapatok!$A:$GR,BB$271,FALSE),'csapat-ranglista'!$A:$CC,BB$272,FALSE)/4),0)</f>
        <v>0</v>
      </c>
      <c r="BC154" s="227">
        <f>versenyek!$ES$11*IFERROR(VLOOKUP(VLOOKUP($A154,versenyek!ER:ET,3,FALSE),szabalyok!$A$16:$B$23,2,FALSE)/4,0)</f>
        <v>0</v>
      </c>
      <c r="BD154" s="227">
        <f>versenyek!$EV$11*IFERROR(VLOOKUP(VLOOKUP($A154,versenyek!EU:EW,3,FALSE),szabalyok!$A$16:$B$23,2,FALSE)/4,0)</f>
        <v>0</v>
      </c>
      <c r="BE154" s="226">
        <f>IFERROR(IF(RIGHT(VLOOKUP($A154,csapatok!$A:$GR,BE$271,FALSE),5)="Csere",VLOOKUP(LEFT(VLOOKUP($A154,csapatok!$A:$GR,BE$271,FALSE),LEN(VLOOKUP($A154,csapatok!$A:$GR,BE$271,FALSE))-6),'csapat-ranglista'!$A:$CC,BE$272,FALSE)/8,VLOOKUP(VLOOKUP($A154,csapatok!$A:$GR,BE$271,FALSE),'csapat-ranglista'!$A:$CC,BE$272,FALSE)/4),0)</f>
        <v>0</v>
      </c>
      <c r="BF154" s="226">
        <f>IFERROR(IF(RIGHT(VLOOKUP($A154,csapatok!$A:$GR,BF$271,FALSE),5)="Csere",VLOOKUP(LEFT(VLOOKUP($A154,csapatok!$A:$GR,BF$271,FALSE),LEN(VLOOKUP($A154,csapatok!$A:$GR,BF$271,FALSE))-6),'csapat-ranglista'!$A:$CC,BF$272,FALSE)/8,VLOOKUP(VLOOKUP($A154,csapatok!$A:$GR,BF$271,FALSE),'csapat-ranglista'!$A:$CC,BF$272,FALSE)/4),0)</f>
        <v>0</v>
      </c>
      <c r="BG154" s="226">
        <f>IFERROR(IF(RIGHT(VLOOKUP($A154,csapatok!$A:$GR,BG$271,FALSE),5)="Csere",VLOOKUP(LEFT(VLOOKUP($A154,csapatok!$A:$GR,BG$271,FALSE),LEN(VLOOKUP($A154,csapatok!$A:$GR,BG$271,FALSE))-6),'csapat-ranglista'!$A:$CC,BG$272,FALSE)/8,VLOOKUP(VLOOKUP($A154,csapatok!$A:$GR,BG$271,FALSE),'csapat-ranglista'!$A:$CC,BG$272,FALSE)/4),0)</f>
        <v>0</v>
      </c>
      <c r="BH154" s="226">
        <f>IFERROR(IF(RIGHT(VLOOKUP($A154,csapatok!$A:$GR,BH$271,FALSE),5)="Csere",VLOOKUP(LEFT(VLOOKUP($A154,csapatok!$A:$GR,BH$271,FALSE),LEN(VLOOKUP($A154,csapatok!$A:$GR,BH$271,FALSE))-6),'csapat-ranglista'!$A:$CC,BH$272,FALSE)/8,VLOOKUP(VLOOKUP($A154,csapatok!$A:$GR,BH$271,FALSE),'csapat-ranglista'!$A:$CC,BH$272,FALSE)/4),0)</f>
        <v>0</v>
      </c>
      <c r="BI154" s="226">
        <f>IFERROR(IF(RIGHT(VLOOKUP($A154,csapatok!$A:$GR,BI$271,FALSE),5)="Csere",VLOOKUP(LEFT(VLOOKUP($A154,csapatok!$A:$GR,BI$271,FALSE),LEN(VLOOKUP($A154,csapatok!$A:$GR,BI$271,FALSE))-6),'csapat-ranglista'!$A:$CC,BI$272,FALSE)/8,VLOOKUP(VLOOKUP($A154,csapatok!$A:$GR,BI$271,FALSE),'csapat-ranglista'!$A:$CC,BI$272,FALSE)/4),0)</f>
        <v>0</v>
      </c>
      <c r="BJ154" s="226">
        <f>IFERROR(IF(RIGHT(VLOOKUP($A154,csapatok!$A:$GR,BJ$271,FALSE),5)="Csere",VLOOKUP(LEFT(VLOOKUP($A154,csapatok!$A:$GR,BJ$271,FALSE),LEN(VLOOKUP($A154,csapatok!$A:$GR,BJ$271,FALSE))-6),'csapat-ranglista'!$A:$CC,BJ$272,FALSE)/8,VLOOKUP(VLOOKUP($A154,csapatok!$A:$GR,BJ$271,FALSE),'csapat-ranglista'!$A:$CC,BJ$272,FALSE)/4),0)</f>
        <v>0</v>
      </c>
      <c r="BK154" s="226">
        <f>IFERROR(IF(RIGHT(VLOOKUP($A154,csapatok!$A:$GR,BK$271,FALSE),5)="Csere",VLOOKUP(LEFT(VLOOKUP($A154,csapatok!$A:$GR,BK$271,FALSE),LEN(VLOOKUP($A154,csapatok!$A:$GR,BK$271,FALSE))-6),'csapat-ranglista'!$A:$CC,BK$272,FALSE)/8,VLOOKUP(VLOOKUP($A154,csapatok!$A:$GR,BK$271,FALSE),'csapat-ranglista'!$A:$CC,BK$272,FALSE)/4),0)</f>
        <v>0</v>
      </c>
      <c r="BL154" s="226">
        <f>IFERROR(IF(RIGHT(VLOOKUP($A154,csapatok!$A:$GR,BL$271,FALSE),5)="Csere",VLOOKUP(LEFT(VLOOKUP($A154,csapatok!$A:$GR,BL$271,FALSE),LEN(VLOOKUP($A154,csapatok!$A:$GR,BL$271,FALSE))-6),'csapat-ranglista'!$A:$CC,BL$272,FALSE)/8,VLOOKUP(VLOOKUP($A154,csapatok!$A:$GR,BL$271,FALSE),'csapat-ranglista'!$A:$CC,BL$272,FALSE)/4),0)</f>
        <v>0</v>
      </c>
      <c r="BM154" s="226">
        <f>IFERROR(IF(RIGHT(VLOOKUP($A154,csapatok!$A:$GR,BM$271,FALSE),5)="Csere",VLOOKUP(LEFT(VLOOKUP($A154,csapatok!$A:$GR,BM$271,FALSE),LEN(VLOOKUP($A154,csapatok!$A:$GR,BM$271,FALSE))-6),'csapat-ranglista'!$A:$CC,BM$272,FALSE)/8,VLOOKUP(VLOOKUP($A154,csapatok!$A:$GR,BM$271,FALSE),'csapat-ranglista'!$A:$CC,BM$272,FALSE)/4),0)</f>
        <v>0</v>
      </c>
      <c r="BN154" s="226">
        <f>IFERROR(IF(RIGHT(VLOOKUP($A154,csapatok!$A:$GR,BN$271,FALSE),5)="Csere",VLOOKUP(LEFT(VLOOKUP($A154,csapatok!$A:$GR,BN$271,FALSE),LEN(VLOOKUP($A154,csapatok!$A:$GR,BN$271,FALSE))-6),'csapat-ranglista'!$A:$CC,BN$272,FALSE)/8,VLOOKUP(VLOOKUP($A154,csapatok!$A:$GR,BN$271,FALSE),'csapat-ranglista'!$A:$CC,BN$272,FALSE)/4),0)</f>
        <v>0</v>
      </c>
      <c r="BO154" s="226">
        <f>IFERROR(IF(RIGHT(VLOOKUP($A154,csapatok!$A:$GR,BO$271,FALSE),5)="Csere",VLOOKUP(LEFT(VLOOKUP($A154,csapatok!$A:$GR,BO$271,FALSE),LEN(VLOOKUP($A154,csapatok!$A:$GR,BO$271,FALSE))-6),'csapat-ranglista'!$A:$CC,BO$272,FALSE)/8,VLOOKUP(VLOOKUP($A154,csapatok!$A:$GR,BO$271,FALSE),'csapat-ranglista'!$A:$CC,BO$272,FALSE)/4),0)</f>
        <v>0</v>
      </c>
      <c r="BP154" s="226">
        <f>IFERROR(IF(RIGHT(VLOOKUP($A154,csapatok!$A:$GR,BP$271,FALSE),5)="Csere",VLOOKUP(LEFT(VLOOKUP($A154,csapatok!$A:$GR,BP$271,FALSE),LEN(VLOOKUP($A154,csapatok!$A:$GR,BP$271,FALSE))-6),'csapat-ranglista'!$A:$CC,BP$272,FALSE)/8,VLOOKUP(VLOOKUP($A154,csapatok!$A:$GR,BP$271,FALSE),'csapat-ranglista'!$A:$CC,BP$272,FALSE)/4),0)</f>
        <v>0</v>
      </c>
      <c r="BQ154" s="226">
        <f>IFERROR(IF(RIGHT(VLOOKUP($A154,csapatok!$A:$GR,BQ$271,FALSE),5)="Csere",VLOOKUP(LEFT(VLOOKUP($A154,csapatok!$A:$GR,BQ$271,FALSE),LEN(VLOOKUP($A154,csapatok!$A:$GR,BQ$271,FALSE))-6),'csapat-ranglista'!$A:$CC,BQ$272,FALSE)/8,VLOOKUP(VLOOKUP($A154,csapatok!$A:$GR,BQ$271,FALSE),'csapat-ranglista'!$A:$CC,BQ$272,FALSE)/4),0)</f>
        <v>0</v>
      </c>
      <c r="BR154" s="226">
        <f>IFERROR(IF(RIGHT(VLOOKUP($A154,csapatok!$A:$GR,BR$271,FALSE),5)="Csere",VLOOKUP(LEFT(VLOOKUP($A154,csapatok!$A:$GR,BR$271,FALSE),LEN(VLOOKUP($A154,csapatok!$A:$GR,BR$271,FALSE))-6),'csapat-ranglista'!$A:$CC,BR$272,FALSE)/8,VLOOKUP(VLOOKUP($A154,csapatok!$A:$GR,BR$271,FALSE),'csapat-ranglista'!$A:$CC,BR$272,FALSE)/4),0)</f>
        <v>0</v>
      </c>
      <c r="BS154" s="226">
        <f>IFERROR(IF(RIGHT(VLOOKUP($A154,csapatok!$A:$GR,BS$271,FALSE),5)="Csere",VLOOKUP(LEFT(VLOOKUP($A154,csapatok!$A:$GR,BS$271,FALSE),LEN(VLOOKUP($A154,csapatok!$A:$GR,BS$271,FALSE))-6),'csapat-ranglista'!$A:$CC,BS$272,FALSE)/8,VLOOKUP(VLOOKUP($A154,csapatok!$A:$GR,BS$271,FALSE),'csapat-ranglista'!$A:$CC,BS$272,FALSE)/4),0)</f>
        <v>0</v>
      </c>
      <c r="BT154" s="226">
        <f>IFERROR(IF(RIGHT(VLOOKUP($A154,csapatok!$A:$GR,BT$271,FALSE),5)="Csere",VLOOKUP(LEFT(VLOOKUP($A154,csapatok!$A:$GR,BT$271,FALSE),LEN(VLOOKUP($A154,csapatok!$A:$GR,BT$271,FALSE))-6),'csapat-ranglista'!$A:$CC,BT$272,FALSE)/8,VLOOKUP(VLOOKUP($A154,csapatok!$A:$GR,BT$271,FALSE),'csapat-ranglista'!$A:$CC,BT$272,FALSE)/4),0)</f>
        <v>0</v>
      </c>
      <c r="BU154" s="226">
        <f>IFERROR(IF(RIGHT(VLOOKUP($A154,csapatok!$A:$GR,BU$271,FALSE),5)="Csere",VLOOKUP(LEFT(VLOOKUP($A154,csapatok!$A:$GR,BU$271,FALSE),LEN(VLOOKUP($A154,csapatok!$A:$GR,BU$271,FALSE))-6),'csapat-ranglista'!$A:$CC,BU$272,FALSE)/8,VLOOKUP(VLOOKUP($A154,csapatok!$A:$GR,BU$271,FALSE),'csapat-ranglista'!$A:$CC,BU$272,FALSE)/4),0)</f>
        <v>0</v>
      </c>
      <c r="BV154" s="226">
        <f>IFERROR(IF(RIGHT(VLOOKUP($A154,csapatok!$A:$GR,BV$271,FALSE),5)="Csere",VLOOKUP(LEFT(VLOOKUP($A154,csapatok!$A:$GR,BV$271,FALSE),LEN(VLOOKUP($A154,csapatok!$A:$GR,BV$271,FALSE))-6),'csapat-ranglista'!$A:$CC,BV$272,FALSE)/8,VLOOKUP(VLOOKUP($A154,csapatok!$A:$GR,BV$271,FALSE),'csapat-ranglista'!$A:$CC,BV$272,FALSE)/4),0)</f>
        <v>0</v>
      </c>
      <c r="BW154" s="226">
        <f>IFERROR(IF(RIGHT(VLOOKUP($A154,csapatok!$A:$GR,BW$271,FALSE),5)="Csere",VLOOKUP(LEFT(VLOOKUP($A154,csapatok!$A:$GR,BW$271,FALSE),LEN(VLOOKUP($A154,csapatok!$A:$GR,BW$271,FALSE))-6),'csapat-ranglista'!$A:$CC,BW$272,FALSE)/8,VLOOKUP(VLOOKUP($A154,csapatok!$A:$GR,BW$271,FALSE),'csapat-ranglista'!$A:$CC,BW$272,FALSE)/4),0)</f>
        <v>0</v>
      </c>
      <c r="BX154" s="226">
        <f>IFERROR(IF(RIGHT(VLOOKUP($A154,csapatok!$A:$GR,BX$271,FALSE),5)="Csere",VLOOKUP(LEFT(VLOOKUP($A154,csapatok!$A:$GR,BX$271,FALSE),LEN(VLOOKUP($A154,csapatok!$A:$GR,BX$271,FALSE))-6),'csapat-ranglista'!$A:$CC,BX$272,FALSE)/8,VLOOKUP(VLOOKUP($A154,csapatok!$A:$GR,BX$271,FALSE),'csapat-ranglista'!$A:$CC,BX$272,FALSE)/4),0)</f>
        <v>0</v>
      </c>
      <c r="BY154" s="226">
        <f>IFERROR(IF(RIGHT(VLOOKUP($A154,csapatok!$A:$GR,BY$271,FALSE),5)="Csere",VLOOKUP(LEFT(VLOOKUP($A154,csapatok!$A:$GR,BY$271,FALSE),LEN(VLOOKUP($A154,csapatok!$A:$GR,BY$271,FALSE))-6),'csapat-ranglista'!$A:$CC,BY$272,FALSE)/8,VLOOKUP(VLOOKUP($A154,csapatok!$A:$GR,BY$271,FALSE),'csapat-ranglista'!$A:$CC,BY$272,FALSE)/4),0)</f>
        <v>0</v>
      </c>
      <c r="BZ154" s="226">
        <f>IFERROR(IF(RIGHT(VLOOKUP($A154,csapatok!$A:$GR,BZ$271,FALSE),5)="Csere",VLOOKUP(LEFT(VLOOKUP($A154,csapatok!$A:$GR,BZ$271,FALSE),LEN(VLOOKUP($A154,csapatok!$A:$GR,BZ$271,FALSE))-6),'csapat-ranglista'!$A:$CC,BZ$272,FALSE)/8,VLOOKUP(VLOOKUP($A154,csapatok!$A:$GR,BZ$271,FALSE),'csapat-ranglista'!$A:$CC,BZ$272,FALSE)/4),0)</f>
        <v>0</v>
      </c>
      <c r="CA154" s="226">
        <f>IFERROR(IF(RIGHT(VLOOKUP($A154,csapatok!$A:$GR,CA$271,FALSE),5)="Csere",VLOOKUP(LEFT(VLOOKUP($A154,csapatok!$A:$GR,CA$271,FALSE),LEN(VLOOKUP($A154,csapatok!$A:$GR,CA$271,FALSE))-6),'csapat-ranglista'!$A:$CC,CA$272,FALSE)/8,VLOOKUP(VLOOKUP($A154,csapatok!$A:$GR,CA$271,FALSE),'csapat-ranglista'!$A:$CC,CA$272,FALSE)/4),0)</f>
        <v>0</v>
      </c>
      <c r="CB154" s="226">
        <f>IFERROR(IF(RIGHT(VLOOKUP($A154,csapatok!$A:$GR,CB$271,FALSE),5)="Csere",VLOOKUP(LEFT(VLOOKUP($A154,csapatok!$A:$GR,CB$271,FALSE),LEN(VLOOKUP($A154,csapatok!$A:$GR,CB$271,FALSE))-6),'csapat-ranglista'!$A:$CC,CB$272,FALSE)/8,VLOOKUP(VLOOKUP($A154,csapatok!$A:$GR,CB$271,FALSE),'csapat-ranglista'!$A:$CC,CB$272,FALSE)/4),0)</f>
        <v>0</v>
      </c>
      <c r="CC154" s="226">
        <f>IFERROR(IF(RIGHT(VLOOKUP($A154,csapatok!$A:$GR,CC$271,FALSE),5)="Csere",VLOOKUP(LEFT(VLOOKUP($A154,csapatok!$A:$GR,CC$271,FALSE),LEN(VLOOKUP($A154,csapatok!$A:$GR,CC$271,FALSE))-6),'csapat-ranglista'!$A:$CC,CC$272,FALSE)/8,VLOOKUP(VLOOKUP($A154,csapatok!$A:$GR,CC$271,FALSE),'csapat-ranglista'!$A:$CC,CC$272,FALSE)/4),0)</f>
        <v>0</v>
      </c>
      <c r="CD154" s="226">
        <f>IFERROR(IF(RIGHT(VLOOKUP($A154,csapatok!$A:$GR,CD$271,FALSE),5)="Csere",VLOOKUP(LEFT(VLOOKUP($A154,csapatok!$A:$GR,CD$271,FALSE),LEN(VLOOKUP($A154,csapatok!$A:$GR,CD$271,FALSE))-6),'csapat-ranglista'!$A:$CC,CD$272,FALSE)/8,VLOOKUP(VLOOKUP($A154,csapatok!$A:$GR,CD$271,FALSE),'csapat-ranglista'!$A:$CC,CD$272,FALSE)/4),0)</f>
        <v>0</v>
      </c>
      <c r="CE154" s="226">
        <f>IFERROR(IF(RIGHT(VLOOKUP($A154,csapatok!$A:$GR,CE$271,FALSE),5)="Csere",VLOOKUP(LEFT(VLOOKUP($A154,csapatok!$A:$GR,CE$271,FALSE),LEN(VLOOKUP($A154,csapatok!$A:$GR,CE$271,FALSE))-6),'csapat-ranglista'!$A:$CC,CE$272,FALSE)/8,VLOOKUP(VLOOKUP($A154,csapatok!$A:$GR,CE$271,FALSE),'csapat-ranglista'!$A:$CC,CE$272,FALSE)/4),0)</f>
        <v>0</v>
      </c>
      <c r="CF154" s="226">
        <f>IFERROR(IF(RIGHT(VLOOKUP($A154,csapatok!$A:$GR,CF$271,FALSE),5)="Csere",VLOOKUP(LEFT(VLOOKUP($A154,csapatok!$A:$GR,CF$271,FALSE),LEN(VLOOKUP($A154,csapatok!$A:$GR,CF$271,FALSE))-6),'csapat-ranglista'!$A:$CC,CF$272,FALSE)/8,VLOOKUP(VLOOKUP($A154,csapatok!$A:$GR,CF$271,FALSE),'csapat-ranglista'!$A:$CC,CF$272,FALSE)/4),0)</f>
        <v>0</v>
      </c>
      <c r="CG154" s="226">
        <f>IFERROR(IF(RIGHT(VLOOKUP($A154,csapatok!$A:$GR,CG$271,FALSE),5)="Csere",VLOOKUP(LEFT(VLOOKUP($A154,csapatok!$A:$GR,CG$271,FALSE),LEN(VLOOKUP($A154,csapatok!$A:$GR,CG$271,FALSE))-6),'csapat-ranglista'!$A:$CC,CG$272,FALSE)/8,VLOOKUP(VLOOKUP($A154,csapatok!$A:$GR,CG$271,FALSE),'csapat-ranglista'!$A:$CC,CG$272,FALSE)/4),0)</f>
        <v>0</v>
      </c>
      <c r="CH154" s="226">
        <f>IFERROR(IF(RIGHT(VLOOKUP($A154,csapatok!$A:$GR,CH$271,FALSE),5)="Csere",VLOOKUP(LEFT(VLOOKUP($A154,csapatok!$A:$GR,CH$271,FALSE),LEN(VLOOKUP($A154,csapatok!$A:$GR,CH$271,FALSE))-6),'csapat-ranglista'!$A:$CC,CH$272,FALSE)/8,VLOOKUP(VLOOKUP($A154,csapatok!$A:$GR,CH$271,FALSE),'csapat-ranglista'!$A:$CC,CH$272,FALSE)/4),0)</f>
        <v>0</v>
      </c>
      <c r="CI154" s="226">
        <f>IFERROR(IF(RIGHT(VLOOKUP($A154,csapatok!$A:$GR,CI$271,FALSE),5)="Csere",VLOOKUP(LEFT(VLOOKUP($A154,csapatok!$A:$GR,CI$271,FALSE),LEN(VLOOKUP($A154,csapatok!$A:$GR,CI$271,FALSE))-6),'csapat-ranglista'!$A:$CC,CI$272,FALSE)/8,VLOOKUP(VLOOKUP($A154,csapatok!$A:$GR,CI$271,FALSE),'csapat-ranglista'!$A:$CC,CI$272,FALSE)/4),0)</f>
        <v>0</v>
      </c>
      <c r="CJ154" s="227">
        <f>versenyek!$IQ$11*IFERROR(VLOOKUP(VLOOKUP($A154,versenyek!IP:IR,3,FALSE),szabalyok!$A$16:$B$23,2,FALSE)/4,0)</f>
        <v>0</v>
      </c>
      <c r="CK154" s="227">
        <f>versenyek!$IT$11*IFERROR(VLOOKUP(VLOOKUP($A154,versenyek!IS:IU,3,FALSE),szabalyok!$A$16:$B$23,2,FALSE)/4,0)</f>
        <v>0</v>
      </c>
      <c r="CL154" s="226"/>
      <c r="CM154" s="250">
        <f t="shared" si="6"/>
        <v>0</v>
      </c>
    </row>
    <row r="155" spans="1:91">
      <c r="A155" s="32" t="s">
        <v>343</v>
      </c>
      <c r="B155" s="133">
        <v>32679</v>
      </c>
      <c r="C155" s="133" t="str">
        <f t="shared" si="7"/>
        <v>ifi</v>
      </c>
      <c r="D155" s="32" t="s">
        <v>101</v>
      </c>
      <c r="E155" s="47"/>
      <c r="F155" s="32">
        <v>0</v>
      </c>
      <c r="G155" s="32">
        <v>0</v>
      </c>
      <c r="H155" s="32">
        <v>0</v>
      </c>
      <c r="I155" s="32">
        <v>0</v>
      </c>
      <c r="J155" s="32">
        <v>0</v>
      </c>
      <c r="K155" s="32">
        <v>0</v>
      </c>
      <c r="L155" s="32">
        <v>0</v>
      </c>
      <c r="M155" s="32">
        <v>0</v>
      </c>
      <c r="N155" s="32">
        <v>0</v>
      </c>
      <c r="O155" s="32">
        <v>0</v>
      </c>
      <c r="P155" s="32">
        <v>0</v>
      </c>
      <c r="Q155" s="32">
        <v>0</v>
      </c>
      <c r="R155" s="32">
        <v>1.1711798507367186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f>IFERROR(IF(RIGHT(VLOOKUP($A155,csapatok!$A:$BL,X$271,FALSE),5)="Csere",VLOOKUP(LEFT(VLOOKUP($A155,csapatok!$A:$BL,X$271,FALSE),LEN(VLOOKUP($A155,csapatok!$A:$BL,X$271,FALSE))-6),'csapat-ranglista'!$A:$CC,X$272,FALSE)/8,VLOOKUP(VLOOKUP($A155,csapatok!$A:$BL,X$271,FALSE),'csapat-ranglista'!$A:$CC,X$272,FALSE)/4),0)</f>
        <v>0</v>
      </c>
      <c r="Y155" s="32">
        <f>IFERROR(IF(RIGHT(VLOOKUP($A155,csapatok!$A:$BL,Y$271,FALSE),5)="Csere",VLOOKUP(LEFT(VLOOKUP($A155,csapatok!$A:$BL,Y$271,FALSE),LEN(VLOOKUP($A155,csapatok!$A:$BL,Y$271,FALSE))-6),'csapat-ranglista'!$A:$CC,Y$272,FALSE)/8,VLOOKUP(VLOOKUP($A155,csapatok!$A:$BL,Y$271,FALSE),'csapat-ranglista'!$A:$CC,Y$272,FALSE)/4),0)</f>
        <v>0</v>
      </c>
      <c r="Z155" s="32">
        <f>IFERROR(IF(RIGHT(VLOOKUP($A155,csapatok!$A:$BL,Z$271,FALSE),5)="Csere",VLOOKUP(LEFT(VLOOKUP($A155,csapatok!$A:$BL,Z$271,FALSE),LEN(VLOOKUP($A155,csapatok!$A:$BL,Z$271,FALSE))-6),'csapat-ranglista'!$A:$CC,Z$272,FALSE)/8,VLOOKUP(VLOOKUP($A155,csapatok!$A:$BL,Z$271,FALSE),'csapat-ranglista'!$A:$CC,Z$272,FALSE)/4),0)</f>
        <v>0</v>
      </c>
      <c r="AA155" s="32">
        <f>IFERROR(IF(RIGHT(VLOOKUP($A155,csapatok!$A:$BL,AA$271,FALSE),5)="Csere",VLOOKUP(LEFT(VLOOKUP($A155,csapatok!$A:$BL,AA$271,FALSE),LEN(VLOOKUP($A155,csapatok!$A:$BL,AA$271,FALSE))-6),'csapat-ranglista'!$A:$CC,AA$272,FALSE)/8,VLOOKUP(VLOOKUP($A155,csapatok!$A:$BL,AA$271,FALSE),'csapat-ranglista'!$A:$CC,AA$272,FALSE)/4),0)</f>
        <v>0</v>
      </c>
      <c r="AB155" s="226">
        <f>IFERROR(IF(RIGHT(VLOOKUP($A155,csapatok!$A:$BL,AB$271,FALSE),5)="Csere",VLOOKUP(LEFT(VLOOKUP($A155,csapatok!$A:$BL,AB$271,FALSE),LEN(VLOOKUP($A155,csapatok!$A:$BL,AB$271,FALSE))-6),'csapat-ranglista'!$A:$CC,AB$272,FALSE)/8,VLOOKUP(VLOOKUP($A155,csapatok!$A:$BL,AB$271,FALSE),'csapat-ranglista'!$A:$CC,AB$272,FALSE)/4),0)</f>
        <v>0</v>
      </c>
      <c r="AC155" s="226">
        <f>IFERROR(IF(RIGHT(VLOOKUP($A155,csapatok!$A:$BL,AC$271,FALSE),5)="Csere",VLOOKUP(LEFT(VLOOKUP($A155,csapatok!$A:$BL,AC$271,FALSE),LEN(VLOOKUP($A155,csapatok!$A:$BL,AC$271,FALSE))-6),'csapat-ranglista'!$A:$CC,AC$272,FALSE)/8,VLOOKUP(VLOOKUP($A155,csapatok!$A:$BL,AC$271,FALSE),'csapat-ranglista'!$A:$CC,AC$272,FALSE)/4),0)</f>
        <v>0</v>
      </c>
      <c r="AD155" s="226">
        <f>IFERROR(IF(RIGHT(VLOOKUP($A155,csapatok!$A:$BL,AD$271,FALSE),5)="Csere",VLOOKUP(LEFT(VLOOKUP($A155,csapatok!$A:$BL,AD$271,FALSE),LEN(VLOOKUP($A155,csapatok!$A:$BL,AD$271,FALSE))-6),'csapat-ranglista'!$A:$CC,AD$272,FALSE)/8,VLOOKUP(VLOOKUP($A155,csapatok!$A:$BL,AD$271,FALSE),'csapat-ranglista'!$A:$CC,AD$272,FALSE)/4),0)</f>
        <v>0</v>
      </c>
      <c r="AE155" s="226">
        <f>IFERROR(IF(RIGHT(VLOOKUP($A155,csapatok!$A:$BL,AE$271,FALSE),5)="Csere",VLOOKUP(LEFT(VLOOKUP($A155,csapatok!$A:$BL,AE$271,FALSE),LEN(VLOOKUP($A155,csapatok!$A:$BL,AE$271,FALSE))-6),'csapat-ranglista'!$A:$CC,AE$272,FALSE)/8,VLOOKUP(VLOOKUP($A155,csapatok!$A:$BL,AE$271,FALSE),'csapat-ranglista'!$A:$CC,AE$272,FALSE)/4),0)</f>
        <v>0</v>
      </c>
      <c r="AF155" s="226">
        <f>IFERROR(IF(RIGHT(VLOOKUP($A155,csapatok!$A:$BL,AF$271,FALSE),5)="Csere",VLOOKUP(LEFT(VLOOKUP($A155,csapatok!$A:$BL,AF$271,FALSE),LEN(VLOOKUP($A155,csapatok!$A:$BL,AF$271,FALSE))-6),'csapat-ranglista'!$A:$CC,AF$272,FALSE)/8,VLOOKUP(VLOOKUP($A155,csapatok!$A:$BL,AF$271,FALSE),'csapat-ranglista'!$A:$CC,AF$272,FALSE)/4),0)</f>
        <v>0</v>
      </c>
      <c r="AG155" s="226">
        <f>IFERROR(IF(RIGHT(VLOOKUP($A155,csapatok!$A:$BL,AG$271,FALSE),5)="Csere",VLOOKUP(LEFT(VLOOKUP($A155,csapatok!$A:$BL,AG$271,FALSE),LEN(VLOOKUP($A155,csapatok!$A:$BL,AG$271,FALSE))-6),'csapat-ranglista'!$A:$CC,AG$272,FALSE)/8,VLOOKUP(VLOOKUP($A155,csapatok!$A:$BL,AG$271,FALSE),'csapat-ranglista'!$A:$CC,AG$272,FALSE)/4),0)</f>
        <v>0</v>
      </c>
      <c r="AH155" s="226">
        <f>IFERROR(IF(RIGHT(VLOOKUP($A155,csapatok!$A:$BL,AH$271,FALSE),5)="Csere",VLOOKUP(LEFT(VLOOKUP($A155,csapatok!$A:$BL,AH$271,FALSE),LEN(VLOOKUP($A155,csapatok!$A:$BL,AH$271,FALSE))-6),'csapat-ranglista'!$A:$CC,AH$272,FALSE)/8,VLOOKUP(VLOOKUP($A155,csapatok!$A:$BL,AH$271,FALSE),'csapat-ranglista'!$A:$CC,AH$272,FALSE)/4),0)</f>
        <v>0</v>
      </c>
      <c r="AI155" s="226">
        <f>IFERROR(IF(RIGHT(VLOOKUP($A155,csapatok!$A:$BL,AI$271,FALSE),5)="Csere",VLOOKUP(LEFT(VLOOKUP($A155,csapatok!$A:$BL,AI$271,FALSE),LEN(VLOOKUP($A155,csapatok!$A:$BL,AI$271,FALSE))-6),'csapat-ranglista'!$A:$CC,AI$272,FALSE)/8,VLOOKUP(VLOOKUP($A155,csapatok!$A:$BL,AI$271,FALSE),'csapat-ranglista'!$A:$CC,AI$272,FALSE)/4),0)</f>
        <v>0</v>
      </c>
      <c r="AJ155" s="226">
        <f>IFERROR(IF(RIGHT(VLOOKUP($A155,csapatok!$A:$BL,AJ$271,FALSE),5)="Csere",VLOOKUP(LEFT(VLOOKUP($A155,csapatok!$A:$BL,AJ$271,FALSE),LEN(VLOOKUP($A155,csapatok!$A:$BL,AJ$271,FALSE))-6),'csapat-ranglista'!$A:$CC,AJ$272,FALSE)/8,VLOOKUP(VLOOKUP($A155,csapatok!$A:$BL,AJ$271,FALSE),'csapat-ranglista'!$A:$CC,AJ$272,FALSE)/2),0)</f>
        <v>0</v>
      </c>
      <c r="AK155" s="226">
        <f>IFERROR(IF(RIGHT(VLOOKUP($A155,csapatok!$A:$CN,AK$271,FALSE),5)="Csere",VLOOKUP(LEFT(VLOOKUP($A155,csapatok!$A:$CN,AK$271,FALSE),LEN(VLOOKUP($A155,csapatok!$A:$CN,AK$271,FALSE))-6),'csapat-ranglista'!$A:$CC,AK$272,FALSE)/8,VLOOKUP(VLOOKUP($A155,csapatok!$A:$CN,AK$271,FALSE),'csapat-ranglista'!$A:$CC,AK$272,FALSE)/4),0)</f>
        <v>0</v>
      </c>
      <c r="AL155" s="226">
        <f>IFERROR(IF(RIGHT(VLOOKUP($A155,csapatok!$A:$CN,AL$271,FALSE),5)="Csere",VLOOKUP(LEFT(VLOOKUP($A155,csapatok!$A:$CN,AL$271,FALSE),LEN(VLOOKUP($A155,csapatok!$A:$CN,AL$271,FALSE))-6),'csapat-ranglista'!$A:$CC,AL$272,FALSE)/8,VLOOKUP(VLOOKUP($A155,csapatok!$A:$CN,AL$271,FALSE),'csapat-ranglista'!$A:$CC,AL$272,FALSE)/4),0)</f>
        <v>0</v>
      </c>
      <c r="AM155" s="226">
        <f>IFERROR(IF(RIGHT(VLOOKUP($A155,csapatok!$A:$CN,AM$271,FALSE),5)="Csere",VLOOKUP(LEFT(VLOOKUP($A155,csapatok!$A:$CN,AM$271,FALSE),LEN(VLOOKUP($A155,csapatok!$A:$CN,AM$271,FALSE))-6),'csapat-ranglista'!$A:$CC,AM$272,FALSE)/8,VLOOKUP(VLOOKUP($A155,csapatok!$A:$CN,AM$271,FALSE),'csapat-ranglista'!$A:$CC,AM$272,FALSE)/4),0)</f>
        <v>0</v>
      </c>
      <c r="AN155" s="226">
        <f>IFERROR(IF(RIGHT(VLOOKUP($A155,csapatok!$A:$CN,AN$271,FALSE),5)="Csere",VLOOKUP(LEFT(VLOOKUP($A155,csapatok!$A:$CN,AN$271,FALSE),LEN(VLOOKUP($A155,csapatok!$A:$CN,AN$271,FALSE))-6),'csapat-ranglista'!$A:$CC,AN$272,FALSE)/8,VLOOKUP(VLOOKUP($A155,csapatok!$A:$CN,AN$271,FALSE),'csapat-ranglista'!$A:$CC,AN$272,FALSE)/4),0)</f>
        <v>0</v>
      </c>
      <c r="AO155" s="226">
        <f>IFERROR(IF(RIGHT(VLOOKUP($A155,csapatok!$A:$CN,AO$271,FALSE),5)="Csere",VLOOKUP(LEFT(VLOOKUP($A155,csapatok!$A:$CN,AO$271,FALSE),LEN(VLOOKUP($A155,csapatok!$A:$CN,AO$271,FALSE))-6),'csapat-ranglista'!$A:$CC,AO$272,FALSE)/8,VLOOKUP(VLOOKUP($A155,csapatok!$A:$CN,AO$271,FALSE),'csapat-ranglista'!$A:$CC,AO$272,FALSE)/4),0)</f>
        <v>0</v>
      </c>
      <c r="AP155" s="226">
        <f>IFERROR(IF(RIGHT(VLOOKUP($A155,csapatok!$A:$CN,AP$271,FALSE),5)="Csere",VLOOKUP(LEFT(VLOOKUP($A155,csapatok!$A:$CN,AP$271,FALSE),LEN(VLOOKUP($A155,csapatok!$A:$CN,AP$271,FALSE))-6),'csapat-ranglista'!$A:$CC,AP$272,FALSE)/8,VLOOKUP(VLOOKUP($A155,csapatok!$A:$CN,AP$271,FALSE),'csapat-ranglista'!$A:$CC,AP$272,FALSE)/4),0)</f>
        <v>0</v>
      </c>
      <c r="AQ155" s="226">
        <f>IFERROR(IF(RIGHT(VLOOKUP($A155,csapatok!$A:$CN,AQ$271,FALSE),5)="Csere",VLOOKUP(LEFT(VLOOKUP($A155,csapatok!$A:$CN,AQ$271,FALSE),LEN(VLOOKUP($A155,csapatok!$A:$CN,AQ$271,FALSE))-6),'csapat-ranglista'!$A:$CC,AQ$272,FALSE)/8,VLOOKUP(VLOOKUP($A155,csapatok!$A:$CN,AQ$271,FALSE),'csapat-ranglista'!$A:$CC,AQ$272,FALSE)/4),0)</f>
        <v>0</v>
      </c>
      <c r="AR155" s="226">
        <f>IFERROR(IF(RIGHT(VLOOKUP($A155,csapatok!$A:$CN,AR$271,FALSE),5)="Csere",VLOOKUP(LEFT(VLOOKUP($A155,csapatok!$A:$CN,AR$271,FALSE),LEN(VLOOKUP($A155,csapatok!$A:$CN,AR$271,FALSE))-6),'csapat-ranglista'!$A:$CC,AR$272,FALSE)/8,VLOOKUP(VLOOKUP($A155,csapatok!$A:$CN,AR$271,FALSE),'csapat-ranglista'!$A:$CC,AR$272,FALSE)/4),0)</f>
        <v>0</v>
      </c>
      <c r="AS155" s="226">
        <f>IFERROR(IF(RIGHT(VLOOKUP($A155,csapatok!$A:$CN,AS$271,FALSE),5)="Csere",VLOOKUP(LEFT(VLOOKUP($A155,csapatok!$A:$CN,AS$271,FALSE),LEN(VLOOKUP($A155,csapatok!$A:$CN,AS$271,FALSE))-6),'csapat-ranglista'!$A:$CC,AS$272,FALSE)/8,VLOOKUP(VLOOKUP($A155,csapatok!$A:$CN,AS$271,FALSE),'csapat-ranglista'!$A:$CC,AS$272,FALSE)/4),0)</f>
        <v>0</v>
      </c>
      <c r="AT155" s="226">
        <f>IFERROR(IF(RIGHT(VLOOKUP($A155,csapatok!$A:$CN,AT$271,FALSE),5)="Csere",VLOOKUP(LEFT(VLOOKUP($A155,csapatok!$A:$CN,AT$271,FALSE),LEN(VLOOKUP($A155,csapatok!$A:$CN,AT$271,FALSE))-6),'csapat-ranglista'!$A:$CC,AT$272,FALSE)/8,VLOOKUP(VLOOKUP($A155,csapatok!$A:$CN,AT$271,FALSE),'csapat-ranglista'!$A:$CC,AT$272,FALSE)/4),0)</f>
        <v>0</v>
      </c>
      <c r="AU155" s="226">
        <f>IFERROR(IF(RIGHT(VLOOKUP($A155,csapatok!$A:$CN,AU$271,FALSE),5)="Csere",VLOOKUP(LEFT(VLOOKUP($A155,csapatok!$A:$CN,AU$271,FALSE),LEN(VLOOKUP($A155,csapatok!$A:$CN,AU$271,FALSE))-6),'csapat-ranglista'!$A:$CC,AU$272,FALSE)/8,VLOOKUP(VLOOKUP($A155,csapatok!$A:$CN,AU$271,FALSE),'csapat-ranglista'!$A:$CC,AU$272,FALSE)/4),0)</f>
        <v>0</v>
      </c>
      <c r="AV155" s="226">
        <f>IFERROR(IF(RIGHT(VLOOKUP($A155,csapatok!$A:$CN,AV$271,FALSE),5)="Csere",VLOOKUP(LEFT(VLOOKUP($A155,csapatok!$A:$CN,AV$271,FALSE),LEN(VLOOKUP($A155,csapatok!$A:$CN,AV$271,FALSE))-6),'csapat-ranglista'!$A:$CC,AV$272,FALSE)/8,VLOOKUP(VLOOKUP($A155,csapatok!$A:$CN,AV$271,FALSE),'csapat-ranglista'!$A:$CC,AV$272,FALSE)/4),0)</f>
        <v>0</v>
      </c>
      <c r="AW155" s="226">
        <f>IFERROR(IF(RIGHT(VLOOKUP($A155,csapatok!$A:$CN,AW$271,FALSE),5)="Csere",VLOOKUP(LEFT(VLOOKUP($A155,csapatok!$A:$CN,AW$271,FALSE),LEN(VLOOKUP($A155,csapatok!$A:$CN,AW$271,FALSE))-6),'csapat-ranglista'!$A:$CC,AW$272,FALSE)/8,VLOOKUP(VLOOKUP($A155,csapatok!$A:$CN,AW$271,FALSE),'csapat-ranglista'!$A:$CC,AW$272,FALSE)/4),0)</f>
        <v>0</v>
      </c>
      <c r="AX155" s="226">
        <f>IFERROR(IF(RIGHT(VLOOKUP($A155,csapatok!$A:$CN,AX$271,FALSE),5)="Csere",VLOOKUP(LEFT(VLOOKUP($A155,csapatok!$A:$CN,AX$271,FALSE),LEN(VLOOKUP($A155,csapatok!$A:$CN,AX$271,FALSE))-6),'csapat-ranglista'!$A:$CC,AX$272,FALSE)/8,VLOOKUP(VLOOKUP($A155,csapatok!$A:$CN,AX$271,FALSE),'csapat-ranglista'!$A:$CC,AX$272,FALSE)/4),0)</f>
        <v>0</v>
      </c>
      <c r="AY155" s="226">
        <f>IFERROR(IF(RIGHT(VLOOKUP($A155,csapatok!$A:$GR,AY$271,FALSE),5)="Csere",VLOOKUP(LEFT(VLOOKUP($A155,csapatok!$A:$GR,AY$271,FALSE),LEN(VLOOKUP($A155,csapatok!$A:$GR,AY$271,FALSE))-6),'csapat-ranglista'!$A:$CC,AY$272,FALSE)/8,VLOOKUP(VLOOKUP($A155,csapatok!$A:$GR,AY$271,FALSE),'csapat-ranglista'!$A:$CC,AY$272,FALSE)/4),0)</f>
        <v>0</v>
      </c>
      <c r="AZ155" s="226">
        <f>IFERROR(IF(RIGHT(VLOOKUP($A155,csapatok!$A:$GR,AZ$271,FALSE),5)="Csere",VLOOKUP(LEFT(VLOOKUP($A155,csapatok!$A:$GR,AZ$271,FALSE),LEN(VLOOKUP($A155,csapatok!$A:$GR,AZ$271,FALSE))-6),'csapat-ranglista'!$A:$CC,AZ$272,FALSE)/8,VLOOKUP(VLOOKUP($A155,csapatok!$A:$GR,AZ$271,FALSE),'csapat-ranglista'!$A:$CC,AZ$272,FALSE)/4),0)</f>
        <v>0</v>
      </c>
      <c r="BA155" s="226">
        <f>IFERROR(IF(RIGHT(VLOOKUP($A155,csapatok!$A:$GR,BA$271,FALSE),5)="Csere",VLOOKUP(LEFT(VLOOKUP($A155,csapatok!$A:$GR,BA$271,FALSE),LEN(VLOOKUP($A155,csapatok!$A:$GR,BA$271,FALSE))-6),'csapat-ranglista'!$A:$CC,BA$272,FALSE)/8,VLOOKUP(VLOOKUP($A155,csapatok!$A:$GR,BA$271,FALSE),'csapat-ranglista'!$A:$CC,BA$272,FALSE)/4),0)</f>
        <v>0</v>
      </c>
      <c r="BB155" s="226">
        <f>IFERROR(IF(RIGHT(VLOOKUP($A155,csapatok!$A:$GR,BB$271,FALSE),5)="Csere",VLOOKUP(LEFT(VLOOKUP($A155,csapatok!$A:$GR,BB$271,FALSE),LEN(VLOOKUP($A155,csapatok!$A:$GR,BB$271,FALSE))-6),'csapat-ranglista'!$A:$CC,BB$272,FALSE)/8,VLOOKUP(VLOOKUP($A155,csapatok!$A:$GR,BB$271,FALSE),'csapat-ranglista'!$A:$CC,BB$272,FALSE)/4),0)</f>
        <v>0</v>
      </c>
      <c r="BC155" s="227">
        <f>versenyek!$ES$11*IFERROR(VLOOKUP(VLOOKUP($A155,versenyek!ER:ET,3,FALSE),szabalyok!$A$16:$B$23,2,FALSE)/4,0)</f>
        <v>0</v>
      </c>
      <c r="BD155" s="227">
        <f>versenyek!$EV$11*IFERROR(VLOOKUP(VLOOKUP($A155,versenyek!EU:EW,3,FALSE),szabalyok!$A$16:$B$23,2,FALSE)/4,0)</f>
        <v>0</v>
      </c>
      <c r="BE155" s="226">
        <f>IFERROR(IF(RIGHT(VLOOKUP($A155,csapatok!$A:$GR,BE$271,FALSE),5)="Csere",VLOOKUP(LEFT(VLOOKUP($A155,csapatok!$A:$GR,BE$271,FALSE),LEN(VLOOKUP($A155,csapatok!$A:$GR,BE$271,FALSE))-6),'csapat-ranglista'!$A:$CC,BE$272,FALSE)/8,VLOOKUP(VLOOKUP($A155,csapatok!$A:$GR,BE$271,FALSE),'csapat-ranglista'!$A:$CC,BE$272,FALSE)/4),0)</f>
        <v>0</v>
      </c>
      <c r="BF155" s="226">
        <f>IFERROR(IF(RIGHT(VLOOKUP($A155,csapatok!$A:$GR,BF$271,FALSE),5)="Csere",VLOOKUP(LEFT(VLOOKUP($A155,csapatok!$A:$GR,BF$271,FALSE),LEN(VLOOKUP($A155,csapatok!$A:$GR,BF$271,FALSE))-6),'csapat-ranglista'!$A:$CC,BF$272,FALSE)/8,VLOOKUP(VLOOKUP($A155,csapatok!$A:$GR,BF$271,FALSE),'csapat-ranglista'!$A:$CC,BF$272,FALSE)/4),0)</f>
        <v>0</v>
      </c>
      <c r="BG155" s="226">
        <f>IFERROR(IF(RIGHT(VLOOKUP($A155,csapatok!$A:$GR,BG$271,FALSE),5)="Csere",VLOOKUP(LEFT(VLOOKUP($A155,csapatok!$A:$GR,BG$271,FALSE),LEN(VLOOKUP($A155,csapatok!$A:$GR,BG$271,FALSE))-6),'csapat-ranglista'!$A:$CC,BG$272,FALSE)/8,VLOOKUP(VLOOKUP($A155,csapatok!$A:$GR,BG$271,FALSE),'csapat-ranglista'!$A:$CC,BG$272,FALSE)/4),0)</f>
        <v>0</v>
      </c>
      <c r="BH155" s="226">
        <f>IFERROR(IF(RIGHT(VLOOKUP($A155,csapatok!$A:$GR,BH$271,FALSE),5)="Csere",VLOOKUP(LEFT(VLOOKUP($A155,csapatok!$A:$GR,BH$271,FALSE),LEN(VLOOKUP($A155,csapatok!$A:$GR,BH$271,FALSE))-6),'csapat-ranglista'!$A:$CC,BH$272,FALSE)/8,VLOOKUP(VLOOKUP($A155,csapatok!$A:$GR,BH$271,FALSE),'csapat-ranglista'!$A:$CC,BH$272,FALSE)/4),0)</f>
        <v>0</v>
      </c>
      <c r="BI155" s="226">
        <f>IFERROR(IF(RIGHT(VLOOKUP($A155,csapatok!$A:$GR,BI$271,FALSE),5)="Csere",VLOOKUP(LEFT(VLOOKUP($A155,csapatok!$A:$GR,BI$271,FALSE),LEN(VLOOKUP($A155,csapatok!$A:$GR,BI$271,FALSE))-6),'csapat-ranglista'!$A:$CC,BI$272,FALSE)/8,VLOOKUP(VLOOKUP($A155,csapatok!$A:$GR,BI$271,FALSE),'csapat-ranglista'!$A:$CC,BI$272,FALSE)/4),0)</f>
        <v>0</v>
      </c>
      <c r="BJ155" s="226">
        <f>IFERROR(IF(RIGHT(VLOOKUP($A155,csapatok!$A:$GR,BJ$271,FALSE),5)="Csere",VLOOKUP(LEFT(VLOOKUP($A155,csapatok!$A:$GR,BJ$271,FALSE),LEN(VLOOKUP($A155,csapatok!$A:$GR,BJ$271,FALSE))-6),'csapat-ranglista'!$A:$CC,BJ$272,FALSE)/8,VLOOKUP(VLOOKUP($A155,csapatok!$A:$GR,BJ$271,FALSE),'csapat-ranglista'!$A:$CC,BJ$272,FALSE)/4),0)</f>
        <v>0</v>
      </c>
      <c r="BK155" s="226">
        <f>IFERROR(IF(RIGHT(VLOOKUP($A155,csapatok!$A:$GR,BK$271,FALSE),5)="Csere",VLOOKUP(LEFT(VLOOKUP($A155,csapatok!$A:$GR,BK$271,FALSE),LEN(VLOOKUP($A155,csapatok!$A:$GR,BK$271,FALSE))-6),'csapat-ranglista'!$A:$CC,BK$272,FALSE)/8,VLOOKUP(VLOOKUP($A155,csapatok!$A:$GR,BK$271,FALSE),'csapat-ranglista'!$A:$CC,BK$272,FALSE)/4),0)</f>
        <v>0</v>
      </c>
      <c r="BL155" s="226">
        <f>IFERROR(IF(RIGHT(VLOOKUP($A155,csapatok!$A:$GR,BL$271,FALSE),5)="Csere",VLOOKUP(LEFT(VLOOKUP($A155,csapatok!$A:$GR,BL$271,FALSE),LEN(VLOOKUP($A155,csapatok!$A:$GR,BL$271,FALSE))-6),'csapat-ranglista'!$A:$CC,BL$272,FALSE)/8,VLOOKUP(VLOOKUP($A155,csapatok!$A:$GR,BL$271,FALSE),'csapat-ranglista'!$A:$CC,BL$272,FALSE)/4),0)</f>
        <v>0</v>
      </c>
      <c r="BM155" s="226">
        <f>IFERROR(IF(RIGHT(VLOOKUP($A155,csapatok!$A:$GR,BM$271,FALSE),5)="Csere",VLOOKUP(LEFT(VLOOKUP($A155,csapatok!$A:$GR,BM$271,FALSE),LEN(VLOOKUP($A155,csapatok!$A:$GR,BM$271,FALSE))-6),'csapat-ranglista'!$A:$CC,BM$272,FALSE)/8,VLOOKUP(VLOOKUP($A155,csapatok!$A:$GR,BM$271,FALSE),'csapat-ranglista'!$A:$CC,BM$272,FALSE)/4),0)</f>
        <v>0</v>
      </c>
      <c r="BN155" s="226">
        <f>IFERROR(IF(RIGHT(VLOOKUP($A155,csapatok!$A:$GR,BN$271,FALSE),5)="Csere",VLOOKUP(LEFT(VLOOKUP($A155,csapatok!$A:$GR,BN$271,FALSE),LEN(VLOOKUP($A155,csapatok!$A:$GR,BN$271,FALSE))-6),'csapat-ranglista'!$A:$CC,BN$272,FALSE)/8,VLOOKUP(VLOOKUP($A155,csapatok!$A:$GR,BN$271,FALSE),'csapat-ranglista'!$A:$CC,BN$272,FALSE)/4),0)</f>
        <v>0</v>
      </c>
      <c r="BO155" s="226">
        <f>IFERROR(IF(RIGHT(VLOOKUP($A155,csapatok!$A:$GR,BO$271,FALSE),5)="Csere",VLOOKUP(LEFT(VLOOKUP($A155,csapatok!$A:$GR,BO$271,FALSE),LEN(VLOOKUP($A155,csapatok!$A:$GR,BO$271,FALSE))-6),'csapat-ranglista'!$A:$CC,BO$272,FALSE)/8,VLOOKUP(VLOOKUP($A155,csapatok!$A:$GR,BO$271,FALSE),'csapat-ranglista'!$A:$CC,BO$272,FALSE)/4),0)</f>
        <v>0</v>
      </c>
      <c r="BP155" s="226">
        <f>IFERROR(IF(RIGHT(VLOOKUP($A155,csapatok!$A:$GR,BP$271,FALSE),5)="Csere",VLOOKUP(LEFT(VLOOKUP($A155,csapatok!$A:$GR,BP$271,FALSE),LEN(VLOOKUP($A155,csapatok!$A:$GR,BP$271,FALSE))-6),'csapat-ranglista'!$A:$CC,BP$272,FALSE)/8,VLOOKUP(VLOOKUP($A155,csapatok!$A:$GR,BP$271,FALSE),'csapat-ranglista'!$A:$CC,BP$272,FALSE)/4),0)</f>
        <v>0</v>
      </c>
      <c r="BQ155" s="226">
        <f>IFERROR(IF(RIGHT(VLOOKUP($A155,csapatok!$A:$GR,BQ$271,FALSE),5)="Csere",VLOOKUP(LEFT(VLOOKUP($A155,csapatok!$A:$GR,BQ$271,FALSE),LEN(VLOOKUP($A155,csapatok!$A:$GR,BQ$271,FALSE))-6),'csapat-ranglista'!$A:$CC,BQ$272,FALSE)/8,VLOOKUP(VLOOKUP($A155,csapatok!$A:$GR,BQ$271,FALSE),'csapat-ranglista'!$A:$CC,BQ$272,FALSE)/4),0)</f>
        <v>0</v>
      </c>
      <c r="BR155" s="226">
        <f>IFERROR(IF(RIGHT(VLOOKUP($A155,csapatok!$A:$GR,BR$271,FALSE),5)="Csere",VLOOKUP(LEFT(VLOOKUP($A155,csapatok!$A:$GR,BR$271,FALSE),LEN(VLOOKUP($A155,csapatok!$A:$GR,BR$271,FALSE))-6),'csapat-ranglista'!$A:$CC,BR$272,FALSE)/8,VLOOKUP(VLOOKUP($A155,csapatok!$A:$GR,BR$271,FALSE),'csapat-ranglista'!$A:$CC,BR$272,FALSE)/4),0)</f>
        <v>0</v>
      </c>
      <c r="BS155" s="226">
        <f>IFERROR(IF(RIGHT(VLOOKUP($A155,csapatok!$A:$GR,BS$271,FALSE),5)="Csere",VLOOKUP(LEFT(VLOOKUP($A155,csapatok!$A:$GR,BS$271,FALSE),LEN(VLOOKUP($A155,csapatok!$A:$GR,BS$271,FALSE))-6),'csapat-ranglista'!$A:$CC,BS$272,FALSE)/8,VLOOKUP(VLOOKUP($A155,csapatok!$A:$GR,BS$271,FALSE),'csapat-ranglista'!$A:$CC,BS$272,FALSE)/4),0)</f>
        <v>0</v>
      </c>
      <c r="BT155" s="226">
        <f>IFERROR(IF(RIGHT(VLOOKUP($A155,csapatok!$A:$GR,BT$271,FALSE),5)="Csere",VLOOKUP(LEFT(VLOOKUP($A155,csapatok!$A:$GR,BT$271,FALSE),LEN(VLOOKUP($A155,csapatok!$A:$GR,BT$271,FALSE))-6),'csapat-ranglista'!$A:$CC,BT$272,FALSE)/8,VLOOKUP(VLOOKUP($A155,csapatok!$A:$GR,BT$271,FALSE),'csapat-ranglista'!$A:$CC,BT$272,FALSE)/4),0)</f>
        <v>0</v>
      </c>
      <c r="BU155" s="226">
        <f>IFERROR(IF(RIGHT(VLOOKUP($A155,csapatok!$A:$GR,BU$271,FALSE),5)="Csere",VLOOKUP(LEFT(VLOOKUP($A155,csapatok!$A:$GR,BU$271,FALSE),LEN(VLOOKUP($A155,csapatok!$A:$GR,BU$271,FALSE))-6),'csapat-ranglista'!$A:$CC,BU$272,FALSE)/8,VLOOKUP(VLOOKUP($A155,csapatok!$A:$GR,BU$271,FALSE),'csapat-ranglista'!$A:$CC,BU$272,FALSE)/4),0)</f>
        <v>0</v>
      </c>
      <c r="BV155" s="226">
        <f>IFERROR(IF(RIGHT(VLOOKUP($A155,csapatok!$A:$GR,BV$271,FALSE),5)="Csere",VLOOKUP(LEFT(VLOOKUP($A155,csapatok!$A:$GR,BV$271,FALSE),LEN(VLOOKUP($A155,csapatok!$A:$GR,BV$271,FALSE))-6),'csapat-ranglista'!$A:$CC,BV$272,FALSE)/8,VLOOKUP(VLOOKUP($A155,csapatok!$A:$GR,BV$271,FALSE),'csapat-ranglista'!$A:$CC,BV$272,FALSE)/4),0)</f>
        <v>0</v>
      </c>
      <c r="BW155" s="226">
        <f>IFERROR(IF(RIGHT(VLOOKUP($A155,csapatok!$A:$GR,BW$271,FALSE),5)="Csere",VLOOKUP(LEFT(VLOOKUP($A155,csapatok!$A:$GR,BW$271,FALSE),LEN(VLOOKUP($A155,csapatok!$A:$GR,BW$271,FALSE))-6),'csapat-ranglista'!$A:$CC,BW$272,FALSE)/8,VLOOKUP(VLOOKUP($A155,csapatok!$A:$GR,BW$271,FALSE),'csapat-ranglista'!$A:$CC,BW$272,FALSE)/4),0)</f>
        <v>0</v>
      </c>
      <c r="BX155" s="226">
        <f>IFERROR(IF(RIGHT(VLOOKUP($A155,csapatok!$A:$GR,BX$271,FALSE),5)="Csere",VLOOKUP(LEFT(VLOOKUP($A155,csapatok!$A:$GR,BX$271,FALSE),LEN(VLOOKUP($A155,csapatok!$A:$GR,BX$271,FALSE))-6),'csapat-ranglista'!$A:$CC,BX$272,FALSE)/8,VLOOKUP(VLOOKUP($A155,csapatok!$A:$GR,BX$271,FALSE),'csapat-ranglista'!$A:$CC,BX$272,FALSE)/4),0)</f>
        <v>0</v>
      </c>
      <c r="BY155" s="226">
        <f>IFERROR(IF(RIGHT(VLOOKUP($A155,csapatok!$A:$GR,BY$271,FALSE),5)="Csere",VLOOKUP(LEFT(VLOOKUP($A155,csapatok!$A:$GR,BY$271,FALSE),LEN(VLOOKUP($A155,csapatok!$A:$GR,BY$271,FALSE))-6),'csapat-ranglista'!$A:$CC,BY$272,FALSE)/8,VLOOKUP(VLOOKUP($A155,csapatok!$A:$GR,BY$271,FALSE),'csapat-ranglista'!$A:$CC,BY$272,FALSE)/4),0)</f>
        <v>0</v>
      </c>
      <c r="BZ155" s="226">
        <f>IFERROR(IF(RIGHT(VLOOKUP($A155,csapatok!$A:$GR,BZ$271,FALSE),5)="Csere",VLOOKUP(LEFT(VLOOKUP($A155,csapatok!$A:$GR,BZ$271,FALSE),LEN(VLOOKUP($A155,csapatok!$A:$GR,BZ$271,FALSE))-6),'csapat-ranglista'!$A:$CC,BZ$272,FALSE)/8,VLOOKUP(VLOOKUP($A155,csapatok!$A:$GR,BZ$271,FALSE),'csapat-ranglista'!$A:$CC,BZ$272,FALSE)/4),0)</f>
        <v>0</v>
      </c>
      <c r="CA155" s="226">
        <f>IFERROR(IF(RIGHT(VLOOKUP($A155,csapatok!$A:$GR,CA$271,FALSE),5)="Csere",VLOOKUP(LEFT(VLOOKUP($A155,csapatok!$A:$GR,CA$271,FALSE),LEN(VLOOKUP($A155,csapatok!$A:$GR,CA$271,FALSE))-6),'csapat-ranglista'!$A:$CC,CA$272,FALSE)/8,VLOOKUP(VLOOKUP($A155,csapatok!$A:$GR,CA$271,FALSE),'csapat-ranglista'!$A:$CC,CA$272,FALSE)/4),0)</f>
        <v>0</v>
      </c>
      <c r="CB155" s="226">
        <f>IFERROR(IF(RIGHT(VLOOKUP($A155,csapatok!$A:$GR,CB$271,FALSE),5)="Csere",VLOOKUP(LEFT(VLOOKUP($A155,csapatok!$A:$GR,CB$271,FALSE),LEN(VLOOKUP($A155,csapatok!$A:$GR,CB$271,FALSE))-6),'csapat-ranglista'!$A:$CC,CB$272,FALSE)/8,VLOOKUP(VLOOKUP($A155,csapatok!$A:$GR,CB$271,FALSE),'csapat-ranglista'!$A:$CC,CB$272,FALSE)/4),0)</f>
        <v>0</v>
      </c>
      <c r="CC155" s="226">
        <f>IFERROR(IF(RIGHT(VLOOKUP($A155,csapatok!$A:$GR,CC$271,FALSE),5)="Csere",VLOOKUP(LEFT(VLOOKUP($A155,csapatok!$A:$GR,CC$271,FALSE),LEN(VLOOKUP($A155,csapatok!$A:$GR,CC$271,FALSE))-6),'csapat-ranglista'!$A:$CC,CC$272,FALSE)/8,VLOOKUP(VLOOKUP($A155,csapatok!$A:$GR,CC$271,FALSE),'csapat-ranglista'!$A:$CC,CC$272,FALSE)/4),0)</f>
        <v>0</v>
      </c>
      <c r="CD155" s="226">
        <f>IFERROR(IF(RIGHT(VLOOKUP($A155,csapatok!$A:$GR,CD$271,FALSE),5)="Csere",VLOOKUP(LEFT(VLOOKUP($A155,csapatok!$A:$GR,CD$271,FALSE),LEN(VLOOKUP($A155,csapatok!$A:$GR,CD$271,FALSE))-6),'csapat-ranglista'!$A:$CC,CD$272,FALSE)/8,VLOOKUP(VLOOKUP($A155,csapatok!$A:$GR,CD$271,FALSE),'csapat-ranglista'!$A:$CC,CD$272,FALSE)/4),0)</f>
        <v>0</v>
      </c>
      <c r="CE155" s="226">
        <f>IFERROR(IF(RIGHT(VLOOKUP($A155,csapatok!$A:$GR,CE$271,FALSE),5)="Csere",VLOOKUP(LEFT(VLOOKUP($A155,csapatok!$A:$GR,CE$271,FALSE),LEN(VLOOKUP($A155,csapatok!$A:$GR,CE$271,FALSE))-6),'csapat-ranglista'!$A:$CC,CE$272,FALSE)/8,VLOOKUP(VLOOKUP($A155,csapatok!$A:$GR,CE$271,FALSE),'csapat-ranglista'!$A:$CC,CE$272,FALSE)/4),0)</f>
        <v>0</v>
      </c>
      <c r="CF155" s="226">
        <f>IFERROR(IF(RIGHT(VLOOKUP($A155,csapatok!$A:$GR,CF$271,FALSE),5)="Csere",VLOOKUP(LEFT(VLOOKUP($A155,csapatok!$A:$GR,CF$271,FALSE),LEN(VLOOKUP($A155,csapatok!$A:$GR,CF$271,FALSE))-6),'csapat-ranglista'!$A:$CC,CF$272,FALSE)/8,VLOOKUP(VLOOKUP($A155,csapatok!$A:$GR,CF$271,FALSE),'csapat-ranglista'!$A:$CC,CF$272,FALSE)/4),0)</f>
        <v>0</v>
      </c>
      <c r="CG155" s="226">
        <f>IFERROR(IF(RIGHT(VLOOKUP($A155,csapatok!$A:$GR,CG$271,FALSE),5)="Csere",VLOOKUP(LEFT(VLOOKUP($A155,csapatok!$A:$GR,CG$271,FALSE),LEN(VLOOKUP($A155,csapatok!$A:$GR,CG$271,FALSE))-6),'csapat-ranglista'!$A:$CC,CG$272,FALSE)/8,VLOOKUP(VLOOKUP($A155,csapatok!$A:$GR,CG$271,FALSE),'csapat-ranglista'!$A:$CC,CG$272,FALSE)/4),0)</f>
        <v>0</v>
      </c>
      <c r="CH155" s="226">
        <f>IFERROR(IF(RIGHT(VLOOKUP($A155,csapatok!$A:$GR,CH$271,FALSE),5)="Csere",VLOOKUP(LEFT(VLOOKUP($A155,csapatok!$A:$GR,CH$271,FALSE),LEN(VLOOKUP($A155,csapatok!$A:$GR,CH$271,FALSE))-6),'csapat-ranglista'!$A:$CC,CH$272,FALSE)/8,VLOOKUP(VLOOKUP($A155,csapatok!$A:$GR,CH$271,FALSE),'csapat-ranglista'!$A:$CC,CH$272,FALSE)/4),0)</f>
        <v>0</v>
      </c>
      <c r="CI155" s="226">
        <f>IFERROR(IF(RIGHT(VLOOKUP($A155,csapatok!$A:$GR,CI$271,FALSE),5)="Csere",VLOOKUP(LEFT(VLOOKUP($A155,csapatok!$A:$GR,CI$271,FALSE),LEN(VLOOKUP($A155,csapatok!$A:$GR,CI$271,FALSE))-6),'csapat-ranglista'!$A:$CC,CI$272,FALSE)/8,VLOOKUP(VLOOKUP($A155,csapatok!$A:$GR,CI$271,FALSE),'csapat-ranglista'!$A:$CC,CI$272,FALSE)/4),0)</f>
        <v>0</v>
      </c>
      <c r="CJ155" s="227">
        <f>versenyek!$IQ$11*IFERROR(VLOOKUP(VLOOKUP($A155,versenyek!IP:IR,3,FALSE),szabalyok!$A$16:$B$23,2,FALSE)/4,0)</f>
        <v>0</v>
      </c>
      <c r="CK155" s="227">
        <f>versenyek!$IT$11*IFERROR(VLOOKUP(VLOOKUP($A155,versenyek!IS:IU,3,FALSE),szabalyok!$A$16:$B$23,2,FALSE)/4,0)</f>
        <v>0</v>
      </c>
      <c r="CL155" s="226"/>
      <c r="CM155" s="250">
        <f t="shared" si="6"/>
        <v>0</v>
      </c>
    </row>
    <row r="156" spans="1:91">
      <c r="A156" s="32" t="s">
        <v>127</v>
      </c>
      <c r="B156" s="2">
        <v>23875</v>
      </c>
      <c r="C156" s="133" t="str">
        <f t="shared" si="7"/>
        <v>felnőtt</v>
      </c>
      <c r="D156" s="32" t="s">
        <v>9</v>
      </c>
      <c r="E156" s="47">
        <v>0</v>
      </c>
      <c r="F156" s="32">
        <v>0</v>
      </c>
      <c r="G156" s="32">
        <v>0</v>
      </c>
      <c r="H156" s="32">
        <v>0</v>
      </c>
      <c r="I156" s="32">
        <v>0</v>
      </c>
      <c r="J156" s="32">
        <v>0</v>
      </c>
      <c r="K156" s="32">
        <v>0</v>
      </c>
      <c r="L156" s="32">
        <v>3.5993232829997033</v>
      </c>
      <c r="M156" s="32">
        <v>0</v>
      </c>
      <c r="N156" s="32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0</v>
      </c>
      <c r="U156" s="32">
        <v>0</v>
      </c>
      <c r="V156" s="32">
        <v>0</v>
      </c>
      <c r="W156" s="32">
        <v>0</v>
      </c>
      <c r="X156" s="32">
        <f>IFERROR(IF(RIGHT(VLOOKUP($A156,csapatok!$A:$BL,X$271,FALSE),5)="Csere",VLOOKUP(LEFT(VLOOKUP($A156,csapatok!$A:$BL,X$271,FALSE),LEN(VLOOKUP($A156,csapatok!$A:$BL,X$271,FALSE))-6),'csapat-ranglista'!$A:$CC,X$272,FALSE)/8,VLOOKUP(VLOOKUP($A156,csapatok!$A:$BL,X$271,FALSE),'csapat-ranglista'!$A:$CC,X$272,FALSE)/4),0)</f>
        <v>0</v>
      </c>
      <c r="Y156" s="32">
        <f>IFERROR(IF(RIGHT(VLOOKUP($A156,csapatok!$A:$BL,Y$271,FALSE),5)="Csere",VLOOKUP(LEFT(VLOOKUP($A156,csapatok!$A:$BL,Y$271,FALSE),LEN(VLOOKUP($A156,csapatok!$A:$BL,Y$271,FALSE))-6),'csapat-ranglista'!$A:$CC,Y$272,FALSE)/8,VLOOKUP(VLOOKUP($A156,csapatok!$A:$BL,Y$271,FALSE),'csapat-ranglista'!$A:$CC,Y$272,FALSE)/4),0)</f>
        <v>0</v>
      </c>
      <c r="Z156" s="32">
        <f>IFERROR(IF(RIGHT(VLOOKUP($A156,csapatok!$A:$BL,Z$271,FALSE),5)="Csere",VLOOKUP(LEFT(VLOOKUP($A156,csapatok!$A:$BL,Z$271,FALSE),LEN(VLOOKUP($A156,csapatok!$A:$BL,Z$271,FALSE))-6),'csapat-ranglista'!$A:$CC,Z$272,FALSE)/8,VLOOKUP(VLOOKUP($A156,csapatok!$A:$BL,Z$271,FALSE),'csapat-ranglista'!$A:$CC,Z$272,FALSE)/4),0)</f>
        <v>0</v>
      </c>
      <c r="AA156" s="32">
        <f>IFERROR(IF(RIGHT(VLOOKUP($A156,csapatok!$A:$BL,AA$271,FALSE),5)="Csere",VLOOKUP(LEFT(VLOOKUP($A156,csapatok!$A:$BL,AA$271,FALSE),LEN(VLOOKUP($A156,csapatok!$A:$BL,AA$271,FALSE))-6),'csapat-ranglista'!$A:$CC,AA$272,FALSE)/8,VLOOKUP(VLOOKUP($A156,csapatok!$A:$BL,AA$271,FALSE),'csapat-ranglista'!$A:$CC,AA$272,FALSE)/4),0)</f>
        <v>0</v>
      </c>
      <c r="AB156" s="226">
        <f>IFERROR(IF(RIGHT(VLOOKUP($A156,csapatok!$A:$BL,AB$271,FALSE),5)="Csere",VLOOKUP(LEFT(VLOOKUP($A156,csapatok!$A:$BL,AB$271,FALSE),LEN(VLOOKUP($A156,csapatok!$A:$BL,AB$271,FALSE))-6),'csapat-ranglista'!$A:$CC,AB$272,FALSE)/8,VLOOKUP(VLOOKUP($A156,csapatok!$A:$BL,AB$271,FALSE),'csapat-ranglista'!$A:$CC,AB$272,FALSE)/4),0)</f>
        <v>0</v>
      </c>
      <c r="AC156" s="226">
        <f>IFERROR(IF(RIGHT(VLOOKUP($A156,csapatok!$A:$BL,AC$271,FALSE),5)="Csere",VLOOKUP(LEFT(VLOOKUP($A156,csapatok!$A:$BL,AC$271,FALSE),LEN(VLOOKUP($A156,csapatok!$A:$BL,AC$271,FALSE))-6),'csapat-ranglista'!$A:$CC,AC$272,FALSE)/8,VLOOKUP(VLOOKUP($A156,csapatok!$A:$BL,AC$271,FALSE),'csapat-ranglista'!$A:$CC,AC$272,FALSE)/4),0)</f>
        <v>0</v>
      </c>
      <c r="AD156" s="226">
        <f>IFERROR(IF(RIGHT(VLOOKUP($A156,csapatok!$A:$BL,AD$271,FALSE),5)="Csere",VLOOKUP(LEFT(VLOOKUP($A156,csapatok!$A:$BL,AD$271,FALSE),LEN(VLOOKUP($A156,csapatok!$A:$BL,AD$271,FALSE))-6),'csapat-ranglista'!$A:$CC,AD$272,FALSE)/8,VLOOKUP(VLOOKUP($A156,csapatok!$A:$BL,AD$271,FALSE),'csapat-ranglista'!$A:$CC,AD$272,FALSE)/4),0)</f>
        <v>0</v>
      </c>
      <c r="AE156" s="226">
        <f>IFERROR(IF(RIGHT(VLOOKUP($A156,csapatok!$A:$BL,AE$271,FALSE),5)="Csere",VLOOKUP(LEFT(VLOOKUP($A156,csapatok!$A:$BL,AE$271,FALSE),LEN(VLOOKUP($A156,csapatok!$A:$BL,AE$271,FALSE))-6),'csapat-ranglista'!$A:$CC,AE$272,FALSE)/8,VLOOKUP(VLOOKUP($A156,csapatok!$A:$BL,AE$271,FALSE),'csapat-ranglista'!$A:$CC,AE$272,FALSE)/4),0)</f>
        <v>0</v>
      </c>
      <c r="AF156" s="226">
        <f>IFERROR(IF(RIGHT(VLOOKUP($A156,csapatok!$A:$BL,AF$271,FALSE),5)="Csere",VLOOKUP(LEFT(VLOOKUP($A156,csapatok!$A:$BL,AF$271,FALSE),LEN(VLOOKUP($A156,csapatok!$A:$BL,AF$271,FALSE))-6),'csapat-ranglista'!$A:$CC,AF$272,FALSE)/8,VLOOKUP(VLOOKUP($A156,csapatok!$A:$BL,AF$271,FALSE),'csapat-ranglista'!$A:$CC,AF$272,FALSE)/4),0)</f>
        <v>0</v>
      </c>
      <c r="AG156" s="226">
        <f>IFERROR(IF(RIGHT(VLOOKUP($A156,csapatok!$A:$BL,AG$271,FALSE),5)="Csere",VLOOKUP(LEFT(VLOOKUP($A156,csapatok!$A:$BL,AG$271,FALSE),LEN(VLOOKUP($A156,csapatok!$A:$BL,AG$271,FALSE))-6),'csapat-ranglista'!$A:$CC,AG$272,FALSE)/8,VLOOKUP(VLOOKUP($A156,csapatok!$A:$BL,AG$271,FALSE),'csapat-ranglista'!$A:$CC,AG$272,FALSE)/4),0)</f>
        <v>0</v>
      </c>
      <c r="AH156" s="226">
        <f>IFERROR(IF(RIGHT(VLOOKUP($A156,csapatok!$A:$BL,AH$271,FALSE),5)="Csere",VLOOKUP(LEFT(VLOOKUP($A156,csapatok!$A:$BL,AH$271,FALSE),LEN(VLOOKUP($A156,csapatok!$A:$BL,AH$271,FALSE))-6),'csapat-ranglista'!$A:$CC,AH$272,FALSE)/8,VLOOKUP(VLOOKUP($A156,csapatok!$A:$BL,AH$271,FALSE),'csapat-ranglista'!$A:$CC,AH$272,FALSE)/4),0)</f>
        <v>0</v>
      </c>
      <c r="AI156" s="226">
        <f>IFERROR(IF(RIGHT(VLOOKUP($A156,csapatok!$A:$BL,AI$271,FALSE),5)="Csere",VLOOKUP(LEFT(VLOOKUP($A156,csapatok!$A:$BL,AI$271,FALSE),LEN(VLOOKUP($A156,csapatok!$A:$BL,AI$271,FALSE))-6),'csapat-ranglista'!$A:$CC,AI$272,FALSE)/8,VLOOKUP(VLOOKUP($A156,csapatok!$A:$BL,AI$271,FALSE),'csapat-ranglista'!$A:$CC,AI$272,FALSE)/4),0)</f>
        <v>0</v>
      </c>
      <c r="AJ156" s="226">
        <f>IFERROR(IF(RIGHT(VLOOKUP($A156,csapatok!$A:$BL,AJ$271,FALSE),5)="Csere",VLOOKUP(LEFT(VLOOKUP($A156,csapatok!$A:$BL,AJ$271,FALSE),LEN(VLOOKUP($A156,csapatok!$A:$BL,AJ$271,FALSE))-6),'csapat-ranglista'!$A:$CC,AJ$272,FALSE)/8,VLOOKUP(VLOOKUP($A156,csapatok!$A:$BL,AJ$271,FALSE),'csapat-ranglista'!$A:$CC,AJ$272,FALSE)/2),0)</f>
        <v>0</v>
      </c>
      <c r="AK156" s="226">
        <f>IFERROR(IF(RIGHT(VLOOKUP($A156,csapatok!$A:$CN,AK$271,FALSE),5)="Csere",VLOOKUP(LEFT(VLOOKUP($A156,csapatok!$A:$CN,AK$271,FALSE),LEN(VLOOKUP($A156,csapatok!$A:$CN,AK$271,FALSE))-6),'csapat-ranglista'!$A:$CC,AK$272,FALSE)/8,VLOOKUP(VLOOKUP($A156,csapatok!$A:$CN,AK$271,FALSE),'csapat-ranglista'!$A:$CC,AK$272,FALSE)/4),0)</f>
        <v>0</v>
      </c>
      <c r="AL156" s="226">
        <f>IFERROR(IF(RIGHT(VLOOKUP($A156,csapatok!$A:$CN,AL$271,FALSE),5)="Csere",VLOOKUP(LEFT(VLOOKUP($A156,csapatok!$A:$CN,AL$271,FALSE),LEN(VLOOKUP($A156,csapatok!$A:$CN,AL$271,FALSE))-6),'csapat-ranglista'!$A:$CC,AL$272,FALSE)/8,VLOOKUP(VLOOKUP($A156,csapatok!$A:$CN,AL$271,FALSE),'csapat-ranglista'!$A:$CC,AL$272,FALSE)/4),0)</f>
        <v>0</v>
      </c>
      <c r="AM156" s="226">
        <f>IFERROR(IF(RIGHT(VLOOKUP($A156,csapatok!$A:$CN,AM$271,FALSE),5)="Csere",VLOOKUP(LEFT(VLOOKUP($A156,csapatok!$A:$CN,AM$271,FALSE),LEN(VLOOKUP($A156,csapatok!$A:$CN,AM$271,FALSE))-6),'csapat-ranglista'!$A:$CC,AM$272,FALSE)/8,VLOOKUP(VLOOKUP($A156,csapatok!$A:$CN,AM$271,FALSE),'csapat-ranglista'!$A:$CC,AM$272,FALSE)/4),0)</f>
        <v>0</v>
      </c>
      <c r="AN156" s="226">
        <f>IFERROR(IF(RIGHT(VLOOKUP($A156,csapatok!$A:$CN,AN$271,FALSE),5)="Csere",VLOOKUP(LEFT(VLOOKUP($A156,csapatok!$A:$CN,AN$271,FALSE),LEN(VLOOKUP($A156,csapatok!$A:$CN,AN$271,FALSE))-6),'csapat-ranglista'!$A:$CC,AN$272,FALSE)/8,VLOOKUP(VLOOKUP($A156,csapatok!$A:$CN,AN$271,FALSE),'csapat-ranglista'!$A:$CC,AN$272,FALSE)/4),0)</f>
        <v>0</v>
      </c>
      <c r="AO156" s="226">
        <f>IFERROR(IF(RIGHT(VLOOKUP($A156,csapatok!$A:$CN,AO$271,FALSE),5)="Csere",VLOOKUP(LEFT(VLOOKUP($A156,csapatok!$A:$CN,AO$271,FALSE),LEN(VLOOKUP($A156,csapatok!$A:$CN,AO$271,FALSE))-6),'csapat-ranglista'!$A:$CC,AO$272,FALSE)/8,VLOOKUP(VLOOKUP($A156,csapatok!$A:$CN,AO$271,FALSE),'csapat-ranglista'!$A:$CC,AO$272,FALSE)/4),0)</f>
        <v>0</v>
      </c>
      <c r="AP156" s="226">
        <f>IFERROR(IF(RIGHT(VLOOKUP($A156,csapatok!$A:$CN,AP$271,FALSE),5)="Csere",VLOOKUP(LEFT(VLOOKUP($A156,csapatok!$A:$CN,AP$271,FALSE),LEN(VLOOKUP($A156,csapatok!$A:$CN,AP$271,FALSE))-6),'csapat-ranglista'!$A:$CC,AP$272,FALSE)/8,VLOOKUP(VLOOKUP($A156,csapatok!$A:$CN,AP$271,FALSE),'csapat-ranglista'!$A:$CC,AP$272,FALSE)/4),0)</f>
        <v>0</v>
      </c>
      <c r="AQ156" s="226">
        <f>IFERROR(IF(RIGHT(VLOOKUP($A156,csapatok!$A:$CN,AQ$271,FALSE),5)="Csere",VLOOKUP(LEFT(VLOOKUP($A156,csapatok!$A:$CN,AQ$271,FALSE),LEN(VLOOKUP($A156,csapatok!$A:$CN,AQ$271,FALSE))-6),'csapat-ranglista'!$A:$CC,AQ$272,FALSE)/8,VLOOKUP(VLOOKUP($A156,csapatok!$A:$CN,AQ$271,FALSE),'csapat-ranglista'!$A:$CC,AQ$272,FALSE)/4),0)</f>
        <v>0</v>
      </c>
      <c r="AR156" s="226">
        <f>IFERROR(IF(RIGHT(VLOOKUP($A156,csapatok!$A:$CN,AR$271,FALSE),5)="Csere",VLOOKUP(LEFT(VLOOKUP($A156,csapatok!$A:$CN,AR$271,FALSE),LEN(VLOOKUP($A156,csapatok!$A:$CN,AR$271,FALSE))-6),'csapat-ranglista'!$A:$CC,AR$272,FALSE)/8,VLOOKUP(VLOOKUP($A156,csapatok!$A:$CN,AR$271,FALSE),'csapat-ranglista'!$A:$CC,AR$272,FALSE)/4),0)</f>
        <v>0</v>
      </c>
      <c r="AS156" s="226">
        <f>IFERROR(IF(RIGHT(VLOOKUP($A156,csapatok!$A:$CN,AS$271,FALSE),5)="Csere",VLOOKUP(LEFT(VLOOKUP($A156,csapatok!$A:$CN,AS$271,FALSE),LEN(VLOOKUP($A156,csapatok!$A:$CN,AS$271,FALSE))-6),'csapat-ranglista'!$A:$CC,AS$272,FALSE)/8,VLOOKUP(VLOOKUP($A156,csapatok!$A:$CN,AS$271,FALSE),'csapat-ranglista'!$A:$CC,AS$272,FALSE)/4),0)</f>
        <v>0</v>
      </c>
      <c r="AT156" s="226">
        <f>IFERROR(IF(RIGHT(VLOOKUP($A156,csapatok!$A:$CN,AT$271,FALSE),5)="Csere",VLOOKUP(LEFT(VLOOKUP($A156,csapatok!$A:$CN,AT$271,FALSE),LEN(VLOOKUP($A156,csapatok!$A:$CN,AT$271,FALSE))-6),'csapat-ranglista'!$A:$CC,AT$272,FALSE)/8,VLOOKUP(VLOOKUP($A156,csapatok!$A:$CN,AT$271,FALSE),'csapat-ranglista'!$A:$CC,AT$272,FALSE)/4),0)</f>
        <v>0</v>
      </c>
      <c r="AU156" s="226">
        <f>IFERROR(IF(RIGHT(VLOOKUP($A156,csapatok!$A:$CN,AU$271,FALSE),5)="Csere",VLOOKUP(LEFT(VLOOKUP($A156,csapatok!$A:$CN,AU$271,FALSE),LEN(VLOOKUP($A156,csapatok!$A:$CN,AU$271,FALSE))-6),'csapat-ranglista'!$A:$CC,AU$272,FALSE)/8,VLOOKUP(VLOOKUP($A156,csapatok!$A:$CN,AU$271,FALSE),'csapat-ranglista'!$A:$CC,AU$272,FALSE)/4),0)</f>
        <v>0</v>
      </c>
      <c r="AV156" s="226">
        <f>IFERROR(IF(RIGHT(VLOOKUP($A156,csapatok!$A:$CN,AV$271,FALSE),5)="Csere",VLOOKUP(LEFT(VLOOKUP($A156,csapatok!$A:$CN,AV$271,FALSE),LEN(VLOOKUP($A156,csapatok!$A:$CN,AV$271,FALSE))-6),'csapat-ranglista'!$A:$CC,AV$272,FALSE)/8,VLOOKUP(VLOOKUP($A156,csapatok!$A:$CN,AV$271,FALSE),'csapat-ranglista'!$A:$CC,AV$272,FALSE)/4),0)</f>
        <v>0</v>
      </c>
      <c r="AW156" s="226">
        <f>IFERROR(IF(RIGHT(VLOOKUP($A156,csapatok!$A:$CN,AW$271,FALSE),5)="Csere",VLOOKUP(LEFT(VLOOKUP($A156,csapatok!$A:$CN,AW$271,FALSE),LEN(VLOOKUP($A156,csapatok!$A:$CN,AW$271,FALSE))-6),'csapat-ranglista'!$A:$CC,AW$272,FALSE)/8,VLOOKUP(VLOOKUP($A156,csapatok!$A:$CN,AW$271,FALSE),'csapat-ranglista'!$A:$CC,AW$272,FALSE)/4),0)</f>
        <v>0</v>
      </c>
      <c r="AX156" s="226">
        <f>IFERROR(IF(RIGHT(VLOOKUP($A156,csapatok!$A:$CN,AX$271,FALSE),5)="Csere",VLOOKUP(LEFT(VLOOKUP($A156,csapatok!$A:$CN,AX$271,FALSE),LEN(VLOOKUP($A156,csapatok!$A:$CN,AX$271,FALSE))-6),'csapat-ranglista'!$A:$CC,AX$272,FALSE)/8,VLOOKUP(VLOOKUP($A156,csapatok!$A:$CN,AX$271,FALSE),'csapat-ranglista'!$A:$CC,AX$272,FALSE)/4),0)</f>
        <v>0</v>
      </c>
      <c r="AY156" s="226">
        <f>IFERROR(IF(RIGHT(VLOOKUP($A156,csapatok!$A:$GR,AY$271,FALSE),5)="Csere",VLOOKUP(LEFT(VLOOKUP($A156,csapatok!$A:$GR,AY$271,FALSE),LEN(VLOOKUP($A156,csapatok!$A:$GR,AY$271,FALSE))-6),'csapat-ranglista'!$A:$CC,AY$272,FALSE)/8,VLOOKUP(VLOOKUP($A156,csapatok!$A:$GR,AY$271,FALSE),'csapat-ranglista'!$A:$CC,AY$272,FALSE)/4),0)</f>
        <v>0</v>
      </c>
      <c r="AZ156" s="226">
        <f>IFERROR(IF(RIGHT(VLOOKUP($A156,csapatok!$A:$GR,AZ$271,FALSE),5)="Csere",VLOOKUP(LEFT(VLOOKUP($A156,csapatok!$A:$GR,AZ$271,FALSE),LEN(VLOOKUP($A156,csapatok!$A:$GR,AZ$271,FALSE))-6),'csapat-ranglista'!$A:$CC,AZ$272,FALSE)/8,VLOOKUP(VLOOKUP($A156,csapatok!$A:$GR,AZ$271,FALSE),'csapat-ranglista'!$A:$CC,AZ$272,FALSE)/4),0)</f>
        <v>0</v>
      </c>
      <c r="BA156" s="226">
        <f>IFERROR(IF(RIGHT(VLOOKUP($A156,csapatok!$A:$GR,BA$271,FALSE),5)="Csere",VLOOKUP(LEFT(VLOOKUP($A156,csapatok!$A:$GR,BA$271,FALSE),LEN(VLOOKUP($A156,csapatok!$A:$GR,BA$271,FALSE))-6),'csapat-ranglista'!$A:$CC,BA$272,FALSE)/8,VLOOKUP(VLOOKUP($A156,csapatok!$A:$GR,BA$271,FALSE),'csapat-ranglista'!$A:$CC,BA$272,FALSE)/4),0)</f>
        <v>0</v>
      </c>
      <c r="BB156" s="226">
        <f>IFERROR(IF(RIGHT(VLOOKUP($A156,csapatok!$A:$GR,BB$271,FALSE),5)="Csere",VLOOKUP(LEFT(VLOOKUP($A156,csapatok!$A:$GR,BB$271,FALSE),LEN(VLOOKUP($A156,csapatok!$A:$GR,BB$271,FALSE))-6),'csapat-ranglista'!$A:$CC,BB$272,FALSE)/8,VLOOKUP(VLOOKUP($A156,csapatok!$A:$GR,BB$271,FALSE),'csapat-ranglista'!$A:$CC,BB$272,FALSE)/4),0)</f>
        <v>0</v>
      </c>
      <c r="BC156" s="227">
        <f>versenyek!$ES$11*IFERROR(VLOOKUP(VLOOKUP($A156,versenyek!ER:ET,3,FALSE),szabalyok!$A$16:$B$23,2,FALSE)/4,0)</f>
        <v>0</v>
      </c>
      <c r="BD156" s="227">
        <f>versenyek!$EV$11*IFERROR(VLOOKUP(VLOOKUP($A156,versenyek!EU:EW,3,FALSE),szabalyok!$A$16:$B$23,2,FALSE)/4,0)</f>
        <v>0</v>
      </c>
      <c r="BE156" s="226">
        <f>IFERROR(IF(RIGHT(VLOOKUP($A156,csapatok!$A:$GR,BE$271,FALSE),5)="Csere",VLOOKUP(LEFT(VLOOKUP($A156,csapatok!$A:$GR,BE$271,FALSE),LEN(VLOOKUP($A156,csapatok!$A:$GR,BE$271,FALSE))-6),'csapat-ranglista'!$A:$CC,BE$272,FALSE)/8,VLOOKUP(VLOOKUP($A156,csapatok!$A:$GR,BE$271,FALSE),'csapat-ranglista'!$A:$CC,BE$272,FALSE)/4),0)</f>
        <v>0</v>
      </c>
      <c r="BF156" s="226">
        <f>IFERROR(IF(RIGHT(VLOOKUP($A156,csapatok!$A:$GR,BF$271,FALSE),5)="Csere",VLOOKUP(LEFT(VLOOKUP($A156,csapatok!$A:$GR,BF$271,FALSE),LEN(VLOOKUP($A156,csapatok!$A:$GR,BF$271,FALSE))-6),'csapat-ranglista'!$A:$CC,BF$272,FALSE)/8,VLOOKUP(VLOOKUP($A156,csapatok!$A:$GR,BF$271,FALSE),'csapat-ranglista'!$A:$CC,BF$272,FALSE)/4),0)</f>
        <v>0</v>
      </c>
      <c r="BG156" s="226">
        <f>IFERROR(IF(RIGHT(VLOOKUP($A156,csapatok!$A:$GR,BG$271,FALSE),5)="Csere",VLOOKUP(LEFT(VLOOKUP($A156,csapatok!$A:$GR,BG$271,FALSE),LEN(VLOOKUP($A156,csapatok!$A:$GR,BG$271,FALSE))-6),'csapat-ranglista'!$A:$CC,BG$272,FALSE)/8,VLOOKUP(VLOOKUP($A156,csapatok!$A:$GR,BG$271,FALSE),'csapat-ranglista'!$A:$CC,BG$272,FALSE)/4),0)</f>
        <v>0</v>
      </c>
      <c r="BH156" s="226">
        <f>IFERROR(IF(RIGHT(VLOOKUP($A156,csapatok!$A:$GR,BH$271,FALSE),5)="Csere",VLOOKUP(LEFT(VLOOKUP($A156,csapatok!$A:$GR,BH$271,FALSE),LEN(VLOOKUP($A156,csapatok!$A:$GR,BH$271,FALSE))-6),'csapat-ranglista'!$A:$CC,BH$272,FALSE)/8,VLOOKUP(VLOOKUP($A156,csapatok!$A:$GR,BH$271,FALSE),'csapat-ranglista'!$A:$CC,BH$272,FALSE)/4),0)</f>
        <v>0</v>
      </c>
      <c r="BI156" s="226">
        <f>IFERROR(IF(RIGHT(VLOOKUP($A156,csapatok!$A:$GR,BI$271,FALSE),5)="Csere",VLOOKUP(LEFT(VLOOKUP($A156,csapatok!$A:$GR,BI$271,FALSE),LEN(VLOOKUP($A156,csapatok!$A:$GR,BI$271,FALSE))-6),'csapat-ranglista'!$A:$CC,BI$272,FALSE)/8,VLOOKUP(VLOOKUP($A156,csapatok!$A:$GR,BI$271,FALSE),'csapat-ranglista'!$A:$CC,BI$272,FALSE)/4),0)</f>
        <v>0</v>
      </c>
      <c r="BJ156" s="226">
        <f>IFERROR(IF(RIGHT(VLOOKUP($A156,csapatok!$A:$GR,BJ$271,FALSE),5)="Csere",VLOOKUP(LEFT(VLOOKUP($A156,csapatok!$A:$GR,BJ$271,FALSE),LEN(VLOOKUP($A156,csapatok!$A:$GR,BJ$271,FALSE))-6),'csapat-ranglista'!$A:$CC,BJ$272,FALSE)/8,VLOOKUP(VLOOKUP($A156,csapatok!$A:$GR,BJ$271,FALSE),'csapat-ranglista'!$A:$CC,BJ$272,FALSE)/4),0)</f>
        <v>0</v>
      </c>
      <c r="BK156" s="226">
        <f>IFERROR(IF(RIGHT(VLOOKUP($A156,csapatok!$A:$GR,BK$271,FALSE),5)="Csere",VLOOKUP(LEFT(VLOOKUP($A156,csapatok!$A:$GR,BK$271,FALSE),LEN(VLOOKUP($A156,csapatok!$A:$GR,BK$271,FALSE))-6),'csapat-ranglista'!$A:$CC,BK$272,FALSE)/8,VLOOKUP(VLOOKUP($A156,csapatok!$A:$GR,BK$271,FALSE),'csapat-ranglista'!$A:$CC,BK$272,FALSE)/4),0)</f>
        <v>0</v>
      </c>
      <c r="BL156" s="226">
        <f>IFERROR(IF(RIGHT(VLOOKUP($A156,csapatok!$A:$GR,BL$271,FALSE),5)="Csere",VLOOKUP(LEFT(VLOOKUP($A156,csapatok!$A:$GR,BL$271,FALSE),LEN(VLOOKUP($A156,csapatok!$A:$GR,BL$271,FALSE))-6),'csapat-ranglista'!$A:$CC,BL$272,FALSE)/8,VLOOKUP(VLOOKUP($A156,csapatok!$A:$GR,BL$271,FALSE),'csapat-ranglista'!$A:$CC,BL$272,FALSE)/4),0)</f>
        <v>0</v>
      </c>
      <c r="BM156" s="226">
        <f>IFERROR(IF(RIGHT(VLOOKUP($A156,csapatok!$A:$GR,BM$271,FALSE),5)="Csere",VLOOKUP(LEFT(VLOOKUP($A156,csapatok!$A:$GR,BM$271,FALSE),LEN(VLOOKUP($A156,csapatok!$A:$GR,BM$271,FALSE))-6),'csapat-ranglista'!$A:$CC,BM$272,FALSE)/8,VLOOKUP(VLOOKUP($A156,csapatok!$A:$GR,BM$271,FALSE),'csapat-ranglista'!$A:$CC,BM$272,FALSE)/4),0)</f>
        <v>0</v>
      </c>
      <c r="BN156" s="226">
        <f>IFERROR(IF(RIGHT(VLOOKUP($A156,csapatok!$A:$GR,BN$271,FALSE),5)="Csere",VLOOKUP(LEFT(VLOOKUP($A156,csapatok!$A:$GR,BN$271,FALSE),LEN(VLOOKUP($A156,csapatok!$A:$GR,BN$271,FALSE))-6),'csapat-ranglista'!$A:$CC,BN$272,FALSE)/8,VLOOKUP(VLOOKUP($A156,csapatok!$A:$GR,BN$271,FALSE),'csapat-ranglista'!$A:$CC,BN$272,FALSE)/4),0)</f>
        <v>0</v>
      </c>
      <c r="BO156" s="226">
        <f>IFERROR(IF(RIGHT(VLOOKUP($A156,csapatok!$A:$GR,BO$271,FALSE),5)="Csere",VLOOKUP(LEFT(VLOOKUP($A156,csapatok!$A:$GR,BO$271,FALSE),LEN(VLOOKUP($A156,csapatok!$A:$GR,BO$271,FALSE))-6),'csapat-ranglista'!$A:$CC,BO$272,FALSE)/8,VLOOKUP(VLOOKUP($A156,csapatok!$A:$GR,BO$271,FALSE),'csapat-ranglista'!$A:$CC,BO$272,FALSE)/4),0)</f>
        <v>0</v>
      </c>
      <c r="BP156" s="226">
        <f>IFERROR(IF(RIGHT(VLOOKUP($A156,csapatok!$A:$GR,BP$271,FALSE),5)="Csere",VLOOKUP(LEFT(VLOOKUP($A156,csapatok!$A:$GR,BP$271,FALSE),LEN(VLOOKUP($A156,csapatok!$A:$GR,BP$271,FALSE))-6),'csapat-ranglista'!$A:$CC,BP$272,FALSE)/8,VLOOKUP(VLOOKUP($A156,csapatok!$A:$GR,BP$271,FALSE),'csapat-ranglista'!$A:$CC,BP$272,FALSE)/4),0)</f>
        <v>0</v>
      </c>
      <c r="BQ156" s="226">
        <f>IFERROR(IF(RIGHT(VLOOKUP($A156,csapatok!$A:$GR,BQ$271,FALSE),5)="Csere",VLOOKUP(LEFT(VLOOKUP($A156,csapatok!$A:$GR,BQ$271,FALSE),LEN(VLOOKUP($A156,csapatok!$A:$GR,BQ$271,FALSE))-6),'csapat-ranglista'!$A:$CC,BQ$272,FALSE)/8,VLOOKUP(VLOOKUP($A156,csapatok!$A:$GR,BQ$271,FALSE),'csapat-ranglista'!$A:$CC,BQ$272,FALSE)/4),0)</f>
        <v>0</v>
      </c>
      <c r="BR156" s="226">
        <f>IFERROR(IF(RIGHT(VLOOKUP($A156,csapatok!$A:$GR,BR$271,FALSE),5)="Csere",VLOOKUP(LEFT(VLOOKUP($A156,csapatok!$A:$GR,BR$271,FALSE),LEN(VLOOKUP($A156,csapatok!$A:$GR,BR$271,FALSE))-6),'csapat-ranglista'!$A:$CC,BR$272,FALSE)/8,VLOOKUP(VLOOKUP($A156,csapatok!$A:$GR,BR$271,FALSE),'csapat-ranglista'!$A:$CC,BR$272,FALSE)/4),0)</f>
        <v>0</v>
      </c>
      <c r="BS156" s="226">
        <f>IFERROR(IF(RIGHT(VLOOKUP($A156,csapatok!$A:$GR,BS$271,FALSE),5)="Csere",VLOOKUP(LEFT(VLOOKUP($A156,csapatok!$A:$GR,BS$271,FALSE),LEN(VLOOKUP($A156,csapatok!$A:$GR,BS$271,FALSE))-6),'csapat-ranglista'!$A:$CC,BS$272,FALSE)/8,VLOOKUP(VLOOKUP($A156,csapatok!$A:$GR,BS$271,FALSE),'csapat-ranglista'!$A:$CC,BS$272,FALSE)/4),0)</f>
        <v>0</v>
      </c>
      <c r="BT156" s="226">
        <f>IFERROR(IF(RIGHT(VLOOKUP($A156,csapatok!$A:$GR,BT$271,FALSE),5)="Csere",VLOOKUP(LEFT(VLOOKUP($A156,csapatok!$A:$GR,BT$271,FALSE),LEN(VLOOKUP($A156,csapatok!$A:$GR,BT$271,FALSE))-6),'csapat-ranglista'!$A:$CC,BT$272,FALSE)/8,VLOOKUP(VLOOKUP($A156,csapatok!$A:$GR,BT$271,FALSE),'csapat-ranglista'!$A:$CC,BT$272,FALSE)/4),0)</f>
        <v>0</v>
      </c>
      <c r="BU156" s="226">
        <f>IFERROR(IF(RIGHT(VLOOKUP($A156,csapatok!$A:$GR,BU$271,FALSE),5)="Csere",VLOOKUP(LEFT(VLOOKUP($A156,csapatok!$A:$GR,BU$271,FALSE),LEN(VLOOKUP($A156,csapatok!$A:$GR,BU$271,FALSE))-6),'csapat-ranglista'!$A:$CC,BU$272,FALSE)/8,VLOOKUP(VLOOKUP($A156,csapatok!$A:$GR,BU$271,FALSE),'csapat-ranglista'!$A:$CC,BU$272,FALSE)/4),0)</f>
        <v>0</v>
      </c>
      <c r="BV156" s="226">
        <f>IFERROR(IF(RIGHT(VLOOKUP($A156,csapatok!$A:$GR,BV$271,FALSE),5)="Csere",VLOOKUP(LEFT(VLOOKUP($A156,csapatok!$A:$GR,BV$271,FALSE),LEN(VLOOKUP($A156,csapatok!$A:$GR,BV$271,FALSE))-6),'csapat-ranglista'!$A:$CC,BV$272,FALSE)/8,VLOOKUP(VLOOKUP($A156,csapatok!$A:$GR,BV$271,FALSE),'csapat-ranglista'!$A:$CC,BV$272,FALSE)/4),0)</f>
        <v>0</v>
      </c>
      <c r="BW156" s="226">
        <f>IFERROR(IF(RIGHT(VLOOKUP($A156,csapatok!$A:$GR,BW$271,FALSE),5)="Csere",VLOOKUP(LEFT(VLOOKUP($A156,csapatok!$A:$GR,BW$271,FALSE),LEN(VLOOKUP($A156,csapatok!$A:$GR,BW$271,FALSE))-6),'csapat-ranglista'!$A:$CC,BW$272,FALSE)/8,VLOOKUP(VLOOKUP($A156,csapatok!$A:$GR,BW$271,FALSE),'csapat-ranglista'!$A:$CC,BW$272,FALSE)/4),0)</f>
        <v>0</v>
      </c>
      <c r="BX156" s="226">
        <f>IFERROR(IF(RIGHT(VLOOKUP($A156,csapatok!$A:$GR,BX$271,FALSE),5)="Csere",VLOOKUP(LEFT(VLOOKUP($A156,csapatok!$A:$GR,BX$271,FALSE),LEN(VLOOKUP($A156,csapatok!$A:$GR,BX$271,FALSE))-6),'csapat-ranglista'!$A:$CC,BX$272,FALSE)/8,VLOOKUP(VLOOKUP($A156,csapatok!$A:$GR,BX$271,FALSE),'csapat-ranglista'!$A:$CC,BX$272,FALSE)/4),0)</f>
        <v>0</v>
      </c>
      <c r="BY156" s="226">
        <f>IFERROR(IF(RIGHT(VLOOKUP($A156,csapatok!$A:$GR,BY$271,FALSE),5)="Csere",VLOOKUP(LEFT(VLOOKUP($A156,csapatok!$A:$GR,BY$271,FALSE),LEN(VLOOKUP($A156,csapatok!$A:$GR,BY$271,FALSE))-6),'csapat-ranglista'!$A:$CC,BY$272,FALSE)/8,VLOOKUP(VLOOKUP($A156,csapatok!$A:$GR,BY$271,FALSE),'csapat-ranglista'!$A:$CC,BY$272,FALSE)/4),0)</f>
        <v>0</v>
      </c>
      <c r="BZ156" s="226">
        <f>IFERROR(IF(RIGHT(VLOOKUP($A156,csapatok!$A:$GR,BZ$271,FALSE),5)="Csere",VLOOKUP(LEFT(VLOOKUP($A156,csapatok!$A:$GR,BZ$271,FALSE),LEN(VLOOKUP($A156,csapatok!$A:$GR,BZ$271,FALSE))-6),'csapat-ranglista'!$A:$CC,BZ$272,FALSE)/8,VLOOKUP(VLOOKUP($A156,csapatok!$A:$GR,BZ$271,FALSE),'csapat-ranglista'!$A:$CC,BZ$272,FALSE)/4),0)</f>
        <v>0</v>
      </c>
      <c r="CA156" s="226">
        <f>IFERROR(IF(RIGHT(VLOOKUP($A156,csapatok!$A:$GR,CA$271,FALSE),5)="Csere",VLOOKUP(LEFT(VLOOKUP($A156,csapatok!$A:$GR,CA$271,FALSE),LEN(VLOOKUP($A156,csapatok!$A:$GR,CA$271,FALSE))-6),'csapat-ranglista'!$A:$CC,CA$272,FALSE)/8,VLOOKUP(VLOOKUP($A156,csapatok!$A:$GR,CA$271,FALSE),'csapat-ranglista'!$A:$CC,CA$272,FALSE)/4),0)</f>
        <v>0</v>
      </c>
      <c r="CB156" s="226">
        <f>IFERROR(IF(RIGHT(VLOOKUP($A156,csapatok!$A:$GR,CB$271,FALSE),5)="Csere",VLOOKUP(LEFT(VLOOKUP($A156,csapatok!$A:$GR,CB$271,FALSE),LEN(VLOOKUP($A156,csapatok!$A:$GR,CB$271,FALSE))-6),'csapat-ranglista'!$A:$CC,CB$272,FALSE)/8,VLOOKUP(VLOOKUP($A156,csapatok!$A:$GR,CB$271,FALSE),'csapat-ranglista'!$A:$CC,CB$272,FALSE)/4),0)</f>
        <v>0</v>
      </c>
      <c r="CC156" s="226">
        <f>IFERROR(IF(RIGHT(VLOOKUP($A156,csapatok!$A:$GR,CC$271,FALSE),5)="Csere",VLOOKUP(LEFT(VLOOKUP($A156,csapatok!$A:$GR,CC$271,FALSE),LEN(VLOOKUP($A156,csapatok!$A:$GR,CC$271,FALSE))-6),'csapat-ranglista'!$A:$CC,CC$272,FALSE)/8,VLOOKUP(VLOOKUP($A156,csapatok!$A:$GR,CC$271,FALSE),'csapat-ranglista'!$A:$CC,CC$272,FALSE)/4),0)</f>
        <v>0</v>
      </c>
      <c r="CD156" s="226">
        <f>IFERROR(IF(RIGHT(VLOOKUP($A156,csapatok!$A:$GR,CD$271,FALSE),5)="Csere",VLOOKUP(LEFT(VLOOKUP($A156,csapatok!$A:$GR,CD$271,FALSE),LEN(VLOOKUP($A156,csapatok!$A:$GR,CD$271,FALSE))-6),'csapat-ranglista'!$A:$CC,CD$272,FALSE)/8,VLOOKUP(VLOOKUP($A156,csapatok!$A:$GR,CD$271,FALSE),'csapat-ranglista'!$A:$CC,CD$272,FALSE)/4),0)</f>
        <v>0</v>
      </c>
      <c r="CE156" s="226">
        <f>IFERROR(IF(RIGHT(VLOOKUP($A156,csapatok!$A:$GR,CE$271,FALSE),5)="Csere",VLOOKUP(LEFT(VLOOKUP($A156,csapatok!$A:$GR,CE$271,FALSE),LEN(VLOOKUP($A156,csapatok!$A:$GR,CE$271,FALSE))-6),'csapat-ranglista'!$A:$CC,CE$272,FALSE)/8,VLOOKUP(VLOOKUP($A156,csapatok!$A:$GR,CE$271,FALSE),'csapat-ranglista'!$A:$CC,CE$272,FALSE)/4),0)</f>
        <v>0</v>
      </c>
      <c r="CF156" s="226">
        <f>IFERROR(IF(RIGHT(VLOOKUP($A156,csapatok!$A:$GR,CF$271,FALSE),5)="Csere",VLOOKUP(LEFT(VLOOKUP($A156,csapatok!$A:$GR,CF$271,FALSE),LEN(VLOOKUP($A156,csapatok!$A:$GR,CF$271,FALSE))-6),'csapat-ranglista'!$A:$CC,CF$272,FALSE)/8,VLOOKUP(VLOOKUP($A156,csapatok!$A:$GR,CF$271,FALSE),'csapat-ranglista'!$A:$CC,CF$272,FALSE)/4),0)</f>
        <v>0</v>
      </c>
      <c r="CG156" s="226">
        <f>IFERROR(IF(RIGHT(VLOOKUP($A156,csapatok!$A:$GR,CG$271,FALSE),5)="Csere",VLOOKUP(LEFT(VLOOKUP($A156,csapatok!$A:$GR,CG$271,FALSE),LEN(VLOOKUP($A156,csapatok!$A:$GR,CG$271,FALSE))-6),'csapat-ranglista'!$A:$CC,CG$272,FALSE)/8,VLOOKUP(VLOOKUP($A156,csapatok!$A:$GR,CG$271,FALSE),'csapat-ranglista'!$A:$CC,CG$272,FALSE)/4),0)</f>
        <v>0</v>
      </c>
      <c r="CH156" s="226">
        <f>IFERROR(IF(RIGHT(VLOOKUP($A156,csapatok!$A:$GR,CH$271,FALSE),5)="Csere",VLOOKUP(LEFT(VLOOKUP($A156,csapatok!$A:$GR,CH$271,FALSE),LEN(VLOOKUP($A156,csapatok!$A:$GR,CH$271,FALSE))-6),'csapat-ranglista'!$A:$CC,CH$272,FALSE)/8,VLOOKUP(VLOOKUP($A156,csapatok!$A:$GR,CH$271,FALSE),'csapat-ranglista'!$A:$CC,CH$272,FALSE)/4),0)</f>
        <v>0</v>
      </c>
      <c r="CI156" s="226">
        <f>IFERROR(IF(RIGHT(VLOOKUP($A156,csapatok!$A:$GR,CI$271,FALSE),5)="Csere",VLOOKUP(LEFT(VLOOKUP($A156,csapatok!$A:$GR,CI$271,FALSE),LEN(VLOOKUP($A156,csapatok!$A:$GR,CI$271,FALSE))-6),'csapat-ranglista'!$A:$CC,CI$272,FALSE)/8,VLOOKUP(VLOOKUP($A156,csapatok!$A:$GR,CI$271,FALSE),'csapat-ranglista'!$A:$CC,CI$272,FALSE)/4),0)</f>
        <v>0</v>
      </c>
      <c r="CJ156" s="227">
        <f>versenyek!$IQ$11*IFERROR(VLOOKUP(VLOOKUP($A156,versenyek!IP:IR,3,FALSE),szabalyok!$A$16:$B$23,2,FALSE)/4,0)</f>
        <v>0</v>
      </c>
      <c r="CK156" s="227">
        <f>versenyek!$IT$11*IFERROR(VLOOKUP(VLOOKUP($A156,versenyek!IS:IU,3,FALSE),szabalyok!$A$16:$B$23,2,FALSE)/4,0)</f>
        <v>0</v>
      </c>
      <c r="CL156" s="226"/>
      <c r="CM156" s="250">
        <f t="shared" si="6"/>
        <v>0</v>
      </c>
    </row>
    <row r="157" spans="1:91">
      <c r="A157" s="32" t="s">
        <v>119</v>
      </c>
      <c r="B157" s="2">
        <v>27043</v>
      </c>
      <c r="C157" s="133" t="str">
        <f t="shared" si="7"/>
        <v>felnőtt</v>
      </c>
      <c r="D157" s="32" t="s">
        <v>101</v>
      </c>
      <c r="E157" s="47">
        <v>0</v>
      </c>
      <c r="F157" s="32">
        <v>0</v>
      </c>
      <c r="G157" s="32">
        <v>1.3429615632927128</v>
      </c>
      <c r="H157" s="32">
        <v>0</v>
      </c>
      <c r="I157" s="32">
        <v>0</v>
      </c>
      <c r="J157" s="32">
        <v>0</v>
      </c>
      <c r="K157" s="32">
        <v>1.4081073308040863</v>
      </c>
      <c r="L157" s="32">
        <v>5.279007481732898</v>
      </c>
      <c r="M157" s="32">
        <v>4.0916936664087293</v>
      </c>
      <c r="N157" s="32">
        <v>0</v>
      </c>
      <c r="O157" s="32">
        <v>0</v>
      </c>
      <c r="P157" s="32">
        <v>0</v>
      </c>
      <c r="Q157" s="32">
        <v>0</v>
      </c>
      <c r="R157" s="32">
        <v>0</v>
      </c>
      <c r="S157" s="32">
        <v>0</v>
      </c>
      <c r="T157" s="32">
        <v>0</v>
      </c>
      <c r="U157" s="32">
        <v>0</v>
      </c>
      <c r="V157" s="32">
        <v>0</v>
      </c>
      <c r="W157" s="32">
        <v>3.7275273587501765</v>
      </c>
      <c r="X157" s="32">
        <f>IFERROR(IF(RIGHT(VLOOKUP($A157,csapatok!$A:$BL,X$271,FALSE),5)="Csere",VLOOKUP(LEFT(VLOOKUP($A157,csapatok!$A:$BL,X$271,FALSE),LEN(VLOOKUP($A157,csapatok!$A:$BL,X$271,FALSE))-6),'csapat-ranglista'!$A:$CC,X$272,FALSE)/8,VLOOKUP(VLOOKUP($A157,csapatok!$A:$BL,X$271,FALSE),'csapat-ranglista'!$A:$CC,X$272,FALSE)/4),0)</f>
        <v>0</v>
      </c>
      <c r="Y157" s="32">
        <f>IFERROR(IF(RIGHT(VLOOKUP($A157,csapatok!$A:$BL,Y$271,FALSE),5)="Csere",VLOOKUP(LEFT(VLOOKUP($A157,csapatok!$A:$BL,Y$271,FALSE),LEN(VLOOKUP($A157,csapatok!$A:$BL,Y$271,FALSE))-6),'csapat-ranglista'!$A:$CC,Y$272,FALSE)/8,VLOOKUP(VLOOKUP($A157,csapatok!$A:$BL,Y$271,FALSE),'csapat-ranglista'!$A:$CC,Y$272,FALSE)/4),0)</f>
        <v>0</v>
      </c>
      <c r="Z157" s="32">
        <f>IFERROR(IF(RIGHT(VLOOKUP($A157,csapatok!$A:$BL,Z$271,FALSE),5)="Csere",VLOOKUP(LEFT(VLOOKUP($A157,csapatok!$A:$BL,Z$271,FALSE),LEN(VLOOKUP($A157,csapatok!$A:$BL,Z$271,FALSE))-6),'csapat-ranglista'!$A:$CC,Z$272,FALSE)/8,VLOOKUP(VLOOKUP($A157,csapatok!$A:$BL,Z$271,FALSE),'csapat-ranglista'!$A:$CC,Z$272,FALSE)/4),0)</f>
        <v>0</v>
      </c>
      <c r="AA157" s="32">
        <f>IFERROR(IF(RIGHT(VLOOKUP($A157,csapatok!$A:$BL,AA$271,FALSE),5)="Csere",VLOOKUP(LEFT(VLOOKUP($A157,csapatok!$A:$BL,AA$271,FALSE),LEN(VLOOKUP($A157,csapatok!$A:$BL,AA$271,FALSE))-6),'csapat-ranglista'!$A:$CC,AA$272,FALSE)/8,VLOOKUP(VLOOKUP($A157,csapatok!$A:$BL,AA$271,FALSE),'csapat-ranglista'!$A:$CC,AA$272,FALSE)/4),0)</f>
        <v>0</v>
      </c>
      <c r="AB157" s="226">
        <f>IFERROR(IF(RIGHT(VLOOKUP($A157,csapatok!$A:$BL,AB$271,FALSE),5)="Csere",VLOOKUP(LEFT(VLOOKUP($A157,csapatok!$A:$BL,AB$271,FALSE),LEN(VLOOKUP($A157,csapatok!$A:$BL,AB$271,FALSE))-6),'csapat-ranglista'!$A:$CC,AB$272,FALSE)/8,VLOOKUP(VLOOKUP($A157,csapatok!$A:$BL,AB$271,FALSE),'csapat-ranglista'!$A:$CC,AB$272,FALSE)/4),0)</f>
        <v>0</v>
      </c>
      <c r="AC157" s="226">
        <f>IFERROR(IF(RIGHT(VLOOKUP($A157,csapatok!$A:$BL,AC$271,FALSE),5)="Csere",VLOOKUP(LEFT(VLOOKUP($A157,csapatok!$A:$BL,AC$271,FALSE),LEN(VLOOKUP($A157,csapatok!$A:$BL,AC$271,FALSE))-6),'csapat-ranglista'!$A:$CC,AC$272,FALSE)/8,VLOOKUP(VLOOKUP($A157,csapatok!$A:$BL,AC$271,FALSE),'csapat-ranglista'!$A:$CC,AC$272,FALSE)/4),0)</f>
        <v>0</v>
      </c>
      <c r="AD157" s="226">
        <f>IFERROR(IF(RIGHT(VLOOKUP($A157,csapatok!$A:$BL,AD$271,FALSE),5)="Csere",VLOOKUP(LEFT(VLOOKUP($A157,csapatok!$A:$BL,AD$271,FALSE),LEN(VLOOKUP($A157,csapatok!$A:$BL,AD$271,FALSE))-6),'csapat-ranglista'!$A:$CC,AD$272,FALSE)/8,VLOOKUP(VLOOKUP($A157,csapatok!$A:$BL,AD$271,FALSE),'csapat-ranglista'!$A:$CC,AD$272,FALSE)/4),0)</f>
        <v>0</v>
      </c>
      <c r="AE157" s="226">
        <f>IFERROR(IF(RIGHT(VLOOKUP($A157,csapatok!$A:$BL,AE$271,FALSE),5)="Csere",VLOOKUP(LEFT(VLOOKUP($A157,csapatok!$A:$BL,AE$271,FALSE),LEN(VLOOKUP($A157,csapatok!$A:$BL,AE$271,FALSE))-6),'csapat-ranglista'!$A:$CC,AE$272,FALSE)/8,VLOOKUP(VLOOKUP($A157,csapatok!$A:$BL,AE$271,FALSE),'csapat-ranglista'!$A:$CC,AE$272,FALSE)/4),0)</f>
        <v>0</v>
      </c>
      <c r="AF157" s="226">
        <f>IFERROR(IF(RIGHT(VLOOKUP($A157,csapatok!$A:$BL,AF$271,FALSE),5)="Csere",VLOOKUP(LEFT(VLOOKUP($A157,csapatok!$A:$BL,AF$271,FALSE),LEN(VLOOKUP($A157,csapatok!$A:$BL,AF$271,FALSE))-6),'csapat-ranglista'!$A:$CC,AF$272,FALSE)/8,VLOOKUP(VLOOKUP($A157,csapatok!$A:$BL,AF$271,FALSE),'csapat-ranglista'!$A:$CC,AF$272,FALSE)/4),0)</f>
        <v>0</v>
      </c>
      <c r="AG157" s="226">
        <f>IFERROR(IF(RIGHT(VLOOKUP($A157,csapatok!$A:$BL,AG$271,FALSE),5)="Csere",VLOOKUP(LEFT(VLOOKUP($A157,csapatok!$A:$BL,AG$271,FALSE),LEN(VLOOKUP($A157,csapatok!$A:$BL,AG$271,FALSE))-6),'csapat-ranglista'!$A:$CC,AG$272,FALSE)/8,VLOOKUP(VLOOKUP($A157,csapatok!$A:$BL,AG$271,FALSE),'csapat-ranglista'!$A:$CC,AG$272,FALSE)/4),0)</f>
        <v>0</v>
      </c>
      <c r="AH157" s="226">
        <f>IFERROR(IF(RIGHT(VLOOKUP($A157,csapatok!$A:$BL,AH$271,FALSE),5)="Csere",VLOOKUP(LEFT(VLOOKUP($A157,csapatok!$A:$BL,AH$271,FALSE),LEN(VLOOKUP($A157,csapatok!$A:$BL,AH$271,FALSE))-6),'csapat-ranglista'!$A:$CC,AH$272,FALSE)/8,VLOOKUP(VLOOKUP($A157,csapatok!$A:$BL,AH$271,FALSE),'csapat-ranglista'!$A:$CC,AH$272,FALSE)/4),0)</f>
        <v>0</v>
      </c>
      <c r="AI157" s="226">
        <f>IFERROR(IF(RIGHT(VLOOKUP($A157,csapatok!$A:$BL,AI$271,FALSE),5)="Csere",VLOOKUP(LEFT(VLOOKUP($A157,csapatok!$A:$BL,AI$271,FALSE),LEN(VLOOKUP($A157,csapatok!$A:$BL,AI$271,FALSE))-6),'csapat-ranglista'!$A:$CC,AI$272,FALSE)/8,VLOOKUP(VLOOKUP($A157,csapatok!$A:$BL,AI$271,FALSE),'csapat-ranglista'!$A:$CC,AI$272,FALSE)/4),0)</f>
        <v>0</v>
      </c>
      <c r="AJ157" s="226">
        <f>IFERROR(IF(RIGHT(VLOOKUP($A157,csapatok!$A:$BL,AJ$271,FALSE),5)="Csere",VLOOKUP(LEFT(VLOOKUP($A157,csapatok!$A:$BL,AJ$271,FALSE),LEN(VLOOKUP($A157,csapatok!$A:$BL,AJ$271,FALSE))-6),'csapat-ranglista'!$A:$CC,AJ$272,FALSE)/8,VLOOKUP(VLOOKUP($A157,csapatok!$A:$BL,AJ$271,FALSE),'csapat-ranglista'!$A:$CC,AJ$272,FALSE)/2),0)</f>
        <v>0</v>
      </c>
      <c r="AK157" s="226">
        <f>IFERROR(IF(RIGHT(VLOOKUP($A157,csapatok!$A:$CN,AK$271,FALSE),5)="Csere",VLOOKUP(LEFT(VLOOKUP($A157,csapatok!$A:$CN,AK$271,FALSE),LEN(VLOOKUP($A157,csapatok!$A:$CN,AK$271,FALSE))-6),'csapat-ranglista'!$A:$CC,AK$272,FALSE)/8,VLOOKUP(VLOOKUP($A157,csapatok!$A:$CN,AK$271,FALSE),'csapat-ranglista'!$A:$CC,AK$272,FALSE)/4),0)</f>
        <v>0</v>
      </c>
      <c r="AL157" s="226">
        <f>IFERROR(IF(RIGHT(VLOOKUP($A157,csapatok!$A:$CN,AL$271,FALSE),5)="Csere",VLOOKUP(LEFT(VLOOKUP($A157,csapatok!$A:$CN,AL$271,FALSE),LEN(VLOOKUP($A157,csapatok!$A:$CN,AL$271,FALSE))-6),'csapat-ranglista'!$A:$CC,AL$272,FALSE)/8,VLOOKUP(VLOOKUP($A157,csapatok!$A:$CN,AL$271,FALSE),'csapat-ranglista'!$A:$CC,AL$272,FALSE)/4),0)</f>
        <v>0</v>
      </c>
      <c r="AM157" s="226">
        <f>IFERROR(IF(RIGHT(VLOOKUP($A157,csapatok!$A:$CN,AM$271,FALSE),5)="Csere",VLOOKUP(LEFT(VLOOKUP($A157,csapatok!$A:$CN,AM$271,FALSE),LEN(VLOOKUP($A157,csapatok!$A:$CN,AM$271,FALSE))-6),'csapat-ranglista'!$A:$CC,AM$272,FALSE)/8,VLOOKUP(VLOOKUP($A157,csapatok!$A:$CN,AM$271,FALSE),'csapat-ranglista'!$A:$CC,AM$272,FALSE)/4),0)</f>
        <v>0</v>
      </c>
      <c r="AN157" s="226">
        <f>IFERROR(IF(RIGHT(VLOOKUP($A157,csapatok!$A:$CN,AN$271,FALSE),5)="Csere",VLOOKUP(LEFT(VLOOKUP($A157,csapatok!$A:$CN,AN$271,FALSE),LEN(VLOOKUP($A157,csapatok!$A:$CN,AN$271,FALSE))-6),'csapat-ranglista'!$A:$CC,AN$272,FALSE)/8,VLOOKUP(VLOOKUP($A157,csapatok!$A:$CN,AN$271,FALSE),'csapat-ranglista'!$A:$CC,AN$272,FALSE)/4),0)</f>
        <v>0</v>
      </c>
      <c r="AO157" s="226">
        <f>IFERROR(IF(RIGHT(VLOOKUP($A157,csapatok!$A:$CN,AO$271,FALSE),5)="Csere",VLOOKUP(LEFT(VLOOKUP($A157,csapatok!$A:$CN,AO$271,FALSE),LEN(VLOOKUP($A157,csapatok!$A:$CN,AO$271,FALSE))-6),'csapat-ranglista'!$A:$CC,AO$272,FALSE)/8,VLOOKUP(VLOOKUP($A157,csapatok!$A:$CN,AO$271,FALSE),'csapat-ranglista'!$A:$CC,AO$272,FALSE)/4),0)</f>
        <v>0</v>
      </c>
      <c r="AP157" s="226">
        <f>IFERROR(IF(RIGHT(VLOOKUP($A157,csapatok!$A:$CN,AP$271,FALSE),5)="Csere",VLOOKUP(LEFT(VLOOKUP($A157,csapatok!$A:$CN,AP$271,FALSE),LEN(VLOOKUP($A157,csapatok!$A:$CN,AP$271,FALSE))-6),'csapat-ranglista'!$A:$CC,AP$272,FALSE)/8,VLOOKUP(VLOOKUP($A157,csapatok!$A:$CN,AP$271,FALSE),'csapat-ranglista'!$A:$CC,AP$272,FALSE)/4),0)</f>
        <v>0</v>
      </c>
      <c r="AQ157" s="226">
        <f>IFERROR(IF(RIGHT(VLOOKUP($A157,csapatok!$A:$CN,AQ$271,FALSE),5)="Csere",VLOOKUP(LEFT(VLOOKUP($A157,csapatok!$A:$CN,AQ$271,FALSE),LEN(VLOOKUP($A157,csapatok!$A:$CN,AQ$271,FALSE))-6),'csapat-ranglista'!$A:$CC,AQ$272,FALSE)/8,VLOOKUP(VLOOKUP($A157,csapatok!$A:$CN,AQ$271,FALSE),'csapat-ranglista'!$A:$CC,AQ$272,FALSE)/4),0)</f>
        <v>0</v>
      </c>
      <c r="AR157" s="226">
        <f>IFERROR(IF(RIGHT(VLOOKUP($A157,csapatok!$A:$CN,AR$271,FALSE),5)="Csere",VLOOKUP(LEFT(VLOOKUP($A157,csapatok!$A:$CN,AR$271,FALSE),LEN(VLOOKUP($A157,csapatok!$A:$CN,AR$271,FALSE))-6),'csapat-ranglista'!$A:$CC,AR$272,FALSE)/8,VLOOKUP(VLOOKUP($A157,csapatok!$A:$CN,AR$271,FALSE),'csapat-ranglista'!$A:$CC,AR$272,FALSE)/4),0)</f>
        <v>0</v>
      </c>
      <c r="AS157" s="226">
        <f>IFERROR(IF(RIGHT(VLOOKUP($A157,csapatok!$A:$CN,AS$271,FALSE),5)="Csere",VLOOKUP(LEFT(VLOOKUP($A157,csapatok!$A:$CN,AS$271,FALSE),LEN(VLOOKUP($A157,csapatok!$A:$CN,AS$271,FALSE))-6),'csapat-ranglista'!$A:$CC,AS$272,FALSE)/8,VLOOKUP(VLOOKUP($A157,csapatok!$A:$CN,AS$271,FALSE),'csapat-ranglista'!$A:$CC,AS$272,FALSE)/4),0)</f>
        <v>0</v>
      </c>
      <c r="AT157" s="226">
        <f>IFERROR(IF(RIGHT(VLOOKUP($A157,csapatok!$A:$CN,AT$271,FALSE),5)="Csere",VLOOKUP(LEFT(VLOOKUP($A157,csapatok!$A:$CN,AT$271,FALSE),LEN(VLOOKUP($A157,csapatok!$A:$CN,AT$271,FALSE))-6),'csapat-ranglista'!$A:$CC,AT$272,FALSE)/8,VLOOKUP(VLOOKUP($A157,csapatok!$A:$CN,AT$271,FALSE),'csapat-ranglista'!$A:$CC,AT$272,FALSE)/4),0)</f>
        <v>0</v>
      </c>
      <c r="AU157" s="226">
        <f>IFERROR(IF(RIGHT(VLOOKUP($A157,csapatok!$A:$CN,AU$271,FALSE),5)="Csere",VLOOKUP(LEFT(VLOOKUP($A157,csapatok!$A:$CN,AU$271,FALSE),LEN(VLOOKUP($A157,csapatok!$A:$CN,AU$271,FALSE))-6),'csapat-ranglista'!$A:$CC,AU$272,FALSE)/8,VLOOKUP(VLOOKUP($A157,csapatok!$A:$CN,AU$271,FALSE),'csapat-ranglista'!$A:$CC,AU$272,FALSE)/4),0)</f>
        <v>1.7991735895641718</v>
      </c>
      <c r="AV157" s="226">
        <f>IFERROR(IF(RIGHT(VLOOKUP($A157,csapatok!$A:$CN,AV$271,FALSE),5)="Csere",VLOOKUP(LEFT(VLOOKUP($A157,csapatok!$A:$CN,AV$271,FALSE),LEN(VLOOKUP($A157,csapatok!$A:$CN,AV$271,FALSE))-6),'csapat-ranglista'!$A:$CC,AV$272,FALSE)/8,VLOOKUP(VLOOKUP($A157,csapatok!$A:$CN,AV$271,FALSE),'csapat-ranglista'!$A:$CC,AV$272,FALSE)/4),0)</f>
        <v>0</v>
      </c>
      <c r="AW157" s="226">
        <f>IFERROR(IF(RIGHT(VLOOKUP($A157,csapatok!$A:$CN,AW$271,FALSE),5)="Csere",VLOOKUP(LEFT(VLOOKUP($A157,csapatok!$A:$CN,AW$271,FALSE),LEN(VLOOKUP($A157,csapatok!$A:$CN,AW$271,FALSE))-6),'csapat-ranglista'!$A:$CC,AW$272,FALSE)/8,VLOOKUP(VLOOKUP($A157,csapatok!$A:$CN,AW$271,FALSE),'csapat-ranglista'!$A:$CC,AW$272,FALSE)/4),0)</f>
        <v>0</v>
      </c>
      <c r="AX157" s="226">
        <f>IFERROR(IF(RIGHT(VLOOKUP($A157,csapatok!$A:$CN,AX$271,FALSE),5)="Csere",VLOOKUP(LEFT(VLOOKUP($A157,csapatok!$A:$CN,AX$271,FALSE),LEN(VLOOKUP($A157,csapatok!$A:$CN,AX$271,FALSE))-6),'csapat-ranglista'!$A:$CC,AX$272,FALSE)/8,VLOOKUP(VLOOKUP($A157,csapatok!$A:$CN,AX$271,FALSE),'csapat-ranglista'!$A:$CC,AX$272,FALSE)/4),0)</f>
        <v>0</v>
      </c>
      <c r="AY157" s="226">
        <f>IFERROR(IF(RIGHT(VLOOKUP($A157,csapatok!$A:$GR,AY$271,FALSE),5)="Csere",VLOOKUP(LEFT(VLOOKUP($A157,csapatok!$A:$GR,AY$271,FALSE),LEN(VLOOKUP($A157,csapatok!$A:$GR,AY$271,FALSE))-6),'csapat-ranglista'!$A:$CC,AY$272,FALSE)/8,VLOOKUP(VLOOKUP($A157,csapatok!$A:$GR,AY$271,FALSE),'csapat-ranglista'!$A:$CC,AY$272,FALSE)/4),0)</f>
        <v>0</v>
      </c>
      <c r="AZ157" s="226">
        <f>IFERROR(IF(RIGHT(VLOOKUP($A157,csapatok!$A:$GR,AZ$271,FALSE),5)="Csere",VLOOKUP(LEFT(VLOOKUP($A157,csapatok!$A:$GR,AZ$271,FALSE),LEN(VLOOKUP($A157,csapatok!$A:$GR,AZ$271,FALSE))-6),'csapat-ranglista'!$A:$CC,AZ$272,FALSE)/8,VLOOKUP(VLOOKUP($A157,csapatok!$A:$GR,AZ$271,FALSE),'csapat-ranglista'!$A:$CC,AZ$272,FALSE)/4),0)</f>
        <v>0</v>
      </c>
      <c r="BA157" s="226">
        <f>IFERROR(IF(RIGHT(VLOOKUP($A157,csapatok!$A:$GR,BA$271,FALSE),5)="Csere",VLOOKUP(LEFT(VLOOKUP($A157,csapatok!$A:$GR,BA$271,FALSE),LEN(VLOOKUP($A157,csapatok!$A:$GR,BA$271,FALSE))-6),'csapat-ranglista'!$A:$CC,BA$272,FALSE)/8,VLOOKUP(VLOOKUP($A157,csapatok!$A:$GR,BA$271,FALSE),'csapat-ranglista'!$A:$CC,BA$272,FALSE)/4),0)</f>
        <v>0</v>
      </c>
      <c r="BB157" s="226">
        <f>IFERROR(IF(RIGHT(VLOOKUP($A157,csapatok!$A:$GR,BB$271,FALSE),5)="Csere",VLOOKUP(LEFT(VLOOKUP($A157,csapatok!$A:$GR,BB$271,FALSE),LEN(VLOOKUP($A157,csapatok!$A:$GR,BB$271,FALSE))-6),'csapat-ranglista'!$A:$CC,BB$272,FALSE)/8,VLOOKUP(VLOOKUP($A157,csapatok!$A:$GR,BB$271,FALSE),'csapat-ranglista'!$A:$CC,BB$272,FALSE)/4),0)</f>
        <v>0</v>
      </c>
      <c r="BC157" s="227">
        <f>versenyek!$ES$11*IFERROR(VLOOKUP(VLOOKUP($A157,versenyek!ER:ET,3,FALSE),szabalyok!$A$16:$B$23,2,FALSE)/4,0)</f>
        <v>0</v>
      </c>
      <c r="BD157" s="227">
        <f>versenyek!$EV$11*IFERROR(VLOOKUP(VLOOKUP($A157,versenyek!EU:EW,3,FALSE),szabalyok!$A$16:$B$23,2,FALSE)/4,0)</f>
        <v>0</v>
      </c>
      <c r="BE157" s="226">
        <f>IFERROR(IF(RIGHT(VLOOKUP($A157,csapatok!$A:$GR,BE$271,FALSE),5)="Csere",VLOOKUP(LEFT(VLOOKUP($A157,csapatok!$A:$GR,BE$271,FALSE),LEN(VLOOKUP($A157,csapatok!$A:$GR,BE$271,FALSE))-6),'csapat-ranglista'!$A:$CC,BE$272,FALSE)/8,VLOOKUP(VLOOKUP($A157,csapatok!$A:$GR,BE$271,FALSE),'csapat-ranglista'!$A:$CC,BE$272,FALSE)/4),0)</f>
        <v>0</v>
      </c>
      <c r="BF157" s="226">
        <f>IFERROR(IF(RIGHT(VLOOKUP($A157,csapatok!$A:$GR,BF$271,FALSE),5)="Csere",VLOOKUP(LEFT(VLOOKUP($A157,csapatok!$A:$GR,BF$271,FALSE),LEN(VLOOKUP($A157,csapatok!$A:$GR,BF$271,FALSE))-6),'csapat-ranglista'!$A:$CC,BF$272,FALSE)/8,VLOOKUP(VLOOKUP($A157,csapatok!$A:$GR,BF$271,FALSE),'csapat-ranglista'!$A:$CC,BF$272,FALSE)/4),0)</f>
        <v>0</v>
      </c>
      <c r="BG157" s="226">
        <f>IFERROR(IF(RIGHT(VLOOKUP($A157,csapatok!$A:$GR,BG$271,FALSE),5)="Csere",VLOOKUP(LEFT(VLOOKUP($A157,csapatok!$A:$GR,BG$271,FALSE),LEN(VLOOKUP($A157,csapatok!$A:$GR,BG$271,FALSE))-6),'csapat-ranglista'!$A:$CC,BG$272,FALSE)/8,VLOOKUP(VLOOKUP($A157,csapatok!$A:$GR,BG$271,FALSE),'csapat-ranglista'!$A:$CC,BG$272,FALSE)/4),0)</f>
        <v>0</v>
      </c>
      <c r="BH157" s="226">
        <f>IFERROR(IF(RIGHT(VLOOKUP($A157,csapatok!$A:$GR,BH$271,FALSE),5)="Csere",VLOOKUP(LEFT(VLOOKUP($A157,csapatok!$A:$GR,BH$271,FALSE),LEN(VLOOKUP($A157,csapatok!$A:$GR,BH$271,FALSE))-6),'csapat-ranglista'!$A:$CC,BH$272,FALSE)/8,VLOOKUP(VLOOKUP($A157,csapatok!$A:$GR,BH$271,FALSE),'csapat-ranglista'!$A:$CC,BH$272,FALSE)/4),0)</f>
        <v>0</v>
      </c>
      <c r="BI157" s="226">
        <f>IFERROR(IF(RIGHT(VLOOKUP($A157,csapatok!$A:$GR,BI$271,FALSE),5)="Csere",VLOOKUP(LEFT(VLOOKUP($A157,csapatok!$A:$GR,BI$271,FALSE),LEN(VLOOKUP($A157,csapatok!$A:$GR,BI$271,FALSE))-6),'csapat-ranglista'!$A:$CC,BI$272,FALSE)/8,VLOOKUP(VLOOKUP($A157,csapatok!$A:$GR,BI$271,FALSE),'csapat-ranglista'!$A:$CC,BI$272,FALSE)/4),0)</f>
        <v>0</v>
      </c>
      <c r="BJ157" s="226">
        <f>IFERROR(IF(RIGHT(VLOOKUP($A157,csapatok!$A:$GR,BJ$271,FALSE),5)="Csere",VLOOKUP(LEFT(VLOOKUP($A157,csapatok!$A:$GR,BJ$271,FALSE),LEN(VLOOKUP($A157,csapatok!$A:$GR,BJ$271,FALSE))-6),'csapat-ranglista'!$A:$CC,BJ$272,FALSE)/8,VLOOKUP(VLOOKUP($A157,csapatok!$A:$GR,BJ$271,FALSE),'csapat-ranglista'!$A:$CC,BJ$272,FALSE)/4),0)</f>
        <v>0</v>
      </c>
      <c r="BK157" s="226">
        <f>IFERROR(IF(RIGHT(VLOOKUP($A157,csapatok!$A:$GR,BK$271,FALSE),5)="Csere",VLOOKUP(LEFT(VLOOKUP($A157,csapatok!$A:$GR,BK$271,FALSE),LEN(VLOOKUP($A157,csapatok!$A:$GR,BK$271,FALSE))-6),'csapat-ranglista'!$A:$CC,BK$272,FALSE)/8,VLOOKUP(VLOOKUP($A157,csapatok!$A:$GR,BK$271,FALSE),'csapat-ranglista'!$A:$CC,BK$272,FALSE)/4),0)</f>
        <v>0</v>
      </c>
      <c r="BL157" s="226">
        <f>IFERROR(IF(RIGHT(VLOOKUP($A157,csapatok!$A:$GR,BL$271,FALSE),5)="Csere",VLOOKUP(LEFT(VLOOKUP($A157,csapatok!$A:$GR,BL$271,FALSE),LEN(VLOOKUP($A157,csapatok!$A:$GR,BL$271,FALSE))-6),'csapat-ranglista'!$A:$CC,BL$272,FALSE)/8,VLOOKUP(VLOOKUP($A157,csapatok!$A:$GR,BL$271,FALSE),'csapat-ranglista'!$A:$CC,BL$272,FALSE)/4),0)</f>
        <v>0</v>
      </c>
      <c r="BM157" s="226">
        <f>IFERROR(IF(RIGHT(VLOOKUP($A157,csapatok!$A:$GR,BM$271,FALSE),5)="Csere",VLOOKUP(LEFT(VLOOKUP($A157,csapatok!$A:$GR,BM$271,FALSE),LEN(VLOOKUP($A157,csapatok!$A:$GR,BM$271,FALSE))-6),'csapat-ranglista'!$A:$CC,BM$272,FALSE)/8,VLOOKUP(VLOOKUP($A157,csapatok!$A:$GR,BM$271,FALSE),'csapat-ranglista'!$A:$CC,BM$272,FALSE)/4),0)</f>
        <v>0</v>
      </c>
      <c r="BN157" s="226">
        <f>IFERROR(IF(RIGHT(VLOOKUP($A157,csapatok!$A:$GR,BN$271,FALSE),5)="Csere",VLOOKUP(LEFT(VLOOKUP($A157,csapatok!$A:$GR,BN$271,FALSE),LEN(VLOOKUP($A157,csapatok!$A:$GR,BN$271,FALSE))-6),'csapat-ranglista'!$A:$CC,BN$272,FALSE)/8,VLOOKUP(VLOOKUP($A157,csapatok!$A:$GR,BN$271,FALSE),'csapat-ranglista'!$A:$CC,BN$272,FALSE)/4),0)</f>
        <v>0</v>
      </c>
      <c r="BO157" s="226">
        <f>IFERROR(IF(RIGHT(VLOOKUP($A157,csapatok!$A:$GR,BO$271,FALSE),5)="Csere",VLOOKUP(LEFT(VLOOKUP($A157,csapatok!$A:$GR,BO$271,FALSE),LEN(VLOOKUP($A157,csapatok!$A:$GR,BO$271,FALSE))-6),'csapat-ranglista'!$A:$CC,BO$272,FALSE)/8,VLOOKUP(VLOOKUP($A157,csapatok!$A:$GR,BO$271,FALSE),'csapat-ranglista'!$A:$CC,BO$272,FALSE)/4),0)</f>
        <v>0</v>
      </c>
      <c r="BP157" s="226">
        <f>IFERROR(IF(RIGHT(VLOOKUP($A157,csapatok!$A:$GR,BP$271,FALSE),5)="Csere",VLOOKUP(LEFT(VLOOKUP($A157,csapatok!$A:$GR,BP$271,FALSE),LEN(VLOOKUP($A157,csapatok!$A:$GR,BP$271,FALSE))-6),'csapat-ranglista'!$A:$CC,BP$272,FALSE)/8,VLOOKUP(VLOOKUP($A157,csapatok!$A:$GR,BP$271,FALSE),'csapat-ranglista'!$A:$CC,BP$272,FALSE)/4),0)</f>
        <v>0</v>
      </c>
      <c r="BQ157" s="226">
        <f>IFERROR(IF(RIGHT(VLOOKUP($A157,csapatok!$A:$GR,BQ$271,FALSE),5)="Csere",VLOOKUP(LEFT(VLOOKUP($A157,csapatok!$A:$GR,BQ$271,FALSE),LEN(VLOOKUP($A157,csapatok!$A:$GR,BQ$271,FALSE))-6),'csapat-ranglista'!$A:$CC,BQ$272,FALSE)/8,VLOOKUP(VLOOKUP($A157,csapatok!$A:$GR,BQ$271,FALSE),'csapat-ranglista'!$A:$CC,BQ$272,FALSE)/4),0)</f>
        <v>0</v>
      </c>
      <c r="BR157" s="226">
        <f>IFERROR(IF(RIGHT(VLOOKUP($A157,csapatok!$A:$GR,BR$271,FALSE),5)="Csere",VLOOKUP(LEFT(VLOOKUP($A157,csapatok!$A:$GR,BR$271,FALSE),LEN(VLOOKUP($A157,csapatok!$A:$GR,BR$271,FALSE))-6),'csapat-ranglista'!$A:$CC,BR$272,FALSE)/8,VLOOKUP(VLOOKUP($A157,csapatok!$A:$GR,BR$271,FALSE),'csapat-ranglista'!$A:$CC,BR$272,FALSE)/4),0)</f>
        <v>0</v>
      </c>
      <c r="BS157" s="226">
        <f>IFERROR(IF(RIGHT(VLOOKUP($A157,csapatok!$A:$GR,BS$271,FALSE),5)="Csere",VLOOKUP(LEFT(VLOOKUP($A157,csapatok!$A:$GR,BS$271,FALSE),LEN(VLOOKUP($A157,csapatok!$A:$GR,BS$271,FALSE))-6),'csapat-ranglista'!$A:$CC,BS$272,FALSE)/8,VLOOKUP(VLOOKUP($A157,csapatok!$A:$GR,BS$271,FALSE),'csapat-ranglista'!$A:$CC,BS$272,FALSE)/4),0)</f>
        <v>0</v>
      </c>
      <c r="BT157" s="226">
        <f>IFERROR(IF(RIGHT(VLOOKUP($A157,csapatok!$A:$GR,BT$271,FALSE),5)="Csere",VLOOKUP(LEFT(VLOOKUP($A157,csapatok!$A:$GR,BT$271,FALSE),LEN(VLOOKUP($A157,csapatok!$A:$GR,BT$271,FALSE))-6),'csapat-ranglista'!$A:$CC,BT$272,FALSE)/8,VLOOKUP(VLOOKUP($A157,csapatok!$A:$GR,BT$271,FALSE),'csapat-ranglista'!$A:$CC,BT$272,FALSE)/4),0)</f>
        <v>0</v>
      </c>
      <c r="BU157" s="226">
        <f>IFERROR(IF(RIGHT(VLOOKUP($A157,csapatok!$A:$GR,BU$271,FALSE),5)="Csere",VLOOKUP(LEFT(VLOOKUP($A157,csapatok!$A:$GR,BU$271,FALSE),LEN(VLOOKUP($A157,csapatok!$A:$GR,BU$271,FALSE))-6),'csapat-ranglista'!$A:$CC,BU$272,FALSE)/8,VLOOKUP(VLOOKUP($A157,csapatok!$A:$GR,BU$271,FALSE),'csapat-ranglista'!$A:$CC,BU$272,FALSE)/4),0)</f>
        <v>0</v>
      </c>
      <c r="BV157" s="226">
        <f>IFERROR(IF(RIGHT(VLOOKUP($A157,csapatok!$A:$GR,BV$271,FALSE),5)="Csere",VLOOKUP(LEFT(VLOOKUP($A157,csapatok!$A:$GR,BV$271,FALSE),LEN(VLOOKUP($A157,csapatok!$A:$GR,BV$271,FALSE))-6),'csapat-ranglista'!$A:$CC,BV$272,FALSE)/8,VLOOKUP(VLOOKUP($A157,csapatok!$A:$GR,BV$271,FALSE),'csapat-ranglista'!$A:$CC,BV$272,FALSE)/4),0)</f>
        <v>0</v>
      </c>
      <c r="BW157" s="226">
        <f>IFERROR(IF(RIGHT(VLOOKUP($A157,csapatok!$A:$GR,BW$271,FALSE),5)="Csere",VLOOKUP(LEFT(VLOOKUP($A157,csapatok!$A:$GR,BW$271,FALSE),LEN(VLOOKUP($A157,csapatok!$A:$GR,BW$271,FALSE))-6),'csapat-ranglista'!$A:$CC,BW$272,FALSE)/8,VLOOKUP(VLOOKUP($A157,csapatok!$A:$GR,BW$271,FALSE),'csapat-ranglista'!$A:$CC,BW$272,FALSE)/4),0)</f>
        <v>0</v>
      </c>
      <c r="BX157" s="226">
        <f>IFERROR(IF(RIGHT(VLOOKUP($A157,csapatok!$A:$GR,BX$271,FALSE),5)="Csere",VLOOKUP(LEFT(VLOOKUP($A157,csapatok!$A:$GR,BX$271,FALSE),LEN(VLOOKUP($A157,csapatok!$A:$GR,BX$271,FALSE))-6),'csapat-ranglista'!$A:$CC,BX$272,FALSE)/8,VLOOKUP(VLOOKUP($A157,csapatok!$A:$GR,BX$271,FALSE),'csapat-ranglista'!$A:$CC,BX$272,FALSE)/4),0)</f>
        <v>0</v>
      </c>
      <c r="BY157" s="226">
        <f>IFERROR(IF(RIGHT(VLOOKUP($A157,csapatok!$A:$GR,BY$271,FALSE),5)="Csere",VLOOKUP(LEFT(VLOOKUP($A157,csapatok!$A:$GR,BY$271,FALSE),LEN(VLOOKUP($A157,csapatok!$A:$GR,BY$271,FALSE))-6),'csapat-ranglista'!$A:$CC,BY$272,FALSE)/8,VLOOKUP(VLOOKUP($A157,csapatok!$A:$GR,BY$271,FALSE),'csapat-ranglista'!$A:$CC,BY$272,FALSE)/4),0)</f>
        <v>0</v>
      </c>
      <c r="BZ157" s="226">
        <f>IFERROR(IF(RIGHT(VLOOKUP($A157,csapatok!$A:$GR,BZ$271,FALSE),5)="Csere",VLOOKUP(LEFT(VLOOKUP($A157,csapatok!$A:$GR,BZ$271,FALSE),LEN(VLOOKUP($A157,csapatok!$A:$GR,BZ$271,FALSE))-6),'csapat-ranglista'!$A:$CC,BZ$272,FALSE)/8,VLOOKUP(VLOOKUP($A157,csapatok!$A:$GR,BZ$271,FALSE),'csapat-ranglista'!$A:$CC,BZ$272,FALSE)/4),0)</f>
        <v>0</v>
      </c>
      <c r="CA157" s="226">
        <f>IFERROR(IF(RIGHT(VLOOKUP($A157,csapatok!$A:$GR,CA$271,FALSE),5)="Csere",VLOOKUP(LEFT(VLOOKUP($A157,csapatok!$A:$GR,CA$271,FALSE),LEN(VLOOKUP($A157,csapatok!$A:$GR,CA$271,FALSE))-6),'csapat-ranglista'!$A:$CC,CA$272,FALSE)/8,VLOOKUP(VLOOKUP($A157,csapatok!$A:$GR,CA$271,FALSE),'csapat-ranglista'!$A:$CC,CA$272,FALSE)/4),0)</f>
        <v>0</v>
      </c>
      <c r="CB157" s="226">
        <f>IFERROR(IF(RIGHT(VLOOKUP($A157,csapatok!$A:$GR,CB$271,FALSE),5)="Csere",VLOOKUP(LEFT(VLOOKUP($A157,csapatok!$A:$GR,CB$271,FALSE),LEN(VLOOKUP($A157,csapatok!$A:$GR,CB$271,FALSE))-6),'csapat-ranglista'!$A:$CC,CB$272,FALSE)/8,VLOOKUP(VLOOKUP($A157,csapatok!$A:$GR,CB$271,FALSE),'csapat-ranglista'!$A:$CC,CB$272,FALSE)/4),0)</f>
        <v>0</v>
      </c>
      <c r="CC157" s="226">
        <f>IFERROR(IF(RIGHT(VLOOKUP($A157,csapatok!$A:$GR,CC$271,FALSE),5)="Csere",VLOOKUP(LEFT(VLOOKUP($A157,csapatok!$A:$GR,CC$271,FALSE),LEN(VLOOKUP($A157,csapatok!$A:$GR,CC$271,FALSE))-6),'csapat-ranglista'!$A:$CC,CC$272,FALSE)/8,VLOOKUP(VLOOKUP($A157,csapatok!$A:$GR,CC$271,FALSE),'csapat-ranglista'!$A:$CC,CC$272,FALSE)/4),0)</f>
        <v>0</v>
      </c>
      <c r="CD157" s="226">
        <f>IFERROR(IF(RIGHT(VLOOKUP($A157,csapatok!$A:$GR,CD$271,FALSE),5)="Csere",VLOOKUP(LEFT(VLOOKUP($A157,csapatok!$A:$GR,CD$271,FALSE),LEN(VLOOKUP($A157,csapatok!$A:$GR,CD$271,FALSE))-6),'csapat-ranglista'!$A:$CC,CD$272,FALSE)/8,VLOOKUP(VLOOKUP($A157,csapatok!$A:$GR,CD$271,FALSE),'csapat-ranglista'!$A:$CC,CD$272,FALSE)/4),0)</f>
        <v>0</v>
      </c>
      <c r="CE157" s="226">
        <f>IFERROR(IF(RIGHT(VLOOKUP($A157,csapatok!$A:$GR,CE$271,FALSE),5)="Csere",VLOOKUP(LEFT(VLOOKUP($A157,csapatok!$A:$GR,CE$271,FALSE),LEN(VLOOKUP($A157,csapatok!$A:$GR,CE$271,FALSE))-6),'csapat-ranglista'!$A:$CC,CE$272,FALSE)/8,VLOOKUP(VLOOKUP($A157,csapatok!$A:$GR,CE$271,FALSE),'csapat-ranglista'!$A:$CC,CE$272,FALSE)/4),0)</f>
        <v>0</v>
      </c>
      <c r="CF157" s="226">
        <f>IFERROR(IF(RIGHT(VLOOKUP($A157,csapatok!$A:$GR,CF$271,FALSE),5)="Csere",VLOOKUP(LEFT(VLOOKUP($A157,csapatok!$A:$GR,CF$271,FALSE),LEN(VLOOKUP($A157,csapatok!$A:$GR,CF$271,FALSE))-6),'csapat-ranglista'!$A:$CC,CF$272,FALSE)/8,VLOOKUP(VLOOKUP($A157,csapatok!$A:$GR,CF$271,FALSE),'csapat-ranglista'!$A:$CC,CF$272,FALSE)/4),0)</f>
        <v>0</v>
      </c>
      <c r="CG157" s="226">
        <f>IFERROR(IF(RIGHT(VLOOKUP($A157,csapatok!$A:$GR,CG$271,FALSE),5)="Csere",VLOOKUP(LEFT(VLOOKUP($A157,csapatok!$A:$GR,CG$271,FALSE),LEN(VLOOKUP($A157,csapatok!$A:$GR,CG$271,FALSE))-6),'csapat-ranglista'!$A:$CC,CG$272,FALSE)/8,VLOOKUP(VLOOKUP($A157,csapatok!$A:$GR,CG$271,FALSE),'csapat-ranglista'!$A:$CC,CG$272,FALSE)/4),0)</f>
        <v>0</v>
      </c>
      <c r="CH157" s="226">
        <f>IFERROR(IF(RIGHT(VLOOKUP($A157,csapatok!$A:$GR,CH$271,FALSE),5)="Csere",VLOOKUP(LEFT(VLOOKUP($A157,csapatok!$A:$GR,CH$271,FALSE),LEN(VLOOKUP($A157,csapatok!$A:$GR,CH$271,FALSE))-6),'csapat-ranglista'!$A:$CC,CH$272,FALSE)/8,VLOOKUP(VLOOKUP($A157,csapatok!$A:$GR,CH$271,FALSE),'csapat-ranglista'!$A:$CC,CH$272,FALSE)/4),0)</f>
        <v>0</v>
      </c>
      <c r="CI157" s="226">
        <f>IFERROR(IF(RIGHT(VLOOKUP($A157,csapatok!$A:$GR,CI$271,FALSE),5)="Csere",VLOOKUP(LEFT(VLOOKUP($A157,csapatok!$A:$GR,CI$271,FALSE),LEN(VLOOKUP($A157,csapatok!$A:$GR,CI$271,FALSE))-6),'csapat-ranglista'!$A:$CC,CI$272,FALSE)/8,VLOOKUP(VLOOKUP($A157,csapatok!$A:$GR,CI$271,FALSE),'csapat-ranglista'!$A:$CC,CI$272,FALSE)/4),0)</f>
        <v>0</v>
      </c>
      <c r="CJ157" s="227">
        <f>versenyek!$IQ$11*IFERROR(VLOOKUP(VLOOKUP($A157,versenyek!IP:IR,3,FALSE),szabalyok!$A$16:$B$23,2,FALSE)/4,0)</f>
        <v>0</v>
      </c>
      <c r="CK157" s="227">
        <f>versenyek!$IT$11*IFERROR(VLOOKUP(VLOOKUP($A157,versenyek!IS:IU,3,FALSE),szabalyok!$A$16:$B$23,2,FALSE)/4,0)</f>
        <v>0</v>
      </c>
      <c r="CL157" s="226"/>
      <c r="CM157" s="250">
        <f t="shared" si="6"/>
        <v>0</v>
      </c>
    </row>
    <row r="158" spans="1:91">
      <c r="A158" s="32" t="s">
        <v>128</v>
      </c>
      <c r="B158" s="132"/>
      <c r="C158" s="133" t="str">
        <f t="shared" si="7"/>
        <v/>
      </c>
      <c r="D158" s="32" t="s">
        <v>101</v>
      </c>
      <c r="E158" s="47">
        <v>0</v>
      </c>
      <c r="F158" s="32">
        <v>0</v>
      </c>
      <c r="G158" s="32">
        <v>0</v>
      </c>
      <c r="H158" s="32">
        <v>0</v>
      </c>
      <c r="I158" s="32">
        <v>0</v>
      </c>
      <c r="J158" s="32">
        <v>0</v>
      </c>
      <c r="K158" s="32">
        <v>0</v>
      </c>
      <c r="L158" s="32">
        <v>0</v>
      </c>
      <c r="M158" s="32">
        <v>0</v>
      </c>
      <c r="N158" s="32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0</v>
      </c>
      <c r="T158" s="32">
        <v>0</v>
      </c>
      <c r="U158" s="32">
        <v>0</v>
      </c>
      <c r="V158" s="32">
        <v>0</v>
      </c>
      <c r="W158" s="32">
        <v>0</v>
      </c>
      <c r="X158" s="32">
        <f>IFERROR(IF(RIGHT(VLOOKUP($A158,csapatok!$A:$BL,X$271,FALSE),5)="Csere",VLOOKUP(LEFT(VLOOKUP($A158,csapatok!$A:$BL,X$271,FALSE),LEN(VLOOKUP($A158,csapatok!$A:$BL,X$271,FALSE))-6),'csapat-ranglista'!$A:$CC,X$272,FALSE)/8,VLOOKUP(VLOOKUP($A158,csapatok!$A:$BL,X$271,FALSE),'csapat-ranglista'!$A:$CC,X$272,FALSE)/4),0)</f>
        <v>0</v>
      </c>
      <c r="Y158" s="32">
        <f>IFERROR(IF(RIGHT(VLOOKUP($A158,csapatok!$A:$BL,Y$271,FALSE),5)="Csere",VLOOKUP(LEFT(VLOOKUP($A158,csapatok!$A:$BL,Y$271,FALSE),LEN(VLOOKUP($A158,csapatok!$A:$BL,Y$271,FALSE))-6),'csapat-ranglista'!$A:$CC,Y$272,FALSE)/8,VLOOKUP(VLOOKUP($A158,csapatok!$A:$BL,Y$271,FALSE),'csapat-ranglista'!$A:$CC,Y$272,FALSE)/4),0)</f>
        <v>0</v>
      </c>
      <c r="Z158" s="32">
        <f>IFERROR(IF(RIGHT(VLOOKUP($A158,csapatok!$A:$BL,Z$271,FALSE),5)="Csere",VLOOKUP(LEFT(VLOOKUP($A158,csapatok!$A:$BL,Z$271,FALSE),LEN(VLOOKUP($A158,csapatok!$A:$BL,Z$271,FALSE))-6),'csapat-ranglista'!$A:$CC,Z$272,FALSE)/8,VLOOKUP(VLOOKUP($A158,csapatok!$A:$BL,Z$271,FALSE),'csapat-ranglista'!$A:$CC,Z$272,FALSE)/4),0)</f>
        <v>0</v>
      </c>
      <c r="AA158" s="32">
        <f>IFERROR(IF(RIGHT(VLOOKUP($A158,csapatok!$A:$BL,AA$271,FALSE),5)="Csere",VLOOKUP(LEFT(VLOOKUP($A158,csapatok!$A:$BL,AA$271,FALSE),LEN(VLOOKUP($A158,csapatok!$A:$BL,AA$271,FALSE))-6),'csapat-ranglista'!$A:$CC,AA$272,FALSE)/8,VLOOKUP(VLOOKUP($A158,csapatok!$A:$BL,AA$271,FALSE),'csapat-ranglista'!$A:$CC,AA$272,FALSE)/4),0)</f>
        <v>0</v>
      </c>
      <c r="AB158" s="226">
        <f>IFERROR(IF(RIGHT(VLOOKUP($A158,csapatok!$A:$BL,AB$271,FALSE),5)="Csere",VLOOKUP(LEFT(VLOOKUP($A158,csapatok!$A:$BL,AB$271,FALSE),LEN(VLOOKUP($A158,csapatok!$A:$BL,AB$271,FALSE))-6),'csapat-ranglista'!$A:$CC,AB$272,FALSE)/8,VLOOKUP(VLOOKUP($A158,csapatok!$A:$BL,AB$271,FALSE),'csapat-ranglista'!$A:$CC,AB$272,FALSE)/4),0)</f>
        <v>0</v>
      </c>
      <c r="AC158" s="226">
        <f>IFERROR(IF(RIGHT(VLOOKUP($A158,csapatok!$A:$BL,AC$271,FALSE),5)="Csere",VLOOKUP(LEFT(VLOOKUP($A158,csapatok!$A:$BL,AC$271,FALSE),LEN(VLOOKUP($A158,csapatok!$A:$BL,AC$271,FALSE))-6),'csapat-ranglista'!$A:$CC,AC$272,FALSE)/8,VLOOKUP(VLOOKUP($A158,csapatok!$A:$BL,AC$271,FALSE),'csapat-ranglista'!$A:$CC,AC$272,FALSE)/4),0)</f>
        <v>0</v>
      </c>
      <c r="AD158" s="226">
        <f>IFERROR(IF(RIGHT(VLOOKUP($A158,csapatok!$A:$BL,AD$271,FALSE),5)="Csere",VLOOKUP(LEFT(VLOOKUP($A158,csapatok!$A:$BL,AD$271,FALSE),LEN(VLOOKUP($A158,csapatok!$A:$BL,AD$271,FALSE))-6),'csapat-ranglista'!$A:$CC,AD$272,FALSE)/8,VLOOKUP(VLOOKUP($A158,csapatok!$A:$BL,AD$271,FALSE),'csapat-ranglista'!$A:$CC,AD$272,FALSE)/4),0)</f>
        <v>0</v>
      </c>
      <c r="AE158" s="226">
        <f>IFERROR(IF(RIGHT(VLOOKUP($A158,csapatok!$A:$BL,AE$271,FALSE),5)="Csere",VLOOKUP(LEFT(VLOOKUP($A158,csapatok!$A:$BL,AE$271,FALSE),LEN(VLOOKUP($A158,csapatok!$A:$BL,AE$271,FALSE))-6),'csapat-ranglista'!$A:$CC,AE$272,FALSE)/8,VLOOKUP(VLOOKUP($A158,csapatok!$A:$BL,AE$271,FALSE),'csapat-ranglista'!$A:$CC,AE$272,FALSE)/4),0)</f>
        <v>0</v>
      </c>
      <c r="AF158" s="226">
        <f>IFERROR(IF(RIGHT(VLOOKUP($A158,csapatok!$A:$BL,AF$271,FALSE),5)="Csere",VLOOKUP(LEFT(VLOOKUP($A158,csapatok!$A:$BL,AF$271,FALSE),LEN(VLOOKUP($A158,csapatok!$A:$BL,AF$271,FALSE))-6),'csapat-ranglista'!$A:$CC,AF$272,FALSE)/8,VLOOKUP(VLOOKUP($A158,csapatok!$A:$BL,AF$271,FALSE),'csapat-ranglista'!$A:$CC,AF$272,FALSE)/4),0)</f>
        <v>0</v>
      </c>
      <c r="AG158" s="226">
        <f>IFERROR(IF(RIGHT(VLOOKUP($A158,csapatok!$A:$BL,AG$271,FALSE),5)="Csere",VLOOKUP(LEFT(VLOOKUP($A158,csapatok!$A:$BL,AG$271,FALSE),LEN(VLOOKUP($A158,csapatok!$A:$BL,AG$271,FALSE))-6),'csapat-ranglista'!$A:$CC,AG$272,FALSE)/8,VLOOKUP(VLOOKUP($A158,csapatok!$A:$BL,AG$271,FALSE),'csapat-ranglista'!$A:$CC,AG$272,FALSE)/4),0)</f>
        <v>0</v>
      </c>
      <c r="AH158" s="226">
        <f>IFERROR(IF(RIGHT(VLOOKUP($A158,csapatok!$A:$BL,AH$271,FALSE),5)="Csere",VLOOKUP(LEFT(VLOOKUP($A158,csapatok!$A:$BL,AH$271,FALSE),LEN(VLOOKUP($A158,csapatok!$A:$BL,AH$271,FALSE))-6),'csapat-ranglista'!$A:$CC,AH$272,FALSE)/8,VLOOKUP(VLOOKUP($A158,csapatok!$A:$BL,AH$271,FALSE),'csapat-ranglista'!$A:$CC,AH$272,FALSE)/4),0)</f>
        <v>0</v>
      </c>
      <c r="AI158" s="226">
        <f>IFERROR(IF(RIGHT(VLOOKUP($A158,csapatok!$A:$BL,AI$271,FALSE),5)="Csere",VLOOKUP(LEFT(VLOOKUP($A158,csapatok!$A:$BL,AI$271,FALSE),LEN(VLOOKUP($A158,csapatok!$A:$BL,AI$271,FALSE))-6),'csapat-ranglista'!$A:$CC,AI$272,FALSE)/8,VLOOKUP(VLOOKUP($A158,csapatok!$A:$BL,AI$271,FALSE),'csapat-ranglista'!$A:$CC,AI$272,FALSE)/4),0)</f>
        <v>0</v>
      </c>
      <c r="AJ158" s="226">
        <f>IFERROR(IF(RIGHT(VLOOKUP($A158,csapatok!$A:$BL,AJ$271,FALSE),5)="Csere",VLOOKUP(LEFT(VLOOKUP($A158,csapatok!$A:$BL,AJ$271,FALSE),LEN(VLOOKUP($A158,csapatok!$A:$BL,AJ$271,FALSE))-6),'csapat-ranglista'!$A:$CC,AJ$272,FALSE)/8,VLOOKUP(VLOOKUP($A158,csapatok!$A:$BL,AJ$271,FALSE),'csapat-ranglista'!$A:$CC,AJ$272,FALSE)/2),0)</f>
        <v>0</v>
      </c>
      <c r="AK158" s="226">
        <f>IFERROR(IF(RIGHT(VLOOKUP($A158,csapatok!$A:$CN,AK$271,FALSE),5)="Csere",VLOOKUP(LEFT(VLOOKUP($A158,csapatok!$A:$CN,AK$271,FALSE),LEN(VLOOKUP($A158,csapatok!$A:$CN,AK$271,FALSE))-6),'csapat-ranglista'!$A:$CC,AK$272,FALSE)/8,VLOOKUP(VLOOKUP($A158,csapatok!$A:$CN,AK$271,FALSE),'csapat-ranglista'!$A:$CC,AK$272,FALSE)/4),0)</f>
        <v>0</v>
      </c>
      <c r="AL158" s="226">
        <f>IFERROR(IF(RIGHT(VLOOKUP($A158,csapatok!$A:$CN,AL$271,FALSE),5)="Csere",VLOOKUP(LEFT(VLOOKUP($A158,csapatok!$A:$CN,AL$271,FALSE),LEN(VLOOKUP($A158,csapatok!$A:$CN,AL$271,FALSE))-6),'csapat-ranglista'!$A:$CC,AL$272,FALSE)/8,VLOOKUP(VLOOKUP($A158,csapatok!$A:$CN,AL$271,FALSE),'csapat-ranglista'!$A:$CC,AL$272,FALSE)/4),0)</f>
        <v>0</v>
      </c>
      <c r="AM158" s="226">
        <f>IFERROR(IF(RIGHT(VLOOKUP($A158,csapatok!$A:$CN,AM$271,FALSE),5)="Csere",VLOOKUP(LEFT(VLOOKUP($A158,csapatok!$A:$CN,AM$271,FALSE),LEN(VLOOKUP($A158,csapatok!$A:$CN,AM$271,FALSE))-6),'csapat-ranglista'!$A:$CC,AM$272,FALSE)/8,VLOOKUP(VLOOKUP($A158,csapatok!$A:$CN,AM$271,FALSE),'csapat-ranglista'!$A:$CC,AM$272,FALSE)/4),0)</f>
        <v>0</v>
      </c>
      <c r="AN158" s="226">
        <f>IFERROR(IF(RIGHT(VLOOKUP($A158,csapatok!$A:$CN,AN$271,FALSE),5)="Csere",VLOOKUP(LEFT(VLOOKUP($A158,csapatok!$A:$CN,AN$271,FALSE),LEN(VLOOKUP($A158,csapatok!$A:$CN,AN$271,FALSE))-6),'csapat-ranglista'!$A:$CC,AN$272,FALSE)/8,VLOOKUP(VLOOKUP($A158,csapatok!$A:$CN,AN$271,FALSE),'csapat-ranglista'!$A:$CC,AN$272,FALSE)/4),0)</f>
        <v>0</v>
      </c>
      <c r="AO158" s="226">
        <f>IFERROR(IF(RIGHT(VLOOKUP($A158,csapatok!$A:$CN,AO$271,FALSE),5)="Csere",VLOOKUP(LEFT(VLOOKUP($A158,csapatok!$A:$CN,AO$271,FALSE),LEN(VLOOKUP($A158,csapatok!$A:$CN,AO$271,FALSE))-6),'csapat-ranglista'!$A:$CC,AO$272,FALSE)/8,VLOOKUP(VLOOKUP($A158,csapatok!$A:$CN,AO$271,FALSE),'csapat-ranglista'!$A:$CC,AO$272,FALSE)/4),0)</f>
        <v>0</v>
      </c>
      <c r="AP158" s="226">
        <f>IFERROR(IF(RIGHT(VLOOKUP($A158,csapatok!$A:$CN,AP$271,FALSE),5)="Csere",VLOOKUP(LEFT(VLOOKUP($A158,csapatok!$A:$CN,AP$271,FALSE),LEN(VLOOKUP($A158,csapatok!$A:$CN,AP$271,FALSE))-6),'csapat-ranglista'!$A:$CC,AP$272,FALSE)/8,VLOOKUP(VLOOKUP($A158,csapatok!$A:$CN,AP$271,FALSE),'csapat-ranglista'!$A:$CC,AP$272,FALSE)/4),0)</f>
        <v>0</v>
      </c>
      <c r="AQ158" s="226">
        <f>IFERROR(IF(RIGHT(VLOOKUP($A158,csapatok!$A:$CN,AQ$271,FALSE),5)="Csere",VLOOKUP(LEFT(VLOOKUP($A158,csapatok!$A:$CN,AQ$271,FALSE),LEN(VLOOKUP($A158,csapatok!$A:$CN,AQ$271,FALSE))-6),'csapat-ranglista'!$A:$CC,AQ$272,FALSE)/8,VLOOKUP(VLOOKUP($A158,csapatok!$A:$CN,AQ$271,FALSE),'csapat-ranglista'!$A:$CC,AQ$272,FALSE)/4),0)</f>
        <v>0</v>
      </c>
      <c r="AR158" s="226">
        <f>IFERROR(IF(RIGHT(VLOOKUP($A158,csapatok!$A:$CN,AR$271,FALSE),5)="Csere",VLOOKUP(LEFT(VLOOKUP($A158,csapatok!$A:$CN,AR$271,FALSE),LEN(VLOOKUP($A158,csapatok!$A:$CN,AR$271,FALSE))-6),'csapat-ranglista'!$A:$CC,AR$272,FALSE)/8,VLOOKUP(VLOOKUP($A158,csapatok!$A:$CN,AR$271,FALSE),'csapat-ranglista'!$A:$CC,AR$272,FALSE)/4),0)</f>
        <v>0</v>
      </c>
      <c r="AS158" s="226">
        <f>IFERROR(IF(RIGHT(VLOOKUP($A158,csapatok!$A:$CN,AS$271,FALSE),5)="Csere",VLOOKUP(LEFT(VLOOKUP($A158,csapatok!$A:$CN,AS$271,FALSE),LEN(VLOOKUP($A158,csapatok!$A:$CN,AS$271,FALSE))-6),'csapat-ranglista'!$A:$CC,AS$272,FALSE)/8,VLOOKUP(VLOOKUP($A158,csapatok!$A:$CN,AS$271,FALSE),'csapat-ranglista'!$A:$CC,AS$272,FALSE)/4),0)</f>
        <v>0</v>
      </c>
      <c r="AT158" s="226">
        <f>IFERROR(IF(RIGHT(VLOOKUP($A158,csapatok!$A:$CN,AT$271,FALSE),5)="Csere",VLOOKUP(LEFT(VLOOKUP($A158,csapatok!$A:$CN,AT$271,FALSE),LEN(VLOOKUP($A158,csapatok!$A:$CN,AT$271,FALSE))-6),'csapat-ranglista'!$A:$CC,AT$272,FALSE)/8,VLOOKUP(VLOOKUP($A158,csapatok!$A:$CN,AT$271,FALSE),'csapat-ranglista'!$A:$CC,AT$272,FALSE)/4),0)</f>
        <v>0</v>
      </c>
      <c r="AU158" s="226">
        <f>IFERROR(IF(RIGHT(VLOOKUP($A158,csapatok!$A:$CN,AU$271,FALSE),5)="Csere",VLOOKUP(LEFT(VLOOKUP($A158,csapatok!$A:$CN,AU$271,FALSE),LEN(VLOOKUP($A158,csapatok!$A:$CN,AU$271,FALSE))-6),'csapat-ranglista'!$A:$CC,AU$272,FALSE)/8,VLOOKUP(VLOOKUP($A158,csapatok!$A:$CN,AU$271,FALSE),'csapat-ranglista'!$A:$CC,AU$272,FALSE)/4),0)</f>
        <v>0</v>
      </c>
      <c r="AV158" s="226">
        <f>IFERROR(IF(RIGHT(VLOOKUP($A158,csapatok!$A:$CN,AV$271,FALSE),5)="Csere",VLOOKUP(LEFT(VLOOKUP($A158,csapatok!$A:$CN,AV$271,FALSE),LEN(VLOOKUP($A158,csapatok!$A:$CN,AV$271,FALSE))-6),'csapat-ranglista'!$A:$CC,AV$272,FALSE)/8,VLOOKUP(VLOOKUP($A158,csapatok!$A:$CN,AV$271,FALSE),'csapat-ranglista'!$A:$CC,AV$272,FALSE)/4),0)</f>
        <v>0</v>
      </c>
      <c r="AW158" s="226">
        <f>IFERROR(IF(RIGHT(VLOOKUP($A158,csapatok!$A:$CN,AW$271,FALSE),5)="Csere",VLOOKUP(LEFT(VLOOKUP($A158,csapatok!$A:$CN,AW$271,FALSE),LEN(VLOOKUP($A158,csapatok!$A:$CN,AW$271,FALSE))-6),'csapat-ranglista'!$A:$CC,AW$272,FALSE)/8,VLOOKUP(VLOOKUP($A158,csapatok!$A:$CN,AW$271,FALSE),'csapat-ranglista'!$A:$CC,AW$272,FALSE)/4),0)</f>
        <v>0</v>
      </c>
      <c r="AX158" s="226">
        <f>IFERROR(IF(RIGHT(VLOOKUP($A158,csapatok!$A:$CN,AX$271,FALSE),5)="Csere",VLOOKUP(LEFT(VLOOKUP($A158,csapatok!$A:$CN,AX$271,FALSE),LEN(VLOOKUP($A158,csapatok!$A:$CN,AX$271,FALSE))-6),'csapat-ranglista'!$A:$CC,AX$272,FALSE)/8,VLOOKUP(VLOOKUP($A158,csapatok!$A:$CN,AX$271,FALSE),'csapat-ranglista'!$A:$CC,AX$272,FALSE)/4),0)</f>
        <v>0</v>
      </c>
      <c r="AY158" s="226">
        <f>IFERROR(IF(RIGHT(VLOOKUP($A158,csapatok!$A:$GR,AY$271,FALSE),5)="Csere",VLOOKUP(LEFT(VLOOKUP($A158,csapatok!$A:$GR,AY$271,FALSE),LEN(VLOOKUP($A158,csapatok!$A:$GR,AY$271,FALSE))-6),'csapat-ranglista'!$A:$CC,AY$272,FALSE)/8,VLOOKUP(VLOOKUP($A158,csapatok!$A:$GR,AY$271,FALSE),'csapat-ranglista'!$A:$CC,AY$272,FALSE)/4),0)</f>
        <v>0</v>
      </c>
      <c r="AZ158" s="226">
        <f>IFERROR(IF(RIGHT(VLOOKUP($A158,csapatok!$A:$GR,AZ$271,FALSE),5)="Csere",VLOOKUP(LEFT(VLOOKUP($A158,csapatok!$A:$GR,AZ$271,FALSE),LEN(VLOOKUP($A158,csapatok!$A:$GR,AZ$271,FALSE))-6),'csapat-ranglista'!$A:$CC,AZ$272,FALSE)/8,VLOOKUP(VLOOKUP($A158,csapatok!$A:$GR,AZ$271,FALSE),'csapat-ranglista'!$A:$CC,AZ$272,FALSE)/4),0)</f>
        <v>0</v>
      </c>
      <c r="BA158" s="226">
        <f>IFERROR(IF(RIGHT(VLOOKUP($A158,csapatok!$A:$GR,BA$271,FALSE),5)="Csere",VLOOKUP(LEFT(VLOOKUP($A158,csapatok!$A:$GR,BA$271,FALSE),LEN(VLOOKUP($A158,csapatok!$A:$GR,BA$271,FALSE))-6),'csapat-ranglista'!$A:$CC,BA$272,FALSE)/8,VLOOKUP(VLOOKUP($A158,csapatok!$A:$GR,BA$271,FALSE),'csapat-ranglista'!$A:$CC,BA$272,FALSE)/4),0)</f>
        <v>0</v>
      </c>
      <c r="BB158" s="226">
        <f>IFERROR(IF(RIGHT(VLOOKUP($A158,csapatok!$A:$GR,BB$271,FALSE),5)="Csere",VLOOKUP(LEFT(VLOOKUP($A158,csapatok!$A:$GR,BB$271,FALSE),LEN(VLOOKUP($A158,csapatok!$A:$GR,BB$271,FALSE))-6),'csapat-ranglista'!$A:$CC,BB$272,FALSE)/8,VLOOKUP(VLOOKUP($A158,csapatok!$A:$GR,BB$271,FALSE),'csapat-ranglista'!$A:$CC,BB$272,FALSE)/4),0)</f>
        <v>0</v>
      </c>
      <c r="BC158" s="227">
        <f>versenyek!$ES$11*IFERROR(VLOOKUP(VLOOKUP($A158,versenyek!ER:ET,3,FALSE),szabalyok!$A$16:$B$23,2,FALSE)/4,0)</f>
        <v>0</v>
      </c>
      <c r="BD158" s="227">
        <f>versenyek!$EV$11*IFERROR(VLOOKUP(VLOOKUP($A158,versenyek!EU:EW,3,FALSE),szabalyok!$A$16:$B$23,2,FALSE)/4,0)</f>
        <v>0</v>
      </c>
      <c r="BE158" s="226">
        <f>IFERROR(IF(RIGHT(VLOOKUP($A158,csapatok!$A:$GR,BE$271,FALSE),5)="Csere",VLOOKUP(LEFT(VLOOKUP($A158,csapatok!$A:$GR,BE$271,FALSE),LEN(VLOOKUP($A158,csapatok!$A:$GR,BE$271,FALSE))-6),'csapat-ranglista'!$A:$CC,BE$272,FALSE)/8,VLOOKUP(VLOOKUP($A158,csapatok!$A:$GR,BE$271,FALSE),'csapat-ranglista'!$A:$CC,BE$272,FALSE)/4),0)</f>
        <v>0</v>
      </c>
      <c r="BF158" s="226">
        <f>IFERROR(IF(RIGHT(VLOOKUP($A158,csapatok!$A:$GR,BF$271,FALSE),5)="Csere",VLOOKUP(LEFT(VLOOKUP($A158,csapatok!$A:$GR,BF$271,FALSE),LEN(VLOOKUP($A158,csapatok!$A:$GR,BF$271,FALSE))-6),'csapat-ranglista'!$A:$CC,BF$272,FALSE)/8,VLOOKUP(VLOOKUP($A158,csapatok!$A:$GR,BF$271,FALSE),'csapat-ranglista'!$A:$CC,BF$272,FALSE)/4),0)</f>
        <v>0</v>
      </c>
      <c r="BG158" s="226">
        <f>IFERROR(IF(RIGHT(VLOOKUP($A158,csapatok!$A:$GR,BG$271,FALSE),5)="Csere",VLOOKUP(LEFT(VLOOKUP($A158,csapatok!$A:$GR,BG$271,FALSE),LEN(VLOOKUP($A158,csapatok!$A:$GR,BG$271,FALSE))-6),'csapat-ranglista'!$A:$CC,BG$272,FALSE)/8,VLOOKUP(VLOOKUP($A158,csapatok!$A:$GR,BG$271,FALSE),'csapat-ranglista'!$A:$CC,BG$272,FALSE)/4),0)</f>
        <v>0</v>
      </c>
      <c r="BH158" s="226">
        <f>IFERROR(IF(RIGHT(VLOOKUP($A158,csapatok!$A:$GR,BH$271,FALSE),5)="Csere",VLOOKUP(LEFT(VLOOKUP($A158,csapatok!$A:$GR,BH$271,FALSE),LEN(VLOOKUP($A158,csapatok!$A:$GR,BH$271,FALSE))-6),'csapat-ranglista'!$A:$CC,BH$272,FALSE)/8,VLOOKUP(VLOOKUP($A158,csapatok!$A:$GR,BH$271,FALSE),'csapat-ranglista'!$A:$CC,BH$272,FALSE)/4),0)</f>
        <v>0</v>
      </c>
      <c r="BI158" s="226">
        <f>IFERROR(IF(RIGHT(VLOOKUP($A158,csapatok!$A:$GR,BI$271,FALSE),5)="Csere",VLOOKUP(LEFT(VLOOKUP($A158,csapatok!$A:$GR,BI$271,FALSE),LEN(VLOOKUP($A158,csapatok!$A:$GR,BI$271,FALSE))-6),'csapat-ranglista'!$A:$CC,BI$272,FALSE)/8,VLOOKUP(VLOOKUP($A158,csapatok!$A:$GR,BI$271,FALSE),'csapat-ranglista'!$A:$CC,BI$272,FALSE)/4),0)</f>
        <v>0</v>
      </c>
      <c r="BJ158" s="226">
        <f>IFERROR(IF(RIGHT(VLOOKUP($A158,csapatok!$A:$GR,BJ$271,FALSE),5)="Csere",VLOOKUP(LEFT(VLOOKUP($A158,csapatok!$A:$GR,BJ$271,FALSE),LEN(VLOOKUP($A158,csapatok!$A:$GR,BJ$271,FALSE))-6),'csapat-ranglista'!$A:$CC,BJ$272,FALSE)/8,VLOOKUP(VLOOKUP($A158,csapatok!$A:$GR,BJ$271,FALSE),'csapat-ranglista'!$A:$CC,BJ$272,FALSE)/4),0)</f>
        <v>0</v>
      </c>
      <c r="BK158" s="226">
        <f>IFERROR(IF(RIGHT(VLOOKUP($A158,csapatok!$A:$GR,BK$271,FALSE),5)="Csere",VLOOKUP(LEFT(VLOOKUP($A158,csapatok!$A:$GR,BK$271,FALSE),LEN(VLOOKUP($A158,csapatok!$A:$GR,BK$271,FALSE))-6),'csapat-ranglista'!$A:$CC,BK$272,FALSE)/8,VLOOKUP(VLOOKUP($A158,csapatok!$A:$GR,BK$271,FALSE),'csapat-ranglista'!$A:$CC,BK$272,FALSE)/4),0)</f>
        <v>0</v>
      </c>
      <c r="BL158" s="226">
        <f>IFERROR(IF(RIGHT(VLOOKUP($A158,csapatok!$A:$GR,BL$271,FALSE),5)="Csere",VLOOKUP(LEFT(VLOOKUP($A158,csapatok!$A:$GR,BL$271,FALSE),LEN(VLOOKUP($A158,csapatok!$A:$GR,BL$271,FALSE))-6),'csapat-ranglista'!$A:$CC,BL$272,FALSE)/8,VLOOKUP(VLOOKUP($A158,csapatok!$A:$GR,BL$271,FALSE),'csapat-ranglista'!$A:$CC,BL$272,FALSE)/4),0)</f>
        <v>0</v>
      </c>
      <c r="BM158" s="226">
        <f>IFERROR(IF(RIGHT(VLOOKUP($A158,csapatok!$A:$GR,BM$271,FALSE),5)="Csere",VLOOKUP(LEFT(VLOOKUP($A158,csapatok!$A:$GR,BM$271,FALSE),LEN(VLOOKUP($A158,csapatok!$A:$GR,BM$271,FALSE))-6),'csapat-ranglista'!$A:$CC,BM$272,FALSE)/8,VLOOKUP(VLOOKUP($A158,csapatok!$A:$GR,BM$271,FALSE),'csapat-ranglista'!$A:$CC,BM$272,FALSE)/4),0)</f>
        <v>0</v>
      </c>
      <c r="BN158" s="226">
        <f>IFERROR(IF(RIGHT(VLOOKUP($A158,csapatok!$A:$GR,BN$271,FALSE),5)="Csere",VLOOKUP(LEFT(VLOOKUP($A158,csapatok!$A:$GR,BN$271,FALSE),LEN(VLOOKUP($A158,csapatok!$A:$GR,BN$271,FALSE))-6),'csapat-ranglista'!$A:$CC,BN$272,FALSE)/8,VLOOKUP(VLOOKUP($A158,csapatok!$A:$GR,BN$271,FALSE),'csapat-ranglista'!$A:$CC,BN$272,FALSE)/4),0)</f>
        <v>0</v>
      </c>
      <c r="BO158" s="226">
        <f>IFERROR(IF(RIGHT(VLOOKUP($A158,csapatok!$A:$GR,BO$271,FALSE),5)="Csere",VLOOKUP(LEFT(VLOOKUP($A158,csapatok!$A:$GR,BO$271,FALSE),LEN(VLOOKUP($A158,csapatok!$A:$GR,BO$271,FALSE))-6),'csapat-ranglista'!$A:$CC,BO$272,FALSE)/8,VLOOKUP(VLOOKUP($A158,csapatok!$A:$GR,BO$271,FALSE),'csapat-ranglista'!$A:$CC,BO$272,FALSE)/4),0)</f>
        <v>0</v>
      </c>
      <c r="BP158" s="226">
        <f>IFERROR(IF(RIGHT(VLOOKUP($A158,csapatok!$A:$GR,BP$271,FALSE),5)="Csere",VLOOKUP(LEFT(VLOOKUP($A158,csapatok!$A:$GR,BP$271,FALSE),LEN(VLOOKUP($A158,csapatok!$A:$GR,BP$271,FALSE))-6),'csapat-ranglista'!$A:$CC,BP$272,FALSE)/8,VLOOKUP(VLOOKUP($A158,csapatok!$A:$GR,BP$271,FALSE),'csapat-ranglista'!$A:$CC,BP$272,FALSE)/4),0)</f>
        <v>0</v>
      </c>
      <c r="BQ158" s="226">
        <f>IFERROR(IF(RIGHT(VLOOKUP($A158,csapatok!$A:$GR,BQ$271,FALSE),5)="Csere",VLOOKUP(LEFT(VLOOKUP($A158,csapatok!$A:$GR,BQ$271,FALSE),LEN(VLOOKUP($A158,csapatok!$A:$GR,BQ$271,FALSE))-6),'csapat-ranglista'!$A:$CC,BQ$272,FALSE)/8,VLOOKUP(VLOOKUP($A158,csapatok!$A:$GR,BQ$271,FALSE),'csapat-ranglista'!$A:$CC,BQ$272,FALSE)/4),0)</f>
        <v>0</v>
      </c>
      <c r="BR158" s="226">
        <f>IFERROR(IF(RIGHT(VLOOKUP($A158,csapatok!$A:$GR,BR$271,FALSE),5)="Csere",VLOOKUP(LEFT(VLOOKUP($A158,csapatok!$A:$GR,BR$271,FALSE),LEN(VLOOKUP($A158,csapatok!$A:$GR,BR$271,FALSE))-6),'csapat-ranglista'!$A:$CC,BR$272,FALSE)/8,VLOOKUP(VLOOKUP($A158,csapatok!$A:$GR,BR$271,FALSE),'csapat-ranglista'!$A:$CC,BR$272,FALSE)/4),0)</f>
        <v>0</v>
      </c>
      <c r="BS158" s="226">
        <f>IFERROR(IF(RIGHT(VLOOKUP($A158,csapatok!$A:$GR,BS$271,FALSE),5)="Csere",VLOOKUP(LEFT(VLOOKUP($A158,csapatok!$A:$GR,BS$271,FALSE),LEN(VLOOKUP($A158,csapatok!$A:$GR,BS$271,FALSE))-6),'csapat-ranglista'!$A:$CC,BS$272,FALSE)/8,VLOOKUP(VLOOKUP($A158,csapatok!$A:$GR,BS$271,FALSE),'csapat-ranglista'!$A:$CC,BS$272,FALSE)/4),0)</f>
        <v>0</v>
      </c>
      <c r="BT158" s="226">
        <f>IFERROR(IF(RIGHT(VLOOKUP($A158,csapatok!$A:$GR,BT$271,FALSE),5)="Csere",VLOOKUP(LEFT(VLOOKUP($A158,csapatok!$A:$GR,BT$271,FALSE),LEN(VLOOKUP($A158,csapatok!$A:$GR,BT$271,FALSE))-6),'csapat-ranglista'!$A:$CC,BT$272,FALSE)/8,VLOOKUP(VLOOKUP($A158,csapatok!$A:$GR,BT$271,FALSE),'csapat-ranglista'!$A:$CC,BT$272,FALSE)/4),0)</f>
        <v>0</v>
      </c>
      <c r="BU158" s="226">
        <f>IFERROR(IF(RIGHT(VLOOKUP($A158,csapatok!$A:$GR,BU$271,FALSE),5)="Csere",VLOOKUP(LEFT(VLOOKUP($A158,csapatok!$A:$GR,BU$271,FALSE),LEN(VLOOKUP($A158,csapatok!$A:$GR,BU$271,FALSE))-6),'csapat-ranglista'!$A:$CC,BU$272,FALSE)/8,VLOOKUP(VLOOKUP($A158,csapatok!$A:$GR,BU$271,FALSE),'csapat-ranglista'!$A:$CC,BU$272,FALSE)/4),0)</f>
        <v>0</v>
      </c>
      <c r="BV158" s="226">
        <f>IFERROR(IF(RIGHT(VLOOKUP($A158,csapatok!$A:$GR,BV$271,FALSE),5)="Csere",VLOOKUP(LEFT(VLOOKUP($A158,csapatok!$A:$GR,BV$271,FALSE),LEN(VLOOKUP($A158,csapatok!$A:$GR,BV$271,FALSE))-6),'csapat-ranglista'!$A:$CC,BV$272,FALSE)/8,VLOOKUP(VLOOKUP($A158,csapatok!$A:$GR,BV$271,FALSE),'csapat-ranglista'!$A:$CC,BV$272,FALSE)/4),0)</f>
        <v>0</v>
      </c>
      <c r="BW158" s="226">
        <f>IFERROR(IF(RIGHT(VLOOKUP($A158,csapatok!$A:$GR,BW$271,FALSE),5)="Csere",VLOOKUP(LEFT(VLOOKUP($A158,csapatok!$A:$GR,BW$271,FALSE),LEN(VLOOKUP($A158,csapatok!$A:$GR,BW$271,FALSE))-6),'csapat-ranglista'!$A:$CC,BW$272,FALSE)/8,VLOOKUP(VLOOKUP($A158,csapatok!$A:$GR,BW$271,FALSE),'csapat-ranglista'!$A:$CC,BW$272,FALSE)/4),0)</f>
        <v>0</v>
      </c>
      <c r="BX158" s="226">
        <f>IFERROR(IF(RIGHT(VLOOKUP($A158,csapatok!$A:$GR,BX$271,FALSE),5)="Csere",VLOOKUP(LEFT(VLOOKUP($A158,csapatok!$A:$GR,BX$271,FALSE),LEN(VLOOKUP($A158,csapatok!$A:$GR,BX$271,FALSE))-6),'csapat-ranglista'!$A:$CC,BX$272,FALSE)/8,VLOOKUP(VLOOKUP($A158,csapatok!$A:$GR,BX$271,FALSE),'csapat-ranglista'!$A:$CC,BX$272,FALSE)/4),0)</f>
        <v>0</v>
      </c>
      <c r="BY158" s="226">
        <f>IFERROR(IF(RIGHT(VLOOKUP($A158,csapatok!$A:$GR,BY$271,FALSE),5)="Csere",VLOOKUP(LEFT(VLOOKUP($A158,csapatok!$A:$GR,BY$271,FALSE),LEN(VLOOKUP($A158,csapatok!$A:$GR,BY$271,FALSE))-6),'csapat-ranglista'!$A:$CC,BY$272,FALSE)/8,VLOOKUP(VLOOKUP($A158,csapatok!$A:$GR,BY$271,FALSE),'csapat-ranglista'!$A:$CC,BY$272,FALSE)/4),0)</f>
        <v>0</v>
      </c>
      <c r="BZ158" s="226">
        <f>IFERROR(IF(RIGHT(VLOOKUP($A158,csapatok!$A:$GR,BZ$271,FALSE),5)="Csere",VLOOKUP(LEFT(VLOOKUP($A158,csapatok!$A:$GR,BZ$271,FALSE),LEN(VLOOKUP($A158,csapatok!$A:$GR,BZ$271,FALSE))-6),'csapat-ranglista'!$A:$CC,BZ$272,FALSE)/8,VLOOKUP(VLOOKUP($A158,csapatok!$A:$GR,BZ$271,FALSE),'csapat-ranglista'!$A:$CC,BZ$272,FALSE)/4),0)</f>
        <v>0</v>
      </c>
      <c r="CA158" s="226">
        <f>IFERROR(IF(RIGHT(VLOOKUP($A158,csapatok!$A:$GR,CA$271,FALSE),5)="Csere",VLOOKUP(LEFT(VLOOKUP($A158,csapatok!$A:$GR,CA$271,FALSE),LEN(VLOOKUP($A158,csapatok!$A:$GR,CA$271,FALSE))-6),'csapat-ranglista'!$A:$CC,CA$272,FALSE)/8,VLOOKUP(VLOOKUP($A158,csapatok!$A:$GR,CA$271,FALSE),'csapat-ranglista'!$A:$CC,CA$272,FALSE)/4),0)</f>
        <v>0</v>
      </c>
      <c r="CB158" s="226">
        <f>IFERROR(IF(RIGHT(VLOOKUP($A158,csapatok!$A:$GR,CB$271,FALSE),5)="Csere",VLOOKUP(LEFT(VLOOKUP($A158,csapatok!$A:$GR,CB$271,FALSE),LEN(VLOOKUP($A158,csapatok!$A:$GR,CB$271,FALSE))-6),'csapat-ranglista'!$A:$CC,CB$272,FALSE)/8,VLOOKUP(VLOOKUP($A158,csapatok!$A:$GR,CB$271,FALSE),'csapat-ranglista'!$A:$CC,CB$272,FALSE)/4),0)</f>
        <v>0</v>
      </c>
      <c r="CC158" s="226">
        <f>IFERROR(IF(RIGHT(VLOOKUP($A158,csapatok!$A:$GR,CC$271,FALSE),5)="Csere",VLOOKUP(LEFT(VLOOKUP($A158,csapatok!$A:$GR,CC$271,FALSE),LEN(VLOOKUP($A158,csapatok!$A:$GR,CC$271,FALSE))-6),'csapat-ranglista'!$A:$CC,CC$272,FALSE)/8,VLOOKUP(VLOOKUP($A158,csapatok!$A:$GR,CC$271,FALSE),'csapat-ranglista'!$A:$CC,CC$272,FALSE)/4),0)</f>
        <v>0</v>
      </c>
      <c r="CD158" s="226">
        <f>IFERROR(IF(RIGHT(VLOOKUP($A158,csapatok!$A:$GR,CD$271,FALSE),5)="Csere",VLOOKUP(LEFT(VLOOKUP($A158,csapatok!$A:$GR,CD$271,FALSE),LEN(VLOOKUP($A158,csapatok!$A:$GR,CD$271,FALSE))-6),'csapat-ranglista'!$A:$CC,CD$272,FALSE)/8,VLOOKUP(VLOOKUP($A158,csapatok!$A:$GR,CD$271,FALSE),'csapat-ranglista'!$A:$CC,CD$272,FALSE)/4),0)</f>
        <v>0</v>
      </c>
      <c r="CE158" s="226">
        <f>IFERROR(IF(RIGHT(VLOOKUP($A158,csapatok!$A:$GR,CE$271,FALSE),5)="Csere",VLOOKUP(LEFT(VLOOKUP($A158,csapatok!$A:$GR,CE$271,FALSE),LEN(VLOOKUP($A158,csapatok!$A:$GR,CE$271,FALSE))-6),'csapat-ranglista'!$A:$CC,CE$272,FALSE)/8,VLOOKUP(VLOOKUP($A158,csapatok!$A:$GR,CE$271,FALSE),'csapat-ranglista'!$A:$CC,CE$272,FALSE)/4),0)</f>
        <v>0</v>
      </c>
      <c r="CF158" s="226">
        <f>IFERROR(IF(RIGHT(VLOOKUP($A158,csapatok!$A:$GR,CF$271,FALSE),5)="Csere",VLOOKUP(LEFT(VLOOKUP($A158,csapatok!$A:$GR,CF$271,FALSE),LEN(VLOOKUP($A158,csapatok!$A:$GR,CF$271,FALSE))-6),'csapat-ranglista'!$A:$CC,CF$272,FALSE)/8,VLOOKUP(VLOOKUP($A158,csapatok!$A:$GR,CF$271,FALSE),'csapat-ranglista'!$A:$CC,CF$272,FALSE)/4),0)</f>
        <v>0</v>
      </c>
      <c r="CG158" s="226">
        <f>IFERROR(IF(RIGHT(VLOOKUP($A158,csapatok!$A:$GR,CG$271,FALSE),5)="Csere",VLOOKUP(LEFT(VLOOKUP($A158,csapatok!$A:$GR,CG$271,FALSE),LEN(VLOOKUP($A158,csapatok!$A:$GR,CG$271,FALSE))-6),'csapat-ranglista'!$A:$CC,CG$272,FALSE)/8,VLOOKUP(VLOOKUP($A158,csapatok!$A:$GR,CG$271,FALSE),'csapat-ranglista'!$A:$CC,CG$272,FALSE)/4),0)</f>
        <v>0</v>
      </c>
      <c r="CH158" s="226">
        <f>IFERROR(IF(RIGHT(VLOOKUP($A158,csapatok!$A:$GR,CH$271,FALSE),5)="Csere",VLOOKUP(LEFT(VLOOKUP($A158,csapatok!$A:$GR,CH$271,FALSE),LEN(VLOOKUP($A158,csapatok!$A:$GR,CH$271,FALSE))-6),'csapat-ranglista'!$A:$CC,CH$272,FALSE)/8,VLOOKUP(VLOOKUP($A158,csapatok!$A:$GR,CH$271,FALSE),'csapat-ranglista'!$A:$CC,CH$272,FALSE)/4),0)</f>
        <v>0</v>
      </c>
      <c r="CI158" s="226">
        <f>IFERROR(IF(RIGHT(VLOOKUP($A158,csapatok!$A:$GR,CI$271,FALSE),5)="Csere",VLOOKUP(LEFT(VLOOKUP($A158,csapatok!$A:$GR,CI$271,FALSE),LEN(VLOOKUP($A158,csapatok!$A:$GR,CI$271,FALSE))-6),'csapat-ranglista'!$A:$CC,CI$272,FALSE)/8,VLOOKUP(VLOOKUP($A158,csapatok!$A:$GR,CI$271,FALSE),'csapat-ranglista'!$A:$CC,CI$272,FALSE)/4),0)</f>
        <v>0</v>
      </c>
      <c r="CJ158" s="227">
        <f>versenyek!$IQ$11*IFERROR(VLOOKUP(VLOOKUP($A158,versenyek!IP:IR,3,FALSE),szabalyok!$A$16:$B$23,2,FALSE)/4,0)</f>
        <v>0</v>
      </c>
      <c r="CK158" s="227">
        <f>versenyek!$IT$11*IFERROR(VLOOKUP(VLOOKUP($A158,versenyek!IS:IU,3,FALSE),szabalyok!$A$16:$B$23,2,FALSE)/4,0)</f>
        <v>0</v>
      </c>
      <c r="CL158" s="226"/>
      <c r="CM158" s="250">
        <f t="shared" si="6"/>
        <v>0</v>
      </c>
    </row>
    <row r="159" spans="1:91">
      <c r="A159" s="32" t="s">
        <v>129</v>
      </c>
      <c r="B159" s="2">
        <v>26905</v>
      </c>
      <c r="C159" s="133" t="str">
        <f t="shared" si="7"/>
        <v>felnőtt</v>
      </c>
      <c r="D159" s="32" t="s">
        <v>101</v>
      </c>
      <c r="E159" s="47">
        <v>0</v>
      </c>
      <c r="F159" s="32">
        <v>0</v>
      </c>
      <c r="G159" s="32">
        <v>0</v>
      </c>
      <c r="H159" s="32">
        <v>0</v>
      </c>
      <c r="I159" s="32">
        <v>0</v>
      </c>
      <c r="J159" s="32">
        <v>0</v>
      </c>
      <c r="K159" s="32">
        <v>0</v>
      </c>
      <c r="L159" s="32">
        <v>0</v>
      </c>
      <c r="M159" s="32">
        <v>0</v>
      </c>
      <c r="N159" s="32">
        <v>0</v>
      </c>
      <c r="O159" s="32">
        <v>0</v>
      </c>
      <c r="P159" s="32">
        <v>0</v>
      </c>
      <c r="Q159" s="32">
        <v>0</v>
      </c>
      <c r="R159" s="32">
        <v>0</v>
      </c>
      <c r="S159" s="32">
        <v>0</v>
      </c>
      <c r="T159" s="32">
        <v>0</v>
      </c>
      <c r="U159" s="32">
        <v>0</v>
      </c>
      <c r="V159" s="32">
        <v>0</v>
      </c>
      <c r="W159" s="32">
        <v>0</v>
      </c>
      <c r="X159" s="32">
        <f>IFERROR(IF(RIGHT(VLOOKUP($A159,csapatok!$A:$BL,X$271,FALSE),5)="Csere",VLOOKUP(LEFT(VLOOKUP($A159,csapatok!$A:$BL,X$271,FALSE),LEN(VLOOKUP($A159,csapatok!$A:$BL,X$271,FALSE))-6),'csapat-ranglista'!$A:$CC,X$272,FALSE)/8,VLOOKUP(VLOOKUP($A159,csapatok!$A:$BL,X$271,FALSE),'csapat-ranglista'!$A:$CC,X$272,FALSE)/4),0)</f>
        <v>0</v>
      </c>
      <c r="Y159" s="32">
        <f>IFERROR(IF(RIGHT(VLOOKUP($A159,csapatok!$A:$BL,Y$271,FALSE),5)="Csere",VLOOKUP(LEFT(VLOOKUP($A159,csapatok!$A:$BL,Y$271,FALSE),LEN(VLOOKUP($A159,csapatok!$A:$BL,Y$271,FALSE))-6),'csapat-ranglista'!$A:$CC,Y$272,FALSE)/8,VLOOKUP(VLOOKUP($A159,csapatok!$A:$BL,Y$271,FALSE),'csapat-ranglista'!$A:$CC,Y$272,FALSE)/4),0)</f>
        <v>0</v>
      </c>
      <c r="Z159" s="32">
        <f>IFERROR(IF(RIGHT(VLOOKUP($A159,csapatok!$A:$BL,Z$271,FALSE),5)="Csere",VLOOKUP(LEFT(VLOOKUP($A159,csapatok!$A:$BL,Z$271,FALSE),LEN(VLOOKUP($A159,csapatok!$A:$BL,Z$271,FALSE))-6),'csapat-ranglista'!$A:$CC,Z$272,FALSE)/8,VLOOKUP(VLOOKUP($A159,csapatok!$A:$BL,Z$271,FALSE),'csapat-ranglista'!$A:$CC,Z$272,FALSE)/4),0)</f>
        <v>0</v>
      </c>
      <c r="AA159" s="32">
        <f>IFERROR(IF(RIGHT(VLOOKUP($A159,csapatok!$A:$BL,AA$271,FALSE),5)="Csere",VLOOKUP(LEFT(VLOOKUP($A159,csapatok!$A:$BL,AA$271,FALSE),LEN(VLOOKUP($A159,csapatok!$A:$BL,AA$271,FALSE))-6),'csapat-ranglista'!$A:$CC,AA$272,FALSE)/8,VLOOKUP(VLOOKUP($A159,csapatok!$A:$BL,AA$271,FALSE),'csapat-ranglista'!$A:$CC,AA$272,FALSE)/4),0)</f>
        <v>0</v>
      </c>
      <c r="AB159" s="226">
        <f>IFERROR(IF(RIGHT(VLOOKUP($A159,csapatok!$A:$BL,AB$271,FALSE),5)="Csere",VLOOKUP(LEFT(VLOOKUP($A159,csapatok!$A:$BL,AB$271,FALSE),LEN(VLOOKUP($A159,csapatok!$A:$BL,AB$271,FALSE))-6),'csapat-ranglista'!$A:$CC,AB$272,FALSE)/8,VLOOKUP(VLOOKUP($A159,csapatok!$A:$BL,AB$271,FALSE),'csapat-ranglista'!$A:$CC,AB$272,FALSE)/4),0)</f>
        <v>0</v>
      </c>
      <c r="AC159" s="226">
        <f>IFERROR(IF(RIGHT(VLOOKUP($A159,csapatok!$A:$BL,AC$271,FALSE),5)="Csere",VLOOKUP(LEFT(VLOOKUP($A159,csapatok!$A:$BL,AC$271,FALSE),LEN(VLOOKUP($A159,csapatok!$A:$BL,AC$271,FALSE))-6),'csapat-ranglista'!$A:$CC,AC$272,FALSE)/8,VLOOKUP(VLOOKUP($A159,csapatok!$A:$BL,AC$271,FALSE),'csapat-ranglista'!$A:$CC,AC$272,FALSE)/4),0)</f>
        <v>0</v>
      </c>
      <c r="AD159" s="226">
        <f>IFERROR(IF(RIGHT(VLOOKUP($A159,csapatok!$A:$BL,AD$271,FALSE),5)="Csere",VLOOKUP(LEFT(VLOOKUP($A159,csapatok!$A:$BL,AD$271,FALSE),LEN(VLOOKUP($A159,csapatok!$A:$BL,AD$271,FALSE))-6),'csapat-ranglista'!$A:$CC,AD$272,FALSE)/8,VLOOKUP(VLOOKUP($A159,csapatok!$A:$BL,AD$271,FALSE),'csapat-ranglista'!$A:$CC,AD$272,FALSE)/4),0)</f>
        <v>0</v>
      </c>
      <c r="AE159" s="226">
        <f>IFERROR(IF(RIGHT(VLOOKUP($A159,csapatok!$A:$BL,AE$271,FALSE),5)="Csere",VLOOKUP(LEFT(VLOOKUP($A159,csapatok!$A:$BL,AE$271,FALSE),LEN(VLOOKUP($A159,csapatok!$A:$BL,AE$271,FALSE))-6),'csapat-ranglista'!$A:$CC,AE$272,FALSE)/8,VLOOKUP(VLOOKUP($A159,csapatok!$A:$BL,AE$271,FALSE),'csapat-ranglista'!$A:$CC,AE$272,FALSE)/4),0)</f>
        <v>0</v>
      </c>
      <c r="AF159" s="226">
        <f>IFERROR(IF(RIGHT(VLOOKUP($A159,csapatok!$A:$BL,AF$271,FALSE),5)="Csere",VLOOKUP(LEFT(VLOOKUP($A159,csapatok!$A:$BL,AF$271,FALSE),LEN(VLOOKUP($A159,csapatok!$A:$BL,AF$271,FALSE))-6),'csapat-ranglista'!$A:$CC,AF$272,FALSE)/8,VLOOKUP(VLOOKUP($A159,csapatok!$A:$BL,AF$271,FALSE),'csapat-ranglista'!$A:$CC,AF$272,FALSE)/4),0)</f>
        <v>0</v>
      </c>
      <c r="AG159" s="226">
        <f>IFERROR(IF(RIGHT(VLOOKUP($A159,csapatok!$A:$BL,AG$271,FALSE),5)="Csere",VLOOKUP(LEFT(VLOOKUP($A159,csapatok!$A:$BL,AG$271,FALSE),LEN(VLOOKUP($A159,csapatok!$A:$BL,AG$271,FALSE))-6),'csapat-ranglista'!$A:$CC,AG$272,FALSE)/8,VLOOKUP(VLOOKUP($A159,csapatok!$A:$BL,AG$271,FALSE),'csapat-ranglista'!$A:$CC,AG$272,FALSE)/4),0)</f>
        <v>0</v>
      </c>
      <c r="AH159" s="226">
        <f>IFERROR(IF(RIGHT(VLOOKUP($A159,csapatok!$A:$BL,AH$271,FALSE),5)="Csere",VLOOKUP(LEFT(VLOOKUP($A159,csapatok!$A:$BL,AH$271,FALSE),LEN(VLOOKUP($A159,csapatok!$A:$BL,AH$271,FALSE))-6),'csapat-ranglista'!$A:$CC,AH$272,FALSE)/8,VLOOKUP(VLOOKUP($A159,csapatok!$A:$BL,AH$271,FALSE),'csapat-ranglista'!$A:$CC,AH$272,FALSE)/4),0)</f>
        <v>0</v>
      </c>
      <c r="AI159" s="226">
        <f>IFERROR(IF(RIGHT(VLOOKUP($A159,csapatok!$A:$BL,AI$271,FALSE),5)="Csere",VLOOKUP(LEFT(VLOOKUP($A159,csapatok!$A:$BL,AI$271,FALSE),LEN(VLOOKUP($A159,csapatok!$A:$BL,AI$271,FALSE))-6),'csapat-ranglista'!$A:$CC,AI$272,FALSE)/8,VLOOKUP(VLOOKUP($A159,csapatok!$A:$BL,AI$271,FALSE),'csapat-ranglista'!$A:$CC,AI$272,FALSE)/4),0)</f>
        <v>0</v>
      </c>
      <c r="AJ159" s="226">
        <f>IFERROR(IF(RIGHT(VLOOKUP($A159,csapatok!$A:$BL,AJ$271,FALSE),5)="Csere",VLOOKUP(LEFT(VLOOKUP($A159,csapatok!$A:$BL,AJ$271,FALSE),LEN(VLOOKUP($A159,csapatok!$A:$BL,AJ$271,FALSE))-6),'csapat-ranglista'!$A:$CC,AJ$272,FALSE)/8,VLOOKUP(VLOOKUP($A159,csapatok!$A:$BL,AJ$271,FALSE),'csapat-ranglista'!$A:$CC,AJ$272,FALSE)/2),0)</f>
        <v>0</v>
      </c>
      <c r="AK159" s="226">
        <f>IFERROR(IF(RIGHT(VLOOKUP($A159,csapatok!$A:$CN,AK$271,FALSE),5)="Csere",VLOOKUP(LEFT(VLOOKUP($A159,csapatok!$A:$CN,AK$271,FALSE),LEN(VLOOKUP($A159,csapatok!$A:$CN,AK$271,FALSE))-6),'csapat-ranglista'!$A:$CC,AK$272,FALSE)/8,VLOOKUP(VLOOKUP($A159,csapatok!$A:$CN,AK$271,FALSE),'csapat-ranglista'!$A:$CC,AK$272,FALSE)/4),0)</f>
        <v>0</v>
      </c>
      <c r="AL159" s="226">
        <f>IFERROR(IF(RIGHT(VLOOKUP($A159,csapatok!$A:$CN,AL$271,FALSE),5)="Csere",VLOOKUP(LEFT(VLOOKUP($A159,csapatok!$A:$CN,AL$271,FALSE),LEN(VLOOKUP($A159,csapatok!$A:$CN,AL$271,FALSE))-6),'csapat-ranglista'!$A:$CC,AL$272,FALSE)/8,VLOOKUP(VLOOKUP($A159,csapatok!$A:$CN,AL$271,FALSE),'csapat-ranglista'!$A:$CC,AL$272,FALSE)/4),0)</f>
        <v>0</v>
      </c>
      <c r="AM159" s="226">
        <f>IFERROR(IF(RIGHT(VLOOKUP($A159,csapatok!$A:$CN,AM$271,FALSE),5)="Csere",VLOOKUP(LEFT(VLOOKUP($A159,csapatok!$A:$CN,AM$271,FALSE),LEN(VLOOKUP($A159,csapatok!$A:$CN,AM$271,FALSE))-6),'csapat-ranglista'!$A:$CC,AM$272,FALSE)/8,VLOOKUP(VLOOKUP($A159,csapatok!$A:$CN,AM$271,FALSE),'csapat-ranglista'!$A:$CC,AM$272,FALSE)/4),0)</f>
        <v>0</v>
      </c>
      <c r="AN159" s="226">
        <f>IFERROR(IF(RIGHT(VLOOKUP($A159,csapatok!$A:$CN,AN$271,FALSE),5)="Csere",VLOOKUP(LEFT(VLOOKUP($A159,csapatok!$A:$CN,AN$271,FALSE),LEN(VLOOKUP($A159,csapatok!$A:$CN,AN$271,FALSE))-6),'csapat-ranglista'!$A:$CC,AN$272,FALSE)/8,VLOOKUP(VLOOKUP($A159,csapatok!$A:$CN,AN$271,FALSE),'csapat-ranglista'!$A:$CC,AN$272,FALSE)/4),0)</f>
        <v>0</v>
      </c>
      <c r="AO159" s="226">
        <f>IFERROR(IF(RIGHT(VLOOKUP($A159,csapatok!$A:$CN,AO$271,FALSE),5)="Csere",VLOOKUP(LEFT(VLOOKUP($A159,csapatok!$A:$CN,AO$271,FALSE),LEN(VLOOKUP($A159,csapatok!$A:$CN,AO$271,FALSE))-6),'csapat-ranglista'!$A:$CC,AO$272,FALSE)/8,VLOOKUP(VLOOKUP($A159,csapatok!$A:$CN,AO$271,FALSE),'csapat-ranglista'!$A:$CC,AO$272,FALSE)/4),0)</f>
        <v>0</v>
      </c>
      <c r="AP159" s="226">
        <f>IFERROR(IF(RIGHT(VLOOKUP($A159,csapatok!$A:$CN,AP$271,FALSE),5)="Csere",VLOOKUP(LEFT(VLOOKUP($A159,csapatok!$A:$CN,AP$271,FALSE),LEN(VLOOKUP($A159,csapatok!$A:$CN,AP$271,FALSE))-6),'csapat-ranglista'!$A:$CC,AP$272,FALSE)/8,VLOOKUP(VLOOKUP($A159,csapatok!$A:$CN,AP$271,FALSE),'csapat-ranglista'!$A:$CC,AP$272,FALSE)/4),0)</f>
        <v>0</v>
      </c>
      <c r="AQ159" s="226">
        <f>IFERROR(IF(RIGHT(VLOOKUP($A159,csapatok!$A:$CN,AQ$271,FALSE),5)="Csere",VLOOKUP(LEFT(VLOOKUP($A159,csapatok!$A:$CN,AQ$271,FALSE),LEN(VLOOKUP($A159,csapatok!$A:$CN,AQ$271,FALSE))-6),'csapat-ranglista'!$A:$CC,AQ$272,FALSE)/8,VLOOKUP(VLOOKUP($A159,csapatok!$A:$CN,AQ$271,FALSE),'csapat-ranglista'!$A:$CC,AQ$272,FALSE)/4),0)</f>
        <v>0</v>
      </c>
      <c r="AR159" s="226">
        <f>IFERROR(IF(RIGHT(VLOOKUP($A159,csapatok!$A:$CN,AR$271,FALSE),5)="Csere",VLOOKUP(LEFT(VLOOKUP($A159,csapatok!$A:$CN,AR$271,FALSE),LEN(VLOOKUP($A159,csapatok!$A:$CN,AR$271,FALSE))-6),'csapat-ranglista'!$A:$CC,AR$272,FALSE)/8,VLOOKUP(VLOOKUP($A159,csapatok!$A:$CN,AR$271,FALSE),'csapat-ranglista'!$A:$CC,AR$272,FALSE)/4),0)</f>
        <v>0</v>
      </c>
      <c r="AS159" s="226">
        <f>IFERROR(IF(RIGHT(VLOOKUP($A159,csapatok!$A:$CN,AS$271,FALSE),5)="Csere",VLOOKUP(LEFT(VLOOKUP($A159,csapatok!$A:$CN,AS$271,FALSE),LEN(VLOOKUP($A159,csapatok!$A:$CN,AS$271,FALSE))-6),'csapat-ranglista'!$A:$CC,AS$272,FALSE)/8,VLOOKUP(VLOOKUP($A159,csapatok!$A:$CN,AS$271,FALSE),'csapat-ranglista'!$A:$CC,AS$272,FALSE)/4),0)</f>
        <v>0</v>
      </c>
      <c r="AT159" s="226">
        <f>IFERROR(IF(RIGHT(VLOOKUP($A159,csapatok!$A:$CN,AT$271,FALSE),5)="Csere",VLOOKUP(LEFT(VLOOKUP($A159,csapatok!$A:$CN,AT$271,FALSE),LEN(VLOOKUP($A159,csapatok!$A:$CN,AT$271,FALSE))-6),'csapat-ranglista'!$A:$CC,AT$272,FALSE)/8,VLOOKUP(VLOOKUP($A159,csapatok!$A:$CN,AT$271,FALSE),'csapat-ranglista'!$A:$CC,AT$272,FALSE)/4),0)</f>
        <v>0</v>
      </c>
      <c r="AU159" s="226">
        <f>IFERROR(IF(RIGHT(VLOOKUP($A159,csapatok!$A:$CN,AU$271,FALSE),5)="Csere",VLOOKUP(LEFT(VLOOKUP($A159,csapatok!$A:$CN,AU$271,FALSE),LEN(VLOOKUP($A159,csapatok!$A:$CN,AU$271,FALSE))-6),'csapat-ranglista'!$A:$CC,AU$272,FALSE)/8,VLOOKUP(VLOOKUP($A159,csapatok!$A:$CN,AU$271,FALSE),'csapat-ranglista'!$A:$CC,AU$272,FALSE)/4),0)</f>
        <v>0</v>
      </c>
      <c r="AV159" s="226">
        <f>IFERROR(IF(RIGHT(VLOOKUP($A159,csapatok!$A:$CN,AV$271,FALSE),5)="Csere",VLOOKUP(LEFT(VLOOKUP($A159,csapatok!$A:$CN,AV$271,FALSE),LEN(VLOOKUP($A159,csapatok!$A:$CN,AV$271,FALSE))-6),'csapat-ranglista'!$A:$CC,AV$272,FALSE)/8,VLOOKUP(VLOOKUP($A159,csapatok!$A:$CN,AV$271,FALSE),'csapat-ranglista'!$A:$CC,AV$272,FALSE)/4),0)</f>
        <v>0</v>
      </c>
      <c r="AW159" s="226">
        <f>IFERROR(IF(RIGHT(VLOOKUP($A159,csapatok!$A:$CN,AW$271,FALSE),5)="Csere",VLOOKUP(LEFT(VLOOKUP($A159,csapatok!$A:$CN,AW$271,FALSE),LEN(VLOOKUP($A159,csapatok!$A:$CN,AW$271,FALSE))-6),'csapat-ranglista'!$A:$CC,AW$272,FALSE)/8,VLOOKUP(VLOOKUP($A159,csapatok!$A:$CN,AW$271,FALSE),'csapat-ranglista'!$A:$CC,AW$272,FALSE)/4),0)</f>
        <v>0</v>
      </c>
      <c r="AX159" s="226">
        <f>IFERROR(IF(RIGHT(VLOOKUP($A159,csapatok!$A:$CN,AX$271,FALSE),5)="Csere",VLOOKUP(LEFT(VLOOKUP($A159,csapatok!$A:$CN,AX$271,FALSE),LEN(VLOOKUP($A159,csapatok!$A:$CN,AX$271,FALSE))-6),'csapat-ranglista'!$A:$CC,AX$272,FALSE)/8,VLOOKUP(VLOOKUP($A159,csapatok!$A:$CN,AX$271,FALSE),'csapat-ranglista'!$A:$CC,AX$272,FALSE)/4),0)</f>
        <v>0</v>
      </c>
      <c r="AY159" s="226">
        <f>IFERROR(IF(RIGHT(VLOOKUP($A159,csapatok!$A:$GR,AY$271,FALSE),5)="Csere",VLOOKUP(LEFT(VLOOKUP($A159,csapatok!$A:$GR,AY$271,FALSE),LEN(VLOOKUP($A159,csapatok!$A:$GR,AY$271,FALSE))-6),'csapat-ranglista'!$A:$CC,AY$272,FALSE)/8,VLOOKUP(VLOOKUP($A159,csapatok!$A:$GR,AY$271,FALSE),'csapat-ranglista'!$A:$CC,AY$272,FALSE)/4),0)</f>
        <v>0</v>
      </c>
      <c r="AZ159" s="226">
        <f>IFERROR(IF(RIGHT(VLOOKUP($A159,csapatok!$A:$GR,AZ$271,FALSE),5)="Csere",VLOOKUP(LEFT(VLOOKUP($A159,csapatok!$A:$GR,AZ$271,FALSE),LEN(VLOOKUP($A159,csapatok!$A:$GR,AZ$271,FALSE))-6),'csapat-ranglista'!$A:$CC,AZ$272,FALSE)/8,VLOOKUP(VLOOKUP($A159,csapatok!$A:$GR,AZ$271,FALSE),'csapat-ranglista'!$A:$CC,AZ$272,FALSE)/4),0)</f>
        <v>0</v>
      </c>
      <c r="BA159" s="226">
        <f>IFERROR(IF(RIGHT(VLOOKUP($A159,csapatok!$A:$GR,BA$271,FALSE),5)="Csere",VLOOKUP(LEFT(VLOOKUP($A159,csapatok!$A:$GR,BA$271,FALSE),LEN(VLOOKUP($A159,csapatok!$A:$GR,BA$271,FALSE))-6),'csapat-ranglista'!$A:$CC,BA$272,FALSE)/8,VLOOKUP(VLOOKUP($A159,csapatok!$A:$GR,BA$271,FALSE),'csapat-ranglista'!$A:$CC,BA$272,FALSE)/4),0)</f>
        <v>0</v>
      </c>
      <c r="BB159" s="226">
        <f>IFERROR(IF(RIGHT(VLOOKUP($A159,csapatok!$A:$GR,BB$271,FALSE),5)="Csere",VLOOKUP(LEFT(VLOOKUP($A159,csapatok!$A:$GR,BB$271,FALSE),LEN(VLOOKUP($A159,csapatok!$A:$GR,BB$271,FALSE))-6),'csapat-ranglista'!$A:$CC,BB$272,FALSE)/8,VLOOKUP(VLOOKUP($A159,csapatok!$A:$GR,BB$271,FALSE),'csapat-ranglista'!$A:$CC,BB$272,FALSE)/4),0)</f>
        <v>0</v>
      </c>
      <c r="BC159" s="227">
        <f>versenyek!$ES$11*IFERROR(VLOOKUP(VLOOKUP($A159,versenyek!ER:ET,3,FALSE),szabalyok!$A$16:$B$23,2,FALSE)/4,0)</f>
        <v>0</v>
      </c>
      <c r="BD159" s="227">
        <f>versenyek!$EV$11*IFERROR(VLOOKUP(VLOOKUP($A159,versenyek!EU:EW,3,FALSE),szabalyok!$A$16:$B$23,2,FALSE)/4,0)</f>
        <v>0</v>
      </c>
      <c r="BE159" s="226">
        <f>IFERROR(IF(RIGHT(VLOOKUP($A159,csapatok!$A:$GR,BE$271,FALSE),5)="Csere",VLOOKUP(LEFT(VLOOKUP($A159,csapatok!$A:$GR,BE$271,FALSE),LEN(VLOOKUP($A159,csapatok!$A:$GR,BE$271,FALSE))-6),'csapat-ranglista'!$A:$CC,BE$272,FALSE)/8,VLOOKUP(VLOOKUP($A159,csapatok!$A:$GR,BE$271,FALSE),'csapat-ranglista'!$A:$CC,BE$272,FALSE)/4),0)</f>
        <v>0</v>
      </c>
      <c r="BF159" s="226">
        <f>IFERROR(IF(RIGHT(VLOOKUP($A159,csapatok!$A:$GR,BF$271,FALSE),5)="Csere",VLOOKUP(LEFT(VLOOKUP($A159,csapatok!$A:$GR,BF$271,FALSE),LEN(VLOOKUP($A159,csapatok!$A:$GR,BF$271,FALSE))-6),'csapat-ranglista'!$A:$CC,BF$272,FALSE)/8,VLOOKUP(VLOOKUP($A159,csapatok!$A:$GR,BF$271,FALSE),'csapat-ranglista'!$A:$CC,BF$272,FALSE)/4),0)</f>
        <v>0</v>
      </c>
      <c r="BG159" s="226">
        <f>IFERROR(IF(RIGHT(VLOOKUP($A159,csapatok!$A:$GR,BG$271,FALSE),5)="Csere",VLOOKUP(LEFT(VLOOKUP($A159,csapatok!$A:$GR,BG$271,FALSE),LEN(VLOOKUP($A159,csapatok!$A:$GR,BG$271,FALSE))-6),'csapat-ranglista'!$A:$CC,BG$272,FALSE)/8,VLOOKUP(VLOOKUP($A159,csapatok!$A:$GR,BG$271,FALSE),'csapat-ranglista'!$A:$CC,BG$272,FALSE)/4),0)</f>
        <v>0</v>
      </c>
      <c r="BH159" s="226">
        <f>IFERROR(IF(RIGHT(VLOOKUP($A159,csapatok!$A:$GR,BH$271,FALSE),5)="Csere",VLOOKUP(LEFT(VLOOKUP($A159,csapatok!$A:$GR,BH$271,FALSE),LEN(VLOOKUP($A159,csapatok!$A:$GR,BH$271,FALSE))-6),'csapat-ranglista'!$A:$CC,BH$272,FALSE)/8,VLOOKUP(VLOOKUP($A159,csapatok!$A:$GR,BH$271,FALSE),'csapat-ranglista'!$A:$CC,BH$272,FALSE)/4),0)</f>
        <v>0</v>
      </c>
      <c r="BI159" s="226">
        <f>IFERROR(IF(RIGHT(VLOOKUP($A159,csapatok!$A:$GR,BI$271,FALSE),5)="Csere",VLOOKUP(LEFT(VLOOKUP($A159,csapatok!$A:$GR,BI$271,FALSE),LEN(VLOOKUP($A159,csapatok!$A:$GR,BI$271,FALSE))-6),'csapat-ranglista'!$A:$CC,BI$272,FALSE)/8,VLOOKUP(VLOOKUP($A159,csapatok!$A:$GR,BI$271,FALSE),'csapat-ranglista'!$A:$CC,BI$272,FALSE)/4),0)</f>
        <v>0</v>
      </c>
      <c r="BJ159" s="226">
        <f>IFERROR(IF(RIGHT(VLOOKUP($A159,csapatok!$A:$GR,BJ$271,FALSE),5)="Csere",VLOOKUP(LEFT(VLOOKUP($A159,csapatok!$A:$GR,BJ$271,FALSE),LEN(VLOOKUP($A159,csapatok!$A:$GR,BJ$271,FALSE))-6),'csapat-ranglista'!$A:$CC,BJ$272,FALSE)/8,VLOOKUP(VLOOKUP($A159,csapatok!$A:$GR,BJ$271,FALSE),'csapat-ranglista'!$A:$CC,BJ$272,FALSE)/4),0)</f>
        <v>0</v>
      </c>
      <c r="BK159" s="226">
        <f>IFERROR(IF(RIGHT(VLOOKUP($A159,csapatok!$A:$GR,BK$271,FALSE),5)="Csere",VLOOKUP(LEFT(VLOOKUP($A159,csapatok!$A:$GR,BK$271,FALSE),LEN(VLOOKUP($A159,csapatok!$A:$GR,BK$271,FALSE))-6),'csapat-ranglista'!$A:$CC,BK$272,FALSE)/8,VLOOKUP(VLOOKUP($A159,csapatok!$A:$GR,BK$271,FALSE),'csapat-ranglista'!$A:$CC,BK$272,FALSE)/4),0)</f>
        <v>0</v>
      </c>
      <c r="BL159" s="226">
        <f>IFERROR(IF(RIGHT(VLOOKUP($A159,csapatok!$A:$GR,BL$271,FALSE),5)="Csere",VLOOKUP(LEFT(VLOOKUP($A159,csapatok!$A:$GR,BL$271,FALSE),LEN(VLOOKUP($A159,csapatok!$A:$GR,BL$271,FALSE))-6),'csapat-ranglista'!$A:$CC,BL$272,FALSE)/8,VLOOKUP(VLOOKUP($A159,csapatok!$A:$GR,BL$271,FALSE),'csapat-ranglista'!$A:$CC,BL$272,FALSE)/4),0)</f>
        <v>0</v>
      </c>
      <c r="BM159" s="226">
        <f>IFERROR(IF(RIGHT(VLOOKUP($A159,csapatok!$A:$GR,BM$271,FALSE),5)="Csere",VLOOKUP(LEFT(VLOOKUP($A159,csapatok!$A:$GR,BM$271,FALSE),LEN(VLOOKUP($A159,csapatok!$A:$GR,BM$271,FALSE))-6),'csapat-ranglista'!$A:$CC,BM$272,FALSE)/8,VLOOKUP(VLOOKUP($A159,csapatok!$A:$GR,BM$271,FALSE),'csapat-ranglista'!$A:$CC,BM$272,FALSE)/4),0)</f>
        <v>0</v>
      </c>
      <c r="BN159" s="226">
        <f>IFERROR(IF(RIGHT(VLOOKUP($A159,csapatok!$A:$GR,BN$271,FALSE),5)="Csere",VLOOKUP(LEFT(VLOOKUP($A159,csapatok!$A:$GR,BN$271,FALSE),LEN(VLOOKUP($A159,csapatok!$A:$GR,BN$271,FALSE))-6),'csapat-ranglista'!$A:$CC,BN$272,FALSE)/8,VLOOKUP(VLOOKUP($A159,csapatok!$A:$GR,BN$271,FALSE),'csapat-ranglista'!$A:$CC,BN$272,FALSE)/4),0)</f>
        <v>0</v>
      </c>
      <c r="BO159" s="226">
        <f>IFERROR(IF(RIGHT(VLOOKUP($A159,csapatok!$A:$GR,BO$271,FALSE),5)="Csere",VLOOKUP(LEFT(VLOOKUP($A159,csapatok!$A:$GR,BO$271,FALSE),LEN(VLOOKUP($A159,csapatok!$A:$GR,BO$271,FALSE))-6),'csapat-ranglista'!$A:$CC,BO$272,FALSE)/8,VLOOKUP(VLOOKUP($A159,csapatok!$A:$GR,BO$271,FALSE),'csapat-ranglista'!$A:$CC,BO$272,FALSE)/4),0)</f>
        <v>0</v>
      </c>
      <c r="BP159" s="226">
        <f>IFERROR(IF(RIGHT(VLOOKUP($A159,csapatok!$A:$GR,BP$271,FALSE),5)="Csere",VLOOKUP(LEFT(VLOOKUP($A159,csapatok!$A:$GR,BP$271,FALSE),LEN(VLOOKUP($A159,csapatok!$A:$GR,BP$271,FALSE))-6),'csapat-ranglista'!$A:$CC,BP$272,FALSE)/8,VLOOKUP(VLOOKUP($A159,csapatok!$A:$GR,BP$271,FALSE),'csapat-ranglista'!$A:$CC,BP$272,FALSE)/4),0)</f>
        <v>0</v>
      </c>
      <c r="BQ159" s="226">
        <f>IFERROR(IF(RIGHT(VLOOKUP($A159,csapatok!$A:$GR,BQ$271,FALSE),5)="Csere",VLOOKUP(LEFT(VLOOKUP($A159,csapatok!$A:$GR,BQ$271,FALSE),LEN(VLOOKUP($A159,csapatok!$A:$GR,BQ$271,FALSE))-6),'csapat-ranglista'!$A:$CC,BQ$272,FALSE)/8,VLOOKUP(VLOOKUP($A159,csapatok!$A:$GR,BQ$271,FALSE),'csapat-ranglista'!$A:$CC,BQ$272,FALSE)/4),0)</f>
        <v>0</v>
      </c>
      <c r="BR159" s="226">
        <f>IFERROR(IF(RIGHT(VLOOKUP($A159,csapatok!$A:$GR,BR$271,FALSE),5)="Csere",VLOOKUP(LEFT(VLOOKUP($A159,csapatok!$A:$GR,BR$271,FALSE),LEN(VLOOKUP($A159,csapatok!$A:$GR,BR$271,FALSE))-6),'csapat-ranglista'!$A:$CC,BR$272,FALSE)/8,VLOOKUP(VLOOKUP($A159,csapatok!$A:$GR,BR$271,FALSE),'csapat-ranglista'!$A:$CC,BR$272,FALSE)/4),0)</f>
        <v>0</v>
      </c>
      <c r="BS159" s="226">
        <f>IFERROR(IF(RIGHT(VLOOKUP($A159,csapatok!$A:$GR,BS$271,FALSE),5)="Csere",VLOOKUP(LEFT(VLOOKUP($A159,csapatok!$A:$GR,BS$271,FALSE),LEN(VLOOKUP($A159,csapatok!$A:$GR,BS$271,FALSE))-6),'csapat-ranglista'!$A:$CC,BS$272,FALSE)/8,VLOOKUP(VLOOKUP($A159,csapatok!$A:$GR,BS$271,FALSE),'csapat-ranglista'!$A:$CC,BS$272,FALSE)/4),0)</f>
        <v>0</v>
      </c>
      <c r="BT159" s="226">
        <f>IFERROR(IF(RIGHT(VLOOKUP($A159,csapatok!$A:$GR,BT$271,FALSE),5)="Csere",VLOOKUP(LEFT(VLOOKUP($A159,csapatok!$A:$GR,BT$271,FALSE),LEN(VLOOKUP($A159,csapatok!$A:$GR,BT$271,FALSE))-6),'csapat-ranglista'!$A:$CC,BT$272,FALSE)/8,VLOOKUP(VLOOKUP($A159,csapatok!$A:$GR,BT$271,FALSE),'csapat-ranglista'!$A:$CC,BT$272,FALSE)/4),0)</f>
        <v>0</v>
      </c>
      <c r="BU159" s="226">
        <f>IFERROR(IF(RIGHT(VLOOKUP($A159,csapatok!$A:$GR,BU$271,FALSE),5)="Csere",VLOOKUP(LEFT(VLOOKUP($A159,csapatok!$A:$GR,BU$271,FALSE),LEN(VLOOKUP($A159,csapatok!$A:$GR,BU$271,FALSE))-6),'csapat-ranglista'!$A:$CC,BU$272,FALSE)/8,VLOOKUP(VLOOKUP($A159,csapatok!$A:$GR,BU$271,FALSE),'csapat-ranglista'!$A:$CC,BU$272,FALSE)/4),0)</f>
        <v>0</v>
      </c>
      <c r="BV159" s="226">
        <f>IFERROR(IF(RIGHT(VLOOKUP($A159,csapatok!$A:$GR,BV$271,FALSE),5)="Csere",VLOOKUP(LEFT(VLOOKUP($A159,csapatok!$A:$GR,BV$271,FALSE),LEN(VLOOKUP($A159,csapatok!$A:$GR,BV$271,FALSE))-6),'csapat-ranglista'!$A:$CC,BV$272,FALSE)/8,VLOOKUP(VLOOKUP($A159,csapatok!$A:$GR,BV$271,FALSE),'csapat-ranglista'!$A:$CC,BV$272,FALSE)/4),0)</f>
        <v>0</v>
      </c>
      <c r="BW159" s="226">
        <f>IFERROR(IF(RIGHT(VLOOKUP($A159,csapatok!$A:$GR,BW$271,FALSE),5)="Csere",VLOOKUP(LEFT(VLOOKUP($A159,csapatok!$A:$GR,BW$271,FALSE),LEN(VLOOKUP($A159,csapatok!$A:$GR,BW$271,FALSE))-6),'csapat-ranglista'!$A:$CC,BW$272,FALSE)/8,VLOOKUP(VLOOKUP($A159,csapatok!$A:$GR,BW$271,FALSE),'csapat-ranglista'!$A:$CC,BW$272,FALSE)/4),0)</f>
        <v>0</v>
      </c>
      <c r="BX159" s="226">
        <f>IFERROR(IF(RIGHT(VLOOKUP($A159,csapatok!$A:$GR,BX$271,FALSE),5)="Csere",VLOOKUP(LEFT(VLOOKUP($A159,csapatok!$A:$GR,BX$271,FALSE),LEN(VLOOKUP($A159,csapatok!$A:$GR,BX$271,FALSE))-6),'csapat-ranglista'!$A:$CC,BX$272,FALSE)/8,VLOOKUP(VLOOKUP($A159,csapatok!$A:$GR,BX$271,FALSE),'csapat-ranglista'!$A:$CC,BX$272,FALSE)/4),0)</f>
        <v>0</v>
      </c>
      <c r="BY159" s="226">
        <f>IFERROR(IF(RIGHT(VLOOKUP($A159,csapatok!$A:$GR,BY$271,FALSE),5)="Csere",VLOOKUP(LEFT(VLOOKUP($A159,csapatok!$A:$GR,BY$271,FALSE),LEN(VLOOKUP($A159,csapatok!$A:$GR,BY$271,FALSE))-6),'csapat-ranglista'!$A:$CC,BY$272,FALSE)/8,VLOOKUP(VLOOKUP($A159,csapatok!$A:$GR,BY$271,FALSE),'csapat-ranglista'!$A:$CC,BY$272,FALSE)/4),0)</f>
        <v>0</v>
      </c>
      <c r="BZ159" s="226">
        <f>IFERROR(IF(RIGHT(VLOOKUP($A159,csapatok!$A:$GR,BZ$271,FALSE),5)="Csere",VLOOKUP(LEFT(VLOOKUP($A159,csapatok!$A:$GR,BZ$271,FALSE),LEN(VLOOKUP($A159,csapatok!$A:$GR,BZ$271,FALSE))-6),'csapat-ranglista'!$A:$CC,BZ$272,FALSE)/8,VLOOKUP(VLOOKUP($A159,csapatok!$A:$GR,BZ$271,FALSE),'csapat-ranglista'!$A:$CC,BZ$272,FALSE)/4),0)</f>
        <v>0</v>
      </c>
      <c r="CA159" s="226">
        <f>IFERROR(IF(RIGHT(VLOOKUP($A159,csapatok!$A:$GR,CA$271,FALSE),5)="Csere",VLOOKUP(LEFT(VLOOKUP($A159,csapatok!$A:$GR,CA$271,FALSE),LEN(VLOOKUP($A159,csapatok!$A:$GR,CA$271,FALSE))-6),'csapat-ranglista'!$A:$CC,CA$272,FALSE)/8,VLOOKUP(VLOOKUP($A159,csapatok!$A:$GR,CA$271,FALSE),'csapat-ranglista'!$A:$CC,CA$272,FALSE)/4),0)</f>
        <v>0</v>
      </c>
      <c r="CB159" s="226">
        <f>IFERROR(IF(RIGHT(VLOOKUP($A159,csapatok!$A:$GR,CB$271,FALSE),5)="Csere",VLOOKUP(LEFT(VLOOKUP($A159,csapatok!$A:$GR,CB$271,FALSE),LEN(VLOOKUP($A159,csapatok!$A:$GR,CB$271,FALSE))-6),'csapat-ranglista'!$A:$CC,CB$272,FALSE)/8,VLOOKUP(VLOOKUP($A159,csapatok!$A:$GR,CB$271,FALSE),'csapat-ranglista'!$A:$CC,CB$272,FALSE)/4),0)</f>
        <v>0</v>
      </c>
      <c r="CC159" s="226">
        <f>IFERROR(IF(RIGHT(VLOOKUP($A159,csapatok!$A:$GR,CC$271,FALSE),5)="Csere",VLOOKUP(LEFT(VLOOKUP($A159,csapatok!$A:$GR,CC$271,FALSE),LEN(VLOOKUP($A159,csapatok!$A:$GR,CC$271,FALSE))-6),'csapat-ranglista'!$A:$CC,CC$272,FALSE)/8,VLOOKUP(VLOOKUP($A159,csapatok!$A:$GR,CC$271,FALSE),'csapat-ranglista'!$A:$CC,CC$272,FALSE)/4),0)</f>
        <v>0</v>
      </c>
      <c r="CD159" s="226">
        <f>IFERROR(IF(RIGHT(VLOOKUP($A159,csapatok!$A:$GR,CD$271,FALSE),5)="Csere",VLOOKUP(LEFT(VLOOKUP($A159,csapatok!$A:$GR,CD$271,FALSE),LEN(VLOOKUP($A159,csapatok!$A:$GR,CD$271,FALSE))-6),'csapat-ranglista'!$A:$CC,CD$272,FALSE)/8,VLOOKUP(VLOOKUP($A159,csapatok!$A:$GR,CD$271,FALSE),'csapat-ranglista'!$A:$CC,CD$272,FALSE)/4),0)</f>
        <v>0</v>
      </c>
      <c r="CE159" s="226">
        <f>IFERROR(IF(RIGHT(VLOOKUP($A159,csapatok!$A:$GR,CE$271,FALSE),5)="Csere",VLOOKUP(LEFT(VLOOKUP($A159,csapatok!$A:$GR,CE$271,FALSE),LEN(VLOOKUP($A159,csapatok!$A:$GR,CE$271,FALSE))-6),'csapat-ranglista'!$A:$CC,CE$272,FALSE)/8,VLOOKUP(VLOOKUP($A159,csapatok!$A:$GR,CE$271,FALSE),'csapat-ranglista'!$A:$CC,CE$272,FALSE)/4),0)</f>
        <v>0</v>
      </c>
      <c r="CF159" s="226">
        <f>IFERROR(IF(RIGHT(VLOOKUP($A159,csapatok!$A:$GR,CF$271,FALSE),5)="Csere",VLOOKUP(LEFT(VLOOKUP($A159,csapatok!$A:$GR,CF$271,FALSE),LEN(VLOOKUP($A159,csapatok!$A:$GR,CF$271,FALSE))-6),'csapat-ranglista'!$A:$CC,CF$272,FALSE)/8,VLOOKUP(VLOOKUP($A159,csapatok!$A:$GR,CF$271,FALSE),'csapat-ranglista'!$A:$CC,CF$272,FALSE)/4),0)</f>
        <v>0</v>
      </c>
      <c r="CG159" s="226">
        <f>IFERROR(IF(RIGHT(VLOOKUP($A159,csapatok!$A:$GR,CG$271,FALSE),5)="Csere",VLOOKUP(LEFT(VLOOKUP($A159,csapatok!$A:$GR,CG$271,FALSE),LEN(VLOOKUP($A159,csapatok!$A:$GR,CG$271,FALSE))-6),'csapat-ranglista'!$A:$CC,CG$272,FALSE)/8,VLOOKUP(VLOOKUP($A159,csapatok!$A:$GR,CG$271,FALSE),'csapat-ranglista'!$A:$CC,CG$272,FALSE)/4),0)</f>
        <v>0</v>
      </c>
      <c r="CH159" s="226">
        <f>IFERROR(IF(RIGHT(VLOOKUP($A159,csapatok!$A:$GR,CH$271,FALSE),5)="Csere",VLOOKUP(LEFT(VLOOKUP($A159,csapatok!$A:$GR,CH$271,FALSE),LEN(VLOOKUP($A159,csapatok!$A:$GR,CH$271,FALSE))-6),'csapat-ranglista'!$A:$CC,CH$272,FALSE)/8,VLOOKUP(VLOOKUP($A159,csapatok!$A:$GR,CH$271,FALSE),'csapat-ranglista'!$A:$CC,CH$272,FALSE)/4),0)</f>
        <v>0</v>
      </c>
      <c r="CI159" s="226">
        <f>IFERROR(IF(RIGHT(VLOOKUP($A159,csapatok!$A:$GR,CI$271,FALSE),5)="Csere",VLOOKUP(LEFT(VLOOKUP($A159,csapatok!$A:$GR,CI$271,FALSE),LEN(VLOOKUP($A159,csapatok!$A:$GR,CI$271,FALSE))-6),'csapat-ranglista'!$A:$CC,CI$272,FALSE)/8,VLOOKUP(VLOOKUP($A159,csapatok!$A:$GR,CI$271,FALSE),'csapat-ranglista'!$A:$CC,CI$272,FALSE)/4),0)</f>
        <v>0</v>
      </c>
      <c r="CJ159" s="227">
        <f>versenyek!$IQ$11*IFERROR(VLOOKUP(VLOOKUP($A159,versenyek!IP:IR,3,FALSE),szabalyok!$A$16:$B$23,2,FALSE)/4,0)</f>
        <v>0</v>
      </c>
      <c r="CK159" s="227">
        <f>versenyek!$IT$11*IFERROR(VLOOKUP(VLOOKUP($A159,versenyek!IS:IU,3,FALSE),szabalyok!$A$16:$B$23,2,FALSE)/4,0)</f>
        <v>0</v>
      </c>
      <c r="CL159" s="226"/>
      <c r="CM159" s="250">
        <f t="shared" si="6"/>
        <v>0</v>
      </c>
    </row>
    <row r="160" spans="1:91">
      <c r="A160" s="32" t="s">
        <v>71</v>
      </c>
      <c r="B160" s="2">
        <v>27230</v>
      </c>
      <c r="C160" s="133" t="str">
        <f t="shared" si="7"/>
        <v>felnőtt</v>
      </c>
      <c r="D160" s="32" t="s">
        <v>101</v>
      </c>
      <c r="E160" s="47">
        <v>12.5</v>
      </c>
      <c r="F160" s="32">
        <v>0</v>
      </c>
      <c r="G160" s="32">
        <v>0</v>
      </c>
      <c r="H160" s="32">
        <v>0</v>
      </c>
      <c r="I160" s="32">
        <v>0</v>
      </c>
      <c r="J160" s="32">
        <v>0</v>
      </c>
      <c r="K160" s="32">
        <v>0</v>
      </c>
      <c r="L160" s="32">
        <v>0</v>
      </c>
      <c r="M160" s="32">
        <v>0</v>
      </c>
      <c r="N160" s="32">
        <v>0</v>
      </c>
      <c r="O160" s="32">
        <v>5.0805077663804479</v>
      </c>
      <c r="P160" s="32">
        <v>0</v>
      </c>
      <c r="Q160" s="32">
        <v>0</v>
      </c>
      <c r="R160" s="32">
        <v>0</v>
      </c>
      <c r="S160" s="32">
        <v>0</v>
      </c>
      <c r="T160" s="32">
        <v>0</v>
      </c>
      <c r="U160" s="32">
        <v>0</v>
      </c>
      <c r="V160" s="32">
        <v>0</v>
      </c>
      <c r="W160" s="32">
        <v>0</v>
      </c>
      <c r="X160" s="32">
        <f>IFERROR(IF(RIGHT(VLOOKUP($A160,csapatok!$A:$BL,X$271,FALSE),5)="Csere",VLOOKUP(LEFT(VLOOKUP($A160,csapatok!$A:$BL,X$271,FALSE),LEN(VLOOKUP($A160,csapatok!$A:$BL,X$271,FALSE))-6),'csapat-ranglista'!$A:$CC,X$272,FALSE)/8,VLOOKUP(VLOOKUP($A160,csapatok!$A:$BL,X$271,FALSE),'csapat-ranglista'!$A:$CC,X$272,FALSE)/4),0)</f>
        <v>0</v>
      </c>
      <c r="Y160" s="32">
        <f>IFERROR(IF(RIGHT(VLOOKUP($A160,csapatok!$A:$BL,Y$271,FALSE),5)="Csere",VLOOKUP(LEFT(VLOOKUP($A160,csapatok!$A:$BL,Y$271,FALSE),LEN(VLOOKUP($A160,csapatok!$A:$BL,Y$271,FALSE))-6),'csapat-ranglista'!$A:$CC,Y$272,FALSE)/8,VLOOKUP(VLOOKUP($A160,csapatok!$A:$BL,Y$271,FALSE),'csapat-ranglista'!$A:$CC,Y$272,FALSE)/4),0)</f>
        <v>0</v>
      </c>
      <c r="Z160" s="32">
        <f>IFERROR(IF(RIGHT(VLOOKUP($A160,csapatok!$A:$BL,Z$271,FALSE),5)="Csere",VLOOKUP(LEFT(VLOOKUP($A160,csapatok!$A:$BL,Z$271,FALSE),LEN(VLOOKUP($A160,csapatok!$A:$BL,Z$271,FALSE))-6),'csapat-ranglista'!$A:$CC,Z$272,FALSE)/8,VLOOKUP(VLOOKUP($A160,csapatok!$A:$BL,Z$271,FALSE),'csapat-ranglista'!$A:$CC,Z$272,FALSE)/4),0)</f>
        <v>0</v>
      </c>
      <c r="AA160" s="32">
        <f>IFERROR(IF(RIGHT(VLOOKUP($A160,csapatok!$A:$BL,AA$271,FALSE),5)="Csere",VLOOKUP(LEFT(VLOOKUP($A160,csapatok!$A:$BL,AA$271,FALSE),LEN(VLOOKUP($A160,csapatok!$A:$BL,AA$271,FALSE))-6),'csapat-ranglista'!$A:$CC,AA$272,FALSE)/8,VLOOKUP(VLOOKUP($A160,csapatok!$A:$BL,AA$271,FALSE),'csapat-ranglista'!$A:$CC,AA$272,FALSE)/4),0)</f>
        <v>0</v>
      </c>
      <c r="AB160" s="226">
        <f>IFERROR(IF(RIGHT(VLOOKUP($A160,csapatok!$A:$BL,AB$271,FALSE),5)="Csere",VLOOKUP(LEFT(VLOOKUP($A160,csapatok!$A:$BL,AB$271,FALSE),LEN(VLOOKUP($A160,csapatok!$A:$BL,AB$271,FALSE))-6),'csapat-ranglista'!$A:$CC,AB$272,FALSE)/8,VLOOKUP(VLOOKUP($A160,csapatok!$A:$BL,AB$271,FALSE),'csapat-ranglista'!$A:$CC,AB$272,FALSE)/4),0)</f>
        <v>0</v>
      </c>
      <c r="AC160" s="226">
        <f>IFERROR(IF(RIGHT(VLOOKUP($A160,csapatok!$A:$BL,AC$271,FALSE),5)="Csere",VLOOKUP(LEFT(VLOOKUP($A160,csapatok!$A:$BL,AC$271,FALSE),LEN(VLOOKUP($A160,csapatok!$A:$BL,AC$271,FALSE))-6),'csapat-ranglista'!$A:$CC,AC$272,FALSE)/8,VLOOKUP(VLOOKUP($A160,csapatok!$A:$BL,AC$271,FALSE),'csapat-ranglista'!$A:$CC,AC$272,FALSE)/4),0)</f>
        <v>0</v>
      </c>
      <c r="AD160" s="226">
        <f>IFERROR(IF(RIGHT(VLOOKUP($A160,csapatok!$A:$BL,AD$271,FALSE),5)="Csere",VLOOKUP(LEFT(VLOOKUP($A160,csapatok!$A:$BL,AD$271,FALSE),LEN(VLOOKUP($A160,csapatok!$A:$BL,AD$271,FALSE))-6),'csapat-ranglista'!$A:$CC,AD$272,FALSE)/8,VLOOKUP(VLOOKUP($A160,csapatok!$A:$BL,AD$271,FALSE),'csapat-ranglista'!$A:$CC,AD$272,FALSE)/4),0)</f>
        <v>0</v>
      </c>
      <c r="AE160" s="226">
        <f>IFERROR(IF(RIGHT(VLOOKUP($A160,csapatok!$A:$BL,AE$271,FALSE),5)="Csere",VLOOKUP(LEFT(VLOOKUP($A160,csapatok!$A:$BL,AE$271,FALSE),LEN(VLOOKUP($A160,csapatok!$A:$BL,AE$271,FALSE))-6),'csapat-ranglista'!$A:$CC,AE$272,FALSE)/8,VLOOKUP(VLOOKUP($A160,csapatok!$A:$BL,AE$271,FALSE),'csapat-ranglista'!$A:$CC,AE$272,FALSE)/4),0)</f>
        <v>0</v>
      </c>
      <c r="AF160" s="226">
        <f>IFERROR(IF(RIGHT(VLOOKUP($A160,csapatok!$A:$BL,AF$271,FALSE),5)="Csere",VLOOKUP(LEFT(VLOOKUP($A160,csapatok!$A:$BL,AF$271,FALSE),LEN(VLOOKUP($A160,csapatok!$A:$BL,AF$271,FALSE))-6),'csapat-ranglista'!$A:$CC,AF$272,FALSE)/8,VLOOKUP(VLOOKUP($A160,csapatok!$A:$BL,AF$271,FALSE),'csapat-ranglista'!$A:$CC,AF$272,FALSE)/4),0)</f>
        <v>0</v>
      </c>
      <c r="AG160" s="226">
        <f>IFERROR(IF(RIGHT(VLOOKUP($A160,csapatok!$A:$BL,AG$271,FALSE),5)="Csere",VLOOKUP(LEFT(VLOOKUP($A160,csapatok!$A:$BL,AG$271,FALSE),LEN(VLOOKUP($A160,csapatok!$A:$BL,AG$271,FALSE))-6),'csapat-ranglista'!$A:$CC,AG$272,FALSE)/8,VLOOKUP(VLOOKUP($A160,csapatok!$A:$BL,AG$271,FALSE),'csapat-ranglista'!$A:$CC,AG$272,FALSE)/4),0)</f>
        <v>0</v>
      </c>
      <c r="AH160" s="226">
        <f>IFERROR(IF(RIGHT(VLOOKUP($A160,csapatok!$A:$BL,AH$271,FALSE),5)="Csere",VLOOKUP(LEFT(VLOOKUP($A160,csapatok!$A:$BL,AH$271,FALSE),LEN(VLOOKUP($A160,csapatok!$A:$BL,AH$271,FALSE))-6),'csapat-ranglista'!$A:$CC,AH$272,FALSE)/8,VLOOKUP(VLOOKUP($A160,csapatok!$A:$BL,AH$271,FALSE),'csapat-ranglista'!$A:$CC,AH$272,FALSE)/4),0)</f>
        <v>0</v>
      </c>
      <c r="AI160" s="226">
        <f>IFERROR(IF(RIGHT(VLOOKUP($A160,csapatok!$A:$BL,AI$271,FALSE),5)="Csere",VLOOKUP(LEFT(VLOOKUP($A160,csapatok!$A:$BL,AI$271,FALSE),LEN(VLOOKUP($A160,csapatok!$A:$BL,AI$271,FALSE))-6),'csapat-ranglista'!$A:$CC,AI$272,FALSE)/8,VLOOKUP(VLOOKUP($A160,csapatok!$A:$BL,AI$271,FALSE),'csapat-ranglista'!$A:$CC,AI$272,FALSE)/4),0)</f>
        <v>0</v>
      </c>
      <c r="AJ160" s="226">
        <f>IFERROR(IF(RIGHT(VLOOKUP($A160,csapatok!$A:$BL,AJ$271,FALSE),5)="Csere",VLOOKUP(LEFT(VLOOKUP($A160,csapatok!$A:$BL,AJ$271,FALSE),LEN(VLOOKUP($A160,csapatok!$A:$BL,AJ$271,FALSE))-6),'csapat-ranglista'!$A:$CC,AJ$272,FALSE)/8,VLOOKUP(VLOOKUP($A160,csapatok!$A:$BL,AJ$271,FALSE),'csapat-ranglista'!$A:$CC,AJ$272,FALSE)/2),0)</f>
        <v>0</v>
      </c>
      <c r="AK160" s="226">
        <f>IFERROR(IF(RIGHT(VLOOKUP($A160,csapatok!$A:$CN,AK$271,FALSE),5)="Csere",VLOOKUP(LEFT(VLOOKUP($A160,csapatok!$A:$CN,AK$271,FALSE),LEN(VLOOKUP($A160,csapatok!$A:$CN,AK$271,FALSE))-6),'csapat-ranglista'!$A:$CC,AK$272,FALSE)/8,VLOOKUP(VLOOKUP($A160,csapatok!$A:$CN,AK$271,FALSE),'csapat-ranglista'!$A:$CC,AK$272,FALSE)/4),0)</f>
        <v>0</v>
      </c>
      <c r="AL160" s="226">
        <f>IFERROR(IF(RIGHT(VLOOKUP($A160,csapatok!$A:$CN,AL$271,FALSE),5)="Csere",VLOOKUP(LEFT(VLOOKUP($A160,csapatok!$A:$CN,AL$271,FALSE),LEN(VLOOKUP($A160,csapatok!$A:$CN,AL$271,FALSE))-6),'csapat-ranglista'!$A:$CC,AL$272,FALSE)/8,VLOOKUP(VLOOKUP($A160,csapatok!$A:$CN,AL$271,FALSE),'csapat-ranglista'!$A:$CC,AL$272,FALSE)/4),0)</f>
        <v>0</v>
      </c>
      <c r="AM160" s="226">
        <f>IFERROR(IF(RIGHT(VLOOKUP($A160,csapatok!$A:$CN,AM$271,FALSE),5)="Csere",VLOOKUP(LEFT(VLOOKUP($A160,csapatok!$A:$CN,AM$271,FALSE),LEN(VLOOKUP($A160,csapatok!$A:$CN,AM$271,FALSE))-6),'csapat-ranglista'!$A:$CC,AM$272,FALSE)/8,VLOOKUP(VLOOKUP($A160,csapatok!$A:$CN,AM$271,FALSE),'csapat-ranglista'!$A:$CC,AM$272,FALSE)/4),0)</f>
        <v>0</v>
      </c>
      <c r="AN160" s="226">
        <f>IFERROR(IF(RIGHT(VLOOKUP($A160,csapatok!$A:$CN,AN$271,FALSE),5)="Csere",VLOOKUP(LEFT(VLOOKUP($A160,csapatok!$A:$CN,AN$271,FALSE),LEN(VLOOKUP($A160,csapatok!$A:$CN,AN$271,FALSE))-6),'csapat-ranglista'!$A:$CC,AN$272,FALSE)/8,VLOOKUP(VLOOKUP($A160,csapatok!$A:$CN,AN$271,FALSE),'csapat-ranglista'!$A:$CC,AN$272,FALSE)/4),0)</f>
        <v>0</v>
      </c>
      <c r="AO160" s="226">
        <f>IFERROR(IF(RIGHT(VLOOKUP($A160,csapatok!$A:$CN,AO$271,FALSE),5)="Csere",VLOOKUP(LEFT(VLOOKUP($A160,csapatok!$A:$CN,AO$271,FALSE),LEN(VLOOKUP($A160,csapatok!$A:$CN,AO$271,FALSE))-6),'csapat-ranglista'!$A:$CC,AO$272,FALSE)/8,VLOOKUP(VLOOKUP($A160,csapatok!$A:$CN,AO$271,FALSE),'csapat-ranglista'!$A:$CC,AO$272,FALSE)/4),0)</f>
        <v>0</v>
      </c>
      <c r="AP160" s="226">
        <f>IFERROR(IF(RIGHT(VLOOKUP($A160,csapatok!$A:$CN,AP$271,FALSE),5)="Csere",VLOOKUP(LEFT(VLOOKUP($A160,csapatok!$A:$CN,AP$271,FALSE),LEN(VLOOKUP($A160,csapatok!$A:$CN,AP$271,FALSE))-6),'csapat-ranglista'!$A:$CC,AP$272,FALSE)/8,VLOOKUP(VLOOKUP($A160,csapatok!$A:$CN,AP$271,FALSE),'csapat-ranglista'!$A:$CC,AP$272,FALSE)/4),0)</f>
        <v>0</v>
      </c>
      <c r="AQ160" s="226">
        <f>IFERROR(IF(RIGHT(VLOOKUP($A160,csapatok!$A:$CN,AQ$271,FALSE),5)="Csere",VLOOKUP(LEFT(VLOOKUP($A160,csapatok!$A:$CN,AQ$271,FALSE),LEN(VLOOKUP($A160,csapatok!$A:$CN,AQ$271,FALSE))-6),'csapat-ranglista'!$A:$CC,AQ$272,FALSE)/8,VLOOKUP(VLOOKUP($A160,csapatok!$A:$CN,AQ$271,FALSE),'csapat-ranglista'!$A:$CC,AQ$272,FALSE)/4),0)</f>
        <v>0</v>
      </c>
      <c r="AR160" s="226">
        <f>IFERROR(IF(RIGHT(VLOOKUP($A160,csapatok!$A:$CN,AR$271,FALSE),5)="Csere",VLOOKUP(LEFT(VLOOKUP($A160,csapatok!$A:$CN,AR$271,FALSE),LEN(VLOOKUP($A160,csapatok!$A:$CN,AR$271,FALSE))-6),'csapat-ranglista'!$A:$CC,AR$272,FALSE)/8,VLOOKUP(VLOOKUP($A160,csapatok!$A:$CN,AR$271,FALSE),'csapat-ranglista'!$A:$CC,AR$272,FALSE)/4),0)</f>
        <v>0</v>
      </c>
      <c r="AS160" s="226">
        <f>IFERROR(IF(RIGHT(VLOOKUP($A160,csapatok!$A:$CN,AS$271,FALSE),5)="Csere",VLOOKUP(LEFT(VLOOKUP($A160,csapatok!$A:$CN,AS$271,FALSE),LEN(VLOOKUP($A160,csapatok!$A:$CN,AS$271,FALSE))-6),'csapat-ranglista'!$A:$CC,AS$272,FALSE)/8,VLOOKUP(VLOOKUP($A160,csapatok!$A:$CN,AS$271,FALSE),'csapat-ranglista'!$A:$CC,AS$272,FALSE)/4),0)</f>
        <v>0</v>
      </c>
      <c r="AT160" s="226">
        <f>IFERROR(IF(RIGHT(VLOOKUP($A160,csapatok!$A:$CN,AT$271,FALSE),5)="Csere",VLOOKUP(LEFT(VLOOKUP($A160,csapatok!$A:$CN,AT$271,FALSE),LEN(VLOOKUP($A160,csapatok!$A:$CN,AT$271,FALSE))-6),'csapat-ranglista'!$A:$CC,AT$272,FALSE)/8,VLOOKUP(VLOOKUP($A160,csapatok!$A:$CN,AT$271,FALSE),'csapat-ranglista'!$A:$CC,AT$272,FALSE)/4),0)</f>
        <v>0</v>
      </c>
      <c r="AU160" s="226">
        <f>IFERROR(IF(RIGHT(VLOOKUP($A160,csapatok!$A:$CN,AU$271,FALSE),5)="Csere",VLOOKUP(LEFT(VLOOKUP($A160,csapatok!$A:$CN,AU$271,FALSE),LEN(VLOOKUP($A160,csapatok!$A:$CN,AU$271,FALSE))-6),'csapat-ranglista'!$A:$CC,AU$272,FALSE)/8,VLOOKUP(VLOOKUP($A160,csapatok!$A:$CN,AU$271,FALSE),'csapat-ranglista'!$A:$CC,AU$272,FALSE)/4),0)</f>
        <v>0</v>
      </c>
      <c r="AV160" s="226">
        <f>IFERROR(IF(RIGHT(VLOOKUP($A160,csapatok!$A:$CN,AV$271,FALSE),5)="Csere",VLOOKUP(LEFT(VLOOKUP($A160,csapatok!$A:$CN,AV$271,FALSE),LEN(VLOOKUP($A160,csapatok!$A:$CN,AV$271,FALSE))-6),'csapat-ranglista'!$A:$CC,AV$272,FALSE)/8,VLOOKUP(VLOOKUP($A160,csapatok!$A:$CN,AV$271,FALSE),'csapat-ranglista'!$A:$CC,AV$272,FALSE)/4),0)</f>
        <v>0</v>
      </c>
      <c r="AW160" s="226">
        <f>IFERROR(IF(RIGHT(VLOOKUP($A160,csapatok!$A:$CN,AW$271,FALSE),5)="Csere",VLOOKUP(LEFT(VLOOKUP($A160,csapatok!$A:$CN,AW$271,FALSE),LEN(VLOOKUP($A160,csapatok!$A:$CN,AW$271,FALSE))-6),'csapat-ranglista'!$A:$CC,AW$272,FALSE)/8,VLOOKUP(VLOOKUP($A160,csapatok!$A:$CN,AW$271,FALSE),'csapat-ranglista'!$A:$CC,AW$272,FALSE)/4),0)</f>
        <v>0</v>
      </c>
      <c r="AX160" s="226">
        <f>IFERROR(IF(RIGHT(VLOOKUP($A160,csapatok!$A:$CN,AX$271,FALSE),5)="Csere",VLOOKUP(LEFT(VLOOKUP($A160,csapatok!$A:$CN,AX$271,FALSE),LEN(VLOOKUP($A160,csapatok!$A:$CN,AX$271,FALSE))-6),'csapat-ranglista'!$A:$CC,AX$272,FALSE)/8,VLOOKUP(VLOOKUP($A160,csapatok!$A:$CN,AX$271,FALSE),'csapat-ranglista'!$A:$CC,AX$272,FALSE)/4),0)</f>
        <v>0</v>
      </c>
      <c r="AY160" s="226">
        <f>IFERROR(IF(RIGHT(VLOOKUP($A160,csapatok!$A:$GR,AY$271,FALSE),5)="Csere",VLOOKUP(LEFT(VLOOKUP($A160,csapatok!$A:$GR,AY$271,FALSE),LEN(VLOOKUP($A160,csapatok!$A:$GR,AY$271,FALSE))-6),'csapat-ranglista'!$A:$CC,AY$272,FALSE)/8,VLOOKUP(VLOOKUP($A160,csapatok!$A:$GR,AY$271,FALSE),'csapat-ranglista'!$A:$CC,AY$272,FALSE)/4),0)</f>
        <v>0</v>
      </c>
      <c r="AZ160" s="226">
        <f>IFERROR(IF(RIGHT(VLOOKUP($A160,csapatok!$A:$GR,AZ$271,FALSE),5)="Csere",VLOOKUP(LEFT(VLOOKUP($A160,csapatok!$A:$GR,AZ$271,FALSE),LEN(VLOOKUP($A160,csapatok!$A:$GR,AZ$271,FALSE))-6),'csapat-ranglista'!$A:$CC,AZ$272,FALSE)/8,VLOOKUP(VLOOKUP($A160,csapatok!$A:$GR,AZ$271,FALSE),'csapat-ranglista'!$A:$CC,AZ$272,FALSE)/4),0)</f>
        <v>0</v>
      </c>
      <c r="BA160" s="226">
        <f>IFERROR(IF(RIGHT(VLOOKUP($A160,csapatok!$A:$GR,BA$271,FALSE),5)="Csere",VLOOKUP(LEFT(VLOOKUP($A160,csapatok!$A:$GR,BA$271,FALSE),LEN(VLOOKUP($A160,csapatok!$A:$GR,BA$271,FALSE))-6),'csapat-ranglista'!$A:$CC,BA$272,FALSE)/8,VLOOKUP(VLOOKUP($A160,csapatok!$A:$GR,BA$271,FALSE),'csapat-ranglista'!$A:$CC,BA$272,FALSE)/4),0)</f>
        <v>0</v>
      </c>
      <c r="BB160" s="226">
        <f>IFERROR(IF(RIGHT(VLOOKUP($A160,csapatok!$A:$GR,BB$271,FALSE),5)="Csere",VLOOKUP(LEFT(VLOOKUP($A160,csapatok!$A:$GR,BB$271,FALSE),LEN(VLOOKUP($A160,csapatok!$A:$GR,BB$271,FALSE))-6),'csapat-ranglista'!$A:$CC,BB$272,FALSE)/8,VLOOKUP(VLOOKUP($A160,csapatok!$A:$GR,BB$271,FALSE),'csapat-ranglista'!$A:$CC,BB$272,FALSE)/4),0)</f>
        <v>0</v>
      </c>
      <c r="BC160" s="227">
        <f>versenyek!$ES$11*IFERROR(VLOOKUP(VLOOKUP($A160,versenyek!ER:ET,3,FALSE),szabalyok!$A$16:$B$23,2,FALSE)/4,0)</f>
        <v>0</v>
      </c>
      <c r="BD160" s="227">
        <f>versenyek!$EV$11*IFERROR(VLOOKUP(VLOOKUP($A160,versenyek!EU:EW,3,FALSE),szabalyok!$A$16:$B$23,2,FALSE)/4,0)</f>
        <v>0</v>
      </c>
      <c r="BE160" s="226">
        <f>IFERROR(IF(RIGHT(VLOOKUP($A160,csapatok!$A:$GR,BE$271,FALSE),5)="Csere",VLOOKUP(LEFT(VLOOKUP($A160,csapatok!$A:$GR,BE$271,FALSE),LEN(VLOOKUP($A160,csapatok!$A:$GR,BE$271,FALSE))-6),'csapat-ranglista'!$A:$CC,BE$272,FALSE)/8,VLOOKUP(VLOOKUP($A160,csapatok!$A:$GR,BE$271,FALSE),'csapat-ranglista'!$A:$CC,BE$272,FALSE)/4),0)</f>
        <v>0</v>
      </c>
      <c r="BF160" s="226">
        <f>IFERROR(IF(RIGHT(VLOOKUP($A160,csapatok!$A:$GR,BF$271,FALSE),5)="Csere",VLOOKUP(LEFT(VLOOKUP($A160,csapatok!$A:$GR,BF$271,FALSE),LEN(VLOOKUP($A160,csapatok!$A:$GR,BF$271,FALSE))-6),'csapat-ranglista'!$A:$CC,BF$272,FALSE)/8,VLOOKUP(VLOOKUP($A160,csapatok!$A:$GR,BF$271,FALSE),'csapat-ranglista'!$A:$CC,BF$272,FALSE)/4),0)</f>
        <v>0</v>
      </c>
      <c r="BG160" s="226">
        <f>IFERROR(IF(RIGHT(VLOOKUP($A160,csapatok!$A:$GR,BG$271,FALSE),5)="Csere",VLOOKUP(LEFT(VLOOKUP($A160,csapatok!$A:$GR,BG$271,FALSE),LEN(VLOOKUP($A160,csapatok!$A:$GR,BG$271,FALSE))-6),'csapat-ranglista'!$A:$CC,BG$272,FALSE)/8,VLOOKUP(VLOOKUP($A160,csapatok!$A:$GR,BG$271,FALSE),'csapat-ranglista'!$A:$CC,BG$272,FALSE)/4),0)</f>
        <v>0</v>
      </c>
      <c r="BH160" s="226">
        <f>IFERROR(IF(RIGHT(VLOOKUP($A160,csapatok!$A:$GR,BH$271,FALSE),5)="Csere",VLOOKUP(LEFT(VLOOKUP($A160,csapatok!$A:$GR,BH$271,FALSE),LEN(VLOOKUP($A160,csapatok!$A:$GR,BH$271,FALSE))-6),'csapat-ranglista'!$A:$CC,BH$272,FALSE)/8,VLOOKUP(VLOOKUP($A160,csapatok!$A:$GR,BH$271,FALSE),'csapat-ranglista'!$A:$CC,BH$272,FALSE)/4),0)</f>
        <v>0</v>
      </c>
      <c r="BI160" s="226">
        <f>IFERROR(IF(RIGHT(VLOOKUP($A160,csapatok!$A:$GR,BI$271,FALSE),5)="Csere",VLOOKUP(LEFT(VLOOKUP($A160,csapatok!$A:$GR,BI$271,FALSE),LEN(VLOOKUP($A160,csapatok!$A:$GR,BI$271,FALSE))-6),'csapat-ranglista'!$A:$CC,BI$272,FALSE)/8,VLOOKUP(VLOOKUP($A160,csapatok!$A:$GR,BI$271,FALSE),'csapat-ranglista'!$A:$CC,BI$272,FALSE)/4),0)</f>
        <v>0</v>
      </c>
      <c r="BJ160" s="226">
        <f>IFERROR(IF(RIGHT(VLOOKUP($A160,csapatok!$A:$GR,BJ$271,FALSE),5)="Csere",VLOOKUP(LEFT(VLOOKUP($A160,csapatok!$A:$GR,BJ$271,FALSE),LEN(VLOOKUP($A160,csapatok!$A:$GR,BJ$271,FALSE))-6),'csapat-ranglista'!$A:$CC,BJ$272,FALSE)/8,VLOOKUP(VLOOKUP($A160,csapatok!$A:$GR,BJ$271,FALSE),'csapat-ranglista'!$A:$CC,BJ$272,FALSE)/4),0)</f>
        <v>0</v>
      </c>
      <c r="BK160" s="226">
        <f>IFERROR(IF(RIGHT(VLOOKUP($A160,csapatok!$A:$GR,BK$271,FALSE),5)="Csere",VLOOKUP(LEFT(VLOOKUP($A160,csapatok!$A:$GR,BK$271,FALSE),LEN(VLOOKUP($A160,csapatok!$A:$GR,BK$271,FALSE))-6),'csapat-ranglista'!$A:$CC,BK$272,FALSE)/8,VLOOKUP(VLOOKUP($A160,csapatok!$A:$GR,BK$271,FALSE),'csapat-ranglista'!$A:$CC,BK$272,FALSE)/4),0)</f>
        <v>0</v>
      </c>
      <c r="BL160" s="226">
        <f>IFERROR(IF(RIGHT(VLOOKUP($A160,csapatok!$A:$GR,BL$271,FALSE),5)="Csere",VLOOKUP(LEFT(VLOOKUP($A160,csapatok!$A:$GR,BL$271,FALSE),LEN(VLOOKUP($A160,csapatok!$A:$GR,BL$271,FALSE))-6),'csapat-ranglista'!$A:$CC,BL$272,FALSE)/8,VLOOKUP(VLOOKUP($A160,csapatok!$A:$GR,BL$271,FALSE),'csapat-ranglista'!$A:$CC,BL$272,FALSE)/4),0)</f>
        <v>0</v>
      </c>
      <c r="BM160" s="226">
        <f>IFERROR(IF(RIGHT(VLOOKUP($A160,csapatok!$A:$GR,BM$271,FALSE),5)="Csere",VLOOKUP(LEFT(VLOOKUP($A160,csapatok!$A:$GR,BM$271,FALSE),LEN(VLOOKUP($A160,csapatok!$A:$GR,BM$271,FALSE))-6),'csapat-ranglista'!$A:$CC,BM$272,FALSE)/8,VLOOKUP(VLOOKUP($A160,csapatok!$A:$GR,BM$271,FALSE),'csapat-ranglista'!$A:$CC,BM$272,FALSE)/4),0)</f>
        <v>0</v>
      </c>
      <c r="BN160" s="226">
        <f>IFERROR(IF(RIGHT(VLOOKUP($A160,csapatok!$A:$GR,BN$271,FALSE),5)="Csere",VLOOKUP(LEFT(VLOOKUP($A160,csapatok!$A:$GR,BN$271,FALSE),LEN(VLOOKUP($A160,csapatok!$A:$GR,BN$271,FALSE))-6),'csapat-ranglista'!$A:$CC,BN$272,FALSE)/8,VLOOKUP(VLOOKUP($A160,csapatok!$A:$GR,BN$271,FALSE),'csapat-ranglista'!$A:$CC,BN$272,FALSE)/4),0)</f>
        <v>0</v>
      </c>
      <c r="BO160" s="226">
        <f>IFERROR(IF(RIGHT(VLOOKUP($A160,csapatok!$A:$GR,BO$271,FALSE),5)="Csere",VLOOKUP(LEFT(VLOOKUP($A160,csapatok!$A:$GR,BO$271,FALSE),LEN(VLOOKUP($A160,csapatok!$A:$GR,BO$271,FALSE))-6),'csapat-ranglista'!$A:$CC,BO$272,FALSE)/8,VLOOKUP(VLOOKUP($A160,csapatok!$A:$GR,BO$271,FALSE),'csapat-ranglista'!$A:$CC,BO$272,FALSE)/4),0)</f>
        <v>0</v>
      </c>
      <c r="BP160" s="226">
        <f>IFERROR(IF(RIGHT(VLOOKUP($A160,csapatok!$A:$GR,BP$271,FALSE),5)="Csere",VLOOKUP(LEFT(VLOOKUP($A160,csapatok!$A:$GR,BP$271,FALSE),LEN(VLOOKUP($A160,csapatok!$A:$GR,BP$271,FALSE))-6),'csapat-ranglista'!$A:$CC,BP$272,FALSE)/8,VLOOKUP(VLOOKUP($A160,csapatok!$A:$GR,BP$271,FALSE),'csapat-ranglista'!$A:$CC,BP$272,FALSE)/4),0)</f>
        <v>0</v>
      </c>
      <c r="BQ160" s="226">
        <f>IFERROR(IF(RIGHT(VLOOKUP($A160,csapatok!$A:$GR,BQ$271,FALSE),5)="Csere",VLOOKUP(LEFT(VLOOKUP($A160,csapatok!$A:$GR,BQ$271,FALSE),LEN(VLOOKUP($A160,csapatok!$A:$GR,BQ$271,FALSE))-6),'csapat-ranglista'!$A:$CC,BQ$272,FALSE)/8,VLOOKUP(VLOOKUP($A160,csapatok!$A:$GR,BQ$271,FALSE),'csapat-ranglista'!$A:$CC,BQ$272,FALSE)/4),0)</f>
        <v>0</v>
      </c>
      <c r="BR160" s="226">
        <f>IFERROR(IF(RIGHT(VLOOKUP($A160,csapatok!$A:$GR,BR$271,FALSE),5)="Csere",VLOOKUP(LEFT(VLOOKUP($A160,csapatok!$A:$GR,BR$271,FALSE),LEN(VLOOKUP($A160,csapatok!$A:$GR,BR$271,FALSE))-6),'csapat-ranglista'!$A:$CC,BR$272,FALSE)/8,VLOOKUP(VLOOKUP($A160,csapatok!$A:$GR,BR$271,FALSE),'csapat-ranglista'!$A:$CC,BR$272,FALSE)/4),0)</f>
        <v>0</v>
      </c>
      <c r="BS160" s="226">
        <f>IFERROR(IF(RIGHT(VLOOKUP($A160,csapatok!$A:$GR,BS$271,FALSE),5)="Csere",VLOOKUP(LEFT(VLOOKUP($A160,csapatok!$A:$GR,BS$271,FALSE),LEN(VLOOKUP($A160,csapatok!$A:$GR,BS$271,FALSE))-6),'csapat-ranglista'!$A:$CC,BS$272,FALSE)/8,VLOOKUP(VLOOKUP($A160,csapatok!$A:$GR,BS$271,FALSE),'csapat-ranglista'!$A:$CC,BS$272,FALSE)/4),0)</f>
        <v>0</v>
      </c>
      <c r="BT160" s="226">
        <f>IFERROR(IF(RIGHT(VLOOKUP($A160,csapatok!$A:$GR,BT$271,FALSE),5)="Csere",VLOOKUP(LEFT(VLOOKUP($A160,csapatok!$A:$GR,BT$271,FALSE),LEN(VLOOKUP($A160,csapatok!$A:$GR,BT$271,FALSE))-6),'csapat-ranglista'!$A:$CC,BT$272,FALSE)/8,VLOOKUP(VLOOKUP($A160,csapatok!$A:$GR,BT$271,FALSE),'csapat-ranglista'!$A:$CC,BT$272,FALSE)/4),0)</f>
        <v>0</v>
      </c>
      <c r="BU160" s="226">
        <f>IFERROR(IF(RIGHT(VLOOKUP($A160,csapatok!$A:$GR,BU$271,FALSE),5)="Csere",VLOOKUP(LEFT(VLOOKUP($A160,csapatok!$A:$GR,BU$271,FALSE),LEN(VLOOKUP($A160,csapatok!$A:$GR,BU$271,FALSE))-6),'csapat-ranglista'!$A:$CC,BU$272,FALSE)/8,VLOOKUP(VLOOKUP($A160,csapatok!$A:$GR,BU$271,FALSE),'csapat-ranglista'!$A:$CC,BU$272,FALSE)/4),0)</f>
        <v>0</v>
      </c>
      <c r="BV160" s="226">
        <f>IFERROR(IF(RIGHT(VLOOKUP($A160,csapatok!$A:$GR,BV$271,FALSE),5)="Csere",VLOOKUP(LEFT(VLOOKUP($A160,csapatok!$A:$GR,BV$271,FALSE),LEN(VLOOKUP($A160,csapatok!$A:$GR,BV$271,FALSE))-6),'csapat-ranglista'!$A:$CC,BV$272,FALSE)/8,VLOOKUP(VLOOKUP($A160,csapatok!$A:$GR,BV$271,FALSE),'csapat-ranglista'!$A:$CC,BV$272,FALSE)/4),0)</f>
        <v>0</v>
      </c>
      <c r="BW160" s="226">
        <f>IFERROR(IF(RIGHT(VLOOKUP($A160,csapatok!$A:$GR,BW$271,FALSE),5)="Csere",VLOOKUP(LEFT(VLOOKUP($A160,csapatok!$A:$GR,BW$271,FALSE),LEN(VLOOKUP($A160,csapatok!$A:$GR,BW$271,FALSE))-6),'csapat-ranglista'!$A:$CC,BW$272,FALSE)/8,VLOOKUP(VLOOKUP($A160,csapatok!$A:$GR,BW$271,FALSE),'csapat-ranglista'!$A:$CC,BW$272,FALSE)/4),0)</f>
        <v>0</v>
      </c>
      <c r="BX160" s="226">
        <f>IFERROR(IF(RIGHT(VLOOKUP($A160,csapatok!$A:$GR,BX$271,FALSE),5)="Csere",VLOOKUP(LEFT(VLOOKUP($A160,csapatok!$A:$GR,BX$271,FALSE),LEN(VLOOKUP($A160,csapatok!$A:$GR,BX$271,FALSE))-6),'csapat-ranglista'!$A:$CC,BX$272,FALSE)/8,VLOOKUP(VLOOKUP($A160,csapatok!$A:$GR,BX$271,FALSE),'csapat-ranglista'!$A:$CC,BX$272,FALSE)/4),0)</f>
        <v>0</v>
      </c>
      <c r="BY160" s="226">
        <f>IFERROR(IF(RIGHT(VLOOKUP($A160,csapatok!$A:$GR,BY$271,FALSE),5)="Csere",VLOOKUP(LEFT(VLOOKUP($A160,csapatok!$A:$GR,BY$271,FALSE),LEN(VLOOKUP($A160,csapatok!$A:$GR,BY$271,FALSE))-6),'csapat-ranglista'!$A:$CC,BY$272,FALSE)/8,VLOOKUP(VLOOKUP($A160,csapatok!$A:$GR,BY$271,FALSE),'csapat-ranglista'!$A:$CC,BY$272,FALSE)/4),0)</f>
        <v>0</v>
      </c>
      <c r="BZ160" s="226">
        <f>IFERROR(IF(RIGHT(VLOOKUP($A160,csapatok!$A:$GR,BZ$271,FALSE),5)="Csere",VLOOKUP(LEFT(VLOOKUP($A160,csapatok!$A:$GR,BZ$271,FALSE),LEN(VLOOKUP($A160,csapatok!$A:$GR,BZ$271,FALSE))-6),'csapat-ranglista'!$A:$CC,BZ$272,FALSE)/8,VLOOKUP(VLOOKUP($A160,csapatok!$A:$GR,BZ$271,FALSE),'csapat-ranglista'!$A:$CC,BZ$272,FALSE)/4),0)</f>
        <v>0</v>
      </c>
      <c r="CA160" s="226">
        <f>IFERROR(IF(RIGHT(VLOOKUP($A160,csapatok!$A:$GR,CA$271,FALSE),5)="Csere",VLOOKUP(LEFT(VLOOKUP($A160,csapatok!$A:$GR,CA$271,FALSE),LEN(VLOOKUP($A160,csapatok!$A:$GR,CA$271,FALSE))-6),'csapat-ranglista'!$A:$CC,CA$272,FALSE)/8,VLOOKUP(VLOOKUP($A160,csapatok!$A:$GR,CA$271,FALSE),'csapat-ranglista'!$A:$CC,CA$272,FALSE)/4),0)</f>
        <v>0</v>
      </c>
      <c r="CB160" s="226">
        <f>IFERROR(IF(RIGHT(VLOOKUP($A160,csapatok!$A:$GR,CB$271,FALSE),5)="Csere",VLOOKUP(LEFT(VLOOKUP($A160,csapatok!$A:$GR,CB$271,FALSE),LEN(VLOOKUP($A160,csapatok!$A:$GR,CB$271,FALSE))-6),'csapat-ranglista'!$A:$CC,CB$272,FALSE)/8,VLOOKUP(VLOOKUP($A160,csapatok!$A:$GR,CB$271,FALSE),'csapat-ranglista'!$A:$CC,CB$272,FALSE)/4),0)</f>
        <v>0</v>
      </c>
      <c r="CC160" s="226">
        <f>IFERROR(IF(RIGHT(VLOOKUP($A160,csapatok!$A:$GR,CC$271,FALSE),5)="Csere",VLOOKUP(LEFT(VLOOKUP($A160,csapatok!$A:$GR,CC$271,FALSE),LEN(VLOOKUP($A160,csapatok!$A:$GR,CC$271,FALSE))-6),'csapat-ranglista'!$A:$CC,CC$272,FALSE)/8,VLOOKUP(VLOOKUP($A160,csapatok!$A:$GR,CC$271,FALSE),'csapat-ranglista'!$A:$CC,CC$272,FALSE)/4),0)</f>
        <v>0</v>
      </c>
      <c r="CD160" s="226">
        <f>IFERROR(IF(RIGHT(VLOOKUP($A160,csapatok!$A:$GR,CD$271,FALSE),5)="Csere",VLOOKUP(LEFT(VLOOKUP($A160,csapatok!$A:$GR,CD$271,FALSE),LEN(VLOOKUP($A160,csapatok!$A:$GR,CD$271,FALSE))-6),'csapat-ranglista'!$A:$CC,CD$272,FALSE)/8,VLOOKUP(VLOOKUP($A160,csapatok!$A:$GR,CD$271,FALSE),'csapat-ranglista'!$A:$CC,CD$272,FALSE)/4),0)</f>
        <v>0</v>
      </c>
      <c r="CE160" s="226">
        <f>IFERROR(IF(RIGHT(VLOOKUP($A160,csapatok!$A:$GR,CE$271,FALSE),5)="Csere",VLOOKUP(LEFT(VLOOKUP($A160,csapatok!$A:$GR,CE$271,FALSE),LEN(VLOOKUP($A160,csapatok!$A:$GR,CE$271,FALSE))-6),'csapat-ranglista'!$A:$CC,CE$272,FALSE)/8,VLOOKUP(VLOOKUP($A160,csapatok!$A:$GR,CE$271,FALSE),'csapat-ranglista'!$A:$CC,CE$272,FALSE)/4),0)</f>
        <v>0</v>
      </c>
      <c r="CF160" s="226">
        <f>IFERROR(IF(RIGHT(VLOOKUP($A160,csapatok!$A:$GR,CF$271,FALSE),5)="Csere",VLOOKUP(LEFT(VLOOKUP($A160,csapatok!$A:$GR,CF$271,FALSE),LEN(VLOOKUP($A160,csapatok!$A:$GR,CF$271,FALSE))-6),'csapat-ranglista'!$A:$CC,CF$272,FALSE)/8,VLOOKUP(VLOOKUP($A160,csapatok!$A:$GR,CF$271,FALSE),'csapat-ranglista'!$A:$CC,CF$272,FALSE)/4),0)</f>
        <v>0</v>
      </c>
      <c r="CG160" s="226">
        <f>IFERROR(IF(RIGHT(VLOOKUP($A160,csapatok!$A:$GR,CG$271,FALSE),5)="Csere",VLOOKUP(LEFT(VLOOKUP($A160,csapatok!$A:$GR,CG$271,FALSE),LEN(VLOOKUP($A160,csapatok!$A:$GR,CG$271,FALSE))-6),'csapat-ranglista'!$A:$CC,CG$272,FALSE)/8,VLOOKUP(VLOOKUP($A160,csapatok!$A:$GR,CG$271,FALSE),'csapat-ranglista'!$A:$CC,CG$272,FALSE)/4),0)</f>
        <v>0</v>
      </c>
      <c r="CH160" s="226">
        <f>IFERROR(IF(RIGHT(VLOOKUP($A160,csapatok!$A:$GR,CH$271,FALSE),5)="Csere",VLOOKUP(LEFT(VLOOKUP($A160,csapatok!$A:$GR,CH$271,FALSE),LEN(VLOOKUP($A160,csapatok!$A:$GR,CH$271,FALSE))-6),'csapat-ranglista'!$A:$CC,CH$272,FALSE)/8,VLOOKUP(VLOOKUP($A160,csapatok!$A:$GR,CH$271,FALSE),'csapat-ranglista'!$A:$CC,CH$272,FALSE)/4),0)</f>
        <v>0</v>
      </c>
      <c r="CI160" s="226">
        <f>IFERROR(IF(RIGHT(VLOOKUP($A160,csapatok!$A:$GR,CI$271,FALSE),5)="Csere",VLOOKUP(LEFT(VLOOKUP($A160,csapatok!$A:$GR,CI$271,FALSE),LEN(VLOOKUP($A160,csapatok!$A:$GR,CI$271,FALSE))-6),'csapat-ranglista'!$A:$CC,CI$272,FALSE)/8,VLOOKUP(VLOOKUP($A160,csapatok!$A:$GR,CI$271,FALSE),'csapat-ranglista'!$A:$CC,CI$272,FALSE)/4),0)</f>
        <v>0</v>
      </c>
      <c r="CJ160" s="227">
        <f>versenyek!$IQ$11*IFERROR(VLOOKUP(VLOOKUP($A160,versenyek!IP:IR,3,FALSE),szabalyok!$A$16:$B$23,2,FALSE)/4,0)</f>
        <v>0</v>
      </c>
      <c r="CK160" s="227">
        <f>versenyek!$IT$11*IFERROR(VLOOKUP(VLOOKUP($A160,versenyek!IS:IU,3,FALSE),szabalyok!$A$16:$B$23,2,FALSE)/4,0)</f>
        <v>0</v>
      </c>
      <c r="CL160" s="226"/>
      <c r="CM160" s="250">
        <f t="shared" si="6"/>
        <v>0</v>
      </c>
    </row>
    <row r="161" spans="1:91">
      <c r="A161" s="32" t="s">
        <v>727</v>
      </c>
      <c r="B161" s="133">
        <v>33273</v>
      </c>
      <c r="C161" s="133" t="str">
        <f t="shared" si="7"/>
        <v>ifi</v>
      </c>
      <c r="D161" s="32" t="s">
        <v>9</v>
      </c>
      <c r="E161" s="47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>
        <f>IFERROR(IF(RIGHT(VLOOKUP($A161,csapatok!$A:$BL,X$271,FALSE),5)="Csere",VLOOKUP(LEFT(VLOOKUP($A161,csapatok!$A:$BL,X$271,FALSE),LEN(VLOOKUP($A161,csapatok!$A:$BL,X$271,FALSE))-6),'csapat-ranglista'!$A:$CC,X$272,FALSE)/8,VLOOKUP(VLOOKUP($A161,csapatok!$A:$BL,X$271,FALSE),'csapat-ranglista'!$A:$CC,X$272,FALSE)/4),0)</f>
        <v>0</v>
      </c>
      <c r="Y161" s="32">
        <f>IFERROR(IF(RIGHT(VLOOKUP($A161,csapatok!$A:$BL,Y$271,FALSE),5)="Csere",VLOOKUP(LEFT(VLOOKUP($A161,csapatok!$A:$BL,Y$271,FALSE),LEN(VLOOKUP($A161,csapatok!$A:$BL,Y$271,FALSE))-6),'csapat-ranglista'!$A:$CC,Y$272,FALSE)/8,VLOOKUP(VLOOKUP($A161,csapatok!$A:$BL,Y$271,FALSE),'csapat-ranglista'!$A:$CC,Y$272,FALSE)/4),0)</f>
        <v>0</v>
      </c>
      <c r="Z161" s="32">
        <f>IFERROR(IF(RIGHT(VLOOKUP($A161,csapatok!$A:$BL,Z$271,FALSE),5)="Csere",VLOOKUP(LEFT(VLOOKUP($A161,csapatok!$A:$BL,Z$271,FALSE),LEN(VLOOKUP($A161,csapatok!$A:$BL,Z$271,FALSE))-6),'csapat-ranglista'!$A:$CC,Z$272,FALSE)/8,VLOOKUP(VLOOKUP($A161,csapatok!$A:$BL,Z$271,FALSE),'csapat-ranglista'!$A:$CC,Z$272,FALSE)/4),0)</f>
        <v>0</v>
      </c>
      <c r="AA161" s="32">
        <f>IFERROR(IF(RIGHT(VLOOKUP($A161,csapatok!$A:$BL,AA$271,FALSE),5)="Csere",VLOOKUP(LEFT(VLOOKUP($A161,csapatok!$A:$BL,AA$271,FALSE),LEN(VLOOKUP($A161,csapatok!$A:$BL,AA$271,FALSE))-6),'csapat-ranglista'!$A:$CC,AA$272,FALSE)/8,VLOOKUP(VLOOKUP($A161,csapatok!$A:$BL,AA$271,FALSE),'csapat-ranglista'!$A:$CC,AA$272,FALSE)/4),0)</f>
        <v>0</v>
      </c>
      <c r="AB161" s="226">
        <f>IFERROR(IF(RIGHT(VLOOKUP($A161,csapatok!$A:$BL,AB$271,FALSE),5)="Csere",VLOOKUP(LEFT(VLOOKUP($A161,csapatok!$A:$BL,AB$271,FALSE),LEN(VLOOKUP($A161,csapatok!$A:$BL,AB$271,FALSE))-6),'csapat-ranglista'!$A:$CC,AB$272,FALSE)/8,VLOOKUP(VLOOKUP($A161,csapatok!$A:$BL,AB$271,FALSE),'csapat-ranglista'!$A:$CC,AB$272,FALSE)/4),0)</f>
        <v>0</v>
      </c>
      <c r="AC161" s="226">
        <f>IFERROR(IF(RIGHT(VLOOKUP($A161,csapatok!$A:$BL,AC$271,FALSE),5)="Csere",VLOOKUP(LEFT(VLOOKUP($A161,csapatok!$A:$BL,AC$271,FALSE),LEN(VLOOKUP($A161,csapatok!$A:$BL,AC$271,FALSE))-6),'csapat-ranglista'!$A:$CC,AC$272,FALSE)/8,VLOOKUP(VLOOKUP($A161,csapatok!$A:$BL,AC$271,FALSE),'csapat-ranglista'!$A:$CC,AC$272,FALSE)/4),0)</f>
        <v>0</v>
      </c>
      <c r="AD161" s="226">
        <f>IFERROR(IF(RIGHT(VLOOKUP($A161,csapatok!$A:$BL,AD$271,FALSE),5)="Csere",VLOOKUP(LEFT(VLOOKUP($A161,csapatok!$A:$BL,AD$271,FALSE),LEN(VLOOKUP($A161,csapatok!$A:$BL,AD$271,FALSE))-6),'csapat-ranglista'!$A:$CC,AD$272,FALSE)/8,VLOOKUP(VLOOKUP($A161,csapatok!$A:$BL,AD$271,FALSE),'csapat-ranglista'!$A:$CC,AD$272,FALSE)/4),0)</f>
        <v>0</v>
      </c>
      <c r="AE161" s="226">
        <f>IFERROR(IF(RIGHT(VLOOKUP($A161,csapatok!$A:$BL,AE$271,FALSE),5)="Csere",VLOOKUP(LEFT(VLOOKUP($A161,csapatok!$A:$BL,AE$271,FALSE),LEN(VLOOKUP($A161,csapatok!$A:$BL,AE$271,FALSE))-6),'csapat-ranglista'!$A:$CC,AE$272,FALSE)/8,VLOOKUP(VLOOKUP($A161,csapatok!$A:$BL,AE$271,FALSE),'csapat-ranglista'!$A:$CC,AE$272,FALSE)/4),0)</f>
        <v>0</v>
      </c>
      <c r="AF161" s="226">
        <f>IFERROR(IF(RIGHT(VLOOKUP($A161,csapatok!$A:$BL,AF$271,FALSE),5)="Csere",VLOOKUP(LEFT(VLOOKUP($A161,csapatok!$A:$BL,AF$271,FALSE),LEN(VLOOKUP($A161,csapatok!$A:$BL,AF$271,FALSE))-6),'csapat-ranglista'!$A:$CC,AF$272,FALSE)/8,VLOOKUP(VLOOKUP($A161,csapatok!$A:$BL,AF$271,FALSE),'csapat-ranglista'!$A:$CC,AF$272,FALSE)/4),0)</f>
        <v>0</v>
      </c>
      <c r="AG161" s="226">
        <f>IFERROR(IF(RIGHT(VLOOKUP($A161,csapatok!$A:$BL,AG$271,FALSE),5)="Csere",VLOOKUP(LEFT(VLOOKUP($A161,csapatok!$A:$BL,AG$271,FALSE),LEN(VLOOKUP($A161,csapatok!$A:$BL,AG$271,FALSE))-6),'csapat-ranglista'!$A:$CC,AG$272,FALSE)/8,VLOOKUP(VLOOKUP($A161,csapatok!$A:$BL,AG$271,FALSE),'csapat-ranglista'!$A:$CC,AG$272,FALSE)/4),0)</f>
        <v>0</v>
      </c>
      <c r="AH161" s="226">
        <f>IFERROR(IF(RIGHT(VLOOKUP($A161,csapatok!$A:$BL,AH$271,FALSE),5)="Csere",VLOOKUP(LEFT(VLOOKUP($A161,csapatok!$A:$BL,AH$271,FALSE),LEN(VLOOKUP($A161,csapatok!$A:$BL,AH$271,FALSE))-6),'csapat-ranglista'!$A:$CC,AH$272,FALSE)/8,VLOOKUP(VLOOKUP($A161,csapatok!$A:$BL,AH$271,FALSE),'csapat-ranglista'!$A:$CC,AH$272,FALSE)/4),0)</f>
        <v>0</v>
      </c>
      <c r="AI161" s="226">
        <f>IFERROR(IF(RIGHT(VLOOKUP($A161,csapatok!$A:$BL,AI$271,FALSE),5)="Csere",VLOOKUP(LEFT(VLOOKUP($A161,csapatok!$A:$BL,AI$271,FALSE),LEN(VLOOKUP($A161,csapatok!$A:$BL,AI$271,FALSE))-6),'csapat-ranglista'!$A:$CC,AI$272,FALSE)/8,VLOOKUP(VLOOKUP($A161,csapatok!$A:$BL,AI$271,FALSE),'csapat-ranglista'!$A:$CC,AI$272,FALSE)/4),0)</f>
        <v>0</v>
      </c>
      <c r="AJ161" s="226">
        <f>IFERROR(IF(RIGHT(VLOOKUP($A161,csapatok!$A:$BL,AJ$271,FALSE),5)="Csere",VLOOKUP(LEFT(VLOOKUP($A161,csapatok!$A:$BL,AJ$271,FALSE),LEN(VLOOKUP($A161,csapatok!$A:$BL,AJ$271,FALSE))-6),'csapat-ranglista'!$A:$CC,AJ$272,FALSE)/8,VLOOKUP(VLOOKUP($A161,csapatok!$A:$BL,AJ$271,FALSE),'csapat-ranglista'!$A:$CC,AJ$272,FALSE)/2),0)</f>
        <v>0</v>
      </c>
      <c r="AK161" s="226">
        <f>IFERROR(IF(RIGHT(VLOOKUP($A161,csapatok!$A:$CN,AK$271,FALSE),5)="Csere",VLOOKUP(LEFT(VLOOKUP($A161,csapatok!$A:$CN,AK$271,FALSE),LEN(VLOOKUP($A161,csapatok!$A:$CN,AK$271,FALSE))-6),'csapat-ranglista'!$A:$CC,AK$272,FALSE)/8,VLOOKUP(VLOOKUP($A161,csapatok!$A:$CN,AK$271,FALSE),'csapat-ranglista'!$A:$CC,AK$272,FALSE)/4),0)</f>
        <v>0</v>
      </c>
      <c r="AL161" s="226">
        <f>IFERROR(IF(RIGHT(VLOOKUP($A161,csapatok!$A:$CN,AL$271,FALSE),5)="Csere",VLOOKUP(LEFT(VLOOKUP($A161,csapatok!$A:$CN,AL$271,FALSE),LEN(VLOOKUP($A161,csapatok!$A:$CN,AL$271,FALSE))-6),'csapat-ranglista'!$A:$CC,AL$272,FALSE)/8,VLOOKUP(VLOOKUP($A161,csapatok!$A:$CN,AL$271,FALSE),'csapat-ranglista'!$A:$CC,AL$272,FALSE)/4),0)</f>
        <v>0</v>
      </c>
      <c r="AM161" s="226">
        <f>IFERROR(IF(RIGHT(VLOOKUP($A161,csapatok!$A:$CN,AM$271,FALSE),5)="Csere",VLOOKUP(LEFT(VLOOKUP($A161,csapatok!$A:$CN,AM$271,FALSE),LEN(VLOOKUP($A161,csapatok!$A:$CN,AM$271,FALSE))-6),'csapat-ranglista'!$A:$CC,AM$272,FALSE)/8,VLOOKUP(VLOOKUP($A161,csapatok!$A:$CN,AM$271,FALSE),'csapat-ranglista'!$A:$CC,AM$272,FALSE)/4),0)</f>
        <v>0</v>
      </c>
      <c r="AN161" s="226">
        <f>IFERROR(IF(RIGHT(VLOOKUP($A161,csapatok!$A:$CN,AN$271,FALSE),5)="Csere",VLOOKUP(LEFT(VLOOKUP($A161,csapatok!$A:$CN,AN$271,FALSE),LEN(VLOOKUP($A161,csapatok!$A:$CN,AN$271,FALSE))-6),'csapat-ranglista'!$A:$CC,AN$272,FALSE)/8,VLOOKUP(VLOOKUP($A161,csapatok!$A:$CN,AN$271,FALSE),'csapat-ranglista'!$A:$CC,AN$272,FALSE)/4),0)</f>
        <v>0</v>
      </c>
      <c r="AO161" s="226">
        <f>IFERROR(IF(RIGHT(VLOOKUP($A161,csapatok!$A:$CN,AO$271,FALSE),5)="Csere",VLOOKUP(LEFT(VLOOKUP($A161,csapatok!$A:$CN,AO$271,FALSE),LEN(VLOOKUP($A161,csapatok!$A:$CN,AO$271,FALSE))-6),'csapat-ranglista'!$A:$CC,AO$272,FALSE)/8,VLOOKUP(VLOOKUP($A161,csapatok!$A:$CN,AO$271,FALSE),'csapat-ranglista'!$A:$CC,AO$272,FALSE)/4),0)</f>
        <v>0</v>
      </c>
      <c r="AP161" s="226">
        <f>IFERROR(IF(RIGHT(VLOOKUP($A161,csapatok!$A:$CN,AP$271,FALSE),5)="Csere",VLOOKUP(LEFT(VLOOKUP($A161,csapatok!$A:$CN,AP$271,FALSE),LEN(VLOOKUP($A161,csapatok!$A:$CN,AP$271,FALSE))-6),'csapat-ranglista'!$A:$CC,AP$272,FALSE)/8,VLOOKUP(VLOOKUP($A161,csapatok!$A:$CN,AP$271,FALSE),'csapat-ranglista'!$A:$CC,AP$272,FALSE)/4),0)</f>
        <v>0</v>
      </c>
      <c r="AQ161" s="226">
        <f>IFERROR(IF(RIGHT(VLOOKUP($A161,csapatok!$A:$CN,AQ$271,FALSE),5)="Csere",VLOOKUP(LEFT(VLOOKUP($A161,csapatok!$A:$CN,AQ$271,FALSE),LEN(VLOOKUP($A161,csapatok!$A:$CN,AQ$271,FALSE))-6),'csapat-ranglista'!$A:$CC,AQ$272,FALSE)/8,VLOOKUP(VLOOKUP($A161,csapatok!$A:$CN,AQ$271,FALSE),'csapat-ranglista'!$A:$CC,AQ$272,FALSE)/4),0)</f>
        <v>0</v>
      </c>
      <c r="AR161" s="226">
        <f>IFERROR(IF(RIGHT(VLOOKUP($A161,csapatok!$A:$CN,AR$271,FALSE),5)="Csere",VLOOKUP(LEFT(VLOOKUP($A161,csapatok!$A:$CN,AR$271,FALSE),LEN(VLOOKUP($A161,csapatok!$A:$CN,AR$271,FALSE))-6),'csapat-ranglista'!$A:$CC,AR$272,FALSE)/8,VLOOKUP(VLOOKUP($A161,csapatok!$A:$CN,AR$271,FALSE),'csapat-ranglista'!$A:$CC,AR$272,FALSE)/4),0)</f>
        <v>0</v>
      </c>
      <c r="AS161" s="226">
        <f>IFERROR(IF(RIGHT(VLOOKUP($A161,csapatok!$A:$CN,AS$271,FALSE),5)="Csere",VLOOKUP(LEFT(VLOOKUP($A161,csapatok!$A:$CN,AS$271,FALSE),LEN(VLOOKUP($A161,csapatok!$A:$CN,AS$271,FALSE))-6),'csapat-ranglista'!$A:$CC,AS$272,FALSE)/8,VLOOKUP(VLOOKUP($A161,csapatok!$A:$CN,AS$271,FALSE),'csapat-ranglista'!$A:$CC,AS$272,FALSE)/4),0)</f>
        <v>0</v>
      </c>
      <c r="AT161" s="226">
        <f>IFERROR(IF(RIGHT(VLOOKUP($A161,csapatok!$A:$CN,AT$271,FALSE),5)="Csere",VLOOKUP(LEFT(VLOOKUP($A161,csapatok!$A:$CN,AT$271,FALSE),LEN(VLOOKUP($A161,csapatok!$A:$CN,AT$271,FALSE))-6),'csapat-ranglista'!$A:$CC,AT$272,FALSE)/8,VLOOKUP(VLOOKUP($A161,csapatok!$A:$CN,AT$271,FALSE),'csapat-ranglista'!$A:$CC,AT$272,FALSE)/4),0)</f>
        <v>0</v>
      </c>
      <c r="AU161" s="226">
        <f>IFERROR(IF(RIGHT(VLOOKUP($A161,csapatok!$A:$CN,AU$271,FALSE),5)="Csere",VLOOKUP(LEFT(VLOOKUP($A161,csapatok!$A:$CN,AU$271,FALSE),LEN(VLOOKUP($A161,csapatok!$A:$CN,AU$271,FALSE))-6),'csapat-ranglista'!$A:$CC,AU$272,FALSE)/8,VLOOKUP(VLOOKUP($A161,csapatok!$A:$CN,AU$271,FALSE),'csapat-ranglista'!$A:$CC,AU$272,FALSE)/4),0)</f>
        <v>0</v>
      </c>
      <c r="AV161" s="226">
        <f>IFERROR(IF(RIGHT(VLOOKUP($A161,csapatok!$A:$CN,AV$271,FALSE),5)="Csere",VLOOKUP(LEFT(VLOOKUP($A161,csapatok!$A:$CN,AV$271,FALSE),LEN(VLOOKUP($A161,csapatok!$A:$CN,AV$271,FALSE))-6),'csapat-ranglista'!$A:$CC,AV$272,FALSE)/8,VLOOKUP(VLOOKUP($A161,csapatok!$A:$CN,AV$271,FALSE),'csapat-ranglista'!$A:$CC,AV$272,FALSE)/4),0)</f>
        <v>0</v>
      </c>
      <c r="AW161" s="226">
        <f>IFERROR(IF(RIGHT(VLOOKUP($A161,csapatok!$A:$CN,AW$271,FALSE),5)="Csere",VLOOKUP(LEFT(VLOOKUP($A161,csapatok!$A:$CN,AW$271,FALSE),LEN(VLOOKUP($A161,csapatok!$A:$CN,AW$271,FALSE))-6),'csapat-ranglista'!$A:$CC,AW$272,FALSE)/8,VLOOKUP(VLOOKUP($A161,csapatok!$A:$CN,AW$271,FALSE),'csapat-ranglista'!$A:$CC,AW$272,FALSE)/4),0)</f>
        <v>4.3234119132455557</v>
      </c>
      <c r="AX161" s="226">
        <f>IFERROR(IF(RIGHT(VLOOKUP($A161,csapatok!$A:$CN,AX$271,FALSE),5)="Csere",VLOOKUP(LEFT(VLOOKUP($A161,csapatok!$A:$CN,AX$271,FALSE),LEN(VLOOKUP($A161,csapatok!$A:$CN,AX$271,FALSE))-6),'csapat-ranglista'!$A:$CC,AX$272,FALSE)/8,VLOOKUP(VLOOKUP($A161,csapatok!$A:$CN,AX$271,FALSE),'csapat-ranglista'!$A:$CC,AX$272,FALSE)/4),0)</f>
        <v>0</v>
      </c>
      <c r="AY161" s="226">
        <f>IFERROR(IF(RIGHT(VLOOKUP($A161,csapatok!$A:$GR,AY$271,FALSE),5)="Csere",VLOOKUP(LEFT(VLOOKUP($A161,csapatok!$A:$GR,AY$271,FALSE),LEN(VLOOKUP($A161,csapatok!$A:$GR,AY$271,FALSE))-6),'csapat-ranglista'!$A:$CC,AY$272,FALSE)/8,VLOOKUP(VLOOKUP($A161,csapatok!$A:$GR,AY$271,FALSE),'csapat-ranglista'!$A:$CC,AY$272,FALSE)/4),0)</f>
        <v>0</v>
      </c>
      <c r="AZ161" s="226">
        <f>IFERROR(IF(RIGHT(VLOOKUP($A161,csapatok!$A:$GR,AZ$271,FALSE),5)="Csere",VLOOKUP(LEFT(VLOOKUP($A161,csapatok!$A:$GR,AZ$271,FALSE),LEN(VLOOKUP($A161,csapatok!$A:$GR,AZ$271,FALSE))-6),'csapat-ranglista'!$A:$CC,AZ$272,FALSE)/8,VLOOKUP(VLOOKUP($A161,csapatok!$A:$GR,AZ$271,FALSE),'csapat-ranglista'!$A:$CC,AZ$272,FALSE)/4),0)</f>
        <v>0</v>
      </c>
      <c r="BA161" s="226">
        <f>IFERROR(IF(RIGHT(VLOOKUP($A161,csapatok!$A:$GR,BA$271,FALSE),5)="Csere",VLOOKUP(LEFT(VLOOKUP($A161,csapatok!$A:$GR,BA$271,FALSE),LEN(VLOOKUP($A161,csapatok!$A:$GR,BA$271,FALSE))-6),'csapat-ranglista'!$A:$CC,BA$272,FALSE)/8,VLOOKUP(VLOOKUP($A161,csapatok!$A:$GR,BA$271,FALSE),'csapat-ranglista'!$A:$CC,BA$272,FALSE)/4),0)</f>
        <v>0</v>
      </c>
      <c r="BB161" s="226">
        <f>IFERROR(IF(RIGHT(VLOOKUP($A161,csapatok!$A:$GR,BB$271,FALSE),5)="Csere",VLOOKUP(LEFT(VLOOKUP($A161,csapatok!$A:$GR,BB$271,FALSE),LEN(VLOOKUP($A161,csapatok!$A:$GR,BB$271,FALSE))-6),'csapat-ranglista'!$A:$CC,BB$272,FALSE)/8,VLOOKUP(VLOOKUP($A161,csapatok!$A:$GR,BB$271,FALSE),'csapat-ranglista'!$A:$CC,BB$272,FALSE)/4),0)</f>
        <v>0</v>
      </c>
      <c r="BC161" s="227">
        <f>versenyek!$ES$11*IFERROR(VLOOKUP(VLOOKUP($A161,versenyek!ER:ET,3,FALSE),szabalyok!$A$16:$B$23,2,FALSE)/4,0)</f>
        <v>0</v>
      </c>
      <c r="BD161" s="227">
        <f>versenyek!$EV$11*IFERROR(VLOOKUP(VLOOKUP($A161,versenyek!EU:EW,3,FALSE),szabalyok!$A$16:$B$23,2,FALSE)/4,0)</f>
        <v>0</v>
      </c>
      <c r="BE161" s="226">
        <f>IFERROR(IF(RIGHT(VLOOKUP($A161,csapatok!$A:$GR,BE$271,FALSE),5)="Csere",VLOOKUP(LEFT(VLOOKUP($A161,csapatok!$A:$GR,BE$271,FALSE),LEN(VLOOKUP($A161,csapatok!$A:$GR,BE$271,FALSE))-6),'csapat-ranglista'!$A:$CC,BE$272,FALSE)/8,VLOOKUP(VLOOKUP($A161,csapatok!$A:$GR,BE$271,FALSE),'csapat-ranglista'!$A:$CC,BE$272,FALSE)/4),0)</f>
        <v>0</v>
      </c>
      <c r="BF161" s="226">
        <f>IFERROR(IF(RIGHT(VLOOKUP($A161,csapatok!$A:$GR,BF$271,FALSE),5)="Csere",VLOOKUP(LEFT(VLOOKUP($A161,csapatok!$A:$GR,BF$271,FALSE),LEN(VLOOKUP($A161,csapatok!$A:$GR,BF$271,FALSE))-6),'csapat-ranglista'!$A:$CC,BF$272,FALSE)/8,VLOOKUP(VLOOKUP($A161,csapatok!$A:$GR,BF$271,FALSE),'csapat-ranglista'!$A:$CC,BF$272,FALSE)/4),0)</f>
        <v>0</v>
      </c>
      <c r="BG161" s="226">
        <f>IFERROR(IF(RIGHT(VLOOKUP($A161,csapatok!$A:$GR,BG$271,FALSE),5)="Csere",VLOOKUP(LEFT(VLOOKUP($A161,csapatok!$A:$GR,BG$271,FALSE),LEN(VLOOKUP($A161,csapatok!$A:$GR,BG$271,FALSE))-6),'csapat-ranglista'!$A:$CC,BG$272,FALSE)/8,VLOOKUP(VLOOKUP($A161,csapatok!$A:$GR,BG$271,FALSE),'csapat-ranglista'!$A:$CC,BG$272,FALSE)/4),0)</f>
        <v>0</v>
      </c>
      <c r="BH161" s="226">
        <f>IFERROR(IF(RIGHT(VLOOKUP($A161,csapatok!$A:$GR,BH$271,FALSE),5)="Csere",VLOOKUP(LEFT(VLOOKUP($A161,csapatok!$A:$GR,BH$271,FALSE),LEN(VLOOKUP($A161,csapatok!$A:$GR,BH$271,FALSE))-6),'csapat-ranglista'!$A:$CC,BH$272,FALSE)/8,VLOOKUP(VLOOKUP($A161,csapatok!$A:$GR,BH$271,FALSE),'csapat-ranglista'!$A:$CC,BH$272,FALSE)/4),0)</f>
        <v>0</v>
      </c>
      <c r="BI161" s="226">
        <f>IFERROR(IF(RIGHT(VLOOKUP($A161,csapatok!$A:$GR,BI$271,FALSE),5)="Csere",VLOOKUP(LEFT(VLOOKUP($A161,csapatok!$A:$GR,BI$271,FALSE),LEN(VLOOKUP($A161,csapatok!$A:$GR,BI$271,FALSE))-6),'csapat-ranglista'!$A:$CC,BI$272,FALSE)/8,VLOOKUP(VLOOKUP($A161,csapatok!$A:$GR,BI$271,FALSE),'csapat-ranglista'!$A:$CC,BI$272,FALSE)/4),0)</f>
        <v>0</v>
      </c>
      <c r="BJ161" s="226">
        <f>IFERROR(IF(RIGHT(VLOOKUP($A161,csapatok!$A:$GR,BJ$271,FALSE),5)="Csere",VLOOKUP(LEFT(VLOOKUP($A161,csapatok!$A:$GR,BJ$271,FALSE),LEN(VLOOKUP($A161,csapatok!$A:$GR,BJ$271,FALSE))-6),'csapat-ranglista'!$A:$CC,BJ$272,FALSE)/8,VLOOKUP(VLOOKUP($A161,csapatok!$A:$GR,BJ$271,FALSE),'csapat-ranglista'!$A:$CC,BJ$272,FALSE)/4),0)</f>
        <v>0</v>
      </c>
      <c r="BK161" s="226">
        <f>IFERROR(IF(RIGHT(VLOOKUP($A161,csapatok!$A:$GR,BK$271,FALSE),5)="Csere",VLOOKUP(LEFT(VLOOKUP($A161,csapatok!$A:$GR,BK$271,FALSE),LEN(VLOOKUP($A161,csapatok!$A:$GR,BK$271,FALSE))-6),'csapat-ranglista'!$A:$CC,BK$272,FALSE)/8,VLOOKUP(VLOOKUP($A161,csapatok!$A:$GR,BK$271,FALSE),'csapat-ranglista'!$A:$CC,BK$272,FALSE)/4),0)</f>
        <v>0</v>
      </c>
      <c r="BL161" s="226">
        <f>IFERROR(IF(RIGHT(VLOOKUP($A161,csapatok!$A:$GR,BL$271,FALSE),5)="Csere",VLOOKUP(LEFT(VLOOKUP($A161,csapatok!$A:$GR,BL$271,FALSE),LEN(VLOOKUP($A161,csapatok!$A:$GR,BL$271,FALSE))-6),'csapat-ranglista'!$A:$CC,BL$272,FALSE)/8,VLOOKUP(VLOOKUP($A161,csapatok!$A:$GR,BL$271,FALSE),'csapat-ranglista'!$A:$CC,BL$272,FALSE)/4),0)</f>
        <v>0</v>
      </c>
      <c r="BM161" s="226">
        <f>IFERROR(IF(RIGHT(VLOOKUP($A161,csapatok!$A:$GR,BM$271,FALSE),5)="Csere",VLOOKUP(LEFT(VLOOKUP($A161,csapatok!$A:$GR,BM$271,FALSE),LEN(VLOOKUP($A161,csapatok!$A:$GR,BM$271,FALSE))-6),'csapat-ranglista'!$A:$CC,BM$272,FALSE)/8,VLOOKUP(VLOOKUP($A161,csapatok!$A:$GR,BM$271,FALSE),'csapat-ranglista'!$A:$CC,BM$272,FALSE)/4),0)</f>
        <v>0</v>
      </c>
      <c r="BN161" s="226">
        <f>IFERROR(IF(RIGHT(VLOOKUP($A161,csapatok!$A:$GR,BN$271,FALSE),5)="Csere",VLOOKUP(LEFT(VLOOKUP($A161,csapatok!$A:$GR,BN$271,FALSE),LEN(VLOOKUP($A161,csapatok!$A:$GR,BN$271,FALSE))-6),'csapat-ranglista'!$A:$CC,BN$272,FALSE)/8,VLOOKUP(VLOOKUP($A161,csapatok!$A:$GR,BN$271,FALSE),'csapat-ranglista'!$A:$CC,BN$272,FALSE)/4),0)</f>
        <v>0</v>
      </c>
      <c r="BO161" s="226">
        <f>IFERROR(IF(RIGHT(VLOOKUP($A161,csapatok!$A:$GR,BO$271,FALSE),5)="Csere",VLOOKUP(LEFT(VLOOKUP($A161,csapatok!$A:$GR,BO$271,FALSE),LEN(VLOOKUP($A161,csapatok!$A:$GR,BO$271,FALSE))-6),'csapat-ranglista'!$A:$CC,BO$272,FALSE)/8,VLOOKUP(VLOOKUP($A161,csapatok!$A:$GR,BO$271,FALSE),'csapat-ranglista'!$A:$CC,BO$272,FALSE)/4),0)</f>
        <v>0</v>
      </c>
      <c r="BP161" s="226">
        <f>IFERROR(IF(RIGHT(VLOOKUP($A161,csapatok!$A:$GR,BP$271,FALSE),5)="Csere",VLOOKUP(LEFT(VLOOKUP($A161,csapatok!$A:$GR,BP$271,FALSE),LEN(VLOOKUP($A161,csapatok!$A:$GR,BP$271,FALSE))-6),'csapat-ranglista'!$A:$CC,BP$272,FALSE)/8,VLOOKUP(VLOOKUP($A161,csapatok!$A:$GR,BP$271,FALSE),'csapat-ranglista'!$A:$CC,BP$272,FALSE)/4),0)</f>
        <v>0</v>
      </c>
      <c r="BQ161" s="226">
        <f>IFERROR(IF(RIGHT(VLOOKUP($A161,csapatok!$A:$GR,BQ$271,FALSE),5)="Csere",VLOOKUP(LEFT(VLOOKUP($A161,csapatok!$A:$GR,BQ$271,FALSE),LEN(VLOOKUP($A161,csapatok!$A:$GR,BQ$271,FALSE))-6),'csapat-ranglista'!$A:$CC,BQ$272,FALSE)/8,VLOOKUP(VLOOKUP($A161,csapatok!$A:$GR,BQ$271,FALSE),'csapat-ranglista'!$A:$CC,BQ$272,FALSE)/4),0)</f>
        <v>0</v>
      </c>
      <c r="BR161" s="226">
        <f>IFERROR(IF(RIGHT(VLOOKUP($A161,csapatok!$A:$GR,BR$271,FALSE),5)="Csere",VLOOKUP(LEFT(VLOOKUP($A161,csapatok!$A:$GR,BR$271,FALSE),LEN(VLOOKUP($A161,csapatok!$A:$GR,BR$271,FALSE))-6),'csapat-ranglista'!$A:$CC,BR$272,FALSE)/8,VLOOKUP(VLOOKUP($A161,csapatok!$A:$GR,BR$271,FALSE),'csapat-ranglista'!$A:$CC,BR$272,FALSE)/4),0)</f>
        <v>0</v>
      </c>
      <c r="BS161" s="226">
        <f>IFERROR(IF(RIGHT(VLOOKUP($A161,csapatok!$A:$GR,BS$271,FALSE),5)="Csere",VLOOKUP(LEFT(VLOOKUP($A161,csapatok!$A:$GR,BS$271,FALSE),LEN(VLOOKUP($A161,csapatok!$A:$GR,BS$271,FALSE))-6),'csapat-ranglista'!$A:$CC,BS$272,FALSE)/8,VLOOKUP(VLOOKUP($A161,csapatok!$A:$GR,BS$271,FALSE),'csapat-ranglista'!$A:$CC,BS$272,FALSE)/4),0)</f>
        <v>0</v>
      </c>
      <c r="BT161" s="226">
        <f>IFERROR(IF(RIGHT(VLOOKUP($A161,csapatok!$A:$GR,BT$271,FALSE),5)="Csere",VLOOKUP(LEFT(VLOOKUP($A161,csapatok!$A:$GR,BT$271,FALSE),LEN(VLOOKUP($A161,csapatok!$A:$GR,BT$271,FALSE))-6),'csapat-ranglista'!$A:$CC,BT$272,FALSE)/8,VLOOKUP(VLOOKUP($A161,csapatok!$A:$GR,BT$271,FALSE),'csapat-ranglista'!$A:$CC,BT$272,FALSE)/4),0)</f>
        <v>0</v>
      </c>
      <c r="BU161" s="226">
        <f>IFERROR(IF(RIGHT(VLOOKUP($A161,csapatok!$A:$GR,BU$271,FALSE),5)="Csere",VLOOKUP(LEFT(VLOOKUP($A161,csapatok!$A:$GR,BU$271,FALSE),LEN(VLOOKUP($A161,csapatok!$A:$GR,BU$271,FALSE))-6),'csapat-ranglista'!$A:$CC,BU$272,FALSE)/8,VLOOKUP(VLOOKUP($A161,csapatok!$A:$GR,BU$271,FALSE),'csapat-ranglista'!$A:$CC,BU$272,FALSE)/4),0)</f>
        <v>0</v>
      </c>
      <c r="BV161" s="226">
        <f>IFERROR(IF(RIGHT(VLOOKUP($A161,csapatok!$A:$GR,BV$271,FALSE),5)="Csere",VLOOKUP(LEFT(VLOOKUP($A161,csapatok!$A:$GR,BV$271,FALSE),LEN(VLOOKUP($A161,csapatok!$A:$GR,BV$271,FALSE))-6),'csapat-ranglista'!$A:$CC,BV$272,FALSE)/8,VLOOKUP(VLOOKUP($A161,csapatok!$A:$GR,BV$271,FALSE),'csapat-ranglista'!$A:$CC,BV$272,FALSE)/4),0)</f>
        <v>0</v>
      </c>
      <c r="BW161" s="226">
        <f>IFERROR(IF(RIGHT(VLOOKUP($A161,csapatok!$A:$GR,BW$271,FALSE),5)="Csere",VLOOKUP(LEFT(VLOOKUP($A161,csapatok!$A:$GR,BW$271,FALSE),LEN(VLOOKUP($A161,csapatok!$A:$GR,BW$271,FALSE))-6),'csapat-ranglista'!$A:$CC,BW$272,FALSE)/8,VLOOKUP(VLOOKUP($A161,csapatok!$A:$GR,BW$271,FALSE),'csapat-ranglista'!$A:$CC,BW$272,FALSE)/4),0)</f>
        <v>0</v>
      </c>
      <c r="BX161" s="226">
        <f>IFERROR(IF(RIGHT(VLOOKUP($A161,csapatok!$A:$GR,BX$271,FALSE),5)="Csere",VLOOKUP(LEFT(VLOOKUP($A161,csapatok!$A:$GR,BX$271,FALSE),LEN(VLOOKUP($A161,csapatok!$A:$GR,BX$271,FALSE))-6),'csapat-ranglista'!$A:$CC,BX$272,FALSE)/8,VLOOKUP(VLOOKUP($A161,csapatok!$A:$GR,BX$271,FALSE),'csapat-ranglista'!$A:$CC,BX$272,FALSE)/4),0)</f>
        <v>0</v>
      </c>
      <c r="BY161" s="226">
        <f>IFERROR(IF(RIGHT(VLOOKUP($A161,csapatok!$A:$GR,BY$271,FALSE),5)="Csere",VLOOKUP(LEFT(VLOOKUP($A161,csapatok!$A:$GR,BY$271,FALSE),LEN(VLOOKUP($A161,csapatok!$A:$GR,BY$271,FALSE))-6),'csapat-ranglista'!$A:$CC,BY$272,FALSE)/8,VLOOKUP(VLOOKUP($A161,csapatok!$A:$GR,BY$271,FALSE),'csapat-ranglista'!$A:$CC,BY$272,FALSE)/4),0)</f>
        <v>0</v>
      </c>
      <c r="BZ161" s="226">
        <f>IFERROR(IF(RIGHT(VLOOKUP($A161,csapatok!$A:$GR,BZ$271,FALSE),5)="Csere",VLOOKUP(LEFT(VLOOKUP($A161,csapatok!$A:$GR,BZ$271,FALSE),LEN(VLOOKUP($A161,csapatok!$A:$GR,BZ$271,FALSE))-6),'csapat-ranglista'!$A:$CC,BZ$272,FALSE)/8,VLOOKUP(VLOOKUP($A161,csapatok!$A:$GR,BZ$271,FALSE),'csapat-ranglista'!$A:$CC,BZ$272,FALSE)/4),0)</f>
        <v>0</v>
      </c>
      <c r="CA161" s="226">
        <f>IFERROR(IF(RIGHT(VLOOKUP($A161,csapatok!$A:$GR,CA$271,FALSE),5)="Csere",VLOOKUP(LEFT(VLOOKUP($A161,csapatok!$A:$GR,CA$271,FALSE),LEN(VLOOKUP($A161,csapatok!$A:$GR,CA$271,FALSE))-6),'csapat-ranglista'!$A:$CC,CA$272,FALSE)/8,VLOOKUP(VLOOKUP($A161,csapatok!$A:$GR,CA$271,FALSE),'csapat-ranglista'!$A:$CC,CA$272,FALSE)/4),0)</f>
        <v>0</v>
      </c>
      <c r="CB161" s="226">
        <f>IFERROR(IF(RIGHT(VLOOKUP($A161,csapatok!$A:$GR,CB$271,FALSE),5)="Csere",VLOOKUP(LEFT(VLOOKUP($A161,csapatok!$A:$GR,CB$271,FALSE),LEN(VLOOKUP($A161,csapatok!$A:$GR,CB$271,FALSE))-6),'csapat-ranglista'!$A:$CC,CB$272,FALSE)/8,VLOOKUP(VLOOKUP($A161,csapatok!$A:$GR,CB$271,FALSE),'csapat-ranglista'!$A:$CC,CB$272,FALSE)/4),0)</f>
        <v>0</v>
      </c>
      <c r="CC161" s="226">
        <f>IFERROR(IF(RIGHT(VLOOKUP($A161,csapatok!$A:$GR,CC$271,FALSE),5)="Csere",VLOOKUP(LEFT(VLOOKUP($A161,csapatok!$A:$GR,CC$271,FALSE),LEN(VLOOKUP($A161,csapatok!$A:$GR,CC$271,FALSE))-6),'csapat-ranglista'!$A:$CC,CC$272,FALSE)/8,VLOOKUP(VLOOKUP($A161,csapatok!$A:$GR,CC$271,FALSE),'csapat-ranglista'!$A:$CC,CC$272,FALSE)/4),0)</f>
        <v>0</v>
      </c>
      <c r="CD161" s="226">
        <f>IFERROR(IF(RIGHT(VLOOKUP($A161,csapatok!$A:$GR,CD$271,FALSE),5)="Csere",VLOOKUP(LEFT(VLOOKUP($A161,csapatok!$A:$GR,CD$271,FALSE),LEN(VLOOKUP($A161,csapatok!$A:$GR,CD$271,FALSE))-6),'csapat-ranglista'!$A:$CC,CD$272,FALSE)/8,VLOOKUP(VLOOKUP($A161,csapatok!$A:$GR,CD$271,FALSE),'csapat-ranglista'!$A:$CC,CD$272,FALSE)/4),0)</f>
        <v>0</v>
      </c>
      <c r="CE161" s="226">
        <f>IFERROR(IF(RIGHT(VLOOKUP($A161,csapatok!$A:$GR,CE$271,FALSE),5)="Csere",VLOOKUP(LEFT(VLOOKUP($A161,csapatok!$A:$GR,CE$271,FALSE),LEN(VLOOKUP($A161,csapatok!$A:$GR,CE$271,FALSE))-6),'csapat-ranglista'!$A:$CC,CE$272,FALSE)/8,VLOOKUP(VLOOKUP($A161,csapatok!$A:$GR,CE$271,FALSE),'csapat-ranglista'!$A:$CC,CE$272,FALSE)/4),0)</f>
        <v>0</v>
      </c>
      <c r="CF161" s="226">
        <f>IFERROR(IF(RIGHT(VLOOKUP($A161,csapatok!$A:$GR,CF$271,FALSE),5)="Csere",VLOOKUP(LEFT(VLOOKUP($A161,csapatok!$A:$GR,CF$271,FALSE),LEN(VLOOKUP($A161,csapatok!$A:$GR,CF$271,FALSE))-6),'csapat-ranglista'!$A:$CC,CF$272,FALSE)/8,VLOOKUP(VLOOKUP($A161,csapatok!$A:$GR,CF$271,FALSE),'csapat-ranglista'!$A:$CC,CF$272,FALSE)/4),0)</f>
        <v>0</v>
      </c>
      <c r="CG161" s="226">
        <f>IFERROR(IF(RIGHT(VLOOKUP($A161,csapatok!$A:$GR,CG$271,FALSE),5)="Csere",VLOOKUP(LEFT(VLOOKUP($A161,csapatok!$A:$GR,CG$271,FALSE),LEN(VLOOKUP($A161,csapatok!$A:$GR,CG$271,FALSE))-6),'csapat-ranglista'!$A:$CC,CG$272,FALSE)/8,VLOOKUP(VLOOKUP($A161,csapatok!$A:$GR,CG$271,FALSE),'csapat-ranglista'!$A:$CC,CG$272,FALSE)/4),0)</f>
        <v>0</v>
      </c>
      <c r="CH161" s="226">
        <f>IFERROR(IF(RIGHT(VLOOKUP($A161,csapatok!$A:$GR,CH$271,FALSE),5)="Csere",VLOOKUP(LEFT(VLOOKUP($A161,csapatok!$A:$GR,CH$271,FALSE),LEN(VLOOKUP($A161,csapatok!$A:$GR,CH$271,FALSE))-6),'csapat-ranglista'!$A:$CC,CH$272,FALSE)/8,VLOOKUP(VLOOKUP($A161,csapatok!$A:$GR,CH$271,FALSE),'csapat-ranglista'!$A:$CC,CH$272,FALSE)/4),0)</f>
        <v>0</v>
      </c>
      <c r="CI161" s="226">
        <f>IFERROR(IF(RIGHT(VLOOKUP($A161,csapatok!$A:$GR,CI$271,FALSE),5)="Csere",VLOOKUP(LEFT(VLOOKUP($A161,csapatok!$A:$GR,CI$271,FALSE),LEN(VLOOKUP($A161,csapatok!$A:$GR,CI$271,FALSE))-6),'csapat-ranglista'!$A:$CC,CI$272,FALSE)/8,VLOOKUP(VLOOKUP($A161,csapatok!$A:$GR,CI$271,FALSE),'csapat-ranglista'!$A:$CC,CI$272,FALSE)/4),0)</f>
        <v>0</v>
      </c>
      <c r="CJ161" s="227">
        <f>versenyek!$IQ$11*IFERROR(VLOOKUP(VLOOKUP($A161,versenyek!IP:IR,3,FALSE),szabalyok!$A$16:$B$23,2,FALSE)/4,0)</f>
        <v>0</v>
      </c>
      <c r="CK161" s="227">
        <f>versenyek!$IT$11*IFERROR(VLOOKUP(VLOOKUP($A161,versenyek!IS:IU,3,FALSE),szabalyok!$A$16:$B$23,2,FALSE)/4,0)</f>
        <v>0</v>
      </c>
      <c r="CL161" s="226"/>
      <c r="CM161" s="250">
        <f t="shared" si="6"/>
        <v>0</v>
      </c>
    </row>
    <row r="162" spans="1:91">
      <c r="A162" s="32" t="s">
        <v>547</v>
      </c>
      <c r="B162" s="132"/>
      <c r="D162" s="32" t="s">
        <v>101</v>
      </c>
      <c r="E162" s="47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>
        <f>IFERROR(IF(RIGHT(VLOOKUP($A162,csapatok!$A:$BL,X$271,FALSE),5)="Csere",VLOOKUP(LEFT(VLOOKUP($A162,csapatok!$A:$BL,X$271,FALSE),LEN(VLOOKUP($A162,csapatok!$A:$BL,X$271,FALSE))-6),'csapat-ranglista'!$A:$CC,X$272,FALSE)/8,VLOOKUP(VLOOKUP($A162,csapatok!$A:$BL,X$271,FALSE),'csapat-ranglista'!$A:$CC,X$272,FALSE)/4),0)</f>
        <v>0</v>
      </c>
      <c r="Y162" s="32">
        <f>IFERROR(IF(RIGHT(VLOOKUP($A162,csapatok!$A:$BL,Y$271,FALSE),5)="Csere",VLOOKUP(LEFT(VLOOKUP($A162,csapatok!$A:$BL,Y$271,FALSE),LEN(VLOOKUP($A162,csapatok!$A:$BL,Y$271,FALSE))-6),'csapat-ranglista'!$A:$CC,Y$272,FALSE)/8,VLOOKUP(VLOOKUP($A162,csapatok!$A:$BL,Y$271,FALSE),'csapat-ranglista'!$A:$CC,Y$272,FALSE)/4),0)</f>
        <v>0</v>
      </c>
      <c r="Z162" s="32">
        <f>IFERROR(IF(RIGHT(VLOOKUP($A162,csapatok!$A:$BL,Z$271,FALSE),5)="Csere",VLOOKUP(LEFT(VLOOKUP($A162,csapatok!$A:$BL,Z$271,FALSE),LEN(VLOOKUP($A162,csapatok!$A:$BL,Z$271,FALSE))-6),'csapat-ranglista'!$A:$CC,Z$272,FALSE)/8,VLOOKUP(VLOOKUP($A162,csapatok!$A:$BL,Z$271,FALSE),'csapat-ranglista'!$A:$CC,Z$272,FALSE)/4),0)</f>
        <v>0</v>
      </c>
      <c r="AA162" s="32">
        <f>IFERROR(IF(RIGHT(VLOOKUP($A162,csapatok!$A:$BL,AA$271,FALSE),5)="Csere",VLOOKUP(LEFT(VLOOKUP($A162,csapatok!$A:$BL,AA$271,FALSE),LEN(VLOOKUP($A162,csapatok!$A:$BL,AA$271,FALSE))-6),'csapat-ranglista'!$A:$CC,AA$272,FALSE)/8,VLOOKUP(VLOOKUP($A162,csapatok!$A:$BL,AA$271,FALSE),'csapat-ranglista'!$A:$CC,AA$272,FALSE)/4),0)</f>
        <v>0</v>
      </c>
      <c r="AB162" s="226">
        <f>IFERROR(IF(RIGHT(VLOOKUP($A162,csapatok!$A:$BL,AB$271,FALSE),5)="Csere",VLOOKUP(LEFT(VLOOKUP($A162,csapatok!$A:$BL,AB$271,FALSE),LEN(VLOOKUP($A162,csapatok!$A:$BL,AB$271,FALSE))-6),'csapat-ranglista'!$A:$CC,AB$272,FALSE)/8,VLOOKUP(VLOOKUP($A162,csapatok!$A:$BL,AB$271,FALSE),'csapat-ranglista'!$A:$CC,AB$272,FALSE)/4),0)</f>
        <v>0</v>
      </c>
      <c r="AC162" s="226">
        <f>IFERROR(IF(RIGHT(VLOOKUP($A162,csapatok!$A:$BL,AC$271,FALSE),5)="Csere",VLOOKUP(LEFT(VLOOKUP($A162,csapatok!$A:$BL,AC$271,FALSE),LEN(VLOOKUP($A162,csapatok!$A:$BL,AC$271,FALSE))-6),'csapat-ranglista'!$A:$CC,AC$272,FALSE)/8,VLOOKUP(VLOOKUP($A162,csapatok!$A:$BL,AC$271,FALSE),'csapat-ranglista'!$A:$CC,AC$272,FALSE)/4),0)</f>
        <v>0</v>
      </c>
      <c r="AD162" s="226">
        <f>IFERROR(IF(RIGHT(VLOOKUP($A162,csapatok!$A:$BL,AD$271,FALSE),5)="Csere",VLOOKUP(LEFT(VLOOKUP($A162,csapatok!$A:$BL,AD$271,FALSE),LEN(VLOOKUP($A162,csapatok!$A:$BL,AD$271,FALSE))-6),'csapat-ranglista'!$A:$CC,AD$272,FALSE)/8,VLOOKUP(VLOOKUP($A162,csapatok!$A:$BL,AD$271,FALSE),'csapat-ranglista'!$A:$CC,AD$272,FALSE)/4),0)</f>
        <v>0</v>
      </c>
      <c r="AE162" s="226">
        <f>IFERROR(IF(RIGHT(VLOOKUP($A162,csapatok!$A:$BL,AE$271,FALSE),5)="Csere",VLOOKUP(LEFT(VLOOKUP($A162,csapatok!$A:$BL,AE$271,FALSE),LEN(VLOOKUP($A162,csapatok!$A:$BL,AE$271,FALSE))-6),'csapat-ranglista'!$A:$CC,AE$272,FALSE)/8,VLOOKUP(VLOOKUP($A162,csapatok!$A:$BL,AE$271,FALSE),'csapat-ranglista'!$A:$CC,AE$272,FALSE)/4),0)</f>
        <v>0</v>
      </c>
      <c r="AF162" s="226">
        <f>IFERROR(IF(RIGHT(VLOOKUP($A162,csapatok!$A:$BL,AF$271,FALSE),5)="Csere",VLOOKUP(LEFT(VLOOKUP($A162,csapatok!$A:$BL,AF$271,FALSE),LEN(VLOOKUP($A162,csapatok!$A:$BL,AF$271,FALSE))-6),'csapat-ranglista'!$A:$CC,AF$272,FALSE)/8,VLOOKUP(VLOOKUP($A162,csapatok!$A:$BL,AF$271,FALSE),'csapat-ranglista'!$A:$CC,AF$272,FALSE)/4),0)</f>
        <v>0</v>
      </c>
      <c r="AG162" s="226">
        <f>IFERROR(IF(RIGHT(VLOOKUP($A162,csapatok!$A:$BL,AG$271,FALSE),5)="Csere",VLOOKUP(LEFT(VLOOKUP($A162,csapatok!$A:$BL,AG$271,FALSE),LEN(VLOOKUP($A162,csapatok!$A:$BL,AG$271,FALSE))-6),'csapat-ranglista'!$A:$CC,AG$272,FALSE)/8,VLOOKUP(VLOOKUP($A162,csapatok!$A:$BL,AG$271,FALSE),'csapat-ranglista'!$A:$CC,AG$272,FALSE)/4),0)</f>
        <v>0</v>
      </c>
      <c r="AH162" s="226">
        <f>IFERROR(IF(RIGHT(VLOOKUP($A162,csapatok!$A:$BL,AH$271,FALSE),5)="Csere",VLOOKUP(LEFT(VLOOKUP($A162,csapatok!$A:$BL,AH$271,FALSE),LEN(VLOOKUP($A162,csapatok!$A:$BL,AH$271,FALSE))-6),'csapat-ranglista'!$A:$CC,AH$272,FALSE)/8,VLOOKUP(VLOOKUP($A162,csapatok!$A:$BL,AH$271,FALSE),'csapat-ranglista'!$A:$CC,AH$272,FALSE)/4),0)</f>
        <v>0</v>
      </c>
      <c r="AI162" s="226">
        <f>IFERROR(IF(RIGHT(VLOOKUP($A162,csapatok!$A:$BL,AI$271,FALSE),5)="Csere",VLOOKUP(LEFT(VLOOKUP($A162,csapatok!$A:$BL,AI$271,FALSE),LEN(VLOOKUP($A162,csapatok!$A:$BL,AI$271,FALSE))-6),'csapat-ranglista'!$A:$CC,AI$272,FALSE)/8,VLOOKUP(VLOOKUP($A162,csapatok!$A:$BL,AI$271,FALSE),'csapat-ranglista'!$A:$CC,AI$272,FALSE)/4),0)</f>
        <v>0</v>
      </c>
      <c r="AJ162" s="226">
        <f>IFERROR(IF(RIGHT(VLOOKUP($A162,csapatok!$A:$BL,AJ$271,FALSE),5)="Csere",VLOOKUP(LEFT(VLOOKUP($A162,csapatok!$A:$BL,AJ$271,FALSE),LEN(VLOOKUP($A162,csapatok!$A:$BL,AJ$271,FALSE))-6),'csapat-ranglista'!$A:$CC,AJ$272,FALSE)/8,VLOOKUP(VLOOKUP($A162,csapatok!$A:$BL,AJ$271,FALSE),'csapat-ranglista'!$A:$CC,AJ$272,FALSE)/2),0)</f>
        <v>0</v>
      </c>
      <c r="AK162" s="226">
        <f>IFERROR(IF(RIGHT(VLOOKUP($A162,csapatok!$A:$CN,AK$271,FALSE),5)="Csere",VLOOKUP(LEFT(VLOOKUP($A162,csapatok!$A:$CN,AK$271,FALSE),LEN(VLOOKUP($A162,csapatok!$A:$CN,AK$271,FALSE))-6),'csapat-ranglista'!$A:$CC,AK$272,FALSE)/8,VLOOKUP(VLOOKUP($A162,csapatok!$A:$CN,AK$271,FALSE),'csapat-ranglista'!$A:$CC,AK$272,FALSE)/4),0)</f>
        <v>0</v>
      </c>
      <c r="AL162" s="226">
        <f>IFERROR(IF(RIGHT(VLOOKUP($A162,csapatok!$A:$CN,AL$271,FALSE),5)="Csere",VLOOKUP(LEFT(VLOOKUP($A162,csapatok!$A:$CN,AL$271,FALSE),LEN(VLOOKUP($A162,csapatok!$A:$CN,AL$271,FALSE))-6),'csapat-ranglista'!$A:$CC,AL$272,FALSE)/8,VLOOKUP(VLOOKUP($A162,csapatok!$A:$CN,AL$271,FALSE),'csapat-ranglista'!$A:$CC,AL$272,FALSE)/4),0)</f>
        <v>0</v>
      </c>
      <c r="AM162" s="226">
        <f>IFERROR(IF(RIGHT(VLOOKUP($A162,csapatok!$A:$CN,AM$271,FALSE),5)="Csere",VLOOKUP(LEFT(VLOOKUP($A162,csapatok!$A:$CN,AM$271,FALSE),LEN(VLOOKUP($A162,csapatok!$A:$CN,AM$271,FALSE))-6),'csapat-ranglista'!$A:$CC,AM$272,FALSE)/8,VLOOKUP(VLOOKUP($A162,csapatok!$A:$CN,AM$271,FALSE),'csapat-ranglista'!$A:$CC,AM$272,FALSE)/4),0)</f>
        <v>0</v>
      </c>
      <c r="AN162" s="226">
        <f>IFERROR(IF(RIGHT(VLOOKUP($A162,csapatok!$A:$CN,AN$271,FALSE),5)="Csere",VLOOKUP(LEFT(VLOOKUP($A162,csapatok!$A:$CN,AN$271,FALSE),LEN(VLOOKUP($A162,csapatok!$A:$CN,AN$271,FALSE))-6),'csapat-ranglista'!$A:$CC,AN$272,FALSE)/8,VLOOKUP(VLOOKUP($A162,csapatok!$A:$CN,AN$271,FALSE),'csapat-ranglista'!$A:$CC,AN$272,FALSE)/4),0)</f>
        <v>0</v>
      </c>
      <c r="AO162" s="226">
        <f>IFERROR(IF(RIGHT(VLOOKUP($A162,csapatok!$A:$CN,AO$271,FALSE),5)="Csere",VLOOKUP(LEFT(VLOOKUP($A162,csapatok!$A:$CN,AO$271,FALSE),LEN(VLOOKUP($A162,csapatok!$A:$CN,AO$271,FALSE))-6),'csapat-ranglista'!$A:$CC,AO$272,FALSE)/8,VLOOKUP(VLOOKUP($A162,csapatok!$A:$CN,AO$271,FALSE),'csapat-ranglista'!$A:$CC,AO$272,FALSE)/4),0)</f>
        <v>0</v>
      </c>
      <c r="AP162" s="226">
        <f>IFERROR(IF(RIGHT(VLOOKUP($A162,csapatok!$A:$CN,AP$271,FALSE),5)="Csere",VLOOKUP(LEFT(VLOOKUP($A162,csapatok!$A:$CN,AP$271,FALSE),LEN(VLOOKUP($A162,csapatok!$A:$CN,AP$271,FALSE))-6),'csapat-ranglista'!$A:$CC,AP$272,FALSE)/8,VLOOKUP(VLOOKUP($A162,csapatok!$A:$CN,AP$271,FALSE),'csapat-ranglista'!$A:$CC,AP$272,FALSE)/4),0)</f>
        <v>0</v>
      </c>
      <c r="AQ162" s="226">
        <f>IFERROR(IF(RIGHT(VLOOKUP($A162,csapatok!$A:$CN,AQ$271,FALSE),5)="Csere",VLOOKUP(LEFT(VLOOKUP($A162,csapatok!$A:$CN,AQ$271,FALSE),LEN(VLOOKUP($A162,csapatok!$A:$CN,AQ$271,FALSE))-6),'csapat-ranglista'!$A:$CC,AQ$272,FALSE)/8,VLOOKUP(VLOOKUP($A162,csapatok!$A:$CN,AQ$271,FALSE),'csapat-ranglista'!$A:$CC,AQ$272,FALSE)/4),0)</f>
        <v>0</v>
      </c>
      <c r="AR162" s="226">
        <f>IFERROR(IF(RIGHT(VLOOKUP($A162,csapatok!$A:$CN,AR$271,FALSE),5)="Csere",VLOOKUP(LEFT(VLOOKUP($A162,csapatok!$A:$CN,AR$271,FALSE),LEN(VLOOKUP($A162,csapatok!$A:$CN,AR$271,FALSE))-6),'csapat-ranglista'!$A:$CC,AR$272,FALSE)/8,VLOOKUP(VLOOKUP($A162,csapatok!$A:$CN,AR$271,FALSE),'csapat-ranglista'!$A:$CC,AR$272,FALSE)/4),0)</f>
        <v>0</v>
      </c>
      <c r="AS162" s="226">
        <f>IFERROR(IF(RIGHT(VLOOKUP($A162,csapatok!$A:$CN,AS$271,FALSE),5)="Csere",VLOOKUP(LEFT(VLOOKUP($A162,csapatok!$A:$CN,AS$271,FALSE),LEN(VLOOKUP($A162,csapatok!$A:$CN,AS$271,FALSE))-6),'csapat-ranglista'!$A:$CC,AS$272,FALSE)/8,VLOOKUP(VLOOKUP($A162,csapatok!$A:$CN,AS$271,FALSE),'csapat-ranglista'!$A:$CC,AS$272,FALSE)/4),0)</f>
        <v>0</v>
      </c>
      <c r="AT162" s="226">
        <f>IFERROR(IF(RIGHT(VLOOKUP($A162,csapatok!$A:$CN,AT$271,FALSE),5)="Csere",VLOOKUP(LEFT(VLOOKUP($A162,csapatok!$A:$CN,AT$271,FALSE),LEN(VLOOKUP($A162,csapatok!$A:$CN,AT$271,FALSE))-6),'csapat-ranglista'!$A:$CC,AT$272,FALSE)/8,VLOOKUP(VLOOKUP($A162,csapatok!$A:$CN,AT$271,FALSE),'csapat-ranglista'!$A:$CC,AT$272,FALSE)/4),0)</f>
        <v>0</v>
      </c>
      <c r="AU162" s="226">
        <f>IFERROR(IF(RIGHT(VLOOKUP($A162,csapatok!$A:$CN,AU$271,FALSE),5)="Csere",VLOOKUP(LEFT(VLOOKUP($A162,csapatok!$A:$CN,AU$271,FALSE),LEN(VLOOKUP($A162,csapatok!$A:$CN,AU$271,FALSE))-6),'csapat-ranglista'!$A:$CC,AU$272,FALSE)/8,VLOOKUP(VLOOKUP($A162,csapatok!$A:$CN,AU$271,FALSE),'csapat-ranglista'!$A:$CC,AU$272,FALSE)/4),0)</f>
        <v>0</v>
      </c>
      <c r="AV162" s="226">
        <f>IFERROR(IF(RIGHT(VLOOKUP($A162,csapatok!$A:$CN,AV$271,FALSE),5)="Csere",VLOOKUP(LEFT(VLOOKUP($A162,csapatok!$A:$CN,AV$271,FALSE),LEN(VLOOKUP($A162,csapatok!$A:$CN,AV$271,FALSE))-6),'csapat-ranglista'!$A:$CC,AV$272,FALSE)/8,VLOOKUP(VLOOKUP($A162,csapatok!$A:$CN,AV$271,FALSE),'csapat-ranglista'!$A:$CC,AV$272,FALSE)/4),0)</f>
        <v>0</v>
      </c>
      <c r="AW162" s="226">
        <f>IFERROR(IF(RIGHT(VLOOKUP($A162,csapatok!$A:$CN,AW$271,FALSE),5)="Csere",VLOOKUP(LEFT(VLOOKUP($A162,csapatok!$A:$CN,AW$271,FALSE),LEN(VLOOKUP($A162,csapatok!$A:$CN,AW$271,FALSE))-6),'csapat-ranglista'!$A:$CC,AW$272,FALSE)/8,VLOOKUP(VLOOKUP($A162,csapatok!$A:$CN,AW$271,FALSE),'csapat-ranglista'!$A:$CC,AW$272,FALSE)/4),0)</f>
        <v>0</v>
      </c>
      <c r="AX162" s="226">
        <f>IFERROR(IF(RIGHT(VLOOKUP($A162,csapatok!$A:$CN,AX$271,FALSE),5)="Csere",VLOOKUP(LEFT(VLOOKUP($A162,csapatok!$A:$CN,AX$271,FALSE),LEN(VLOOKUP($A162,csapatok!$A:$CN,AX$271,FALSE))-6),'csapat-ranglista'!$A:$CC,AX$272,FALSE)/8,VLOOKUP(VLOOKUP($A162,csapatok!$A:$CN,AX$271,FALSE),'csapat-ranglista'!$A:$CC,AX$272,FALSE)/4),0)</f>
        <v>0</v>
      </c>
      <c r="AY162" s="226">
        <f>IFERROR(IF(RIGHT(VLOOKUP($A162,csapatok!$A:$GR,AY$271,FALSE),5)="Csere",VLOOKUP(LEFT(VLOOKUP($A162,csapatok!$A:$GR,AY$271,FALSE),LEN(VLOOKUP($A162,csapatok!$A:$GR,AY$271,FALSE))-6),'csapat-ranglista'!$A:$CC,AY$272,FALSE)/8,VLOOKUP(VLOOKUP($A162,csapatok!$A:$GR,AY$271,FALSE),'csapat-ranglista'!$A:$CC,AY$272,FALSE)/4),0)</f>
        <v>0</v>
      </c>
      <c r="AZ162" s="226">
        <f>IFERROR(IF(RIGHT(VLOOKUP($A162,csapatok!$A:$GR,AZ$271,FALSE),5)="Csere",VLOOKUP(LEFT(VLOOKUP($A162,csapatok!$A:$GR,AZ$271,FALSE),LEN(VLOOKUP($A162,csapatok!$A:$GR,AZ$271,FALSE))-6),'csapat-ranglista'!$A:$CC,AZ$272,FALSE)/8,VLOOKUP(VLOOKUP($A162,csapatok!$A:$GR,AZ$271,FALSE),'csapat-ranglista'!$A:$CC,AZ$272,FALSE)/4),0)</f>
        <v>0</v>
      </c>
      <c r="BA162" s="226">
        <f>IFERROR(IF(RIGHT(VLOOKUP($A162,csapatok!$A:$GR,BA$271,FALSE),5)="Csere",VLOOKUP(LEFT(VLOOKUP($A162,csapatok!$A:$GR,BA$271,FALSE),LEN(VLOOKUP($A162,csapatok!$A:$GR,BA$271,FALSE))-6),'csapat-ranglista'!$A:$CC,BA$272,FALSE)/8,VLOOKUP(VLOOKUP($A162,csapatok!$A:$GR,BA$271,FALSE),'csapat-ranglista'!$A:$CC,BA$272,FALSE)/4),0)</f>
        <v>0</v>
      </c>
      <c r="BB162" s="226">
        <f>IFERROR(IF(RIGHT(VLOOKUP($A162,csapatok!$A:$GR,BB$271,FALSE),5)="Csere",VLOOKUP(LEFT(VLOOKUP($A162,csapatok!$A:$GR,BB$271,FALSE),LEN(VLOOKUP($A162,csapatok!$A:$GR,BB$271,FALSE))-6),'csapat-ranglista'!$A:$CC,BB$272,FALSE)/8,VLOOKUP(VLOOKUP($A162,csapatok!$A:$GR,BB$271,FALSE),'csapat-ranglista'!$A:$CC,BB$272,FALSE)/4),0)</f>
        <v>0</v>
      </c>
      <c r="BC162" s="227">
        <f>versenyek!$ES$11*IFERROR(VLOOKUP(VLOOKUP($A162,versenyek!ER:ET,3,FALSE),szabalyok!$A$16:$B$23,2,FALSE)/4,0)</f>
        <v>0</v>
      </c>
      <c r="BD162" s="227">
        <f>versenyek!$EV$11*IFERROR(VLOOKUP(VLOOKUP($A162,versenyek!EU:EW,3,FALSE),szabalyok!$A$16:$B$23,2,FALSE)/4,0)</f>
        <v>0</v>
      </c>
      <c r="BE162" s="226">
        <f>IFERROR(IF(RIGHT(VLOOKUP($A162,csapatok!$A:$GR,BE$271,FALSE),5)="Csere",VLOOKUP(LEFT(VLOOKUP($A162,csapatok!$A:$GR,BE$271,FALSE),LEN(VLOOKUP($A162,csapatok!$A:$GR,BE$271,FALSE))-6),'csapat-ranglista'!$A:$CC,BE$272,FALSE)/8,VLOOKUP(VLOOKUP($A162,csapatok!$A:$GR,BE$271,FALSE),'csapat-ranglista'!$A:$CC,BE$272,FALSE)/4),0)</f>
        <v>0</v>
      </c>
      <c r="BF162" s="226">
        <f>IFERROR(IF(RIGHT(VLOOKUP($A162,csapatok!$A:$GR,BF$271,FALSE),5)="Csere",VLOOKUP(LEFT(VLOOKUP($A162,csapatok!$A:$GR,BF$271,FALSE),LEN(VLOOKUP($A162,csapatok!$A:$GR,BF$271,FALSE))-6),'csapat-ranglista'!$A:$CC,BF$272,FALSE)/8,VLOOKUP(VLOOKUP($A162,csapatok!$A:$GR,BF$271,FALSE),'csapat-ranglista'!$A:$CC,BF$272,FALSE)/4),0)</f>
        <v>0</v>
      </c>
      <c r="BG162" s="226">
        <f>IFERROR(IF(RIGHT(VLOOKUP($A162,csapatok!$A:$GR,BG$271,FALSE),5)="Csere",VLOOKUP(LEFT(VLOOKUP($A162,csapatok!$A:$GR,BG$271,FALSE),LEN(VLOOKUP($A162,csapatok!$A:$GR,BG$271,FALSE))-6),'csapat-ranglista'!$A:$CC,BG$272,FALSE)/8,VLOOKUP(VLOOKUP($A162,csapatok!$A:$GR,BG$271,FALSE),'csapat-ranglista'!$A:$CC,BG$272,FALSE)/4),0)</f>
        <v>0</v>
      </c>
      <c r="BH162" s="226">
        <f>IFERROR(IF(RIGHT(VLOOKUP($A162,csapatok!$A:$GR,BH$271,FALSE),5)="Csere",VLOOKUP(LEFT(VLOOKUP($A162,csapatok!$A:$GR,BH$271,FALSE),LEN(VLOOKUP($A162,csapatok!$A:$GR,BH$271,FALSE))-6),'csapat-ranglista'!$A:$CC,BH$272,FALSE)/8,VLOOKUP(VLOOKUP($A162,csapatok!$A:$GR,BH$271,FALSE),'csapat-ranglista'!$A:$CC,BH$272,FALSE)/4),0)</f>
        <v>0</v>
      </c>
      <c r="BI162" s="226">
        <f>IFERROR(IF(RIGHT(VLOOKUP($A162,csapatok!$A:$GR,BI$271,FALSE),5)="Csere",VLOOKUP(LEFT(VLOOKUP($A162,csapatok!$A:$GR,BI$271,FALSE),LEN(VLOOKUP($A162,csapatok!$A:$GR,BI$271,FALSE))-6),'csapat-ranglista'!$A:$CC,BI$272,FALSE)/8,VLOOKUP(VLOOKUP($A162,csapatok!$A:$GR,BI$271,FALSE),'csapat-ranglista'!$A:$CC,BI$272,FALSE)/4),0)</f>
        <v>0</v>
      </c>
      <c r="BJ162" s="226">
        <f>IFERROR(IF(RIGHT(VLOOKUP($A162,csapatok!$A:$GR,BJ$271,FALSE),5)="Csere",VLOOKUP(LEFT(VLOOKUP($A162,csapatok!$A:$GR,BJ$271,FALSE),LEN(VLOOKUP($A162,csapatok!$A:$GR,BJ$271,FALSE))-6),'csapat-ranglista'!$A:$CC,BJ$272,FALSE)/8,VLOOKUP(VLOOKUP($A162,csapatok!$A:$GR,BJ$271,FALSE),'csapat-ranglista'!$A:$CC,BJ$272,FALSE)/4),0)</f>
        <v>0</v>
      </c>
      <c r="BK162" s="226">
        <f>IFERROR(IF(RIGHT(VLOOKUP($A162,csapatok!$A:$GR,BK$271,FALSE),5)="Csere",VLOOKUP(LEFT(VLOOKUP($A162,csapatok!$A:$GR,BK$271,FALSE),LEN(VLOOKUP($A162,csapatok!$A:$GR,BK$271,FALSE))-6),'csapat-ranglista'!$A:$CC,BK$272,FALSE)/8,VLOOKUP(VLOOKUP($A162,csapatok!$A:$GR,BK$271,FALSE),'csapat-ranglista'!$A:$CC,BK$272,FALSE)/4),0)</f>
        <v>0</v>
      </c>
      <c r="BL162" s="226">
        <f>IFERROR(IF(RIGHT(VLOOKUP($A162,csapatok!$A:$GR,BL$271,FALSE),5)="Csere",VLOOKUP(LEFT(VLOOKUP($A162,csapatok!$A:$GR,BL$271,FALSE),LEN(VLOOKUP($A162,csapatok!$A:$GR,BL$271,FALSE))-6),'csapat-ranglista'!$A:$CC,BL$272,FALSE)/8,VLOOKUP(VLOOKUP($A162,csapatok!$A:$GR,BL$271,FALSE),'csapat-ranglista'!$A:$CC,BL$272,FALSE)/4),0)</f>
        <v>0</v>
      </c>
      <c r="BM162" s="226">
        <f>IFERROR(IF(RIGHT(VLOOKUP($A162,csapatok!$A:$GR,BM$271,FALSE),5)="Csere",VLOOKUP(LEFT(VLOOKUP($A162,csapatok!$A:$GR,BM$271,FALSE),LEN(VLOOKUP($A162,csapatok!$A:$GR,BM$271,FALSE))-6),'csapat-ranglista'!$A:$CC,BM$272,FALSE)/8,VLOOKUP(VLOOKUP($A162,csapatok!$A:$GR,BM$271,FALSE),'csapat-ranglista'!$A:$CC,BM$272,FALSE)/4),0)</f>
        <v>0</v>
      </c>
      <c r="BN162" s="226">
        <f>IFERROR(IF(RIGHT(VLOOKUP($A162,csapatok!$A:$GR,BN$271,FALSE),5)="Csere",VLOOKUP(LEFT(VLOOKUP($A162,csapatok!$A:$GR,BN$271,FALSE),LEN(VLOOKUP($A162,csapatok!$A:$GR,BN$271,FALSE))-6),'csapat-ranglista'!$A:$CC,BN$272,FALSE)/8,VLOOKUP(VLOOKUP($A162,csapatok!$A:$GR,BN$271,FALSE),'csapat-ranglista'!$A:$CC,BN$272,FALSE)/4),0)</f>
        <v>0</v>
      </c>
      <c r="BO162" s="226">
        <f>IFERROR(IF(RIGHT(VLOOKUP($A162,csapatok!$A:$GR,BO$271,FALSE),5)="Csere",VLOOKUP(LEFT(VLOOKUP($A162,csapatok!$A:$GR,BO$271,FALSE),LEN(VLOOKUP($A162,csapatok!$A:$GR,BO$271,FALSE))-6),'csapat-ranglista'!$A:$CC,BO$272,FALSE)/8,VLOOKUP(VLOOKUP($A162,csapatok!$A:$GR,BO$271,FALSE),'csapat-ranglista'!$A:$CC,BO$272,FALSE)/4),0)</f>
        <v>0</v>
      </c>
      <c r="BP162" s="226">
        <f>IFERROR(IF(RIGHT(VLOOKUP($A162,csapatok!$A:$GR,BP$271,FALSE),5)="Csere",VLOOKUP(LEFT(VLOOKUP($A162,csapatok!$A:$GR,BP$271,FALSE),LEN(VLOOKUP($A162,csapatok!$A:$GR,BP$271,FALSE))-6),'csapat-ranglista'!$A:$CC,BP$272,FALSE)/8,VLOOKUP(VLOOKUP($A162,csapatok!$A:$GR,BP$271,FALSE),'csapat-ranglista'!$A:$CC,BP$272,FALSE)/4),0)</f>
        <v>0</v>
      </c>
      <c r="BQ162" s="226">
        <f>IFERROR(IF(RIGHT(VLOOKUP($A162,csapatok!$A:$GR,BQ$271,FALSE),5)="Csere",VLOOKUP(LEFT(VLOOKUP($A162,csapatok!$A:$GR,BQ$271,FALSE),LEN(VLOOKUP($A162,csapatok!$A:$GR,BQ$271,FALSE))-6),'csapat-ranglista'!$A:$CC,BQ$272,FALSE)/8,VLOOKUP(VLOOKUP($A162,csapatok!$A:$GR,BQ$271,FALSE),'csapat-ranglista'!$A:$CC,BQ$272,FALSE)/4),0)</f>
        <v>0</v>
      </c>
      <c r="BR162" s="226">
        <f>IFERROR(IF(RIGHT(VLOOKUP($A162,csapatok!$A:$GR,BR$271,FALSE),5)="Csere",VLOOKUP(LEFT(VLOOKUP($A162,csapatok!$A:$GR,BR$271,FALSE),LEN(VLOOKUP($A162,csapatok!$A:$GR,BR$271,FALSE))-6),'csapat-ranglista'!$A:$CC,BR$272,FALSE)/8,VLOOKUP(VLOOKUP($A162,csapatok!$A:$GR,BR$271,FALSE),'csapat-ranglista'!$A:$CC,BR$272,FALSE)/4),0)</f>
        <v>0</v>
      </c>
      <c r="BS162" s="226">
        <f>IFERROR(IF(RIGHT(VLOOKUP($A162,csapatok!$A:$GR,BS$271,FALSE),5)="Csere",VLOOKUP(LEFT(VLOOKUP($A162,csapatok!$A:$GR,BS$271,FALSE),LEN(VLOOKUP($A162,csapatok!$A:$GR,BS$271,FALSE))-6),'csapat-ranglista'!$A:$CC,BS$272,FALSE)/8,VLOOKUP(VLOOKUP($A162,csapatok!$A:$GR,BS$271,FALSE),'csapat-ranglista'!$A:$CC,BS$272,FALSE)/4),0)</f>
        <v>0</v>
      </c>
      <c r="BT162" s="226">
        <f>IFERROR(IF(RIGHT(VLOOKUP($A162,csapatok!$A:$GR,BT$271,FALSE),5)="Csere",VLOOKUP(LEFT(VLOOKUP($A162,csapatok!$A:$GR,BT$271,FALSE),LEN(VLOOKUP($A162,csapatok!$A:$GR,BT$271,FALSE))-6),'csapat-ranglista'!$A:$CC,BT$272,FALSE)/8,VLOOKUP(VLOOKUP($A162,csapatok!$A:$GR,BT$271,FALSE),'csapat-ranglista'!$A:$CC,BT$272,FALSE)/4),0)</f>
        <v>0</v>
      </c>
      <c r="BU162" s="226">
        <f>IFERROR(IF(RIGHT(VLOOKUP($A162,csapatok!$A:$GR,BU$271,FALSE),5)="Csere",VLOOKUP(LEFT(VLOOKUP($A162,csapatok!$A:$GR,BU$271,FALSE),LEN(VLOOKUP($A162,csapatok!$A:$GR,BU$271,FALSE))-6),'csapat-ranglista'!$A:$CC,BU$272,FALSE)/8,VLOOKUP(VLOOKUP($A162,csapatok!$A:$GR,BU$271,FALSE),'csapat-ranglista'!$A:$CC,BU$272,FALSE)/4),0)</f>
        <v>0</v>
      </c>
      <c r="BV162" s="226">
        <f>IFERROR(IF(RIGHT(VLOOKUP($A162,csapatok!$A:$GR,BV$271,FALSE),5)="Csere",VLOOKUP(LEFT(VLOOKUP($A162,csapatok!$A:$GR,BV$271,FALSE),LEN(VLOOKUP($A162,csapatok!$A:$GR,BV$271,FALSE))-6),'csapat-ranglista'!$A:$CC,BV$272,FALSE)/8,VLOOKUP(VLOOKUP($A162,csapatok!$A:$GR,BV$271,FALSE),'csapat-ranglista'!$A:$CC,BV$272,FALSE)/4),0)</f>
        <v>0</v>
      </c>
      <c r="BW162" s="226">
        <f>IFERROR(IF(RIGHT(VLOOKUP($A162,csapatok!$A:$GR,BW$271,FALSE),5)="Csere",VLOOKUP(LEFT(VLOOKUP($A162,csapatok!$A:$GR,BW$271,FALSE),LEN(VLOOKUP($A162,csapatok!$A:$GR,BW$271,FALSE))-6),'csapat-ranglista'!$A:$CC,BW$272,FALSE)/8,VLOOKUP(VLOOKUP($A162,csapatok!$A:$GR,BW$271,FALSE),'csapat-ranglista'!$A:$CC,BW$272,FALSE)/4),0)</f>
        <v>0</v>
      </c>
      <c r="BX162" s="226">
        <f>IFERROR(IF(RIGHT(VLOOKUP($A162,csapatok!$A:$GR,BX$271,FALSE),5)="Csere",VLOOKUP(LEFT(VLOOKUP($A162,csapatok!$A:$GR,BX$271,FALSE),LEN(VLOOKUP($A162,csapatok!$A:$GR,BX$271,FALSE))-6),'csapat-ranglista'!$A:$CC,BX$272,FALSE)/8,VLOOKUP(VLOOKUP($A162,csapatok!$A:$GR,BX$271,FALSE),'csapat-ranglista'!$A:$CC,BX$272,FALSE)/4),0)</f>
        <v>0</v>
      </c>
      <c r="BY162" s="226">
        <f>IFERROR(IF(RIGHT(VLOOKUP($A162,csapatok!$A:$GR,BY$271,FALSE),5)="Csere",VLOOKUP(LEFT(VLOOKUP($A162,csapatok!$A:$GR,BY$271,FALSE),LEN(VLOOKUP($A162,csapatok!$A:$GR,BY$271,FALSE))-6),'csapat-ranglista'!$A:$CC,BY$272,FALSE)/8,VLOOKUP(VLOOKUP($A162,csapatok!$A:$GR,BY$271,FALSE),'csapat-ranglista'!$A:$CC,BY$272,FALSE)/4),0)</f>
        <v>0</v>
      </c>
      <c r="BZ162" s="226">
        <f>IFERROR(IF(RIGHT(VLOOKUP($A162,csapatok!$A:$GR,BZ$271,FALSE),5)="Csere",VLOOKUP(LEFT(VLOOKUP($A162,csapatok!$A:$GR,BZ$271,FALSE),LEN(VLOOKUP($A162,csapatok!$A:$GR,BZ$271,FALSE))-6),'csapat-ranglista'!$A:$CC,BZ$272,FALSE)/8,VLOOKUP(VLOOKUP($A162,csapatok!$A:$GR,BZ$271,FALSE),'csapat-ranglista'!$A:$CC,BZ$272,FALSE)/4),0)</f>
        <v>0</v>
      </c>
      <c r="CA162" s="226">
        <f>IFERROR(IF(RIGHT(VLOOKUP($A162,csapatok!$A:$GR,CA$271,FALSE),5)="Csere",VLOOKUP(LEFT(VLOOKUP($A162,csapatok!$A:$GR,CA$271,FALSE),LEN(VLOOKUP($A162,csapatok!$A:$GR,CA$271,FALSE))-6),'csapat-ranglista'!$A:$CC,CA$272,FALSE)/8,VLOOKUP(VLOOKUP($A162,csapatok!$A:$GR,CA$271,FALSE),'csapat-ranglista'!$A:$CC,CA$272,FALSE)/4),0)</f>
        <v>0</v>
      </c>
      <c r="CB162" s="226">
        <f>IFERROR(IF(RIGHT(VLOOKUP($A162,csapatok!$A:$GR,CB$271,FALSE),5)="Csere",VLOOKUP(LEFT(VLOOKUP($A162,csapatok!$A:$GR,CB$271,FALSE),LEN(VLOOKUP($A162,csapatok!$A:$GR,CB$271,FALSE))-6),'csapat-ranglista'!$A:$CC,CB$272,FALSE)/8,VLOOKUP(VLOOKUP($A162,csapatok!$A:$GR,CB$271,FALSE),'csapat-ranglista'!$A:$CC,CB$272,FALSE)/4),0)</f>
        <v>0</v>
      </c>
      <c r="CC162" s="226">
        <f>IFERROR(IF(RIGHT(VLOOKUP($A162,csapatok!$A:$GR,CC$271,FALSE),5)="Csere",VLOOKUP(LEFT(VLOOKUP($A162,csapatok!$A:$GR,CC$271,FALSE),LEN(VLOOKUP($A162,csapatok!$A:$GR,CC$271,FALSE))-6),'csapat-ranglista'!$A:$CC,CC$272,FALSE)/8,VLOOKUP(VLOOKUP($A162,csapatok!$A:$GR,CC$271,FALSE),'csapat-ranglista'!$A:$CC,CC$272,FALSE)/4),0)</f>
        <v>0</v>
      </c>
      <c r="CD162" s="226">
        <f>IFERROR(IF(RIGHT(VLOOKUP($A162,csapatok!$A:$GR,CD$271,FALSE),5)="Csere",VLOOKUP(LEFT(VLOOKUP($A162,csapatok!$A:$GR,CD$271,FALSE),LEN(VLOOKUP($A162,csapatok!$A:$GR,CD$271,FALSE))-6),'csapat-ranglista'!$A:$CC,CD$272,FALSE)/8,VLOOKUP(VLOOKUP($A162,csapatok!$A:$GR,CD$271,FALSE),'csapat-ranglista'!$A:$CC,CD$272,FALSE)/4),0)</f>
        <v>0</v>
      </c>
      <c r="CE162" s="226">
        <f>IFERROR(IF(RIGHT(VLOOKUP($A162,csapatok!$A:$GR,CE$271,FALSE),5)="Csere",VLOOKUP(LEFT(VLOOKUP($A162,csapatok!$A:$GR,CE$271,FALSE),LEN(VLOOKUP($A162,csapatok!$A:$GR,CE$271,FALSE))-6),'csapat-ranglista'!$A:$CC,CE$272,FALSE)/8,VLOOKUP(VLOOKUP($A162,csapatok!$A:$GR,CE$271,FALSE),'csapat-ranglista'!$A:$CC,CE$272,FALSE)/4),0)</f>
        <v>0</v>
      </c>
      <c r="CF162" s="226">
        <f>IFERROR(IF(RIGHT(VLOOKUP($A162,csapatok!$A:$GR,CF$271,FALSE),5)="Csere",VLOOKUP(LEFT(VLOOKUP($A162,csapatok!$A:$GR,CF$271,FALSE),LEN(VLOOKUP($A162,csapatok!$A:$GR,CF$271,FALSE))-6),'csapat-ranglista'!$A:$CC,CF$272,FALSE)/8,VLOOKUP(VLOOKUP($A162,csapatok!$A:$GR,CF$271,FALSE),'csapat-ranglista'!$A:$CC,CF$272,FALSE)/4),0)</f>
        <v>0</v>
      </c>
      <c r="CG162" s="226">
        <f>IFERROR(IF(RIGHT(VLOOKUP($A162,csapatok!$A:$GR,CG$271,FALSE),5)="Csere",VLOOKUP(LEFT(VLOOKUP($A162,csapatok!$A:$GR,CG$271,FALSE),LEN(VLOOKUP($A162,csapatok!$A:$GR,CG$271,FALSE))-6),'csapat-ranglista'!$A:$CC,CG$272,FALSE)/8,VLOOKUP(VLOOKUP($A162,csapatok!$A:$GR,CG$271,FALSE),'csapat-ranglista'!$A:$CC,CG$272,FALSE)/4),0)</f>
        <v>0</v>
      </c>
      <c r="CH162" s="226">
        <f>IFERROR(IF(RIGHT(VLOOKUP($A162,csapatok!$A:$GR,CH$271,FALSE),5)="Csere",VLOOKUP(LEFT(VLOOKUP($A162,csapatok!$A:$GR,CH$271,FALSE),LEN(VLOOKUP($A162,csapatok!$A:$GR,CH$271,FALSE))-6),'csapat-ranglista'!$A:$CC,CH$272,FALSE)/8,VLOOKUP(VLOOKUP($A162,csapatok!$A:$GR,CH$271,FALSE),'csapat-ranglista'!$A:$CC,CH$272,FALSE)/4),0)</f>
        <v>0</v>
      </c>
      <c r="CI162" s="226">
        <f>IFERROR(IF(RIGHT(VLOOKUP($A162,csapatok!$A:$GR,CI$271,FALSE),5)="Csere",VLOOKUP(LEFT(VLOOKUP($A162,csapatok!$A:$GR,CI$271,FALSE),LEN(VLOOKUP($A162,csapatok!$A:$GR,CI$271,FALSE))-6),'csapat-ranglista'!$A:$CC,CI$272,FALSE)/8,VLOOKUP(VLOOKUP($A162,csapatok!$A:$GR,CI$271,FALSE),'csapat-ranglista'!$A:$CC,CI$272,FALSE)/4),0)</f>
        <v>0</v>
      </c>
      <c r="CJ162" s="227">
        <f>versenyek!$IQ$11*IFERROR(VLOOKUP(VLOOKUP($A162,versenyek!IP:IR,3,FALSE),szabalyok!$A$16:$B$23,2,FALSE)/4,0)</f>
        <v>0</v>
      </c>
      <c r="CK162" s="227">
        <f>versenyek!$IT$11*IFERROR(VLOOKUP(VLOOKUP($A162,versenyek!IS:IU,3,FALSE),szabalyok!$A$16:$B$23,2,FALSE)/4,0)</f>
        <v>0</v>
      </c>
      <c r="CL162" s="226"/>
      <c r="CM162" s="250">
        <f t="shared" si="6"/>
        <v>0</v>
      </c>
    </row>
    <row r="163" spans="1:91">
      <c r="A163" s="32" t="s">
        <v>131</v>
      </c>
      <c r="B163" s="133">
        <v>28472</v>
      </c>
      <c r="C163" s="133" t="str">
        <f>IF(B163=0,"",IF(B163&lt;$C$1,"felnőtt","ifi"))</f>
        <v>felnőtt</v>
      </c>
      <c r="D163" s="32" t="s">
        <v>9</v>
      </c>
      <c r="E163" s="47">
        <v>14</v>
      </c>
      <c r="F163" s="32">
        <v>0</v>
      </c>
      <c r="G163" s="32">
        <v>0</v>
      </c>
      <c r="H163" s="32">
        <v>0</v>
      </c>
      <c r="I163" s="32">
        <v>0</v>
      </c>
      <c r="J163" s="32">
        <v>0</v>
      </c>
      <c r="K163" s="32">
        <v>0</v>
      </c>
      <c r="L163" s="32">
        <v>0</v>
      </c>
      <c r="M163" s="32">
        <v>0</v>
      </c>
      <c r="N163" s="32">
        <v>6.0299894408908905</v>
      </c>
      <c r="O163" s="32">
        <v>0</v>
      </c>
      <c r="P163" s="32">
        <v>0</v>
      </c>
      <c r="Q163" s="32">
        <v>0</v>
      </c>
      <c r="R163" s="32">
        <v>0</v>
      </c>
      <c r="S163" s="32">
        <v>1.0411379444024</v>
      </c>
      <c r="T163" s="32">
        <v>0</v>
      </c>
      <c r="U163" s="32">
        <v>0</v>
      </c>
      <c r="V163" s="32">
        <v>0</v>
      </c>
      <c r="W163" s="32">
        <v>0</v>
      </c>
      <c r="X163" s="32">
        <f>IFERROR(IF(RIGHT(VLOOKUP($A163,csapatok!$A:$BL,X$271,FALSE),5)="Csere",VLOOKUP(LEFT(VLOOKUP($A163,csapatok!$A:$BL,X$271,FALSE),LEN(VLOOKUP($A163,csapatok!$A:$BL,X$271,FALSE))-6),'csapat-ranglista'!$A:$CC,X$272,FALSE)/8,VLOOKUP(VLOOKUP($A163,csapatok!$A:$BL,X$271,FALSE),'csapat-ranglista'!$A:$CC,X$272,FALSE)/4),0)</f>
        <v>0</v>
      </c>
      <c r="Y163" s="32">
        <f>IFERROR(IF(RIGHT(VLOOKUP($A163,csapatok!$A:$BL,Y$271,FALSE),5)="Csere",VLOOKUP(LEFT(VLOOKUP($A163,csapatok!$A:$BL,Y$271,FALSE),LEN(VLOOKUP($A163,csapatok!$A:$BL,Y$271,FALSE))-6),'csapat-ranglista'!$A:$CC,Y$272,FALSE)/8,VLOOKUP(VLOOKUP($A163,csapatok!$A:$BL,Y$271,FALSE),'csapat-ranglista'!$A:$CC,Y$272,FALSE)/4),0)</f>
        <v>0</v>
      </c>
      <c r="Z163" s="32">
        <f>IFERROR(IF(RIGHT(VLOOKUP($A163,csapatok!$A:$BL,Z$271,FALSE),5)="Csere",VLOOKUP(LEFT(VLOOKUP($A163,csapatok!$A:$BL,Z$271,FALSE),LEN(VLOOKUP($A163,csapatok!$A:$BL,Z$271,FALSE))-6),'csapat-ranglista'!$A:$CC,Z$272,FALSE)/8,VLOOKUP(VLOOKUP($A163,csapatok!$A:$BL,Z$271,FALSE),'csapat-ranglista'!$A:$CC,Z$272,FALSE)/4),0)</f>
        <v>0</v>
      </c>
      <c r="AA163" s="32">
        <f>IFERROR(IF(RIGHT(VLOOKUP($A163,csapatok!$A:$BL,AA$271,FALSE),5)="Csere",VLOOKUP(LEFT(VLOOKUP($A163,csapatok!$A:$BL,AA$271,FALSE),LEN(VLOOKUP($A163,csapatok!$A:$BL,AA$271,FALSE))-6),'csapat-ranglista'!$A:$CC,AA$272,FALSE)/8,VLOOKUP(VLOOKUP($A163,csapatok!$A:$BL,AA$271,FALSE),'csapat-ranglista'!$A:$CC,AA$272,FALSE)/4),0)</f>
        <v>0</v>
      </c>
      <c r="AB163" s="226">
        <f>IFERROR(IF(RIGHT(VLOOKUP($A163,csapatok!$A:$BL,AB$271,FALSE),5)="Csere",VLOOKUP(LEFT(VLOOKUP($A163,csapatok!$A:$BL,AB$271,FALSE),LEN(VLOOKUP($A163,csapatok!$A:$BL,AB$271,FALSE))-6),'csapat-ranglista'!$A:$CC,AB$272,FALSE)/8,VLOOKUP(VLOOKUP($A163,csapatok!$A:$BL,AB$271,FALSE),'csapat-ranglista'!$A:$CC,AB$272,FALSE)/4),0)</f>
        <v>0</v>
      </c>
      <c r="AC163" s="226">
        <f>IFERROR(IF(RIGHT(VLOOKUP($A163,csapatok!$A:$BL,AC$271,FALSE),5)="Csere",VLOOKUP(LEFT(VLOOKUP($A163,csapatok!$A:$BL,AC$271,FALSE),LEN(VLOOKUP($A163,csapatok!$A:$BL,AC$271,FALSE))-6),'csapat-ranglista'!$A:$CC,AC$272,FALSE)/8,VLOOKUP(VLOOKUP($A163,csapatok!$A:$BL,AC$271,FALSE),'csapat-ranglista'!$A:$CC,AC$272,FALSE)/4),0)</f>
        <v>0</v>
      </c>
      <c r="AD163" s="226">
        <f>IFERROR(IF(RIGHT(VLOOKUP($A163,csapatok!$A:$BL,AD$271,FALSE),5)="Csere",VLOOKUP(LEFT(VLOOKUP($A163,csapatok!$A:$BL,AD$271,FALSE),LEN(VLOOKUP($A163,csapatok!$A:$BL,AD$271,FALSE))-6),'csapat-ranglista'!$A:$CC,AD$272,FALSE)/8,VLOOKUP(VLOOKUP($A163,csapatok!$A:$BL,AD$271,FALSE),'csapat-ranglista'!$A:$CC,AD$272,FALSE)/4),0)</f>
        <v>0</v>
      </c>
      <c r="AE163" s="226">
        <f>IFERROR(IF(RIGHT(VLOOKUP($A163,csapatok!$A:$BL,AE$271,FALSE),5)="Csere",VLOOKUP(LEFT(VLOOKUP($A163,csapatok!$A:$BL,AE$271,FALSE),LEN(VLOOKUP($A163,csapatok!$A:$BL,AE$271,FALSE))-6),'csapat-ranglista'!$A:$CC,AE$272,FALSE)/8,VLOOKUP(VLOOKUP($A163,csapatok!$A:$BL,AE$271,FALSE),'csapat-ranglista'!$A:$CC,AE$272,FALSE)/4),0)</f>
        <v>0</v>
      </c>
      <c r="AF163" s="226">
        <f>IFERROR(IF(RIGHT(VLOOKUP($A163,csapatok!$A:$BL,AF$271,FALSE),5)="Csere",VLOOKUP(LEFT(VLOOKUP($A163,csapatok!$A:$BL,AF$271,FALSE),LEN(VLOOKUP($A163,csapatok!$A:$BL,AF$271,FALSE))-6),'csapat-ranglista'!$A:$CC,AF$272,FALSE)/8,VLOOKUP(VLOOKUP($A163,csapatok!$A:$BL,AF$271,FALSE),'csapat-ranglista'!$A:$CC,AF$272,FALSE)/4),0)</f>
        <v>0</v>
      </c>
      <c r="AG163" s="226">
        <f>IFERROR(IF(RIGHT(VLOOKUP($A163,csapatok!$A:$BL,AG$271,FALSE),5)="Csere",VLOOKUP(LEFT(VLOOKUP($A163,csapatok!$A:$BL,AG$271,FALSE),LEN(VLOOKUP($A163,csapatok!$A:$BL,AG$271,FALSE))-6),'csapat-ranglista'!$A:$CC,AG$272,FALSE)/8,VLOOKUP(VLOOKUP($A163,csapatok!$A:$BL,AG$271,FALSE),'csapat-ranglista'!$A:$CC,AG$272,FALSE)/4),0)</f>
        <v>0</v>
      </c>
      <c r="AH163" s="226">
        <f>IFERROR(IF(RIGHT(VLOOKUP($A163,csapatok!$A:$BL,AH$271,FALSE),5)="Csere",VLOOKUP(LEFT(VLOOKUP($A163,csapatok!$A:$BL,AH$271,FALSE),LEN(VLOOKUP($A163,csapatok!$A:$BL,AH$271,FALSE))-6),'csapat-ranglista'!$A:$CC,AH$272,FALSE)/8,VLOOKUP(VLOOKUP($A163,csapatok!$A:$BL,AH$271,FALSE),'csapat-ranglista'!$A:$CC,AH$272,FALSE)/4),0)</f>
        <v>0</v>
      </c>
      <c r="AI163" s="226">
        <f>IFERROR(IF(RIGHT(VLOOKUP($A163,csapatok!$A:$BL,AI$271,FALSE),5)="Csere",VLOOKUP(LEFT(VLOOKUP($A163,csapatok!$A:$BL,AI$271,FALSE),LEN(VLOOKUP($A163,csapatok!$A:$BL,AI$271,FALSE))-6),'csapat-ranglista'!$A:$CC,AI$272,FALSE)/8,VLOOKUP(VLOOKUP($A163,csapatok!$A:$BL,AI$271,FALSE),'csapat-ranglista'!$A:$CC,AI$272,FALSE)/4),0)</f>
        <v>0</v>
      </c>
      <c r="AJ163" s="226">
        <f>IFERROR(IF(RIGHT(VLOOKUP($A163,csapatok!$A:$BL,AJ$271,FALSE),5)="Csere",VLOOKUP(LEFT(VLOOKUP($A163,csapatok!$A:$BL,AJ$271,FALSE),LEN(VLOOKUP($A163,csapatok!$A:$BL,AJ$271,FALSE))-6),'csapat-ranglista'!$A:$CC,AJ$272,FALSE)/8,VLOOKUP(VLOOKUP($A163,csapatok!$A:$BL,AJ$271,FALSE),'csapat-ranglista'!$A:$CC,AJ$272,FALSE)/2),0)</f>
        <v>0</v>
      </c>
      <c r="AK163" s="226">
        <f>IFERROR(IF(RIGHT(VLOOKUP($A163,csapatok!$A:$CN,AK$271,FALSE),5)="Csere",VLOOKUP(LEFT(VLOOKUP($A163,csapatok!$A:$CN,AK$271,FALSE),LEN(VLOOKUP($A163,csapatok!$A:$CN,AK$271,FALSE))-6),'csapat-ranglista'!$A:$CC,AK$272,FALSE)/8,VLOOKUP(VLOOKUP($A163,csapatok!$A:$CN,AK$271,FALSE),'csapat-ranglista'!$A:$CC,AK$272,FALSE)/4),0)</f>
        <v>0</v>
      </c>
      <c r="AL163" s="226">
        <f>IFERROR(IF(RIGHT(VLOOKUP($A163,csapatok!$A:$CN,AL$271,FALSE),5)="Csere",VLOOKUP(LEFT(VLOOKUP($A163,csapatok!$A:$CN,AL$271,FALSE),LEN(VLOOKUP($A163,csapatok!$A:$CN,AL$271,FALSE))-6),'csapat-ranglista'!$A:$CC,AL$272,FALSE)/8,VLOOKUP(VLOOKUP($A163,csapatok!$A:$CN,AL$271,FALSE),'csapat-ranglista'!$A:$CC,AL$272,FALSE)/4),0)</f>
        <v>0</v>
      </c>
      <c r="AM163" s="226">
        <f>IFERROR(IF(RIGHT(VLOOKUP($A163,csapatok!$A:$CN,AM$271,FALSE),5)="Csere",VLOOKUP(LEFT(VLOOKUP($A163,csapatok!$A:$CN,AM$271,FALSE),LEN(VLOOKUP($A163,csapatok!$A:$CN,AM$271,FALSE))-6),'csapat-ranglista'!$A:$CC,AM$272,FALSE)/8,VLOOKUP(VLOOKUP($A163,csapatok!$A:$CN,AM$271,FALSE),'csapat-ranglista'!$A:$CC,AM$272,FALSE)/4),0)</f>
        <v>0</v>
      </c>
      <c r="AN163" s="226">
        <f>IFERROR(IF(RIGHT(VLOOKUP($A163,csapatok!$A:$CN,AN$271,FALSE),5)="Csere",VLOOKUP(LEFT(VLOOKUP($A163,csapatok!$A:$CN,AN$271,FALSE),LEN(VLOOKUP($A163,csapatok!$A:$CN,AN$271,FALSE))-6),'csapat-ranglista'!$A:$CC,AN$272,FALSE)/8,VLOOKUP(VLOOKUP($A163,csapatok!$A:$CN,AN$271,FALSE),'csapat-ranglista'!$A:$CC,AN$272,FALSE)/4),0)</f>
        <v>0</v>
      </c>
      <c r="AO163" s="226">
        <f>IFERROR(IF(RIGHT(VLOOKUP($A163,csapatok!$A:$CN,AO$271,FALSE),5)="Csere",VLOOKUP(LEFT(VLOOKUP($A163,csapatok!$A:$CN,AO$271,FALSE),LEN(VLOOKUP($A163,csapatok!$A:$CN,AO$271,FALSE))-6),'csapat-ranglista'!$A:$CC,AO$272,FALSE)/8,VLOOKUP(VLOOKUP($A163,csapatok!$A:$CN,AO$271,FALSE),'csapat-ranglista'!$A:$CC,AO$272,FALSE)/4),0)</f>
        <v>0</v>
      </c>
      <c r="AP163" s="226">
        <f>IFERROR(IF(RIGHT(VLOOKUP($A163,csapatok!$A:$CN,AP$271,FALSE),5)="Csere",VLOOKUP(LEFT(VLOOKUP($A163,csapatok!$A:$CN,AP$271,FALSE),LEN(VLOOKUP($A163,csapatok!$A:$CN,AP$271,FALSE))-6),'csapat-ranglista'!$A:$CC,AP$272,FALSE)/8,VLOOKUP(VLOOKUP($A163,csapatok!$A:$CN,AP$271,FALSE),'csapat-ranglista'!$A:$CC,AP$272,FALSE)/4),0)</f>
        <v>0</v>
      </c>
      <c r="AQ163" s="226">
        <f>IFERROR(IF(RIGHT(VLOOKUP($A163,csapatok!$A:$CN,AQ$271,FALSE),5)="Csere",VLOOKUP(LEFT(VLOOKUP($A163,csapatok!$A:$CN,AQ$271,FALSE),LEN(VLOOKUP($A163,csapatok!$A:$CN,AQ$271,FALSE))-6),'csapat-ranglista'!$A:$CC,AQ$272,FALSE)/8,VLOOKUP(VLOOKUP($A163,csapatok!$A:$CN,AQ$271,FALSE),'csapat-ranglista'!$A:$CC,AQ$272,FALSE)/4),0)</f>
        <v>0</v>
      </c>
      <c r="AR163" s="226">
        <f>IFERROR(IF(RIGHT(VLOOKUP($A163,csapatok!$A:$CN,AR$271,FALSE),5)="Csere",VLOOKUP(LEFT(VLOOKUP($A163,csapatok!$A:$CN,AR$271,FALSE),LEN(VLOOKUP($A163,csapatok!$A:$CN,AR$271,FALSE))-6),'csapat-ranglista'!$A:$CC,AR$272,FALSE)/8,VLOOKUP(VLOOKUP($A163,csapatok!$A:$CN,AR$271,FALSE),'csapat-ranglista'!$A:$CC,AR$272,FALSE)/4),0)</f>
        <v>0</v>
      </c>
      <c r="AS163" s="226">
        <f>IFERROR(IF(RIGHT(VLOOKUP($A163,csapatok!$A:$CN,AS$271,FALSE),5)="Csere",VLOOKUP(LEFT(VLOOKUP($A163,csapatok!$A:$CN,AS$271,FALSE),LEN(VLOOKUP($A163,csapatok!$A:$CN,AS$271,FALSE))-6),'csapat-ranglista'!$A:$CC,AS$272,FALSE)/8,VLOOKUP(VLOOKUP($A163,csapatok!$A:$CN,AS$271,FALSE),'csapat-ranglista'!$A:$CC,AS$272,FALSE)/4),0)</f>
        <v>0</v>
      </c>
      <c r="AT163" s="226">
        <f>IFERROR(IF(RIGHT(VLOOKUP($A163,csapatok!$A:$CN,AT$271,FALSE),5)="Csere",VLOOKUP(LEFT(VLOOKUP($A163,csapatok!$A:$CN,AT$271,FALSE),LEN(VLOOKUP($A163,csapatok!$A:$CN,AT$271,FALSE))-6),'csapat-ranglista'!$A:$CC,AT$272,FALSE)/8,VLOOKUP(VLOOKUP($A163,csapatok!$A:$CN,AT$271,FALSE),'csapat-ranglista'!$A:$CC,AT$272,FALSE)/4),0)</f>
        <v>0</v>
      </c>
      <c r="AU163" s="226">
        <f>IFERROR(IF(RIGHT(VLOOKUP($A163,csapatok!$A:$CN,AU$271,FALSE),5)="Csere",VLOOKUP(LEFT(VLOOKUP($A163,csapatok!$A:$CN,AU$271,FALSE),LEN(VLOOKUP($A163,csapatok!$A:$CN,AU$271,FALSE))-6),'csapat-ranglista'!$A:$CC,AU$272,FALSE)/8,VLOOKUP(VLOOKUP($A163,csapatok!$A:$CN,AU$271,FALSE),'csapat-ranglista'!$A:$CC,AU$272,FALSE)/4),0)</f>
        <v>0</v>
      </c>
      <c r="AV163" s="226">
        <f>IFERROR(IF(RIGHT(VLOOKUP($A163,csapatok!$A:$CN,AV$271,FALSE),5)="Csere",VLOOKUP(LEFT(VLOOKUP($A163,csapatok!$A:$CN,AV$271,FALSE),LEN(VLOOKUP($A163,csapatok!$A:$CN,AV$271,FALSE))-6),'csapat-ranglista'!$A:$CC,AV$272,FALSE)/8,VLOOKUP(VLOOKUP($A163,csapatok!$A:$CN,AV$271,FALSE),'csapat-ranglista'!$A:$CC,AV$272,FALSE)/4),0)</f>
        <v>0</v>
      </c>
      <c r="AW163" s="226">
        <f>IFERROR(IF(RIGHT(VLOOKUP($A163,csapatok!$A:$CN,AW$271,FALSE),5)="Csere",VLOOKUP(LEFT(VLOOKUP($A163,csapatok!$A:$CN,AW$271,FALSE),LEN(VLOOKUP($A163,csapatok!$A:$CN,AW$271,FALSE))-6),'csapat-ranglista'!$A:$CC,AW$272,FALSE)/8,VLOOKUP(VLOOKUP($A163,csapatok!$A:$CN,AW$271,FALSE),'csapat-ranglista'!$A:$CC,AW$272,FALSE)/4),0)</f>
        <v>0</v>
      </c>
      <c r="AX163" s="226">
        <f>IFERROR(IF(RIGHT(VLOOKUP($A163,csapatok!$A:$CN,AX$271,FALSE),5)="Csere",VLOOKUP(LEFT(VLOOKUP($A163,csapatok!$A:$CN,AX$271,FALSE),LEN(VLOOKUP($A163,csapatok!$A:$CN,AX$271,FALSE))-6),'csapat-ranglista'!$A:$CC,AX$272,FALSE)/8,VLOOKUP(VLOOKUP($A163,csapatok!$A:$CN,AX$271,FALSE),'csapat-ranglista'!$A:$CC,AX$272,FALSE)/4),0)</f>
        <v>0</v>
      </c>
      <c r="AY163" s="226">
        <f>IFERROR(IF(RIGHT(VLOOKUP($A163,csapatok!$A:$GR,AY$271,FALSE),5)="Csere",VLOOKUP(LEFT(VLOOKUP($A163,csapatok!$A:$GR,AY$271,FALSE),LEN(VLOOKUP($A163,csapatok!$A:$GR,AY$271,FALSE))-6),'csapat-ranglista'!$A:$CC,AY$272,FALSE)/8,VLOOKUP(VLOOKUP($A163,csapatok!$A:$GR,AY$271,FALSE),'csapat-ranglista'!$A:$CC,AY$272,FALSE)/4),0)</f>
        <v>0</v>
      </c>
      <c r="AZ163" s="226">
        <f>IFERROR(IF(RIGHT(VLOOKUP($A163,csapatok!$A:$GR,AZ$271,FALSE),5)="Csere",VLOOKUP(LEFT(VLOOKUP($A163,csapatok!$A:$GR,AZ$271,FALSE),LEN(VLOOKUP($A163,csapatok!$A:$GR,AZ$271,FALSE))-6),'csapat-ranglista'!$A:$CC,AZ$272,FALSE)/8,VLOOKUP(VLOOKUP($A163,csapatok!$A:$GR,AZ$271,FALSE),'csapat-ranglista'!$A:$CC,AZ$272,FALSE)/4),0)</f>
        <v>0</v>
      </c>
      <c r="BA163" s="226">
        <f>IFERROR(IF(RIGHT(VLOOKUP($A163,csapatok!$A:$GR,BA$271,FALSE),5)="Csere",VLOOKUP(LEFT(VLOOKUP($A163,csapatok!$A:$GR,BA$271,FALSE),LEN(VLOOKUP($A163,csapatok!$A:$GR,BA$271,FALSE))-6),'csapat-ranglista'!$A:$CC,BA$272,FALSE)/8,VLOOKUP(VLOOKUP($A163,csapatok!$A:$GR,BA$271,FALSE),'csapat-ranglista'!$A:$CC,BA$272,FALSE)/4),0)</f>
        <v>0</v>
      </c>
      <c r="BB163" s="226">
        <f>IFERROR(IF(RIGHT(VLOOKUP($A163,csapatok!$A:$GR,BB$271,FALSE),5)="Csere",VLOOKUP(LEFT(VLOOKUP($A163,csapatok!$A:$GR,BB$271,FALSE),LEN(VLOOKUP($A163,csapatok!$A:$GR,BB$271,FALSE))-6),'csapat-ranglista'!$A:$CC,BB$272,FALSE)/8,VLOOKUP(VLOOKUP($A163,csapatok!$A:$GR,BB$271,FALSE),'csapat-ranglista'!$A:$CC,BB$272,FALSE)/4),0)</f>
        <v>0</v>
      </c>
      <c r="BC163" s="227">
        <f>versenyek!$ES$11*IFERROR(VLOOKUP(VLOOKUP($A163,versenyek!ER:ET,3,FALSE),szabalyok!$A$16:$B$23,2,FALSE)/4,0)</f>
        <v>0</v>
      </c>
      <c r="BD163" s="227">
        <f>versenyek!$EV$11*IFERROR(VLOOKUP(VLOOKUP($A163,versenyek!EU:EW,3,FALSE),szabalyok!$A$16:$B$23,2,FALSE)/4,0)</f>
        <v>0</v>
      </c>
      <c r="BE163" s="226">
        <f>IFERROR(IF(RIGHT(VLOOKUP($A163,csapatok!$A:$GR,BE$271,FALSE),5)="Csere",VLOOKUP(LEFT(VLOOKUP($A163,csapatok!$A:$GR,BE$271,FALSE),LEN(VLOOKUP($A163,csapatok!$A:$GR,BE$271,FALSE))-6),'csapat-ranglista'!$A:$CC,BE$272,FALSE)/8,VLOOKUP(VLOOKUP($A163,csapatok!$A:$GR,BE$271,FALSE),'csapat-ranglista'!$A:$CC,BE$272,FALSE)/4),0)</f>
        <v>0</v>
      </c>
      <c r="BF163" s="226">
        <f>IFERROR(IF(RIGHT(VLOOKUP($A163,csapatok!$A:$GR,BF$271,FALSE),5)="Csere",VLOOKUP(LEFT(VLOOKUP($A163,csapatok!$A:$GR,BF$271,FALSE),LEN(VLOOKUP($A163,csapatok!$A:$GR,BF$271,FALSE))-6),'csapat-ranglista'!$A:$CC,BF$272,FALSE)/8,VLOOKUP(VLOOKUP($A163,csapatok!$A:$GR,BF$271,FALSE),'csapat-ranglista'!$A:$CC,BF$272,FALSE)/4),0)</f>
        <v>0</v>
      </c>
      <c r="BG163" s="226">
        <f>IFERROR(IF(RIGHT(VLOOKUP($A163,csapatok!$A:$GR,BG$271,FALSE),5)="Csere",VLOOKUP(LEFT(VLOOKUP($A163,csapatok!$A:$GR,BG$271,FALSE),LEN(VLOOKUP($A163,csapatok!$A:$GR,BG$271,FALSE))-6),'csapat-ranglista'!$A:$CC,BG$272,FALSE)/8,VLOOKUP(VLOOKUP($A163,csapatok!$A:$GR,BG$271,FALSE),'csapat-ranglista'!$A:$CC,BG$272,FALSE)/4),0)</f>
        <v>0</v>
      </c>
      <c r="BH163" s="226">
        <f>IFERROR(IF(RIGHT(VLOOKUP($A163,csapatok!$A:$GR,BH$271,FALSE),5)="Csere",VLOOKUP(LEFT(VLOOKUP($A163,csapatok!$A:$GR,BH$271,FALSE),LEN(VLOOKUP($A163,csapatok!$A:$GR,BH$271,FALSE))-6),'csapat-ranglista'!$A:$CC,BH$272,FALSE)/8,VLOOKUP(VLOOKUP($A163,csapatok!$A:$GR,BH$271,FALSE),'csapat-ranglista'!$A:$CC,BH$272,FALSE)/4),0)</f>
        <v>0</v>
      </c>
      <c r="BI163" s="226">
        <f>IFERROR(IF(RIGHT(VLOOKUP($A163,csapatok!$A:$GR,BI$271,FALSE),5)="Csere",VLOOKUP(LEFT(VLOOKUP($A163,csapatok!$A:$GR,BI$271,FALSE),LEN(VLOOKUP($A163,csapatok!$A:$GR,BI$271,FALSE))-6),'csapat-ranglista'!$A:$CC,BI$272,FALSE)/8,VLOOKUP(VLOOKUP($A163,csapatok!$A:$GR,BI$271,FALSE),'csapat-ranglista'!$A:$CC,BI$272,FALSE)/4),0)</f>
        <v>0</v>
      </c>
      <c r="BJ163" s="226">
        <f>IFERROR(IF(RIGHT(VLOOKUP($A163,csapatok!$A:$GR,BJ$271,FALSE),5)="Csere",VLOOKUP(LEFT(VLOOKUP($A163,csapatok!$A:$GR,BJ$271,FALSE),LEN(VLOOKUP($A163,csapatok!$A:$GR,BJ$271,FALSE))-6),'csapat-ranglista'!$A:$CC,BJ$272,FALSE)/8,VLOOKUP(VLOOKUP($A163,csapatok!$A:$GR,BJ$271,FALSE),'csapat-ranglista'!$A:$CC,BJ$272,FALSE)/4),0)</f>
        <v>0</v>
      </c>
      <c r="BK163" s="226">
        <f>IFERROR(IF(RIGHT(VLOOKUP($A163,csapatok!$A:$GR,BK$271,FALSE),5)="Csere",VLOOKUP(LEFT(VLOOKUP($A163,csapatok!$A:$GR,BK$271,FALSE),LEN(VLOOKUP($A163,csapatok!$A:$GR,BK$271,FALSE))-6),'csapat-ranglista'!$A:$CC,BK$272,FALSE)/8,VLOOKUP(VLOOKUP($A163,csapatok!$A:$GR,BK$271,FALSE),'csapat-ranglista'!$A:$CC,BK$272,FALSE)/4),0)</f>
        <v>0</v>
      </c>
      <c r="BL163" s="226">
        <f>IFERROR(IF(RIGHT(VLOOKUP($A163,csapatok!$A:$GR,BL$271,FALSE),5)="Csere",VLOOKUP(LEFT(VLOOKUP($A163,csapatok!$A:$GR,BL$271,FALSE),LEN(VLOOKUP($A163,csapatok!$A:$GR,BL$271,FALSE))-6),'csapat-ranglista'!$A:$CC,BL$272,FALSE)/8,VLOOKUP(VLOOKUP($A163,csapatok!$A:$GR,BL$271,FALSE),'csapat-ranglista'!$A:$CC,BL$272,FALSE)/4),0)</f>
        <v>0</v>
      </c>
      <c r="BM163" s="226">
        <f>IFERROR(IF(RIGHT(VLOOKUP($A163,csapatok!$A:$GR,BM$271,FALSE),5)="Csere",VLOOKUP(LEFT(VLOOKUP($A163,csapatok!$A:$GR,BM$271,FALSE),LEN(VLOOKUP($A163,csapatok!$A:$GR,BM$271,FALSE))-6),'csapat-ranglista'!$A:$CC,BM$272,FALSE)/8,VLOOKUP(VLOOKUP($A163,csapatok!$A:$GR,BM$271,FALSE),'csapat-ranglista'!$A:$CC,BM$272,FALSE)/4),0)</f>
        <v>0</v>
      </c>
      <c r="BN163" s="226">
        <f>IFERROR(IF(RIGHT(VLOOKUP($A163,csapatok!$A:$GR,BN$271,FALSE),5)="Csere",VLOOKUP(LEFT(VLOOKUP($A163,csapatok!$A:$GR,BN$271,FALSE),LEN(VLOOKUP($A163,csapatok!$A:$GR,BN$271,FALSE))-6),'csapat-ranglista'!$A:$CC,BN$272,FALSE)/8,VLOOKUP(VLOOKUP($A163,csapatok!$A:$GR,BN$271,FALSE),'csapat-ranglista'!$A:$CC,BN$272,FALSE)/4),0)</f>
        <v>0</v>
      </c>
      <c r="BO163" s="226">
        <f>IFERROR(IF(RIGHT(VLOOKUP($A163,csapatok!$A:$GR,BO$271,FALSE),5)="Csere",VLOOKUP(LEFT(VLOOKUP($A163,csapatok!$A:$GR,BO$271,FALSE),LEN(VLOOKUP($A163,csapatok!$A:$GR,BO$271,FALSE))-6),'csapat-ranglista'!$A:$CC,BO$272,FALSE)/8,VLOOKUP(VLOOKUP($A163,csapatok!$A:$GR,BO$271,FALSE),'csapat-ranglista'!$A:$CC,BO$272,FALSE)/4),0)</f>
        <v>0</v>
      </c>
      <c r="BP163" s="226">
        <f>IFERROR(IF(RIGHT(VLOOKUP($A163,csapatok!$A:$GR,BP$271,FALSE),5)="Csere",VLOOKUP(LEFT(VLOOKUP($A163,csapatok!$A:$GR,BP$271,FALSE),LEN(VLOOKUP($A163,csapatok!$A:$GR,BP$271,FALSE))-6),'csapat-ranglista'!$A:$CC,BP$272,FALSE)/8,VLOOKUP(VLOOKUP($A163,csapatok!$A:$GR,BP$271,FALSE),'csapat-ranglista'!$A:$CC,BP$272,FALSE)/4),0)</f>
        <v>0</v>
      </c>
      <c r="BQ163" s="226">
        <f>IFERROR(IF(RIGHT(VLOOKUP($A163,csapatok!$A:$GR,BQ$271,FALSE),5)="Csere",VLOOKUP(LEFT(VLOOKUP($A163,csapatok!$A:$GR,BQ$271,FALSE),LEN(VLOOKUP($A163,csapatok!$A:$GR,BQ$271,FALSE))-6),'csapat-ranglista'!$A:$CC,BQ$272,FALSE)/8,VLOOKUP(VLOOKUP($A163,csapatok!$A:$GR,BQ$271,FALSE),'csapat-ranglista'!$A:$CC,BQ$272,FALSE)/4),0)</f>
        <v>0</v>
      </c>
      <c r="BR163" s="226">
        <f>IFERROR(IF(RIGHT(VLOOKUP($A163,csapatok!$A:$GR,BR$271,FALSE),5)="Csere",VLOOKUP(LEFT(VLOOKUP($A163,csapatok!$A:$GR,BR$271,FALSE),LEN(VLOOKUP($A163,csapatok!$A:$GR,BR$271,FALSE))-6),'csapat-ranglista'!$A:$CC,BR$272,FALSE)/8,VLOOKUP(VLOOKUP($A163,csapatok!$A:$GR,BR$271,FALSE),'csapat-ranglista'!$A:$CC,BR$272,FALSE)/4),0)</f>
        <v>0</v>
      </c>
      <c r="BS163" s="226">
        <f>IFERROR(IF(RIGHT(VLOOKUP($A163,csapatok!$A:$GR,BS$271,FALSE),5)="Csere",VLOOKUP(LEFT(VLOOKUP($A163,csapatok!$A:$GR,BS$271,FALSE),LEN(VLOOKUP($A163,csapatok!$A:$GR,BS$271,FALSE))-6),'csapat-ranglista'!$A:$CC,BS$272,FALSE)/8,VLOOKUP(VLOOKUP($A163,csapatok!$A:$GR,BS$271,FALSE),'csapat-ranglista'!$A:$CC,BS$272,FALSE)/4),0)</f>
        <v>0</v>
      </c>
      <c r="BT163" s="226">
        <f>IFERROR(IF(RIGHT(VLOOKUP($A163,csapatok!$A:$GR,BT$271,FALSE),5)="Csere",VLOOKUP(LEFT(VLOOKUP($A163,csapatok!$A:$GR,BT$271,FALSE),LEN(VLOOKUP($A163,csapatok!$A:$GR,BT$271,FALSE))-6),'csapat-ranglista'!$A:$CC,BT$272,FALSE)/8,VLOOKUP(VLOOKUP($A163,csapatok!$A:$GR,BT$271,FALSE),'csapat-ranglista'!$A:$CC,BT$272,FALSE)/4),0)</f>
        <v>0</v>
      </c>
      <c r="BU163" s="226">
        <f>IFERROR(IF(RIGHT(VLOOKUP($A163,csapatok!$A:$GR,BU$271,FALSE),5)="Csere",VLOOKUP(LEFT(VLOOKUP($A163,csapatok!$A:$GR,BU$271,FALSE),LEN(VLOOKUP($A163,csapatok!$A:$GR,BU$271,FALSE))-6),'csapat-ranglista'!$A:$CC,BU$272,FALSE)/8,VLOOKUP(VLOOKUP($A163,csapatok!$A:$GR,BU$271,FALSE),'csapat-ranglista'!$A:$CC,BU$272,FALSE)/4),0)</f>
        <v>0</v>
      </c>
      <c r="BV163" s="226">
        <f>IFERROR(IF(RIGHT(VLOOKUP($A163,csapatok!$A:$GR,BV$271,FALSE),5)="Csere",VLOOKUP(LEFT(VLOOKUP($A163,csapatok!$A:$GR,BV$271,FALSE),LEN(VLOOKUP($A163,csapatok!$A:$GR,BV$271,FALSE))-6),'csapat-ranglista'!$A:$CC,BV$272,FALSE)/8,VLOOKUP(VLOOKUP($A163,csapatok!$A:$GR,BV$271,FALSE),'csapat-ranglista'!$A:$CC,BV$272,FALSE)/4),0)</f>
        <v>0</v>
      </c>
      <c r="BW163" s="226">
        <f>IFERROR(IF(RIGHT(VLOOKUP($A163,csapatok!$A:$GR,BW$271,FALSE),5)="Csere",VLOOKUP(LEFT(VLOOKUP($A163,csapatok!$A:$GR,BW$271,FALSE),LEN(VLOOKUP($A163,csapatok!$A:$GR,BW$271,FALSE))-6),'csapat-ranglista'!$A:$CC,BW$272,FALSE)/8,VLOOKUP(VLOOKUP($A163,csapatok!$A:$GR,BW$271,FALSE),'csapat-ranglista'!$A:$CC,BW$272,FALSE)/4),0)</f>
        <v>0</v>
      </c>
      <c r="BX163" s="226">
        <f>IFERROR(IF(RIGHT(VLOOKUP($A163,csapatok!$A:$GR,BX$271,FALSE),5)="Csere",VLOOKUP(LEFT(VLOOKUP($A163,csapatok!$A:$GR,BX$271,FALSE),LEN(VLOOKUP($A163,csapatok!$A:$GR,BX$271,FALSE))-6),'csapat-ranglista'!$A:$CC,BX$272,FALSE)/8,VLOOKUP(VLOOKUP($A163,csapatok!$A:$GR,BX$271,FALSE),'csapat-ranglista'!$A:$CC,BX$272,FALSE)/4),0)</f>
        <v>0</v>
      </c>
      <c r="BY163" s="226">
        <f>IFERROR(IF(RIGHT(VLOOKUP($A163,csapatok!$A:$GR,BY$271,FALSE),5)="Csere",VLOOKUP(LEFT(VLOOKUP($A163,csapatok!$A:$GR,BY$271,FALSE),LEN(VLOOKUP($A163,csapatok!$A:$GR,BY$271,FALSE))-6),'csapat-ranglista'!$A:$CC,BY$272,FALSE)/8,VLOOKUP(VLOOKUP($A163,csapatok!$A:$GR,BY$271,FALSE),'csapat-ranglista'!$A:$CC,BY$272,FALSE)/4),0)</f>
        <v>0</v>
      </c>
      <c r="BZ163" s="226">
        <f>IFERROR(IF(RIGHT(VLOOKUP($A163,csapatok!$A:$GR,BZ$271,FALSE),5)="Csere",VLOOKUP(LEFT(VLOOKUP($A163,csapatok!$A:$GR,BZ$271,FALSE),LEN(VLOOKUP($A163,csapatok!$A:$GR,BZ$271,FALSE))-6),'csapat-ranglista'!$A:$CC,BZ$272,FALSE)/8,VLOOKUP(VLOOKUP($A163,csapatok!$A:$GR,BZ$271,FALSE),'csapat-ranglista'!$A:$CC,BZ$272,FALSE)/4),0)</f>
        <v>0</v>
      </c>
      <c r="CA163" s="226">
        <f>IFERROR(IF(RIGHT(VLOOKUP($A163,csapatok!$A:$GR,CA$271,FALSE),5)="Csere",VLOOKUP(LEFT(VLOOKUP($A163,csapatok!$A:$GR,CA$271,FALSE),LEN(VLOOKUP($A163,csapatok!$A:$GR,CA$271,FALSE))-6),'csapat-ranglista'!$A:$CC,CA$272,FALSE)/8,VLOOKUP(VLOOKUP($A163,csapatok!$A:$GR,CA$271,FALSE),'csapat-ranglista'!$A:$CC,CA$272,FALSE)/4),0)</f>
        <v>0</v>
      </c>
      <c r="CB163" s="226">
        <f>IFERROR(IF(RIGHT(VLOOKUP($A163,csapatok!$A:$GR,CB$271,FALSE),5)="Csere",VLOOKUP(LEFT(VLOOKUP($A163,csapatok!$A:$GR,CB$271,FALSE),LEN(VLOOKUP($A163,csapatok!$A:$GR,CB$271,FALSE))-6),'csapat-ranglista'!$A:$CC,CB$272,FALSE)/8,VLOOKUP(VLOOKUP($A163,csapatok!$A:$GR,CB$271,FALSE),'csapat-ranglista'!$A:$CC,CB$272,FALSE)/4),0)</f>
        <v>0</v>
      </c>
      <c r="CC163" s="226">
        <f>IFERROR(IF(RIGHT(VLOOKUP($A163,csapatok!$A:$GR,CC$271,FALSE),5)="Csere",VLOOKUP(LEFT(VLOOKUP($A163,csapatok!$A:$GR,CC$271,FALSE),LEN(VLOOKUP($A163,csapatok!$A:$GR,CC$271,FALSE))-6),'csapat-ranglista'!$A:$CC,CC$272,FALSE)/8,VLOOKUP(VLOOKUP($A163,csapatok!$A:$GR,CC$271,FALSE),'csapat-ranglista'!$A:$CC,CC$272,FALSE)/4),0)</f>
        <v>0</v>
      </c>
      <c r="CD163" s="226">
        <f>IFERROR(IF(RIGHT(VLOOKUP($A163,csapatok!$A:$GR,CD$271,FALSE),5)="Csere",VLOOKUP(LEFT(VLOOKUP($A163,csapatok!$A:$GR,CD$271,FALSE),LEN(VLOOKUP($A163,csapatok!$A:$GR,CD$271,FALSE))-6),'csapat-ranglista'!$A:$CC,CD$272,FALSE)/8,VLOOKUP(VLOOKUP($A163,csapatok!$A:$GR,CD$271,FALSE),'csapat-ranglista'!$A:$CC,CD$272,FALSE)/4),0)</f>
        <v>0</v>
      </c>
      <c r="CE163" s="226">
        <f>IFERROR(IF(RIGHT(VLOOKUP($A163,csapatok!$A:$GR,CE$271,FALSE),5)="Csere",VLOOKUP(LEFT(VLOOKUP($A163,csapatok!$A:$GR,CE$271,FALSE),LEN(VLOOKUP($A163,csapatok!$A:$GR,CE$271,FALSE))-6),'csapat-ranglista'!$A:$CC,CE$272,FALSE)/8,VLOOKUP(VLOOKUP($A163,csapatok!$A:$GR,CE$271,FALSE),'csapat-ranglista'!$A:$CC,CE$272,FALSE)/4),0)</f>
        <v>0</v>
      </c>
      <c r="CF163" s="226">
        <f>IFERROR(IF(RIGHT(VLOOKUP($A163,csapatok!$A:$GR,CF$271,FALSE),5)="Csere",VLOOKUP(LEFT(VLOOKUP($A163,csapatok!$A:$GR,CF$271,FALSE),LEN(VLOOKUP($A163,csapatok!$A:$GR,CF$271,FALSE))-6),'csapat-ranglista'!$A:$CC,CF$272,FALSE)/8,VLOOKUP(VLOOKUP($A163,csapatok!$A:$GR,CF$271,FALSE),'csapat-ranglista'!$A:$CC,CF$272,FALSE)/4),0)</f>
        <v>0</v>
      </c>
      <c r="CG163" s="226">
        <f>IFERROR(IF(RIGHT(VLOOKUP($A163,csapatok!$A:$GR,CG$271,FALSE),5)="Csere",VLOOKUP(LEFT(VLOOKUP($A163,csapatok!$A:$GR,CG$271,FALSE),LEN(VLOOKUP($A163,csapatok!$A:$GR,CG$271,FALSE))-6),'csapat-ranglista'!$A:$CC,CG$272,FALSE)/8,VLOOKUP(VLOOKUP($A163,csapatok!$A:$GR,CG$271,FALSE),'csapat-ranglista'!$A:$CC,CG$272,FALSE)/4),0)</f>
        <v>0</v>
      </c>
      <c r="CH163" s="226">
        <f>IFERROR(IF(RIGHT(VLOOKUP($A163,csapatok!$A:$GR,CH$271,FALSE),5)="Csere",VLOOKUP(LEFT(VLOOKUP($A163,csapatok!$A:$GR,CH$271,FALSE),LEN(VLOOKUP($A163,csapatok!$A:$GR,CH$271,FALSE))-6),'csapat-ranglista'!$A:$CC,CH$272,FALSE)/8,VLOOKUP(VLOOKUP($A163,csapatok!$A:$GR,CH$271,FALSE),'csapat-ranglista'!$A:$CC,CH$272,FALSE)/4),0)</f>
        <v>0</v>
      </c>
      <c r="CI163" s="226">
        <f>IFERROR(IF(RIGHT(VLOOKUP($A163,csapatok!$A:$GR,CI$271,FALSE),5)="Csere",VLOOKUP(LEFT(VLOOKUP($A163,csapatok!$A:$GR,CI$271,FALSE),LEN(VLOOKUP($A163,csapatok!$A:$GR,CI$271,FALSE))-6),'csapat-ranglista'!$A:$CC,CI$272,FALSE)/8,VLOOKUP(VLOOKUP($A163,csapatok!$A:$GR,CI$271,FALSE),'csapat-ranglista'!$A:$CC,CI$272,FALSE)/4),0)</f>
        <v>0</v>
      </c>
      <c r="CJ163" s="227">
        <f>versenyek!$IQ$11*IFERROR(VLOOKUP(VLOOKUP($A163,versenyek!IP:IR,3,FALSE),szabalyok!$A$16:$B$23,2,FALSE)/4,0)</f>
        <v>0</v>
      </c>
      <c r="CK163" s="227">
        <f>versenyek!$IT$11*IFERROR(VLOOKUP(VLOOKUP($A163,versenyek!IS:IU,3,FALSE),szabalyok!$A$16:$B$23,2,FALSE)/4,0)</f>
        <v>0</v>
      </c>
      <c r="CL163" s="226"/>
      <c r="CM163" s="250">
        <f t="shared" si="6"/>
        <v>0</v>
      </c>
    </row>
    <row r="164" spans="1:91">
      <c r="A164" s="32" t="s">
        <v>329</v>
      </c>
      <c r="B164" s="133">
        <v>28001</v>
      </c>
      <c r="C164" s="133" t="str">
        <f>IF(B164=0,"",IF(B164&lt;$C$1,"felnőtt","ifi"))</f>
        <v>felnőtt</v>
      </c>
      <c r="D164" s="32" t="s">
        <v>101</v>
      </c>
      <c r="E164" s="47"/>
      <c r="F164" s="32">
        <v>0</v>
      </c>
      <c r="G164" s="32">
        <v>0</v>
      </c>
      <c r="H164" s="32">
        <v>0</v>
      </c>
      <c r="I164" s="32">
        <v>0</v>
      </c>
      <c r="J164" s="32">
        <v>0</v>
      </c>
      <c r="K164" s="32">
        <v>0</v>
      </c>
      <c r="L164" s="32">
        <v>0</v>
      </c>
      <c r="M164" s="32">
        <v>0</v>
      </c>
      <c r="N164" s="32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U164" s="32">
        <v>0</v>
      </c>
      <c r="V164" s="32">
        <v>0</v>
      </c>
      <c r="W164" s="32">
        <v>0</v>
      </c>
      <c r="X164" s="32">
        <f>IFERROR(IF(RIGHT(VLOOKUP($A164,csapatok!$A:$BL,X$271,FALSE),5)="Csere",VLOOKUP(LEFT(VLOOKUP($A164,csapatok!$A:$BL,X$271,FALSE),LEN(VLOOKUP($A164,csapatok!$A:$BL,X$271,FALSE))-6),'csapat-ranglista'!$A:$CC,X$272,FALSE)/8,VLOOKUP(VLOOKUP($A164,csapatok!$A:$BL,X$271,FALSE),'csapat-ranglista'!$A:$CC,X$272,FALSE)/4),0)</f>
        <v>0</v>
      </c>
      <c r="Y164" s="32">
        <f>IFERROR(IF(RIGHT(VLOOKUP($A164,csapatok!$A:$BL,Y$271,FALSE),5)="Csere",VLOOKUP(LEFT(VLOOKUP($A164,csapatok!$A:$BL,Y$271,FALSE),LEN(VLOOKUP($A164,csapatok!$A:$BL,Y$271,FALSE))-6),'csapat-ranglista'!$A:$CC,Y$272,FALSE)/8,VLOOKUP(VLOOKUP($A164,csapatok!$A:$BL,Y$271,FALSE),'csapat-ranglista'!$A:$CC,Y$272,FALSE)/4),0)</f>
        <v>0</v>
      </c>
      <c r="Z164" s="32">
        <f>IFERROR(IF(RIGHT(VLOOKUP($A164,csapatok!$A:$BL,Z$271,FALSE),5)="Csere",VLOOKUP(LEFT(VLOOKUP($A164,csapatok!$A:$BL,Z$271,FALSE),LEN(VLOOKUP($A164,csapatok!$A:$BL,Z$271,FALSE))-6),'csapat-ranglista'!$A:$CC,Z$272,FALSE)/8,VLOOKUP(VLOOKUP($A164,csapatok!$A:$BL,Z$271,FALSE),'csapat-ranglista'!$A:$CC,Z$272,FALSE)/4),0)</f>
        <v>0</v>
      </c>
      <c r="AA164" s="32">
        <f>IFERROR(IF(RIGHT(VLOOKUP($A164,csapatok!$A:$BL,AA$271,FALSE),5)="Csere",VLOOKUP(LEFT(VLOOKUP($A164,csapatok!$A:$BL,AA$271,FALSE),LEN(VLOOKUP($A164,csapatok!$A:$BL,AA$271,FALSE))-6),'csapat-ranglista'!$A:$CC,AA$272,FALSE)/8,VLOOKUP(VLOOKUP($A164,csapatok!$A:$BL,AA$271,FALSE),'csapat-ranglista'!$A:$CC,AA$272,FALSE)/4),0)</f>
        <v>0</v>
      </c>
      <c r="AB164" s="226">
        <f>IFERROR(IF(RIGHT(VLOOKUP($A164,csapatok!$A:$BL,AB$271,FALSE),5)="Csere",VLOOKUP(LEFT(VLOOKUP($A164,csapatok!$A:$BL,AB$271,FALSE),LEN(VLOOKUP($A164,csapatok!$A:$BL,AB$271,FALSE))-6),'csapat-ranglista'!$A:$CC,AB$272,FALSE)/8,VLOOKUP(VLOOKUP($A164,csapatok!$A:$BL,AB$271,FALSE),'csapat-ranglista'!$A:$CC,AB$272,FALSE)/4),0)</f>
        <v>0</v>
      </c>
      <c r="AC164" s="226">
        <f>IFERROR(IF(RIGHT(VLOOKUP($A164,csapatok!$A:$BL,AC$271,FALSE),5)="Csere",VLOOKUP(LEFT(VLOOKUP($A164,csapatok!$A:$BL,AC$271,FALSE),LEN(VLOOKUP($A164,csapatok!$A:$BL,AC$271,FALSE))-6),'csapat-ranglista'!$A:$CC,AC$272,FALSE)/8,VLOOKUP(VLOOKUP($A164,csapatok!$A:$BL,AC$271,FALSE),'csapat-ranglista'!$A:$CC,AC$272,FALSE)/4),0)</f>
        <v>0</v>
      </c>
      <c r="AD164" s="226">
        <f>IFERROR(IF(RIGHT(VLOOKUP($A164,csapatok!$A:$BL,AD$271,FALSE),5)="Csere",VLOOKUP(LEFT(VLOOKUP($A164,csapatok!$A:$BL,AD$271,FALSE),LEN(VLOOKUP($A164,csapatok!$A:$BL,AD$271,FALSE))-6),'csapat-ranglista'!$A:$CC,AD$272,FALSE)/8,VLOOKUP(VLOOKUP($A164,csapatok!$A:$BL,AD$271,FALSE),'csapat-ranglista'!$A:$CC,AD$272,FALSE)/4),0)</f>
        <v>0</v>
      </c>
      <c r="AE164" s="226">
        <f>IFERROR(IF(RIGHT(VLOOKUP($A164,csapatok!$A:$BL,AE$271,FALSE),5)="Csere",VLOOKUP(LEFT(VLOOKUP($A164,csapatok!$A:$BL,AE$271,FALSE),LEN(VLOOKUP($A164,csapatok!$A:$BL,AE$271,FALSE))-6),'csapat-ranglista'!$A:$CC,AE$272,FALSE)/8,VLOOKUP(VLOOKUP($A164,csapatok!$A:$BL,AE$271,FALSE),'csapat-ranglista'!$A:$CC,AE$272,FALSE)/4),0)</f>
        <v>0</v>
      </c>
      <c r="AF164" s="226">
        <f>IFERROR(IF(RIGHT(VLOOKUP($A164,csapatok!$A:$BL,AF$271,FALSE),5)="Csere",VLOOKUP(LEFT(VLOOKUP($A164,csapatok!$A:$BL,AF$271,FALSE),LEN(VLOOKUP($A164,csapatok!$A:$BL,AF$271,FALSE))-6),'csapat-ranglista'!$A:$CC,AF$272,FALSE)/8,VLOOKUP(VLOOKUP($A164,csapatok!$A:$BL,AF$271,FALSE),'csapat-ranglista'!$A:$CC,AF$272,FALSE)/4),0)</f>
        <v>0</v>
      </c>
      <c r="AG164" s="226">
        <f>IFERROR(IF(RIGHT(VLOOKUP($A164,csapatok!$A:$BL,AG$271,FALSE),5)="Csere",VLOOKUP(LEFT(VLOOKUP($A164,csapatok!$A:$BL,AG$271,FALSE),LEN(VLOOKUP($A164,csapatok!$A:$BL,AG$271,FALSE))-6),'csapat-ranglista'!$A:$CC,AG$272,FALSE)/8,VLOOKUP(VLOOKUP($A164,csapatok!$A:$BL,AG$271,FALSE),'csapat-ranglista'!$A:$CC,AG$272,FALSE)/4),0)</f>
        <v>0</v>
      </c>
      <c r="AH164" s="226">
        <f>IFERROR(IF(RIGHT(VLOOKUP($A164,csapatok!$A:$BL,AH$271,FALSE),5)="Csere",VLOOKUP(LEFT(VLOOKUP($A164,csapatok!$A:$BL,AH$271,FALSE),LEN(VLOOKUP($A164,csapatok!$A:$BL,AH$271,FALSE))-6),'csapat-ranglista'!$A:$CC,AH$272,FALSE)/8,VLOOKUP(VLOOKUP($A164,csapatok!$A:$BL,AH$271,FALSE),'csapat-ranglista'!$A:$CC,AH$272,FALSE)/4),0)</f>
        <v>0</v>
      </c>
      <c r="AI164" s="226">
        <f>IFERROR(IF(RIGHT(VLOOKUP($A164,csapatok!$A:$BL,AI$271,FALSE),5)="Csere",VLOOKUP(LEFT(VLOOKUP($A164,csapatok!$A:$BL,AI$271,FALSE),LEN(VLOOKUP($A164,csapatok!$A:$BL,AI$271,FALSE))-6),'csapat-ranglista'!$A:$CC,AI$272,FALSE)/8,VLOOKUP(VLOOKUP($A164,csapatok!$A:$BL,AI$271,FALSE),'csapat-ranglista'!$A:$CC,AI$272,FALSE)/4),0)</f>
        <v>0</v>
      </c>
      <c r="AJ164" s="226">
        <f>IFERROR(IF(RIGHT(VLOOKUP($A164,csapatok!$A:$BL,AJ$271,FALSE),5)="Csere",VLOOKUP(LEFT(VLOOKUP($A164,csapatok!$A:$BL,AJ$271,FALSE),LEN(VLOOKUP($A164,csapatok!$A:$BL,AJ$271,FALSE))-6),'csapat-ranglista'!$A:$CC,AJ$272,FALSE)/8,VLOOKUP(VLOOKUP($A164,csapatok!$A:$BL,AJ$271,FALSE),'csapat-ranglista'!$A:$CC,AJ$272,FALSE)/2),0)</f>
        <v>0</v>
      </c>
      <c r="AK164" s="226">
        <f>IFERROR(IF(RIGHT(VLOOKUP($A164,csapatok!$A:$CN,AK$271,FALSE),5)="Csere",VLOOKUP(LEFT(VLOOKUP($A164,csapatok!$A:$CN,AK$271,FALSE),LEN(VLOOKUP($A164,csapatok!$A:$CN,AK$271,FALSE))-6),'csapat-ranglista'!$A:$CC,AK$272,FALSE)/8,VLOOKUP(VLOOKUP($A164,csapatok!$A:$CN,AK$271,FALSE),'csapat-ranglista'!$A:$CC,AK$272,FALSE)/4),0)</f>
        <v>0</v>
      </c>
      <c r="AL164" s="226">
        <f>IFERROR(IF(RIGHT(VLOOKUP($A164,csapatok!$A:$CN,AL$271,FALSE),5)="Csere",VLOOKUP(LEFT(VLOOKUP($A164,csapatok!$A:$CN,AL$271,FALSE),LEN(VLOOKUP($A164,csapatok!$A:$CN,AL$271,FALSE))-6),'csapat-ranglista'!$A:$CC,AL$272,FALSE)/8,VLOOKUP(VLOOKUP($A164,csapatok!$A:$CN,AL$271,FALSE),'csapat-ranglista'!$A:$CC,AL$272,FALSE)/4),0)</f>
        <v>0</v>
      </c>
      <c r="AM164" s="226">
        <f>IFERROR(IF(RIGHT(VLOOKUP($A164,csapatok!$A:$CN,AM$271,FALSE),5)="Csere",VLOOKUP(LEFT(VLOOKUP($A164,csapatok!$A:$CN,AM$271,FALSE),LEN(VLOOKUP($A164,csapatok!$A:$CN,AM$271,FALSE))-6),'csapat-ranglista'!$A:$CC,AM$272,FALSE)/8,VLOOKUP(VLOOKUP($A164,csapatok!$A:$CN,AM$271,FALSE),'csapat-ranglista'!$A:$CC,AM$272,FALSE)/4),0)</f>
        <v>0</v>
      </c>
      <c r="AN164" s="226">
        <f>IFERROR(IF(RIGHT(VLOOKUP($A164,csapatok!$A:$CN,AN$271,FALSE),5)="Csere",VLOOKUP(LEFT(VLOOKUP($A164,csapatok!$A:$CN,AN$271,FALSE),LEN(VLOOKUP($A164,csapatok!$A:$CN,AN$271,FALSE))-6),'csapat-ranglista'!$A:$CC,AN$272,FALSE)/8,VLOOKUP(VLOOKUP($A164,csapatok!$A:$CN,AN$271,FALSE),'csapat-ranglista'!$A:$CC,AN$272,FALSE)/4),0)</f>
        <v>0</v>
      </c>
      <c r="AO164" s="226">
        <f>IFERROR(IF(RIGHT(VLOOKUP($A164,csapatok!$A:$CN,AO$271,FALSE),5)="Csere",VLOOKUP(LEFT(VLOOKUP($A164,csapatok!$A:$CN,AO$271,FALSE),LEN(VLOOKUP($A164,csapatok!$A:$CN,AO$271,FALSE))-6),'csapat-ranglista'!$A:$CC,AO$272,FALSE)/8,VLOOKUP(VLOOKUP($A164,csapatok!$A:$CN,AO$271,FALSE),'csapat-ranglista'!$A:$CC,AO$272,FALSE)/4),0)</f>
        <v>0</v>
      </c>
      <c r="AP164" s="226">
        <f>IFERROR(IF(RIGHT(VLOOKUP($A164,csapatok!$A:$CN,AP$271,FALSE),5)="Csere",VLOOKUP(LEFT(VLOOKUP($A164,csapatok!$A:$CN,AP$271,FALSE),LEN(VLOOKUP($A164,csapatok!$A:$CN,AP$271,FALSE))-6),'csapat-ranglista'!$A:$CC,AP$272,FALSE)/8,VLOOKUP(VLOOKUP($A164,csapatok!$A:$CN,AP$271,FALSE),'csapat-ranglista'!$A:$CC,AP$272,FALSE)/4),0)</f>
        <v>0</v>
      </c>
      <c r="AQ164" s="226">
        <f>IFERROR(IF(RIGHT(VLOOKUP($A164,csapatok!$A:$CN,AQ$271,FALSE),5)="Csere",VLOOKUP(LEFT(VLOOKUP($A164,csapatok!$A:$CN,AQ$271,FALSE),LEN(VLOOKUP($A164,csapatok!$A:$CN,AQ$271,FALSE))-6),'csapat-ranglista'!$A:$CC,AQ$272,FALSE)/8,VLOOKUP(VLOOKUP($A164,csapatok!$A:$CN,AQ$271,FALSE),'csapat-ranglista'!$A:$CC,AQ$272,FALSE)/4),0)</f>
        <v>0</v>
      </c>
      <c r="AR164" s="226">
        <f>IFERROR(IF(RIGHT(VLOOKUP($A164,csapatok!$A:$CN,AR$271,FALSE),5)="Csere",VLOOKUP(LEFT(VLOOKUP($A164,csapatok!$A:$CN,AR$271,FALSE),LEN(VLOOKUP($A164,csapatok!$A:$CN,AR$271,FALSE))-6),'csapat-ranglista'!$A:$CC,AR$272,FALSE)/8,VLOOKUP(VLOOKUP($A164,csapatok!$A:$CN,AR$271,FALSE),'csapat-ranglista'!$A:$CC,AR$272,FALSE)/4),0)</f>
        <v>0</v>
      </c>
      <c r="AS164" s="226">
        <f>IFERROR(IF(RIGHT(VLOOKUP($A164,csapatok!$A:$CN,AS$271,FALSE),5)="Csere",VLOOKUP(LEFT(VLOOKUP($A164,csapatok!$A:$CN,AS$271,FALSE),LEN(VLOOKUP($A164,csapatok!$A:$CN,AS$271,FALSE))-6),'csapat-ranglista'!$A:$CC,AS$272,FALSE)/8,VLOOKUP(VLOOKUP($A164,csapatok!$A:$CN,AS$271,FALSE),'csapat-ranglista'!$A:$CC,AS$272,FALSE)/4),0)</f>
        <v>0</v>
      </c>
      <c r="AT164" s="226">
        <f>IFERROR(IF(RIGHT(VLOOKUP($A164,csapatok!$A:$CN,AT$271,FALSE),5)="Csere",VLOOKUP(LEFT(VLOOKUP($A164,csapatok!$A:$CN,AT$271,FALSE),LEN(VLOOKUP($A164,csapatok!$A:$CN,AT$271,FALSE))-6),'csapat-ranglista'!$A:$CC,AT$272,FALSE)/8,VLOOKUP(VLOOKUP($A164,csapatok!$A:$CN,AT$271,FALSE),'csapat-ranglista'!$A:$CC,AT$272,FALSE)/4),0)</f>
        <v>0</v>
      </c>
      <c r="AU164" s="226">
        <f>IFERROR(IF(RIGHT(VLOOKUP($A164,csapatok!$A:$CN,AU$271,FALSE),5)="Csere",VLOOKUP(LEFT(VLOOKUP($A164,csapatok!$A:$CN,AU$271,FALSE),LEN(VLOOKUP($A164,csapatok!$A:$CN,AU$271,FALSE))-6),'csapat-ranglista'!$A:$CC,AU$272,FALSE)/8,VLOOKUP(VLOOKUP($A164,csapatok!$A:$CN,AU$271,FALSE),'csapat-ranglista'!$A:$CC,AU$272,FALSE)/4),0)</f>
        <v>0</v>
      </c>
      <c r="AV164" s="226">
        <f>IFERROR(IF(RIGHT(VLOOKUP($A164,csapatok!$A:$CN,AV$271,FALSE),5)="Csere",VLOOKUP(LEFT(VLOOKUP($A164,csapatok!$A:$CN,AV$271,FALSE),LEN(VLOOKUP($A164,csapatok!$A:$CN,AV$271,FALSE))-6),'csapat-ranglista'!$A:$CC,AV$272,FALSE)/8,VLOOKUP(VLOOKUP($A164,csapatok!$A:$CN,AV$271,FALSE),'csapat-ranglista'!$A:$CC,AV$272,FALSE)/4),0)</f>
        <v>0</v>
      </c>
      <c r="AW164" s="226">
        <f>IFERROR(IF(RIGHT(VLOOKUP($A164,csapatok!$A:$CN,AW$271,FALSE),5)="Csere",VLOOKUP(LEFT(VLOOKUP($A164,csapatok!$A:$CN,AW$271,FALSE),LEN(VLOOKUP($A164,csapatok!$A:$CN,AW$271,FALSE))-6),'csapat-ranglista'!$A:$CC,AW$272,FALSE)/8,VLOOKUP(VLOOKUP($A164,csapatok!$A:$CN,AW$271,FALSE),'csapat-ranglista'!$A:$CC,AW$272,FALSE)/4),0)</f>
        <v>0</v>
      </c>
      <c r="AX164" s="226">
        <f>IFERROR(IF(RIGHT(VLOOKUP($A164,csapatok!$A:$CN,AX$271,FALSE),5)="Csere",VLOOKUP(LEFT(VLOOKUP($A164,csapatok!$A:$CN,AX$271,FALSE),LEN(VLOOKUP($A164,csapatok!$A:$CN,AX$271,FALSE))-6),'csapat-ranglista'!$A:$CC,AX$272,FALSE)/8,VLOOKUP(VLOOKUP($A164,csapatok!$A:$CN,AX$271,FALSE),'csapat-ranglista'!$A:$CC,AX$272,FALSE)/4),0)</f>
        <v>0</v>
      </c>
      <c r="AY164" s="226">
        <f>IFERROR(IF(RIGHT(VLOOKUP($A164,csapatok!$A:$GR,AY$271,FALSE),5)="Csere",VLOOKUP(LEFT(VLOOKUP($A164,csapatok!$A:$GR,AY$271,FALSE),LEN(VLOOKUP($A164,csapatok!$A:$GR,AY$271,FALSE))-6),'csapat-ranglista'!$A:$CC,AY$272,FALSE)/8,VLOOKUP(VLOOKUP($A164,csapatok!$A:$GR,AY$271,FALSE),'csapat-ranglista'!$A:$CC,AY$272,FALSE)/4),0)</f>
        <v>0</v>
      </c>
      <c r="AZ164" s="226">
        <f>IFERROR(IF(RIGHT(VLOOKUP($A164,csapatok!$A:$GR,AZ$271,FALSE),5)="Csere",VLOOKUP(LEFT(VLOOKUP($A164,csapatok!$A:$GR,AZ$271,FALSE),LEN(VLOOKUP($A164,csapatok!$A:$GR,AZ$271,FALSE))-6),'csapat-ranglista'!$A:$CC,AZ$272,FALSE)/8,VLOOKUP(VLOOKUP($A164,csapatok!$A:$GR,AZ$271,FALSE),'csapat-ranglista'!$A:$CC,AZ$272,FALSE)/4),0)</f>
        <v>0</v>
      </c>
      <c r="BA164" s="226">
        <f>IFERROR(IF(RIGHT(VLOOKUP($A164,csapatok!$A:$GR,BA$271,FALSE),5)="Csere",VLOOKUP(LEFT(VLOOKUP($A164,csapatok!$A:$GR,BA$271,FALSE),LEN(VLOOKUP($A164,csapatok!$A:$GR,BA$271,FALSE))-6),'csapat-ranglista'!$A:$CC,BA$272,FALSE)/8,VLOOKUP(VLOOKUP($A164,csapatok!$A:$GR,BA$271,FALSE),'csapat-ranglista'!$A:$CC,BA$272,FALSE)/4),0)</f>
        <v>0</v>
      </c>
      <c r="BB164" s="226">
        <f>IFERROR(IF(RIGHT(VLOOKUP($A164,csapatok!$A:$GR,BB$271,FALSE),5)="Csere",VLOOKUP(LEFT(VLOOKUP($A164,csapatok!$A:$GR,BB$271,FALSE),LEN(VLOOKUP($A164,csapatok!$A:$GR,BB$271,FALSE))-6),'csapat-ranglista'!$A:$CC,BB$272,FALSE)/8,VLOOKUP(VLOOKUP($A164,csapatok!$A:$GR,BB$271,FALSE),'csapat-ranglista'!$A:$CC,BB$272,FALSE)/4),0)</f>
        <v>0</v>
      </c>
      <c r="BC164" s="227">
        <f>versenyek!$ES$11*IFERROR(VLOOKUP(VLOOKUP($A164,versenyek!ER:ET,3,FALSE),szabalyok!$A$16:$B$23,2,FALSE)/4,0)</f>
        <v>0</v>
      </c>
      <c r="BD164" s="227">
        <f>versenyek!$EV$11*IFERROR(VLOOKUP(VLOOKUP($A164,versenyek!EU:EW,3,FALSE),szabalyok!$A$16:$B$23,2,FALSE)/4,0)</f>
        <v>0</v>
      </c>
      <c r="BE164" s="226">
        <f>IFERROR(IF(RIGHT(VLOOKUP($A164,csapatok!$A:$GR,BE$271,FALSE),5)="Csere",VLOOKUP(LEFT(VLOOKUP($A164,csapatok!$A:$GR,BE$271,FALSE),LEN(VLOOKUP($A164,csapatok!$A:$GR,BE$271,FALSE))-6),'csapat-ranglista'!$A:$CC,BE$272,FALSE)/8,VLOOKUP(VLOOKUP($A164,csapatok!$A:$GR,BE$271,FALSE),'csapat-ranglista'!$A:$CC,BE$272,FALSE)/4),0)</f>
        <v>0</v>
      </c>
      <c r="BF164" s="226">
        <f>IFERROR(IF(RIGHT(VLOOKUP($A164,csapatok!$A:$GR,BF$271,FALSE),5)="Csere",VLOOKUP(LEFT(VLOOKUP($A164,csapatok!$A:$GR,BF$271,FALSE),LEN(VLOOKUP($A164,csapatok!$A:$GR,BF$271,FALSE))-6),'csapat-ranglista'!$A:$CC,BF$272,FALSE)/8,VLOOKUP(VLOOKUP($A164,csapatok!$A:$GR,BF$271,FALSE),'csapat-ranglista'!$A:$CC,BF$272,FALSE)/4),0)</f>
        <v>0</v>
      </c>
      <c r="BG164" s="226">
        <f>IFERROR(IF(RIGHT(VLOOKUP($A164,csapatok!$A:$GR,BG$271,FALSE),5)="Csere",VLOOKUP(LEFT(VLOOKUP($A164,csapatok!$A:$GR,BG$271,FALSE),LEN(VLOOKUP($A164,csapatok!$A:$GR,BG$271,FALSE))-6),'csapat-ranglista'!$A:$CC,BG$272,FALSE)/8,VLOOKUP(VLOOKUP($A164,csapatok!$A:$GR,BG$271,FALSE),'csapat-ranglista'!$A:$CC,BG$272,FALSE)/4),0)</f>
        <v>0</v>
      </c>
      <c r="BH164" s="226">
        <f>IFERROR(IF(RIGHT(VLOOKUP($A164,csapatok!$A:$GR,BH$271,FALSE),5)="Csere",VLOOKUP(LEFT(VLOOKUP($A164,csapatok!$A:$GR,BH$271,FALSE),LEN(VLOOKUP($A164,csapatok!$A:$GR,BH$271,FALSE))-6),'csapat-ranglista'!$A:$CC,BH$272,FALSE)/8,VLOOKUP(VLOOKUP($A164,csapatok!$A:$GR,BH$271,FALSE),'csapat-ranglista'!$A:$CC,BH$272,FALSE)/4),0)</f>
        <v>0</v>
      </c>
      <c r="BI164" s="226">
        <f>IFERROR(IF(RIGHT(VLOOKUP($A164,csapatok!$A:$GR,BI$271,FALSE),5)="Csere",VLOOKUP(LEFT(VLOOKUP($A164,csapatok!$A:$GR,BI$271,FALSE),LEN(VLOOKUP($A164,csapatok!$A:$GR,BI$271,FALSE))-6),'csapat-ranglista'!$A:$CC,BI$272,FALSE)/8,VLOOKUP(VLOOKUP($A164,csapatok!$A:$GR,BI$271,FALSE),'csapat-ranglista'!$A:$CC,BI$272,FALSE)/4),0)</f>
        <v>0</v>
      </c>
      <c r="BJ164" s="226">
        <f>IFERROR(IF(RIGHT(VLOOKUP($A164,csapatok!$A:$GR,BJ$271,FALSE),5)="Csere",VLOOKUP(LEFT(VLOOKUP($A164,csapatok!$A:$GR,BJ$271,FALSE),LEN(VLOOKUP($A164,csapatok!$A:$GR,BJ$271,FALSE))-6),'csapat-ranglista'!$A:$CC,BJ$272,FALSE)/8,VLOOKUP(VLOOKUP($A164,csapatok!$A:$GR,BJ$271,FALSE),'csapat-ranglista'!$A:$CC,BJ$272,FALSE)/4),0)</f>
        <v>0</v>
      </c>
      <c r="BK164" s="226">
        <f>IFERROR(IF(RIGHT(VLOOKUP($A164,csapatok!$A:$GR,BK$271,FALSE),5)="Csere",VLOOKUP(LEFT(VLOOKUP($A164,csapatok!$A:$GR,BK$271,FALSE),LEN(VLOOKUP($A164,csapatok!$A:$GR,BK$271,FALSE))-6),'csapat-ranglista'!$A:$CC,BK$272,FALSE)/8,VLOOKUP(VLOOKUP($A164,csapatok!$A:$GR,BK$271,FALSE),'csapat-ranglista'!$A:$CC,BK$272,FALSE)/4),0)</f>
        <v>0</v>
      </c>
      <c r="BL164" s="226">
        <f>IFERROR(IF(RIGHT(VLOOKUP($A164,csapatok!$A:$GR,BL$271,FALSE),5)="Csere",VLOOKUP(LEFT(VLOOKUP($A164,csapatok!$A:$GR,BL$271,FALSE),LEN(VLOOKUP($A164,csapatok!$A:$GR,BL$271,FALSE))-6),'csapat-ranglista'!$A:$CC,BL$272,FALSE)/8,VLOOKUP(VLOOKUP($A164,csapatok!$A:$GR,BL$271,FALSE),'csapat-ranglista'!$A:$CC,BL$272,FALSE)/4),0)</f>
        <v>0</v>
      </c>
      <c r="BM164" s="226">
        <f>IFERROR(IF(RIGHT(VLOOKUP($A164,csapatok!$A:$GR,BM$271,FALSE),5)="Csere",VLOOKUP(LEFT(VLOOKUP($A164,csapatok!$A:$GR,BM$271,FALSE),LEN(VLOOKUP($A164,csapatok!$A:$GR,BM$271,FALSE))-6),'csapat-ranglista'!$A:$CC,BM$272,FALSE)/8,VLOOKUP(VLOOKUP($A164,csapatok!$A:$GR,BM$271,FALSE),'csapat-ranglista'!$A:$CC,BM$272,FALSE)/4),0)</f>
        <v>0</v>
      </c>
      <c r="BN164" s="226">
        <f>IFERROR(IF(RIGHT(VLOOKUP($A164,csapatok!$A:$GR,BN$271,FALSE),5)="Csere",VLOOKUP(LEFT(VLOOKUP($A164,csapatok!$A:$GR,BN$271,FALSE),LEN(VLOOKUP($A164,csapatok!$A:$GR,BN$271,FALSE))-6),'csapat-ranglista'!$A:$CC,BN$272,FALSE)/8,VLOOKUP(VLOOKUP($A164,csapatok!$A:$GR,BN$271,FALSE),'csapat-ranglista'!$A:$CC,BN$272,FALSE)/4),0)</f>
        <v>0</v>
      </c>
      <c r="BO164" s="226">
        <f>IFERROR(IF(RIGHT(VLOOKUP($A164,csapatok!$A:$GR,BO$271,FALSE),5)="Csere",VLOOKUP(LEFT(VLOOKUP($A164,csapatok!$A:$GR,BO$271,FALSE),LEN(VLOOKUP($A164,csapatok!$A:$GR,BO$271,FALSE))-6),'csapat-ranglista'!$A:$CC,BO$272,FALSE)/8,VLOOKUP(VLOOKUP($A164,csapatok!$A:$GR,BO$271,FALSE),'csapat-ranglista'!$A:$CC,BO$272,FALSE)/4),0)</f>
        <v>0</v>
      </c>
      <c r="BP164" s="226">
        <f>IFERROR(IF(RIGHT(VLOOKUP($A164,csapatok!$A:$GR,BP$271,FALSE),5)="Csere",VLOOKUP(LEFT(VLOOKUP($A164,csapatok!$A:$GR,BP$271,FALSE),LEN(VLOOKUP($A164,csapatok!$A:$GR,BP$271,FALSE))-6),'csapat-ranglista'!$A:$CC,BP$272,FALSE)/8,VLOOKUP(VLOOKUP($A164,csapatok!$A:$GR,BP$271,FALSE),'csapat-ranglista'!$A:$CC,BP$272,FALSE)/4),0)</f>
        <v>0</v>
      </c>
      <c r="BQ164" s="226">
        <f>IFERROR(IF(RIGHT(VLOOKUP($A164,csapatok!$A:$GR,BQ$271,FALSE),5)="Csere",VLOOKUP(LEFT(VLOOKUP($A164,csapatok!$A:$GR,BQ$271,FALSE),LEN(VLOOKUP($A164,csapatok!$A:$GR,BQ$271,FALSE))-6),'csapat-ranglista'!$A:$CC,BQ$272,FALSE)/8,VLOOKUP(VLOOKUP($A164,csapatok!$A:$GR,BQ$271,FALSE),'csapat-ranglista'!$A:$CC,BQ$272,FALSE)/4),0)</f>
        <v>0</v>
      </c>
      <c r="BR164" s="226">
        <f>IFERROR(IF(RIGHT(VLOOKUP($A164,csapatok!$A:$GR,BR$271,FALSE),5)="Csere",VLOOKUP(LEFT(VLOOKUP($A164,csapatok!$A:$GR,BR$271,FALSE),LEN(VLOOKUP($A164,csapatok!$A:$GR,BR$271,FALSE))-6),'csapat-ranglista'!$A:$CC,BR$272,FALSE)/8,VLOOKUP(VLOOKUP($A164,csapatok!$A:$GR,BR$271,FALSE),'csapat-ranglista'!$A:$CC,BR$272,FALSE)/4),0)</f>
        <v>0</v>
      </c>
      <c r="BS164" s="226">
        <f>IFERROR(IF(RIGHT(VLOOKUP($A164,csapatok!$A:$GR,BS$271,FALSE),5)="Csere",VLOOKUP(LEFT(VLOOKUP($A164,csapatok!$A:$GR,BS$271,FALSE),LEN(VLOOKUP($A164,csapatok!$A:$GR,BS$271,FALSE))-6),'csapat-ranglista'!$A:$CC,BS$272,FALSE)/8,VLOOKUP(VLOOKUP($A164,csapatok!$A:$GR,BS$271,FALSE),'csapat-ranglista'!$A:$CC,BS$272,FALSE)/4),0)</f>
        <v>0</v>
      </c>
      <c r="BT164" s="226">
        <f>IFERROR(IF(RIGHT(VLOOKUP($A164,csapatok!$A:$GR,BT$271,FALSE),5)="Csere",VLOOKUP(LEFT(VLOOKUP($A164,csapatok!$A:$GR,BT$271,FALSE),LEN(VLOOKUP($A164,csapatok!$A:$GR,BT$271,FALSE))-6),'csapat-ranglista'!$A:$CC,BT$272,FALSE)/8,VLOOKUP(VLOOKUP($A164,csapatok!$A:$GR,BT$271,FALSE),'csapat-ranglista'!$A:$CC,BT$272,FALSE)/4),0)</f>
        <v>0</v>
      </c>
      <c r="BU164" s="226">
        <f>IFERROR(IF(RIGHT(VLOOKUP($A164,csapatok!$A:$GR,BU$271,FALSE),5)="Csere",VLOOKUP(LEFT(VLOOKUP($A164,csapatok!$A:$GR,BU$271,FALSE),LEN(VLOOKUP($A164,csapatok!$A:$GR,BU$271,FALSE))-6),'csapat-ranglista'!$A:$CC,BU$272,FALSE)/8,VLOOKUP(VLOOKUP($A164,csapatok!$A:$GR,BU$271,FALSE),'csapat-ranglista'!$A:$CC,BU$272,FALSE)/4),0)</f>
        <v>0</v>
      </c>
      <c r="BV164" s="226">
        <f>IFERROR(IF(RIGHT(VLOOKUP($A164,csapatok!$A:$GR,BV$271,FALSE),5)="Csere",VLOOKUP(LEFT(VLOOKUP($A164,csapatok!$A:$GR,BV$271,FALSE),LEN(VLOOKUP($A164,csapatok!$A:$GR,BV$271,FALSE))-6),'csapat-ranglista'!$A:$CC,BV$272,FALSE)/8,VLOOKUP(VLOOKUP($A164,csapatok!$A:$GR,BV$271,FALSE),'csapat-ranglista'!$A:$CC,BV$272,FALSE)/4),0)</f>
        <v>0</v>
      </c>
      <c r="BW164" s="226">
        <f>IFERROR(IF(RIGHT(VLOOKUP($A164,csapatok!$A:$GR,BW$271,FALSE),5)="Csere",VLOOKUP(LEFT(VLOOKUP($A164,csapatok!$A:$GR,BW$271,FALSE),LEN(VLOOKUP($A164,csapatok!$A:$GR,BW$271,FALSE))-6),'csapat-ranglista'!$A:$CC,BW$272,FALSE)/8,VLOOKUP(VLOOKUP($A164,csapatok!$A:$GR,BW$271,FALSE),'csapat-ranglista'!$A:$CC,BW$272,FALSE)/4),0)</f>
        <v>0</v>
      </c>
      <c r="BX164" s="226">
        <f>IFERROR(IF(RIGHT(VLOOKUP($A164,csapatok!$A:$GR,BX$271,FALSE),5)="Csere",VLOOKUP(LEFT(VLOOKUP($A164,csapatok!$A:$GR,BX$271,FALSE),LEN(VLOOKUP($A164,csapatok!$A:$GR,BX$271,FALSE))-6),'csapat-ranglista'!$A:$CC,BX$272,FALSE)/8,VLOOKUP(VLOOKUP($A164,csapatok!$A:$GR,BX$271,FALSE),'csapat-ranglista'!$A:$CC,BX$272,FALSE)/4),0)</f>
        <v>0</v>
      </c>
      <c r="BY164" s="226">
        <f>IFERROR(IF(RIGHT(VLOOKUP($A164,csapatok!$A:$GR,BY$271,FALSE),5)="Csere",VLOOKUP(LEFT(VLOOKUP($A164,csapatok!$A:$GR,BY$271,FALSE),LEN(VLOOKUP($A164,csapatok!$A:$GR,BY$271,FALSE))-6),'csapat-ranglista'!$A:$CC,BY$272,FALSE)/8,VLOOKUP(VLOOKUP($A164,csapatok!$A:$GR,BY$271,FALSE),'csapat-ranglista'!$A:$CC,BY$272,FALSE)/4),0)</f>
        <v>0</v>
      </c>
      <c r="BZ164" s="226">
        <f>IFERROR(IF(RIGHT(VLOOKUP($A164,csapatok!$A:$GR,BZ$271,FALSE),5)="Csere",VLOOKUP(LEFT(VLOOKUP($A164,csapatok!$A:$GR,BZ$271,FALSE),LEN(VLOOKUP($A164,csapatok!$A:$GR,BZ$271,FALSE))-6),'csapat-ranglista'!$A:$CC,BZ$272,FALSE)/8,VLOOKUP(VLOOKUP($A164,csapatok!$A:$GR,BZ$271,FALSE),'csapat-ranglista'!$A:$CC,BZ$272,FALSE)/4),0)</f>
        <v>0</v>
      </c>
      <c r="CA164" s="226">
        <f>IFERROR(IF(RIGHT(VLOOKUP($A164,csapatok!$A:$GR,CA$271,FALSE),5)="Csere",VLOOKUP(LEFT(VLOOKUP($A164,csapatok!$A:$GR,CA$271,FALSE),LEN(VLOOKUP($A164,csapatok!$A:$GR,CA$271,FALSE))-6),'csapat-ranglista'!$A:$CC,CA$272,FALSE)/8,VLOOKUP(VLOOKUP($A164,csapatok!$A:$GR,CA$271,FALSE),'csapat-ranglista'!$A:$CC,CA$272,FALSE)/4),0)</f>
        <v>0</v>
      </c>
      <c r="CB164" s="226">
        <f>IFERROR(IF(RIGHT(VLOOKUP($A164,csapatok!$A:$GR,CB$271,FALSE),5)="Csere",VLOOKUP(LEFT(VLOOKUP($A164,csapatok!$A:$GR,CB$271,FALSE),LEN(VLOOKUP($A164,csapatok!$A:$GR,CB$271,FALSE))-6),'csapat-ranglista'!$A:$CC,CB$272,FALSE)/8,VLOOKUP(VLOOKUP($A164,csapatok!$A:$GR,CB$271,FALSE),'csapat-ranglista'!$A:$CC,CB$272,FALSE)/4),0)</f>
        <v>0</v>
      </c>
      <c r="CC164" s="226">
        <f>IFERROR(IF(RIGHT(VLOOKUP($A164,csapatok!$A:$GR,CC$271,FALSE),5)="Csere",VLOOKUP(LEFT(VLOOKUP($A164,csapatok!$A:$GR,CC$271,FALSE),LEN(VLOOKUP($A164,csapatok!$A:$GR,CC$271,FALSE))-6),'csapat-ranglista'!$A:$CC,CC$272,FALSE)/8,VLOOKUP(VLOOKUP($A164,csapatok!$A:$GR,CC$271,FALSE),'csapat-ranglista'!$A:$CC,CC$272,FALSE)/4),0)</f>
        <v>0</v>
      </c>
      <c r="CD164" s="226">
        <f>IFERROR(IF(RIGHT(VLOOKUP($A164,csapatok!$A:$GR,CD$271,FALSE),5)="Csere",VLOOKUP(LEFT(VLOOKUP($A164,csapatok!$A:$GR,CD$271,FALSE),LEN(VLOOKUP($A164,csapatok!$A:$GR,CD$271,FALSE))-6),'csapat-ranglista'!$A:$CC,CD$272,FALSE)/8,VLOOKUP(VLOOKUP($A164,csapatok!$A:$GR,CD$271,FALSE),'csapat-ranglista'!$A:$CC,CD$272,FALSE)/4),0)</f>
        <v>0</v>
      </c>
      <c r="CE164" s="226">
        <f>IFERROR(IF(RIGHT(VLOOKUP($A164,csapatok!$A:$GR,CE$271,FALSE),5)="Csere",VLOOKUP(LEFT(VLOOKUP($A164,csapatok!$A:$GR,CE$271,FALSE),LEN(VLOOKUP($A164,csapatok!$A:$GR,CE$271,FALSE))-6),'csapat-ranglista'!$A:$CC,CE$272,FALSE)/8,VLOOKUP(VLOOKUP($A164,csapatok!$A:$GR,CE$271,FALSE),'csapat-ranglista'!$A:$CC,CE$272,FALSE)/4),0)</f>
        <v>0</v>
      </c>
      <c r="CF164" s="226">
        <f>IFERROR(IF(RIGHT(VLOOKUP($A164,csapatok!$A:$GR,CF$271,FALSE),5)="Csere",VLOOKUP(LEFT(VLOOKUP($A164,csapatok!$A:$GR,CF$271,FALSE),LEN(VLOOKUP($A164,csapatok!$A:$GR,CF$271,FALSE))-6),'csapat-ranglista'!$A:$CC,CF$272,FALSE)/8,VLOOKUP(VLOOKUP($A164,csapatok!$A:$GR,CF$271,FALSE),'csapat-ranglista'!$A:$CC,CF$272,FALSE)/4),0)</f>
        <v>0</v>
      </c>
      <c r="CG164" s="226">
        <f>IFERROR(IF(RIGHT(VLOOKUP($A164,csapatok!$A:$GR,CG$271,FALSE),5)="Csere",VLOOKUP(LEFT(VLOOKUP($A164,csapatok!$A:$GR,CG$271,FALSE),LEN(VLOOKUP($A164,csapatok!$A:$GR,CG$271,FALSE))-6),'csapat-ranglista'!$A:$CC,CG$272,FALSE)/8,VLOOKUP(VLOOKUP($A164,csapatok!$A:$GR,CG$271,FALSE),'csapat-ranglista'!$A:$CC,CG$272,FALSE)/4),0)</f>
        <v>0</v>
      </c>
      <c r="CH164" s="226">
        <f>IFERROR(IF(RIGHT(VLOOKUP($A164,csapatok!$A:$GR,CH$271,FALSE),5)="Csere",VLOOKUP(LEFT(VLOOKUP($A164,csapatok!$A:$GR,CH$271,FALSE),LEN(VLOOKUP($A164,csapatok!$A:$GR,CH$271,FALSE))-6),'csapat-ranglista'!$A:$CC,CH$272,FALSE)/8,VLOOKUP(VLOOKUP($A164,csapatok!$A:$GR,CH$271,FALSE),'csapat-ranglista'!$A:$CC,CH$272,FALSE)/4),0)</f>
        <v>0</v>
      </c>
      <c r="CI164" s="226">
        <f>IFERROR(IF(RIGHT(VLOOKUP($A164,csapatok!$A:$GR,CI$271,FALSE),5)="Csere",VLOOKUP(LEFT(VLOOKUP($A164,csapatok!$A:$GR,CI$271,FALSE),LEN(VLOOKUP($A164,csapatok!$A:$GR,CI$271,FALSE))-6),'csapat-ranglista'!$A:$CC,CI$272,FALSE)/8,VLOOKUP(VLOOKUP($A164,csapatok!$A:$GR,CI$271,FALSE),'csapat-ranglista'!$A:$CC,CI$272,FALSE)/4),0)</f>
        <v>0</v>
      </c>
      <c r="CJ164" s="227">
        <f>versenyek!$IQ$11*IFERROR(VLOOKUP(VLOOKUP($A164,versenyek!IP:IR,3,FALSE),szabalyok!$A$16:$B$23,2,FALSE)/4,0)</f>
        <v>0</v>
      </c>
      <c r="CK164" s="227">
        <f>versenyek!$IT$11*IFERROR(VLOOKUP(VLOOKUP($A164,versenyek!IS:IU,3,FALSE),szabalyok!$A$16:$B$23,2,FALSE)/4,0)</f>
        <v>0</v>
      </c>
      <c r="CL164" s="226"/>
      <c r="CM164" s="250">
        <f t="shared" si="6"/>
        <v>0</v>
      </c>
    </row>
    <row r="165" spans="1:91">
      <c r="A165" s="32" t="s">
        <v>32</v>
      </c>
      <c r="B165" s="133">
        <v>29796</v>
      </c>
      <c r="C165" s="133" t="str">
        <f>IF(B165=0,"",IF(B165&lt;$C$1,"felnőtt","ifi"))</f>
        <v>felnőtt</v>
      </c>
      <c r="D165" s="32" t="s">
        <v>9</v>
      </c>
      <c r="E165" s="47">
        <v>30</v>
      </c>
      <c r="F165" s="32">
        <v>0</v>
      </c>
      <c r="G165" s="32">
        <v>0</v>
      </c>
      <c r="H165" s="32">
        <v>0</v>
      </c>
      <c r="I165" s="32">
        <v>0</v>
      </c>
      <c r="J165" s="32">
        <v>0</v>
      </c>
      <c r="K165" s="32">
        <v>0</v>
      </c>
      <c r="L165" s="32">
        <v>0</v>
      </c>
      <c r="M165" s="32">
        <v>0</v>
      </c>
      <c r="N165" s="32">
        <v>0</v>
      </c>
      <c r="O165" s="32">
        <v>0</v>
      </c>
      <c r="P165" s="32">
        <v>0</v>
      </c>
      <c r="Q165" s="32">
        <v>0</v>
      </c>
      <c r="R165" s="32">
        <v>0</v>
      </c>
      <c r="S165" s="32">
        <v>0</v>
      </c>
      <c r="T165" s="32">
        <v>0</v>
      </c>
      <c r="U165" s="32">
        <v>0</v>
      </c>
      <c r="V165" s="32">
        <v>0</v>
      </c>
      <c r="W165" s="32">
        <v>0</v>
      </c>
      <c r="X165" s="32">
        <f>IFERROR(IF(RIGHT(VLOOKUP($A165,csapatok!$A:$BL,X$271,FALSE),5)="Csere",VLOOKUP(LEFT(VLOOKUP($A165,csapatok!$A:$BL,X$271,FALSE),LEN(VLOOKUP($A165,csapatok!$A:$BL,X$271,FALSE))-6),'csapat-ranglista'!$A:$CC,X$272,FALSE)/8,VLOOKUP(VLOOKUP($A165,csapatok!$A:$BL,X$271,FALSE),'csapat-ranglista'!$A:$CC,X$272,FALSE)/4),0)</f>
        <v>0</v>
      </c>
      <c r="Y165" s="32">
        <f>IFERROR(IF(RIGHT(VLOOKUP($A165,csapatok!$A:$BL,Y$271,FALSE),5)="Csere",VLOOKUP(LEFT(VLOOKUP($A165,csapatok!$A:$BL,Y$271,FALSE),LEN(VLOOKUP($A165,csapatok!$A:$BL,Y$271,FALSE))-6),'csapat-ranglista'!$A:$CC,Y$272,FALSE)/8,VLOOKUP(VLOOKUP($A165,csapatok!$A:$BL,Y$271,FALSE),'csapat-ranglista'!$A:$CC,Y$272,FALSE)/4),0)</f>
        <v>0</v>
      </c>
      <c r="Z165" s="32">
        <f>IFERROR(IF(RIGHT(VLOOKUP($A165,csapatok!$A:$BL,Z$271,FALSE),5)="Csere",VLOOKUP(LEFT(VLOOKUP($A165,csapatok!$A:$BL,Z$271,FALSE),LEN(VLOOKUP($A165,csapatok!$A:$BL,Z$271,FALSE))-6),'csapat-ranglista'!$A:$CC,Z$272,FALSE)/8,VLOOKUP(VLOOKUP($A165,csapatok!$A:$BL,Z$271,FALSE),'csapat-ranglista'!$A:$CC,Z$272,FALSE)/4),0)</f>
        <v>0</v>
      </c>
      <c r="AA165" s="32">
        <f>IFERROR(IF(RIGHT(VLOOKUP($A165,csapatok!$A:$BL,AA$271,FALSE),5)="Csere",VLOOKUP(LEFT(VLOOKUP($A165,csapatok!$A:$BL,AA$271,FALSE),LEN(VLOOKUP($A165,csapatok!$A:$BL,AA$271,FALSE))-6),'csapat-ranglista'!$A:$CC,AA$272,FALSE)/8,VLOOKUP(VLOOKUP($A165,csapatok!$A:$BL,AA$271,FALSE),'csapat-ranglista'!$A:$CC,AA$272,FALSE)/4),0)</f>
        <v>0</v>
      </c>
      <c r="AB165" s="226">
        <f>IFERROR(IF(RIGHT(VLOOKUP($A165,csapatok!$A:$BL,AB$271,FALSE),5)="Csere",VLOOKUP(LEFT(VLOOKUP($A165,csapatok!$A:$BL,AB$271,FALSE),LEN(VLOOKUP($A165,csapatok!$A:$BL,AB$271,FALSE))-6),'csapat-ranglista'!$A:$CC,AB$272,FALSE)/8,VLOOKUP(VLOOKUP($A165,csapatok!$A:$BL,AB$271,FALSE),'csapat-ranglista'!$A:$CC,AB$272,FALSE)/4),0)</f>
        <v>0</v>
      </c>
      <c r="AC165" s="226">
        <f>IFERROR(IF(RIGHT(VLOOKUP($A165,csapatok!$A:$BL,AC$271,FALSE),5)="Csere",VLOOKUP(LEFT(VLOOKUP($A165,csapatok!$A:$BL,AC$271,FALSE),LEN(VLOOKUP($A165,csapatok!$A:$BL,AC$271,FALSE))-6),'csapat-ranglista'!$A:$CC,AC$272,FALSE)/8,VLOOKUP(VLOOKUP($A165,csapatok!$A:$BL,AC$271,FALSE),'csapat-ranglista'!$A:$CC,AC$272,FALSE)/4),0)</f>
        <v>0</v>
      </c>
      <c r="AD165" s="226">
        <f>IFERROR(IF(RIGHT(VLOOKUP($A165,csapatok!$A:$BL,AD$271,FALSE),5)="Csere",VLOOKUP(LEFT(VLOOKUP($A165,csapatok!$A:$BL,AD$271,FALSE),LEN(VLOOKUP($A165,csapatok!$A:$BL,AD$271,FALSE))-6),'csapat-ranglista'!$A:$CC,AD$272,FALSE)/8,VLOOKUP(VLOOKUP($A165,csapatok!$A:$BL,AD$271,FALSE),'csapat-ranglista'!$A:$CC,AD$272,FALSE)/4),0)</f>
        <v>0</v>
      </c>
      <c r="AE165" s="226">
        <f>IFERROR(IF(RIGHT(VLOOKUP($A165,csapatok!$A:$BL,AE$271,FALSE),5)="Csere",VLOOKUP(LEFT(VLOOKUP($A165,csapatok!$A:$BL,AE$271,FALSE),LEN(VLOOKUP($A165,csapatok!$A:$BL,AE$271,FALSE))-6),'csapat-ranglista'!$A:$CC,AE$272,FALSE)/8,VLOOKUP(VLOOKUP($A165,csapatok!$A:$BL,AE$271,FALSE),'csapat-ranglista'!$A:$CC,AE$272,FALSE)/4),0)</f>
        <v>0</v>
      </c>
      <c r="AF165" s="226">
        <f>IFERROR(IF(RIGHT(VLOOKUP($A165,csapatok!$A:$BL,AF$271,FALSE),5)="Csere",VLOOKUP(LEFT(VLOOKUP($A165,csapatok!$A:$BL,AF$271,FALSE),LEN(VLOOKUP($A165,csapatok!$A:$BL,AF$271,FALSE))-6),'csapat-ranglista'!$A:$CC,AF$272,FALSE)/8,VLOOKUP(VLOOKUP($A165,csapatok!$A:$BL,AF$271,FALSE),'csapat-ranglista'!$A:$CC,AF$272,FALSE)/4),0)</f>
        <v>0</v>
      </c>
      <c r="AG165" s="226">
        <f>IFERROR(IF(RIGHT(VLOOKUP($A165,csapatok!$A:$BL,AG$271,FALSE),5)="Csere",VLOOKUP(LEFT(VLOOKUP($A165,csapatok!$A:$BL,AG$271,FALSE),LEN(VLOOKUP($A165,csapatok!$A:$BL,AG$271,FALSE))-6),'csapat-ranglista'!$A:$CC,AG$272,FALSE)/8,VLOOKUP(VLOOKUP($A165,csapatok!$A:$BL,AG$271,FALSE),'csapat-ranglista'!$A:$CC,AG$272,FALSE)/4),0)</f>
        <v>0</v>
      </c>
      <c r="AH165" s="226">
        <f>IFERROR(IF(RIGHT(VLOOKUP($A165,csapatok!$A:$BL,AH$271,FALSE),5)="Csere",VLOOKUP(LEFT(VLOOKUP($A165,csapatok!$A:$BL,AH$271,FALSE),LEN(VLOOKUP($A165,csapatok!$A:$BL,AH$271,FALSE))-6),'csapat-ranglista'!$A:$CC,AH$272,FALSE)/8,VLOOKUP(VLOOKUP($A165,csapatok!$A:$BL,AH$271,FALSE),'csapat-ranglista'!$A:$CC,AH$272,FALSE)/4),0)</f>
        <v>0</v>
      </c>
      <c r="AI165" s="226">
        <f>IFERROR(IF(RIGHT(VLOOKUP($A165,csapatok!$A:$BL,AI$271,FALSE),5)="Csere",VLOOKUP(LEFT(VLOOKUP($A165,csapatok!$A:$BL,AI$271,FALSE),LEN(VLOOKUP($A165,csapatok!$A:$BL,AI$271,FALSE))-6),'csapat-ranglista'!$A:$CC,AI$272,FALSE)/8,VLOOKUP(VLOOKUP($A165,csapatok!$A:$BL,AI$271,FALSE),'csapat-ranglista'!$A:$CC,AI$272,FALSE)/4),0)</f>
        <v>0</v>
      </c>
      <c r="AJ165" s="226">
        <f>IFERROR(IF(RIGHT(VLOOKUP($A165,csapatok!$A:$BL,AJ$271,FALSE),5)="Csere",VLOOKUP(LEFT(VLOOKUP($A165,csapatok!$A:$BL,AJ$271,FALSE),LEN(VLOOKUP($A165,csapatok!$A:$BL,AJ$271,FALSE))-6),'csapat-ranglista'!$A:$CC,AJ$272,FALSE)/8,VLOOKUP(VLOOKUP($A165,csapatok!$A:$BL,AJ$271,FALSE),'csapat-ranglista'!$A:$CC,AJ$272,FALSE)/2),0)</f>
        <v>0</v>
      </c>
      <c r="AK165" s="226">
        <f>IFERROR(IF(RIGHT(VLOOKUP($A165,csapatok!$A:$CN,AK$271,FALSE),5)="Csere",VLOOKUP(LEFT(VLOOKUP($A165,csapatok!$A:$CN,AK$271,FALSE),LEN(VLOOKUP($A165,csapatok!$A:$CN,AK$271,FALSE))-6),'csapat-ranglista'!$A:$CC,AK$272,FALSE)/8,VLOOKUP(VLOOKUP($A165,csapatok!$A:$CN,AK$271,FALSE),'csapat-ranglista'!$A:$CC,AK$272,FALSE)/4),0)</f>
        <v>0</v>
      </c>
      <c r="AL165" s="226">
        <f>IFERROR(IF(RIGHT(VLOOKUP($A165,csapatok!$A:$CN,AL$271,FALSE),5)="Csere",VLOOKUP(LEFT(VLOOKUP($A165,csapatok!$A:$CN,AL$271,FALSE),LEN(VLOOKUP($A165,csapatok!$A:$CN,AL$271,FALSE))-6),'csapat-ranglista'!$A:$CC,AL$272,FALSE)/8,VLOOKUP(VLOOKUP($A165,csapatok!$A:$CN,AL$271,FALSE),'csapat-ranglista'!$A:$CC,AL$272,FALSE)/4),0)</f>
        <v>0</v>
      </c>
      <c r="AM165" s="226">
        <f>IFERROR(IF(RIGHT(VLOOKUP($A165,csapatok!$A:$CN,AM$271,FALSE),5)="Csere",VLOOKUP(LEFT(VLOOKUP($A165,csapatok!$A:$CN,AM$271,FALSE),LEN(VLOOKUP($A165,csapatok!$A:$CN,AM$271,FALSE))-6),'csapat-ranglista'!$A:$CC,AM$272,FALSE)/8,VLOOKUP(VLOOKUP($A165,csapatok!$A:$CN,AM$271,FALSE),'csapat-ranglista'!$A:$CC,AM$272,FALSE)/4),0)</f>
        <v>0</v>
      </c>
      <c r="AN165" s="226">
        <f>IFERROR(IF(RIGHT(VLOOKUP($A165,csapatok!$A:$CN,AN$271,FALSE),5)="Csere",VLOOKUP(LEFT(VLOOKUP($A165,csapatok!$A:$CN,AN$271,FALSE),LEN(VLOOKUP($A165,csapatok!$A:$CN,AN$271,FALSE))-6),'csapat-ranglista'!$A:$CC,AN$272,FALSE)/8,VLOOKUP(VLOOKUP($A165,csapatok!$A:$CN,AN$271,FALSE),'csapat-ranglista'!$A:$CC,AN$272,FALSE)/4),0)</f>
        <v>0</v>
      </c>
      <c r="AO165" s="226">
        <f>IFERROR(IF(RIGHT(VLOOKUP($A165,csapatok!$A:$CN,AO$271,FALSE),5)="Csere",VLOOKUP(LEFT(VLOOKUP($A165,csapatok!$A:$CN,AO$271,FALSE),LEN(VLOOKUP($A165,csapatok!$A:$CN,AO$271,FALSE))-6),'csapat-ranglista'!$A:$CC,AO$272,FALSE)/8,VLOOKUP(VLOOKUP($A165,csapatok!$A:$CN,AO$271,FALSE),'csapat-ranglista'!$A:$CC,AO$272,FALSE)/4),0)</f>
        <v>0</v>
      </c>
      <c r="AP165" s="226">
        <f>IFERROR(IF(RIGHT(VLOOKUP($A165,csapatok!$A:$CN,AP$271,FALSE),5)="Csere",VLOOKUP(LEFT(VLOOKUP($A165,csapatok!$A:$CN,AP$271,FALSE),LEN(VLOOKUP($A165,csapatok!$A:$CN,AP$271,FALSE))-6),'csapat-ranglista'!$A:$CC,AP$272,FALSE)/8,VLOOKUP(VLOOKUP($A165,csapatok!$A:$CN,AP$271,FALSE),'csapat-ranglista'!$A:$CC,AP$272,FALSE)/4),0)</f>
        <v>0</v>
      </c>
      <c r="AQ165" s="226">
        <f>IFERROR(IF(RIGHT(VLOOKUP($A165,csapatok!$A:$CN,AQ$271,FALSE),5)="Csere",VLOOKUP(LEFT(VLOOKUP($A165,csapatok!$A:$CN,AQ$271,FALSE),LEN(VLOOKUP($A165,csapatok!$A:$CN,AQ$271,FALSE))-6),'csapat-ranglista'!$A:$CC,AQ$272,FALSE)/8,VLOOKUP(VLOOKUP($A165,csapatok!$A:$CN,AQ$271,FALSE),'csapat-ranglista'!$A:$CC,AQ$272,FALSE)/4),0)</f>
        <v>0</v>
      </c>
      <c r="AR165" s="226">
        <f>IFERROR(IF(RIGHT(VLOOKUP($A165,csapatok!$A:$CN,AR$271,FALSE),5)="Csere",VLOOKUP(LEFT(VLOOKUP($A165,csapatok!$A:$CN,AR$271,FALSE),LEN(VLOOKUP($A165,csapatok!$A:$CN,AR$271,FALSE))-6),'csapat-ranglista'!$A:$CC,AR$272,FALSE)/8,VLOOKUP(VLOOKUP($A165,csapatok!$A:$CN,AR$271,FALSE),'csapat-ranglista'!$A:$CC,AR$272,FALSE)/4),0)</f>
        <v>0</v>
      </c>
      <c r="AS165" s="226">
        <f>IFERROR(IF(RIGHT(VLOOKUP($A165,csapatok!$A:$CN,AS$271,FALSE),5)="Csere",VLOOKUP(LEFT(VLOOKUP($A165,csapatok!$A:$CN,AS$271,FALSE),LEN(VLOOKUP($A165,csapatok!$A:$CN,AS$271,FALSE))-6),'csapat-ranglista'!$A:$CC,AS$272,FALSE)/8,VLOOKUP(VLOOKUP($A165,csapatok!$A:$CN,AS$271,FALSE),'csapat-ranglista'!$A:$CC,AS$272,FALSE)/4),0)</f>
        <v>0</v>
      </c>
      <c r="AT165" s="226">
        <f>IFERROR(IF(RIGHT(VLOOKUP($A165,csapatok!$A:$CN,AT$271,FALSE),5)="Csere",VLOOKUP(LEFT(VLOOKUP($A165,csapatok!$A:$CN,AT$271,FALSE),LEN(VLOOKUP($A165,csapatok!$A:$CN,AT$271,FALSE))-6),'csapat-ranglista'!$A:$CC,AT$272,FALSE)/8,VLOOKUP(VLOOKUP($A165,csapatok!$A:$CN,AT$271,FALSE),'csapat-ranglista'!$A:$CC,AT$272,FALSE)/4),0)</f>
        <v>0</v>
      </c>
      <c r="AU165" s="226">
        <f>IFERROR(IF(RIGHT(VLOOKUP($A165,csapatok!$A:$CN,AU$271,FALSE),5)="Csere",VLOOKUP(LEFT(VLOOKUP($A165,csapatok!$A:$CN,AU$271,FALSE),LEN(VLOOKUP($A165,csapatok!$A:$CN,AU$271,FALSE))-6),'csapat-ranglista'!$A:$CC,AU$272,FALSE)/8,VLOOKUP(VLOOKUP($A165,csapatok!$A:$CN,AU$271,FALSE),'csapat-ranglista'!$A:$CC,AU$272,FALSE)/4),0)</f>
        <v>0</v>
      </c>
      <c r="AV165" s="226">
        <f>IFERROR(IF(RIGHT(VLOOKUP($A165,csapatok!$A:$CN,AV$271,FALSE),5)="Csere",VLOOKUP(LEFT(VLOOKUP($A165,csapatok!$A:$CN,AV$271,FALSE),LEN(VLOOKUP($A165,csapatok!$A:$CN,AV$271,FALSE))-6),'csapat-ranglista'!$A:$CC,AV$272,FALSE)/8,VLOOKUP(VLOOKUP($A165,csapatok!$A:$CN,AV$271,FALSE),'csapat-ranglista'!$A:$CC,AV$272,FALSE)/4),0)</f>
        <v>0</v>
      </c>
      <c r="AW165" s="226">
        <f>IFERROR(IF(RIGHT(VLOOKUP($A165,csapatok!$A:$CN,AW$271,FALSE),5)="Csere",VLOOKUP(LEFT(VLOOKUP($A165,csapatok!$A:$CN,AW$271,FALSE),LEN(VLOOKUP($A165,csapatok!$A:$CN,AW$271,FALSE))-6),'csapat-ranglista'!$A:$CC,AW$272,FALSE)/8,VLOOKUP(VLOOKUP($A165,csapatok!$A:$CN,AW$271,FALSE),'csapat-ranglista'!$A:$CC,AW$272,FALSE)/4),0)</f>
        <v>0</v>
      </c>
      <c r="AX165" s="226">
        <f>IFERROR(IF(RIGHT(VLOOKUP($A165,csapatok!$A:$CN,AX$271,FALSE),5)="Csere",VLOOKUP(LEFT(VLOOKUP($A165,csapatok!$A:$CN,AX$271,FALSE),LEN(VLOOKUP($A165,csapatok!$A:$CN,AX$271,FALSE))-6),'csapat-ranglista'!$A:$CC,AX$272,FALSE)/8,VLOOKUP(VLOOKUP($A165,csapatok!$A:$CN,AX$271,FALSE),'csapat-ranglista'!$A:$CC,AX$272,FALSE)/4),0)</f>
        <v>0</v>
      </c>
      <c r="AY165" s="226">
        <f>IFERROR(IF(RIGHT(VLOOKUP($A165,csapatok!$A:$GR,AY$271,FALSE),5)="Csere",VLOOKUP(LEFT(VLOOKUP($A165,csapatok!$A:$GR,AY$271,FALSE),LEN(VLOOKUP($A165,csapatok!$A:$GR,AY$271,FALSE))-6),'csapat-ranglista'!$A:$CC,AY$272,FALSE)/8,VLOOKUP(VLOOKUP($A165,csapatok!$A:$GR,AY$271,FALSE),'csapat-ranglista'!$A:$CC,AY$272,FALSE)/4),0)</f>
        <v>0</v>
      </c>
      <c r="AZ165" s="226">
        <f>IFERROR(IF(RIGHT(VLOOKUP($A165,csapatok!$A:$GR,AZ$271,FALSE),5)="Csere",VLOOKUP(LEFT(VLOOKUP($A165,csapatok!$A:$GR,AZ$271,FALSE),LEN(VLOOKUP($A165,csapatok!$A:$GR,AZ$271,FALSE))-6),'csapat-ranglista'!$A:$CC,AZ$272,FALSE)/8,VLOOKUP(VLOOKUP($A165,csapatok!$A:$GR,AZ$271,FALSE),'csapat-ranglista'!$A:$CC,AZ$272,FALSE)/4),0)</f>
        <v>0</v>
      </c>
      <c r="BA165" s="226">
        <f>IFERROR(IF(RIGHT(VLOOKUP($A165,csapatok!$A:$GR,BA$271,FALSE),5)="Csere",VLOOKUP(LEFT(VLOOKUP($A165,csapatok!$A:$GR,BA$271,FALSE),LEN(VLOOKUP($A165,csapatok!$A:$GR,BA$271,FALSE))-6),'csapat-ranglista'!$A:$CC,BA$272,FALSE)/8,VLOOKUP(VLOOKUP($A165,csapatok!$A:$GR,BA$271,FALSE),'csapat-ranglista'!$A:$CC,BA$272,FALSE)/4),0)</f>
        <v>0</v>
      </c>
      <c r="BB165" s="226">
        <f>IFERROR(IF(RIGHT(VLOOKUP($A165,csapatok!$A:$GR,BB$271,FALSE),5)="Csere",VLOOKUP(LEFT(VLOOKUP($A165,csapatok!$A:$GR,BB$271,FALSE),LEN(VLOOKUP($A165,csapatok!$A:$GR,BB$271,FALSE))-6),'csapat-ranglista'!$A:$CC,BB$272,FALSE)/8,VLOOKUP(VLOOKUP($A165,csapatok!$A:$GR,BB$271,FALSE),'csapat-ranglista'!$A:$CC,BB$272,FALSE)/4),0)</f>
        <v>0</v>
      </c>
      <c r="BC165" s="227">
        <f>versenyek!$ES$11*IFERROR(VLOOKUP(VLOOKUP($A165,versenyek!ER:ET,3,FALSE),szabalyok!$A$16:$B$23,2,FALSE)/4,0)</f>
        <v>0</v>
      </c>
      <c r="BD165" s="227">
        <f>versenyek!$EV$11*IFERROR(VLOOKUP(VLOOKUP($A165,versenyek!EU:EW,3,FALSE),szabalyok!$A$16:$B$23,2,FALSE)/4,0)</f>
        <v>0</v>
      </c>
      <c r="BE165" s="226">
        <f>IFERROR(IF(RIGHT(VLOOKUP($A165,csapatok!$A:$GR,BE$271,FALSE),5)="Csere",VLOOKUP(LEFT(VLOOKUP($A165,csapatok!$A:$GR,BE$271,FALSE),LEN(VLOOKUP($A165,csapatok!$A:$GR,BE$271,FALSE))-6),'csapat-ranglista'!$A:$CC,BE$272,FALSE)/8,VLOOKUP(VLOOKUP($A165,csapatok!$A:$GR,BE$271,FALSE),'csapat-ranglista'!$A:$CC,BE$272,FALSE)/4),0)</f>
        <v>0</v>
      </c>
      <c r="BF165" s="226">
        <f>IFERROR(IF(RIGHT(VLOOKUP($A165,csapatok!$A:$GR,BF$271,FALSE),5)="Csere",VLOOKUP(LEFT(VLOOKUP($A165,csapatok!$A:$GR,BF$271,FALSE),LEN(VLOOKUP($A165,csapatok!$A:$GR,BF$271,FALSE))-6),'csapat-ranglista'!$A:$CC,BF$272,FALSE)/8,VLOOKUP(VLOOKUP($A165,csapatok!$A:$GR,BF$271,FALSE),'csapat-ranglista'!$A:$CC,BF$272,FALSE)/4),0)</f>
        <v>0</v>
      </c>
      <c r="BG165" s="226">
        <f>IFERROR(IF(RIGHT(VLOOKUP($A165,csapatok!$A:$GR,BG$271,FALSE),5)="Csere",VLOOKUP(LEFT(VLOOKUP($A165,csapatok!$A:$GR,BG$271,FALSE),LEN(VLOOKUP($A165,csapatok!$A:$GR,BG$271,FALSE))-6),'csapat-ranglista'!$A:$CC,BG$272,FALSE)/8,VLOOKUP(VLOOKUP($A165,csapatok!$A:$GR,BG$271,FALSE),'csapat-ranglista'!$A:$CC,BG$272,FALSE)/4),0)</f>
        <v>0</v>
      </c>
      <c r="BH165" s="226">
        <f>IFERROR(IF(RIGHT(VLOOKUP($A165,csapatok!$A:$GR,BH$271,FALSE),5)="Csere",VLOOKUP(LEFT(VLOOKUP($A165,csapatok!$A:$GR,BH$271,FALSE),LEN(VLOOKUP($A165,csapatok!$A:$GR,BH$271,FALSE))-6),'csapat-ranglista'!$A:$CC,BH$272,FALSE)/8,VLOOKUP(VLOOKUP($A165,csapatok!$A:$GR,BH$271,FALSE),'csapat-ranglista'!$A:$CC,BH$272,FALSE)/4),0)</f>
        <v>0</v>
      </c>
      <c r="BI165" s="226">
        <f>IFERROR(IF(RIGHT(VLOOKUP($A165,csapatok!$A:$GR,BI$271,FALSE),5)="Csere",VLOOKUP(LEFT(VLOOKUP($A165,csapatok!$A:$GR,BI$271,FALSE),LEN(VLOOKUP($A165,csapatok!$A:$GR,BI$271,FALSE))-6),'csapat-ranglista'!$A:$CC,BI$272,FALSE)/8,VLOOKUP(VLOOKUP($A165,csapatok!$A:$GR,BI$271,FALSE),'csapat-ranglista'!$A:$CC,BI$272,FALSE)/4),0)</f>
        <v>0</v>
      </c>
      <c r="BJ165" s="226">
        <f>IFERROR(IF(RIGHT(VLOOKUP($A165,csapatok!$A:$GR,BJ$271,FALSE),5)="Csere",VLOOKUP(LEFT(VLOOKUP($A165,csapatok!$A:$GR,BJ$271,FALSE),LEN(VLOOKUP($A165,csapatok!$A:$GR,BJ$271,FALSE))-6),'csapat-ranglista'!$A:$CC,BJ$272,FALSE)/8,VLOOKUP(VLOOKUP($A165,csapatok!$A:$GR,BJ$271,FALSE),'csapat-ranglista'!$A:$CC,BJ$272,FALSE)/4),0)</f>
        <v>0</v>
      </c>
      <c r="BK165" s="226">
        <f>IFERROR(IF(RIGHT(VLOOKUP($A165,csapatok!$A:$GR,BK$271,FALSE),5)="Csere",VLOOKUP(LEFT(VLOOKUP($A165,csapatok!$A:$GR,BK$271,FALSE),LEN(VLOOKUP($A165,csapatok!$A:$GR,BK$271,FALSE))-6),'csapat-ranglista'!$A:$CC,BK$272,FALSE)/8,VLOOKUP(VLOOKUP($A165,csapatok!$A:$GR,BK$271,FALSE),'csapat-ranglista'!$A:$CC,BK$272,FALSE)/4),0)</f>
        <v>0</v>
      </c>
      <c r="BL165" s="226">
        <f>IFERROR(IF(RIGHT(VLOOKUP($A165,csapatok!$A:$GR,BL$271,FALSE),5)="Csere",VLOOKUP(LEFT(VLOOKUP($A165,csapatok!$A:$GR,BL$271,FALSE),LEN(VLOOKUP($A165,csapatok!$A:$GR,BL$271,FALSE))-6),'csapat-ranglista'!$A:$CC,BL$272,FALSE)/8,VLOOKUP(VLOOKUP($A165,csapatok!$A:$GR,BL$271,FALSE),'csapat-ranglista'!$A:$CC,BL$272,FALSE)/4),0)</f>
        <v>0</v>
      </c>
      <c r="BM165" s="226">
        <f>IFERROR(IF(RIGHT(VLOOKUP($A165,csapatok!$A:$GR,BM$271,FALSE),5)="Csere",VLOOKUP(LEFT(VLOOKUP($A165,csapatok!$A:$GR,BM$271,FALSE),LEN(VLOOKUP($A165,csapatok!$A:$GR,BM$271,FALSE))-6),'csapat-ranglista'!$A:$CC,BM$272,FALSE)/8,VLOOKUP(VLOOKUP($A165,csapatok!$A:$GR,BM$271,FALSE),'csapat-ranglista'!$A:$CC,BM$272,FALSE)/4),0)</f>
        <v>0</v>
      </c>
      <c r="BN165" s="226">
        <f>IFERROR(IF(RIGHT(VLOOKUP($A165,csapatok!$A:$GR,BN$271,FALSE),5)="Csere",VLOOKUP(LEFT(VLOOKUP($A165,csapatok!$A:$GR,BN$271,FALSE),LEN(VLOOKUP($A165,csapatok!$A:$GR,BN$271,FALSE))-6),'csapat-ranglista'!$A:$CC,BN$272,FALSE)/8,VLOOKUP(VLOOKUP($A165,csapatok!$A:$GR,BN$271,FALSE),'csapat-ranglista'!$A:$CC,BN$272,FALSE)/4),0)</f>
        <v>0</v>
      </c>
      <c r="BO165" s="226">
        <f>IFERROR(IF(RIGHT(VLOOKUP($A165,csapatok!$A:$GR,BO$271,FALSE),5)="Csere",VLOOKUP(LEFT(VLOOKUP($A165,csapatok!$A:$GR,BO$271,FALSE),LEN(VLOOKUP($A165,csapatok!$A:$GR,BO$271,FALSE))-6),'csapat-ranglista'!$A:$CC,BO$272,FALSE)/8,VLOOKUP(VLOOKUP($A165,csapatok!$A:$GR,BO$271,FALSE),'csapat-ranglista'!$A:$CC,BO$272,FALSE)/4),0)</f>
        <v>0</v>
      </c>
      <c r="BP165" s="226">
        <f>IFERROR(IF(RIGHT(VLOOKUP($A165,csapatok!$A:$GR,BP$271,FALSE),5)="Csere",VLOOKUP(LEFT(VLOOKUP($A165,csapatok!$A:$GR,BP$271,FALSE),LEN(VLOOKUP($A165,csapatok!$A:$GR,BP$271,FALSE))-6),'csapat-ranglista'!$A:$CC,BP$272,FALSE)/8,VLOOKUP(VLOOKUP($A165,csapatok!$A:$GR,BP$271,FALSE),'csapat-ranglista'!$A:$CC,BP$272,FALSE)/4),0)</f>
        <v>0</v>
      </c>
      <c r="BQ165" s="226">
        <f>IFERROR(IF(RIGHT(VLOOKUP($A165,csapatok!$A:$GR,BQ$271,FALSE),5)="Csere",VLOOKUP(LEFT(VLOOKUP($A165,csapatok!$A:$GR,BQ$271,FALSE),LEN(VLOOKUP($A165,csapatok!$A:$GR,BQ$271,FALSE))-6),'csapat-ranglista'!$A:$CC,BQ$272,FALSE)/8,VLOOKUP(VLOOKUP($A165,csapatok!$A:$GR,BQ$271,FALSE),'csapat-ranglista'!$A:$CC,BQ$272,FALSE)/4),0)</f>
        <v>0</v>
      </c>
      <c r="BR165" s="226">
        <f>IFERROR(IF(RIGHT(VLOOKUP($A165,csapatok!$A:$GR,BR$271,FALSE),5)="Csere",VLOOKUP(LEFT(VLOOKUP($A165,csapatok!$A:$GR,BR$271,FALSE),LEN(VLOOKUP($A165,csapatok!$A:$GR,BR$271,FALSE))-6),'csapat-ranglista'!$A:$CC,BR$272,FALSE)/8,VLOOKUP(VLOOKUP($A165,csapatok!$A:$GR,BR$271,FALSE),'csapat-ranglista'!$A:$CC,BR$272,FALSE)/4),0)</f>
        <v>0</v>
      </c>
      <c r="BS165" s="226">
        <f>IFERROR(IF(RIGHT(VLOOKUP($A165,csapatok!$A:$GR,BS$271,FALSE),5)="Csere",VLOOKUP(LEFT(VLOOKUP($A165,csapatok!$A:$GR,BS$271,FALSE),LEN(VLOOKUP($A165,csapatok!$A:$GR,BS$271,FALSE))-6),'csapat-ranglista'!$A:$CC,BS$272,FALSE)/8,VLOOKUP(VLOOKUP($A165,csapatok!$A:$GR,BS$271,FALSE),'csapat-ranglista'!$A:$CC,BS$272,FALSE)/4),0)</f>
        <v>0</v>
      </c>
      <c r="BT165" s="226">
        <f>IFERROR(IF(RIGHT(VLOOKUP($A165,csapatok!$A:$GR,BT$271,FALSE),5)="Csere",VLOOKUP(LEFT(VLOOKUP($A165,csapatok!$A:$GR,BT$271,FALSE),LEN(VLOOKUP($A165,csapatok!$A:$GR,BT$271,FALSE))-6),'csapat-ranglista'!$A:$CC,BT$272,FALSE)/8,VLOOKUP(VLOOKUP($A165,csapatok!$A:$GR,BT$271,FALSE),'csapat-ranglista'!$A:$CC,BT$272,FALSE)/4),0)</f>
        <v>0</v>
      </c>
      <c r="BU165" s="226">
        <f>IFERROR(IF(RIGHT(VLOOKUP($A165,csapatok!$A:$GR,BU$271,FALSE),5)="Csere",VLOOKUP(LEFT(VLOOKUP($A165,csapatok!$A:$GR,BU$271,FALSE),LEN(VLOOKUP($A165,csapatok!$A:$GR,BU$271,FALSE))-6),'csapat-ranglista'!$A:$CC,BU$272,FALSE)/8,VLOOKUP(VLOOKUP($A165,csapatok!$A:$GR,BU$271,FALSE),'csapat-ranglista'!$A:$CC,BU$272,FALSE)/4),0)</f>
        <v>0</v>
      </c>
      <c r="BV165" s="226">
        <f>IFERROR(IF(RIGHT(VLOOKUP($A165,csapatok!$A:$GR,BV$271,FALSE),5)="Csere",VLOOKUP(LEFT(VLOOKUP($A165,csapatok!$A:$GR,BV$271,FALSE),LEN(VLOOKUP($A165,csapatok!$A:$GR,BV$271,FALSE))-6),'csapat-ranglista'!$A:$CC,BV$272,FALSE)/8,VLOOKUP(VLOOKUP($A165,csapatok!$A:$GR,BV$271,FALSE),'csapat-ranglista'!$A:$CC,BV$272,FALSE)/4),0)</f>
        <v>0</v>
      </c>
      <c r="BW165" s="226">
        <f>IFERROR(IF(RIGHT(VLOOKUP($A165,csapatok!$A:$GR,BW$271,FALSE),5)="Csere",VLOOKUP(LEFT(VLOOKUP($A165,csapatok!$A:$GR,BW$271,FALSE),LEN(VLOOKUP($A165,csapatok!$A:$GR,BW$271,FALSE))-6),'csapat-ranglista'!$A:$CC,BW$272,FALSE)/8,VLOOKUP(VLOOKUP($A165,csapatok!$A:$GR,BW$271,FALSE),'csapat-ranglista'!$A:$CC,BW$272,FALSE)/4),0)</f>
        <v>0</v>
      </c>
      <c r="BX165" s="226">
        <f>IFERROR(IF(RIGHT(VLOOKUP($A165,csapatok!$A:$GR,BX$271,FALSE),5)="Csere",VLOOKUP(LEFT(VLOOKUP($A165,csapatok!$A:$GR,BX$271,FALSE),LEN(VLOOKUP($A165,csapatok!$A:$GR,BX$271,FALSE))-6),'csapat-ranglista'!$A:$CC,BX$272,FALSE)/8,VLOOKUP(VLOOKUP($A165,csapatok!$A:$GR,BX$271,FALSE),'csapat-ranglista'!$A:$CC,BX$272,FALSE)/4),0)</f>
        <v>0</v>
      </c>
      <c r="BY165" s="226">
        <f>IFERROR(IF(RIGHT(VLOOKUP($A165,csapatok!$A:$GR,BY$271,FALSE),5)="Csere",VLOOKUP(LEFT(VLOOKUP($A165,csapatok!$A:$GR,BY$271,FALSE),LEN(VLOOKUP($A165,csapatok!$A:$GR,BY$271,FALSE))-6),'csapat-ranglista'!$A:$CC,BY$272,FALSE)/8,VLOOKUP(VLOOKUP($A165,csapatok!$A:$GR,BY$271,FALSE),'csapat-ranglista'!$A:$CC,BY$272,FALSE)/4),0)</f>
        <v>0</v>
      </c>
      <c r="BZ165" s="226">
        <f>IFERROR(IF(RIGHT(VLOOKUP($A165,csapatok!$A:$GR,BZ$271,FALSE),5)="Csere",VLOOKUP(LEFT(VLOOKUP($A165,csapatok!$A:$GR,BZ$271,FALSE),LEN(VLOOKUP($A165,csapatok!$A:$GR,BZ$271,FALSE))-6),'csapat-ranglista'!$A:$CC,BZ$272,FALSE)/8,VLOOKUP(VLOOKUP($A165,csapatok!$A:$GR,BZ$271,FALSE),'csapat-ranglista'!$A:$CC,BZ$272,FALSE)/4),0)</f>
        <v>0</v>
      </c>
      <c r="CA165" s="226">
        <f>IFERROR(IF(RIGHT(VLOOKUP($A165,csapatok!$A:$GR,CA$271,FALSE),5)="Csere",VLOOKUP(LEFT(VLOOKUP($A165,csapatok!$A:$GR,CA$271,FALSE),LEN(VLOOKUP($A165,csapatok!$A:$GR,CA$271,FALSE))-6),'csapat-ranglista'!$A:$CC,CA$272,FALSE)/8,VLOOKUP(VLOOKUP($A165,csapatok!$A:$GR,CA$271,FALSE),'csapat-ranglista'!$A:$CC,CA$272,FALSE)/4),0)</f>
        <v>0</v>
      </c>
      <c r="CB165" s="226">
        <f>IFERROR(IF(RIGHT(VLOOKUP($A165,csapatok!$A:$GR,CB$271,FALSE),5)="Csere",VLOOKUP(LEFT(VLOOKUP($A165,csapatok!$A:$GR,CB$271,FALSE),LEN(VLOOKUP($A165,csapatok!$A:$GR,CB$271,FALSE))-6),'csapat-ranglista'!$A:$CC,CB$272,FALSE)/8,VLOOKUP(VLOOKUP($A165,csapatok!$A:$GR,CB$271,FALSE),'csapat-ranglista'!$A:$CC,CB$272,FALSE)/4),0)</f>
        <v>0</v>
      </c>
      <c r="CC165" s="226">
        <f>IFERROR(IF(RIGHT(VLOOKUP($A165,csapatok!$A:$GR,CC$271,FALSE),5)="Csere",VLOOKUP(LEFT(VLOOKUP($A165,csapatok!$A:$GR,CC$271,FALSE),LEN(VLOOKUP($A165,csapatok!$A:$GR,CC$271,FALSE))-6),'csapat-ranglista'!$A:$CC,CC$272,FALSE)/8,VLOOKUP(VLOOKUP($A165,csapatok!$A:$GR,CC$271,FALSE),'csapat-ranglista'!$A:$CC,CC$272,FALSE)/4),0)</f>
        <v>0</v>
      </c>
      <c r="CD165" s="226">
        <f>IFERROR(IF(RIGHT(VLOOKUP($A165,csapatok!$A:$GR,CD$271,FALSE),5)="Csere",VLOOKUP(LEFT(VLOOKUP($A165,csapatok!$A:$GR,CD$271,FALSE),LEN(VLOOKUP($A165,csapatok!$A:$GR,CD$271,FALSE))-6),'csapat-ranglista'!$A:$CC,CD$272,FALSE)/8,VLOOKUP(VLOOKUP($A165,csapatok!$A:$GR,CD$271,FALSE),'csapat-ranglista'!$A:$CC,CD$272,FALSE)/4),0)</f>
        <v>0</v>
      </c>
      <c r="CE165" s="226">
        <f>IFERROR(IF(RIGHT(VLOOKUP($A165,csapatok!$A:$GR,CE$271,FALSE),5)="Csere",VLOOKUP(LEFT(VLOOKUP($A165,csapatok!$A:$GR,CE$271,FALSE),LEN(VLOOKUP($A165,csapatok!$A:$GR,CE$271,FALSE))-6),'csapat-ranglista'!$A:$CC,CE$272,FALSE)/8,VLOOKUP(VLOOKUP($A165,csapatok!$A:$GR,CE$271,FALSE),'csapat-ranglista'!$A:$CC,CE$272,FALSE)/4),0)</f>
        <v>0</v>
      </c>
      <c r="CF165" s="226">
        <f>IFERROR(IF(RIGHT(VLOOKUP($A165,csapatok!$A:$GR,CF$271,FALSE),5)="Csere",VLOOKUP(LEFT(VLOOKUP($A165,csapatok!$A:$GR,CF$271,FALSE),LEN(VLOOKUP($A165,csapatok!$A:$GR,CF$271,FALSE))-6),'csapat-ranglista'!$A:$CC,CF$272,FALSE)/8,VLOOKUP(VLOOKUP($A165,csapatok!$A:$GR,CF$271,FALSE),'csapat-ranglista'!$A:$CC,CF$272,FALSE)/4),0)</f>
        <v>0</v>
      </c>
      <c r="CG165" s="226">
        <f>IFERROR(IF(RIGHT(VLOOKUP($A165,csapatok!$A:$GR,CG$271,FALSE),5)="Csere",VLOOKUP(LEFT(VLOOKUP($A165,csapatok!$A:$GR,CG$271,FALSE),LEN(VLOOKUP($A165,csapatok!$A:$GR,CG$271,FALSE))-6),'csapat-ranglista'!$A:$CC,CG$272,FALSE)/8,VLOOKUP(VLOOKUP($A165,csapatok!$A:$GR,CG$271,FALSE),'csapat-ranglista'!$A:$CC,CG$272,FALSE)/4),0)</f>
        <v>0</v>
      </c>
      <c r="CH165" s="226">
        <f>IFERROR(IF(RIGHT(VLOOKUP($A165,csapatok!$A:$GR,CH$271,FALSE),5)="Csere",VLOOKUP(LEFT(VLOOKUP($A165,csapatok!$A:$GR,CH$271,FALSE),LEN(VLOOKUP($A165,csapatok!$A:$GR,CH$271,FALSE))-6),'csapat-ranglista'!$A:$CC,CH$272,FALSE)/8,VLOOKUP(VLOOKUP($A165,csapatok!$A:$GR,CH$271,FALSE),'csapat-ranglista'!$A:$CC,CH$272,FALSE)/4),0)</f>
        <v>0</v>
      </c>
      <c r="CI165" s="226">
        <f>IFERROR(IF(RIGHT(VLOOKUP($A165,csapatok!$A:$GR,CI$271,FALSE),5)="Csere",VLOOKUP(LEFT(VLOOKUP($A165,csapatok!$A:$GR,CI$271,FALSE),LEN(VLOOKUP($A165,csapatok!$A:$GR,CI$271,FALSE))-6),'csapat-ranglista'!$A:$CC,CI$272,FALSE)/8,VLOOKUP(VLOOKUP($A165,csapatok!$A:$GR,CI$271,FALSE),'csapat-ranglista'!$A:$CC,CI$272,FALSE)/4),0)</f>
        <v>0</v>
      </c>
      <c r="CJ165" s="227">
        <f>versenyek!$IQ$11*IFERROR(VLOOKUP(VLOOKUP($A165,versenyek!IP:IR,3,FALSE),szabalyok!$A$16:$B$23,2,FALSE)/4,0)</f>
        <v>0</v>
      </c>
      <c r="CK165" s="227">
        <f>versenyek!$IT$11*IFERROR(VLOOKUP(VLOOKUP($A165,versenyek!IS:IU,3,FALSE),szabalyok!$A$16:$B$23,2,FALSE)/4,0)</f>
        <v>0</v>
      </c>
      <c r="CL165" s="226"/>
      <c r="CM165" s="250">
        <f t="shared" si="6"/>
        <v>0</v>
      </c>
    </row>
    <row r="166" spans="1:91">
      <c r="A166" s="32" t="s">
        <v>1370</v>
      </c>
      <c r="B166" s="133">
        <v>32889</v>
      </c>
      <c r="C166" s="133" t="s">
        <v>1236</v>
      </c>
      <c r="D166" s="32" t="s">
        <v>9</v>
      </c>
      <c r="E166" s="47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226"/>
      <c r="AC166" s="226"/>
      <c r="AD166" s="226"/>
      <c r="AE166" s="226"/>
      <c r="AF166" s="226"/>
      <c r="AG166" s="226"/>
      <c r="AH166" s="226"/>
      <c r="AI166" s="226"/>
      <c r="AJ166" s="226"/>
      <c r="AK166" s="226"/>
      <c r="AL166" s="226"/>
      <c r="AM166" s="226"/>
      <c r="AN166" s="226"/>
      <c r="AO166" s="226"/>
      <c r="AP166" s="226"/>
      <c r="AQ166" s="226"/>
      <c r="AR166" s="226"/>
      <c r="AS166" s="226"/>
      <c r="AT166" s="226"/>
      <c r="AU166" s="226"/>
      <c r="AV166" s="226"/>
      <c r="AW166" s="226"/>
      <c r="AX166" s="226"/>
      <c r="AY166" s="226"/>
      <c r="AZ166" s="226"/>
      <c r="BA166" s="226"/>
      <c r="BB166" s="226"/>
      <c r="BC166" s="227">
        <f>versenyek!$ES$11*IFERROR(VLOOKUP(VLOOKUP($A166,versenyek!ER:ET,3,FALSE),szabalyok!$A$16:$B$23,2,FALSE)/4,0)</f>
        <v>0</v>
      </c>
      <c r="BD166" s="227"/>
      <c r="BE166" s="226"/>
      <c r="BF166" s="226"/>
      <c r="BG166" s="226"/>
      <c r="BH166" s="226"/>
      <c r="BI166" s="226"/>
      <c r="BJ166" s="226"/>
      <c r="BK166" s="226"/>
      <c r="BL166" s="226"/>
      <c r="BM166" s="226"/>
      <c r="BN166" s="226"/>
      <c r="BO166" s="226"/>
      <c r="BP166" s="226"/>
      <c r="BQ166" s="226"/>
      <c r="BR166" s="226"/>
      <c r="BS166" s="226"/>
      <c r="BT166" s="226"/>
      <c r="BU166" s="226"/>
      <c r="BV166" s="226"/>
      <c r="BW166" s="226"/>
      <c r="BX166" s="226"/>
      <c r="BY166" s="226"/>
      <c r="BZ166" s="226"/>
      <c r="CA166" s="226"/>
      <c r="CB166" s="226"/>
      <c r="CC166" s="226"/>
      <c r="CD166" s="226"/>
      <c r="CE166" s="226"/>
      <c r="CF166" s="226"/>
      <c r="CG166" s="226"/>
      <c r="CH166" s="226"/>
      <c r="CI166" s="226"/>
      <c r="CJ166" s="227">
        <f>versenyek!$IQ$11*IFERROR(VLOOKUP(VLOOKUP($A166,versenyek!IP:IR,3,FALSE),szabalyok!$A$16:$B$23,2,FALSE)/4,0)</f>
        <v>0</v>
      </c>
      <c r="CK166" s="227">
        <f>versenyek!$IT$11*IFERROR(VLOOKUP(VLOOKUP($A166,versenyek!IS:IU,3,FALSE),szabalyok!$A$16:$B$23,2,FALSE)/4,0)</f>
        <v>0</v>
      </c>
      <c r="CL166" s="226"/>
      <c r="CM166" s="250">
        <f t="shared" si="6"/>
        <v>0</v>
      </c>
    </row>
    <row r="167" spans="1:91">
      <c r="A167" s="32" t="s">
        <v>539</v>
      </c>
      <c r="B167" s="133">
        <v>24071</v>
      </c>
      <c r="C167" s="133" t="str">
        <f t="shared" ref="C167:C181" si="8">IF(B167=0,"",IF(B167&lt;$C$1,"felnőtt","ifi"))</f>
        <v>felnőtt</v>
      </c>
      <c r="D167" s="32" t="s">
        <v>9</v>
      </c>
      <c r="E167" s="47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>
        <f>IFERROR(IF(RIGHT(VLOOKUP($A167,csapatok!$A:$BL,X$271,FALSE),5)="Csere",VLOOKUP(LEFT(VLOOKUP($A167,csapatok!$A:$BL,X$271,FALSE),LEN(VLOOKUP($A167,csapatok!$A:$BL,X$271,FALSE))-6),'csapat-ranglista'!$A:$CC,X$272,FALSE)/8,VLOOKUP(VLOOKUP($A167,csapatok!$A:$BL,X$271,FALSE),'csapat-ranglista'!$A:$CC,X$272,FALSE)/4),0)</f>
        <v>0</v>
      </c>
      <c r="Y167" s="32">
        <f>IFERROR(IF(RIGHT(VLOOKUP($A167,csapatok!$A:$BL,Y$271,FALSE),5)="Csere",VLOOKUP(LEFT(VLOOKUP($A167,csapatok!$A:$BL,Y$271,FALSE),LEN(VLOOKUP($A167,csapatok!$A:$BL,Y$271,FALSE))-6),'csapat-ranglista'!$A:$CC,Y$272,FALSE)/8,VLOOKUP(VLOOKUP($A167,csapatok!$A:$BL,Y$271,FALSE),'csapat-ranglista'!$A:$CC,Y$272,FALSE)/4),0)</f>
        <v>0</v>
      </c>
      <c r="Z167" s="32">
        <f>IFERROR(IF(RIGHT(VLOOKUP($A167,csapatok!$A:$BL,Z$271,FALSE),5)="Csere",VLOOKUP(LEFT(VLOOKUP($A167,csapatok!$A:$BL,Z$271,FALSE),LEN(VLOOKUP($A167,csapatok!$A:$BL,Z$271,FALSE))-6),'csapat-ranglista'!$A:$CC,Z$272,FALSE)/8,VLOOKUP(VLOOKUP($A167,csapatok!$A:$BL,Z$271,FALSE),'csapat-ranglista'!$A:$CC,Z$272,FALSE)/4),0)</f>
        <v>1.9278414056652313</v>
      </c>
      <c r="AA167" s="32">
        <f>IFERROR(IF(RIGHT(VLOOKUP($A167,csapatok!$A:$BL,AA$271,FALSE),5)="Csere",VLOOKUP(LEFT(VLOOKUP($A167,csapatok!$A:$BL,AA$271,FALSE),LEN(VLOOKUP($A167,csapatok!$A:$BL,AA$271,FALSE))-6),'csapat-ranglista'!$A:$CC,AA$272,FALSE)/8,VLOOKUP(VLOOKUP($A167,csapatok!$A:$BL,AA$271,FALSE),'csapat-ranglista'!$A:$CC,AA$272,FALSE)/4),0)</f>
        <v>0</v>
      </c>
      <c r="AB167" s="226">
        <f>IFERROR(IF(RIGHT(VLOOKUP($A167,csapatok!$A:$BL,AB$271,FALSE),5)="Csere",VLOOKUP(LEFT(VLOOKUP($A167,csapatok!$A:$BL,AB$271,FALSE),LEN(VLOOKUP($A167,csapatok!$A:$BL,AB$271,FALSE))-6),'csapat-ranglista'!$A:$CC,AB$272,FALSE)/8,VLOOKUP(VLOOKUP($A167,csapatok!$A:$BL,AB$271,FALSE),'csapat-ranglista'!$A:$CC,AB$272,FALSE)/4),0)</f>
        <v>0</v>
      </c>
      <c r="AC167" s="226">
        <f>IFERROR(IF(RIGHT(VLOOKUP($A167,csapatok!$A:$BL,AC$271,FALSE),5)="Csere",VLOOKUP(LEFT(VLOOKUP($A167,csapatok!$A:$BL,AC$271,FALSE),LEN(VLOOKUP($A167,csapatok!$A:$BL,AC$271,FALSE))-6),'csapat-ranglista'!$A:$CC,AC$272,FALSE)/8,VLOOKUP(VLOOKUP($A167,csapatok!$A:$BL,AC$271,FALSE),'csapat-ranglista'!$A:$CC,AC$272,FALSE)/4),0)</f>
        <v>0</v>
      </c>
      <c r="AD167" s="226">
        <f>IFERROR(IF(RIGHT(VLOOKUP($A167,csapatok!$A:$BL,AD$271,FALSE),5)="Csere",VLOOKUP(LEFT(VLOOKUP($A167,csapatok!$A:$BL,AD$271,FALSE),LEN(VLOOKUP($A167,csapatok!$A:$BL,AD$271,FALSE))-6),'csapat-ranglista'!$A:$CC,AD$272,FALSE)/8,VLOOKUP(VLOOKUP($A167,csapatok!$A:$BL,AD$271,FALSE),'csapat-ranglista'!$A:$CC,AD$272,FALSE)/4),0)</f>
        <v>0</v>
      </c>
      <c r="AE167" s="226">
        <f>IFERROR(IF(RIGHT(VLOOKUP($A167,csapatok!$A:$BL,AE$271,FALSE),5)="Csere",VLOOKUP(LEFT(VLOOKUP($A167,csapatok!$A:$BL,AE$271,FALSE),LEN(VLOOKUP($A167,csapatok!$A:$BL,AE$271,FALSE))-6),'csapat-ranglista'!$A:$CC,AE$272,FALSE)/8,VLOOKUP(VLOOKUP($A167,csapatok!$A:$BL,AE$271,FALSE),'csapat-ranglista'!$A:$CC,AE$272,FALSE)/4),0)</f>
        <v>0</v>
      </c>
      <c r="AF167" s="226">
        <f>IFERROR(IF(RIGHT(VLOOKUP($A167,csapatok!$A:$BL,AF$271,FALSE),5)="Csere",VLOOKUP(LEFT(VLOOKUP($A167,csapatok!$A:$BL,AF$271,FALSE),LEN(VLOOKUP($A167,csapatok!$A:$BL,AF$271,FALSE))-6),'csapat-ranglista'!$A:$CC,AF$272,FALSE)/8,VLOOKUP(VLOOKUP($A167,csapatok!$A:$BL,AF$271,FALSE),'csapat-ranglista'!$A:$CC,AF$272,FALSE)/4),0)</f>
        <v>0</v>
      </c>
      <c r="AG167" s="226">
        <f>IFERROR(IF(RIGHT(VLOOKUP($A167,csapatok!$A:$BL,AG$271,FALSE),5)="Csere",VLOOKUP(LEFT(VLOOKUP($A167,csapatok!$A:$BL,AG$271,FALSE),LEN(VLOOKUP($A167,csapatok!$A:$BL,AG$271,FALSE))-6),'csapat-ranglista'!$A:$CC,AG$272,FALSE)/8,VLOOKUP(VLOOKUP($A167,csapatok!$A:$BL,AG$271,FALSE),'csapat-ranglista'!$A:$CC,AG$272,FALSE)/4),0)</f>
        <v>0</v>
      </c>
      <c r="AH167" s="226">
        <f>IFERROR(IF(RIGHT(VLOOKUP($A167,csapatok!$A:$BL,AH$271,FALSE),5)="Csere",VLOOKUP(LEFT(VLOOKUP($A167,csapatok!$A:$BL,AH$271,FALSE),LEN(VLOOKUP($A167,csapatok!$A:$BL,AH$271,FALSE))-6),'csapat-ranglista'!$A:$CC,AH$272,FALSE)/8,VLOOKUP(VLOOKUP($A167,csapatok!$A:$BL,AH$271,FALSE),'csapat-ranglista'!$A:$CC,AH$272,FALSE)/4),0)</f>
        <v>0</v>
      </c>
      <c r="AI167" s="226">
        <f>IFERROR(IF(RIGHT(VLOOKUP($A167,csapatok!$A:$BL,AI$271,FALSE),5)="Csere",VLOOKUP(LEFT(VLOOKUP($A167,csapatok!$A:$BL,AI$271,FALSE),LEN(VLOOKUP($A167,csapatok!$A:$BL,AI$271,FALSE))-6),'csapat-ranglista'!$A:$CC,AI$272,FALSE)/8,VLOOKUP(VLOOKUP($A167,csapatok!$A:$BL,AI$271,FALSE),'csapat-ranglista'!$A:$CC,AI$272,FALSE)/4),0)</f>
        <v>0</v>
      </c>
      <c r="AJ167" s="226">
        <f>IFERROR(IF(RIGHT(VLOOKUP($A167,csapatok!$A:$BL,AJ$271,FALSE),5)="Csere",VLOOKUP(LEFT(VLOOKUP($A167,csapatok!$A:$BL,AJ$271,FALSE),LEN(VLOOKUP($A167,csapatok!$A:$BL,AJ$271,FALSE))-6),'csapat-ranglista'!$A:$CC,AJ$272,FALSE)/8,VLOOKUP(VLOOKUP($A167,csapatok!$A:$BL,AJ$271,FALSE),'csapat-ranglista'!$A:$CC,AJ$272,FALSE)/2),0)</f>
        <v>0</v>
      </c>
      <c r="AK167" s="226">
        <f>IFERROR(IF(RIGHT(VLOOKUP($A167,csapatok!$A:$CN,AK$271,FALSE),5)="Csere",VLOOKUP(LEFT(VLOOKUP($A167,csapatok!$A:$CN,AK$271,FALSE),LEN(VLOOKUP($A167,csapatok!$A:$CN,AK$271,FALSE))-6),'csapat-ranglista'!$A:$CC,AK$272,FALSE)/8,VLOOKUP(VLOOKUP($A167,csapatok!$A:$CN,AK$271,FALSE),'csapat-ranglista'!$A:$CC,AK$272,FALSE)/4),0)</f>
        <v>0</v>
      </c>
      <c r="AL167" s="226">
        <f>IFERROR(IF(RIGHT(VLOOKUP($A167,csapatok!$A:$CN,AL$271,FALSE),5)="Csere",VLOOKUP(LEFT(VLOOKUP($A167,csapatok!$A:$CN,AL$271,FALSE),LEN(VLOOKUP($A167,csapatok!$A:$CN,AL$271,FALSE))-6),'csapat-ranglista'!$A:$CC,AL$272,FALSE)/8,VLOOKUP(VLOOKUP($A167,csapatok!$A:$CN,AL$271,FALSE),'csapat-ranglista'!$A:$CC,AL$272,FALSE)/4),0)</f>
        <v>0</v>
      </c>
      <c r="AM167" s="226">
        <f>IFERROR(IF(RIGHT(VLOOKUP($A167,csapatok!$A:$CN,AM$271,FALSE),5)="Csere",VLOOKUP(LEFT(VLOOKUP($A167,csapatok!$A:$CN,AM$271,FALSE),LEN(VLOOKUP($A167,csapatok!$A:$CN,AM$271,FALSE))-6),'csapat-ranglista'!$A:$CC,AM$272,FALSE)/8,VLOOKUP(VLOOKUP($A167,csapatok!$A:$CN,AM$271,FALSE),'csapat-ranglista'!$A:$CC,AM$272,FALSE)/4),0)</f>
        <v>0</v>
      </c>
      <c r="AN167" s="226">
        <f>IFERROR(IF(RIGHT(VLOOKUP($A167,csapatok!$A:$CN,AN$271,FALSE),5)="Csere",VLOOKUP(LEFT(VLOOKUP($A167,csapatok!$A:$CN,AN$271,FALSE),LEN(VLOOKUP($A167,csapatok!$A:$CN,AN$271,FALSE))-6),'csapat-ranglista'!$A:$CC,AN$272,FALSE)/8,VLOOKUP(VLOOKUP($A167,csapatok!$A:$CN,AN$271,FALSE),'csapat-ranglista'!$A:$CC,AN$272,FALSE)/4),0)</f>
        <v>0</v>
      </c>
      <c r="AO167" s="226">
        <f>IFERROR(IF(RIGHT(VLOOKUP($A167,csapatok!$A:$CN,AO$271,FALSE),5)="Csere",VLOOKUP(LEFT(VLOOKUP($A167,csapatok!$A:$CN,AO$271,FALSE),LEN(VLOOKUP($A167,csapatok!$A:$CN,AO$271,FALSE))-6),'csapat-ranglista'!$A:$CC,AO$272,FALSE)/8,VLOOKUP(VLOOKUP($A167,csapatok!$A:$CN,AO$271,FALSE),'csapat-ranglista'!$A:$CC,AO$272,FALSE)/4),0)</f>
        <v>0</v>
      </c>
      <c r="AP167" s="226">
        <f>IFERROR(IF(RIGHT(VLOOKUP($A167,csapatok!$A:$CN,AP$271,FALSE),5)="Csere",VLOOKUP(LEFT(VLOOKUP($A167,csapatok!$A:$CN,AP$271,FALSE),LEN(VLOOKUP($A167,csapatok!$A:$CN,AP$271,FALSE))-6),'csapat-ranglista'!$A:$CC,AP$272,FALSE)/8,VLOOKUP(VLOOKUP($A167,csapatok!$A:$CN,AP$271,FALSE),'csapat-ranglista'!$A:$CC,AP$272,FALSE)/4),0)</f>
        <v>0</v>
      </c>
      <c r="AQ167" s="226">
        <f>IFERROR(IF(RIGHT(VLOOKUP($A167,csapatok!$A:$CN,AQ$271,FALSE),5)="Csere",VLOOKUP(LEFT(VLOOKUP($A167,csapatok!$A:$CN,AQ$271,FALSE),LEN(VLOOKUP($A167,csapatok!$A:$CN,AQ$271,FALSE))-6),'csapat-ranglista'!$A:$CC,AQ$272,FALSE)/8,VLOOKUP(VLOOKUP($A167,csapatok!$A:$CN,AQ$271,FALSE),'csapat-ranglista'!$A:$CC,AQ$272,FALSE)/4),0)</f>
        <v>0</v>
      </c>
      <c r="AR167" s="226">
        <f>IFERROR(IF(RIGHT(VLOOKUP($A167,csapatok!$A:$CN,AR$271,FALSE),5)="Csere",VLOOKUP(LEFT(VLOOKUP($A167,csapatok!$A:$CN,AR$271,FALSE),LEN(VLOOKUP($A167,csapatok!$A:$CN,AR$271,FALSE))-6),'csapat-ranglista'!$A:$CC,AR$272,FALSE)/8,VLOOKUP(VLOOKUP($A167,csapatok!$A:$CN,AR$271,FALSE),'csapat-ranglista'!$A:$CC,AR$272,FALSE)/4),0)</f>
        <v>0</v>
      </c>
      <c r="AS167" s="226">
        <f>IFERROR(IF(RIGHT(VLOOKUP($A167,csapatok!$A:$CN,AS$271,FALSE),5)="Csere",VLOOKUP(LEFT(VLOOKUP($A167,csapatok!$A:$CN,AS$271,FALSE),LEN(VLOOKUP($A167,csapatok!$A:$CN,AS$271,FALSE))-6),'csapat-ranglista'!$A:$CC,AS$272,FALSE)/8,VLOOKUP(VLOOKUP($A167,csapatok!$A:$CN,AS$271,FALSE),'csapat-ranglista'!$A:$CC,AS$272,FALSE)/4),0)</f>
        <v>0</v>
      </c>
      <c r="AT167" s="226">
        <f>IFERROR(IF(RIGHT(VLOOKUP($A167,csapatok!$A:$CN,AT$271,FALSE),5)="Csere",VLOOKUP(LEFT(VLOOKUP($A167,csapatok!$A:$CN,AT$271,FALSE),LEN(VLOOKUP($A167,csapatok!$A:$CN,AT$271,FALSE))-6),'csapat-ranglista'!$A:$CC,AT$272,FALSE)/8,VLOOKUP(VLOOKUP($A167,csapatok!$A:$CN,AT$271,FALSE),'csapat-ranglista'!$A:$CC,AT$272,FALSE)/4),0)</f>
        <v>0</v>
      </c>
      <c r="AU167" s="226">
        <f>IFERROR(IF(RIGHT(VLOOKUP($A167,csapatok!$A:$CN,AU$271,FALSE),5)="Csere",VLOOKUP(LEFT(VLOOKUP($A167,csapatok!$A:$CN,AU$271,FALSE),LEN(VLOOKUP($A167,csapatok!$A:$CN,AU$271,FALSE))-6),'csapat-ranglista'!$A:$CC,AU$272,FALSE)/8,VLOOKUP(VLOOKUP($A167,csapatok!$A:$CN,AU$271,FALSE),'csapat-ranglista'!$A:$CC,AU$272,FALSE)/4),0)</f>
        <v>0</v>
      </c>
      <c r="AV167" s="226">
        <f>IFERROR(IF(RIGHT(VLOOKUP($A167,csapatok!$A:$CN,AV$271,FALSE),5)="Csere",VLOOKUP(LEFT(VLOOKUP($A167,csapatok!$A:$CN,AV$271,FALSE),LEN(VLOOKUP($A167,csapatok!$A:$CN,AV$271,FALSE))-6),'csapat-ranglista'!$A:$CC,AV$272,FALSE)/8,VLOOKUP(VLOOKUP($A167,csapatok!$A:$CN,AV$271,FALSE),'csapat-ranglista'!$A:$CC,AV$272,FALSE)/4),0)</f>
        <v>0</v>
      </c>
      <c r="AW167" s="226">
        <f>IFERROR(IF(RIGHT(VLOOKUP($A167,csapatok!$A:$CN,AW$271,FALSE),5)="Csere",VLOOKUP(LEFT(VLOOKUP($A167,csapatok!$A:$CN,AW$271,FALSE),LEN(VLOOKUP($A167,csapatok!$A:$CN,AW$271,FALSE))-6),'csapat-ranglista'!$A:$CC,AW$272,FALSE)/8,VLOOKUP(VLOOKUP($A167,csapatok!$A:$CN,AW$271,FALSE),'csapat-ranglista'!$A:$CC,AW$272,FALSE)/4),0)</f>
        <v>0</v>
      </c>
      <c r="AX167" s="226">
        <f>IFERROR(IF(RIGHT(VLOOKUP($A167,csapatok!$A:$CN,AX$271,FALSE),5)="Csere",VLOOKUP(LEFT(VLOOKUP($A167,csapatok!$A:$CN,AX$271,FALSE),LEN(VLOOKUP($A167,csapatok!$A:$CN,AX$271,FALSE))-6),'csapat-ranglista'!$A:$CC,AX$272,FALSE)/8,VLOOKUP(VLOOKUP($A167,csapatok!$A:$CN,AX$271,FALSE),'csapat-ranglista'!$A:$CC,AX$272,FALSE)/4),0)</f>
        <v>0</v>
      </c>
      <c r="AY167" s="226">
        <f>IFERROR(IF(RIGHT(VLOOKUP($A167,csapatok!$A:$GR,AY$271,FALSE),5)="Csere",VLOOKUP(LEFT(VLOOKUP($A167,csapatok!$A:$GR,AY$271,FALSE),LEN(VLOOKUP($A167,csapatok!$A:$GR,AY$271,FALSE))-6),'csapat-ranglista'!$A:$CC,AY$272,FALSE)/8,VLOOKUP(VLOOKUP($A167,csapatok!$A:$GR,AY$271,FALSE),'csapat-ranglista'!$A:$CC,AY$272,FALSE)/4),0)</f>
        <v>0</v>
      </c>
      <c r="AZ167" s="226">
        <f>IFERROR(IF(RIGHT(VLOOKUP($A167,csapatok!$A:$GR,AZ$271,FALSE),5)="Csere",VLOOKUP(LEFT(VLOOKUP($A167,csapatok!$A:$GR,AZ$271,FALSE),LEN(VLOOKUP($A167,csapatok!$A:$GR,AZ$271,FALSE))-6),'csapat-ranglista'!$A:$CC,AZ$272,FALSE)/8,VLOOKUP(VLOOKUP($A167,csapatok!$A:$GR,AZ$271,FALSE),'csapat-ranglista'!$A:$CC,AZ$272,FALSE)/4),0)</f>
        <v>0</v>
      </c>
      <c r="BA167" s="226">
        <f>IFERROR(IF(RIGHT(VLOOKUP($A167,csapatok!$A:$GR,BA$271,FALSE),5)="Csere",VLOOKUP(LEFT(VLOOKUP($A167,csapatok!$A:$GR,BA$271,FALSE),LEN(VLOOKUP($A167,csapatok!$A:$GR,BA$271,FALSE))-6),'csapat-ranglista'!$A:$CC,BA$272,FALSE)/8,VLOOKUP(VLOOKUP($A167,csapatok!$A:$GR,BA$271,FALSE),'csapat-ranglista'!$A:$CC,BA$272,FALSE)/4),0)</f>
        <v>0</v>
      </c>
      <c r="BB167" s="226">
        <f>IFERROR(IF(RIGHT(VLOOKUP($A167,csapatok!$A:$GR,BB$271,FALSE),5)="Csere",VLOOKUP(LEFT(VLOOKUP($A167,csapatok!$A:$GR,BB$271,FALSE),LEN(VLOOKUP($A167,csapatok!$A:$GR,BB$271,FALSE))-6),'csapat-ranglista'!$A:$CC,BB$272,FALSE)/8,VLOOKUP(VLOOKUP($A167,csapatok!$A:$GR,BB$271,FALSE),'csapat-ranglista'!$A:$CC,BB$272,FALSE)/4),0)</f>
        <v>0</v>
      </c>
      <c r="BC167" s="227">
        <f>versenyek!$ES$11*IFERROR(VLOOKUP(VLOOKUP($A167,versenyek!ER:ET,3,FALSE),szabalyok!$A$16:$B$23,2,FALSE)/4,0)</f>
        <v>0</v>
      </c>
      <c r="BD167" s="227">
        <f>versenyek!$EV$11*IFERROR(VLOOKUP(VLOOKUP($A167,versenyek!EU:EW,3,FALSE),szabalyok!$A$16:$B$23,2,FALSE)/4,0)</f>
        <v>0</v>
      </c>
      <c r="BE167" s="226">
        <f>IFERROR(IF(RIGHT(VLOOKUP($A167,csapatok!$A:$GR,BE$271,FALSE),5)="Csere",VLOOKUP(LEFT(VLOOKUP($A167,csapatok!$A:$GR,BE$271,FALSE),LEN(VLOOKUP($A167,csapatok!$A:$GR,BE$271,FALSE))-6),'csapat-ranglista'!$A:$CC,BE$272,FALSE)/8,VLOOKUP(VLOOKUP($A167,csapatok!$A:$GR,BE$271,FALSE),'csapat-ranglista'!$A:$CC,BE$272,FALSE)/4),0)</f>
        <v>0</v>
      </c>
      <c r="BF167" s="226">
        <f>IFERROR(IF(RIGHT(VLOOKUP($A167,csapatok!$A:$GR,BF$271,FALSE),5)="Csere",VLOOKUP(LEFT(VLOOKUP($A167,csapatok!$A:$GR,BF$271,FALSE),LEN(VLOOKUP($A167,csapatok!$A:$GR,BF$271,FALSE))-6),'csapat-ranglista'!$A:$CC,BF$272,FALSE)/8,VLOOKUP(VLOOKUP($A167,csapatok!$A:$GR,BF$271,FALSE),'csapat-ranglista'!$A:$CC,BF$272,FALSE)/4),0)</f>
        <v>0</v>
      </c>
      <c r="BG167" s="226">
        <f>IFERROR(IF(RIGHT(VLOOKUP($A167,csapatok!$A:$GR,BG$271,FALSE),5)="Csere",VLOOKUP(LEFT(VLOOKUP($A167,csapatok!$A:$GR,BG$271,FALSE),LEN(VLOOKUP($A167,csapatok!$A:$GR,BG$271,FALSE))-6),'csapat-ranglista'!$A:$CC,BG$272,FALSE)/8,VLOOKUP(VLOOKUP($A167,csapatok!$A:$GR,BG$271,FALSE),'csapat-ranglista'!$A:$CC,BG$272,FALSE)/4),0)</f>
        <v>0</v>
      </c>
      <c r="BH167" s="226">
        <f>IFERROR(IF(RIGHT(VLOOKUP($A167,csapatok!$A:$GR,BH$271,FALSE),5)="Csere",VLOOKUP(LEFT(VLOOKUP($A167,csapatok!$A:$GR,BH$271,FALSE),LEN(VLOOKUP($A167,csapatok!$A:$GR,BH$271,FALSE))-6),'csapat-ranglista'!$A:$CC,BH$272,FALSE)/8,VLOOKUP(VLOOKUP($A167,csapatok!$A:$GR,BH$271,FALSE),'csapat-ranglista'!$A:$CC,BH$272,FALSE)/4),0)</f>
        <v>0</v>
      </c>
      <c r="BI167" s="226">
        <f>IFERROR(IF(RIGHT(VLOOKUP($A167,csapatok!$A:$GR,BI$271,FALSE),5)="Csere",VLOOKUP(LEFT(VLOOKUP($A167,csapatok!$A:$GR,BI$271,FALSE),LEN(VLOOKUP($A167,csapatok!$A:$GR,BI$271,FALSE))-6),'csapat-ranglista'!$A:$CC,BI$272,FALSE)/8,VLOOKUP(VLOOKUP($A167,csapatok!$A:$GR,BI$271,FALSE),'csapat-ranglista'!$A:$CC,BI$272,FALSE)/4),0)</f>
        <v>0</v>
      </c>
      <c r="BJ167" s="226">
        <f>IFERROR(IF(RIGHT(VLOOKUP($A167,csapatok!$A:$GR,BJ$271,FALSE),5)="Csere",VLOOKUP(LEFT(VLOOKUP($A167,csapatok!$A:$GR,BJ$271,FALSE),LEN(VLOOKUP($A167,csapatok!$A:$GR,BJ$271,FALSE))-6),'csapat-ranglista'!$A:$CC,BJ$272,FALSE)/8,VLOOKUP(VLOOKUP($A167,csapatok!$A:$GR,BJ$271,FALSE),'csapat-ranglista'!$A:$CC,BJ$272,FALSE)/4),0)</f>
        <v>0</v>
      </c>
      <c r="BK167" s="226">
        <f>IFERROR(IF(RIGHT(VLOOKUP($A167,csapatok!$A:$GR,BK$271,FALSE),5)="Csere",VLOOKUP(LEFT(VLOOKUP($A167,csapatok!$A:$GR,BK$271,FALSE),LEN(VLOOKUP($A167,csapatok!$A:$GR,BK$271,FALSE))-6),'csapat-ranglista'!$A:$CC,BK$272,FALSE)/8,VLOOKUP(VLOOKUP($A167,csapatok!$A:$GR,BK$271,FALSE),'csapat-ranglista'!$A:$CC,BK$272,FALSE)/4),0)</f>
        <v>0</v>
      </c>
      <c r="BL167" s="226">
        <f>IFERROR(IF(RIGHT(VLOOKUP($A167,csapatok!$A:$GR,BL$271,FALSE),5)="Csere",VLOOKUP(LEFT(VLOOKUP($A167,csapatok!$A:$GR,BL$271,FALSE),LEN(VLOOKUP($A167,csapatok!$A:$GR,BL$271,FALSE))-6),'csapat-ranglista'!$A:$CC,BL$272,FALSE)/8,VLOOKUP(VLOOKUP($A167,csapatok!$A:$GR,BL$271,FALSE),'csapat-ranglista'!$A:$CC,BL$272,FALSE)/4),0)</f>
        <v>0</v>
      </c>
      <c r="BM167" s="226">
        <f>IFERROR(IF(RIGHT(VLOOKUP($A167,csapatok!$A:$GR,BM$271,FALSE),5)="Csere",VLOOKUP(LEFT(VLOOKUP($A167,csapatok!$A:$GR,BM$271,FALSE),LEN(VLOOKUP($A167,csapatok!$A:$GR,BM$271,FALSE))-6),'csapat-ranglista'!$A:$CC,BM$272,FALSE)/8,VLOOKUP(VLOOKUP($A167,csapatok!$A:$GR,BM$271,FALSE),'csapat-ranglista'!$A:$CC,BM$272,FALSE)/4),0)</f>
        <v>0</v>
      </c>
      <c r="BN167" s="226">
        <f>IFERROR(IF(RIGHT(VLOOKUP($A167,csapatok!$A:$GR,BN$271,FALSE),5)="Csere",VLOOKUP(LEFT(VLOOKUP($A167,csapatok!$A:$GR,BN$271,FALSE),LEN(VLOOKUP($A167,csapatok!$A:$GR,BN$271,FALSE))-6),'csapat-ranglista'!$A:$CC,BN$272,FALSE)/8,VLOOKUP(VLOOKUP($A167,csapatok!$A:$GR,BN$271,FALSE),'csapat-ranglista'!$A:$CC,BN$272,FALSE)/4),0)</f>
        <v>0</v>
      </c>
      <c r="BO167" s="226">
        <f>IFERROR(IF(RIGHT(VLOOKUP($A167,csapatok!$A:$GR,BO$271,FALSE),5)="Csere",VLOOKUP(LEFT(VLOOKUP($A167,csapatok!$A:$GR,BO$271,FALSE),LEN(VLOOKUP($A167,csapatok!$A:$GR,BO$271,FALSE))-6),'csapat-ranglista'!$A:$CC,BO$272,FALSE)/8,VLOOKUP(VLOOKUP($A167,csapatok!$A:$GR,BO$271,FALSE),'csapat-ranglista'!$A:$CC,BO$272,FALSE)/4),0)</f>
        <v>0</v>
      </c>
      <c r="BP167" s="226">
        <f>IFERROR(IF(RIGHT(VLOOKUP($A167,csapatok!$A:$GR,BP$271,FALSE),5)="Csere",VLOOKUP(LEFT(VLOOKUP($A167,csapatok!$A:$GR,BP$271,FALSE),LEN(VLOOKUP($A167,csapatok!$A:$GR,BP$271,FALSE))-6),'csapat-ranglista'!$A:$CC,BP$272,FALSE)/8,VLOOKUP(VLOOKUP($A167,csapatok!$A:$GR,BP$271,FALSE),'csapat-ranglista'!$A:$CC,BP$272,FALSE)/4),0)</f>
        <v>0</v>
      </c>
      <c r="BQ167" s="226">
        <f>IFERROR(IF(RIGHT(VLOOKUP($A167,csapatok!$A:$GR,BQ$271,FALSE),5)="Csere",VLOOKUP(LEFT(VLOOKUP($A167,csapatok!$A:$GR,BQ$271,FALSE),LEN(VLOOKUP($A167,csapatok!$A:$GR,BQ$271,FALSE))-6),'csapat-ranglista'!$A:$CC,BQ$272,FALSE)/8,VLOOKUP(VLOOKUP($A167,csapatok!$A:$GR,BQ$271,FALSE),'csapat-ranglista'!$A:$CC,BQ$272,FALSE)/4),0)</f>
        <v>0</v>
      </c>
      <c r="BR167" s="226">
        <f>IFERROR(IF(RIGHT(VLOOKUP($A167,csapatok!$A:$GR,BR$271,FALSE),5)="Csere",VLOOKUP(LEFT(VLOOKUP($A167,csapatok!$A:$GR,BR$271,FALSE),LEN(VLOOKUP($A167,csapatok!$A:$GR,BR$271,FALSE))-6),'csapat-ranglista'!$A:$CC,BR$272,FALSE)/8,VLOOKUP(VLOOKUP($A167,csapatok!$A:$GR,BR$271,FALSE),'csapat-ranglista'!$A:$CC,BR$272,FALSE)/4),0)</f>
        <v>0</v>
      </c>
      <c r="BS167" s="226">
        <f>IFERROR(IF(RIGHT(VLOOKUP($A167,csapatok!$A:$GR,BS$271,FALSE),5)="Csere",VLOOKUP(LEFT(VLOOKUP($A167,csapatok!$A:$GR,BS$271,FALSE),LEN(VLOOKUP($A167,csapatok!$A:$GR,BS$271,FALSE))-6),'csapat-ranglista'!$A:$CC,BS$272,FALSE)/8,VLOOKUP(VLOOKUP($A167,csapatok!$A:$GR,BS$271,FALSE),'csapat-ranglista'!$A:$CC,BS$272,FALSE)/4),0)</f>
        <v>0</v>
      </c>
      <c r="BT167" s="226">
        <f>IFERROR(IF(RIGHT(VLOOKUP($A167,csapatok!$A:$GR,BT$271,FALSE),5)="Csere",VLOOKUP(LEFT(VLOOKUP($A167,csapatok!$A:$GR,BT$271,FALSE),LEN(VLOOKUP($A167,csapatok!$A:$GR,BT$271,FALSE))-6),'csapat-ranglista'!$A:$CC,BT$272,FALSE)/8,VLOOKUP(VLOOKUP($A167,csapatok!$A:$GR,BT$271,FALSE),'csapat-ranglista'!$A:$CC,BT$272,FALSE)/4),0)</f>
        <v>0</v>
      </c>
      <c r="BU167" s="226">
        <f>IFERROR(IF(RIGHT(VLOOKUP($A167,csapatok!$A:$GR,BU$271,FALSE),5)="Csere",VLOOKUP(LEFT(VLOOKUP($A167,csapatok!$A:$GR,BU$271,FALSE),LEN(VLOOKUP($A167,csapatok!$A:$GR,BU$271,FALSE))-6),'csapat-ranglista'!$A:$CC,BU$272,FALSE)/8,VLOOKUP(VLOOKUP($A167,csapatok!$A:$GR,BU$271,FALSE),'csapat-ranglista'!$A:$CC,BU$272,FALSE)/4),0)</f>
        <v>0</v>
      </c>
      <c r="BV167" s="226">
        <f>IFERROR(IF(RIGHT(VLOOKUP($A167,csapatok!$A:$GR,BV$271,FALSE),5)="Csere",VLOOKUP(LEFT(VLOOKUP($A167,csapatok!$A:$GR,BV$271,FALSE),LEN(VLOOKUP($A167,csapatok!$A:$GR,BV$271,FALSE))-6),'csapat-ranglista'!$A:$CC,BV$272,FALSE)/8,VLOOKUP(VLOOKUP($A167,csapatok!$A:$GR,BV$271,FALSE),'csapat-ranglista'!$A:$CC,BV$272,FALSE)/4),0)</f>
        <v>0</v>
      </c>
      <c r="BW167" s="226">
        <f>IFERROR(IF(RIGHT(VLOOKUP($A167,csapatok!$A:$GR,BW$271,FALSE),5)="Csere",VLOOKUP(LEFT(VLOOKUP($A167,csapatok!$A:$GR,BW$271,FALSE),LEN(VLOOKUP($A167,csapatok!$A:$GR,BW$271,FALSE))-6),'csapat-ranglista'!$A:$CC,BW$272,FALSE)/8,VLOOKUP(VLOOKUP($A167,csapatok!$A:$GR,BW$271,FALSE),'csapat-ranglista'!$A:$CC,BW$272,FALSE)/4),0)</f>
        <v>0</v>
      </c>
      <c r="BX167" s="226">
        <f>IFERROR(IF(RIGHT(VLOOKUP($A167,csapatok!$A:$GR,BX$271,FALSE),5)="Csere",VLOOKUP(LEFT(VLOOKUP($A167,csapatok!$A:$GR,BX$271,FALSE),LEN(VLOOKUP($A167,csapatok!$A:$GR,BX$271,FALSE))-6),'csapat-ranglista'!$A:$CC,BX$272,FALSE)/8,VLOOKUP(VLOOKUP($A167,csapatok!$A:$GR,BX$271,FALSE),'csapat-ranglista'!$A:$CC,BX$272,FALSE)/4),0)</f>
        <v>0</v>
      </c>
      <c r="BY167" s="226">
        <f>IFERROR(IF(RIGHT(VLOOKUP($A167,csapatok!$A:$GR,BY$271,FALSE),5)="Csere",VLOOKUP(LEFT(VLOOKUP($A167,csapatok!$A:$GR,BY$271,FALSE),LEN(VLOOKUP($A167,csapatok!$A:$GR,BY$271,FALSE))-6),'csapat-ranglista'!$A:$CC,BY$272,FALSE)/8,VLOOKUP(VLOOKUP($A167,csapatok!$A:$GR,BY$271,FALSE),'csapat-ranglista'!$A:$CC,BY$272,FALSE)/4),0)</f>
        <v>0</v>
      </c>
      <c r="BZ167" s="226">
        <f>IFERROR(IF(RIGHT(VLOOKUP($A167,csapatok!$A:$GR,BZ$271,FALSE),5)="Csere",VLOOKUP(LEFT(VLOOKUP($A167,csapatok!$A:$GR,BZ$271,FALSE),LEN(VLOOKUP($A167,csapatok!$A:$GR,BZ$271,FALSE))-6),'csapat-ranglista'!$A:$CC,BZ$272,FALSE)/8,VLOOKUP(VLOOKUP($A167,csapatok!$A:$GR,BZ$271,FALSE),'csapat-ranglista'!$A:$CC,BZ$272,FALSE)/4),0)</f>
        <v>0</v>
      </c>
      <c r="CA167" s="226">
        <f>IFERROR(IF(RIGHT(VLOOKUP($A167,csapatok!$A:$GR,CA$271,FALSE),5)="Csere",VLOOKUP(LEFT(VLOOKUP($A167,csapatok!$A:$GR,CA$271,FALSE),LEN(VLOOKUP($A167,csapatok!$A:$GR,CA$271,FALSE))-6),'csapat-ranglista'!$A:$CC,CA$272,FALSE)/8,VLOOKUP(VLOOKUP($A167,csapatok!$A:$GR,CA$271,FALSE),'csapat-ranglista'!$A:$CC,CA$272,FALSE)/4),0)</f>
        <v>0</v>
      </c>
      <c r="CB167" s="226">
        <f>IFERROR(IF(RIGHT(VLOOKUP($A167,csapatok!$A:$GR,CB$271,FALSE),5)="Csere",VLOOKUP(LEFT(VLOOKUP($A167,csapatok!$A:$GR,CB$271,FALSE),LEN(VLOOKUP($A167,csapatok!$A:$GR,CB$271,FALSE))-6),'csapat-ranglista'!$A:$CC,CB$272,FALSE)/8,VLOOKUP(VLOOKUP($A167,csapatok!$A:$GR,CB$271,FALSE),'csapat-ranglista'!$A:$CC,CB$272,FALSE)/4),0)</f>
        <v>0</v>
      </c>
      <c r="CC167" s="226">
        <f>IFERROR(IF(RIGHT(VLOOKUP($A167,csapatok!$A:$GR,CC$271,FALSE),5)="Csere",VLOOKUP(LEFT(VLOOKUP($A167,csapatok!$A:$GR,CC$271,FALSE),LEN(VLOOKUP($A167,csapatok!$A:$GR,CC$271,FALSE))-6),'csapat-ranglista'!$A:$CC,CC$272,FALSE)/8,VLOOKUP(VLOOKUP($A167,csapatok!$A:$GR,CC$271,FALSE),'csapat-ranglista'!$A:$CC,CC$272,FALSE)/4),0)</f>
        <v>0</v>
      </c>
      <c r="CD167" s="226">
        <f>IFERROR(IF(RIGHT(VLOOKUP($A167,csapatok!$A:$GR,CD$271,FALSE),5)="Csere",VLOOKUP(LEFT(VLOOKUP($A167,csapatok!$A:$GR,CD$271,FALSE),LEN(VLOOKUP($A167,csapatok!$A:$GR,CD$271,FALSE))-6),'csapat-ranglista'!$A:$CC,CD$272,FALSE)/8,VLOOKUP(VLOOKUP($A167,csapatok!$A:$GR,CD$271,FALSE),'csapat-ranglista'!$A:$CC,CD$272,FALSE)/4),0)</f>
        <v>0</v>
      </c>
      <c r="CE167" s="226">
        <f>IFERROR(IF(RIGHT(VLOOKUP($A167,csapatok!$A:$GR,CE$271,FALSE),5)="Csere",VLOOKUP(LEFT(VLOOKUP($A167,csapatok!$A:$GR,CE$271,FALSE),LEN(VLOOKUP($A167,csapatok!$A:$GR,CE$271,FALSE))-6),'csapat-ranglista'!$A:$CC,CE$272,FALSE)/8,VLOOKUP(VLOOKUP($A167,csapatok!$A:$GR,CE$271,FALSE),'csapat-ranglista'!$A:$CC,CE$272,FALSE)/4),0)</f>
        <v>0</v>
      </c>
      <c r="CF167" s="226">
        <f>IFERROR(IF(RIGHT(VLOOKUP($A167,csapatok!$A:$GR,CF$271,FALSE),5)="Csere",VLOOKUP(LEFT(VLOOKUP($A167,csapatok!$A:$GR,CF$271,FALSE),LEN(VLOOKUP($A167,csapatok!$A:$GR,CF$271,FALSE))-6),'csapat-ranglista'!$A:$CC,CF$272,FALSE)/8,VLOOKUP(VLOOKUP($A167,csapatok!$A:$GR,CF$271,FALSE),'csapat-ranglista'!$A:$CC,CF$272,FALSE)/4),0)</f>
        <v>0</v>
      </c>
      <c r="CG167" s="226">
        <f>IFERROR(IF(RIGHT(VLOOKUP($A167,csapatok!$A:$GR,CG$271,FALSE),5)="Csere",VLOOKUP(LEFT(VLOOKUP($A167,csapatok!$A:$GR,CG$271,FALSE),LEN(VLOOKUP($A167,csapatok!$A:$GR,CG$271,FALSE))-6),'csapat-ranglista'!$A:$CC,CG$272,FALSE)/8,VLOOKUP(VLOOKUP($A167,csapatok!$A:$GR,CG$271,FALSE),'csapat-ranglista'!$A:$CC,CG$272,FALSE)/4),0)</f>
        <v>0</v>
      </c>
      <c r="CH167" s="226">
        <f>IFERROR(IF(RIGHT(VLOOKUP($A167,csapatok!$A:$GR,CH$271,FALSE),5)="Csere",VLOOKUP(LEFT(VLOOKUP($A167,csapatok!$A:$GR,CH$271,FALSE),LEN(VLOOKUP($A167,csapatok!$A:$GR,CH$271,FALSE))-6),'csapat-ranglista'!$A:$CC,CH$272,FALSE)/8,VLOOKUP(VLOOKUP($A167,csapatok!$A:$GR,CH$271,FALSE),'csapat-ranglista'!$A:$CC,CH$272,FALSE)/4),0)</f>
        <v>0</v>
      </c>
      <c r="CI167" s="226">
        <f>IFERROR(IF(RIGHT(VLOOKUP($A167,csapatok!$A:$GR,CI$271,FALSE),5)="Csere",VLOOKUP(LEFT(VLOOKUP($A167,csapatok!$A:$GR,CI$271,FALSE),LEN(VLOOKUP($A167,csapatok!$A:$GR,CI$271,FALSE))-6),'csapat-ranglista'!$A:$CC,CI$272,FALSE)/8,VLOOKUP(VLOOKUP($A167,csapatok!$A:$GR,CI$271,FALSE),'csapat-ranglista'!$A:$CC,CI$272,FALSE)/4),0)</f>
        <v>0</v>
      </c>
      <c r="CJ167" s="227">
        <f>versenyek!$IQ$11*IFERROR(VLOOKUP(VLOOKUP($A167,versenyek!IP:IR,3,FALSE),szabalyok!$A$16:$B$23,2,FALSE)/4,0)</f>
        <v>0</v>
      </c>
      <c r="CK167" s="227">
        <f>versenyek!$IT$11*IFERROR(VLOOKUP(VLOOKUP($A167,versenyek!IS:IU,3,FALSE),szabalyok!$A$16:$B$23,2,FALSE)/4,0)</f>
        <v>0</v>
      </c>
      <c r="CL167" s="226"/>
      <c r="CM167" s="250">
        <f t="shared" si="6"/>
        <v>0</v>
      </c>
    </row>
    <row r="168" spans="1:91">
      <c r="A168" s="32" t="s">
        <v>338</v>
      </c>
      <c r="B168" s="133">
        <v>32325</v>
      </c>
      <c r="C168" s="133" t="str">
        <f t="shared" si="8"/>
        <v>felnőtt</v>
      </c>
      <c r="D168" s="32" t="s">
        <v>101</v>
      </c>
      <c r="E168" s="47"/>
      <c r="F168" s="32">
        <v>0</v>
      </c>
      <c r="G168" s="32">
        <v>0</v>
      </c>
      <c r="H168" s="32">
        <v>0</v>
      </c>
      <c r="I168" s="32">
        <v>0</v>
      </c>
      <c r="J168" s="32">
        <v>0</v>
      </c>
      <c r="K168" s="32">
        <v>0</v>
      </c>
      <c r="L168" s="32">
        <v>0</v>
      </c>
      <c r="M168" s="32">
        <v>0</v>
      </c>
      <c r="N168" s="32">
        <v>0</v>
      </c>
      <c r="O168" s="32">
        <v>0</v>
      </c>
      <c r="P168" s="32">
        <v>0</v>
      </c>
      <c r="Q168" s="32">
        <v>0</v>
      </c>
      <c r="R168" s="32">
        <v>1.7567697761050776</v>
      </c>
      <c r="S168" s="32">
        <v>0</v>
      </c>
      <c r="T168" s="32">
        <v>0</v>
      </c>
      <c r="U168" s="32">
        <v>0</v>
      </c>
      <c r="V168" s="32">
        <v>0</v>
      </c>
      <c r="W168" s="32">
        <v>0</v>
      </c>
      <c r="X168" s="32">
        <f>IFERROR(IF(RIGHT(VLOOKUP($A168,csapatok!$A:$BL,X$271,FALSE),5)="Csere",VLOOKUP(LEFT(VLOOKUP($A168,csapatok!$A:$BL,X$271,FALSE),LEN(VLOOKUP($A168,csapatok!$A:$BL,X$271,FALSE))-6),'csapat-ranglista'!$A:$CC,X$272,FALSE)/8,VLOOKUP(VLOOKUP($A168,csapatok!$A:$BL,X$271,FALSE),'csapat-ranglista'!$A:$CC,X$272,FALSE)/4),0)</f>
        <v>0</v>
      </c>
      <c r="Y168" s="32">
        <f>IFERROR(IF(RIGHT(VLOOKUP($A168,csapatok!$A:$BL,Y$271,FALSE),5)="Csere",VLOOKUP(LEFT(VLOOKUP($A168,csapatok!$A:$BL,Y$271,FALSE),LEN(VLOOKUP($A168,csapatok!$A:$BL,Y$271,FALSE))-6),'csapat-ranglista'!$A:$CC,Y$272,FALSE)/8,VLOOKUP(VLOOKUP($A168,csapatok!$A:$BL,Y$271,FALSE),'csapat-ranglista'!$A:$CC,Y$272,FALSE)/4),0)</f>
        <v>0</v>
      </c>
      <c r="Z168" s="32">
        <f>IFERROR(IF(RIGHT(VLOOKUP($A168,csapatok!$A:$BL,Z$271,FALSE),5)="Csere",VLOOKUP(LEFT(VLOOKUP($A168,csapatok!$A:$BL,Z$271,FALSE),LEN(VLOOKUP($A168,csapatok!$A:$BL,Z$271,FALSE))-6),'csapat-ranglista'!$A:$CC,Z$272,FALSE)/8,VLOOKUP(VLOOKUP($A168,csapatok!$A:$BL,Z$271,FALSE),'csapat-ranglista'!$A:$CC,Z$272,FALSE)/4),0)</f>
        <v>0</v>
      </c>
      <c r="AA168" s="32">
        <f>IFERROR(IF(RIGHT(VLOOKUP($A168,csapatok!$A:$BL,AA$271,FALSE),5)="Csere",VLOOKUP(LEFT(VLOOKUP($A168,csapatok!$A:$BL,AA$271,FALSE),LEN(VLOOKUP($A168,csapatok!$A:$BL,AA$271,FALSE))-6),'csapat-ranglista'!$A:$CC,AA$272,FALSE)/8,VLOOKUP(VLOOKUP($A168,csapatok!$A:$BL,AA$271,FALSE),'csapat-ranglista'!$A:$CC,AA$272,FALSE)/4),0)</f>
        <v>0</v>
      </c>
      <c r="AB168" s="226">
        <f>IFERROR(IF(RIGHT(VLOOKUP($A168,csapatok!$A:$BL,AB$271,FALSE),5)="Csere",VLOOKUP(LEFT(VLOOKUP($A168,csapatok!$A:$BL,AB$271,FALSE),LEN(VLOOKUP($A168,csapatok!$A:$BL,AB$271,FALSE))-6),'csapat-ranglista'!$A:$CC,AB$272,FALSE)/8,VLOOKUP(VLOOKUP($A168,csapatok!$A:$BL,AB$271,FALSE),'csapat-ranglista'!$A:$CC,AB$272,FALSE)/4),0)</f>
        <v>0</v>
      </c>
      <c r="AC168" s="226">
        <f>IFERROR(IF(RIGHT(VLOOKUP($A168,csapatok!$A:$BL,AC$271,FALSE),5)="Csere",VLOOKUP(LEFT(VLOOKUP($A168,csapatok!$A:$BL,AC$271,FALSE),LEN(VLOOKUP($A168,csapatok!$A:$BL,AC$271,FALSE))-6),'csapat-ranglista'!$A:$CC,AC$272,FALSE)/8,VLOOKUP(VLOOKUP($A168,csapatok!$A:$BL,AC$271,FALSE),'csapat-ranglista'!$A:$CC,AC$272,FALSE)/4),0)</f>
        <v>0</v>
      </c>
      <c r="AD168" s="226">
        <f>IFERROR(IF(RIGHT(VLOOKUP($A168,csapatok!$A:$BL,AD$271,FALSE),5)="Csere",VLOOKUP(LEFT(VLOOKUP($A168,csapatok!$A:$BL,AD$271,FALSE),LEN(VLOOKUP($A168,csapatok!$A:$BL,AD$271,FALSE))-6),'csapat-ranglista'!$A:$CC,AD$272,FALSE)/8,VLOOKUP(VLOOKUP($A168,csapatok!$A:$BL,AD$271,FALSE),'csapat-ranglista'!$A:$CC,AD$272,FALSE)/4),0)</f>
        <v>0</v>
      </c>
      <c r="AE168" s="226">
        <f>IFERROR(IF(RIGHT(VLOOKUP($A168,csapatok!$A:$BL,AE$271,FALSE),5)="Csere",VLOOKUP(LEFT(VLOOKUP($A168,csapatok!$A:$BL,AE$271,FALSE),LEN(VLOOKUP($A168,csapatok!$A:$BL,AE$271,FALSE))-6),'csapat-ranglista'!$A:$CC,AE$272,FALSE)/8,VLOOKUP(VLOOKUP($A168,csapatok!$A:$BL,AE$271,FALSE),'csapat-ranglista'!$A:$CC,AE$272,FALSE)/4),0)</f>
        <v>0</v>
      </c>
      <c r="AF168" s="226">
        <f>IFERROR(IF(RIGHT(VLOOKUP($A168,csapatok!$A:$BL,AF$271,FALSE),5)="Csere",VLOOKUP(LEFT(VLOOKUP($A168,csapatok!$A:$BL,AF$271,FALSE),LEN(VLOOKUP($A168,csapatok!$A:$BL,AF$271,FALSE))-6),'csapat-ranglista'!$A:$CC,AF$272,FALSE)/8,VLOOKUP(VLOOKUP($A168,csapatok!$A:$BL,AF$271,FALSE),'csapat-ranglista'!$A:$CC,AF$272,FALSE)/4),0)</f>
        <v>0</v>
      </c>
      <c r="AG168" s="226">
        <f>IFERROR(IF(RIGHT(VLOOKUP($A168,csapatok!$A:$BL,AG$271,FALSE),5)="Csere",VLOOKUP(LEFT(VLOOKUP($A168,csapatok!$A:$BL,AG$271,FALSE),LEN(VLOOKUP($A168,csapatok!$A:$BL,AG$271,FALSE))-6),'csapat-ranglista'!$A:$CC,AG$272,FALSE)/8,VLOOKUP(VLOOKUP($A168,csapatok!$A:$BL,AG$271,FALSE),'csapat-ranglista'!$A:$CC,AG$272,FALSE)/4),0)</f>
        <v>0</v>
      </c>
      <c r="AH168" s="226">
        <f>IFERROR(IF(RIGHT(VLOOKUP($A168,csapatok!$A:$BL,AH$271,FALSE),5)="Csere",VLOOKUP(LEFT(VLOOKUP($A168,csapatok!$A:$BL,AH$271,FALSE),LEN(VLOOKUP($A168,csapatok!$A:$BL,AH$271,FALSE))-6),'csapat-ranglista'!$A:$CC,AH$272,FALSE)/8,VLOOKUP(VLOOKUP($A168,csapatok!$A:$BL,AH$271,FALSE),'csapat-ranglista'!$A:$CC,AH$272,FALSE)/4),0)</f>
        <v>0</v>
      </c>
      <c r="AI168" s="226">
        <f>IFERROR(IF(RIGHT(VLOOKUP($A168,csapatok!$A:$BL,AI$271,FALSE),5)="Csere",VLOOKUP(LEFT(VLOOKUP($A168,csapatok!$A:$BL,AI$271,FALSE),LEN(VLOOKUP($A168,csapatok!$A:$BL,AI$271,FALSE))-6),'csapat-ranglista'!$A:$CC,AI$272,FALSE)/8,VLOOKUP(VLOOKUP($A168,csapatok!$A:$BL,AI$271,FALSE),'csapat-ranglista'!$A:$CC,AI$272,FALSE)/4),0)</f>
        <v>0</v>
      </c>
      <c r="AJ168" s="226">
        <f>IFERROR(IF(RIGHT(VLOOKUP($A168,csapatok!$A:$BL,AJ$271,FALSE),5)="Csere",VLOOKUP(LEFT(VLOOKUP($A168,csapatok!$A:$BL,AJ$271,FALSE),LEN(VLOOKUP($A168,csapatok!$A:$BL,AJ$271,FALSE))-6),'csapat-ranglista'!$A:$CC,AJ$272,FALSE)/8,VLOOKUP(VLOOKUP($A168,csapatok!$A:$BL,AJ$271,FALSE),'csapat-ranglista'!$A:$CC,AJ$272,FALSE)/2),0)</f>
        <v>0</v>
      </c>
      <c r="AK168" s="226">
        <f>IFERROR(IF(RIGHT(VLOOKUP($A168,csapatok!$A:$CN,AK$271,FALSE),5)="Csere",VLOOKUP(LEFT(VLOOKUP($A168,csapatok!$A:$CN,AK$271,FALSE),LEN(VLOOKUP($A168,csapatok!$A:$CN,AK$271,FALSE))-6),'csapat-ranglista'!$A:$CC,AK$272,FALSE)/8,VLOOKUP(VLOOKUP($A168,csapatok!$A:$CN,AK$271,FALSE),'csapat-ranglista'!$A:$CC,AK$272,FALSE)/4),0)</f>
        <v>0</v>
      </c>
      <c r="AL168" s="226">
        <f>IFERROR(IF(RIGHT(VLOOKUP($A168,csapatok!$A:$CN,AL$271,FALSE),5)="Csere",VLOOKUP(LEFT(VLOOKUP($A168,csapatok!$A:$CN,AL$271,FALSE),LEN(VLOOKUP($A168,csapatok!$A:$CN,AL$271,FALSE))-6),'csapat-ranglista'!$A:$CC,AL$272,FALSE)/8,VLOOKUP(VLOOKUP($A168,csapatok!$A:$CN,AL$271,FALSE),'csapat-ranglista'!$A:$CC,AL$272,FALSE)/4),0)</f>
        <v>0</v>
      </c>
      <c r="AM168" s="226">
        <f>IFERROR(IF(RIGHT(VLOOKUP($A168,csapatok!$A:$CN,AM$271,FALSE),5)="Csere",VLOOKUP(LEFT(VLOOKUP($A168,csapatok!$A:$CN,AM$271,FALSE),LEN(VLOOKUP($A168,csapatok!$A:$CN,AM$271,FALSE))-6),'csapat-ranglista'!$A:$CC,AM$272,FALSE)/8,VLOOKUP(VLOOKUP($A168,csapatok!$A:$CN,AM$271,FALSE),'csapat-ranglista'!$A:$CC,AM$272,FALSE)/4),0)</f>
        <v>0</v>
      </c>
      <c r="AN168" s="226">
        <f>IFERROR(IF(RIGHT(VLOOKUP($A168,csapatok!$A:$CN,AN$271,FALSE),5)="Csere",VLOOKUP(LEFT(VLOOKUP($A168,csapatok!$A:$CN,AN$271,FALSE),LEN(VLOOKUP($A168,csapatok!$A:$CN,AN$271,FALSE))-6),'csapat-ranglista'!$A:$CC,AN$272,FALSE)/8,VLOOKUP(VLOOKUP($A168,csapatok!$A:$CN,AN$271,FALSE),'csapat-ranglista'!$A:$CC,AN$272,FALSE)/4),0)</f>
        <v>0</v>
      </c>
      <c r="AO168" s="226">
        <f>IFERROR(IF(RIGHT(VLOOKUP($A168,csapatok!$A:$CN,AO$271,FALSE),5)="Csere",VLOOKUP(LEFT(VLOOKUP($A168,csapatok!$A:$CN,AO$271,FALSE),LEN(VLOOKUP($A168,csapatok!$A:$CN,AO$271,FALSE))-6),'csapat-ranglista'!$A:$CC,AO$272,FALSE)/8,VLOOKUP(VLOOKUP($A168,csapatok!$A:$CN,AO$271,FALSE),'csapat-ranglista'!$A:$CC,AO$272,FALSE)/4),0)</f>
        <v>0</v>
      </c>
      <c r="AP168" s="226">
        <f>IFERROR(IF(RIGHT(VLOOKUP($A168,csapatok!$A:$CN,AP$271,FALSE),5)="Csere",VLOOKUP(LEFT(VLOOKUP($A168,csapatok!$A:$CN,AP$271,FALSE),LEN(VLOOKUP($A168,csapatok!$A:$CN,AP$271,FALSE))-6),'csapat-ranglista'!$A:$CC,AP$272,FALSE)/8,VLOOKUP(VLOOKUP($A168,csapatok!$A:$CN,AP$271,FALSE),'csapat-ranglista'!$A:$CC,AP$272,FALSE)/4),0)</f>
        <v>0</v>
      </c>
      <c r="AQ168" s="226">
        <f>IFERROR(IF(RIGHT(VLOOKUP($A168,csapatok!$A:$CN,AQ$271,FALSE),5)="Csere",VLOOKUP(LEFT(VLOOKUP($A168,csapatok!$A:$CN,AQ$271,FALSE),LEN(VLOOKUP($A168,csapatok!$A:$CN,AQ$271,FALSE))-6),'csapat-ranglista'!$A:$CC,AQ$272,FALSE)/8,VLOOKUP(VLOOKUP($A168,csapatok!$A:$CN,AQ$271,FALSE),'csapat-ranglista'!$A:$CC,AQ$272,FALSE)/4),0)</f>
        <v>0</v>
      </c>
      <c r="AR168" s="226">
        <f>IFERROR(IF(RIGHT(VLOOKUP($A168,csapatok!$A:$CN,AR$271,FALSE),5)="Csere",VLOOKUP(LEFT(VLOOKUP($A168,csapatok!$A:$CN,AR$271,FALSE),LEN(VLOOKUP($A168,csapatok!$A:$CN,AR$271,FALSE))-6),'csapat-ranglista'!$A:$CC,AR$272,FALSE)/8,VLOOKUP(VLOOKUP($A168,csapatok!$A:$CN,AR$271,FALSE),'csapat-ranglista'!$A:$CC,AR$272,FALSE)/4),0)</f>
        <v>0</v>
      </c>
      <c r="AS168" s="226">
        <f>IFERROR(IF(RIGHT(VLOOKUP($A168,csapatok!$A:$CN,AS$271,FALSE),5)="Csere",VLOOKUP(LEFT(VLOOKUP($A168,csapatok!$A:$CN,AS$271,FALSE),LEN(VLOOKUP($A168,csapatok!$A:$CN,AS$271,FALSE))-6),'csapat-ranglista'!$A:$CC,AS$272,FALSE)/8,VLOOKUP(VLOOKUP($A168,csapatok!$A:$CN,AS$271,FALSE),'csapat-ranglista'!$A:$CC,AS$272,FALSE)/4),0)</f>
        <v>0</v>
      </c>
      <c r="AT168" s="226">
        <f>IFERROR(IF(RIGHT(VLOOKUP($A168,csapatok!$A:$CN,AT$271,FALSE),5)="Csere",VLOOKUP(LEFT(VLOOKUP($A168,csapatok!$A:$CN,AT$271,FALSE),LEN(VLOOKUP($A168,csapatok!$A:$CN,AT$271,FALSE))-6),'csapat-ranglista'!$A:$CC,AT$272,FALSE)/8,VLOOKUP(VLOOKUP($A168,csapatok!$A:$CN,AT$271,FALSE),'csapat-ranglista'!$A:$CC,AT$272,FALSE)/4),0)</f>
        <v>0</v>
      </c>
      <c r="AU168" s="226">
        <f>IFERROR(IF(RIGHT(VLOOKUP($A168,csapatok!$A:$CN,AU$271,FALSE),5)="Csere",VLOOKUP(LEFT(VLOOKUP($A168,csapatok!$A:$CN,AU$271,FALSE),LEN(VLOOKUP($A168,csapatok!$A:$CN,AU$271,FALSE))-6),'csapat-ranglista'!$A:$CC,AU$272,FALSE)/8,VLOOKUP(VLOOKUP($A168,csapatok!$A:$CN,AU$271,FALSE),'csapat-ranglista'!$A:$CC,AU$272,FALSE)/4),0)</f>
        <v>0</v>
      </c>
      <c r="AV168" s="226">
        <f>IFERROR(IF(RIGHT(VLOOKUP($A168,csapatok!$A:$CN,AV$271,FALSE),5)="Csere",VLOOKUP(LEFT(VLOOKUP($A168,csapatok!$A:$CN,AV$271,FALSE),LEN(VLOOKUP($A168,csapatok!$A:$CN,AV$271,FALSE))-6),'csapat-ranglista'!$A:$CC,AV$272,FALSE)/8,VLOOKUP(VLOOKUP($A168,csapatok!$A:$CN,AV$271,FALSE),'csapat-ranglista'!$A:$CC,AV$272,FALSE)/4),0)</f>
        <v>0</v>
      </c>
      <c r="AW168" s="226">
        <f>IFERROR(IF(RIGHT(VLOOKUP($A168,csapatok!$A:$CN,AW$271,FALSE),5)="Csere",VLOOKUP(LEFT(VLOOKUP($A168,csapatok!$A:$CN,AW$271,FALSE),LEN(VLOOKUP($A168,csapatok!$A:$CN,AW$271,FALSE))-6),'csapat-ranglista'!$A:$CC,AW$272,FALSE)/8,VLOOKUP(VLOOKUP($A168,csapatok!$A:$CN,AW$271,FALSE),'csapat-ranglista'!$A:$CC,AW$272,FALSE)/4),0)</f>
        <v>0</v>
      </c>
      <c r="AX168" s="226">
        <f>IFERROR(IF(RIGHT(VLOOKUP($A168,csapatok!$A:$CN,AX$271,FALSE),5)="Csere",VLOOKUP(LEFT(VLOOKUP($A168,csapatok!$A:$CN,AX$271,FALSE),LEN(VLOOKUP($A168,csapatok!$A:$CN,AX$271,FALSE))-6),'csapat-ranglista'!$A:$CC,AX$272,FALSE)/8,VLOOKUP(VLOOKUP($A168,csapatok!$A:$CN,AX$271,FALSE),'csapat-ranglista'!$A:$CC,AX$272,FALSE)/4),0)</f>
        <v>0</v>
      </c>
      <c r="AY168" s="226">
        <f>IFERROR(IF(RIGHT(VLOOKUP($A168,csapatok!$A:$GR,AY$271,FALSE),5)="Csere",VLOOKUP(LEFT(VLOOKUP($A168,csapatok!$A:$GR,AY$271,FALSE),LEN(VLOOKUP($A168,csapatok!$A:$GR,AY$271,FALSE))-6),'csapat-ranglista'!$A:$CC,AY$272,FALSE)/8,VLOOKUP(VLOOKUP($A168,csapatok!$A:$GR,AY$271,FALSE),'csapat-ranglista'!$A:$CC,AY$272,FALSE)/4),0)</f>
        <v>0</v>
      </c>
      <c r="AZ168" s="226">
        <f>IFERROR(IF(RIGHT(VLOOKUP($A168,csapatok!$A:$GR,AZ$271,FALSE),5)="Csere",VLOOKUP(LEFT(VLOOKUP($A168,csapatok!$A:$GR,AZ$271,FALSE),LEN(VLOOKUP($A168,csapatok!$A:$GR,AZ$271,FALSE))-6),'csapat-ranglista'!$A:$CC,AZ$272,FALSE)/8,VLOOKUP(VLOOKUP($A168,csapatok!$A:$GR,AZ$271,FALSE),'csapat-ranglista'!$A:$CC,AZ$272,FALSE)/4),0)</f>
        <v>0</v>
      </c>
      <c r="BA168" s="226">
        <f>IFERROR(IF(RIGHT(VLOOKUP($A168,csapatok!$A:$GR,BA$271,FALSE),5)="Csere",VLOOKUP(LEFT(VLOOKUP($A168,csapatok!$A:$GR,BA$271,FALSE),LEN(VLOOKUP($A168,csapatok!$A:$GR,BA$271,FALSE))-6),'csapat-ranglista'!$A:$CC,BA$272,FALSE)/8,VLOOKUP(VLOOKUP($A168,csapatok!$A:$GR,BA$271,FALSE),'csapat-ranglista'!$A:$CC,BA$272,FALSE)/4),0)</f>
        <v>0</v>
      </c>
      <c r="BB168" s="226">
        <f>IFERROR(IF(RIGHT(VLOOKUP($A168,csapatok!$A:$GR,BB$271,FALSE),5)="Csere",VLOOKUP(LEFT(VLOOKUP($A168,csapatok!$A:$GR,BB$271,FALSE),LEN(VLOOKUP($A168,csapatok!$A:$GR,BB$271,FALSE))-6),'csapat-ranglista'!$A:$CC,BB$272,FALSE)/8,VLOOKUP(VLOOKUP($A168,csapatok!$A:$GR,BB$271,FALSE),'csapat-ranglista'!$A:$CC,BB$272,FALSE)/4),0)</f>
        <v>0</v>
      </c>
      <c r="BC168" s="227">
        <f>versenyek!$ES$11*IFERROR(VLOOKUP(VLOOKUP($A168,versenyek!ER:ET,3,FALSE),szabalyok!$A$16:$B$23,2,FALSE)/4,0)</f>
        <v>0</v>
      </c>
      <c r="BD168" s="227">
        <f>versenyek!$EV$11*IFERROR(VLOOKUP(VLOOKUP($A168,versenyek!EU:EW,3,FALSE),szabalyok!$A$16:$B$23,2,FALSE)/4,0)</f>
        <v>0</v>
      </c>
      <c r="BE168" s="226">
        <f>IFERROR(IF(RIGHT(VLOOKUP($A168,csapatok!$A:$GR,BE$271,FALSE),5)="Csere",VLOOKUP(LEFT(VLOOKUP($A168,csapatok!$A:$GR,BE$271,FALSE),LEN(VLOOKUP($A168,csapatok!$A:$GR,BE$271,FALSE))-6),'csapat-ranglista'!$A:$CC,BE$272,FALSE)/8,VLOOKUP(VLOOKUP($A168,csapatok!$A:$GR,BE$271,FALSE),'csapat-ranglista'!$A:$CC,BE$272,FALSE)/4),0)</f>
        <v>0</v>
      </c>
      <c r="BF168" s="226">
        <f>IFERROR(IF(RIGHT(VLOOKUP($A168,csapatok!$A:$GR,BF$271,FALSE),5)="Csere",VLOOKUP(LEFT(VLOOKUP($A168,csapatok!$A:$GR,BF$271,FALSE),LEN(VLOOKUP($A168,csapatok!$A:$GR,BF$271,FALSE))-6),'csapat-ranglista'!$A:$CC,BF$272,FALSE)/8,VLOOKUP(VLOOKUP($A168,csapatok!$A:$GR,BF$271,FALSE),'csapat-ranglista'!$A:$CC,BF$272,FALSE)/4),0)</f>
        <v>0</v>
      </c>
      <c r="BG168" s="226">
        <f>IFERROR(IF(RIGHT(VLOOKUP($A168,csapatok!$A:$GR,BG$271,FALSE),5)="Csere",VLOOKUP(LEFT(VLOOKUP($A168,csapatok!$A:$GR,BG$271,FALSE),LEN(VLOOKUP($A168,csapatok!$A:$GR,BG$271,FALSE))-6),'csapat-ranglista'!$A:$CC,BG$272,FALSE)/8,VLOOKUP(VLOOKUP($A168,csapatok!$A:$GR,BG$271,FALSE),'csapat-ranglista'!$A:$CC,BG$272,FALSE)/4),0)</f>
        <v>0</v>
      </c>
      <c r="BH168" s="226">
        <f>IFERROR(IF(RIGHT(VLOOKUP($A168,csapatok!$A:$GR,BH$271,FALSE),5)="Csere",VLOOKUP(LEFT(VLOOKUP($A168,csapatok!$A:$GR,BH$271,FALSE),LEN(VLOOKUP($A168,csapatok!$A:$GR,BH$271,FALSE))-6),'csapat-ranglista'!$A:$CC,BH$272,FALSE)/8,VLOOKUP(VLOOKUP($A168,csapatok!$A:$GR,BH$271,FALSE),'csapat-ranglista'!$A:$CC,BH$272,FALSE)/4),0)</f>
        <v>0</v>
      </c>
      <c r="BI168" s="226">
        <f>IFERROR(IF(RIGHT(VLOOKUP($A168,csapatok!$A:$GR,BI$271,FALSE),5)="Csere",VLOOKUP(LEFT(VLOOKUP($A168,csapatok!$A:$GR,BI$271,FALSE),LEN(VLOOKUP($A168,csapatok!$A:$GR,BI$271,FALSE))-6),'csapat-ranglista'!$A:$CC,BI$272,FALSE)/8,VLOOKUP(VLOOKUP($A168,csapatok!$A:$GR,BI$271,FALSE),'csapat-ranglista'!$A:$CC,BI$272,FALSE)/4),0)</f>
        <v>0</v>
      </c>
      <c r="BJ168" s="226">
        <f>IFERROR(IF(RIGHT(VLOOKUP($A168,csapatok!$A:$GR,BJ$271,FALSE),5)="Csere",VLOOKUP(LEFT(VLOOKUP($A168,csapatok!$A:$GR,BJ$271,FALSE),LEN(VLOOKUP($A168,csapatok!$A:$GR,BJ$271,FALSE))-6),'csapat-ranglista'!$A:$CC,BJ$272,FALSE)/8,VLOOKUP(VLOOKUP($A168,csapatok!$A:$GR,BJ$271,FALSE),'csapat-ranglista'!$A:$CC,BJ$272,FALSE)/4),0)</f>
        <v>0</v>
      </c>
      <c r="BK168" s="226">
        <f>IFERROR(IF(RIGHT(VLOOKUP($A168,csapatok!$A:$GR,BK$271,FALSE),5)="Csere",VLOOKUP(LEFT(VLOOKUP($A168,csapatok!$A:$GR,BK$271,FALSE),LEN(VLOOKUP($A168,csapatok!$A:$GR,BK$271,FALSE))-6),'csapat-ranglista'!$A:$CC,BK$272,FALSE)/8,VLOOKUP(VLOOKUP($A168,csapatok!$A:$GR,BK$271,FALSE),'csapat-ranglista'!$A:$CC,BK$272,FALSE)/4),0)</f>
        <v>0</v>
      </c>
      <c r="BL168" s="226">
        <f>IFERROR(IF(RIGHT(VLOOKUP($A168,csapatok!$A:$GR,BL$271,FALSE),5)="Csere",VLOOKUP(LEFT(VLOOKUP($A168,csapatok!$A:$GR,BL$271,FALSE),LEN(VLOOKUP($A168,csapatok!$A:$GR,BL$271,FALSE))-6),'csapat-ranglista'!$A:$CC,BL$272,FALSE)/8,VLOOKUP(VLOOKUP($A168,csapatok!$A:$GR,BL$271,FALSE),'csapat-ranglista'!$A:$CC,BL$272,FALSE)/4),0)</f>
        <v>0</v>
      </c>
      <c r="BM168" s="226">
        <f>IFERROR(IF(RIGHT(VLOOKUP($A168,csapatok!$A:$GR,BM$271,FALSE),5)="Csere",VLOOKUP(LEFT(VLOOKUP($A168,csapatok!$A:$GR,BM$271,FALSE),LEN(VLOOKUP($A168,csapatok!$A:$GR,BM$271,FALSE))-6),'csapat-ranglista'!$A:$CC,BM$272,FALSE)/8,VLOOKUP(VLOOKUP($A168,csapatok!$A:$GR,BM$271,FALSE),'csapat-ranglista'!$A:$CC,BM$272,FALSE)/4),0)</f>
        <v>0</v>
      </c>
      <c r="BN168" s="226">
        <f>IFERROR(IF(RIGHT(VLOOKUP($A168,csapatok!$A:$GR,BN$271,FALSE),5)="Csere",VLOOKUP(LEFT(VLOOKUP($A168,csapatok!$A:$GR,BN$271,FALSE),LEN(VLOOKUP($A168,csapatok!$A:$GR,BN$271,FALSE))-6),'csapat-ranglista'!$A:$CC,BN$272,FALSE)/8,VLOOKUP(VLOOKUP($A168,csapatok!$A:$GR,BN$271,FALSE),'csapat-ranglista'!$A:$CC,BN$272,FALSE)/4),0)</f>
        <v>0</v>
      </c>
      <c r="BO168" s="226">
        <f>IFERROR(IF(RIGHT(VLOOKUP($A168,csapatok!$A:$GR,BO$271,FALSE),5)="Csere",VLOOKUP(LEFT(VLOOKUP($A168,csapatok!$A:$GR,BO$271,FALSE),LEN(VLOOKUP($A168,csapatok!$A:$GR,BO$271,FALSE))-6),'csapat-ranglista'!$A:$CC,BO$272,FALSE)/8,VLOOKUP(VLOOKUP($A168,csapatok!$A:$GR,BO$271,FALSE),'csapat-ranglista'!$A:$CC,BO$272,FALSE)/4),0)</f>
        <v>0</v>
      </c>
      <c r="BP168" s="226">
        <f>IFERROR(IF(RIGHT(VLOOKUP($A168,csapatok!$A:$GR,BP$271,FALSE),5)="Csere",VLOOKUP(LEFT(VLOOKUP($A168,csapatok!$A:$GR,BP$271,FALSE),LEN(VLOOKUP($A168,csapatok!$A:$GR,BP$271,FALSE))-6),'csapat-ranglista'!$A:$CC,BP$272,FALSE)/8,VLOOKUP(VLOOKUP($A168,csapatok!$A:$GR,BP$271,FALSE),'csapat-ranglista'!$A:$CC,BP$272,FALSE)/4),0)</f>
        <v>0</v>
      </c>
      <c r="BQ168" s="226">
        <f>IFERROR(IF(RIGHT(VLOOKUP($A168,csapatok!$A:$GR,BQ$271,FALSE),5)="Csere",VLOOKUP(LEFT(VLOOKUP($A168,csapatok!$A:$GR,BQ$271,FALSE),LEN(VLOOKUP($A168,csapatok!$A:$GR,BQ$271,FALSE))-6),'csapat-ranglista'!$A:$CC,BQ$272,FALSE)/8,VLOOKUP(VLOOKUP($A168,csapatok!$A:$GR,BQ$271,FALSE),'csapat-ranglista'!$A:$CC,BQ$272,FALSE)/4),0)</f>
        <v>0</v>
      </c>
      <c r="BR168" s="226">
        <f>IFERROR(IF(RIGHT(VLOOKUP($A168,csapatok!$A:$GR,BR$271,FALSE),5)="Csere",VLOOKUP(LEFT(VLOOKUP($A168,csapatok!$A:$GR,BR$271,FALSE),LEN(VLOOKUP($A168,csapatok!$A:$GR,BR$271,FALSE))-6),'csapat-ranglista'!$A:$CC,BR$272,FALSE)/8,VLOOKUP(VLOOKUP($A168,csapatok!$A:$GR,BR$271,FALSE),'csapat-ranglista'!$A:$CC,BR$272,FALSE)/4),0)</f>
        <v>0</v>
      </c>
      <c r="BS168" s="226">
        <f>IFERROR(IF(RIGHT(VLOOKUP($A168,csapatok!$A:$GR,BS$271,FALSE),5)="Csere",VLOOKUP(LEFT(VLOOKUP($A168,csapatok!$A:$GR,BS$271,FALSE),LEN(VLOOKUP($A168,csapatok!$A:$GR,BS$271,FALSE))-6),'csapat-ranglista'!$A:$CC,BS$272,FALSE)/8,VLOOKUP(VLOOKUP($A168,csapatok!$A:$GR,BS$271,FALSE),'csapat-ranglista'!$A:$CC,BS$272,FALSE)/4),0)</f>
        <v>0</v>
      </c>
      <c r="BT168" s="226">
        <f>IFERROR(IF(RIGHT(VLOOKUP($A168,csapatok!$A:$GR,BT$271,FALSE),5)="Csere",VLOOKUP(LEFT(VLOOKUP($A168,csapatok!$A:$GR,BT$271,FALSE),LEN(VLOOKUP($A168,csapatok!$A:$GR,BT$271,FALSE))-6),'csapat-ranglista'!$A:$CC,BT$272,FALSE)/8,VLOOKUP(VLOOKUP($A168,csapatok!$A:$GR,BT$271,FALSE),'csapat-ranglista'!$A:$CC,BT$272,FALSE)/4),0)</f>
        <v>0</v>
      </c>
      <c r="BU168" s="226">
        <f>IFERROR(IF(RIGHT(VLOOKUP($A168,csapatok!$A:$GR,BU$271,FALSE),5)="Csere",VLOOKUP(LEFT(VLOOKUP($A168,csapatok!$A:$GR,BU$271,FALSE),LEN(VLOOKUP($A168,csapatok!$A:$GR,BU$271,FALSE))-6),'csapat-ranglista'!$A:$CC,BU$272,FALSE)/8,VLOOKUP(VLOOKUP($A168,csapatok!$A:$GR,BU$271,FALSE),'csapat-ranglista'!$A:$CC,BU$272,FALSE)/4),0)</f>
        <v>0</v>
      </c>
      <c r="BV168" s="226">
        <f>IFERROR(IF(RIGHT(VLOOKUP($A168,csapatok!$A:$GR,BV$271,FALSE),5)="Csere",VLOOKUP(LEFT(VLOOKUP($A168,csapatok!$A:$GR,BV$271,FALSE),LEN(VLOOKUP($A168,csapatok!$A:$GR,BV$271,FALSE))-6),'csapat-ranglista'!$A:$CC,BV$272,FALSE)/8,VLOOKUP(VLOOKUP($A168,csapatok!$A:$GR,BV$271,FALSE),'csapat-ranglista'!$A:$CC,BV$272,FALSE)/4),0)</f>
        <v>0</v>
      </c>
      <c r="BW168" s="226">
        <f>IFERROR(IF(RIGHT(VLOOKUP($A168,csapatok!$A:$GR,BW$271,FALSE),5)="Csere",VLOOKUP(LEFT(VLOOKUP($A168,csapatok!$A:$GR,BW$271,FALSE),LEN(VLOOKUP($A168,csapatok!$A:$GR,BW$271,FALSE))-6),'csapat-ranglista'!$A:$CC,BW$272,FALSE)/8,VLOOKUP(VLOOKUP($A168,csapatok!$A:$GR,BW$271,FALSE),'csapat-ranglista'!$A:$CC,BW$272,FALSE)/4),0)</f>
        <v>0</v>
      </c>
      <c r="BX168" s="226">
        <f>IFERROR(IF(RIGHT(VLOOKUP($A168,csapatok!$A:$GR,BX$271,FALSE),5)="Csere",VLOOKUP(LEFT(VLOOKUP($A168,csapatok!$A:$GR,BX$271,FALSE),LEN(VLOOKUP($A168,csapatok!$A:$GR,BX$271,FALSE))-6),'csapat-ranglista'!$A:$CC,BX$272,FALSE)/8,VLOOKUP(VLOOKUP($A168,csapatok!$A:$GR,BX$271,FALSE),'csapat-ranglista'!$A:$CC,BX$272,FALSE)/4),0)</f>
        <v>0</v>
      </c>
      <c r="BY168" s="226">
        <f>IFERROR(IF(RIGHT(VLOOKUP($A168,csapatok!$A:$GR,BY$271,FALSE),5)="Csere",VLOOKUP(LEFT(VLOOKUP($A168,csapatok!$A:$GR,BY$271,FALSE),LEN(VLOOKUP($A168,csapatok!$A:$GR,BY$271,FALSE))-6),'csapat-ranglista'!$A:$CC,BY$272,FALSE)/8,VLOOKUP(VLOOKUP($A168,csapatok!$A:$GR,BY$271,FALSE),'csapat-ranglista'!$A:$CC,BY$272,FALSE)/4),0)</f>
        <v>0</v>
      </c>
      <c r="BZ168" s="226">
        <f>IFERROR(IF(RIGHT(VLOOKUP($A168,csapatok!$A:$GR,BZ$271,FALSE),5)="Csere",VLOOKUP(LEFT(VLOOKUP($A168,csapatok!$A:$GR,BZ$271,FALSE),LEN(VLOOKUP($A168,csapatok!$A:$GR,BZ$271,FALSE))-6),'csapat-ranglista'!$A:$CC,BZ$272,FALSE)/8,VLOOKUP(VLOOKUP($A168,csapatok!$A:$GR,BZ$271,FALSE),'csapat-ranglista'!$A:$CC,BZ$272,FALSE)/4),0)</f>
        <v>0</v>
      </c>
      <c r="CA168" s="226">
        <f>IFERROR(IF(RIGHT(VLOOKUP($A168,csapatok!$A:$GR,CA$271,FALSE),5)="Csere",VLOOKUP(LEFT(VLOOKUP($A168,csapatok!$A:$GR,CA$271,FALSE),LEN(VLOOKUP($A168,csapatok!$A:$GR,CA$271,FALSE))-6),'csapat-ranglista'!$A:$CC,CA$272,FALSE)/8,VLOOKUP(VLOOKUP($A168,csapatok!$A:$GR,CA$271,FALSE),'csapat-ranglista'!$A:$CC,CA$272,FALSE)/4),0)</f>
        <v>0</v>
      </c>
      <c r="CB168" s="226">
        <f>IFERROR(IF(RIGHT(VLOOKUP($A168,csapatok!$A:$GR,CB$271,FALSE),5)="Csere",VLOOKUP(LEFT(VLOOKUP($A168,csapatok!$A:$GR,CB$271,FALSE),LEN(VLOOKUP($A168,csapatok!$A:$GR,CB$271,FALSE))-6),'csapat-ranglista'!$A:$CC,CB$272,FALSE)/8,VLOOKUP(VLOOKUP($A168,csapatok!$A:$GR,CB$271,FALSE),'csapat-ranglista'!$A:$CC,CB$272,FALSE)/4),0)</f>
        <v>0</v>
      </c>
      <c r="CC168" s="226">
        <f>IFERROR(IF(RIGHT(VLOOKUP($A168,csapatok!$A:$GR,CC$271,FALSE),5)="Csere",VLOOKUP(LEFT(VLOOKUP($A168,csapatok!$A:$GR,CC$271,FALSE),LEN(VLOOKUP($A168,csapatok!$A:$GR,CC$271,FALSE))-6),'csapat-ranglista'!$A:$CC,CC$272,FALSE)/8,VLOOKUP(VLOOKUP($A168,csapatok!$A:$GR,CC$271,FALSE),'csapat-ranglista'!$A:$CC,CC$272,FALSE)/4),0)</f>
        <v>0</v>
      </c>
      <c r="CD168" s="226">
        <f>IFERROR(IF(RIGHT(VLOOKUP($A168,csapatok!$A:$GR,CD$271,FALSE),5)="Csere",VLOOKUP(LEFT(VLOOKUP($A168,csapatok!$A:$GR,CD$271,FALSE),LEN(VLOOKUP($A168,csapatok!$A:$GR,CD$271,FALSE))-6),'csapat-ranglista'!$A:$CC,CD$272,FALSE)/8,VLOOKUP(VLOOKUP($A168,csapatok!$A:$GR,CD$271,FALSE),'csapat-ranglista'!$A:$CC,CD$272,FALSE)/4),0)</f>
        <v>0</v>
      </c>
      <c r="CE168" s="226">
        <f>IFERROR(IF(RIGHT(VLOOKUP($A168,csapatok!$A:$GR,CE$271,FALSE),5)="Csere",VLOOKUP(LEFT(VLOOKUP($A168,csapatok!$A:$GR,CE$271,FALSE),LEN(VLOOKUP($A168,csapatok!$A:$GR,CE$271,FALSE))-6),'csapat-ranglista'!$A:$CC,CE$272,FALSE)/8,VLOOKUP(VLOOKUP($A168,csapatok!$A:$GR,CE$271,FALSE),'csapat-ranglista'!$A:$CC,CE$272,FALSE)/4),0)</f>
        <v>0</v>
      </c>
      <c r="CF168" s="226">
        <f>IFERROR(IF(RIGHT(VLOOKUP($A168,csapatok!$A:$GR,CF$271,FALSE),5)="Csere",VLOOKUP(LEFT(VLOOKUP($A168,csapatok!$A:$GR,CF$271,FALSE),LEN(VLOOKUP($A168,csapatok!$A:$GR,CF$271,FALSE))-6),'csapat-ranglista'!$A:$CC,CF$272,FALSE)/8,VLOOKUP(VLOOKUP($A168,csapatok!$A:$GR,CF$271,FALSE),'csapat-ranglista'!$A:$CC,CF$272,FALSE)/4),0)</f>
        <v>0</v>
      </c>
      <c r="CG168" s="226">
        <f>IFERROR(IF(RIGHT(VLOOKUP($A168,csapatok!$A:$GR,CG$271,FALSE),5)="Csere",VLOOKUP(LEFT(VLOOKUP($A168,csapatok!$A:$GR,CG$271,FALSE),LEN(VLOOKUP($A168,csapatok!$A:$GR,CG$271,FALSE))-6),'csapat-ranglista'!$A:$CC,CG$272,FALSE)/8,VLOOKUP(VLOOKUP($A168,csapatok!$A:$GR,CG$271,FALSE),'csapat-ranglista'!$A:$CC,CG$272,FALSE)/4),0)</f>
        <v>0</v>
      </c>
      <c r="CH168" s="226">
        <f>IFERROR(IF(RIGHT(VLOOKUP($A168,csapatok!$A:$GR,CH$271,FALSE),5)="Csere",VLOOKUP(LEFT(VLOOKUP($A168,csapatok!$A:$GR,CH$271,FALSE),LEN(VLOOKUP($A168,csapatok!$A:$GR,CH$271,FALSE))-6),'csapat-ranglista'!$A:$CC,CH$272,FALSE)/8,VLOOKUP(VLOOKUP($A168,csapatok!$A:$GR,CH$271,FALSE),'csapat-ranglista'!$A:$CC,CH$272,FALSE)/4),0)</f>
        <v>0</v>
      </c>
      <c r="CI168" s="226">
        <f>IFERROR(IF(RIGHT(VLOOKUP($A168,csapatok!$A:$GR,CI$271,FALSE),5)="Csere",VLOOKUP(LEFT(VLOOKUP($A168,csapatok!$A:$GR,CI$271,FALSE),LEN(VLOOKUP($A168,csapatok!$A:$GR,CI$271,FALSE))-6),'csapat-ranglista'!$A:$CC,CI$272,FALSE)/8,VLOOKUP(VLOOKUP($A168,csapatok!$A:$GR,CI$271,FALSE),'csapat-ranglista'!$A:$CC,CI$272,FALSE)/4),0)</f>
        <v>0</v>
      </c>
      <c r="CJ168" s="227">
        <f>versenyek!$IQ$11*IFERROR(VLOOKUP(VLOOKUP($A168,versenyek!IP:IR,3,FALSE),szabalyok!$A$16:$B$23,2,FALSE)/4,0)</f>
        <v>0</v>
      </c>
      <c r="CK168" s="227">
        <f>versenyek!$IT$11*IFERROR(VLOOKUP(VLOOKUP($A168,versenyek!IS:IU,3,FALSE),szabalyok!$A$16:$B$23,2,FALSE)/4,0)</f>
        <v>0</v>
      </c>
      <c r="CL168" s="226"/>
      <c r="CM168" s="250">
        <f t="shared" si="6"/>
        <v>0</v>
      </c>
    </row>
    <row r="169" spans="1:91">
      <c r="A169" s="32" t="s">
        <v>296</v>
      </c>
      <c r="B169" s="2">
        <v>32972</v>
      </c>
      <c r="C169" s="133" t="str">
        <f t="shared" si="8"/>
        <v>ifi</v>
      </c>
      <c r="D169" s="32" t="s">
        <v>9</v>
      </c>
      <c r="E169" s="47">
        <v>0</v>
      </c>
      <c r="F169" s="32">
        <v>0</v>
      </c>
      <c r="G169" s="32">
        <v>0</v>
      </c>
      <c r="H169" s="32">
        <v>0</v>
      </c>
      <c r="I169" s="32">
        <v>0</v>
      </c>
      <c r="J169" s="32">
        <v>0</v>
      </c>
      <c r="K169" s="32">
        <v>0</v>
      </c>
      <c r="L169" s="32">
        <v>0</v>
      </c>
      <c r="M169" s="32">
        <v>0</v>
      </c>
      <c r="N169" s="32">
        <v>0</v>
      </c>
      <c r="O169" s="32">
        <v>0</v>
      </c>
      <c r="P169" s="32">
        <v>0</v>
      </c>
      <c r="Q169" s="32">
        <v>1.4439569751222083</v>
      </c>
      <c r="R169" s="32">
        <v>0</v>
      </c>
      <c r="S169" s="32">
        <v>0</v>
      </c>
      <c r="T169" s="32">
        <v>0</v>
      </c>
      <c r="U169" s="32">
        <v>0</v>
      </c>
      <c r="V169" s="32">
        <v>0</v>
      </c>
      <c r="W169" s="32">
        <v>0</v>
      </c>
      <c r="X169" s="32">
        <f>IFERROR(IF(RIGHT(VLOOKUP($A169,csapatok!$A:$BL,X$271,FALSE),5)="Csere",VLOOKUP(LEFT(VLOOKUP($A169,csapatok!$A:$BL,X$271,FALSE),LEN(VLOOKUP($A169,csapatok!$A:$BL,X$271,FALSE))-6),'csapat-ranglista'!$A:$CC,X$272,FALSE)/8,VLOOKUP(VLOOKUP($A169,csapatok!$A:$BL,X$271,FALSE),'csapat-ranglista'!$A:$CC,X$272,FALSE)/4),0)</f>
        <v>0</v>
      </c>
      <c r="Y169" s="32">
        <f>IFERROR(IF(RIGHT(VLOOKUP($A169,csapatok!$A:$BL,Y$271,FALSE),5)="Csere",VLOOKUP(LEFT(VLOOKUP($A169,csapatok!$A:$BL,Y$271,FALSE),LEN(VLOOKUP($A169,csapatok!$A:$BL,Y$271,FALSE))-6),'csapat-ranglista'!$A:$CC,Y$272,FALSE)/8,VLOOKUP(VLOOKUP($A169,csapatok!$A:$BL,Y$271,FALSE),'csapat-ranglista'!$A:$CC,Y$272,FALSE)/4),0)</f>
        <v>0</v>
      </c>
      <c r="Z169" s="32">
        <f>IFERROR(IF(RIGHT(VLOOKUP($A169,csapatok!$A:$BL,Z$271,FALSE),5)="Csere",VLOOKUP(LEFT(VLOOKUP($A169,csapatok!$A:$BL,Z$271,FALSE),LEN(VLOOKUP($A169,csapatok!$A:$BL,Z$271,FALSE))-6),'csapat-ranglista'!$A:$CC,Z$272,FALSE)/8,VLOOKUP(VLOOKUP($A169,csapatok!$A:$BL,Z$271,FALSE),'csapat-ranglista'!$A:$CC,Z$272,FALSE)/4),0)</f>
        <v>0</v>
      </c>
      <c r="AA169" s="32">
        <f>IFERROR(IF(RIGHT(VLOOKUP($A169,csapatok!$A:$BL,AA$271,FALSE),5)="Csere",VLOOKUP(LEFT(VLOOKUP($A169,csapatok!$A:$BL,AA$271,FALSE),LEN(VLOOKUP($A169,csapatok!$A:$BL,AA$271,FALSE))-6),'csapat-ranglista'!$A:$CC,AA$272,FALSE)/8,VLOOKUP(VLOOKUP($A169,csapatok!$A:$BL,AA$271,FALSE),'csapat-ranglista'!$A:$CC,AA$272,FALSE)/4),0)</f>
        <v>0</v>
      </c>
      <c r="AB169" s="226">
        <f>IFERROR(IF(RIGHT(VLOOKUP($A169,csapatok!$A:$BL,AB$271,FALSE),5)="Csere",VLOOKUP(LEFT(VLOOKUP($A169,csapatok!$A:$BL,AB$271,FALSE),LEN(VLOOKUP($A169,csapatok!$A:$BL,AB$271,FALSE))-6),'csapat-ranglista'!$A:$CC,AB$272,FALSE)/8,VLOOKUP(VLOOKUP($A169,csapatok!$A:$BL,AB$271,FALSE),'csapat-ranglista'!$A:$CC,AB$272,FALSE)/4),0)</f>
        <v>0</v>
      </c>
      <c r="AC169" s="226">
        <f>IFERROR(IF(RIGHT(VLOOKUP($A169,csapatok!$A:$BL,AC$271,FALSE),5)="Csere",VLOOKUP(LEFT(VLOOKUP($A169,csapatok!$A:$BL,AC$271,FALSE),LEN(VLOOKUP($A169,csapatok!$A:$BL,AC$271,FALSE))-6),'csapat-ranglista'!$A:$CC,AC$272,FALSE)/8,VLOOKUP(VLOOKUP($A169,csapatok!$A:$BL,AC$271,FALSE),'csapat-ranglista'!$A:$CC,AC$272,FALSE)/4),0)</f>
        <v>0</v>
      </c>
      <c r="AD169" s="226">
        <f>IFERROR(IF(RIGHT(VLOOKUP($A169,csapatok!$A:$BL,AD$271,FALSE),5)="Csere",VLOOKUP(LEFT(VLOOKUP($A169,csapatok!$A:$BL,AD$271,FALSE),LEN(VLOOKUP($A169,csapatok!$A:$BL,AD$271,FALSE))-6),'csapat-ranglista'!$A:$CC,AD$272,FALSE)/8,VLOOKUP(VLOOKUP($A169,csapatok!$A:$BL,AD$271,FALSE),'csapat-ranglista'!$A:$CC,AD$272,FALSE)/4),0)</f>
        <v>0</v>
      </c>
      <c r="AE169" s="226">
        <f>IFERROR(IF(RIGHT(VLOOKUP($A169,csapatok!$A:$BL,AE$271,FALSE),5)="Csere",VLOOKUP(LEFT(VLOOKUP($A169,csapatok!$A:$BL,AE$271,FALSE),LEN(VLOOKUP($A169,csapatok!$A:$BL,AE$271,FALSE))-6),'csapat-ranglista'!$A:$CC,AE$272,FALSE)/8,VLOOKUP(VLOOKUP($A169,csapatok!$A:$BL,AE$271,FALSE),'csapat-ranglista'!$A:$CC,AE$272,FALSE)/4),0)</f>
        <v>0</v>
      </c>
      <c r="AF169" s="226">
        <f>IFERROR(IF(RIGHT(VLOOKUP($A169,csapatok!$A:$BL,AF$271,FALSE),5)="Csere",VLOOKUP(LEFT(VLOOKUP($A169,csapatok!$A:$BL,AF$271,FALSE),LEN(VLOOKUP($A169,csapatok!$A:$BL,AF$271,FALSE))-6),'csapat-ranglista'!$A:$CC,AF$272,FALSE)/8,VLOOKUP(VLOOKUP($A169,csapatok!$A:$BL,AF$271,FALSE),'csapat-ranglista'!$A:$CC,AF$272,FALSE)/4),0)</f>
        <v>0</v>
      </c>
      <c r="AG169" s="226">
        <f>IFERROR(IF(RIGHT(VLOOKUP($A169,csapatok!$A:$BL,AG$271,FALSE),5)="Csere",VLOOKUP(LEFT(VLOOKUP($A169,csapatok!$A:$BL,AG$271,FALSE),LEN(VLOOKUP($A169,csapatok!$A:$BL,AG$271,FALSE))-6),'csapat-ranglista'!$A:$CC,AG$272,FALSE)/8,VLOOKUP(VLOOKUP($A169,csapatok!$A:$BL,AG$271,FALSE),'csapat-ranglista'!$A:$CC,AG$272,FALSE)/4),0)</f>
        <v>0</v>
      </c>
      <c r="AH169" s="226">
        <f>IFERROR(IF(RIGHT(VLOOKUP($A169,csapatok!$A:$BL,AH$271,FALSE),5)="Csere",VLOOKUP(LEFT(VLOOKUP($A169,csapatok!$A:$BL,AH$271,FALSE),LEN(VLOOKUP($A169,csapatok!$A:$BL,AH$271,FALSE))-6),'csapat-ranglista'!$A:$CC,AH$272,FALSE)/8,VLOOKUP(VLOOKUP($A169,csapatok!$A:$BL,AH$271,FALSE),'csapat-ranglista'!$A:$CC,AH$272,FALSE)/4),0)</f>
        <v>0</v>
      </c>
      <c r="AI169" s="226">
        <f>IFERROR(IF(RIGHT(VLOOKUP($A169,csapatok!$A:$BL,AI$271,FALSE),5)="Csere",VLOOKUP(LEFT(VLOOKUP($A169,csapatok!$A:$BL,AI$271,FALSE),LEN(VLOOKUP($A169,csapatok!$A:$BL,AI$271,FALSE))-6),'csapat-ranglista'!$A:$CC,AI$272,FALSE)/8,VLOOKUP(VLOOKUP($A169,csapatok!$A:$BL,AI$271,FALSE),'csapat-ranglista'!$A:$CC,AI$272,FALSE)/4),0)</f>
        <v>0</v>
      </c>
      <c r="AJ169" s="226">
        <f>IFERROR(IF(RIGHT(VLOOKUP($A169,csapatok!$A:$BL,AJ$271,FALSE),5)="Csere",VLOOKUP(LEFT(VLOOKUP($A169,csapatok!$A:$BL,AJ$271,FALSE),LEN(VLOOKUP($A169,csapatok!$A:$BL,AJ$271,FALSE))-6),'csapat-ranglista'!$A:$CC,AJ$272,FALSE)/8,VLOOKUP(VLOOKUP($A169,csapatok!$A:$BL,AJ$271,FALSE),'csapat-ranglista'!$A:$CC,AJ$272,FALSE)/2),0)</f>
        <v>0</v>
      </c>
      <c r="AK169" s="226">
        <f>IFERROR(IF(RIGHT(VLOOKUP($A169,csapatok!$A:$CN,AK$271,FALSE),5)="Csere",VLOOKUP(LEFT(VLOOKUP($A169,csapatok!$A:$CN,AK$271,FALSE),LEN(VLOOKUP($A169,csapatok!$A:$CN,AK$271,FALSE))-6),'csapat-ranglista'!$A:$CC,AK$272,FALSE)/8,VLOOKUP(VLOOKUP($A169,csapatok!$A:$CN,AK$271,FALSE),'csapat-ranglista'!$A:$CC,AK$272,FALSE)/4),0)</f>
        <v>0</v>
      </c>
      <c r="AL169" s="226">
        <f>IFERROR(IF(RIGHT(VLOOKUP($A169,csapatok!$A:$CN,AL$271,FALSE),5)="Csere",VLOOKUP(LEFT(VLOOKUP($A169,csapatok!$A:$CN,AL$271,FALSE),LEN(VLOOKUP($A169,csapatok!$A:$CN,AL$271,FALSE))-6),'csapat-ranglista'!$A:$CC,AL$272,FALSE)/8,VLOOKUP(VLOOKUP($A169,csapatok!$A:$CN,AL$271,FALSE),'csapat-ranglista'!$A:$CC,AL$272,FALSE)/4),0)</f>
        <v>0</v>
      </c>
      <c r="AM169" s="226">
        <f>IFERROR(IF(RIGHT(VLOOKUP($A169,csapatok!$A:$CN,AM$271,FALSE),5)="Csere",VLOOKUP(LEFT(VLOOKUP($A169,csapatok!$A:$CN,AM$271,FALSE),LEN(VLOOKUP($A169,csapatok!$A:$CN,AM$271,FALSE))-6),'csapat-ranglista'!$A:$CC,AM$272,FALSE)/8,VLOOKUP(VLOOKUP($A169,csapatok!$A:$CN,AM$271,FALSE),'csapat-ranglista'!$A:$CC,AM$272,FALSE)/4),0)</f>
        <v>0</v>
      </c>
      <c r="AN169" s="226">
        <f>IFERROR(IF(RIGHT(VLOOKUP($A169,csapatok!$A:$CN,AN$271,FALSE),5)="Csere",VLOOKUP(LEFT(VLOOKUP($A169,csapatok!$A:$CN,AN$271,FALSE),LEN(VLOOKUP($A169,csapatok!$A:$CN,AN$271,FALSE))-6),'csapat-ranglista'!$A:$CC,AN$272,FALSE)/8,VLOOKUP(VLOOKUP($A169,csapatok!$A:$CN,AN$271,FALSE),'csapat-ranglista'!$A:$CC,AN$272,FALSE)/4),0)</f>
        <v>0</v>
      </c>
      <c r="AO169" s="226">
        <f>IFERROR(IF(RIGHT(VLOOKUP($A169,csapatok!$A:$CN,AO$271,FALSE),5)="Csere",VLOOKUP(LEFT(VLOOKUP($A169,csapatok!$A:$CN,AO$271,FALSE),LEN(VLOOKUP($A169,csapatok!$A:$CN,AO$271,FALSE))-6),'csapat-ranglista'!$A:$CC,AO$272,FALSE)/8,VLOOKUP(VLOOKUP($A169,csapatok!$A:$CN,AO$271,FALSE),'csapat-ranglista'!$A:$CC,AO$272,FALSE)/4),0)</f>
        <v>0</v>
      </c>
      <c r="AP169" s="226">
        <f>IFERROR(IF(RIGHT(VLOOKUP($A169,csapatok!$A:$CN,AP$271,FALSE),5)="Csere",VLOOKUP(LEFT(VLOOKUP($A169,csapatok!$A:$CN,AP$271,FALSE),LEN(VLOOKUP($A169,csapatok!$A:$CN,AP$271,FALSE))-6),'csapat-ranglista'!$A:$CC,AP$272,FALSE)/8,VLOOKUP(VLOOKUP($A169,csapatok!$A:$CN,AP$271,FALSE),'csapat-ranglista'!$A:$CC,AP$272,FALSE)/4),0)</f>
        <v>0</v>
      </c>
      <c r="AQ169" s="226">
        <f>IFERROR(IF(RIGHT(VLOOKUP($A169,csapatok!$A:$CN,AQ$271,FALSE),5)="Csere",VLOOKUP(LEFT(VLOOKUP($A169,csapatok!$A:$CN,AQ$271,FALSE),LEN(VLOOKUP($A169,csapatok!$A:$CN,AQ$271,FALSE))-6),'csapat-ranglista'!$A:$CC,AQ$272,FALSE)/8,VLOOKUP(VLOOKUP($A169,csapatok!$A:$CN,AQ$271,FALSE),'csapat-ranglista'!$A:$CC,AQ$272,FALSE)/4),0)</f>
        <v>0</v>
      </c>
      <c r="AR169" s="226">
        <f>IFERROR(IF(RIGHT(VLOOKUP($A169,csapatok!$A:$CN,AR$271,FALSE),5)="Csere",VLOOKUP(LEFT(VLOOKUP($A169,csapatok!$A:$CN,AR$271,FALSE),LEN(VLOOKUP($A169,csapatok!$A:$CN,AR$271,FALSE))-6),'csapat-ranglista'!$A:$CC,AR$272,FALSE)/8,VLOOKUP(VLOOKUP($A169,csapatok!$A:$CN,AR$271,FALSE),'csapat-ranglista'!$A:$CC,AR$272,FALSE)/4),0)</f>
        <v>0</v>
      </c>
      <c r="AS169" s="226">
        <f>IFERROR(IF(RIGHT(VLOOKUP($A169,csapatok!$A:$CN,AS$271,FALSE),5)="Csere",VLOOKUP(LEFT(VLOOKUP($A169,csapatok!$A:$CN,AS$271,FALSE),LEN(VLOOKUP($A169,csapatok!$A:$CN,AS$271,FALSE))-6),'csapat-ranglista'!$A:$CC,AS$272,FALSE)/8,VLOOKUP(VLOOKUP($A169,csapatok!$A:$CN,AS$271,FALSE),'csapat-ranglista'!$A:$CC,AS$272,FALSE)/4),0)</f>
        <v>0</v>
      </c>
      <c r="AT169" s="226">
        <f>IFERROR(IF(RIGHT(VLOOKUP($A169,csapatok!$A:$CN,AT$271,FALSE),5)="Csere",VLOOKUP(LEFT(VLOOKUP($A169,csapatok!$A:$CN,AT$271,FALSE),LEN(VLOOKUP($A169,csapatok!$A:$CN,AT$271,FALSE))-6),'csapat-ranglista'!$A:$CC,AT$272,FALSE)/8,VLOOKUP(VLOOKUP($A169,csapatok!$A:$CN,AT$271,FALSE),'csapat-ranglista'!$A:$CC,AT$272,FALSE)/4),0)</f>
        <v>0</v>
      </c>
      <c r="AU169" s="226">
        <f>IFERROR(IF(RIGHT(VLOOKUP($A169,csapatok!$A:$CN,AU$271,FALSE),5)="Csere",VLOOKUP(LEFT(VLOOKUP($A169,csapatok!$A:$CN,AU$271,FALSE),LEN(VLOOKUP($A169,csapatok!$A:$CN,AU$271,FALSE))-6),'csapat-ranglista'!$A:$CC,AU$272,FALSE)/8,VLOOKUP(VLOOKUP($A169,csapatok!$A:$CN,AU$271,FALSE),'csapat-ranglista'!$A:$CC,AU$272,FALSE)/4),0)</f>
        <v>0</v>
      </c>
      <c r="AV169" s="226">
        <f>IFERROR(IF(RIGHT(VLOOKUP($A169,csapatok!$A:$CN,AV$271,FALSE),5)="Csere",VLOOKUP(LEFT(VLOOKUP($A169,csapatok!$A:$CN,AV$271,FALSE),LEN(VLOOKUP($A169,csapatok!$A:$CN,AV$271,FALSE))-6),'csapat-ranglista'!$A:$CC,AV$272,FALSE)/8,VLOOKUP(VLOOKUP($A169,csapatok!$A:$CN,AV$271,FALSE),'csapat-ranglista'!$A:$CC,AV$272,FALSE)/4),0)</f>
        <v>0</v>
      </c>
      <c r="AW169" s="226">
        <f>IFERROR(IF(RIGHT(VLOOKUP($A169,csapatok!$A:$CN,AW$271,FALSE),5)="Csere",VLOOKUP(LEFT(VLOOKUP($A169,csapatok!$A:$CN,AW$271,FALSE),LEN(VLOOKUP($A169,csapatok!$A:$CN,AW$271,FALSE))-6),'csapat-ranglista'!$A:$CC,AW$272,FALSE)/8,VLOOKUP(VLOOKUP($A169,csapatok!$A:$CN,AW$271,FALSE),'csapat-ranglista'!$A:$CC,AW$272,FALSE)/4),0)</f>
        <v>0</v>
      </c>
      <c r="AX169" s="226">
        <f>IFERROR(IF(RIGHT(VLOOKUP($A169,csapatok!$A:$CN,AX$271,FALSE),5)="Csere",VLOOKUP(LEFT(VLOOKUP($A169,csapatok!$A:$CN,AX$271,FALSE),LEN(VLOOKUP($A169,csapatok!$A:$CN,AX$271,FALSE))-6),'csapat-ranglista'!$A:$CC,AX$272,FALSE)/8,VLOOKUP(VLOOKUP($A169,csapatok!$A:$CN,AX$271,FALSE),'csapat-ranglista'!$A:$CC,AX$272,FALSE)/4),0)</f>
        <v>0</v>
      </c>
      <c r="AY169" s="226">
        <f>IFERROR(IF(RIGHT(VLOOKUP($A169,csapatok!$A:$GR,AY$271,FALSE),5)="Csere",VLOOKUP(LEFT(VLOOKUP($A169,csapatok!$A:$GR,AY$271,FALSE),LEN(VLOOKUP($A169,csapatok!$A:$GR,AY$271,FALSE))-6),'csapat-ranglista'!$A:$CC,AY$272,FALSE)/8,VLOOKUP(VLOOKUP($A169,csapatok!$A:$GR,AY$271,FALSE),'csapat-ranglista'!$A:$CC,AY$272,FALSE)/4),0)</f>
        <v>0</v>
      </c>
      <c r="AZ169" s="226">
        <f>IFERROR(IF(RIGHT(VLOOKUP($A169,csapatok!$A:$GR,AZ$271,FALSE),5)="Csere",VLOOKUP(LEFT(VLOOKUP($A169,csapatok!$A:$GR,AZ$271,FALSE),LEN(VLOOKUP($A169,csapatok!$A:$GR,AZ$271,FALSE))-6),'csapat-ranglista'!$A:$CC,AZ$272,FALSE)/8,VLOOKUP(VLOOKUP($A169,csapatok!$A:$GR,AZ$271,FALSE),'csapat-ranglista'!$A:$CC,AZ$272,FALSE)/4),0)</f>
        <v>0</v>
      </c>
      <c r="BA169" s="226">
        <f>IFERROR(IF(RIGHT(VLOOKUP($A169,csapatok!$A:$GR,BA$271,FALSE),5)="Csere",VLOOKUP(LEFT(VLOOKUP($A169,csapatok!$A:$GR,BA$271,FALSE),LEN(VLOOKUP($A169,csapatok!$A:$GR,BA$271,FALSE))-6),'csapat-ranglista'!$A:$CC,BA$272,FALSE)/8,VLOOKUP(VLOOKUP($A169,csapatok!$A:$GR,BA$271,FALSE),'csapat-ranglista'!$A:$CC,BA$272,FALSE)/4),0)</f>
        <v>0</v>
      </c>
      <c r="BB169" s="226">
        <f>IFERROR(IF(RIGHT(VLOOKUP($A169,csapatok!$A:$GR,BB$271,FALSE),5)="Csere",VLOOKUP(LEFT(VLOOKUP($A169,csapatok!$A:$GR,BB$271,FALSE),LEN(VLOOKUP($A169,csapatok!$A:$GR,BB$271,FALSE))-6),'csapat-ranglista'!$A:$CC,BB$272,FALSE)/8,VLOOKUP(VLOOKUP($A169,csapatok!$A:$GR,BB$271,FALSE),'csapat-ranglista'!$A:$CC,BB$272,FALSE)/4),0)</f>
        <v>0</v>
      </c>
      <c r="BC169" s="227">
        <f>versenyek!$ES$11*IFERROR(VLOOKUP(VLOOKUP($A169,versenyek!ER:ET,3,FALSE),szabalyok!$A$16:$B$23,2,FALSE)/4,0)</f>
        <v>0</v>
      </c>
      <c r="BD169" s="227">
        <f>versenyek!$EV$11*IFERROR(VLOOKUP(VLOOKUP($A169,versenyek!EU:EW,3,FALSE),szabalyok!$A$16:$B$23,2,FALSE)/4,0)</f>
        <v>0</v>
      </c>
      <c r="BE169" s="226">
        <f>IFERROR(IF(RIGHT(VLOOKUP($A169,csapatok!$A:$GR,BE$271,FALSE),5)="Csere",VLOOKUP(LEFT(VLOOKUP($A169,csapatok!$A:$GR,BE$271,FALSE),LEN(VLOOKUP($A169,csapatok!$A:$GR,BE$271,FALSE))-6),'csapat-ranglista'!$A:$CC,BE$272,FALSE)/8,VLOOKUP(VLOOKUP($A169,csapatok!$A:$GR,BE$271,FALSE),'csapat-ranglista'!$A:$CC,BE$272,FALSE)/4),0)</f>
        <v>0</v>
      </c>
      <c r="BF169" s="226">
        <f>IFERROR(IF(RIGHT(VLOOKUP($A169,csapatok!$A:$GR,BF$271,FALSE),5)="Csere",VLOOKUP(LEFT(VLOOKUP($A169,csapatok!$A:$GR,BF$271,FALSE),LEN(VLOOKUP($A169,csapatok!$A:$GR,BF$271,FALSE))-6),'csapat-ranglista'!$A:$CC,BF$272,FALSE)/8,VLOOKUP(VLOOKUP($A169,csapatok!$A:$GR,BF$271,FALSE),'csapat-ranglista'!$A:$CC,BF$272,FALSE)/4),0)</f>
        <v>0</v>
      </c>
      <c r="BG169" s="226">
        <f>IFERROR(IF(RIGHT(VLOOKUP($A169,csapatok!$A:$GR,BG$271,FALSE),5)="Csere",VLOOKUP(LEFT(VLOOKUP($A169,csapatok!$A:$GR,BG$271,FALSE),LEN(VLOOKUP($A169,csapatok!$A:$GR,BG$271,FALSE))-6),'csapat-ranglista'!$A:$CC,BG$272,FALSE)/8,VLOOKUP(VLOOKUP($A169,csapatok!$A:$GR,BG$271,FALSE),'csapat-ranglista'!$A:$CC,BG$272,FALSE)/4),0)</f>
        <v>0</v>
      </c>
      <c r="BH169" s="226">
        <f>IFERROR(IF(RIGHT(VLOOKUP($A169,csapatok!$A:$GR,BH$271,FALSE),5)="Csere",VLOOKUP(LEFT(VLOOKUP($A169,csapatok!$A:$GR,BH$271,FALSE),LEN(VLOOKUP($A169,csapatok!$A:$GR,BH$271,FALSE))-6),'csapat-ranglista'!$A:$CC,BH$272,FALSE)/8,VLOOKUP(VLOOKUP($A169,csapatok!$A:$GR,BH$271,FALSE),'csapat-ranglista'!$A:$CC,BH$272,FALSE)/4),0)</f>
        <v>0</v>
      </c>
      <c r="BI169" s="226">
        <f>IFERROR(IF(RIGHT(VLOOKUP($A169,csapatok!$A:$GR,BI$271,FALSE),5)="Csere",VLOOKUP(LEFT(VLOOKUP($A169,csapatok!$A:$GR,BI$271,FALSE),LEN(VLOOKUP($A169,csapatok!$A:$GR,BI$271,FALSE))-6),'csapat-ranglista'!$A:$CC,BI$272,FALSE)/8,VLOOKUP(VLOOKUP($A169,csapatok!$A:$GR,BI$271,FALSE),'csapat-ranglista'!$A:$CC,BI$272,FALSE)/4),0)</f>
        <v>0</v>
      </c>
      <c r="BJ169" s="226">
        <f>IFERROR(IF(RIGHT(VLOOKUP($A169,csapatok!$A:$GR,BJ$271,FALSE),5)="Csere",VLOOKUP(LEFT(VLOOKUP($A169,csapatok!$A:$GR,BJ$271,FALSE),LEN(VLOOKUP($A169,csapatok!$A:$GR,BJ$271,FALSE))-6),'csapat-ranglista'!$A:$CC,BJ$272,FALSE)/8,VLOOKUP(VLOOKUP($A169,csapatok!$A:$GR,BJ$271,FALSE),'csapat-ranglista'!$A:$CC,BJ$272,FALSE)/4),0)</f>
        <v>0</v>
      </c>
      <c r="BK169" s="226">
        <f>IFERROR(IF(RIGHT(VLOOKUP($A169,csapatok!$A:$GR,BK$271,FALSE),5)="Csere",VLOOKUP(LEFT(VLOOKUP($A169,csapatok!$A:$GR,BK$271,FALSE),LEN(VLOOKUP($A169,csapatok!$A:$GR,BK$271,FALSE))-6),'csapat-ranglista'!$A:$CC,BK$272,FALSE)/8,VLOOKUP(VLOOKUP($A169,csapatok!$A:$GR,BK$271,FALSE),'csapat-ranglista'!$A:$CC,BK$272,FALSE)/4),0)</f>
        <v>0</v>
      </c>
      <c r="BL169" s="226">
        <f>IFERROR(IF(RIGHT(VLOOKUP($A169,csapatok!$A:$GR,BL$271,FALSE),5)="Csere",VLOOKUP(LEFT(VLOOKUP($A169,csapatok!$A:$GR,BL$271,FALSE),LEN(VLOOKUP($A169,csapatok!$A:$GR,BL$271,FALSE))-6),'csapat-ranglista'!$A:$CC,BL$272,FALSE)/8,VLOOKUP(VLOOKUP($A169,csapatok!$A:$GR,BL$271,FALSE),'csapat-ranglista'!$A:$CC,BL$272,FALSE)/4),0)</f>
        <v>0</v>
      </c>
      <c r="BM169" s="226">
        <f>IFERROR(IF(RIGHT(VLOOKUP($A169,csapatok!$A:$GR,BM$271,FALSE),5)="Csere",VLOOKUP(LEFT(VLOOKUP($A169,csapatok!$A:$GR,BM$271,FALSE),LEN(VLOOKUP($A169,csapatok!$A:$GR,BM$271,FALSE))-6),'csapat-ranglista'!$A:$CC,BM$272,FALSE)/8,VLOOKUP(VLOOKUP($A169,csapatok!$A:$GR,BM$271,FALSE),'csapat-ranglista'!$A:$CC,BM$272,FALSE)/4),0)</f>
        <v>0</v>
      </c>
      <c r="BN169" s="226">
        <f>IFERROR(IF(RIGHT(VLOOKUP($A169,csapatok!$A:$GR,BN$271,FALSE),5)="Csere",VLOOKUP(LEFT(VLOOKUP($A169,csapatok!$A:$GR,BN$271,FALSE),LEN(VLOOKUP($A169,csapatok!$A:$GR,BN$271,FALSE))-6),'csapat-ranglista'!$A:$CC,BN$272,FALSE)/8,VLOOKUP(VLOOKUP($A169,csapatok!$A:$GR,BN$271,FALSE),'csapat-ranglista'!$A:$CC,BN$272,FALSE)/4),0)</f>
        <v>0</v>
      </c>
      <c r="BO169" s="226">
        <f>IFERROR(IF(RIGHT(VLOOKUP($A169,csapatok!$A:$GR,BO$271,FALSE),5)="Csere",VLOOKUP(LEFT(VLOOKUP($A169,csapatok!$A:$GR,BO$271,FALSE),LEN(VLOOKUP($A169,csapatok!$A:$GR,BO$271,FALSE))-6),'csapat-ranglista'!$A:$CC,BO$272,FALSE)/8,VLOOKUP(VLOOKUP($A169,csapatok!$A:$GR,BO$271,FALSE),'csapat-ranglista'!$A:$CC,BO$272,FALSE)/4),0)</f>
        <v>0</v>
      </c>
      <c r="BP169" s="226">
        <f>IFERROR(IF(RIGHT(VLOOKUP($A169,csapatok!$A:$GR,BP$271,FALSE),5)="Csere",VLOOKUP(LEFT(VLOOKUP($A169,csapatok!$A:$GR,BP$271,FALSE),LEN(VLOOKUP($A169,csapatok!$A:$GR,BP$271,FALSE))-6),'csapat-ranglista'!$A:$CC,BP$272,FALSE)/8,VLOOKUP(VLOOKUP($A169,csapatok!$A:$GR,BP$271,FALSE),'csapat-ranglista'!$A:$CC,BP$272,FALSE)/4),0)</f>
        <v>0</v>
      </c>
      <c r="BQ169" s="226">
        <f>IFERROR(IF(RIGHT(VLOOKUP($A169,csapatok!$A:$GR,BQ$271,FALSE),5)="Csere",VLOOKUP(LEFT(VLOOKUP($A169,csapatok!$A:$GR,BQ$271,FALSE),LEN(VLOOKUP($A169,csapatok!$A:$GR,BQ$271,FALSE))-6),'csapat-ranglista'!$A:$CC,BQ$272,FALSE)/8,VLOOKUP(VLOOKUP($A169,csapatok!$A:$GR,BQ$271,FALSE),'csapat-ranglista'!$A:$CC,BQ$272,FALSE)/4),0)</f>
        <v>0</v>
      </c>
      <c r="BR169" s="226">
        <f>IFERROR(IF(RIGHT(VLOOKUP($A169,csapatok!$A:$GR,BR$271,FALSE),5)="Csere",VLOOKUP(LEFT(VLOOKUP($A169,csapatok!$A:$GR,BR$271,FALSE),LEN(VLOOKUP($A169,csapatok!$A:$GR,BR$271,FALSE))-6),'csapat-ranglista'!$A:$CC,BR$272,FALSE)/8,VLOOKUP(VLOOKUP($A169,csapatok!$A:$GR,BR$271,FALSE),'csapat-ranglista'!$A:$CC,BR$272,FALSE)/4),0)</f>
        <v>0</v>
      </c>
      <c r="BS169" s="226">
        <f>IFERROR(IF(RIGHT(VLOOKUP($A169,csapatok!$A:$GR,BS$271,FALSE),5)="Csere",VLOOKUP(LEFT(VLOOKUP($A169,csapatok!$A:$GR,BS$271,FALSE),LEN(VLOOKUP($A169,csapatok!$A:$GR,BS$271,FALSE))-6),'csapat-ranglista'!$A:$CC,BS$272,FALSE)/8,VLOOKUP(VLOOKUP($A169,csapatok!$A:$GR,BS$271,FALSE),'csapat-ranglista'!$A:$CC,BS$272,FALSE)/4),0)</f>
        <v>0</v>
      </c>
      <c r="BT169" s="226">
        <f>IFERROR(IF(RIGHT(VLOOKUP($A169,csapatok!$A:$GR,BT$271,FALSE),5)="Csere",VLOOKUP(LEFT(VLOOKUP($A169,csapatok!$A:$GR,BT$271,FALSE),LEN(VLOOKUP($A169,csapatok!$A:$GR,BT$271,FALSE))-6),'csapat-ranglista'!$A:$CC,BT$272,FALSE)/8,VLOOKUP(VLOOKUP($A169,csapatok!$A:$GR,BT$271,FALSE),'csapat-ranglista'!$A:$CC,BT$272,FALSE)/4),0)</f>
        <v>0</v>
      </c>
      <c r="BU169" s="226">
        <f>IFERROR(IF(RIGHT(VLOOKUP($A169,csapatok!$A:$GR,BU$271,FALSE),5)="Csere",VLOOKUP(LEFT(VLOOKUP($A169,csapatok!$A:$GR,BU$271,FALSE),LEN(VLOOKUP($A169,csapatok!$A:$GR,BU$271,FALSE))-6),'csapat-ranglista'!$A:$CC,BU$272,FALSE)/8,VLOOKUP(VLOOKUP($A169,csapatok!$A:$GR,BU$271,FALSE),'csapat-ranglista'!$A:$CC,BU$272,FALSE)/4),0)</f>
        <v>0</v>
      </c>
      <c r="BV169" s="226">
        <f>IFERROR(IF(RIGHT(VLOOKUP($A169,csapatok!$A:$GR,BV$271,FALSE),5)="Csere",VLOOKUP(LEFT(VLOOKUP($A169,csapatok!$A:$GR,BV$271,FALSE),LEN(VLOOKUP($A169,csapatok!$A:$GR,BV$271,FALSE))-6),'csapat-ranglista'!$A:$CC,BV$272,FALSE)/8,VLOOKUP(VLOOKUP($A169,csapatok!$A:$GR,BV$271,FALSE),'csapat-ranglista'!$A:$CC,BV$272,FALSE)/4),0)</f>
        <v>0</v>
      </c>
      <c r="BW169" s="226">
        <f>IFERROR(IF(RIGHT(VLOOKUP($A169,csapatok!$A:$GR,BW$271,FALSE),5)="Csere",VLOOKUP(LEFT(VLOOKUP($A169,csapatok!$A:$GR,BW$271,FALSE),LEN(VLOOKUP($A169,csapatok!$A:$GR,BW$271,FALSE))-6),'csapat-ranglista'!$A:$CC,BW$272,FALSE)/8,VLOOKUP(VLOOKUP($A169,csapatok!$A:$GR,BW$271,FALSE),'csapat-ranglista'!$A:$CC,BW$272,FALSE)/4),0)</f>
        <v>0</v>
      </c>
      <c r="BX169" s="226">
        <f>IFERROR(IF(RIGHT(VLOOKUP($A169,csapatok!$A:$GR,BX$271,FALSE),5)="Csere",VLOOKUP(LEFT(VLOOKUP($A169,csapatok!$A:$GR,BX$271,FALSE),LEN(VLOOKUP($A169,csapatok!$A:$GR,BX$271,FALSE))-6),'csapat-ranglista'!$A:$CC,BX$272,FALSE)/8,VLOOKUP(VLOOKUP($A169,csapatok!$A:$GR,BX$271,FALSE),'csapat-ranglista'!$A:$CC,BX$272,FALSE)/4),0)</f>
        <v>0</v>
      </c>
      <c r="BY169" s="226">
        <f>IFERROR(IF(RIGHT(VLOOKUP($A169,csapatok!$A:$GR,BY$271,FALSE),5)="Csere",VLOOKUP(LEFT(VLOOKUP($A169,csapatok!$A:$GR,BY$271,FALSE),LEN(VLOOKUP($A169,csapatok!$A:$GR,BY$271,FALSE))-6),'csapat-ranglista'!$A:$CC,BY$272,FALSE)/8,VLOOKUP(VLOOKUP($A169,csapatok!$A:$GR,BY$271,FALSE),'csapat-ranglista'!$A:$CC,BY$272,FALSE)/4),0)</f>
        <v>0</v>
      </c>
      <c r="BZ169" s="226">
        <f>IFERROR(IF(RIGHT(VLOOKUP($A169,csapatok!$A:$GR,BZ$271,FALSE),5)="Csere",VLOOKUP(LEFT(VLOOKUP($A169,csapatok!$A:$GR,BZ$271,FALSE),LEN(VLOOKUP($A169,csapatok!$A:$GR,BZ$271,FALSE))-6),'csapat-ranglista'!$A:$CC,BZ$272,FALSE)/8,VLOOKUP(VLOOKUP($A169,csapatok!$A:$GR,BZ$271,FALSE),'csapat-ranglista'!$A:$CC,BZ$272,FALSE)/4),0)</f>
        <v>0</v>
      </c>
      <c r="CA169" s="226">
        <f>IFERROR(IF(RIGHT(VLOOKUP($A169,csapatok!$A:$GR,CA$271,FALSE),5)="Csere",VLOOKUP(LEFT(VLOOKUP($A169,csapatok!$A:$GR,CA$271,FALSE),LEN(VLOOKUP($A169,csapatok!$A:$GR,CA$271,FALSE))-6),'csapat-ranglista'!$A:$CC,CA$272,FALSE)/8,VLOOKUP(VLOOKUP($A169,csapatok!$A:$GR,CA$271,FALSE),'csapat-ranglista'!$A:$CC,CA$272,FALSE)/4),0)</f>
        <v>0</v>
      </c>
      <c r="CB169" s="226">
        <f>IFERROR(IF(RIGHT(VLOOKUP($A169,csapatok!$A:$GR,CB$271,FALSE),5)="Csere",VLOOKUP(LEFT(VLOOKUP($A169,csapatok!$A:$GR,CB$271,FALSE),LEN(VLOOKUP($A169,csapatok!$A:$GR,CB$271,FALSE))-6),'csapat-ranglista'!$A:$CC,CB$272,FALSE)/8,VLOOKUP(VLOOKUP($A169,csapatok!$A:$GR,CB$271,FALSE),'csapat-ranglista'!$A:$CC,CB$272,FALSE)/4),0)</f>
        <v>0</v>
      </c>
      <c r="CC169" s="226">
        <f>IFERROR(IF(RIGHT(VLOOKUP($A169,csapatok!$A:$GR,CC$271,FALSE),5)="Csere",VLOOKUP(LEFT(VLOOKUP($A169,csapatok!$A:$GR,CC$271,FALSE),LEN(VLOOKUP($A169,csapatok!$A:$GR,CC$271,FALSE))-6),'csapat-ranglista'!$A:$CC,CC$272,FALSE)/8,VLOOKUP(VLOOKUP($A169,csapatok!$A:$GR,CC$271,FALSE),'csapat-ranglista'!$A:$CC,CC$272,FALSE)/4),0)</f>
        <v>0</v>
      </c>
      <c r="CD169" s="226">
        <f>IFERROR(IF(RIGHT(VLOOKUP($A169,csapatok!$A:$GR,CD$271,FALSE),5)="Csere",VLOOKUP(LEFT(VLOOKUP($A169,csapatok!$A:$GR,CD$271,FALSE),LEN(VLOOKUP($A169,csapatok!$A:$GR,CD$271,FALSE))-6),'csapat-ranglista'!$A:$CC,CD$272,FALSE)/8,VLOOKUP(VLOOKUP($A169,csapatok!$A:$GR,CD$271,FALSE),'csapat-ranglista'!$A:$CC,CD$272,FALSE)/4),0)</f>
        <v>0</v>
      </c>
      <c r="CE169" s="226">
        <f>IFERROR(IF(RIGHT(VLOOKUP($A169,csapatok!$A:$GR,CE$271,FALSE),5)="Csere",VLOOKUP(LEFT(VLOOKUP($A169,csapatok!$A:$GR,CE$271,FALSE),LEN(VLOOKUP($A169,csapatok!$A:$GR,CE$271,FALSE))-6),'csapat-ranglista'!$A:$CC,CE$272,FALSE)/8,VLOOKUP(VLOOKUP($A169,csapatok!$A:$GR,CE$271,FALSE),'csapat-ranglista'!$A:$CC,CE$272,FALSE)/4),0)</f>
        <v>0</v>
      </c>
      <c r="CF169" s="226">
        <f>IFERROR(IF(RIGHT(VLOOKUP($A169,csapatok!$A:$GR,CF$271,FALSE),5)="Csere",VLOOKUP(LEFT(VLOOKUP($A169,csapatok!$A:$GR,CF$271,FALSE),LEN(VLOOKUP($A169,csapatok!$A:$GR,CF$271,FALSE))-6),'csapat-ranglista'!$A:$CC,CF$272,FALSE)/8,VLOOKUP(VLOOKUP($A169,csapatok!$A:$GR,CF$271,FALSE),'csapat-ranglista'!$A:$CC,CF$272,FALSE)/4),0)</f>
        <v>0</v>
      </c>
      <c r="CG169" s="226">
        <f>IFERROR(IF(RIGHT(VLOOKUP($A169,csapatok!$A:$GR,CG$271,FALSE),5)="Csere",VLOOKUP(LEFT(VLOOKUP($A169,csapatok!$A:$GR,CG$271,FALSE),LEN(VLOOKUP($A169,csapatok!$A:$GR,CG$271,FALSE))-6),'csapat-ranglista'!$A:$CC,CG$272,FALSE)/8,VLOOKUP(VLOOKUP($A169,csapatok!$A:$GR,CG$271,FALSE),'csapat-ranglista'!$A:$CC,CG$272,FALSE)/4),0)</f>
        <v>0</v>
      </c>
      <c r="CH169" s="226">
        <f>IFERROR(IF(RIGHT(VLOOKUP($A169,csapatok!$A:$GR,CH$271,FALSE),5)="Csere",VLOOKUP(LEFT(VLOOKUP($A169,csapatok!$A:$GR,CH$271,FALSE),LEN(VLOOKUP($A169,csapatok!$A:$GR,CH$271,FALSE))-6),'csapat-ranglista'!$A:$CC,CH$272,FALSE)/8,VLOOKUP(VLOOKUP($A169,csapatok!$A:$GR,CH$271,FALSE),'csapat-ranglista'!$A:$CC,CH$272,FALSE)/4),0)</f>
        <v>0</v>
      </c>
      <c r="CI169" s="226">
        <f>IFERROR(IF(RIGHT(VLOOKUP($A169,csapatok!$A:$GR,CI$271,FALSE),5)="Csere",VLOOKUP(LEFT(VLOOKUP($A169,csapatok!$A:$GR,CI$271,FALSE),LEN(VLOOKUP($A169,csapatok!$A:$GR,CI$271,FALSE))-6),'csapat-ranglista'!$A:$CC,CI$272,FALSE)/8,VLOOKUP(VLOOKUP($A169,csapatok!$A:$GR,CI$271,FALSE),'csapat-ranglista'!$A:$CC,CI$272,FALSE)/4),0)</f>
        <v>0</v>
      </c>
      <c r="CJ169" s="227">
        <f>versenyek!$IQ$11*IFERROR(VLOOKUP(VLOOKUP($A169,versenyek!IP:IR,3,FALSE),szabalyok!$A$16:$B$23,2,FALSE)/4,0)</f>
        <v>0</v>
      </c>
      <c r="CK169" s="227">
        <f>versenyek!$IT$11*IFERROR(VLOOKUP(VLOOKUP($A169,versenyek!IS:IU,3,FALSE),szabalyok!$A$16:$B$23,2,FALSE)/4,0)</f>
        <v>0</v>
      </c>
      <c r="CL169" s="226"/>
      <c r="CM169" s="250">
        <f t="shared" si="6"/>
        <v>0</v>
      </c>
    </row>
    <row r="170" spans="1:91">
      <c r="A170" s="32" t="s">
        <v>315</v>
      </c>
      <c r="B170" s="132">
        <v>33969</v>
      </c>
      <c r="C170" s="133" t="str">
        <f t="shared" si="8"/>
        <v>ifi</v>
      </c>
      <c r="D170" s="32" t="s">
        <v>101</v>
      </c>
      <c r="E170" s="47">
        <v>0</v>
      </c>
      <c r="F170" s="32">
        <v>0</v>
      </c>
      <c r="G170" s="32">
        <v>0</v>
      </c>
      <c r="H170" s="32">
        <v>0</v>
      </c>
      <c r="I170" s="32">
        <v>0</v>
      </c>
      <c r="J170" s="32">
        <v>0</v>
      </c>
      <c r="K170" s="32">
        <v>0</v>
      </c>
      <c r="L170" s="32">
        <v>0</v>
      </c>
      <c r="M170" s="32">
        <v>0</v>
      </c>
      <c r="N170" s="32">
        <v>0</v>
      </c>
      <c r="O170" s="32">
        <v>0</v>
      </c>
      <c r="P170" s="32">
        <v>0</v>
      </c>
      <c r="Q170" s="32">
        <v>0</v>
      </c>
      <c r="R170" s="32">
        <v>0.81982589551570295</v>
      </c>
      <c r="S170" s="32">
        <v>0</v>
      </c>
      <c r="T170" s="32">
        <v>0</v>
      </c>
      <c r="U170" s="32">
        <v>0</v>
      </c>
      <c r="V170" s="32">
        <v>0</v>
      </c>
      <c r="W170" s="32">
        <v>0</v>
      </c>
      <c r="X170" s="32">
        <f>IFERROR(IF(RIGHT(VLOOKUP($A170,csapatok!$A:$BL,X$271,FALSE),5)="Csere",VLOOKUP(LEFT(VLOOKUP($A170,csapatok!$A:$BL,X$271,FALSE),LEN(VLOOKUP($A170,csapatok!$A:$BL,X$271,FALSE))-6),'csapat-ranglista'!$A:$CC,X$272,FALSE)/8,VLOOKUP(VLOOKUP($A170,csapatok!$A:$BL,X$271,FALSE),'csapat-ranglista'!$A:$CC,X$272,FALSE)/4),0)</f>
        <v>0</v>
      </c>
      <c r="Y170" s="32">
        <f>IFERROR(IF(RIGHT(VLOOKUP($A170,csapatok!$A:$BL,Y$271,FALSE),5)="Csere",VLOOKUP(LEFT(VLOOKUP($A170,csapatok!$A:$BL,Y$271,FALSE),LEN(VLOOKUP($A170,csapatok!$A:$BL,Y$271,FALSE))-6),'csapat-ranglista'!$A:$CC,Y$272,FALSE)/8,VLOOKUP(VLOOKUP($A170,csapatok!$A:$BL,Y$271,FALSE),'csapat-ranglista'!$A:$CC,Y$272,FALSE)/4),0)</f>
        <v>0</v>
      </c>
      <c r="Z170" s="32">
        <f>IFERROR(IF(RIGHT(VLOOKUP($A170,csapatok!$A:$BL,Z$271,FALSE),5)="Csere",VLOOKUP(LEFT(VLOOKUP($A170,csapatok!$A:$BL,Z$271,FALSE),LEN(VLOOKUP($A170,csapatok!$A:$BL,Z$271,FALSE))-6),'csapat-ranglista'!$A:$CC,Z$272,FALSE)/8,VLOOKUP(VLOOKUP($A170,csapatok!$A:$BL,Z$271,FALSE),'csapat-ranglista'!$A:$CC,Z$272,FALSE)/4),0)</f>
        <v>0</v>
      </c>
      <c r="AA170" s="32">
        <f>IFERROR(IF(RIGHT(VLOOKUP($A170,csapatok!$A:$BL,AA$271,FALSE),5)="Csere",VLOOKUP(LEFT(VLOOKUP($A170,csapatok!$A:$BL,AA$271,FALSE),LEN(VLOOKUP($A170,csapatok!$A:$BL,AA$271,FALSE))-6),'csapat-ranglista'!$A:$CC,AA$272,FALSE)/8,VLOOKUP(VLOOKUP($A170,csapatok!$A:$BL,AA$271,FALSE),'csapat-ranglista'!$A:$CC,AA$272,FALSE)/4),0)</f>
        <v>0</v>
      </c>
      <c r="AB170" s="226">
        <f>IFERROR(IF(RIGHT(VLOOKUP($A170,csapatok!$A:$BL,AB$271,FALSE),5)="Csere",VLOOKUP(LEFT(VLOOKUP($A170,csapatok!$A:$BL,AB$271,FALSE),LEN(VLOOKUP($A170,csapatok!$A:$BL,AB$271,FALSE))-6),'csapat-ranglista'!$A:$CC,AB$272,FALSE)/8,VLOOKUP(VLOOKUP($A170,csapatok!$A:$BL,AB$271,FALSE),'csapat-ranglista'!$A:$CC,AB$272,FALSE)/4),0)</f>
        <v>0</v>
      </c>
      <c r="AC170" s="226">
        <f>IFERROR(IF(RIGHT(VLOOKUP($A170,csapatok!$A:$BL,AC$271,FALSE),5)="Csere",VLOOKUP(LEFT(VLOOKUP($A170,csapatok!$A:$BL,AC$271,FALSE),LEN(VLOOKUP($A170,csapatok!$A:$BL,AC$271,FALSE))-6),'csapat-ranglista'!$A:$CC,AC$272,FALSE)/8,VLOOKUP(VLOOKUP($A170,csapatok!$A:$BL,AC$271,FALSE),'csapat-ranglista'!$A:$CC,AC$272,FALSE)/4),0)</f>
        <v>0</v>
      </c>
      <c r="AD170" s="226">
        <f>IFERROR(IF(RIGHT(VLOOKUP($A170,csapatok!$A:$BL,AD$271,FALSE),5)="Csere",VLOOKUP(LEFT(VLOOKUP($A170,csapatok!$A:$BL,AD$271,FALSE),LEN(VLOOKUP($A170,csapatok!$A:$BL,AD$271,FALSE))-6),'csapat-ranglista'!$A:$CC,AD$272,FALSE)/8,VLOOKUP(VLOOKUP($A170,csapatok!$A:$BL,AD$271,FALSE),'csapat-ranglista'!$A:$CC,AD$272,FALSE)/4),0)</f>
        <v>0</v>
      </c>
      <c r="AE170" s="226">
        <f>IFERROR(IF(RIGHT(VLOOKUP($A170,csapatok!$A:$BL,AE$271,FALSE),5)="Csere",VLOOKUP(LEFT(VLOOKUP($A170,csapatok!$A:$BL,AE$271,FALSE),LEN(VLOOKUP($A170,csapatok!$A:$BL,AE$271,FALSE))-6),'csapat-ranglista'!$A:$CC,AE$272,FALSE)/8,VLOOKUP(VLOOKUP($A170,csapatok!$A:$BL,AE$271,FALSE),'csapat-ranglista'!$A:$CC,AE$272,FALSE)/4),0)</f>
        <v>0</v>
      </c>
      <c r="AF170" s="226">
        <f>IFERROR(IF(RIGHT(VLOOKUP($A170,csapatok!$A:$BL,AF$271,FALSE),5)="Csere",VLOOKUP(LEFT(VLOOKUP($A170,csapatok!$A:$BL,AF$271,FALSE),LEN(VLOOKUP($A170,csapatok!$A:$BL,AF$271,FALSE))-6),'csapat-ranglista'!$A:$CC,AF$272,FALSE)/8,VLOOKUP(VLOOKUP($A170,csapatok!$A:$BL,AF$271,FALSE),'csapat-ranglista'!$A:$CC,AF$272,FALSE)/4),0)</f>
        <v>0</v>
      </c>
      <c r="AG170" s="226">
        <f>IFERROR(IF(RIGHT(VLOOKUP($A170,csapatok!$A:$BL,AG$271,FALSE),5)="Csere",VLOOKUP(LEFT(VLOOKUP($A170,csapatok!$A:$BL,AG$271,FALSE),LEN(VLOOKUP($A170,csapatok!$A:$BL,AG$271,FALSE))-6),'csapat-ranglista'!$A:$CC,AG$272,FALSE)/8,VLOOKUP(VLOOKUP($A170,csapatok!$A:$BL,AG$271,FALSE),'csapat-ranglista'!$A:$CC,AG$272,FALSE)/4),0)</f>
        <v>0</v>
      </c>
      <c r="AH170" s="226">
        <f>IFERROR(IF(RIGHT(VLOOKUP($A170,csapatok!$A:$BL,AH$271,FALSE),5)="Csere",VLOOKUP(LEFT(VLOOKUP($A170,csapatok!$A:$BL,AH$271,FALSE),LEN(VLOOKUP($A170,csapatok!$A:$BL,AH$271,FALSE))-6),'csapat-ranglista'!$A:$CC,AH$272,FALSE)/8,VLOOKUP(VLOOKUP($A170,csapatok!$A:$BL,AH$271,FALSE),'csapat-ranglista'!$A:$CC,AH$272,FALSE)/4),0)</f>
        <v>0</v>
      </c>
      <c r="AI170" s="226">
        <f>IFERROR(IF(RIGHT(VLOOKUP($A170,csapatok!$A:$BL,AI$271,FALSE),5)="Csere",VLOOKUP(LEFT(VLOOKUP($A170,csapatok!$A:$BL,AI$271,FALSE),LEN(VLOOKUP($A170,csapatok!$A:$BL,AI$271,FALSE))-6),'csapat-ranglista'!$A:$CC,AI$272,FALSE)/8,VLOOKUP(VLOOKUP($A170,csapatok!$A:$BL,AI$271,FALSE),'csapat-ranglista'!$A:$CC,AI$272,FALSE)/4),0)</f>
        <v>0</v>
      </c>
      <c r="AJ170" s="226">
        <f>IFERROR(IF(RIGHT(VLOOKUP($A170,csapatok!$A:$BL,AJ$271,FALSE),5)="Csere",VLOOKUP(LEFT(VLOOKUP($A170,csapatok!$A:$BL,AJ$271,FALSE),LEN(VLOOKUP($A170,csapatok!$A:$BL,AJ$271,FALSE))-6),'csapat-ranglista'!$A:$CC,AJ$272,FALSE)/8,VLOOKUP(VLOOKUP($A170,csapatok!$A:$BL,AJ$271,FALSE),'csapat-ranglista'!$A:$CC,AJ$272,FALSE)/2),0)</f>
        <v>0</v>
      </c>
      <c r="AK170" s="226">
        <f>IFERROR(IF(RIGHT(VLOOKUP($A170,csapatok!$A:$CN,AK$271,FALSE),5)="Csere",VLOOKUP(LEFT(VLOOKUP($A170,csapatok!$A:$CN,AK$271,FALSE),LEN(VLOOKUP($A170,csapatok!$A:$CN,AK$271,FALSE))-6),'csapat-ranglista'!$A:$CC,AK$272,FALSE)/8,VLOOKUP(VLOOKUP($A170,csapatok!$A:$CN,AK$271,FALSE),'csapat-ranglista'!$A:$CC,AK$272,FALSE)/4),0)</f>
        <v>0</v>
      </c>
      <c r="AL170" s="226">
        <f>IFERROR(IF(RIGHT(VLOOKUP($A170,csapatok!$A:$CN,AL$271,FALSE),5)="Csere",VLOOKUP(LEFT(VLOOKUP($A170,csapatok!$A:$CN,AL$271,FALSE),LEN(VLOOKUP($A170,csapatok!$A:$CN,AL$271,FALSE))-6),'csapat-ranglista'!$A:$CC,AL$272,FALSE)/8,VLOOKUP(VLOOKUP($A170,csapatok!$A:$CN,AL$271,FALSE),'csapat-ranglista'!$A:$CC,AL$272,FALSE)/4),0)</f>
        <v>0</v>
      </c>
      <c r="AM170" s="226">
        <f>IFERROR(IF(RIGHT(VLOOKUP($A170,csapatok!$A:$CN,AM$271,FALSE),5)="Csere",VLOOKUP(LEFT(VLOOKUP($A170,csapatok!$A:$CN,AM$271,FALSE),LEN(VLOOKUP($A170,csapatok!$A:$CN,AM$271,FALSE))-6),'csapat-ranglista'!$A:$CC,AM$272,FALSE)/8,VLOOKUP(VLOOKUP($A170,csapatok!$A:$CN,AM$271,FALSE),'csapat-ranglista'!$A:$CC,AM$272,FALSE)/4),0)</f>
        <v>0</v>
      </c>
      <c r="AN170" s="226">
        <f>IFERROR(IF(RIGHT(VLOOKUP($A170,csapatok!$A:$CN,AN$271,FALSE),5)="Csere",VLOOKUP(LEFT(VLOOKUP($A170,csapatok!$A:$CN,AN$271,FALSE),LEN(VLOOKUP($A170,csapatok!$A:$CN,AN$271,FALSE))-6),'csapat-ranglista'!$A:$CC,AN$272,FALSE)/8,VLOOKUP(VLOOKUP($A170,csapatok!$A:$CN,AN$271,FALSE),'csapat-ranglista'!$A:$CC,AN$272,FALSE)/4),0)</f>
        <v>0</v>
      </c>
      <c r="AO170" s="226">
        <f>IFERROR(IF(RIGHT(VLOOKUP($A170,csapatok!$A:$CN,AO$271,FALSE),5)="Csere",VLOOKUP(LEFT(VLOOKUP($A170,csapatok!$A:$CN,AO$271,FALSE),LEN(VLOOKUP($A170,csapatok!$A:$CN,AO$271,FALSE))-6),'csapat-ranglista'!$A:$CC,AO$272,FALSE)/8,VLOOKUP(VLOOKUP($A170,csapatok!$A:$CN,AO$271,FALSE),'csapat-ranglista'!$A:$CC,AO$272,FALSE)/4),0)</f>
        <v>0</v>
      </c>
      <c r="AP170" s="226">
        <f>IFERROR(IF(RIGHT(VLOOKUP($A170,csapatok!$A:$CN,AP$271,FALSE),5)="Csere",VLOOKUP(LEFT(VLOOKUP($A170,csapatok!$A:$CN,AP$271,FALSE),LEN(VLOOKUP($A170,csapatok!$A:$CN,AP$271,FALSE))-6),'csapat-ranglista'!$A:$CC,AP$272,FALSE)/8,VLOOKUP(VLOOKUP($A170,csapatok!$A:$CN,AP$271,FALSE),'csapat-ranglista'!$A:$CC,AP$272,FALSE)/4),0)</f>
        <v>0</v>
      </c>
      <c r="AQ170" s="226">
        <f>IFERROR(IF(RIGHT(VLOOKUP($A170,csapatok!$A:$CN,AQ$271,FALSE),5)="Csere",VLOOKUP(LEFT(VLOOKUP($A170,csapatok!$A:$CN,AQ$271,FALSE),LEN(VLOOKUP($A170,csapatok!$A:$CN,AQ$271,FALSE))-6),'csapat-ranglista'!$A:$CC,AQ$272,FALSE)/8,VLOOKUP(VLOOKUP($A170,csapatok!$A:$CN,AQ$271,FALSE),'csapat-ranglista'!$A:$CC,AQ$272,FALSE)/4),0)</f>
        <v>0</v>
      </c>
      <c r="AR170" s="226">
        <f>IFERROR(IF(RIGHT(VLOOKUP($A170,csapatok!$A:$CN,AR$271,FALSE),5)="Csere",VLOOKUP(LEFT(VLOOKUP($A170,csapatok!$A:$CN,AR$271,FALSE),LEN(VLOOKUP($A170,csapatok!$A:$CN,AR$271,FALSE))-6),'csapat-ranglista'!$A:$CC,AR$272,FALSE)/8,VLOOKUP(VLOOKUP($A170,csapatok!$A:$CN,AR$271,FALSE),'csapat-ranglista'!$A:$CC,AR$272,FALSE)/4),0)</f>
        <v>0</v>
      </c>
      <c r="AS170" s="226">
        <f>IFERROR(IF(RIGHT(VLOOKUP($A170,csapatok!$A:$CN,AS$271,FALSE),5)="Csere",VLOOKUP(LEFT(VLOOKUP($A170,csapatok!$A:$CN,AS$271,FALSE),LEN(VLOOKUP($A170,csapatok!$A:$CN,AS$271,FALSE))-6),'csapat-ranglista'!$A:$CC,AS$272,FALSE)/8,VLOOKUP(VLOOKUP($A170,csapatok!$A:$CN,AS$271,FALSE),'csapat-ranglista'!$A:$CC,AS$272,FALSE)/4),0)</f>
        <v>0</v>
      </c>
      <c r="AT170" s="226">
        <f>IFERROR(IF(RIGHT(VLOOKUP($A170,csapatok!$A:$CN,AT$271,FALSE),5)="Csere",VLOOKUP(LEFT(VLOOKUP($A170,csapatok!$A:$CN,AT$271,FALSE),LEN(VLOOKUP($A170,csapatok!$A:$CN,AT$271,FALSE))-6),'csapat-ranglista'!$A:$CC,AT$272,FALSE)/8,VLOOKUP(VLOOKUP($A170,csapatok!$A:$CN,AT$271,FALSE),'csapat-ranglista'!$A:$CC,AT$272,FALSE)/4),0)</f>
        <v>0</v>
      </c>
      <c r="AU170" s="226">
        <f>IFERROR(IF(RIGHT(VLOOKUP($A170,csapatok!$A:$CN,AU$271,FALSE),5)="Csere",VLOOKUP(LEFT(VLOOKUP($A170,csapatok!$A:$CN,AU$271,FALSE),LEN(VLOOKUP($A170,csapatok!$A:$CN,AU$271,FALSE))-6),'csapat-ranglista'!$A:$CC,AU$272,FALSE)/8,VLOOKUP(VLOOKUP($A170,csapatok!$A:$CN,AU$271,FALSE),'csapat-ranglista'!$A:$CC,AU$272,FALSE)/4),0)</f>
        <v>0</v>
      </c>
      <c r="AV170" s="226">
        <f>IFERROR(IF(RIGHT(VLOOKUP($A170,csapatok!$A:$CN,AV$271,FALSE),5)="Csere",VLOOKUP(LEFT(VLOOKUP($A170,csapatok!$A:$CN,AV$271,FALSE),LEN(VLOOKUP($A170,csapatok!$A:$CN,AV$271,FALSE))-6),'csapat-ranglista'!$A:$CC,AV$272,FALSE)/8,VLOOKUP(VLOOKUP($A170,csapatok!$A:$CN,AV$271,FALSE),'csapat-ranglista'!$A:$CC,AV$272,FALSE)/4),0)</f>
        <v>0</v>
      </c>
      <c r="AW170" s="226">
        <f>IFERROR(IF(RIGHT(VLOOKUP($A170,csapatok!$A:$CN,AW$271,FALSE),5)="Csere",VLOOKUP(LEFT(VLOOKUP($A170,csapatok!$A:$CN,AW$271,FALSE),LEN(VLOOKUP($A170,csapatok!$A:$CN,AW$271,FALSE))-6),'csapat-ranglista'!$A:$CC,AW$272,FALSE)/8,VLOOKUP(VLOOKUP($A170,csapatok!$A:$CN,AW$271,FALSE),'csapat-ranglista'!$A:$CC,AW$272,FALSE)/4),0)</f>
        <v>0</v>
      </c>
      <c r="AX170" s="226">
        <f>IFERROR(IF(RIGHT(VLOOKUP($A170,csapatok!$A:$CN,AX$271,FALSE),5)="Csere",VLOOKUP(LEFT(VLOOKUP($A170,csapatok!$A:$CN,AX$271,FALSE),LEN(VLOOKUP($A170,csapatok!$A:$CN,AX$271,FALSE))-6),'csapat-ranglista'!$A:$CC,AX$272,FALSE)/8,VLOOKUP(VLOOKUP($A170,csapatok!$A:$CN,AX$271,FALSE),'csapat-ranglista'!$A:$CC,AX$272,FALSE)/4),0)</f>
        <v>0</v>
      </c>
      <c r="AY170" s="226">
        <f>IFERROR(IF(RIGHT(VLOOKUP($A170,csapatok!$A:$GR,AY$271,FALSE),5)="Csere",VLOOKUP(LEFT(VLOOKUP($A170,csapatok!$A:$GR,AY$271,FALSE),LEN(VLOOKUP($A170,csapatok!$A:$GR,AY$271,FALSE))-6),'csapat-ranglista'!$A:$CC,AY$272,FALSE)/8,VLOOKUP(VLOOKUP($A170,csapatok!$A:$GR,AY$271,FALSE),'csapat-ranglista'!$A:$CC,AY$272,FALSE)/4),0)</f>
        <v>0</v>
      </c>
      <c r="AZ170" s="226">
        <f>IFERROR(IF(RIGHT(VLOOKUP($A170,csapatok!$A:$GR,AZ$271,FALSE),5)="Csere",VLOOKUP(LEFT(VLOOKUP($A170,csapatok!$A:$GR,AZ$271,FALSE),LEN(VLOOKUP($A170,csapatok!$A:$GR,AZ$271,FALSE))-6),'csapat-ranglista'!$A:$CC,AZ$272,FALSE)/8,VLOOKUP(VLOOKUP($A170,csapatok!$A:$GR,AZ$271,FALSE),'csapat-ranglista'!$A:$CC,AZ$272,FALSE)/4),0)</f>
        <v>0</v>
      </c>
      <c r="BA170" s="226">
        <f>IFERROR(IF(RIGHT(VLOOKUP($A170,csapatok!$A:$GR,BA$271,FALSE),5)="Csere",VLOOKUP(LEFT(VLOOKUP($A170,csapatok!$A:$GR,BA$271,FALSE),LEN(VLOOKUP($A170,csapatok!$A:$GR,BA$271,FALSE))-6),'csapat-ranglista'!$A:$CC,BA$272,FALSE)/8,VLOOKUP(VLOOKUP($A170,csapatok!$A:$GR,BA$271,FALSE),'csapat-ranglista'!$A:$CC,BA$272,FALSE)/4),0)</f>
        <v>0</v>
      </c>
      <c r="BB170" s="226">
        <f>IFERROR(IF(RIGHT(VLOOKUP($A170,csapatok!$A:$GR,BB$271,FALSE),5)="Csere",VLOOKUP(LEFT(VLOOKUP($A170,csapatok!$A:$GR,BB$271,FALSE),LEN(VLOOKUP($A170,csapatok!$A:$GR,BB$271,FALSE))-6),'csapat-ranglista'!$A:$CC,BB$272,FALSE)/8,VLOOKUP(VLOOKUP($A170,csapatok!$A:$GR,BB$271,FALSE),'csapat-ranglista'!$A:$CC,BB$272,FALSE)/4),0)</f>
        <v>0</v>
      </c>
      <c r="BC170" s="227">
        <f>versenyek!$ES$11*IFERROR(VLOOKUP(VLOOKUP($A170,versenyek!ER:ET,3,FALSE),szabalyok!$A$16:$B$23,2,FALSE)/4,0)</f>
        <v>0</v>
      </c>
      <c r="BD170" s="227">
        <f>versenyek!$EV$11*IFERROR(VLOOKUP(VLOOKUP($A170,versenyek!EU:EW,3,FALSE),szabalyok!$A$16:$B$23,2,FALSE)/4,0)</f>
        <v>0</v>
      </c>
      <c r="BE170" s="226">
        <f>IFERROR(IF(RIGHT(VLOOKUP($A170,csapatok!$A:$GR,BE$271,FALSE),5)="Csere",VLOOKUP(LEFT(VLOOKUP($A170,csapatok!$A:$GR,BE$271,FALSE),LEN(VLOOKUP($A170,csapatok!$A:$GR,BE$271,FALSE))-6),'csapat-ranglista'!$A:$CC,BE$272,FALSE)/8,VLOOKUP(VLOOKUP($A170,csapatok!$A:$GR,BE$271,FALSE),'csapat-ranglista'!$A:$CC,BE$272,FALSE)/4),0)</f>
        <v>0</v>
      </c>
      <c r="BF170" s="226">
        <f>IFERROR(IF(RIGHT(VLOOKUP($A170,csapatok!$A:$GR,BF$271,FALSE),5)="Csere",VLOOKUP(LEFT(VLOOKUP($A170,csapatok!$A:$GR,BF$271,FALSE),LEN(VLOOKUP($A170,csapatok!$A:$GR,BF$271,FALSE))-6),'csapat-ranglista'!$A:$CC,BF$272,FALSE)/8,VLOOKUP(VLOOKUP($A170,csapatok!$A:$GR,BF$271,FALSE),'csapat-ranglista'!$A:$CC,BF$272,FALSE)/4),0)</f>
        <v>0</v>
      </c>
      <c r="BG170" s="226">
        <f>IFERROR(IF(RIGHT(VLOOKUP($A170,csapatok!$A:$GR,BG$271,FALSE),5)="Csere",VLOOKUP(LEFT(VLOOKUP($A170,csapatok!$A:$GR,BG$271,FALSE),LEN(VLOOKUP($A170,csapatok!$A:$GR,BG$271,FALSE))-6),'csapat-ranglista'!$A:$CC,BG$272,FALSE)/8,VLOOKUP(VLOOKUP($A170,csapatok!$A:$GR,BG$271,FALSE),'csapat-ranglista'!$A:$CC,BG$272,FALSE)/4),0)</f>
        <v>0</v>
      </c>
      <c r="BH170" s="226">
        <f>IFERROR(IF(RIGHT(VLOOKUP($A170,csapatok!$A:$GR,BH$271,FALSE),5)="Csere",VLOOKUP(LEFT(VLOOKUP($A170,csapatok!$A:$GR,BH$271,FALSE),LEN(VLOOKUP($A170,csapatok!$A:$GR,BH$271,FALSE))-6),'csapat-ranglista'!$A:$CC,BH$272,FALSE)/8,VLOOKUP(VLOOKUP($A170,csapatok!$A:$GR,BH$271,FALSE),'csapat-ranglista'!$A:$CC,BH$272,FALSE)/4),0)</f>
        <v>0</v>
      </c>
      <c r="BI170" s="226">
        <f>IFERROR(IF(RIGHT(VLOOKUP($A170,csapatok!$A:$GR,BI$271,FALSE),5)="Csere",VLOOKUP(LEFT(VLOOKUP($A170,csapatok!$A:$GR,BI$271,FALSE),LEN(VLOOKUP($A170,csapatok!$A:$GR,BI$271,FALSE))-6),'csapat-ranglista'!$A:$CC,BI$272,FALSE)/8,VLOOKUP(VLOOKUP($A170,csapatok!$A:$GR,BI$271,FALSE),'csapat-ranglista'!$A:$CC,BI$272,FALSE)/4),0)</f>
        <v>0</v>
      </c>
      <c r="BJ170" s="226">
        <f>IFERROR(IF(RIGHT(VLOOKUP($A170,csapatok!$A:$GR,BJ$271,FALSE),5)="Csere",VLOOKUP(LEFT(VLOOKUP($A170,csapatok!$A:$GR,BJ$271,FALSE),LEN(VLOOKUP($A170,csapatok!$A:$GR,BJ$271,FALSE))-6),'csapat-ranglista'!$A:$CC,BJ$272,FALSE)/8,VLOOKUP(VLOOKUP($A170,csapatok!$A:$GR,BJ$271,FALSE),'csapat-ranglista'!$A:$CC,BJ$272,FALSE)/4),0)</f>
        <v>0</v>
      </c>
      <c r="BK170" s="226">
        <f>IFERROR(IF(RIGHT(VLOOKUP($A170,csapatok!$A:$GR,BK$271,FALSE),5)="Csere",VLOOKUP(LEFT(VLOOKUP($A170,csapatok!$A:$GR,BK$271,FALSE),LEN(VLOOKUP($A170,csapatok!$A:$GR,BK$271,FALSE))-6),'csapat-ranglista'!$A:$CC,BK$272,FALSE)/8,VLOOKUP(VLOOKUP($A170,csapatok!$A:$GR,BK$271,FALSE),'csapat-ranglista'!$A:$CC,BK$272,FALSE)/4),0)</f>
        <v>0</v>
      </c>
      <c r="BL170" s="226">
        <f>IFERROR(IF(RIGHT(VLOOKUP($A170,csapatok!$A:$GR,BL$271,FALSE),5)="Csere",VLOOKUP(LEFT(VLOOKUP($A170,csapatok!$A:$GR,BL$271,FALSE),LEN(VLOOKUP($A170,csapatok!$A:$GR,BL$271,FALSE))-6),'csapat-ranglista'!$A:$CC,BL$272,FALSE)/8,VLOOKUP(VLOOKUP($A170,csapatok!$A:$GR,BL$271,FALSE),'csapat-ranglista'!$A:$CC,BL$272,FALSE)/4),0)</f>
        <v>0</v>
      </c>
      <c r="BM170" s="226">
        <f>IFERROR(IF(RIGHT(VLOOKUP($A170,csapatok!$A:$GR,BM$271,FALSE),5)="Csere",VLOOKUP(LEFT(VLOOKUP($A170,csapatok!$A:$GR,BM$271,FALSE),LEN(VLOOKUP($A170,csapatok!$A:$GR,BM$271,FALSE))-6),'csapat-ranglista'!$A:$CC,BM$272,FALSE)/8,VLOOKUP(VLOOKUP($A170,csapatok!$A:$GR,BM$271,FALSE),'csapat-ranglista'!$A:$CC,BM$272,FALSE)/4),0)</f>
        <v>0</v>
      </c>
      <c r="BN170" s="226">
        <f>IFERROR(IF(RIGHT(VLOOKUP($A170,csapatok!$A:$GR,BN$271,FALSE),5)="Csere",VLOOKUP(LEFT(VLOOKUP($A170,csapatok!$A:$GR,BN$271,FALSE),LEN(VLOOKUP($A170,csapatok!$A:$GR,BN$271,FALSE))-6),'csapat-ranglista'!$A:$CC,BN$272,FALSE)/8,VLOOKUP(VLOOKUP($A170,csapatok!$A:$GR,BN$271,FALSE),'csapat-ranglista'!$A:$CC,BN$272,FALSE)/4),0)</f>
        <v>0</v>
      </c>
      <c r="BO170" s="226">
        <f>IFERROR(IF(RIGHT(VLOOKUP($A170,csapatok!$A:$GR,BO$271,FALSE),5)="Csere",VLOOKUP(LEFT(VLOOKUP($A170,csapatok!$A:$GR,BO$271,FALSE),LEN(VLOOKUP($A170,csapatok!$A:$GR,BO$271,FALSE))-6),'csapat-ranglista'!$A:$CC,BO$272,FALSE)/8,VLOOKUP(VLOOKUP($A170,csapatok!$A:$GR,BO$271,FALSE),'csapat-ranglista'!$A:$CC,BO$272,FALSE)/4),0)</f>
        <v>0</v>
      </c>
      <c r="BP170" s="226">
        <f>IFERROR(IF(RIGHT(VLOOKUP($A170,csapatok!$A:$GR,BP$271,FALSE),5)="Csere",VLOOKUP(LEFT(VLOOKUP($A170,csapatok!$A:$GR,BP$271,FALSE),LEN(VLOOKUP($A170,csapatok!$A:$GR,BP$271,FALSE))-6),'csapat-ranglista'!$A:$CC,BP$272,FALSE)/8,VLOOKUP(VLOOKUP($A170,csapatok!$A:$GR,BP$271,FALSE),'csapat-ranglista'!$A:$CC,BP$272,FALSE)/4),0)</f>
        <v>0</v>
      </c>
      <c r="BQ170" s="226">
        <f>IFERROR(IF(RIGHT(VLOOKUP($A170,csapatok!$A:$GR,BQ$271,FALSE),5)="Csere",VLOOKUP(LEFT(VLOOKUP($A170,csapatok!$A:$GR,BQ$271,FALSE),LEN(VLOOKUP($A170,csapatok!$A:$GR,BQ$271,FALSE))-6),'csapat-ranglista'!$A:$CC,BQ$272,FALSE)/8,VLOOKUP(VLOOKUP($A170,csapatok!$A:$GR,BQ$271,FALSE),'csapat-ranglista'!$A:$CC,BQ$272,FALSE)/4),0)</f>
        <v>0</v>
      </c>
      <c r="BR170" s="226">
        <f>IFERROR(IF(RIGHT(VLOOKUP($A170,csapatok!$A:$GR,BR$271,FALSE),5)="Csere",VLOOKUP(LEFT(VLOOKUP($A170,csapatok!$A:$GR,BR$271,FALSE),LEN(VLOOKUP($A170,csapatok!$A:$GR,BR$271,FALSE))-6),'csapat-ranglista'!$A:$CC,BR$272,FALSE)/8,VLOOKUP(VLOOKUP($A170,csapatok!$A:$GR,BR$271,FALSE),'csapat-ranglista'!$A:$CC,BR$272,FALSE)/4),0)</f>
        <v>0</v>
      </c>
      <c r="BS170" s="226">
        <f>IFERROR(IF(RIGHT(VLOOKUP($A170,csapatok!$A:$GR,BS$271,FALSE),5)="Csere",VLOOKUP(LEFT(VLOOKUP($A170,csapatok!$A:$GR,BS$271,FALSE),LEN(VLOOKUP($A170,csapatok!$A:$GR,BS$271,FALSE))-6),'csapat-ranglista'!$A:$CC,BS$272,FALSE)/8,VLOOKUP(VLOOKUP($A170,csapatok!$A:$GR,BS$271,FALSE),'csapat-ranglista'!$A:$CC,BS$272,FALSE)/4),0)</f>
        <v>0</v>
      </c>
      <c r="BT170" s="226">
        <f>IFERROR(IF(RIGHT(VLOOKUP($A170,csapatok!$A:$GR,BT$271,FALSE),5)="Csere",VLOOKUP(LEFT(VLOOKUP($A170,csapatok!$A:$GR,BT$271,FALSE),LEN(VLOOKUP($A170,csapatok!$A:$GR,BT$271,FALSE))-6),'csapat-ranglista'!$A:$CC,BT$272,FALSE)/8,VLOOKUP(VLOOKUP($A170,csapatok!$A:$GR,BT$271,FALSE),'csapat-ranglista'!$A:$CC,BT$272,FALSE)/4),0)</f>
        <v>0</v>
      </c>
      <c r="BU170" s="226">
        <f>IFERROR(IF(RIGHT(VLOOKUP($A170,csapatok!$A:$GR,BU$271,FALSE),5)="Csere",VLOOKUP(LEFT(VLOOKUP($A170,csapatok!$A:$GR,BU$271,FALSE),LEN(VLOOKUP($A170,csapatok!$A:$GR,BU$271,FALSE))-6),'csapat-ranglista'!$A:$CC,BU$272,FALSE)/8,VLOOKUP(VLOOKUP($A170,csapatok!$A:$GR,BU$271,FALSE),'csapat-ranglista'!$A:$CC,BU$272,FALSE)/4),0)</f>
        <v>0</v>
      </c>
      <c r="BV170" s="226">
        <f>IFERROR(IF(RIGHT(VLOOKUP($A170,csapatok!$A:$GR,BV$271,FALSE),5)="Csere",VLOOKUP(LEFT(VLOOKUP($A170,csapatok!$A:$GR,BV$271,FALSE),LEN(VLOOKUP($A170,csapatok!$A:$GR,BV$271,FALSE))-6),'csapat-ranglista'!$A:$CC,BV$272,FALSE)/8,VLOOKUP(VLOOKUP($A170,csapatok!$A:$GR,BV$271,FALSE),'csapat-ranglista'!$A:$CC,BV$272,FALSE)/4),0)</f>
        <v>0</v>
      </c>
      <c r="BW170" s="226">
        <f>IFERROR(IF(RIGHT(VLOOKUP($A170,csapatok!$A:$GR,BW$271,FALSE),5)="Csere",VLOOKUP(LEFT(VLOOKUP($A170,csapatok!$A:$GR,BW$271,FALSE),LEN(VLOOKUP($A170,csapatok!$A:$GR,BW$271,FALSE))-6),'csapat-ranglista'!$A:$CC,BW$272,FALSE)/8,VLOOKUP(VLOOKUP($A170,csapatok!$A:$GR,BW$271,FALSE),'csapat-ranglista'!$A:$CC,BW$272,FALSE)/4),0)</f>
        <v>0</v>
      </c>
      <c r="BX170" s="226">
        <f>IFERROR(IF(RIGHT(VLOOKUP($A170,csapatok!$A:$GR,BX$271,FALSE),5)="Csere",VLOOKUP(LEFT(VLOOKUP($A170,csapatok!$A:$GR,BX$271,FALSE),LEN(VLOOKUP($A170,csapatok!$A:$GR,BX$271,FALSE))-6),'csapat-ranglista'!$A:$CC,BX$272,FALSE)/8,VLOOKUP(VLOOKUP($A170,csapatok!$A:$GR,BX$271,FALSE),'csapat-ranglista'!$A:$CC,BX$272,FALSE)/4),0)</f>
        <v>0</v>
      </c>
      <c r="BY170" s="226">
        <f>IFERROR(IF(RIGHT(VLOOKUP($A170,csapatok!$A:$GR,BY$271,FALSE),5)="Csere",VLOOKUP(LEFT(VLOOKUP($A170,csapatok!$A:$GR,BY$271,FALSE),LEN(VLOOKUP($A170,csapatok!$A:$GR,BY$271,FALSE))-6),'csapat-ranglista'!$A:$CC,BY$272,FALSE)/8,VLOOKUP(VLOOKUP($A170,csapatok!$A:$GR,BY$271,FALSE),'csapat-ranglista'!$A:$CC,BY$272,FALSE)/4),0)</f>
        <v>0</v>
      </c>
      <c r="BZ170" s="226">
        <f>IFERROR(IF(RIGHT(VLOOKUP($A170,csapatok!$A:$GR,BZ$271,FALSE),5)="Csere",VLOOKUP(LEFT(VLOOKUP($A170,csapatok!$A:$GR,BZ$271,FALSE),LEN(VLOOKUP($A170,csapatok!$A:$GR,BZ$271,FALSE))-6),'csapat-ranglista'!$A:$CC,BZ$272,FALSE)/8,VLOOKUP(VLOOKUP($A170,csapatok!$A:$GR,BZ$271,FALSE),'csapat-ranglista'!$A:$CC,BZ$272,FALSE)/4),0)</f>
        <v>0</v>
      </c>
      <c r="CA170" s="226">
        <f>IFERROR(IF(RIGHT(VLOOKUP($A170,csapatok!$A:$GR,CA$271,FALSE),5)="Csere",VLOOKUP(LEFT(VLOOKUP($A170,csapatok!$A:$GR,CA$271,FALSE),LEN(VLOOKUP($A170,csapatok!$A:$GR,CA$271,FALSE))-6),'csapat-ranglista'!$A:$CC,CA$272,FALSE)/8,VLOOKUP(VLOOKUP($A170,csapatok!$A:$GR,CA$271,FALSE),'csapat-ranglista'!$A:$CC,CA$272,FALSE)/4),0)</f>
        <v>0</v>
      </c>
      <c r="CB170" s="226">
        <f>IFERROR(IF(RIGHT(VLOOKUP($A170,csapatok!$A:$GR,CB$271,FALSE),5)="Csere",VLOOKUP(LEFT(VLOOKUP($A170,csapatok!$A:$GR,CB$271,FALSE),LEN(VLOOKUP($A170,csapatok!$A:$GR,CB$271,FALSE))-6),'csapat-ranglista'!$A:$CC,CB$272,FALSE)/8,VLOOKUP(VLOOKUP($A170,csapatok!$A:$GR,CB$271,FALSE),'csapat-ranglista'!$A:$CC,CB$272,FALSE)/4),0)</f>
        <v>0</v>
      </c>
      <c r="CC170" s="226">
        <f>IFERROR(IF(RIGHT(VLOOKUP($A170,csapatok!$A:$GR,CC$271,FALSE),5)="Csere",VLOOKUP(LEFT(VLOOKUP($A170,csapatok!$A:$GR,CC$271,FALSE),LEN(VLOOKUP($A170,csapatok!$A:$GR,CC$271,FALSE))-6),'csapat-ranglista'!$A:$CC,CC$272,FALSE)/8,VLOOKUP(VLOOKUP($A170,csapatok!$A:$GR,CC$271,FALSE),'csapat-ranglista'!$A:$CC,CC$272,FALSE)/4),0)</f>
        <v>0</v>
      </c>
      <c r="CD170" s="226">
        <f>IFERROR(IF(RIGHT(VLOOKUP($A170,csapatok!$A:$GR,CD$271,FALSE),5)="Csere",VLOOKUP(LEFT(VLOOKUP($A170,csapatok!$A:$GR,CD$271,FALSE),LEN(VLOOKUP($A170,csapatok!$A:$GR,CD$271,FALSE))-6),'csapat-ranglista'!$A:$CC,CD$272,FALSE)/8,VLOOKUP(VLOOKUP($A170,csapatok!$A:$GR,CD$271,FALSE),'csapat-ranglista'!$A:$CC,CD$272,FALSE)/4),0)</f>
        <v>0</v>
      </c>
      <c r="CE170" s="226">
        <f>IFERROR(IF(RIGHT(VLOOKUP($A170,csapatok!$A:$GR,CE$271,FALSE),5)="Csere",VLOOKUP(LEFT(VLOOKUP($A170,csapatok!$A:$GR,CE$271,FALSE),LEN(VLOOKUP($A170,csapatok!$A:$GR,CE$271,FALSE))-6),'csapat-ranglista'!$A:$CC,CE$272,FALSE)/8,VLOOKUP(VLOOKUP($A170,csapatok!$A:$GR,CE$271,FALSE),'csapat-ranglista'!$A:$CC,CE$272,FALSE)/4),0)</f>
        <v>0</v>
      </c>
      <c r="CF170" s="226">
        <f>IFERROR(IF(RIGHT(VLOOKUP($A170,csapatok!$A:$GR,CF$271,FALSE),5)="Csere",VLOOKUP(LEFT(VLOOKUP($A170,csapatok!$A:$GR,CF$271,FALSE),LEN(VLOOKUP($A170,csapatok!$A:$GR,CF$271,FALSE))-6),'csapat-ranglista'!$A:$CC,CF$272,FALSE)/8,VLOOKUP(VLOOKUP($A170,csapatok!$A:$GR,CF$271,FALSE),'csapat-ranglista'!$A:$CC,CF$272,FALSE)/4),0)</f>
        <v>0</v>
      </c>
      <c r="CG170" s="226">
        <f>IFERROR(IF(RIGHT(VLOOKUP($A170,csapatok!$A:$GR,CG$271,FALSE),5)="Csere",VLOOKUP(LEFT(VLOOKUP($A170,csapatok!$A:$GR,CG$271,FALSE),LEN(VLOOKUP($A170,csapatok!$A:$GR,CG$271,FALSE))-6),'csapat-ranglista'!$A:$CC,CG$272,FALSE)/8,VLOOKUP(VLOOKUP($A170,csapatok!$A:$GR,CG$271,FALSE),'csapat-ranglista'!$A:$CC,CG$272,FALSE)/4),0)</f>
        <v>0</v>
      </c>
      <c r="CH170" s="226">
        <f>IFERROR(IF(RIGHT(VLOOKUP($A170,csapatok!$A:$GR,CH$271,FALSE),5)="Csere",VLOOKUP(LEFT(VLOOKUP($A170,csapatok!$A:$GR,CH$271,FALSE),LEN(VLOOKUP($A170,csapatok!$A:$GR,CH$271,FALSE))-6),'csapat-ranglista'!$A:$CC,CH$272,FALSE)/8,VLOOKUP(VLOOKUP($A170,csapatok!$A:$GR,CH$271,FALSE),'csapat-ranglista'!$A:$CC,CH$272,FALSE)/4),0)</f>
        <v>0</v>
      </c>
      <c r="CI170" s="226">
        <f>IFERROR(IF(RIGHT(VLOOKUP($A170,csapatok!$A:$GR,CI$271,FALSE),5)="Csere",VLOOKUP(LEFT(VLOOKUP($A170,csapatok!$A:$GR,CI$271,FALSE),LEN(VLOOKUP($A170,csapatok!$A:$GR,CI$271,FALSE))-6),'csapat-ranglista'!$A:$CC,CI$272,FALSE)/8,VLOOKUP(VLOOKUP($A170,csapatok!$A:$GR,CI$271,FALSE),'csapat-ranglista'!$A:$CC,CI$272,FALSE)/4),0)</f>
        <v>0</v>
      </c>
      <c r="CJ170" s="227">
        <f>versenyek!$IQ$11*IFERROR(VLOOKUP(VLOOKUP($A170,versenyek!IP:IR,3,FALSE),szabalyok!$A$16:$B$23,2,FALSE)/4,0)</f>
        <v>0</v>
      </c>
      <c r="CK170" s="227">
        <f>versenyek!$IT$11*IFERROR(VLOOKUP(VLOOKUP($A170,versenyek!IS:IU,3,FALSE),szabalyok!$A$16:$B$23,2,FALSE)/4,0)</f>
        <v>0</v>
      </c>
      <c r="CL170" s="226"/>
      <c r="CM170" s="250">
        <f t="shared" si="6"/>
        <v>0</v>
      </c>
    </row>
    <row r="171" spans="1:91">
      <c r="A171" s="32" t="s">
        <v>179</v>
      </c>
      <c r="B171" s="133">
        <v>25895</v>
      </c>
      <c r="C171" s="133" t="str">
        <f t="shared" si="8"/>
        <v>felnőtt</v>
      </c>
      <c r="D171" s="32" t="s">
        <v>101</v>
      </c>
      <c r="E171" s="47">
        <v>0</v>
      </c>
      <c r="F171" s="32">
        <v>15.56591126715608</v>
      </c>
      <c r="G171" s="32">
        <v>0</v>
      </c>
      <c r="H171" s="32">
        <v>0</v>
      </c>
      <c r="I171" s="32">
        <v>0</v>
      </c>
      <c r="J171" s="32">
        <v>0</v>
      </c>
      <c r="K171" s="32">
        <v>0</v>
      </c>
      <c r="L171" s="32">
        <v>0</v>
      </c>
      <c r="M171" s="32">
        <v>0</v>
      </c>
      <c r="N171" s="32">
        <v>0</v>
      </c>
      <c r="O171" s="32">
        <v>0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U171" s="32">
        <v>0</v>
      </c>
      <c r="V171" s="32">
        <v>0</v>
      </c>
      <c r="W171" s="32">
        <v>0</v>
      </c>
      <c r="X171" s="32">
        <f>IFERROR(IF(RIGHT(VLOOKUP($A171,csapatok!$A:$BL,X$271,FALSE),5)="Csere",VLOOKUP(LEFT(VLOOKUP($A171,csapatok!$A:$BL,X$271,FALSE),LEN(VLOOKUP($A171,csapatok!$A:$BL,X$271,FALSE))-6),'csapat-ranglista'!$A:$CC,X$272,FALSE)/8,VLOOKUP(VLOOKUP($A171,csapatok!$A:$BL,X$271,FALSE),'csapat-ranglista'!$A:$CC,X$272,FALSE)/4),0)</f>
        <v>0</v>
      </c>
      <c r="Y171" s="32">
        <f>IFERROR(IF(RIGHT(VLOOKUP($A171,csapatok!$A:$BL,Y$271,FALSE),5)="Csere",VLOOKUP(LEFT(VLOOKUP($A171,csapatok!$A:$BL,Y$271,FALSE),LEN(VLOOKUP($A171,csapatok!$A:$BL,Y$271,FALSE))-6),'csapat-ranglista'!$A:$CC,Y$272,FALSE)/8,VLOOKUP(VLOOKUP($A171,csapatok!$A:$BL,Y$271,FALSE),'csapat-ranglista'!$A:$CC,Y$272,FALSE)/4),0)</f>
        <v>0</v>
      </c>
      <c r="Z171" s="32">
        <f>IFERROR(IF(RIGHT(VLOOKUP($A171,csapatok!$A:$BL,Z$271,FALSE),5)="Csere",VLOOKUP(LEFT(VLOOKUP($A171,csapatok!$A:$BL,Z$271,FALSE),LEN(VLOOKUP($A171,csapatok!$A:$BL,Z$271,FALSE))-6),'csapat-ranglista'!$A:$CC,Z$272,FALSE)/8,VLOOKUP(VLOOKUP($A171,csapatok!$A:$BL,Z$271,FALSE),'csapat-ranglista'!$A:$CC,Z$272,FALSE)/4),0)</f>
        <v>0</v>
      </c>
      <c r="AA171" s="32">
        <f>IFERROR(IF(RIGHT(VLOOKUP($A171,csapatok!$A:$BL,AA$271,FALSE),5)="Csere",VLOOKUP(LEFT(VLOOKUP($A171,csapatok!$A:$BL,AA$271,FALSE),LEN(VLOOKUP($A171,csapatok!$A:$BL,AA$271,FALSE))-6),'csapat-ranglista'!$A:$CC,AA$272,FALSE)/8,VLOOKUP(VLOOKUP($A171,csapatok!$A:$BL,AA$271,FALSE),'csapat-ranglista'!$A:$CC,AA$272,FALSE)/4),0)</f>
        <v>0</v>
      </c>
      <c r="AB171" s="226">
        <f>IFERROR(IF(RIGHT(VLOOKUP($A171,csapatok!$A:$BL,AB$271,FALSE),5)="Csere",VLOOKUP(LEFT(VLOOKUP($A171,csapatok!$A:$BL,AB$271,FALSE),LEN(VLOOKUP($A171,csapatok!$A:$BL,AB$271,FALSE))-6),'csapat-ranglista'!$A:$CC,AB$272,FALSE)/8,VLOOKUP(VLOOKUP($A171,csapatok!$A:$BL,AB$271,FALSE),'csapat-ranglista'!$A:$CC,AB$272,FALSE)/4),0)</f>
        <v>0</v>
      </c>
      <c r="AC171" s="226">
        <f>IFERROR(IF(RIGHT(VLOOKUP($A171,csapatok!$A:$BL,AC$271,FALSE),5)="Csere",VLOOKUP(LEFT(VLOOKUP($A171,csapatok!$A:$BL,AC$271,FALSE),LEN(VLOOKUP($A171,csapatok!$A:$BL,AC$271,FALSE))-6),'csapat-ranglista'!$A:$CC,AC$272,FALSE)/8,VLOOKUP(VLOOKUP($A171,csapatok!$A:$BL,AC$271,FALSE),'csapat-ranglista'!$A:$CC,AC$272,FALSE)/4),0)</f>
        <v>0</v>
      </c>
      <c r="AD171" s="226">
        <f>IFERROR(IF(RIGHT(VLOOKUP($A171,csapatok!$A:$BL,AD$271,FALSE),5)="Csere",VLOOKUP(LEFT(VLOOKUP($A171,csapatok!$A:$BL,AD$271,FALSE),LEN(VLOOKUP($A171,csapatok!$A:$BL,AD$271,FALSE))-6),'csapat-ranglista'!$A:$CC,AD$272,FALSE)/8,VLOOKUP(VLOOKUP($A171,csapatok!$A:$BL,AD$271,FALSE),'csapat-ranglista'!$A:$CC,AD$272,FALSE)/4),0)</f>
        <v>0</v>
      </c>
      <c r="AE171" s="226">
        <f>IFERROR(IF(RIGHT(VLOOKUP($A171,csapatok!$A:$BL,AE$271,FALSE),5)="Csere",VLOOKUP(LEFT(VLOOKUP($A171,csapatok!$A:$BL,AE$271,FALSE),LEN(VLOOKUP($A171,csapatok!$A:$BL,AE$271,FALSE))-6),'csapat-ranglista'!$A:$CC,AE$272,FALSE)/8,VLOOKUP(VLOOKUP($A171,csapatok!$A:$BL,AE$271,FALSE),'csapat-ranglista'!$A:$CC,AE$272,FALSE)/4),0)</f>
        <v>0</v>
      </c>
      <c r="AF171" s="226">
        <f>IFERROR(IF(RIGHT(VLOOKUP($A171,csapatok!$A:$BL,AF$271,FALSE),5)="Csere",VLOOKUP(LEFT(VLOOKUP($A171,csapatok!$A:$BL,AF$271,FALSE),LEN(VLOOKUP($A171,csapatok!$A:$BL,AF$271,FALSE))-6),'csapat-ranglista'!$A:$CC,AF$272,FALSE)/8,VLOOKUP(VLOOKUP($A171,csapatok!$A:$BL,AF$271,FALSE),'csapat-ranglista'!$A:$CC,AF$272,FALSE)/4),0)</f>
        <v>0</v>
      </c>
      <c r="AG171" s="226">
        <f>IFERROR(IF(RIGHT(VLOOKUP($A171,csapatok!$A:$BL,AG$271,FALSE),5)="Csere",VLOOKUP(LEFT(VLOOKUP($A171,csapatok!$A:$BL,AG$271,FALSE),LEN(VLOOKUP($A171,csapatok!$A:$BL,AG$271,FALSE))-6),'csapat-ranglista'!$A:$CC,AG$272,FALSE)/8,VLOOKUP(VLOOKUP($A171,csapatok!$A:$BL,AG$271,FALSE),'csapat-ranglista'!$A:$CC,AG$272,FALSE)/4),0)</f>
        <v>0</v>
      </c>
      <c r="AH171" s="226">
        <f>IFERROR(IF(RIGHT(VLOOKUP($A171,csapatok!$A:$BL,AH$271,FALSE),5)="Csere",VLOOKUP(LEFT(VLOOKUP($A171,csapatok!$A:$BL,AH$271,FALSE),LEN(VLOOKUP($A171,csapatok!$A:$BL,AH$271,FALSE))-6),'csapat-ranglista'!$A:$CC,AH$272,FALSE)/8,VLOOKUP(VLOOKUP($A171,csapatok!$A:$BL,AH$271,FALSE),'csapat-ranglista'!$A:$CC,AH$272,FALSE)/4),0)</f>
        <v>0</v>
      </c>
      <c r="AI171" s="226">
        <f>IFERROR(IF(RIGHT(VLOOKUP($A171,csapatok!$A:$BL,AI$271,FALSE),5)="Csere",VLOOKUP(LEFT(VLOOKUP($A171,csapatok!$A:$BL,AI$271,FALSE),LEN(VLOOKUP($A171,csapatok!$A:$BL,AI$271,FALSE))-6),'csapat-ranglista'!$A:$CC,AI$272,FALSE)/8,VLOOKUP(VLOOKUP($A171,csapatok!$A:$BL,AI$271,FALSE),'csapat-ranglista'!$A:$CC,AI$272,FALSE)/4),0)</f>
        <v>0</v>
      </c>
      <c r="AJ171" s="226">
        <f>IFERROR(IF(RIGHT(VLOOKUP($A171,csapatok!$A:$BL,AJ$271,FALSE),5)="Csere",VLOOKUP(LEFT(VLOOKUP($A171,csapatok!$A:$BL,AJ$271,FALSE),LEN(VLOOKUP($A171,csapatok!$A:$BL,AJ$271,FALSE))-6),'csapat-ranglista'!$A:$CC,AJ$272,FALSE)/8,VLOOKUP(VLOOKUP($A171,csapatok!$A:$BL,AJ$271,FALSE),'csapat-ranglista'!$A:$CC,AJ$272,FALSE)/2),0)</f>
        <v>0</v>
      </c>
      <c r="AK171" s="226">
        <f>IFERROR(IF(RIGHT(VLOOKUP($A171,csapatok!$A:$CN,AK$271,FALSE),5)="Csere",VLOOKUP(LEFT(VLOOKUP($A171,csapatok!$A:$CN,AK$271,FALSE),LEN(VLOOKUP($A171,csapatok!$A:$CN,AK$271,FALSE))-6),'csapat-ranglista'!$A:$CC,AK$272,FALSE)/8,VLOOKUP(VLOOKUP($A171,csapatok!$A:$CN,AK$271,FALSE),'csapat-ranglista'!$A:$CC,AK$272,FALSE)/4),0)</f>
        <v>0</v>
      </c>
      <c r="AL171" s="226">
        <f>IFERROR(IF(RIGHT(VLOOKUP($A171,csapatok!$A:$CN,AL$271,FALSE),5)="Csere",VLOOKUP(LEFT(VLOOKUP($A171,csapatok!$A:$CN,AL$271,FALSE),LEN(VLOOKUP($A171,csapatok!$A:$CN,AL$271,FALSE))-6),'csapat-ranglista'!$A:$CC,AL$272,FALSE)/8,VLOOKUP(VLOOKUP($A171,csapatok!$A:$CN,AL$271,FALSE),'csapat-ranglista'!$A:$CC,AL$272,FALSE)/4),0)</f>
        <v>0</v>
      </c>
      <c r="AM171" s="226">
        <f>IFERROR(IF(RIGHT(VLOOKUP($A171,csapatok!$A:$CN,AM$271,FALSE),5)="Csere",VLOOKUP(LEFT(VLOOKUP($A171,csapatok!$A:$CN,AM$271,FALSE),LEN(VLOOKUP($A171,csapatok!$A:$CN,AM$271,FALSE))-6),'csapat-ranglista'!$A:$CC,AM$272,FALSE)/8,VLOOKUP(VLOOKUP($A171,csapatok!$A:$CN,AM$271,FALSE),'csapat-ranglista'!$A:$CC,AM$272,FALSE)/4),0)</f>
        <v>0</v>
      </c>
      <c r="AN171" s="226">
        <f>IFERROR(IF(RIGHT(VLOOKUP($A171,csapatok!$A:$CN,AN$271,FALSE),5)="Csere",VLOOKUP(LEFT(VLOOKUP($A171,csapatok!$A:$CN,AN$271,FALSE),LEN(VLOOKUP($A171,csapatok!$A:$CN,AN$271,FALSE))-6),'csapat-ranglista'!$A:$CC,AN$272,FALSE)/8,VLOOKUP(VLOOKUP($A171,csapatok!$A:$CN,AN$271,FALSE),'csapat-ranglista'!$A:$CC,AN$272,FALSE)/4),0)</f>
        <v>0</v>
      </c>
      <c r="AO171" s="226">
        <f>IFERROR(IF(RIGHT(VLOOKUP($A171,csapatok!$A:$CN,AO$271,FALSE),5)="Csere",VLOOKUP(LEFT(VLOOKUP($A171,csapatok!$A:$CN,AO$271,FALSE),LEN(VLOOKUP($A171,csapatok!$A:$CN,AO$271,FALSE))-6),'csapat-ranglista'!$A:$CC,AO$272,FALSE)/8,VLOOKUP(VLOOKUP($A171,csapatok!$A:$CN,AO$271,FALSE),'csapat-ranglista'!$A:$CC,AO$272,FALSE)/4),0)</f>
        <v>0</v>
      </c>
      <c r="AP171" s="226">
        <f>IFERROR(IF(RIGHT(VLOOKUP($A171,csapatok!$A:$CN,AP$271,FALSE),5)="Csere",VLOOKUP(LEFT(VLOOKUP($A171,csapatok!$A:$CN,AP$271,FALSE),LEN(VLOOKUP($A171,csapatok!$A:$CN,AP$271,FALSE))-6),'csapat-ranglista'!$A:$CC,AP$272,FALSE)/8,VLOOKUP(VLOOKUP($A171,csapatok!$A:$CN,AP$271,FALSE),'csapat-ranglista'!$A:$CC,AP$272,FALSE)/4),0)</f>
        <v>0</v>
      </c>
      <c r="AQ171" s="226">
        <f>IFERROR(IF(RIGHT(VLOOKUP($A171,csapatok!$A:$CN,AQ$271,FALSE),5)="Csere",VLOOKUP(LEFT(VLOOKUP($A171,csapatok!$A:$CN,AQ$271,FALSE),LEN(VLOOKUP($A171,csapatok!$A:$CN,AQ$271,FALSE))-6),'csapat-ranglista'!$A:$CC,AQ$272,FALSE)/8,VLOOKUP(VLOOKUP($A171,csapatok!$A:$CN,AQ$271,FALSE),'csapat-ranglista'!$A:$CC,AQ$272,FALSE)/4),0)</f>
        <v>0</v>
      </c>
      <c r="AR171" s="226">
        <f>IFERROR(IF(RIGHT(VLOOKUP($A171,csapatok!$A:$CN,AR$271,FALSE),5)="Csere",VLOOKUP(LEFT(VLOOKUP($A171,csapatok!$A:$CN,AR$271,FALSE),LEN(VLOOKUP($A171,csapatok!$A:$CN,AR$271,FALSE))-6),'csapat-ranglista'!$A:$CC,AR$272,FALSE)/8,VLOOKUP(VLOOKUP($A171,csapatok!$A:$CN,AR$271,FALSE),'csapat-ranglista'!$A:$CC,AR$272,FALSE)/4),0)</f>
        <v>0</v>
      </c>
      <c r="AS171" s="226">
        <f>IFERROR(IF(RIGHT(VLOOKUP($A171,csapatok!$A:$CN,AS$271,FALSE),5)="Csere",VLOOKUP(LEFT(VLOOKUP($A171,csapatok!$A:$CN,AS$271,FALSE),LEN(VLOOKUP($A171,csapatok!$A:$CN,AS$271,FALSE))-6),'csapat-ranglista'!$A:$CC,AS$272,FALSE)/8,VLOOKUP(VLOOKUP($A171,csapatok!$A:$CN,AS$271,FALSE),'csapat-ranglista'!$A:$CC,AS$272,FALSE)/4),0)</f>
        <v>0</v>
      </c>
      <c r="AT171" s="226">
        <f>IFERROR(IF(RIGHT(VLOOKUP($A171,csapatok!$A:$CN,AT$271,FALSE),5)="Csere",VLOOKUP(LEFT(VLOOKUP($A171,csapatok!$A:$CN,AT$271,FALSE),LEN(VLOOKUP($A171,csapatok!$A:$CN,AT$271,FALSE))-6),'csapat-ranglista'!$A:$CC,AT$272,FALSE)/8,VLOOKUP(VLOOKUP($A171,csapatok!$A:$CN,AT$271,FALSE),'csapat-ranglista'!$A:$CC,AT$272,FALSE)/4),0)</f>
        <v>0</v>
      </c>
      <c r="AU171" s="226">
        <f>IFERROR(IF(RIGHT(VLOOKUP($A171,csapatok!$A:$CN,AU$271,FALSE),5)="Csere",VLOOKUP(LEFT(VLOOKUP($A171,csapatok!$A:$CN,AU$271,FALSE),LEN(VLOOKUP($A171,csapatok!$A:$CN,AU$271,FALSE))-6),'csapat-ranglista'!$A:$CC,AU$272,FALSE)/8,VLOOKUP(VLOOKUP($A171,csapatok!$A:$CN,AU$271,FALSE),'csapat-ranglista'!$A:$CC,AU$272,FALSE)/4),0)</f>
        <v>0</v>
      </c>
      <c r="AV171" s="226">
        <f>IFERROR(IF(RIGHT(VLOOKUP($A171,csapatok!$A:$CN,AV$271,FALSE),5)="Csere",VLOOKUP(LEFT(VLOOKUP($A171,csapatok!$A:$CN,AV$271,FALSE),LEN(VLOOKUP($A171,csapatok!$A:$CN,AV$271,FALSE))-6),'csapat-ranglista'!$A:$CC,AV$272,FALSE)/8,VLOOKUP(VLOOKUP($A171,csapatok!$A:$CN,AV$271,FALSE),'csapat-ranglista'!$A:$CC,AV$272,FALSE)/4),0)</f>
        <v>0</v>
      </c>
      <c r="AW171" s="226">
        <f>IFERROR(IF(RIGHT(VLOOKUP($A171,csapatok!$A:$CN,AW$271,FALSE),5)="Csere",VLOOKUP(LEFT(VLOOKUP($A171,csapatok!$A:$CN,AW$271,FALSE),LEN(VLOOKUP($A171,csapatok!$A:$CN,AW$271,FALSE))-6),'csapat-ranglista'!$A:$CC,AW$272,FALSE)/8,VLOOKUP(VLOOKUP($A171,csapatok!$A:$CN,AW$271,FALSE),'csapat-ranglista'!$A:$CC,AW$272,FALSE)/4),0)</f>
        <v>0</v>
      </c>
      <c r="AX171" s="226">
        <f>IFERROR(IF(RIGHT(VLOOKUP($A171,csapatok!$A:$CN,AX$271,FALSE),5)="Csere",VLOOKUP(LEFT(VLOOKUP($A171,csapatok!$A:$CN,AX$271,FALSE),LEN(VLOOKUP($A171,csapatok!$A:$CN,AX$271,FALSE))-6),'csapat-ranglista'!$A:$CC,AX$272,FALSE)/8,VLOOKUP(VLOOKUP($A171,csapatok!$A:$CN,AX$271,FALSE),'csapat-ranglista'!$A:$CC,AX$272,FALSE)/4),0)</f>
        <v>0</v>
      </c>
      <c r="AY171" s="226">
        <f>IFERROR(IF(RIGHT(VLOOKUP($A171,csapatok!$A:$GR,AY$271,FALSE),5)="Csere",VLOOKUP(LEFT(VLOOKUP($A171,csapatok!$A:$GR,AY$271,FALSE),LEN(VLOOKUP($A171,csapatok!$A:$GR,AY$271,FALSE))-6),'csapat-ranglista'!$A:$CC,AY$272,FALSE)/8,VLOOKUP(VLOOKUP($A171,csapatok!$A:$GR,AY$271,FALSE),'csapat-ranglista'!$A:$CC,AY$272,FALSE)/4),0)</f>
        <v>0</v>
      </c>
      <c r="AZ171" s="226">
        <f>IFERROR(IF(RIGHT(VLOOKUP($A171,csapatok!$A:$GR,AZ$271,FALSE),5)="Csere",VLOOKUP(LEFT(VLOOKUP($A171,csapatok!$A:$GR,AZ$271,FALSE),LEN(VLOOKUP($A171,csapatok!$A:$GR,AZ$271,FALSE))-6),'csapat-ranglista'!$A:$CC,AZ$272,FALSE)/8,VLOOKUP(VLOOKUP($A171,csapatok!$A:$GR,AZ$271,FALSE),'csapat-ranglista'!$A:$CC,AZ$272,FALSE)/4),0)</f>
        <v>0</v>
      </c>
      <c r="BA171" s="226">
        <f>IFERROR(IF(RIGHT(VLOOKUP($A171,csapatok!$A:$GR,BA$271,FALSE),5)="Csere",VLOOKUP(LEFT(VLOOKUP($A171,csapatok!$A:$GR,BA$271,FALSE),LEN(VLOOKUP($A171,csapatok!$A:$GR,BA$271,FALSE))-6),'csapat-ranglista'!$A:$CC,BA$272,FALSE)/8,VLOOKUP(VLOOKUP($A171,csapatok!$A:$GR,BA$271,FALSE),'csapat-ranglista'!$A:$CC,BA$272,FALSE)/4),0)</f>
        <v>0</v>
      </c>
      <c r="BB171" s="226">
        <f>IFERROR(IF(RIGHT(VLOOKUP($A171,csapatok!$A:$GR,BB$271,FALSE),5)="Csere",VLOOKUP(LEFT(VLOOKUP($A171,csapatok!$A:$GR,BB$271,FALSE),LEN(VLOOKUP($A171,csapatok!$A:$GR,BB$271,FALSE))-6),'csapat-ranglista'!$A:$CC,BB$272,FALSE)/8,VLOOKUP(VLOOKUP($A171,csapatok!$A:$GR,BB$271,FALSE),'csapat-ranglista'!$A:$CC,BB$272,FALSE)/4),0)</f>
        <v>0</v>
      </c>
      <c r="BC171" s="227">
        <f>versenyek!$ES$11*IFERROR(VLOOKUP(VLOOKUP($A171,versenyek!ER:ET,3,FALSE),szabalyok!$A$16:$B$23,2,FALSE)/4,0)</f>
        <v>0</v>
      </c>
      <c r="BD171" s="227">
        <f>versenyek!$EV$11*IFERROR(VLOOKUP(VLOOKUP($A171,versenyek!EU:EW,3,FALSE),szabalyok!$A$16:$B$23,2,FALSE)/4,0)</f>
        <v>0</v>
      </c>
      <c r="BE171" s="226">
        <f>IFERROR(IF(RIGHT(VLOOKUP($A171,csapatok!$A:$GR,BE$271,FALSE),5)="Csere",VLOOKUP(LEFT(VLOOKUP($A171,csapatok!$A:$GR,BE$271,FALSE),LEN(VLOOKUP($A171,csapatok!$A:$GR,BE$271,FALSE))-6),'csapat-ranglista'!$A:$CC,BE$272,FALSE)/8,VLOOKUP(VLOOKUP($A171,csapatok!$A:$GR,BE$271,FALSE),'csapat-ranglista'!$A:$CC,BE$272,FALSE)/4),0)</f>
        <v>0</v>
      </c>
      <c r="BF171" s="226">
        <f>IFERROR(IF(RIGHT(VLOOKUP($A171,csapatok!$A:$GR,BF$271,FALSE),5)="Csere",VLOOKUP(LEFT(VLOOKUP($A171,csapatok!$A:$GR,BF$271,FALSE),LEN(VLOOKUP($A171,csapatok!$A:$GR,BF$271,FALSE))-6),'csapat-ranglista'!$A:$CC,BF$272,FALSE)/8,VLOOKUP(VLOOKUP($A171,csapatok!$A:$GR,BF$271,FALSE),'csapat-ranglista'!$A:$CC,BF$272,FALSE)/4),0)</f>
        <v>0</v>
      </c>
      <c r="BG171" s="226">
        <f>IFERROR(IF(RIGHT(VLOOKUP($A171,csapatok!$A:$GR,BG$271,FALSE),5)="Csere",VLOOKUP(LEFT(VLOOKUP($A171,csapatok!$A:$GR,BG$271,FALSE),LEN(VLOOKUP($A171,csapatok!$A:$GR,BG$271,FALSE))-6),'csapat-ranglista'!$A:$CC,BG$272,FALSE)/8,VLOOKUP(VLOOKUP($A171,csapatok!$A:$GR,BG$271,FALSE),'csapat-ranglista'!$A:$CC,BG$272,FALSE)/4),0)</f>
        <v>0</v>
      </c>
      <c r="BH171" s="226">
        <f>IFERROR(IF(RIGHT(VLOOKUP($A171,csapatok!$A:$GR,BH$271,FALSE),5)="Csere",VLOOKUP(LEFT(VLOOKUP($A171,csapatok!$A:$GR,BH$271,FALSE),LEN(VLOOKUP($A171,csapatok!$A:$GR,BH$271,FALSE))-6),'csapat-ranglista'!$A:$CC,BH$272,FALSE)/8,VLOOKUP(VLOOKUP($A171,csapatok!$A:$GR,BH$271,FALSE),'csapat-ranglista'!$A:$CC,BH$272,FALSE)/4),0)</f>
        <v>0</v>
      </c>
      <c r="BI171" s="226">
        <f>IFERROR(IF(RIGHT(VLOOKUP($A171,csapatok!$A:$GR,BI$271,FALSE),5)="Csere",VLOOKUP(LEFT(VLOOKUP($A171,csapatok!$A:$GR,BI$271,FALSE),LEN(VLOOKUP($A171,csapatok!$A:$GR,BI$271,FALSE))-6),'csapat-ranglista'!$A:$CC,BI$272,FALSE)/8,VLOOKUP(VLOOKUP($A171,csapatok!$A:$GR,BI$271,FALSE),'csapat-ranglista'!$A:$CC,BI$272,FALSE)/4),0)</f>
        <v>0</v>
      </c>
      <c r="BJ171" s="226">
        <f>IFERROR(IF(RIGHT(VLOOKUP($A171,csapatok!$A:$GR,BJ$271,FALSE),5)="Csere",VLOOKUP(LEFT(VLOOKUP($A171,csapatok!$A:$GR,BJ$271,FALSE),LEN(VLOOKUP($A171,csapatok!$A:$GR,BJ$271,FALSE))-6),'csapat-ranglista'!$A:$CC,BJ$272,FALSE)/8,VLOOKUP(VLOOKUP($A171,csapatok!$A:$GR,BJ$271,FALSE),'csapat-ranglista'!$A:$CC,BJ$272,FALSE)/4),0)</f>
        <v>0</v>
      </c>
      <c r="BK171" s="226">
        <f>IFERROR(IF(RIGHT(VLOOKUP($A171,csapatok!$A:$GR,BK$271,FALSE),5)="Csere",VLOOKUP(LEFT(VLOOKUP($A171,csapatok!$A:$GR,BK$271,FALSE),LEN(VLOOKUP($A171,csapatok!$A:$GR,BK$271,FALSE))-6),'csapat-ranglista'!$A:$CC,BK$272,FALSE)/8,VLOOKUP(VLOOKUP($A171,csapatok!$A:$GR,BK$271,FALSE),'csapat-ranglista'!$A:$CC,BK$272,FALSE)/4),0)</f>
        <v>0</v>
      </c>
      <c r="BL171" s="226">
        <f>IFERROR(IF(RIGHT(VLOOKUP($A171,csapatok!$A:$GR,BL$271,FALSE),5)="Csere",VLOOKUP(LEFT(VLOOKUP($A171,csapatok!$A:$GR,BL$271,FALSE),LEN(VLOOKUP($A171,csapatok!$A:$GR,BL$271,FALSE))-6),'csapat-ranglista'!$A:$CC,BL$272,FALSE)/8,VLOOKUP(VLOOKUP($A171,csapatok!$A:$GR,BL$271,FALSE),'csapat-ranglista'!$A:$CC,BL$272,FALSE)/4),0)</f>
        <v>0</v>
      </c>
      <c r="BM171" s="226">
        <f>IFERROR(IF(RIGHT(VLOOKUP($A171,csapatok!$A:$GR,BM$271,FALSE),5)="Csere",VLOOKUP(LEFT(VLOOKUP($A171,csapatok!$A:$GR,BM$271,FALSE),LEN(VLOOKUP($A171,csapatok!$A:$GR,BM$271,FALSE))-6),'csapat-ranglista'!$A:$CC,BM$272,FALSE)/8,VLOOKUP(VLOOKUP($A171,csapatok!$A:$GR,BM$271,FALSE),'csapat-ranglista'!$A:$CC,BM$272,FALSE)/4),0)</f>
        <v>0</v>
      </c>
      <c r="BN171" s="226">
        <f>IFERROR(IF(RIGHT(VLOOKUP($A171,csapatok!$A:$GR,BN$271,FALSE),5)="Csere",VLOOKUP(LEFT(VLOOKUP($A171,csapatok!$A:$GR,BN$271,FALSE),LEN(VLOOKUP($A171,csapatok!$A:$GR,BN$271,FALSE))-6),'csapat-ranglista'!$A:$CC,BN$272,FALSE)/8,VLOOKUP(VLOOKUP($A171,csapatok!$A:$GR,BN$271,FALSE),'csapat-ranglista'!$A:$CC,BN$272,FALSE)/4),0)</f>
        <v>0</v>
      </c>
      <c r="BO171" s="226">
        <f>IFERROR(IF(RIGHT(VLOOKUP($A171,csapatok!$A:$GR,BO$271,FALSE),5)="Csere",VLOOKUP(LEFT(VLOOKUP($A171,csapatok!$A:$GR,BO$271,FALSE),LEN(VLOOKUP($A171,csapatok!$A:$GR,BO$271,FALSE))-6),'csapat-ranglista'!$A:$CC,BO$272,FALSE)/8,VLOOKUP(VLOOKUP($A171,csapatok!$A:$GR,BO$271,FALSE),'csapat-ranglista'!$A:$CC,BO$272,FALSE)/4),0)</f>
        <v>0</v>
      </c>
      <c r="BP171" s="226">
        <f>IFERROR(IF(RIGHT(VLOOKUP($A171,csapatok!$A:$GR,BP$271,FALSE),5)="Csere",VLOOKUP(LEFT(VLOOKUP($A171,csapatok!$A:$GR,BP$271,FALSE),LEN(VLOOKUP($A171,csapatok!$A:$GR,BP$271,FALSE))-6),'csapat-ranglista'!$A:$CC,BP$272,FALSE)/8,VLOOKUP(VLOOKUP($A171,csapatok!$A:$GR,BP$271,FALSE),'csapat-ranglista'!$A:$CC,BP$272,FALSE)/4),0)</f>
        <v>0</v>
      </c>
      <c r="BQ171" s="226">
        <f>IFERROR(IF(RIGHT(VLOOKUP($A171,csapatok!$A:$GR,BQ$271,FALSE),5)="Csere",VLOOKUP(LEFT(VLOOKUP($A171,csapatok!$A:$GR,BQ$271,FALSE),LEN(VLOOKUP($A171,csapatok!$A:$GR,BQ$271,FALSE))-6),'csapat-ranglista'!$A:$CC,BQ$272,FALSE)/8,VLOOKUP(VLOOKUP($A171,csapatok!$A:$GR,BQ$271,FALSE),'csapat-ranglista'!$A:$CC,BQ$272,FALSE)/4),0)</f>
        <v>0</v>
      </c>
      <c r="BR171" s="226">
        <f>IFERROR(IF(RIGHT(VLOOKUP($A171,csapatok!$A:$GR,BR$271,FALSE),5)="Csere",VLOOKUP(LEFT(VLOOKUP($A171,csapatok!$A:$GR,BR$271,FALSE),LEN(VLOOKUP($A171,csapatok!$A:$GR,BR$271,FALSE))-6),'csapat-ranglista'!$A:$CC,BR$272,FALSE)/8,VLOOKUP(VLOOKUP($A171,csapatok!$A:$GR,BR$271,FALSE),'csapat-ranglista'!$A:$CC,BR$272,FALSE)/4),0)</f>
        <v>0</v>
      </c>
      <c r="BS171" s="226">
        <f>IFERROR(IF(RIGHT(VLOOKUP($A171,csapatok!$A:$GR,BS$271,FALSE),5)="Csere",VLOOKUP(LEFT(VLOOKUP($A171,csapatok!$A:$GR,BS$271,FALSE),LEN(VLOOKUP($A171,csapatok!$A:$GR,BS$271,FALSE))-6),'csapat-ranglista'!$A:$CC,BS$272,FALSE)/8,VLOOKUP(VLOOKUP($A171,csapatok!$A:$GR,BS$271,FALSE),'csapat-ranglista'!$A:$CC,BS$272,FALSE)/4),0)</f>
        <v>0</v>
      </c>
      <c r="BT171" s="226">
        <f>IFERROR(IF(RIGHT(VLOOKUP($A171,csapatok!$A:$GR,BT$271,FALSE),5)="Csere",VLOOKUP(LEFT(VLOOKUP($A171,csapatok!$A:$GR,BT$271,FALSE),LEN(VLOOKUP($A171,csapatok!$A:$GR,BT$271,FALSE))-6),'csapat-ranglista'!$A:$CC,BT$272,FALSE)/8,VLOOKUP(VLOOKUP($A171,csapatok!$A:$GR,BT$271,FALSE),'csapat-ranglista'!$A:$CC,BT$272,FALSE)/4),0)</f>
        <v>0</v>
      </c>
      <c r="BU171" s="226">
        <f>IFERROR(IF(RIGHT(VLOOKUP($A171,csapatok!$A:$GR,BU$271,FALSE),5)="Csere",VLOOKUP(LEFT(VLOOKUP($A171,csapatok!$A:$GR,BU$271,FALSE),LEN(VLOOKUP($A171,csapatok!$A:$GR,BU$271,FALSE))-6),'csapat-ranglista'!$A:$CC,BU$272,FALSE)/8,VLOOKUP(VLOOKUP($A171,csapatok!$A:$GR,BU$271,FALSE),'csapat-ranglista'!$A:$CC,BU$272,FALSE)/4),0)</f>
        <v>0</v>
      </c>
      <c r="BV171" s="226">
        <f>IFERROR(IF(RIGHT(VLOOKUP($A171,csapatok!$A:$GR,BV$271,FALSE),5)="Csere",VLOOKUP(LEFT(VLOOKUP($A171,csapatok!$A:$GR,BV$271,FALSE),LEN(VLOOKUP($A171,csapatok!$A:$GR,BV$271,FALSE))-6),'csapat-ranglista'!$A:$CC,BV$272,FALSE)/8,VLOOKUP(VLOOKUP($A171,csapatok!$A:$GR,BV$271,FALSE),'csapat-ranglista'!$A:$CC,BV$272,FALSE)/4),0)</f>
        <v>0</v>
      </c>
      <c r="BW171" s="226">
        <f>IFERROR(IF(RIGHT(VLOOKUP($A171,csapatok!$A:$GR,BW$271,FALSE),5)="Csere",VLOOKUP(LEFT(VLOOKUP($A171,csapatok!$A:$GR,BW$271,FALSE),LEN(VLOOKUP($A171,csapatok!$A:$GR,BW$271,FALSE))-6),'csapat-ranglista'!$A:$CC,BW$272,FALSE)/8,VLOOKUP(VLOOKUP($A171,csapatok!$A:$GR,BW$271,FALSE),'csapat-ranglista'!$A:$CC,BW$272,FALSE)/4),0)</f>
        <v>0</v>
      </c>
      <c r="BX171" s="226">
        <f>IFERROR(IF(RIGHT(VLOOKUP($A171,csapatok!$A:$GR,BX$271,FALSE),5)="Csere",VLOOKUP(LEFT(VLOOKUP($A171,csapatok!$A:$GR,BX$271,FALSE),LEN(VLOOKUP($A171,csapatok!$A:$GR,BX$271,FALSE))-6),'csapat-ranglista'!$A:$CC,BX$272,FALSE)/8,VLOOKUP(VLOOKUP($A171,csapatok!$A:$GR,BX$271,FALSE),'csapat-ranglista'!$A:$CC,BX$272,FALSE)/4),0)</f>
        <v>0</v>
      </c>
      <c r="BY171" s="226">
        <f>IFERROR(IF(RIGHT(VLOOKUP($A171,csapatok!$A:$GR,BY$271,FALSE),5)="Csere",VLOOKUP(LEFT(VLOOKUP($A171,csapatok!$A:$GR,BY$271,FALSE),LEN(VLOOKUP($A171,csapatok!$A:$GR,BY$271,FALSE))-6),'csapat-ranglista'!$A:$CC,BY$272,FALSE)/8,VLOOKUP(VLOOKUP($A171,csapatok!$A:$GR,BY$271,FALSE),'csapat-ranglista'!$A:$CC,BY$272,FALSE)/4),0)</f>
        <v>0</v>
      </c>
      <c r="BZ171" s="226">
        <f>IFERROR(IF(RIGHT(VLOOKUP($A171,csapatok!$A:$GR,BZ$271,FALSE),5)="Csere",VLOOKUP(LEFT(VLOOKUP($A171,csapatok!$A:$GR,BZ$271,FALSE),LEN(VLOOKUP($A171,csapatok!$A:$GR,BZ$271,FALSE))-6),'csapat-ranglista'!$A:$CC,BZ$272,FALSE)/8,VLOOKUP(VLOOKUP($A171,csapatok!$A:$GR,BZ$271,FALSE),'csapat-ranglista'!$A:$CC,BZ$272,FALSE)/4),0)</f>
        <v>0</v>
      </c>
      <c r="CA171" s="226">
        <f>IFERROR(IF(RIGHT(VLOOKUP($A171,csapatok!$A:$GR,CA$271,FALSE),5)="Csere",VLOOKUP(LEFT(VLOOKUP($A171,csapatok!$A:$GR,CA$271,FALSE),LEN(VLOOKUP($A171,csapatok!$A:$GR,CA$271,FALSE))-6),'csapat-ranglista'!$A:$CC,CA$272,FALSE)/8,VLOOKUP(VLOOKUP($A171,csapatok!$A:$GR,CA$271,FALSE),'csapat-ranglista'!$A:$CC,CA$272,FALSE)/4),0)</f>
        <v>0</v>
      </c>
      <c r="CB171" s="226">
        <f>IFERROR(IF(RIGHT(VLOOKUP($A171,csapatok!$A:$GR,CB$271,FALSE),5)="Csere",VLOOKUP(LEFT(VLOOKUP($A171,csapatok!$A:$GR,CB$271,FALSE),LEN(VLOOKUP($A171,csapatok!$A:$GR,CB$271,FALSE))-6),'csapat-ranglista'!$A:$CC,CB$272,FALSE)/8,VLOOKUP(VLOOKUP($A171,csapatok!$A:$GR,CB$271,FALSE),'csapat-ranglista'!$A:$CC,CB$272,FALSE)/4),0)</f>
        <v>0</v>
      </c>
      <c r="CC171" s="226">
        <f>IFERROR(IF(RIGHT(VLOOKUP($A171,csapatok!$A:$GR,CC$271,FALSE),5)="Csere",VLOOKUP(LEFT(VLOOKUP($A171,csapatok!$A:$GR,CC$271,FALSE),LEN(VLOOKUP($A171,csapatok!$A:$GR,CC$271,FALSE))-6),'csapat-ranglista'!$A:$CC,CC$272,FALSE)/8,VLOOKUP(VLOOKUP($A171,csapatok!$A:$GR,CC$271,FALSE),'csapat-ranglista'!$A:$CC,CC$272,FALSE)/4),0)</f>
        <v>0</v>
      </c>
      <c r="CD171" s="226">
        <f>IFERROR(IF(RIGHT(VLOOKUP($A171,csapatok!$A:$GR,CD$271,FALSE),5)="Csere",VLOOKUP(LEFT(VLOOKUP($A171,csapatok!$A:$GR,CD$271,FALSE),LEN(VLOOKUP($A171,csapatok!$A:$GR,CD$271,FALSE))-6),'csapat-ranglista'!$A:$CC,CD$272,FALSE)/8,VLOOKUP(VLOOKUP($A171,csapatok!$A:$GR,CD$271,FALSE),'csapat-ranglista'!$A:$CC,CD$272,FALSE)/4),0)</f>
        <v>0</v>
      </c>
      <c r="CE171" s="226">
        <f>IFERROR(IF(RIGHT(VLOOKUP($A171,csapatok!$A:$GR,CE$271,FALSE),5)="Csere",VLOOKUP(LEFT(VLOOKUP($A171,csapatok!$A:$GR,CE$271,FALSE),LEN(VLOOKUP($A171,csapatok!$A:$GR,CE$271,FALSE))-6),'csapat-ranglista'!$A:$CC,CE$272,FALSE)/8,VLOOKUP(VLOOKUP($A171,csapatok!$A:$GR,CE$271,FALSE),'csapat-ranglista'!$A:$CC,CE$272,FALSE)/4),0)</f>
        <v>0</v>
      </c>
      <c r="CF171" s="226">
        <f>IFERROR(IF(RIGHT(VLOOKUP($A171,csapatok!$A:$GR,CF$271,FALSE),5)="Csere",VLOOKUP(LEFT(VLOOKUP($A171,csapatok!$A:$GR,CF$271,FALSE),LEN(VLOOKUP($A171,csapatok!$A:$GR,CF$271,FALSE))-6),'csapat-ranglista'!$A:$CC,CF$272,FALSE)/8,VLOOKUP(VLOOKUP($A171,csapatok!$A:$GR,CF$271,FALSE),'csapat-ranglista'!$A:$CC,CF$272,FALSE)/4),0)</f>
        <v>0</v>
      </c>
      <c r="CG171" s="226">
        <f>IFERROR(IF(RIGHT(VLOOKUP($A171,csapatok!$A:$GR,CG$271,FALSE),5)="Csere",VLOOKUP(LEFT(VLOOKUP($A171,csapatok!$A:$GR,CG$271,FALSE),LEN(VLOOKUP($A171,csapatok!$A:$GR,CG$271,FALSE))-6),'csapat-ranglista'!$A:$CC,CG$272,FALSE)/8,VLOOKUP(VLOOKUP($A171,csapatok!$A:$GR,CG$271,FALSE),'csapat-ranglista'!$A:$CC,CG$272,FALSE)/4),0)</f>
        <v>0</v>
      </c>
      <c r="CH171" s="226">
        <f>IFERROR(IF(RIGHT(VLOOKUP($A171,csapatok!$A:$GR,CH$271,FALSE),5)="Csere",VLOOKUP(LEFT(VLOOKUP($A171,csapatok!$A:$GR,CH$271,FALSE),LEN(VLOOKUP($A171,csapatok!$A:$GR,CH$271,FALSE))-6),'csapat-ranglista'!$A:$CC,CH$272,FALSE)/8,VLOOKUP(VLOOKUP($A171,csapatok!$A:$GR,CH$271,FALSE),'csapat-ranglista'!$A:$CC,CH$272,FALSE)/4),0)</f>
        <v>0</v>
      </c>
      <c r="CI171" s="226">
        <f>IFERROR(IF(RIGHT(VLOOKUP($A171,csapatok!$A:$GR,CI$271,FALSE),5)="Csere",VLOOKUP(LEFT(VLOOKUP($A171,csapatok!$A:$GR,CI$271,FALSE),LEN(VLOOKUP($A171,csapatok!$A:$GR,CI$271,FALSE))-6),'csapat-ranglista'!$A:$CC,CI$272,FALSE)/8,VLOOKUP(VLOOKUP($A171,csapatok!$A:$GR,CI$271,FALSE),'csapat-ranglista'!$A:$CC,CI$272,FALSE)/4),0)</f>
        <v>0</v>
      </c>
      <c r="CJ171" s="227">
        <f>versenyek!$IQ$11*IFERROR(VLOOKUP(VLOOKUP($A171,versenyek!IP:IR,3,FALSE),szabalyok!$A$16:$B$23,2,FALSE)/4,0)</f>
        <v>0</v>
      </c>
      <c r="CK171" s="227">
        <f>versenyek!$IT$11*IFERROR(VLOOKUP(VLOOKUP($A171,versenyek!IS:IU,3,FALSE),szabalyok!$A$16:$B$23,2,FALSE)/4,0)</f>
        <v>0</v>
      </c>
      <c r="CL171" s="226"/>
      <c r="CM171" s="250">
        <f t="shared" si="6"/>
        <v>0</v>
      </c>
    </row>
    <row r="172" spans="1:91">
      <c r="A172" s="32" t="s">
        <v>141</v>
      </c>
      <c r="B172" s="133">
        <v>28070</v>
      </c>
      <c r="C172" s="133" t="str">
        <f t="shared" si="8"/>
        <v>felnőtt</v>
      </c>
      <c r="D172" s="32" t="s">
        <v>101</v>
      </c>
      <c r="E172" s="47">
        <v>2.6</v>
      </c>
      <c r="F172" s="32">
        <v>0</v>
      </c>
      <c r="G172" s="32">
        <v>0</v>
      </c>
      <c r="H172" s="32">
        <v>0</v>
      </c>
      <c r="I172" s="32">
        <v>0</v>
      </c>
      <c r="J172" s="32">
        <v>0</v>
      </c>
      <c r="K172" s="32">
        <v>0</v>
      </c>
      <c r="L172" s="32">
        <v>0</v>
      </c>
      <c r="M172" s="32">
        <v>0</v>
      </c>
      <c r="N172" s="32">
        <v>0</v>
      </c>
      <c r="O172" s="32">
        <v>0</v>
      </c>
      <c r="P172" s="32">
        <v>0</v>
      </c>
      <c r="Q172" s="32">
        <v>0</v>
      </c>
      <c r="R172" s="32">
        <v>0</v>
      </c>
      <c r="S172" s="32">
        <v>0</v>
      </c>
      <c r="T172" s="32">
        <v>0</v>
      </c>
      <c r="U172" s="32">
        <v>0</v>
      </c>
      <c r="V172" s="32">
        <v>0</v>
      </c>
      <c r="W172" s="32">
        <v>0</v>
      </c>
      <c r="X172" s="32">
        <f>IFERROR(IF(RIGHT(VLOOKUP($A172,csapatok!$A:$BL,X$271,FALSE),5)="Csere",VLOOKUP(LEFT(VLOOKUP($A172,csapatok!$A:$BL,X$271,FALSE),LEN(VLOOKUP($A172,csapatok!$A:$BL,X$271,FALSE))-6),'csapat-ranglista'!$A:$CC,X$272,FALSE)/8,VLOOKUP(VLOOKUP($A172,csapatok!$A:$BL,X$271,FALSE),'csapat-ranglista'!$A:$CC,X$272,FALSE)/4),0)</f>
        <v>0</v>
      </c>
      <c r="Y172" s="32">
        <f>IFERROR(IF(RIGHT(VLOOKUP($A172,csapatok!$A:$BL,Y$271,FALSE),5)="Csere",VLOOKUP(LEFT(VLOOKUP($A172,csapatok!$A:$BL,Y$271,FALSE),LEN(VLOOKUP($A172,csapatok!$A:$BL,Y$271,FALSE))-6),'csapat-ranglista'!$A:$CC,Y$272,FALSE)/8,VLOOKUP(VLOOKUP($A172,csapatok!$A:$BL,Y$271,FALSE),'csapat-ranglista'!$A:$CC,Y$272,FALSE)/4),0)</f>
        <v>0</v>
      </c>
      <c r="Z172" s="32">
        <f>IFERROR(IF(RIGHT(VLOOKUP($A172,csapatok!$A:$BL,Z$271,FALSE),5)="Csere",VLOOKUP(LEFT(VLOOKUP($A172,csapatok!$A:$BL,Z$271,FALSE),LEN(VLOOKUP($A172,csapatok!$A:$BL,Z$271,FALSE))-6),'csapat-ranglista'!$A:$CC,Z$272,FALSE)/8,VLOOKUP(VLOOKUP($A172,csapatok!$A:$BL,Z$271,FALSE),'csapat-ranglista'!$A:$CC,Z$272,FALSE)/4),0)</f>
        <v>0</v>
      </c>
      <c r="AA172" s="32">
        <f>IFERROR(IF(RIGHT(VLOOKUP($A172,csapatok!$A:$BL,AA$271,FALSE),5)="Csere",VLOOKUP(LEFT(VLOOKUP($A172,csapatok!$A:$BL,AA$271,FALSE),LEN(VLOOKUP($A172,csapatok!$A:$BL,AA$271,FALSE))-6),'csapat-ranglista'!$A:$CC,AA$272,FALSE)/8,VLOOKUP(VLOOKUP($A172,csapatok!$A:$BL,AA$271,FALSE),'csapat-ranglista'!$A:$CC,AA$272,FALSE)/4),0)</f>
        <v>0</v>
      </c>
      <c r="AB172" s="226">
        <f>IFERROR(IF(RIGHT(VLOOKUP($A172,csapatok!$A:$BL,AB$271,FALSE),5)="Csere",VLOOKUP(LEFT(VLOOKUP($A172,csapatok!$A:$BL,AB$271,FALSE),LEN(VLOOKUP($A172,csapatok!$A:$BL,AB$271,FALSE))-6),'csapat-ranglista'!$A:$CC,AB$272,FALSE)/8,VLOOKUP(VLOOKUP($A172,csapatok!$A:$BL,AB$271,FALSE),'csapat-ranglista'!$A:$CC,AB$272,FALSE)/4),0)</f>
        <v>0</v>
      </c>
      <c r="AC172" s="226">
        <f>IFERROR(IF(RIGHT(VLOOKUP($A172,csapatok!$A:$BL,AC$271,FALSE),5)="Csere",VLOOKUP(LEFT(VLOOKUP($A172,csapatok!$A:$BL,AC$271,FALSE),LEN(VLOOKUP($A172,csapatok!$A:$BL,AC$271,FALSE))-6),'csapat-ranglista'!$A:$CC,AC$272,FALSE)/8,VLOOKUP(VLOOKUP($A172,csapatok!$A:$BL,AC$271,FALSE),'csapat-ranglista'!$A:$CC,AC$272,FALSE)/4),0)</f>
        <v>0</v>
      </c>
      <c r="AD172" s="226">
        <f>IFERROR(IF(RIGHT(VLOOKUP($A172,csapatok!$A:$BL,AD$271,FALSE),5)="Csere",VLOOKUP(LEFT(VLOOKUP($A172,csapatok!$A:$BL,AD$271,FALSE),LEN(VLOOKUP($A172,csapatok!$A:$BL,AD$271,FALSE))-6),'csapat-ranglista'!$A:$CC,AD$272,FALSE)/8,VLOOKUP(VLOOKUP($A172,csapatok!$A:$BL,AD$271,FALSE),'csapat-ranglista'!$A:$CC,AD$272,FALSE)/4),0)</f>
        <v>0</v>
      </c>
      <c r="AE172" s="226">
        <f>IFERROR(IF(RIGHT(VLOOKUP($A172,csapatok!$A:$BL,AE$271,FALSE),5)="Csere",VLOOKUP(LEFT(VLOOKUP($A172,csapatok!$A:$BL,AE$271,FALSE),LEN(VLOOKUP($A172,csapatok!$A:$BL,AE$271,FALSE))-6),'csapat-ranglista'!$A:$CC,AE$272,FALSE)/8,VLOOKUP(VLOOKUP($A172,csapatok!$A:$BL,AE$271,FALSE),'csapat-ranglista'!$A:$CC,AE$272,FALSE)/4),0)</f>
        <v>0</v>
      </c>
      <c r="AF172" s="226">
        <f>IFERROR(IF(RIGHT(VLOOKUP($A172,csapatok!$A:$BL,AF$271,FALSE),5)="Csere",VLOOKUP(LEFT(VLOOKUP($A172,csapatok!$A:$BL,AF$271,FALSE),LEN(VLOOKUP($A172,csapatok!$A:$BL,AF$271,FALSE))-6),'csapat-ranglista'!$A:$CC,AF$272,FALSE)/8,VLOOKUP(VLOOKUP($A172,csapatok!$A:$BL,AF$271,FALSE),'csapat-ranglista'!$A:$CC,AF$272,FALSE)/4),0)</f>
        <v>0</v>
      </c>
      <c r="AG172" s="226">
        <f>IFERROR(IF(RIGHT(VLOOKUP($A172,csapatok!$A:$BL,AG$271,FALSE),5)="Csere",VLOOKUP(LEFT(VLOOKUP($A172,csapatok!$A:$BL,AG$271,FALSE),LEN(VLOOKUP($A172,csapatok!$A:$BL,AG$271,FALSE))-6),'csapat-ranglista'!$A:$CC,AG$272,FALSE)/8,VLOOKUP(VLOOKUP($A172,csapatok!$A:$BL,AG$271,FALSE),'csapat-ranglista'!$A:$CC,AG$272,FALSE)/4),0)</f>
        <v>0</v>
      </c>
      <c r="AH172" s="226">
        <f>IFERROR(IF(RIGHT(VLOOKUP($A172,csapatok!$A:$BL,AH$271,FALSE),5)="Csere",VLOOKUP(LEFT(VLOOKUP($A172,csapatok!$A:$BL,AH$271,FALSE),LEN(VLOOKUP($A172,csapatok!$A:$BL,AH$271,FALSE))-6),'csapat-ranglista'!$A:$CC,AH$272,FALSE)/8,VLOOKUP(VLOOKUP($A172,csapatok!$A:$BL,AH$271,FALSE),'csapat-ranglista'!$A:$CC,AH$272,FALSE)/4),0)</f>
        <v>0</v>
      </c>
      <c r="AI172" s="226">
        <f>IFERROR(IF(RIGHT(VLOOKUP($A172,csapatok!$A:$BL,AI$271,FALSE),5)="Csere",VLOOKUP(LEFT(VLOOKUP($A172,csapatok!$A:$BL,AI$271,FALSE),LEN(VLOOKUP($A172,csapatok!$A:$BL,AI$271,FALSE))-6),'csapat-ranglista'!$A:$CC,AI$272,FALSE)/8,VLOOKUP(VLOOKUP($A172,csapatok!$A:$BL,AI$271,FALSE),'csapat-ranglista'!$A:$CC,AI$272,FALSE)/4),0)</f>
        <v>0</v>
      </c>
      <c r="AJ172" s="226">
        <f>IFERROR(IF(RIGHT(VLOOKUP($A172,csapatok!$A:$BL,AJ$271,FALSE),5)="Csere",VLOOKUP(LEFT(VLOOKUP($A172,csapatok!$A:$BL,AJ$271,FALSE),LEN(VLOOKUP($A172,csapatok!$A:$BL,AJ$271,FALSE))-6),'csapat-ranglista'!$A:$CC,AJ$272,FALSE)/8,VLOOKUP(VLOOKUP($A172,csapatok!$A:$BL,AJ$271,FALSE),'csapat-ranglista'!$A:$CC,AJ$272,FALSE)/2),0)</f>
        <v>0</v>
      </c>
      <c r="AK172" s="226">
        <f>IFERROR(IF(RIGHT(VLOOKUP($A172,csapatok!$A:$CN,AK$271,FALSE),5)="Csere",VLOOKUP(LEFT(VLOOKUP($A172,csapatok!$A:$CN,AK$271,FALSE),LEN(VLOOKUP($A172,csapatok!$A:$CN,AK$271,FALSE))-6),'csapat-ranglista'!$A:$CC,AK$272,FALSE)/8,VLOOKUP(VLOOKUP($A172,csapatok!$A:$CN,AK$271,FALSE),'csapat-ranglista'!$A:$CC,AK$272,FALSE)/4),0)</f>
        <v>0</v>
      </c>
      <c r="AL172" s="226">
        <f>IFERROR(IF(RIGHT(VLOOKUP($A172,csapatok!$A:$CN,AL$271,FALSE),5)="Csere",VLOOKUP(LEFT(VLOOKUP($A172,csapatok!$A:$CN,AL$271,FALSE),LEN(VLOOKUP($A172,csapatok!$A:$CN,AL$271,FALSE))-6),'csapat-ranglista'!$A:$CC,AL$272,FALSE)/8,VLOOKUP(VLOOKUP($A172,csapatok!$A:$CN,AL$271,FALSE),'csapat-ranglista'!$A:$CC,AL$272,FALSE)/4),0)</f>
        <v>0</v>
      </c>
      <c r="AM172" s="226">
        <f>IFERROR(IF(RIGHT(VLOOKUP($A172,csapatok!$A:$CN,AM$271,FALSE),5)="Csere",VLOOKUP(LEFT(VLOOKUP($A172,csapatok!$A:$CN,AM$271,FALSE),LEN(VLOOKUP($A172,csapatok!$A:$CN,AM$271,FALSE))-6),'csapat-ranglista'!$A:$CC,AM$272,FALSE)/8,VLOOKUP(VLOOKUP($A172,csapatok!$A:$CN,AM$271,FALSE),'csapat-ranglista'!$A:$CC,AM$272,FALSE)/4),0)</f>
        <v>0</v>
      </c>
      <c r="AN172" s="226">
        <f>IFERROR(IF(RIGHT(VLOOKUP($A172,csapatok!$A:$CN,AN$271,FALSE),5)="Csere",VLOOKUP(LEFT(VLOOKUP($A172,csapatok!$A:$CN,AN$271,FALSE),LEN(VLOOKUP($A172,csapatok!$A:$CN,AN$271,FALSE))-6),'csapat-ranglista'!$A:$CC,AN$272,FALSE)/8,VLOOKUP(VLOOKUP($A172,csapatok!$A:$CN,AN$271,FALSE),'csapat-ranglista'!$A:$CC,AN$272,FALSE)/4),0)</f>
        <v>0</v>
      </c>
      <c r="AO172" s="226">
        <f>IFERROR(IF(RIGHT(VLOOKUP($A172,csapatok!$A:$CN,AO$271,FALSE),5)="Csere",VLOOKUP(LEFT(VLOOKUP($A172,csapatok!$A:$CN,AO$271,FALSE),LEN(VLOOKUP($A172,csapatok!$A:$CN,AO$271,FALSE))-6),'csapat-ranglista'!$A:$CC,AO$272,FALSE)/8,VLOOKUP(VLOOKUP($A172,csapatok!$A:$CN,AO$271,FALSE),'csapat-ranglista'!$A:$CC,AO$272,FALSE)/4),0)</f>
        <v>0</v>
      </c>
      <c r="AP172" s="226">
        <f>IFERROR(IF(RIGHT(VLOOKUP($A172,csapatok!$A:$CN,AP$271,FALSE),5)="Csere",VLOOKUP(LEFT(VLOOKUP($A172,csapatok!$A:$CN,AP$271,FALSE),LEN(VLOOKUP($A172,csapatok!$A:$CN,AP$271,FALSE))-6),'csapat-ranglista'!$A:$CC,AP$272,FALSE)/8,VLOOKUP(VLOOKUP($A172,csapatok!$A:$CN,AP$271,FALSE),'csapat-ranglista'!$A:$CC,AP$272,FALSE)/4),0)</f>
        <v>0</v>
      </c>
      <c r="AQ172" s="226">
        <f>IFERROR(IF(RIGHT(VLOOKUP($A172,csapatok!$A:$CN,AQ$271,FALSE),5)="Csere",VLOOKUP(LEFT(VLOOKUP($A172,csapatok!$A:$CN,AQ$271,FALSE),LEN(VLOOKUP($A172,csapatok!$A:$CN,AQ$271,FALSE))-6),'csapat-ranglista'!$A:$CC,AQ$272,FALSE)/8,VLOOKUP(VLOOKUP($A172,csapatok!$A:$CN,AQ$271,FALSE),'csapat-ranglista'!$A:$CC,AQ$272,FALSE)/4),0)</f>
        <v>0</v>
      </c>
      <c r="AR172" s="226">
        <f>IFERROR(IF(RIGHT(VLOOKUP($A172,csapatok!$A:$CN,AR$271,FALSE),5)="Csere",VLOOKUP(LEFT(VLOOKUP($A172,csapatok!$A:$CN,AR$271,FALSE),LEN(VLOOKUP($A172,csapatok!$A:$CN,AR$271,FALSE))-6),'csapat-ranglista'!$A:$CC,AR$272,FALSE)/8,VLOOKUP(VLOOKUP($A172,csapatok!$A:$CN,AR$271,FALSE),'csapat-ranglista'!$A:$CC,AR$272,FALSE)/4),0)</f>
        <v>0</v>
      </c>
      <c r="AS172" s="226">
        <f>IFERROR(IF(RIGHT(VLOOKUP($A172,csapatok!$A:$CN,AS$271,FALSE),5)="Csere",VLOOKUP(LEFT(VLOOKUP($A172,csapatok!$A:$CN,AS$271,FALSE),LEN(VLOOKUP($A172,csapatok!$A:$CN,AS$271,FALSE))-6),'csapat-ranglista'!$A:$CC,AS$272,FALSE)/8,VLOOKUP(VLOOKUP($A172,csapatok!$A:$CN,AS$271,FALSE),'csapat-ranglista'!$A:$CC,AS$272,FALSE)/4),0)</f>
        <v>0</v>
      </c>
      <c r="AT172" s="226">
        <f>IFERROR(IF(RIGHT(VLOOKUP($A172,csapatok!$A:$CN,AT$271,FALSE),5)="Csere",VLOOKUP(LEFT(VLOOKUP($A172,csapatok!$A:$CN,AT$271,FALSE),LEN(VLOOKUP($A172,csapatok!$A:$CN,AT$271,FALSE))-6),'csapat-ranglista'!$A:$CC,AT$272,FALSE)/8,VLOOKUP(VLOOKUP($A172,csapatok!$A:$CN,AT$271,FALSE),'csapat-ranglista'!$A:$CC,AT$272,FALSE)/4),0)</f>
        <v>0</v>
      </c>
      <c r="AU172" s="226">
        <f>IFERROR(IF(RIGHT(VLOOKUP($A172,csapatok!$A:$CN,AU$271,FALSE),5)="Csere",VLOOKUP(LEFT(VLOOKUP($A172,csapatok!$A:$CN,AU$271,FALSE),LEN(VLOOKUP($A172,csapatok!$A:$CN,AU$271,FALSE))-6),'csapat-ranglista'!$A:$CC,AU$272,FALSE)/8,VLOOKUP(VLOOKUP($A172,csapatok!$A:$CN,AU$271,FALSE),'csapat-ranglista'!$A:$CC,AU$272,FALSE)/4),0)</f>
        <v>0</v>
      </c>
      <c r="AV172" s="226">
        <f>IFERROR(IF(RIGHT(VLOOKUP($A172,csapatok!$A:$CN,AV$271,FALSE),5)="Csere",VLOOKUP(LEFT(VLOOKUP($A172,csapatok!$A:$CN,AV$271,FALSE),LEN(VLOOKUP($A172,csapatok!$A:$CN,AV$271,FALSE))-6),'csapat-ranglista'!$A:$CC,AV$272,FALSE)/8,VLOOKUP(VLOOKUP($A172,csapatok!$A:$CN,AV$271,FALSE),'csapat-ranglista'!$A:$CC,AV$272,FALSE)/4),0)</f>
        <v>0</v>
      </c>
      <c r="AW172" s="226">
        <f>IFERROR(IF(RIGHT(VLOOKUP($A172,csapatok!$A:$CN,AW$271,FALSE),5)="Csere",VLOOKUP(LEFT(VLOOKUP($A172,csapatok!$A:$CN,AW$271,FALSE),LEN(VLOOKUP($A172,csapatok!$A:$CN,AW$271,FALSE))-6),'csapat-ranglista'!$A:$CC,AW$272,FALSE)/8,VLOOKUP(VLOOKUP($A172,csapatok!$A:$CN,AW$271,FALSE),'csapat-ranglista'!$A:$CC,AW$272,FALSE)/4),0)</f>
        <v>0</v>
      </c>
      <c r="AX172" s="226">
        <f>IFERROR(IF(RIGHT(VLOOKUP($A172,csapatok!$A:$CN,AX$271,FALSE),5)="Csere",VLOOKUP(LEFT(VLOOKUP($A172,csapatok!$A:$CN,AX$271,FALSE),LEN(VLOOKUP($A172,csapatok!$A:$CN,AX$271,FALSE))-6),'csapat-ranglista'!$A:$CC,AX$272,FALSE)/8,VLOOKUP(VLOOKUP($A172,csapatok!$A:$CN,AX$271,FALSE),'csapat-ranglista'!$A:$CC,AX$272,FALSE)/4),0)</f>
        <v>0</v>
      </c>
      <c r="AY172" s="226">
        <f>IFERROR(IF(RIGHT(VLOOKUP($A172,csapatok!$A:$GR,AY$271,FALSE),5)="Csere",VLOOKUP(LEFT(VLOOKUP($A172,csapatok!$A:$GR,AY$271,FALSE),LEN(VLOOKUP($A172,csapatok!$A:$GR,AY$271,FALSE))-6),'csapat-ranglista'!$A:$CC,AY$272,FALSE)/8,VLOOKUP(VLOOKUP($A172,csapatok!$A:$GR,AY$271,FALSE),'csapat-ranglista'!$A:$CC,AY$272,FALSE)/4),0)</f>
        <v>0</v>
      </c>
      <c r="AZ172" s="226">
        <f>IFERROR(IF(RIGHT(VLOOKUP($A172,csapatok!$A:$GR,AZ$271,FALSE),5)="Csere",VLOOKUP(LEFT(VLOOKUP($A172,csapatok!$A:$GR,AZ$271,FALSE),LEN(VLOOKUP($A172,csapatok!$A:$GR,AZ$271,FALSE))-6),'csapat-ranglista'!$A:$CC,AZ$272,FALSE)/8,VLOOKUP(VLOOKUP($A172,csapatok!$A:$GR,AZ$271,FALSE),'csapat-ranglista'!$A:$CC,AZ$272,FALSE)/4),0)</f>
        <v>0</v>
      </c>
      <c r="BA172" s="226">
        <f>IFERROR(IF(RIGHT(VLOOKUP($A172,csapatok!$A:$GR,BA$271,FALSE),5)="Csere",VLOOKUP(LEFT(VLOOKUP($A172,csapatok!$A:$GR,BA$271,FALSE),LEN(VLOOKUP($A172,csapatok!$A:$GR,BA$271,FALSE))-6),'csapat-ranglista'!$A:$CC,BA$272,FALSE)/8,VLOOKUP(VLOOKUP($A172,csapatok!$A:$GR,BA$271,FALSE),'csapat-ranglista'!$A:$CC,BA$272,FALSE)/4),0)</f>
        <v>0</v>
      </c>
      <c r="BB172" s="226">
        <f>IFERROR(IF(RIGHT(VLOOKUP($A172,csapatok!$A:$GR,BB$271,FALSE),5)="Csere",VLOOKUP(LEFT(VLOOKUP($A172,csapatok!$A:$GR,BB$271,FALSE),LEN(VLOOKUP($A172,csapatok!$A:$GR,BB$271,FALSE))-6),'csapat-ranglista'!$A:$CC,BB$272,FALSE)/8,VLOOKUP(VLOOKUP($A172,csapatok!$A:$GR,BB$271,FALSE),'csapat-ranglista'!$A:$CC,BB$272,FALSE)/4),0)</f>
        <v>0</v>
      </c>
      <c r="BC172" s="227">
        <f>versenyek!$ES$11*IFERROR(VLOOKUP(VLOOKUP($A172,versenyek!ER:ET,3,FALSE),szabalyok!$A$16:$B$23,2,FALSE)/4,0)</f>
        <v>0</v>
      </c>
      <c r="BD172" s="227">
        <f>versenyek!$EV$11*IFERROR(VLOOKUP(VLOOKUP($A172,versenyek!EU:EW,3,FALSE),szabalyok!$A$16:$B$23,2,FALSE)/4,0)</f>
        <v>0</v>
      </c>
      <c r="BE172" s="226">
        <f>IFERROR(IF(RIGHT(VLOOKUP($A172,csapatok!$A:$GR,BE$271,FALSE),5)="Csere",VLOOKUP(LEFT(VLOOKUP($A172,csapatok!$A:$GR,BE$271,FALSE),LEN(VLOOKUP($A172,csapatok!$A:$GR,BE$271,FALSE))-6),'csapat-ranglista'!$A:$CC,BE$272,FALSE)/8,VLOOKUP(VLOOKUP($A172,csapatok!$A:$GR,BE$271,FALSE),'csapat-ranglista'!$A:$CC,BE$272,FALSE)/4),0)</f>
        <v>0</v>
      </c>
      <c r="BF172" s="226">
        <f>IFERROR(IF(RIGHT(VLOOKUP($A172,csapatok!$A:$GR,BF$271,FALSE),5)="Csere",VLOOKUP(LEFT(VLOOKUP($A172,csapatok!$A:$GR,BF$271,FALSE),LEN(VLOOKUP($A172,csapatok!$A:$GR,BF$271,FALSE))-6),'csapat-ranglista'!$A:$CC,BF$272,FALSE)/8,VLOOKUP(VLOOKUP($A172,csapatok!$A:$GR,BF$271,FALSE),'csapat-ranglista'!$A:$CC,BF$272,FALSE)/4),0)</f>
        <v>0</v>
      </c>
      <c r="BG172" s="226">
        <f>IFERROR(IF(RIGHT(VLOOKUP($A172,csapatok!$A:$GR,BG$271,FALSE),5)="Csere",VLOOKUP(LEFT(VLOOKUP($A172,csapatok!$A:$GR,BG$271,FALSE),LEN(VLOOKUP($A172,csapatok!$A:$GR,BG$271,FALSE))-6),'csapat-ranglista'!$A:$CC,BG$272,FALSE)/8,VLOOKUP(VLOOKUP($A172,csapatok!$A:$GR,BG$271,FALSE),'csapat-ranglista'!$A:$CC,BG$272,FALSE)/4),0)</f>
        <v>0</v>
      </c>
      <c r="BH172" s="226">
        <f>IFERROR(IF(RIGHT(VLOOKUP($A172,csapatok!$A:$GR,BH$271,FALSE),5)="Csere",VLOOKUP(LEFT(VLOOKUP($A172,csapatok!$A:$GR,BH$271,FALSE),LEN(VLOOKUP($A172,csapatok!$A:$GR,BH$271,FALSE))-6),'csapat-ranglista'!$A:$CC,BH$272,FALSE)/8,VLOOKUP(VLOOKUP($A172,csapatok!$A:$GR,BH$271,FALSE),'csapat-ranglista'!$A:$CC,BH$272,FALSE)/4),0)</f>
        <v>0</v>
      </c>
      <c r="BI172" s="226">
        <f>IFERROR(IF(RIGHT(VLOOKUP($A172,csapatok!$A:$GR,BI$271,FALSE),5)="Csere",VLOOKUP(LEFT(VLOOKUP($A172,csapatok!$A:$GR,BI$271,FALSE),LEN(VLOOKUP($A172,csapatok!$A:$GR,BI$271,FALSE))-6),'csapat-ranglista'!$A:$CC,BI$272,FALSE)/8,VLOOKUP(VLOOKUP($A172,csapatok!$A:$GR,BI$271,FALSE),'csapat-ranglista'!$A:$CC,BI$272,FALSE)/4),0)</f>
        <v>0</v>
      </c>
      <c r="BJ172" s="226">
        <f>IFERROR(IF(RIGHT(VLOOKUP($A172,csapatok!$A:$GR,BJ$271,FALSE),5)="Csere",VLOOKUP(LEFT(VLOOKUP($A172,csapatok!$A:$GR,BJ$271,FALSE),LEN(VLOOKUP($A172,csapatok!$A:$GR,BJ$271,FALSE))-6),'csapat-ranglista'!$A:$CC,BJ$272,FALSE)/8,VLOOKUP(VLOOKUP($A172,csapatok!$A:$GR,BJ$271,FALSE),'csapat-ranglista'!$A:$CC,BJ$272,FALSE)/4),0)</f>
        <v>0</v>
      </c>
      <c r="BK172" s="226">
        <f>IFERROR(IF(RIGHT(VLOOKUP($A172,csapatok!$A:$GR,BK$271,FALSE),5)="Csere",VLOOKUP(LEFT(VLOOKUP($A172,csapatok!$A:$GR,BK$271,FALSE),LEN(VLOOKUP($A172,csapatok!$A:$GR,BK$271,FALSE))-6),'csapat-ranglista'!$A:$CC,BK$272,FALSE)/8,VLOOKUP(VLOOKUP($A172,csapatok!$A:$GR,BK$271,FALSE),'csapat-ranglista'!$A:$CC,BK$272,FALSE)/4),0)</f>
        <v>0</v>
      </c>
      <c r="BL172" s="226">
        <f>IFERROR(IF(RIGHT(VLOOKUP($A172,csapatok!$A:$GR,BL$271,FALSE),5)="Csere",VLOOKUP(LEFT(VLOOKUP($A172,csapatok!$A:$GR,BL$271,FALSE),LEN(VLOOKUP($A172,csapatok!$A:$GR,BL$271,FALSE))-6),'csapat-ranglista'!$A:$CC,BL$272,FALSE)/8,VLOOKUP(VLOOKUP($A172,csapatok!$A:$GR,BL$271,FALSE),'csapat-ranglista'!$A:$CC,BL$272,FALSE)/4),0)</f>
        <v>0</v>
      </c>
      <c r="BM172" s="226">
        <f>IFERROR(IF(RIGHT(VLOOKUP($A172,csapatok!$A:$GR,BM$271,FALSE),5)="Csere",VLOOKUP(LEFT(VLOOKUP($A172,csapatok!$A:$GR,BM$271,FALSE),LEN(VLOOKUP($A172,csapatok!$A:$GR,BM$271,FALSE))-6),'csapat-ranglista'!$A:$CC,BM$272,FALSE)/8,VLOOKUP(VLOOKUP($A172,csapatok!$A:$GR,BM$271,FALSE),'csapat-ranglista'!$A:$CC,BM$272,FALSE)/4),0)</f>
        <v>0</v>
      </c>
      <c r="BN172" s="226">
        <f>IFERROR(IF(RIGHT(VLOOKUP($A172,csapatok!$A:$GR,BN$271,FALSE),5)="Csere",VLOOKUP(LEFT(VLOOKUP($A172,csapatok!$A:$GR,BN$271,FALSE),LEN(VLOOKUP($A172,csapatok!$A:$GR,BN$271,FALSE))-6),'csapat-ranglista'!$A:$CC,BN$272,FALSE)/8,VLOOKUP(VLOOKUP($A172,csapatok!$A:$GR,BN$271,FALSE),'csapat-ranglista'!$A:$CC,BN$272,FALSE)/4),0)</f>
        <v>0</v>
      </c>
      <c r="BO172" s="226">
        <f>IFERROR(IF(RIGHT(VLOOKUP($A172,csapatok!$A:$GR,BO$271,FALSE),5)="Csere",VLOOKUP(LEFT(VLOOKUP($A172,csapatok!$A:$GR,BO$271,FALSE),LEN(VLOOKUP($A172,csapatok!$A:$GR,BO$271,FALSE))-6),'csapat-ranglista'!$A:$CC,BO$272,FALSE)/8,VLOOKUP(VLOOKUP($A172,csapatok!$A:$GR,BO$271,FALSE),'csapat-ranglista'!$A:$CC,BO$272,FALSE)/4),0)</f>
        <v>0</v>
      </c>
      <c r="BP172" s="226">
        <f>IFERROR(IF(RIGHT(VLOOKUP($A172,csapatok!$A:$GR,BP$271,FALSE),5)="Csere",VLOOKUP(LEFT(VLOOKUP($A172,csapatok!$A:$GR,BP$271,FALSE),LEN(VLOOKUP($A172,csapatok!$A:$GR,BP$271,FALSE))-6),'csapat-ranglista'!$A:$CC,BP$272,FALSE)/8,VLOOKUP(VLOOKUP($A172,csapatok!$A:$GR,BP$271,FALSE),'csapat-ranglista'!$A:$CC,BP$272,FALSE)/4),0)</f>
        <v>0</v>
      </c>
      <c r="BQ172" s="226">
        <f>IFERROR(IF(RIGHT(VLOOKUP($A172,csapatok!$A:$GR,BQ$271,FALSE),5)="Csere",VLOOKUP(LEFT(VLOOKUP($A172,csapatok!$A:$GR,BQ$271,FALSE),LEN(VLOOKUP($A172,csapatok!$A:$GR,BQ$271,FALSE))-6),'csapat-ranglista'!$A:$CC,BQ$272,FALSE)/8,VLOOKUP(VLOOKUP($A172,csapatok!$A:$GR,BQ$271,FALSE),'csapat-ranglista'!$A:$CC,BQ$272,FALSE)/4),0)</f>
        <v>0</v>
      </c>
      <c r="BR172" s="226">
        <f>IFERROR(IF(RIGHT(VLOOKUP($A172,csapatok!$A:$GR,BR$271,FALSE),5)="Csere",VLOOKUP(LEFT(VLOOKUP($A172,csapatok!$A:$GR,BR$271,FALSE),LEN(VLOOKUP($A172,csapatok!$A:$GR,BR$271,FALSE))-6),'csapat-ranglista'!$A:$CC,BR$272,FALSE)/8,VLOOKUP(VLOOKUP($A172,csapatok!$A:$GR,BR$271,FALSE),'csapat-ranglista'!$A:$CC,BR$272,FALSE)/4),0)</f>
        <v>0</v>
      </c>
      <c r="BS172" s="226">
        <f>IFERROR(IF(RIGHT(VLOOKUP($A172,csapatok!$A:$GR,BS$271,FALSE),5)="Csere",VLOOKUP(LEFT(VLOOKUP($A172,csapatok!$A:$GR,BS$271,FALSE),LEN(VLOOKUP($A172,csapatok!$A:$GR,BS$271,FALSE))-6),'csapat-ranglista'!$A:$CC,BS$272,FALSE)/8,VLOOKUP(VLOOKUP($A172,csapatok!$A:$GR,BS$271,FALSE),'csapat-ranglista'!$A:$CC,BS$272,FALSE)/4),0)</f>
        <v>0</v>
      </c>
      <c r="BT172" s="226">
        <f>IFERROR(IF(RIGHT(VLOOKUP($A172,csapatok!$A:$GR,BT$271,FALSE),5)="Csere",VLOOKUP(LEFT(VLOOKUP($A172,csapatok!$A:$GR,BT$271,FALSE),LEN(VLOOKUP($A172,csapatok!$A:$GR,BT$271,FALSE))-6),'csapat-ranglista'!$A:$CC,BT$272,FALSE)/8,VLOOKUP(VLOOKUP($A172,csapatok!$A:$GR,BT$271,FALSE),'csapat-ranglista'!$A:$CC,BT$272,FALSE)/4),0)</f>
        <v>0</v>
      </c>
      <c r="BU172" s="226">
        <f>IFERROR(IF(RIGHT(VLOOKUP($A172,csapatok!$A:$GR,BU$271,FALSE),5)="Csere",VLOOKUP(LEFT(VLOOKUP($A172,csapatok!$A:$GR,BU$271,FALSE),LEN(VLOOKUP($A172,csapatok!$A:$GR,BU$271,FALSE))-6),'csapat-ranglista'!$A:$CC,BU$272,FALSE)/8,VLOOKUP(VLOOKUP($A172,csapatok!$A:$GR,BU$271,FALSE),'csapat-ranglista'!$A:$CC,BU$272,FALSE)/4),0)</f>
        <v>0</v>
      </c>
      <c r="BV172" s="226">
        <f>IFERROR(IF(RIGHT(VLOOKUP($A172,csapatok!$A:$GR,BV$271,FALSE),5)="Csere",VLOOKUP(LEFT(VLOOKUP($A172,csapatok!$A:$GR,BV$271,FALSE),LEN(VLOOKUP($A172,csapatok!$A:$GR,BV$271,FALSE))-6),'csapat-ranglista'!$A:$CC,BV$272,FALSE)/8,VLOOKUP(VLOOKUP($A172,csapatok!$A:$GR,BV$271,FALSE),'csapat-ranglista'!$A:$CC,BV$272,FALSE)/4),0)</f>
        <v>0</v>
      </c>
      <c r="BW172" s="226">
        <f>IFERROR(IF(RIGHT(VLOOKUP($A172,csapatok!$A:$GR,BW$271,FALSE),5)="Csere",VLOOKUP(LEFT(VLOOKUP($A172,csapatok!$A:$GR,BW$271,FALSE),LEN(VLOOKUP($A172,csapatok!$A:$GR,BW$271,FALSE))-6),'csapat-ranglista'!$A:$CC,BW$272,FALSE)/8,VLOOKUP(VLOOKUP($A172,csapatok!$A:$GR,BW$271,FALSE),'csapat-ranglista'!$A:$CC,BW$272,FALSE)/4),0)</f>
        <v>0</v>
      </c>
      <c r="BX172" s="226">
        <f>IFERROR(IF(RIGHT(VLOOKUP($A172,csapatok!$A:$GR,BX$271,FALSE),5)="Csere",VLOOKUP(LEFT(VLOOKUP($A172,csapatok!$A:$GR,BX$271,FALSE),LEN(VLOOKUP($A172,csapatok!$A:$GR,BX$271,FALSE))-6),'csapat-ranglista'!$A:$CC,BX$272,FALSE)/8,VLOOKUP(VLOOKUP($A172,csapatok!$A:$GR,BX$271,FALSE),'csapat-ranglista'!$A:$CC,BX$272,FALSE)/4),0)</f>
        <v>0</v>
      </c>
      <c r="BY172" s="226">
        <f>IFERROR(IF(RIGHT(VLOOKUP($A172,csapatok!$A:$GR,BY$271,FALSE),5)="Csere",VLOOKUP(LEFT(VLOOKUP($A172,csapatok!$A:$GR,BY$271,FALSE),LEN(VLOOKUP($A172,csapatok!$A:$GR,BY$271,FALSE))-6),'csapat-ranglista'!$A:$CC,BY$272,FALSE)/8,VLOOKUP(VLOOKUP($A172,csapatok!$A:$GR,BY$271,FALSE),'csapat-ranglista'!$A:$CC,BY$272,FALSE)/4),0)</f>
        <v>0</v>
      </c>
      <c r="BZ172" s="226">
        <f>IFERROR(IF(RIGHT(VLOOKUP($A172,csapatok!$A:$GR,BZ$271,FALSE),5)="Csere",VLOOKUP(LEFT(VLOOKUP($A172,csapatok!$A:$GR,BZ$271,FALSE),LEN(VLOOKUP($A172,csapatok!$A:$GR,BZ$271,FALSE))-6),'csapat-ranglista'!$A:$CC,BZ$272,FALSE)/8,VLOOKUP(VLOOKUP($A172,csapatok!$A:$GR,BZ$271,FALSE),'csapat-ranglista'!$A:$CC,BZ$272,FALSE)/4),0)</f>
        <v>0</v>
      </c>
      <c r="CA172" s="226">
        <f>IFERROR(IF(RIGHT(VLOOKUP($A172,csapatok!$A:$GR,CA$271,FALSE),5)="Csere",VLOOKUP(LEFT(VLOOKUP($A172,csapatok!$A:$GR,CA$271,FALSE),LEN(VLOOKUP($A172,csapatok!$A:$GR,CA$271,FALSE))-6),'csapat-ranglista'!$A:$CC,CA$272,FALSE)/8,VLOOKUP(VLOOKUP($A172,csapatok!$A:$GR,CA$271,FALSE),'csapat-ranglista'!$A:$CC,CA$272,FALSE)/4),0)</f>
        <v>0</v>
      </c>
      <c r="CB172" s="226">
        <f>IFERROR(IF(RIGHT(VLOOKUP($A172,csapatok!$A:$GR,CB$271,FALSE),5)="Csere",VLOOKUP(LEFT(VLOOKUP($A172,csapatok!$A:$GR,CB$271,FALSE),LEN(VLOOKUP($A172,csapatok!$A:$GR,CB$271,FALSE))-6),'csapat-ranglista'!$A:$CC,CB$272,FALSE)/8,VLOOKUP(VLOOKUP($A172,csapatok!$A:$GR,CB$271,FALSE),'csapat-ranglista'!$A:$CC,CB$272,FALSE)/4),0)</f>
        <v>0</v>
      </c>
      <c r="CC172" s="226">
        <f>IFERROR(IF(RIGHT(VLOOKUP($A172,csapatok!$A:$GR,CC$271,FALSE),5)="Csere",VLOOKUP(LEFT(VLOOKUP($A172,csapatok!$A:$GR,CC$271,FALSE),LEN(VLOOKUP($A172,csapatok!$A:$GR,CC$271,FALSE))-6),'csapat-ranglista'!$A:$CC,CC$272,FALSE)/8,VLOOKUP(VLOOKUP($A172,csapatok!$A:$GR,CC$271,FALSE),'csapat-ranglista'!$A:$CC,CC$272,FALSE)/4),0)</f>
        <v>0</v>
      </c>
      <c r="CD172" s="226">
        <f>IFERROR(IF(RIGHT(VLOOKUP($A172,csapatok!$A:$GR,CD$271,FALSE),5)="Csere",VLOOKUP(LEFT(VLOOKUP($A172,csapatok!$A:$GR,CD$271,FALSE),LEN(VLOOKUP($A172,csapatok!$A:$GR,CD$271,FALSE))-6),'csapat-ranglista'!$A:$CC,CD$272,FALSE)/8,VLOOKUP(VLOOKUP($A172,csapatok!$A:$GR,CD$271,FALSE),'csapat-ranglista'!$A:$CC,CD$272,FALSE)/4),0)</f>
        <v>0</v>
      </c>
      <c r="CE172" s="226">
        <f>IFERROR(IF(RIGHT(VLOOKUP($A172,csapatok!$A:$GR,CE$271,FALSE),5)="Csere",VLOOKUP(LEFT(VLOOKUP($A172,csapatok!$A:$GR,CE$271,FALSE),LEN(VLOOKUP($A172,csapatok!$A:$GR,CE$271,FALSE))-6),'csapat-ranglista'!$A:$CC,CE$272,FALSE)/8,VLOOKUP(VLOOKUP($A172,csapatok!$A:$GR,CE$271,FALSE),'csapat-ranglista'!$A:$CC,CE$272,FALSE)/4),0)</f>
        <v>0</v>
      </c>
      <c r="CF172" s="226">
        <f>IFERROR(IF(RIGHT(VLOOKUP($A172,csapatok!$A:$GR,CF$271,FALSE),5)="Csere",VLOOKUP(LEFT(VLOOKUP($A172,csapatok!$A:$GR,CF$271,FALSE),LEN(VLOOKUP($A172,csapatok!$A:$GR,CF$271,FALSE))-6),'csapat-ranglista'!$A:$CC,CF$272,FALSE)/8,VLOOKUP(VLOOKUP($A172,csapatok!$A:$GR,CF$271,FALSE),'csapat-ranglista'!$A:$CC,CF$272,FALSE)/4),0)</f>
        <v>0</v>
      </c>
      <c r="CG172" s="226">
        <f>IFERROR(IF(RIGHT(VLOOKUP($A172,csapatok!$A:$GR,CG$271,FALSE),5)="Csere",VLOOKUP(LEFT(VLOOKUP($A172,csapatok!$A:$GR,CG$271,FALSE),LEN(VLOOKUP($A172,csapatok!$A:$GR,CG$271,FALSE))-6),'csapat-ranglista'!$A:$CC,CG$272,FALSE)/8,VLOOKUP(VLOOKUP($A172,csapatok!$A:$GR,CG$271,FALSE),'csapat-ranglista'!$A:$CC,CG$272,FALSE)/4),0)</f>
        <v>0</v>
      </c>
      <c r="CH172" s="226">
        <f>IFERROR(IF(RIGHT(VLOOKUP($A172,csapatok!$A:$GR,CH$271,FALSE),5)="Csere",VLOOKUP(LEFT(VLOOKUP($A172,csapatok!$A:$GR,CH$271,FALSE),LEN(VLOOKUP($A172,csapatok!$A:$GR,CH$271,FALSE))-6),'csapat-ranglista'!$A:$CC,CH$272,FALSE)/8,VLOOKUP(VLOOKUP($A172,csapatok!$A:$GR,CH$271,FALSE),'csapat-ranglista'!$A:$CC,CH$272,FALSE)/4),0)</f>
        <v>0</v>
      </c>
      <c r="CI172" s="226">
        <f>IFERROR(IF(RIGHT(VLOOKUP($A172,csapatok!$A:$GR,CI$271,FALSE),5)="Csere",VLOOKUP(LEFT(VLOOKUP($A172,csapatok!$A:$GR,CI$271,FALSE),LEN(VLOOKUP($A172,csapatok!$A:$GR,CI$271,FALSE))-6),'csapat-ranglista'!$A:$CC,CI$272,FALSE)/8,VLOOKUP(VLOOKUP($A172,csapatok!$A:$GR,CI$271,FALSE),'csapat-ranglista'!$A:$CC,CI$272,FALSE)/4),0)</f>
        <v>0</v>
      </c>
      <c r="CJ172" s="227">
        <f>versenyek!$IQ$11*IFERROR(VLOOKUP(VLOOKUP($A172,versenyek!IP:IR,3,FALSE),szabalyok!$A$16:$B$23,2,FALSE)/4,0)</f>
        <v>0</v>
      </c>
      <c r="CK172" s="227">
        <f>versenyek!$IT$11*IFERROR(VLOOKUP(VLOOKUP($A172,versenyek!IS:IU,3,FALSE),szabalyok!$A$16:$B$23,2,FALSE)/4,0)</f>
        <v>0</v>
      </c>
      <c r="CL172" s="226"/>
      <c r="CM172" s="250">
        <f t="shared" si="6"/>
        <v>0</v>
      </c>
    </row>
    <row r="173" spans="1:91">
      <c r="A173" s="32" t="s">
        <v>69</v>
      </c>
      <c r="B173" s="2">
        <v>26044</v>
      </c>
      <c r="C173" s="133" t="str">
        <f t="shared" si="8"/>
        <v>felnőtt</v>
      </c>
      <c r="D173" s="32" t="s">
        <v>101</v>
      </c>
      <c r="E173" s="47">
        <v>12.5</v>
      </c>
      <c r="F173" s="32">
        <v>0</v>
      </c>
      <c r="G173" s="32">
        <v>0</v>
      </c>
      <c r="H173" s="32">
        <v>0</v>
      </c>
      <c r="I173" s="32">
        <v>0</v>
      </c>
      <c r="J173" s="32">
        <v>0</v>
      </c>
      <c r="K173" s="32">
        <v>0</v>
      </c>
      <c r="L173" s="32">
        <v>0</v>
      </c>
      <c r="M173" s="32">
        <v>0</v>
      </c>
      <c r="N173" s="32">
        <v>0</v>
      </c>
      <c r="O173" s="32">
        <v>5.0805077663804479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f>IFERROR(IF(RIGHT(VLOOKUP($A173,csapatok!$A:$BL,X$271,FALSE),5)="Csere",VLOOKUP(LEFT(VLOOKUP($A173,csapatok!$A:$BL,X$271,FALSE),LEN(VLOOKUP($A173,csapatok!$A:$BL,X$271,FALSE))-6),'csapat-ranglista'!$A:$CC,X$272,FALSE)/8,VLOOKUP(VLOOKUP($A173,csapatok!$A:$BL,X$271,FALSE),'csapat-ranglista'!$A:$CC,X$272,FALSE)/4),0)</f>
        <v>0</v>
      </c>
      <c r="Y173" s="32">
        <f>IFERROR(IF(RIGHT(VLOOKUP($A173,csapatok!$A:$BL,Y$271,FALSE),5)="Csere",VLOOKUP(LEFT(VLOOKUP($A173,csapatok!$A:$BL,Y$271,FALSE),LEN(VLOOKUP($A173,csapatok!$A:$BL,Y$271,FALSE))-6),'csapat-ranglista'!$A:$CC,Y$272,FALSE)/8,VLOOKUP(VLOOKUP($A173,csapatok!$A:$BL,Y$271,FALSE),'csapat-ranglista'!$A:$CC,Y$272,FALSE)/4),0)</f>
        <v>0</v>
      </c>
      <c r="Z173" s="32">
        <f>IFERROR(IF(RIGHT(VLOOKUP($A173,csapatok!$A:$BL,Z$271,FALSE),5)="Csere",VLOOKUP(LEFT(VLOOKUP($A173,csapatok!$A:$BL,Z$271,FALSE),LEN(VLOOKUP($A173,csapatok!$A:$BL,Z$271,FALSE))-6),'csapat-ranglista'!$A:$CC,Z$272,FALSE)/8,VLOOKUP(VLOOKUP($A173,csapatok!$A:$BL,Z$271,FALSE),'csapat-ranglista'!$A:$CC,Z$272,FALSE)/4),0)</f>
        <v>0</v>
      </c>
      <c r="AA173" s="32">
        <f>IFERROR(IF(RIGHT(VLOOKUP($A173,csapatok!$A:$BL,AA$271,FALSE),5)="Csere",VLOOKUP(LEFT(VLOOKUP($A173,csapatok!$A:$BL,AA$271,FALSE),LEN(VLOOKUP($A173,csapatok!$A:$BL,AA$271,FALSE))-6),'csapat-ranglista'!$A:$CC,AA$272,FALSE)/8,VLOOKUP(VLOOKUP($A173,csapatok!$A:$BL,AA$271,FALSE),'csapat-ranglista'!$A:$CC,AA$272,FALSE)/4),0)</f>
        <v>0</v>
      </c>
      <c r="AB173" s="226">
        <f>IFERROR(IF(RIGHT(VLOOKUP($A173,csapatok!$A:$BL,AB$271,FALSE),5)="Csere",VLOOKUP(LEFT(VLOOKUP($A173,csapatok!$A:$BL,AB$271,FALSE),LEN(VLOOKUP($A173,csapatok!$A:$BL,AB$271,FALSE))-6),'csapat-ranglista'!$A:$CC,AB$272,FALSE)/8,VLOOKUP(VLOOKUP($A173,csapatok!$A:$BL,AB$271,FALSE),'csapat-ranglista'!$A:$CC,AB$272,FALSE)/4),0)</f>
        <v>0</v>
      </c>
      <c r="AC173" s="226">
        <f>IFERROR(IF(RIGHT(VLOOKUP($A173,csapatok!$A:$BL,AC$271,FALSE),5)="Csere",VLOOKUP(LEFT(VLOOKUP($A173,csapatok!$A:$BL,AC$271,FALSE),LEN(VLOOKUP($A173,csapatok!$A:$BL,AC$271,FALSE))-6),'csapat-ranglista'!$A:$CC,AC$272,FALSE)/8,VLOOKUP(VLOOKUP($A173,csapatok!$A:$BL,AC$271,FALSE),'csapat-ranglista'!$A:$CC,AC$272,FALSE)/4),0)</f>
        <v>0</v>
      </c>
      <c r="AD173" s="226">
        <f>IFERROR(IF(RIGHT(VLOOKUP($A173,csapatok!$A:$BL,AD$271,FALSE),5)="Csere",VLOOKUP(LEFT(VLOOKUP($A173,csapatok!$A:$BL,AD$271,FALSE),LEN(VLOOKUP($A173,csapatok!$A:$BL,AD$271,FALSE))-6),'csapat-ranglista'!$A:$CC,AD$272,FALSE)/8,VLOOKUP(VLOOKUP($A173,csapatok!$A:$BL,AD$271,FALSE),'csapat-ranglista'!$A:$CC,AD$272,FALSE)/4),0)</f>
        <v>0</v>
      </c>
      <c r="AE173" s="226">
        <f>IFERROR(IF(RIGHT(VLOOKUP($A173,csapatok!$A:$BL,AE$271,FALSE),5)="Csere",VLOOKUP(LEFT(VLOOKUP($A173,csapatok!$A:$BL,AE$271,FALSE),LEN(VLOOKUP($A173,csapatok!$A:$BL,AE$271,FALSE))-6),'csapat-ranglista'!$A:$CC,AE$272,FALSE)/8,VLOOKUP(VLOOKUP($A173,csapatok!$A:$BL,AE$271,FALSE),'csapat-ranglista'!$A:$CC,AE$272,FALSE)/4),0)</f>
        <v>0</v>
      </c>
      <c r="AF173" s="226">
        <f>IFERROR(IF(RIGHT(VLOOKUP($A173,csapatok!$A:$BL,AF$271,FALSE),5)="Csere",VLOOKUP(LEFT(VLOOKUP($A173,csapatok!$A:$BL,AF$271,FALSE),LEN(VLOOKUP($A173,csapatok!$A:$BL,AF$271,FALSE))-6),'csapat-ranglista'!$A:$CC,AF$272,FALSE)/8,VLOOKUP(VLOOKUP($A173,csapatok!$A:$BL,AF$271,FALSE),'csapat-ranglista'!$A:$CC,AF$272,FALSE)/4),0)</f>
        <v>0</v>
      </c>
      <c r="AG173" s="226">
        <f>IFERROR(IF(RIGHT(VLOOKUP($A173,csapatok!$A:$BL,AG$271,FALSE),5)="Csere",VLOOKUP(LEFT(VLOOKUP($A173,csapatok!$A:$BL,AG$271,FALSE),LEN(VLOOKUP($A173,csapatok!$A:$BL,AG$271,FALSE))-6),'csapat-ranglista'!$A:$CC,AG$272,FALSE)/8,VLOOKUP(VLOOKUP($A173,csapatok!$A:$BL,AG$271,FALSE),'csapat-ranglista'!$A:$CC,AG$272,FALSE)/4),0)</f>
        <v>0</v>
      </c>
      <c r="AH173" s="226">
        <f>IFERROR(IF(RIGHT(VLOOKUP($A173,csapatok!$A:$BL,AH$271,FALSE),5)="Csere",VLOOKUP(LEFT(VLOOKUP($A173,csapatok!$A:$BL,AH$271,FALSE),LEN(VLOOKUP($A173,csapatok!$A:$BL,AH$271,FALSE))-6),'csapat-ranglista'!$A:$CC,AH$272,FALSE)/8,VLOOKUP(VLOOKUP($A173,csapatok!$A:$BL,AH$271,FALSE),'csapat-ranglista'!$A:$CC,AH$272,FALSE)/4),0)</f>
        <v>0</v>
      </c>
      <c r="AI173" s="226">
        <f>IFERROR(IF(RIGHT(VLOOKUP($A173,csapatok!$A:$BL,AI$271,FALSE),5)="Csere",VLOOKUP(LEFT(VLOOKUP($A173,csapatok!$A:$BL,AI$271,FALSE),LEN(VLOOKUP($A173,csapatok!$A:$BL,AI$271,FALSE))-6),'csapat-ranglista'!$A:$CC,AI$272,FALSE)/8,VLOOKUP(VLOOKUP($A173,csapatok!$A:$BL,AI$271,FALSE),'csapat-ranglista'!$A:$CC,AI$272,FALSE)/4),0)</f>
        <v>0</v>
      </c>
      <c r="AJ173" s="226">
        <f>IFERROR(IF(RIGHT(VLOOKUP($A173,csapatok!$A:$BL,AJ$271,FALSE),5)="Csere",VLOOKUP(LEFT(VLOOKUP($A173,csapatok!$A:$BL,AJ$271,FALSE),LEN(VLOOKUP($A173,csapatok!$A:$BL,AJ$271,FALSE))-6),'csapat-ranglista'!$A:$CC,AJ$272,FALSE)/8,VLOOKUP(VLOOKUP($A173,csapatok!$A:$BL,AJ$271,FALSE),'csapat-ranglista'!$A:$CC,AJ$272,FALSE)/2),0)</f>
        <v>0</v>
      </c>
      <c r="AK173" s="226">
        <f>IFERROR(IF(RIGHT(VLOOKUP($A173,csapatok!$A:$CN,AK$271,FALSE),5)="Csere",VLOOKUP(LEFT(VLOOKUP($A173,csapatok!$A:$CN,AK$271,FALSE),LEN(VLOOKUP($A173,csapatok!$A:$CN,AK$271,FALSE))-6),'csapat-ranglista'!$A:$CC,AK$272,FALSE)/8,VLOOKUP(VLOOKUP($A173,csapatok!$A:$CN,AK$271,FALSE),'csapat-ranglista'!$A:$CC,AK$272,FALSE)/4),0)</f>
        <v>0</v>
      </c>
      <c r="AL173" s="226">
        <f>IFERROR(IF(RIGHT(VLOOKUP($A173,csapatok!$A:$CN,AL$271,FALSE),5)="Csere",VLOOKUP(LEFT(VLOOKUP($A173,csapatok!$A:$CN,AL$271,FALSE),LEN(VLOOKUP($A173,csapatok!$A:$CN,AL$271,FALSE))-6),'csapat-ranglista'!$A:$CC,AL$272,FALSE)/8,VLOOKUP(VLOOKUP($A173,csapatok!$A:$CN,AL$271,FALSE),'csapat-ranglista'!$A:$CC,AL$272,FALSE)/4),0)</f>
        <v>0</v>
      </c>
      <c r="AM173" s="226">
        <f>IFERROR(IF(RIGHT(VLOOKUP($A173,csapatok!$A:$CN,AM$271,FALSE),5)="Csere",VLOOKUP(LEFT(VLOOKUP($A173,csapatok!$A:$CN,AM$271,FALSE),LEN(VLOOKUP($A173,csapatok!$A:$CN,AM$271,FALSE))-6),'csapat-ranglista'!$A:$CC,AM$272,FALSE)/8,VLOOKUP(VLOOKUP($A173,csapatok!$A:$CN,AM$271,FALSE),'csapat-ranglista'!$A:$CC,AM$272,FALSE)/4),0)</f>
        <v>0</v>
      </c>
      <c r="AN173" s="226">
        <f>IFERROR(IF(RIGHT(VLOOKUP($A173,csapatok!$A:$CN,AN$271,FALSE),5)="Csere",VLOOKUP(LEFT(VLOOKUP($A173,csapatok!$A:$CN,AN$271,FALSE),LEN(VLOOKUP($A173,csapatok!$A:$CN,AN$271,FALSE))-6),'csapat-ranglista'!$A:$CC,AN$272,FALSE)/8,VLOOKUP(VLOOKUP($A173,csapatok!$A:$CN,AN$271,FALSE),'csapat-ranglista'!$A:$CC,AN$272,FALSE)/4),0)</f>
        <v>0</v>
      </c>
      <c r="AO173" s="226">
        <f>IFERROR(IF(RIGHT(VLOOKUP($A173,csapatok!$A:$CN,AO$271,FALSE),5)="Csere",VLOOKUP(LEFT(VLOOKUP($A173,csapatok!$A:$CN,AO$271,FALSE),LEN(VLOOKUP($A173,csapatok!$A:$CN,AO$271,FALSE))-6),'csapat-ranglista'!$A:$CC,AO$272,FALSE)/8,VLOOKUP(VLOOKUP($A173,csapatok!$A:$CN,AO$271,FALSE),'csapat-ranglista'!$A:$CC,AO$272,FALSE)/4),0)</f>
        <v>0</v>
      </c>
      <c r="AP173" s="226">
        <f>IFERROR(IF(RIGHT(VLOOKUP($A173,csapatok!$A:$CN,AP$271,FALSE),5)="Csere",VLOOKUP(LEFT(VLOOKUP($A173,csapatok!$A:$CN,AP$271,FALSE),LEN(VLOOKUP($A173,csapatok!$A:$CN,AP$271,FALSE))-6),'csapat-ranglista'!$A:$CC,AP$272,FALSE)/8,VLOOKUP(VLOOKUP($A173,csapatok!$A:$CN,AP$271,FALSE),'csapat-ranglista'!$A:$CC,AP$272,FALSE)/4),0)</f>
        <v>0</v>
      </c>
      <c r="AQ173" s="226">
        <f>IFERROR(IF(RIGHT(VLOOKUP($A173,csapatok!$A:$CN,AQ$271,FALSE),5)="Csere",VLOOKUP(LEFT(VLOOKUP($A173,csapatok!$A:$CN,AQ$271,FALSE),LEN(VLOOKUP($A173,csapatok!$A:$CN,AQ$271,FALSE))-6),'csapat-ranglista'!$A:$CC,AQ$272,FALSE)/8,VLOOKUP(VLOOKUP($A173,csapatok!$A:$CN,AQ$271,FALSE),'csapat-ranglista'!$A:$CC,AQ$272,FALSE)/4),0)</f>
        <v>0</v>
      </c>
      <c r="AR173" s="226">
        <f>IFERROR(IF(RIGHT(VLOOKUP($A173,csapatok!$A:$CN,AR$271,FALSE),5)="Csere",VLOOKUP(LEFT(VLOOKUP($A173,csapatok!$A:$CN,AR$271,FALSE),LEN(VLOOKUP($A173,csapatok!$A:$CN,AR$271,FALSE))-6),'csapat-ranglista'!$A:$CC,AR$272,FALSE)/8,VLOOKUP(VLOOKUP($A173,csapatok!$A:$CN,AR$271,FALSE),'csapat-ranglista'!$A:$CC,AR$272,FALSE)/4),0)</f>
        <v>0</v>
      </c>
      <c r="AS173" s="226">
        <f>IFERROR(IF(RIGHT(VLOOKUP($A173,csapatok!$A:$CN,AS$271,FALSE),5)="Csere",VLOOKUP(LEFT(VLOOKUP($A173,csapatok!$A:$CN,AS$271,FALSE),LEN(VLOOKUP($A173,csapatok!$A:$CN,AS$271,FALSE))-6),'csapat-ranglista'!$A:$CC,AS$272,FALSE)/8,VLOOKUP(VLOOKUP($A173,csapatok!$A:$CN,AS$271,FALSE),'csapat-ranglista'!$A:$CC,AS$272,FALSE)/4),0)</f>
        <v>0</v>
      </c>
      <c r="AT173" s="226">
        <f>IFERROR(IF(RIGHT(VLOOKUP($A173,csapatok!$A:$CN,AT$271,FALSE),5)="Csere",VLOOKUP(LEFT(VLOOKUP($A173,csapatok!$A:$CN,AT$271,FALSE),LEN(VLOOKUP($A173,csapatok!$A:$CN,AT$271,FALSE))-6),'csapat-ranglista'!$A:$CC,AT$272,FALSE)/8,VLOOKUP(VLOOKUP($A173,csapatok!$A:$CN,AT$271,FALSE),'csapat-ranglista'!$A:$CC,AT$272,FALSE)/4),0)</f>
        <v>0</v>
      </c>
      <c r="AU173" s="226">
        <f>IFERROR(IF(RIGHT(VLOOKUP($A173,csapatok!$A:$CN,AU$271,FALSE),5)="Csere",VLOOKUP(LEFT(VLOOKUP($A173,csapatok!$A:$CN,AU$271,FALSE),LEN(VLOOKUP($A173,csapatok!$A:$CN,AU$271,FALSE))-6),'csapat-ranglista'!$A:$CC,AU$272,FALSE)/8,VLOOKUP(VLOOKUP($A173,csapatok!$A:$CN,AU$271,FALSE),'csapat-ranglista'!$A:$CC,AU$272,FALSE)/4),0)</f>
        <v>0</v>
      </c>
      <c r="AV173" s="226">
        <f>IFERROR(IF(RIGHT(VLOOKUP($A173,csapatok!$A:$CN,AV$271,FALSE),5)="Csere",VLOOKUP(LEFT(VLOOKUP($A173,csapatok!$A:$CN,AV$271,FALSE),LEN(VLOOKUP($A173,csapatok!$A:$CN,AV$271,FALSE))-6),'csapat-ranglista'!$A:$CC,AV$272,FALSE)/8,VLOOKUP(VLOOKUP($A173,csapatok!$A:$CN,AV$271,FALSE),'csapat-ranglista'!$A:$CC,AV$272,FALSE)/4),0)</f>
        <v>0</v>
      </c>
      <c r="AW173" s="226">
        <f>IFERROR(IF(RIGHT(VLOOKUP($A173,csapatok!$A:$CN,AW$271,FALSE),5)="Csere",VLOOKUP(LEFT(VLOOKUP($A173,csapatok!$A:$CN,AW$271,FALSE),LEN(VLOOKUP($A173,csapatok!$A:$CN,AW$271,FALSE))-6),'csapat-ranglista'!$A:$CC,AW$272,FALSE)/8,VLOOKUP(VLOOKUP($A173,csapatok!$A:$CN,AW$271,FALSE),'csapat-ranglista'!$A:$CC,AW$272,FALSE)/4),0)</f>
        <v>0</v>
      </c>
      <c r="AX173" s="226">
        <f>IFERROR(IF(RIGHT(VLOOKUP($A173,csapatok!$A:$CN,AX$271,FALSE),5)="Csere",VLOOKUP(LEFT(VLOOKUP($A173,csapatok!$A:$CN,AX$271,FALSE),LEN(VLOOKUP($A173,csapatok!$A:$CN,AX$271,FALSE))-6),'csapat-ranglista'!$A:$CC,AX$272,FALSE)/8,VLOOKUP(VLOOKUP($A173,csapatok!$A:$CN,AX$271,FALSE),'csapat-ranglista'!$A:$CC,AX$272,FALSE)/4),0)</f>
        <v>0</v>
      </c>
      <c r="AY173" s="226">
        <f>IFERROR(IF(RIGHT(VLOOKUP($A173,csapatok!$A:$GR,AY$271,FALSE),5)="Csere",VLOOKUP(LEFT(VLOOKUP($A173,csapatok!$A:$GR,AY$271,FALSE),LEN(VLOOKUP($A173,csapatok!$A:$GR,AY$271,FALSE))-6),'csapat-ranglista'!$A:$CC,AY$272,FALSE)/8,VLOOKUP(VLOOKUP($A173,csapatok!$A:$GR,AY$271,FALSE),'csapat-ranglista'!$A:$CC,AY$272,FALSE)/4),0)</f>
        <v>0</v>
      </c>
      <c r="AZ173" s="226">
        <f>IFERROR(IF(RIGHT(VLOOKUP($A173,csapatok!$A:$GR,AZ$271,FALSE),5)="Csere",VLOOKUP(LEFT(VLOOKUP($A173,csapatok!$A:$GR,AZ$271,FALSE),LEN(VLOOKUP($A173,csapatok!$A:$GR,AZ$271,FALSE))-6),'csapat-ranglista'!$A:$CC,AZ$272,FALSE)/8,VLOOKUP(VLOOKUP($A173,csapatok!$A:$GR,AZ$271,FALSE),'csapat-ranglista'!$A:$CC,AZ$272,FALSE)/4),0)</f>
        <v>0</v>
      </c>
      <c r="BA173" s="226">
        <f>IFERROR(IF(RIGHT(VLOOKUP($A173,csapatok!$A:$GR,BA$271,FALSE),5)="Csere",VLOOKUP(LEFT(VLOOKUP($A173,csapatok!$A:$GR,BA$271,FALSE),LEN(VLOOKUP($A173,csapatok!$A:$GR,BA$271,FALSE))-6),'csapat-ranglista'!$A:$CC,BA$272,FALSE)/8,VLOOKUP(VLOOKUP($A173,csapatok!$A:$GR,BA$271,FALSE),'csapat-ranglista'!$A:$CC,BA$272,FALSE)/4),0)</f>
        <v>0</v>
      </c>
      <c r="BB173" s="226">
        <f>IFERROR(IF(RIGHT(VLOOKUP($A173,csapatok!$A:$GR,BB$271,FALSE),5)="Csere",VLOOKUP(LEFT(VLOOKUP($A173,csapatok!$A:$GR,BB$271,FALSE),LEN(VLOOKUP($A173,csapatok!$A:$GR,BB$271,FALSE))-6),'csapat-ranglista'!$A:$CC,BB$272,FALSE)/8,VLOOKUP(VLOOKUP($A173,csapatok!$A:$GR,BB$271,FALSE),'csapat-ranglista'!$A:$CC,BB$272,FALSE)/4),0)</f>
        <v>0</v>
      </c>
      <c r="BC173" s="227">
        <f>versenyek!$ES$11*IFERROR(VLOOKUP(VLOOKUP($A173,versenyek!ER:ET,3,FALSE),szabalyok!$A$16:$B$23,2,FALSE)/4,0)</f>
        <v>0</v>
      </c>
      <c r="BD173" s="227">
        <f>versenyek!$EV$11*IFERROR(VLOOKUP(VLOOKUP($A173,versenyek!EU:EW,3,FALSE),szabalyok!$A$16:$B$23,2,FALSE)/4,0)</f>
        <v>0</v>
      </c>
      <c r="BE173" s="226">
        <f>IFERROR(IF(RIGHT(VLOOKUP($A173,csapatok!$A:$GR,BE$271,FALSE),5)="Csere",VLOOKUP(LEFT(VLOOKUP($A173,csapatok!$A:$GR,BE$271,FALSE),LEN(VLOOKUP($A173,csapatok!$A:$GR,BE$271,FALSE))-6),'csapat-ranglista'!$A:$CC,BE$272,FALSE)/8,VLOOKUP(VLOOKUP($A173,csapatok!$A:$GR,BE$271,FALSE),'csapat-ranglista'!$A:$CC,BE$272,FALSE)/4),0)</f>
        <v>0</v>
      </c>
      <c r="BF173" s="226">
        <f>IFERROR(IF(RIGHT(VLOOKUP($A173,csapatok!$A:$GR,BF$271,FALSE),5)="Csere",VLOOKUP(LEFT(VLOOKUP($A173,csapatok!$A:$GR,BF$271,FALSE),LEN(VLOOKUP($A173,csapatok!$A:$GR,BF$271,FALSE))-6),'csapat-ranglista'!$A:$CC,BF$272,FALSE)/8,VLOOKUP(VLOOKUP($A173,csapatok!$A:$GR,BF$271,FALSE),'csapat-ranglista'!$A:$CC,BF$272,FALSE)/4),0)</f>
        <v>0</v>
      </c>
      <c r="BG173" s="226">
        <f>IFERROR(IF(RIGHT(VLOOKUP($A173,csapatok!$A:$GR,BG$271,FALSE),5)="Csere",VLOOKUP(LEFT(VLOOKUP($A173,csapatok!$A:$GR,BG$271,FALSE),LEN(VLOOKUP($A173,csapatok!$A:$GR,BG$271,FALSE))-6),'csapat-ranglista'!$A:$CC,BG$272,FALSE)/8,VLOOKUP(VLOOKUP($A173,csapatok!$A:$GR,BG$271,FALSE),'csapat-ranglista'!$A:$CC,BG$272,FALSE)/4),0)</f>
        <v>0</v>
      </c>
      <c r="BH173" s="226">
        <f>IFERROR(IF(RIGHT(VLOOKUP($A173,csapatok!$A:$GR,BH$271,FALSE),5)="Csere",VLOOKUP(LEFT(VLOOKUP($A173,csapatok!$A:$GR,BH$271,FALSE),LEN(VLOOKUP($A173,csapatok!$A:$GR,BH$271,FALSE))-6),'csapat-ranglista'!$A:$CC,BH$272,FALSE)/8,VLOOKUP(VLOOKUP($A173,csapatok!$A:$GR,BH$271,FALSE),'csapat-ranglista'!$A:$CC,BH$272,FALSE)/4),0)</f>
        <v>0</v>
      </c>
      <c r="BI173" s="226">
        <f>IFERROR(IF(RIGHT(VLOOKUP($A173,csapatok!$A:$GR,BI$271,FALSE),5)="Csere",VLOOKUP(LEFT(VLOOKUP($A173,csapatok!$A:$GR,BI$271,FALSE),LEN(VLOOKUP($A173,csapatok!$A:$GR,BI$271,FALSE))-6),'csapat-ranglista'!$A:$CC,BI$272,FALSE)/8,VLOOKUP(VLOOKUP($A173,csapatok!$A:$GR,BI$271,FALSE),'csapat-ranglista'!$A:$CC,BI$272,FALSE)/4),0)</f>
        <v>0</v>
      </c>
      <c r="BJ173" s="226">
        <f>IFERROR(IF(RIGHT(VLOOKUP($A173,csapatok!$A:$GR,BJ$271,FALSE),5)="Csere",VLOOKUP(LEFT(VLOOKUP($A173,csapatok!$A:$GR,BJ$271,FALSE),LEN(VLOOKUP($A173,csapatok!$A:$GR,BJ$271,FALSE))-6),'csapat-ranglista'!$A:$CC,BJ$272,FALSE)/8,VLOOKUP(VLOOKUP($A173,csapatok!$A:$GR,BJ$271,FALSE),'csapat-ranglista'!$A:$CC,BJ$272,FALSE)/4),0)</f>
        <v>0</v>
      </c>
      <c r="BK173" s="226">
        <f>IFERROR(IF(RIGHT(VLOOKUP($A173,csapatok!$A:$GR,BK$271,FALSE),5)="Csere",VLOOKUP(LEFT(VLOOKUP($A173,csapatok!$A:$GR,BK$271,FALSE),LEN(VLOOKUP($A173,csapatok!$A:$GR,BK$271,FALSE))-6),'csapat-ranglista'!$A:$CC,BK$272,FALSE)/8,VLOOKUP(VLOOKUP($A173,csapatok!$A:$GR,BK$271,FALSE),'csapat-ranglista'!$A:$CC,BK$272,FALSE)/4),0)</f>
        <v>0</v>
      </c>
      <c r="BL173" s="226">
        <f>IFERROR(IF(RIGHT(VLOOKUP($A173,csapatok!$A:$GR,BL$271,FALSE),5)="Csere",VLOOKUP(LEFT(VLOOKUP($A173,csapatok!$A:$GR,BL$271,FALSE),LEN(VLOOKUP($A173,csapatok!$A:$GR,BL$271,FALSE))-6),'csapat-ranglista'!$A:$CC,BL$272,FALSE)/8,VLOOKUP(VLOOKUP($A173,csapatok!$A:$GR,BL$271,FALSE),'csapat-ranglista'!$A:$CC,BL$272,FALSE)/4),0)</f>
        <v>0</v>
      </c>
      <c r="BM173" s="226">
        <f>IFERROR(IF(RIGHT(VLOOKUP($A173,csapatok!$A:$GR,BM$271,FALSE),5)="Csere",VLOOKUP(LEFT(VLOOKUP($A173,csapatok!$A:$GR,BM$271,FALSE),LEN(VLOOKUP($A173,csapatok!$A:$GR,BM$271,FALSE))-6),'csapat-ranglista'!$A:$CC,BM$272,FALSE)/8,VLOOKUP(VLOOKUP($A173,csapatok!$A:$GR,BM$271,FALSE),'csapat-ranglista'!$A:$CC,BM$272,FALSE)/4),0)</f>
        <v>0</v>
      </c>
      <c r="BN173" s="226">
        <f>IFERROR(IF(RIGHT(VLOOKUP($A173,csapatok!$A:$GR,BN$271,FALSE),5)="Csere",VLOOKUP(LEFT(VLOOKUP($A173,csapatok!$A:$GR,BN$271,FALSE),LEN(VLOOKUP($A173,csapatok!$A:$GR,BN$271,FALSE))-6),'csapat-ranglista'!$A:$CC,BN$272,FALSE)/8,VLOOKUP(VLOOKUP($A173,csapatok!$A:$GR,BN$271,FALSE),'csapat-ranglista'!$A:$CC,BN$272,FALSE)/4),0)</f>
        <v>0</v>
      </c>
      <c r="BO173" s="226">
        <f>IFERROR(IF(RIGHT(VLOOKUP($A173,csapatok!$A:$GR,BO$271,FALSE),5)="Csere",VLOOKUP(LEFT(VLOOKUP($A173,csapatok!$A:$GR,BO$271,FALSE),LEN(VLOOKUP($A173,csapatok!$A:$GR,BO$271,FALSE))-6),'csapat-ranglista'!$A:$CC,BO$272,FALSE)/8,VLOOKUP(VLOOKUP($A173,csapatok!$A:$GR,BO$271,FALSE),'csapat-ranglista'!$A:$CC,BO$272,FALSE)/4),0)</f>
        <v>0</v>
      </c>
      <c r="BP173" s="226">
        <f>IFERROR(IF(RIGHT(VLOOKUP($A173,csapatok!$A:$GR,BP$271,FALSE),5)="Csere",VLOOKUP(LEFT(VLOOKUP($A173,csapatok!$A:$GR,BP$271,FALSE),LEN(VLOOKUP($A173,csapatok!$A:$GR,BP$271,FALSE))-6),'csapat-ranglista'!$A:$CC,BP$272,FALSE)/8,VLOOKUP(VLOOKUP($A173,csapatok!$A:$GR,BP$271,FALSE),'csapat-ranglista'!$A:$CC,BP$272,FALSE)/4),0)</f>
        <v>0</v>
      </c>
      <c r="BQ173" s="226">
        <f>IFERROR(IF(RIGHT(VLOOKUP($A173,csapatok!$A:$GR,BQ$271,FALSE),5)="Csere",VLOOKUP(LEFT(VLOOKUP($A173,csapatok!$A:$GR,BQ$271,FALSE),LEN(VLOOKUP($A173,csapatok!$A:$GR,BQ$271,FALSE))-6),'csapat-ranglista'!$A:$CC,BQ$272,FALSE)/8,VLOOKUP(VLOOKUP($A173,csapatok!$A:$GR,BQ$271,FALSE),'csapat-ranglista'!$A:$CC,BQ$272,FALSE)/4),0)</f>
        <v>0</v>
      </c>
      <c r="BR173" s="226">
        <f>IFERROR(IF(RIGHT(VLOOKUP($A173,csapatok!$A:$GR,BR$271,FALSE),5)="Csere",VLOOKUP(LEFT(VLOOKUP($A173,csapatok!$A:$GR,BR$271,FALSE),LEN(VLOOKUP($A173,csapatok!$A:$GR,BR$271,FALSE))-6),'csapat-ranglista'!$A:$CC,BR$272,FALSE)/8,VLOOKUP(VLOOKUP($A173,csapatok!$A:$GR,BR$271,FALSE),'csapat-ranglista'!$A:$CC,BR$272,FALSE)/4),0)</f>
        <v>0</v>
      </c>
      <c r="BS173" s="226">
        <f>IFERROR(IF(RIGHT(VLOOKUP($A173,csapatok!$A:$GR,BS$271,FALSE),5)="Csere",VLOOKUP(LEFT(VLOOKUP($A173,csapatok!$A:$GR,BS$271,FALSE),LEN(VLOOKUP($A173,csapatok!$A:$GR,BS$271,FALSE))-6),'csapat-ranglista'!$A:$CC,BS$272,FALSE)/8,VLOOKUP(VLOOKUP($A173,csapatok!$A:$GR,BS$271,FALSE),'csapat-ranglista'!$A:$CC,BS$272,FALSE)/4),0)</f>
        <v>0</v>
      </c>
      <c r="BT173" s="226">
        <f>IFERROR(IF(RIGHT(VLOOKUP($A173,csapatok!$A:$GR,BT$271,FALSE),5)="Csere",VLOOKUP(LEFT(VLOOKUP($A173,csapatok!$A:$GR,BT$271,FALSE),LEN(VLOOKUP($A173,csapatok!$A:$GR,BT$271,FALSE))-6),'csapat-ranglista'!$A:$CC,BT$272,FALSE)/8,VLOOKUP(VLOOKUP($A173,csapatok!$A:$GR,BT$271,FALSE),'csapat-ranglista'!$A:$CC,BT$272,FALSE)/4),0)</f>
        <v>0</v>
      </c>
      <c r="BU173" s="226">
        <f>IFERROR(IF(RIGHT(VLOOKUP($A173,csapatok!$A:$GR,BU$271,FALSE),5)="Csere",VLOOKUP(LEFT(VLOOKUP($A173,csapatok!$A:$GR,BU$271,FALSE),LEN(VLOOKUP($A173,csapatok!$A:$GR,BU$271,FALSE))-6),'csapat-ranglista'!$A:$CC,BU$272,FALSE)/8,VLOOKUP(VLOOKUP($A173,csapatok!$A:$GR,BU$271,FALSE),'csapat-ranglista'!$A:$CC,BU$272,FALSE)/4),0)</f>
        <v>0</v>
      </c>
      <c r="BV173" s="226">
        <f>IFERROR(IF(RIGHT(VLOOKUP($A173,csapatok!$A:$GR,BV$271,FALSE),5)="Csere",VLOOKUP(LEFT(VLOOKUP($A173,csapatok!$A:$GR,BV$271,FALSE),LEN(VLOOKUP($A173,csapatok!$A:$GR,BV$271,FALSE))-6),'csapat-ranglista'!$A:$CC,BV$272,FALSE)/8,VLOOKUP(VLOOKUP($A173,csapatok!$A:$GR,BV$271,FALSE),'csapat-ranglista'!$A:$CC,BV$272,FALSE)/4),0)</f>
        <v>0</v>
      </c>
      <c r="BW173" s="226">
        <f>IFERROR(IF(RIGHT(VLOOKUP($A173,csapatok!$A:$GR,BW$271,FALSE),5)="Csere",VLOOKUP(LEFT(VLOOKUP($A173,csapatok!$A:$GR,BW$271,FALSE),LEN(VLOOKUP($A173,csapatok!$A:$GR,BW$271,FALSE))-6),'csapat-ranglista'!$A:$CC,BW$272,FALSE)/8,VLOOKUP(VLOOKUP($A173,csapatok!$A:$GR,BW$271,FALSE),'csapat-ranglista'!$A:$CC,BW$272,FALSE)/4),0)</f>
        <v>0</v>
      </c>
      <c r="BX173" s="226">
        <f>IFERROR(IF(RIGHT(VLOOKUP($A173,csapatok!$A:$GR,BX$271,FALSE),5)="Csere",VLOOKUP(LEFT(VLOOKUP($A173,csapatok!$A:$GR,BX$271,FALSE),LEN(VLOOKUP($A173,csapatok!$A:$GR,BX$271,FALSE))-6),'csapat-ranglista'!$A:$CC,BX$272,FALSE)/8,VLOOKUP(VLOOKUP($A173,csapatok!$A:$GR,BX$271,FALSE),'csapat-ranglista'!$A:$CC,BX$272,FALSE)/4),0)</f>
        <v>0</v>
      </c>
      <c r="BY173" s="226">
        <f>IFERROR(IF(RIGHT(VLOOKUP($A173,csapatok!$A:$GR,BY$271,FALSE),5)="Csere",VLOOKUP(LEFT(VLOOKUP($A173,csapatok!$A:$GR,BY$271,FALSE),LEN(VLOOKUP($A173,csapatok!$A:$GR,BY$271,FALSE))-6),'csapat-ranglista'!$A:$CC,BY$272,FALSE)/8,VLOOKUP(VLOOKUP($A173,csapatok!$A:$GR,BY$271,FALSE),'csapat-ranglista'!$A:$CC,BY$272,FALSE)/4),0)</f>
        <v>0</v>
      </c>
      <c r="BZ173" s="226">
        <f>IFERROR(IF(RIGHT(VLOOKUP($A173,csapatok!$A:$GR,BZ$271,FALSE),5)="Csere",VLOOKUP(LEFT(VLOOKUP($A173,csapatok!$A:$GR,BZ$271,FALSE),LEN(VLOOKUP($A173,csapatok!$A:$GR,BZ$271,FALSE))-6),'csapat-ranglista'!$A:$CC,BZ$272,FALSE)/8,VLOOKUP(VLOOKUP($A173,csapatok!$A:$GR,BZ$271,FALSE),'csapat-ranglista'!$A:$CC,BZ$272,FALSE)/4),0)</f>
        <v>0</v>
      </c>
      <c r="CA173" s="226">
        <f>IFERROR(IF(RIGHT(VLOOKUP($A173,csapatok!$A:$GR,CA$271,FALSE),5)="Csere",VLOOKUP(LEFT(VLOOKUP($A173,csapatok!$A:$GR,CA$271,FALSE),LEN(VLOOKUP($A173,csapatok!$A:$GR,CA$271,FALSE))-6),'csapat-ranglista'!$A:$CC,CA$272,FALSE)/8,VLOOKUP(VLOOKUP($A173,csapatok!$A:$GR,CA$271,FALSE),'csapat-ranglista'!$A:$CC,CA$272,FALSE)/4),0)</f>
        <v>0</v>
      </c>
      <c r="CB173" s="226">
        <f>IFERROR(IF(RIGHT(VLOOKUP($A173,csapatok!$A:$GR,CB$271,FALSE),5)="Csere",VLOOKUP(LEFT(VLOOKUP($A173,csapatok!$A:$GR,CB$271,FALSE),LEN(VLOOKUP($A173,csapatok!$A:$GR,CB$271,FALSE))-6),'csapat-ranglista'!$A:$CC,CB$272,FALSE)/8,VLOOKUP(VLOOKUP($A173,csapatok!$A:$GR,CB$271,FALSE),'csapat-ranglista'!$A:$CC,CB$272,FALSE)/4),0)</f>
        <v>0</v>
      </c>
      <c r="CC173" s="226">
        <f>IFERROR(IF(RIGHT(VLOOKUP($A173,csapatok!$A:$GR,CC$271,FALSE),5)="Csere",VLOOKUP(LEFT(VLOOKUP($A173,csapatok!$A:$GR,CC$271,FALSE),LEN(VLOOKUP($A173,csapatok!$A:$GR,CC$271,FALSE))-6),'csapat-ranglista'!$A:$CC,CC$272,FALSE)/8,VLOOKUP(VLOOKUP($A173,csapatok!$A:$GR,CC$271,FALSE),'csapat-ranglista'!$A:$CC,CC$272,FALSE)/4),0)</f>
        <v>0</v>
      </c>
      <c r="CD173" s="226">
        <f>IFERROR(IF(RIGHT(VLOOKUP($A173,csapatok!$A:$GR,CD$271,FALSE),5)="Csere",VLOOKUP(LEFT(VLOOKUP($A173,csapatok!$A:$GR,CD$271,FALSE),LEN(VLOOKUP($A173,csapatok!$A:$GR,CD$271,FALSE))-6),'csapat-ranglista'!$A:$CC,CD$272,FALSE)/8,VLOOKUP(VLOOKUP($A173,csapatok!$A:$GR,CD$271,FALSE),'csapat-ranglista'!$A:$CC,CD$272,FALSE)/4),0)</f>
        <v>0</v>
      </c>
      <c r="CE173" s="226">
        <f>IFERROR(IF(RIGHT(VLOOKUP($A173,csapatok!$A:$GR,CE$271,FALSE),5)="Csere",VLOOKUP(LEFT(VLOOKUP($A173,csapatok!$A:$GR,CE$271,FALSE),LEN(VLOOKUP($A173,csapatok!$A:$GR,CE$271,FALSE))-6),'csapat-ranglista'!$A:$CC,CE$272,FALSE)/8,VLOOKUP(VLOOKUP($A173,csapatok!$A:$GR,CE$271,FALSE),'csapat-ranglista'!$A:$CC,CE$272,FALSE)/4),0)</f>
        <v>0</v>
      </c>
      <c r="CF173" s="226">
        <f>IFERROR(IF(RIGHT(VLOOKUP($A173,csapatok!$A:$GR,CF$271,FALSE),5)="Csere",VLOOKUP(LEFT(VLOOKUP($A173,csapatok!$A:$GR,CF$271,FALSE),LEN(VLOOKUP($A173,csapatok!$A:$GR,CF$271,FALSE))-6),'csapat-ranglista'!$A:$CC,CF$272,FALSE)/8,VLOOKUP(VLOOKUP($A173,csapatok!$A:$GR,CF$271,FALSE),'csapat-ranglista'!$A:$CC,CF$272,FALSE)/4),0)</f>
        <v>0</v>
      </c>
      <c r="CG173" s="226">
        <f>IFERROR(IF(RIGHT(VLOOKUP($A173,csapatok!$A:$GR,CG$271,FALSE),5)="Csere",VLOOKUP(LEFT(VLOOKUP($A173,csapatok!$A:$GR,CG$271,FALSE),LEN(VLOOKUP($A173,csapatok!$A:$GR,CG$271,FALSE))-6),'csapat-ranglista'!$A:$CC,CG$272,FALSE)/8,VLOOKUP(VLOOKUP($A173,csapatok!$A:$GR,CG$271,FALSE),'csapat-ranglista'!$A:$CC,CG$272,FALSE)/4),0)</f>
        <v>0</v>
      </c>
      <c r="CH173" s="226">
        <f>IFERROR(IF(RIGHT(VLOOKUP($A173,csapatok!$A:$GR,CH$271,FALSE),5)="Csere",VLOOKUP(LEFT(VLOOKUP($A173,csapatok!$A:$GR,CH$271,FALSE),LEN(VLOOKUP($A173,csapatok!$A:$GR,CH$271,FALSE))-6),'csapat-ranglista'!$A:$CC,CH$272,FALSE)/8,VLOOKUP(VLOOKUP($A173,csapatok!$A:$GR,CH$271,FALSE),'csapat-ranglista'!$A:$CC,CH$272,FALSE)/4),0)</f>
        <v>0</v>
      </c>
      <c r="CI173" s="226">
        <f>IFERROR(IF(RIGHT(VLOOKUP($A173,csapatok!$A:$GR,CI$271,FALSE),5)="Csere",VLOOKUP(LEFT(VLOOKUP($A173,csapatok!$A:$GR,CI$271,FALSE),LEN(VLOOKUP($A173,csapatok!$A:$GR,CI$271,FALSE))-6),'csapat-ranglista'!$A:$CC,CI$272,FALSE)/8,VLOOKUP(VLOOKUP($A173,csapatok!$A:$GR,CI$271,FALSE),'csapat-ranglista'!$A:$CC,CI$272,FALSE)/4),0)</f>
        <v>0</v>
      </c>
      <c r="CJ173" s="227">
        <f>versenyek!$IQ$11*IFERROR(VLOOKUP(VLOOKUP($A173,versenyek!IP:IR,3,FALSE),szabalyok!$A$16:$B$23,2,FALSE)/4,0)</f>
        <v>0</v>
      </c>
      <c r="CK173" s="227">
        <f>versenyek!$IT$11*IFERROR(VLOOKUP(VLOOKUP($A173,versenyek!IS:IU,3,FALSE),szabalyok!$A$16:$B$23,2,FALSE)/4,0)</f>
        <v>0</v>
      </c>
      <c r="CL173" s="226"/>
      <c r="CM173" s="250">
        <f t="shared" si="6"/>
        <v>0</v>
      </c>
    </row>
    <row r="174" spans="1:91">
      <c r="A174" s="32" t="s">
        <v>189</v>
      </c>
      <c r="B174" s="2">
        <v>32904</v>
      </c>
      <c r="C174" s="133" t="str">
        <f t="shared" si="8"/>
        <v>ifi</v>
      </c>
      <c r="D174" s="32" t="s">
        <v>101</v>
      </c>
      <c r="E174" s="47">
        <v>13.5</v>
      </c>
      <c r="F174" s="32">
        <v>0</v>
      </c>
      <c r="G174" s="32">
        <v>0</v>
      </c>
      <c r="H174" s="32">
        <v>4.437495108237802</v>
      </c>
      <c r="I174" s="32">
        <v>0</v>
      </c>
      <c r="J174" s="32">
        <v>0</v>
      </c>
      <c r="K174" s="32">
        <v>3.379457593929807</v>
      </c>
      <c r="L174" s="32">
        <v>0</v>
      </c>
      <c r="M174" s="32">
        <v>0</v>
      </c>
      <c r="N174" s="32">
        <v>0</v>
      </c>
      <c r="O174" s="32">
        <v>37.257056953456619</v>
      </c>
      <c r="P174" s="32">
        <v>0</v>
      </c>
      <c r="Q174" s="32">
        <v>0</v>
      </c>
      <c r="R174" s="32">
        <v>4.216247462652186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f>IFERROR(IF(RIGHT(VLOOKUP($A174,csapatok!$A:$BL,X$271,FALSE),5)="Csere",VLOOKUP(LEFT(VLOOKUP($A174,csapatok!$A:$BL,X$271,FALSE),LEN(VLOOKUP($A174,csapatok!$A:$BL,X$271,FALSE))-6),'csapat-ranglista'!$A:$CC,X$272,FALSE)/8,VLOOKUP(VLOOKUP($A174,csapatok!$A:$BL,X$271,FALSE),'csapat-ranglista'!$A:$CC,X$272,FALSE)/4),0)</f>
        <v>0</v>
      </c>
      <c r="Y174" s="32">
        <f>IFERROR(IF(RIGHT(VLOOKUP($A174,csapatok!$A:$BL,Y$271,FALSE),5)="Csere",VLOOKUP(LEFT(VLOOKUP($A174,csapatok!$A:$BL,Y$271,FALSE),LEN(VLOOKUP($A174,csapatok!$A:$BL,Y$271,FALSE))-6),'csapat-ranglista'!$A:$CC,Y$272,FALSE)/8,VLOOKUP(VLOOKUP($A174,csapatok!$A:$BL,Y$271,FALSE),'csapat-ranglista'!$A:$CC,Y$272,FALSE)/4),0)</f>
        <v>0</v>
      </c>
      <c r="Z174" s="32">
        <f>IFERROR(IF(RIGHT(VLOOKUP($A174,csapatok!$A:$BL,Z$271,FALSE),5)="Csere",VLOOKUP(LEFT(VLOOKUP($A174,csapatok!$A:$BL,Z$271,FALSE),LEN(VLOOKUP($A174,csapatok!$A:$BL,Z$271,FALSE))-6),'csapat-ranglista'!$A:$CC,Z$272,FALSE)/8,VLOOKUP(VLOOKUP($A174,csapatok!$A:$BL,Z$271,FALSE),'csapat-ranglista'!$A:$CC,Z$272,FALSE)/4),0)</f>
        <v>6.4261380188841049</v>
      </c>
      <c r="AA174" s="32">
        <f>IFERROR(IF(RIGHT(VLOOKUP($A174,csapatok!$A:$BL,AA$271,FALSE),5)="Csere",VLOOKUP(LEFT(VLOOKUP($A174,csapatok!$A:$BL,AA$271,FALSE),LEN(VLOOKUP($A174,csapatok!$A:$BL,AA$271,FALSE))-6),'csapat-ranglista'!$A:$CC,AA$272,FALSE)/8,VLOOKUP(VLOOKUP($A174,csapatok!$A:$BL,AA$271,FALSE),'csapat-ranglista'!$A:$CC,AA$272,FALSE)/4),0)</f>
        <v>0</v>
      </c>
      <c r="AB174" s="226">
        <f>IFERROR(IF(RIGHT(VLOOKUP($A174,csapatok!$A:$BL,AB$271,FALSE),5)="Csere",VLOOKUP(LEFT(VLOOKUP($A174,csapatok!$A:$BL,AB$271,FALSE),LEN(VLOOKUP($A174,csapatok!$A:$BL,AB$271,FALSE))-6),'csapat-ranglista'!$A:$CC,AB$272,FALSE)/8,VLOOKUP(VLOOKUP($A174,csapatok!$A:$BL,AB$271,FALSE),'csapat-ranglista'!$A:$CC,AB$272,FALSE)/4),0)</f>
        <v>0.96897022587362669</v>
      </c>
      <c r="AC174" s="226">
        <f>IFERROR(IF(RIGHT(VLOOKUP($A174,csapatok!$A:$BL,AC$271,FALSE),5)="Csere",VLOOKUP(LEFT(VLOOKUP($A174,csapatok!$A:$BL,AC$271,FALSE),LEN(VLOOKUP($A174,csapatok!$A:$BL,AC$271,FALSE))-6),'csapat-ranglista'!$A:$CC,AC$272,FALSE)/8,VLOOKUP(VLOOKUP($A174,csapatok!$A:$BL,AC$271,FALSE),'csapat-ranglista'!$A:$CC,AC$272,FALSE)/4),0)</f>
        <v>0</v>
      </c>
      <c r="AD174" s="226">
        <f>IFERROR(IF(RIGHT(VLOOKUP($A174,csapatok!$A:$BL,AD$271,FALSE),5)="Csere",VLOOKUP(LEFT(VLOOKUP($A174,csapatok!$A:$BL,AD$271,FALSE),LEN(VLOOKUP($A174,csapatok!$A:$BL,AD$271,FALSE))-6),'csapat-ranglista'!$A:$CC,AD$272,FALSE)/8,VLOOKUP(VLOOKUP($A174,csapatok!$A:$BL,AD$271,FALSE),'csapat-ranglista'!$A:$CC,AD$272,FALSE)/4),0)</f>
        <v>0</v>
      </c>
      <c r="AE174" s="226">
        <f>IFERROR(IF(RIGHT(VLOOKUP($A174,csapatok!$A:$BL,AE$271,FALSE),5)="Csere",VLOOKUP(LEFT(VLOOKUP($A174,csapatok!$A:$BL,AE$271,FALSE),LEN(VLOOKUP($A174,csapatok!$A:$BL,AE$271,FALSE))-6),'csapat-ranglista'!$A:$CC,AE$272,FALSE)/8,VLOOKUP(VLOOKUP($A174,csapatok!$A:$BL,AE$271,FALSE),'csapat-ranglista'!$A:$CC,AE$272,FALSE)/4),0)</f>
        <v>0</v>
      </c>
      <c r="AF174" s="226">
        <f>IFERROR(IF(RIGHT(VLOOKUP($A174,csapatok!$A:$BL,AF$271,FALSE),5)="Csere",VLOOKUP(LEFT(VLOOKUP($A174,csapatok!$A:$BL,AF$271,FALSE),LEN(VLOOKUP($A174,csapatok!$A:$BL,AF$271,FALSE))-6),'csapat-ranglista'!$A:$CC,AF$272,FALSE)/8,VLOOKUP(VLOOKUP($A174,csapatok!$A:$BL,AF$271,FALSE),'csapat-ranglista'!$A:$CC,AF$272,FALSE)/4),0)</f>
        <v>0</v>
      </c>
      <c r="AG174" s="226">
        <f>IFERROR(IF(RIGHT(VLOOKUP($A174,csapatok!$A:$BL,AG$271,FALSE),5)="Csere",VLOOKUP(LEFT(VLOOKUP($A174,csapatok!$A:$BL,AG$271,FALSE),LEN(VLOOKUP($A174,csapatok!$A:$BL,AG$271,FALSE))-6),'csapat-ranglista'!$A:$CC,AG$272,FALSE)/8,VLOOKUP(VLOOKUP($A174,csapatok!$A:$BL,AG$271,FALSE),'csapat-ranglista'!$A:$CC,AG$272,FALSE)/4),0)</f>
        <v>10.953603655266193</v>
      </c>
      <c r="AH174" s="226">
        <f>IFERROR(IF(RIGHT(VLOOKUP($A174,csapatok!$A:$BL,AH$271,FALSE),5)="Csere",VLOOKUP(LEFT(VLOOKUP($A174,csapatok!$A:$BL,AH$271,FALSE),LEN(VLOOKUP($A174,csapatok!$A:$BL,AH$271,FALSE))-6),'csapat-ranglista'!$A:$CC,AH$272,FALSE)/8,VLOOKUP(VLOOKUP($A174,csapatok!$A:$BL,AH$271,FALSE),'csapat-ranglista'!$A:$CC,AH$272,FALSE)/4),0)</f>
        <v>0</v>
      </c>
      <c r="AI174" s="226">
        <f>IFERROR(IF(RIGHT(VLOOKUP($A174,csapatok!$A:$BL,AI$271,FALSE),5)="Csere",VLOOKUP(LEFT(VLOOKUP($A174,csapatok!$A:$BL,AI$271,FALSE),LEN(VLOOKUP($A174,csapatok!$A:$BL,AI$271,FALSE))-6),'csapat-ranglista'!$A:$CC,AI$272,FALSE)/8,VLOOKUP(VLOOKUP($A174,csapatok!$A:$BL,AI$271,FALSE),'csapat-ranglista'!$A:$CC,AI$272,FALSE)/4),0)</f>
        <v>16.684590337399996</v>
      </c>
      <c r="AJ174" s="226">
        <f>IFERROR(IF(RIGHT(VLOOKUP($A174,csapatok!$A:$BL,AJ$271,FALSE),5)="Csere",VLOOKUP(LEFT(VLOOKUP($A174,csapatok!$A:$BL,AJ$271,FALSE),LEN(VLOOKUP($A174,csapatok!$A:$BL,AJ$271,FALSE))-6),'csapat-ranglista'!$A:$CC,AJ$272,FALSE)/8,VLOOKUP(VLOOKUP($A174,csapatok!$A:$BL,AJ$271,FALSE),'csapat-ranglista'!$A:$CC,AJ$272,FALSE)/2),0)</f>
        <v>0</v>
      </c>
      <c r="AK174" s="226">
        <f>IFERROR(IF(RIGHT(VLOOKUP($A174,csapatok!$A:$CN,AK$271,FALSE),5)="Csere",VLOOKUP(LEFT(VLOOKUP($A174,csapatok!$A:$CN,AK$271,FALSE),LEN(VLOOKUP($A174,csapatok!$A:$CN,AK$271,FALSE))-6),'csapat-ranglista'!$A:$CC,AK$272,FALSE)/8,VLOOKUP(VLOOKUP($A174,csapatok!$A:$CN,AK$271,FALSE),'csapat-ranglista'!$A:$CC,AK$272,FALSE)/4),0)</f>
        <v>0</v>
      </c>
      <c r="AL174" s="226">
        <f>IFERROR(IF(RIGHT(VLOOKUP($A174,csapatok!$A:$CN,AL$271,FALSE),5)="Csere",VLOOKUP(LEFT(VLOOKUP($A174,csapatok!$A:$CN,AL$271,FALSE),LEN(VLOOKUP($A174,csapatok!$A:$CN,AL$271,FALSE))-6),'csapat-ranglista'!$A:$CC,AL$272,FALSE)/8,VLOOKUP(VLOOKUP($A174,csapatok!$A:$CN,AL$271,FALSE),'csapat-ranglista'!$A:$CC,AL$272,FALSE)/4),0)</f>
        <v>0</v>
      </c>
      <c r="AM174" s="226">
        <f>IFERROR(IF(RIGHT(VLOOKUP($A174,csapatok!$A:$CN,AM$271,FALSE),5)="Csere",VLOOKUP(LEFT(VLOOKUP($A174,csapatok!$A:$CN,AM$271,FALSE),LEN(VLOOKUP($A174,csapatok!$A:$CN,AM$271,FALSE))-6),'csapat-ranglista'!$A:$CC,AM$272,FALSE)/8,VLOOKUP(VLOOKUP($A174,csapatok!$A:$CN,AM$271,FALSE),'csapat-ranglista'!$A:$CC,AM$272,FALSE)/4),0)</f>
        <v>0</v>
      </c>
      <c r="AN174" s="226">
        <f>IFERROR(IF(RIGHT(VLOOKUP($A174,csapatok!$A:$CN,AN$271,FALSE),5)="Csere",VLOOKUP(LEFT(VLOOKUP($A174,csapatok!$A:$CN,AN$271,FALSE),LEN(VLOOKUP($A174,csapatok!$A:$CN,AN$271,FALSE))-6),'csapat-ranglista'!$A:$CC,AN$272,FALSE)/8,VLOOKUP(VLOOKUP($A174,csapatok!$A:$CN,AN$271,FALSE),'csapat-ranglista'!$A:$CC,AN$272,FALSE)/4),0)</f>
        <v>0</v>
      </c>
      <c r="AO174" s="226">
        <f>IFERROR(IF(RIGHT(VLOOKUP($A174,csapatok!$A:$CN,AO$271,FALSE),5)="Csere",VLOOKUP(LEFT(VLOOKUP($A174,csapatok!$A:$CN,AO$271,FALSE),LEN(VLOOKUP($A174,csapatok!$A:$CN,AO$271,FALSE))-6),'csapat-ranglista'!$A:$CC,AO$272,FALSE)/8,VLOOKUP(VLOOKUP($A174,csapatok!$A:$CN,AO$271,FALSE),'csapat-ranglista'!$A:$CC,AO$272,FALSE)/4),0)</f>
        <v>0</v>
      </c>
      <c r="AP174" s="226">
        <f>IFERROR(IF(RIGHT(VLOOKUP($A174,csapatok!$A:$CN,AP$271,FALSE),5)="Csere",VLOOKUP(LEFT(VLOOKUP($A174,csapatok!$A:$CN,AP$271,FALSE),LEN(VLOOKUP($A174,csapatok!$A:$CN,AP$271,FALSE))-6),'csapat-ranglista'!$A:$CC,AP$272,FALSE)/8,VLOOKUP(VLOOKUP($A174,csapatok!$A:$CN,AP$271,FALSE),'csapat-ranglista'!$A:$CC,AP$272,FALSE)/4),0)</f>
        <v>3.5061318376488333</v>
      </c>
      <c r="AQ174" s="226">
        <f>IFERROR(IF(RIGHT(VLOOKUP($A174,csapatok!$A:$CN,AQ$271,FALSE),5)="Csere",VLOOKUP(LEFT(VLOOKUP($A174,csapatok!$A:$CN,AQ$271,FALSE),LEN(VLOOKUP($A174,csapatok!$A:$CN,AQ$271,FALSE))-6),'csapat-ranglista'!$A:$CC,AQ$272,FALSE)/8,VLOOKUP(VLOOKUP($A174,csapatok!$A:$CN,AQ$271,FALSE),'csapat-ranglista'!$A:$CC,AQ$272,FALSE)/4),0)</f>
        <v>0</v>
      </c>
      <c r="AR174" s="226">
        <f>IFERROR(IF(RIGHT(VLOOKUP($A174,csapatok!$A:$CN,AR$271,FALSE),5)="Csere",VLOOKUP(LEFT(VLOOKUP($A174,csapatok!$A:$CN,AR$271,FALSE),LEN(VLOOKUP($A174,csapatok!$A:$CN,AR$271,FALSE))-6),'csapat-ranglista'!$A:$CC,AR$272,FALSE)/8,VLOOKUP(VLOOKUP($A174,csapatok!$A:$CN,AR$271,FALSE),'csapat-ranglista'!$A:$CC,AR$272,FALSE)/4),0)</f>
        <v>0</v>
      </c>
      <c r="AS174" s="226">
        <f>IFERROR(IF(RIGHT(VLOOKUP($A174,csapatok!$A:$CN,AS$271,FALSE),5)="Csere",VLOOKUP(LEFT(VLOOKUP($A174,csapatok!$A:$CN,AS$271,FALSE),LEN(VLOOKUP($A174,csapatok!$A:$CN,AS$271,FALSE))-6),'csapat-ranglista'!$A:$CC,AS$272,FALSE)/8,VLOOKUP(VLOOKUP($A174,csapatok!$A:$CN,AS$271,FALSE),'csapat-ranglista'!$A:$CC,AS$272,FALSE)/4),0)</f>
        <v>0</v>
      </c>
      <c r="AT174" s="226">
        <f>IFERROR(IF(RIGHT(VLOOKUP($A174,csapatok!$A:$CN,AT$271,FALSE),5)="Csere",VLOOKUP(LEFT(VLOOKUP($A174,csapatok!$A:$CN,AT$271,FALSE),LEN(VLOOKUP($A174,csapatok!$A:$CN,AT$271,FALSE))-6),'csapat-ranglista'!$A:$CC,AT$272,FALSE)/8,VLOOKUP(VLOOKUP($A174,csapatok!$A:$CN,AT$271,FALSE),'csapat-ranglista'!$A:$CC,AT$272,FALSE)/4),0)</f>
        <v>0</v>
      </c>
      <c r="AU174" s="226">
        <f>IFERROR(IF(RIGHT(VLOOKUP($A174,csapatok!$A:$CN,AU$271,FALSE),5)="Csere",VLOOKUP(LEFT(VLOOKUP($A174,csapatok!$A:$CN,AU$271,FALSE),LEN(VLOOKUP($A174,csapatok!$A:$CN,AU$271,FALSE))-6),'csapat-ranglista'!$A:$CC,AU$272,FALSE)/8,VLOOKUP(VLOOKUP($A174,csapatok!$A:$CN,AU$271,FALSE),'csapat-ranglista'!$A:$CC,AU$272,FALSE)/4),0)</f>
        <v>0</v>
      </c>
      <c r="AV174" s="226">
        <f>IFERROR(IF(RIGHT(VLOOKUP($A174,csapatok!$A:$CN,AV$271,FALSE),5)="Csere",VLOOKUP(LEFT(VLOOKUP($A174,csapatok!$A:$CN,AV$271,FALSE),LEN(VLOOKUP($A174,csapatok!$A:$CN,AV$271,FALSE))-6),'csapat-ranglista'!$A:$CC,AV$272,FALSE)/8,VLOOKUP(VLOOKUP($A174,csapatok!$A:$CN,AV$271,FALSE),'csapat-ranglista'!$A:$CC,AV$272,FALSE)/4),0)</f>
        <v>0</v>
      </c>
      <c r="AW174" s="226">
        <f>IFERROR(IF(RIGHT(VLOOKUP($A174,csapatok!$A:$CN,AW$271,FALSE),5)="Csere",VLOOKUP(LEFT(VLOOKUP($A174,csapatok!$A:$CN,AW$271,FALSE),LEN(VLOOKUP($A174,csapatok!$A:$CN,AW$271,FALSE))-6),'csapat-ranglista'!$A:$CC,AW$272,FALSE)/8,VLOOKUP(VLOOKUP($A174,csapatok!$A:$CN,AW$271,FALSE),'csapat-ranglista'!$A:$CC,AW$272,FALSE)/4),0)</f>
        <v>0</v>
      </c>
      <c r="AX174" s="226">
        <f>IFERROR(IF(RIGHT(VLOOKUP($A174,csapatok!$A:$CN,AX$271,FALSE),5)="Csere",VLOOKUP(LEFT(VLOOKUP($A174,csapatok!$A:$CN,AX$271,FALSE),LEN(VLOOKUP($A174,csapatok!$A:$CN,AX$271,FALSE))-6),'csapat-ranglista'!$A:$CC,AX$272,FALSE)/8,VLOOKUP(VLOOKUP($A174,csapatok!$A:$CN,AX$271,FALSE),'csapat-ranglista'!$A:$CC,AX$272,FALSE)/4),0)</f>
        <v>5.3630391834821838</v>
      </c>
      <c r="AY174" s="226">
        <f>IFERROR(IF(RIGHT(VLOOKUP($A174,csapatok!$A:$GR,AY$271,FALSE),5)="Csere",VLOOKUP(LEFT(VLOOKUP($A174,csapatok!$A:$GR,AY$271,FALSE),LEN(VLOOKUP($A174,csapatok!$A:$GR,AY$271,FALSE))-6),'csapat-ranglista'!$A:$CC,AY$272,FALSE)/8,VLOOKUP(VLOOKUP($A174,csapatok!$A:$GR,AY$271,FALSE),'csapat-ranglista'!$A:$CC,AY$272,FALSE)/4),0)</f>
        <v>0</v>
      </c>
      <c r="AZ174" s="226">
        <f>IFERROR(IF(RIGHT(VLOOKUP($A174,csapatok!$A:$GR,AZ$271,FALSE),5)="Csere",VLOOKUP(LEFT(VLOOKUP($A174,csapatok!$A:$GR,AZ$271,FALSE),LEN(VLOOKUP($A174,csapatok!$A:$GR,AZ$271,FALSE))-6),'csapat-ranglista'!$A:$CC,AZ$272,FALSE)/8,VLOOKUP(VLOOKUP($A174,csapatok!$A:$GR,AZ$271,FALSE),'csapat-ranglista'!$A:$CC,AZ$272,FALSE)/4),0)</f>
        <v>0</v>
      </c>
      <c r="BA174" s="226">
        <f>IFERROR(IF(RIGHT(VLOOKUP($A174,csapatok!$A:$GR,BA$271,FALSE),5)="Csere",VLOOKUP(LEFT(VLOOKUP($A174,csapatok!$A:$GR,BA$271,FALSE),LEN(VLOOKUP($A174,csapatok!$A:$GR,BA$271,FALSE))-6),'csapat-ranglista'!$A:$CC,BA$272,FALSE)/8,VLOOKUP(VLOOKUP($A174,csapatok!$A:$GR,BA$271,FALSE),'csapat-ranglista'!$A:$CC,BA$272,FALSE)/4),0)</f>
        <v>0</v>
      </c>
      <c r="BB174" s="226">
        <f>IFERROR(IF(RIGHT(VLOOKUP($A174,csapatok!$A:$GR,BB$271,FALSE),5)="Csere",VLOOKUP(LEFT(VLOOKUP($A174,csapatok!$A:$GR,BB$271,FALSE),LEN(VLOOKUP($A174,csapatok!$A:$GR,BB$271,FALSE))-6),'csapat-ranglista'!$A:$CC,BB$272,FALSE)/8,VLOOKUP(VLOOKUP($A174,csapatok!$A:$GR,BB$271,FALSE),'csapat-ranglista'!$A:$CC,BB$272,FALSE)/4),0)</f>
        <v>0</v>
      </c>
      <c r="BC174" s="227">
        <f>versenyek!$ES$11*IFERROR(VLOOKUP(VLOOKUP($A174,versenyek!ER:ET,3,FALSE),szabalyok!$A$16:$B$23,2,FALSE)/4,0)</f>
        <v>0</v>
      </c>
      <c r="BD174" s="227">
        <f>versenyek!$EV$11*IFERROR(VLOOKUP(VLOOKUP($A174,versenyek!EU:EW,3,FALSE),szabalyok!$A$16:$B$23,2,FALSE)/4,0)</f>
        <v>0</v>
      </c>
      <c r="BE174" s="226">
        <f>IFERROR(IF(RIGHT(VLOOKUP($A174,csapatok!$A:$GR,BE$271,FALSE),5)="Csere",VLOOKUP(LEFT(VLOOKUP($A174,csapatok!$A:$GR,BE$271,FALSE),LEN(VLOOKUP($A174,csapatok!$A:$GR,BE$271,FALSE))-6),'csapat-ranglista'!$A:$CC,BE$272,FALSE)/8,VLOOKUP(VLOOKUP($A174,csapatok!$A:$GR,BE$271,FALSE),'csapat-ranglista'!$A:$CC,BE$272,FALSE)/4),0)</f>
        <v>0</v>
      </c>
      <c r="BF174" s="226">
        <f>IFERROR(IF(RIGHT(VLOOKUP($A174,csapatok!$A:$GR,BF$271,FALSE),5)="Csere",VLOOKUP(LEFT(VLOOKUP($A174,csapatok!$A:$GR,BF$271,FALSE),LEN(VLOOKUP($A174,csapatok!$A:$GR,BF$271,FALSE))-6),'csapat-ranglista'!$A:$CC,BF$272,FALSE)/8,VLOOKUP(VLOOKUP($A174,csapatok!$A:$GR,BF$271,FALSE),'csapat-ranglista'!$A:$CC,BF$272,FALSE)/4),0)</f>
        <v>0</v>
      </c>
      <c r="BG174" s="226">
        <f>IFERROR(IF(RIGHT(VLOOKUP($A174,csapatok!$A:$GR,BG$271,FALSE),5)="Csere",VLOOKUP(LEFT(VLOOKUP($A174,csapatok!$A:$GR,BG$271,FALSE),LEN(VLOOKUP($A174,csapatok!$A:$GR,BG$271,FALSE))-6),'csapat-ranglista'!$A:$CC,BG$272,FALSE)/8,VLOOKUP(VLOOKUP($A174,csapatok!$A:$GR,BG$271,FALSE),'csapat-ranglista'!$A:$CC,BG$272,FALSE)/4),0)</f>
        <v>0</v>
      </c>
      <c r="BH174" s="226">
        <f>IFERROR(IF(RIGHT(VLOOKUP($A174,csapatok!$A:$GR,BH$271,FALSE),5)="Csere",VLOOKUP(LEFT(VLOOKUP($A174,csapatok!$A:$GR,BH$271,FALSE),LEN(VLOOKUP($A174,csapatok!$A:$GR,BH$271,FALSE))-6),'csapat-ranglista'!$A:$CC,BH$272,FALSE)/8,VLOOKUP(VLOOKUP($A174,csapatok!$A:$GR,BH$271,FALSE),'csapat-ranglista'!$A:$CC,BH$272,FALSE)/4),0)</f>
        <v>0</v>
      </c>
      <c r="BI174" s="226">
        <f>IFERROR(IF(RIGHT(VLOOKUP($A174,csapatok!$A:$GR,BI$271,FALSE),5)="Csere",VLOOKUP(LEFT(VLOOKUP($A174,csapatok!$A:$GR,BI$271,FALSE),LEN(VLOOKUP($A174,csapatok!$A:$GR,BI$271,FALSE))-6),'csapat-ranglista'!$A:$CC,BI$272,FALSE)/8,VLOOKUP(VLOOKUP($A174,csapatok!$A:$GR,BI$271,FALSE),'csapat-ranglista'!$A:$CC,BI$272,FALSE)/4),0)</f>
        <v>0</v>
      </c>
      <c r="BJ174" s="226">
        <f>IFERROR(IF(RIGHT(VLOOKUP($A174,csapatok!$A:$GR,BJ$271,FALSE),5)="Csere",VLOOKUP(LEFT(VLOOKUP($A174,csapatok!$A:$GR,BJ$271,FALSE),LEN(VLOOKUP($A174,csapatok!$A:$GR,BJ$271,FALSE))-6),'csapat-ranglista'!$A:$CC,BJ$272,FALSE)/8,VLOOKUP(VLOOKUP($A174,csapatok!$A:$GR,BJ$271,FALSE),'csapat-ranglista'!$A:$CC,BJ$272,FALSE)/4),0)</f>
        <v>0</v>
      </c>
      <c r="BK174" s="226">
        <f>IFERROR(IF(RIGHT(VLOOKUP($A174,csapatok!$A:$GR,BK$271,FALSE),5)="Csere",VLOOKUP(LEFT(VLOOKUP($A174,csapatok!$A:$GR,BK$271,FALSE),LEN(VLOOKUP($A174,csapatok!$A:$GR,BK$271,FALSE))-6),'csapat-ranglista'!$A:$CC,BK$272,FALSE)/8,VLOOKUP(VLOOKUP($A174,csapatok!$A:$GR,BK$271,FALSE),'csapat-ranglista'!$A:$CC,BK$272,FALSE)/4),0)</f>
        <v>0</v>
      </c>
      <c r="BL174" s="226">
        <f>IFERROR(IF(RIGHT(VLOOKUP($A174,csapatok!$A:$GR,BL$271,FALSE),5)="Csere",VLOOKUP(LEFT(VLOOKUP($A174,csapatok!$A:$GR,BL$271,FALSE),LEN(VLOOKUP($A174,csapatok!$A:$GR,BL$271,FALSE))-6),'csapat-ranglista'!$A:$CC,BL$272,FALSE)/8,VLOOKUP(VLOOKUP($A174,csapatok!$A:$GR,BL$271,FALSE),'csapat-ranglista'!$A:$CC,BL$272,FALSE)/4),0)</f>
        <v>0</v>
      </c>
      <c r="BM174" s="226">
        <f>IFERROR(IF(RIGHT(VLOOKUP($A174,csapatok!$A:$GR,BM$271,FALSE),5)="Csere",VLOOKUP(LEFT(VLOOKUP($A174,csapatok!$A:$GR,BM$271,FALSE),LEN(VLOOKUP($A174,csapatok!$A:$GR,BM$271,FALSE))-6),'csapat-ranglista'!$A:$CC,BM$272,FALSE)/8,VLOOKUP(VLOOKUP($A174,csapatok!$A:$GR,BM$271,FALSE),'csapat-ranglista'!$A:$CC,BM$272,FALSE)/4),0)</f>
        <v>0</v>
      </c>
      <c r="BN174" s="226">
        <f>IFERROR(IF(RIGHT(VLOOKUP($A174,csapatok!$A:$GR,BN$271,FALSE),5)="Csere",VLOOKUP(LEFT(VLOOKUP($A174,csapatok!$A:$GR,BN$271,FALSE),LEN(VLOOKUP($A174,csapatok!$A:$GR,BN$271,FALSE))-6),'csapat-ranglista'!$A:$CC,BN$272,FALSE)/8,VLOOKUP(VLOOKUP($A174,csapatok!$A:$GR,BN$271,FALSE),'csapat-ranglista'!$A:$CC,BN$272,FALSE)/4),0)</f>
        <v>0</v>
      </c>
      <c r="BO174" s="226">
        <f>IFERROR(IF(RIGHT(VLOOKUP($A174,csapatok!$A:$GR,BO$271,FALSE),5)="Csere",VLOOKUP(LEFT(VLOOKUP($A174,csapatok!$A:$GR,BO$271,FALSE),LEN(VLOOKUP($A174,csapatok!$A:$GR,BO$271,FALSE))-6),'csapat-ranglista'!$A:$CC,BO$272,FALSE)/8,VLOOKUP(VLOOKUP($A174,csapatok!$A:$GR,BO$271,FALSE),'csapat-ranglista'!$A:$CC,BO$272,FALSE)/4),0)</f>
        <v>0</v>
      </c>
      <c r="BP174" s="226">
        <f>IFERROR(IF(RIGHT(VLOOKUP($A174,csapatok!$A:$GR,BP$271,FALSE),5)="Csere",VLOOKUP(LEFT(VLOOKUP($A174,csapatok!$A:$GR,BP$271,FALSE),LEN(VLOOKUP($A174,csapatok!$A:$GR,BP$271,FALSE))-6),'csapat-ranglista'!$A:$CC,BP$272,FALSE)/8,VLOOKUP(VLOOKUP($A174,csapatok!$A:$GR,BP$271,FALSE),'csapat-ranglista'!$A:$CC,BP$272,FALSE)/4),0)</f>
        <v>0</v>
      </c>
      <c r="BQ174" s="226">
        <f>IFERROR(IF(RIGHT(VLOOKUP($A174,csapatok!$A:$GR,BQ$271,FALSE),5)="Csere",VLOOKUP(LEFT(VLOOKUP($A174,csapatok!$A:$GR,BQ$271,FALSE),LEN(VLOOKUP($A174,csapatok!$A:$GR,BQ$271,FALSE))-6),'csapat-ranglista'!$A:$CC,BQ$272,FALSE)/8,VLOOKUP(VLOOKUP($A174,csapatok!$A:$GR,BQ$271,FALSE),'csapat-ranglista'!$A:$CC,BQ$272,FALSE)/4),0)</f>
        <v>0</v>
      </c>
      <c r="BR174" s="226">
        <f>IFERROR(IF(RIGHT(VLOOKUP($A174,csapatok!$A:$GR,BR$271,FALSE),5)="Csere",VLOOKUP(LEFT(VLOOKUP($A174,csapatok!$A:$GR,BR$271,FALSE),LEN(VLOOKUP($A174,csapatok!$A:$GR,BR$271,FALSE))-6),'csapat-ranglista'!$A:$CC,BR$272,FALSE)/8,VLOOKUP(VLOOKUP($A174,csapatok!$A:$GR,BR$271,FALSE),'csapat-ranglista'!$A:$CC,BR$272,FALSE)/4),0)</f>
        <v>0</v>
      </c>
      <c r="BS174" s="226">
        <f>IFERROR(IF(RIGHT(VLOOKUP($A174,csapatok!$A:$GR,BS$271,FALSE),5)="Csere",VLOOKUP(LEFT(VLOOKUP($A174,csapatok!$A:$GR,BS$271,FALSE),LEN(VLOOKUP($A174,csapatok!$A:$GR,BS$271,FALSE))-6),'csapat-ranglista'!$A:$CC,BS$272,FALSE)/8,VLOOKUP(VLOOKUP($A174,csapatok!$A:$GR,BS$271,FALSE),'csapat-ranglista'!$A:$CC,BS$272,FALSE)/4),0)</f>
        <v>0</v>
      </c>
      <c r="BT174" s="226">
        <f>IFERROR(IF(RIGHT(VLOOKUP($A174,csapatok!$A:$GR,BT$271,FALSE),5)="Csere",VLOOKUP(LEFT(VLOOKUP($A174,csapatok!$A:$GR,BT$271,FALSE),LEN(VLOOKUP($A174,csapatok!$A:$GR,BT$271,FALSE))-6),'csapat-ranglista'!$A:$CC,BT$272,FALSE)/8,VLOOKUP(VLOOKUP($A174,csapatok!$A:$GR,BT$271,FALSE),'csapat-ranglista'!$A:$CC,BT$272,FALSE)/4),0)</f>
        <v>0</v>
      </c>
      <c r="BU174" s="226">
        <f>IFERROR(IF(RIGHT(VLOOKUP($A174,csapatok!$A:$GR,BU$271,FALSE),5)="Csere",VLOOKUP(LEFT(VLOOKUP($A174,csapatok!$A:$GR,BU$271,FALSE),LEN(VLOOKUP($A174,csapatok!$A:$GR,BU$271,FALSE))-6),'csapat-ranglista'!$A:$CC,BU$272,FALSE)/8,VLOOKUP(VLOOKUP($A174,csapatok!$A:$GR,BU$271,FALSE),'csapat-ranglista'!$A:$CC,BU$272,FALSE)/4),0)</f>
        <v>0</v>
      </c>
      <c r="BV174" s="226">
        <f>IFERROR(IF(RIGHT(VLOOKUP($A174,csapatok!$A:$GR,BV$271,FALSE),5)="Csere",VLOOKUP(LEFT(VLOOKUP($A174,csapatok!$A:$GR,BV$271,FALSE),LEN(VLOOKUP($A174,csapatok!$A:$GR,BV$271,FALSE))-6),'csapat-ranglista'!$A:$CC,BV$272,FALSE)/8,VLOOKUP(VLOOKUP($A174,csapatok!$A:$GR,BV$271,FALSE),'csapat-ranglista'!$A:$CC,BV$272,FALSE)/4),0)</f>
        <v>0</v>
      </c>
      <c r="BW174" s="226">
        <f>IFERROR(IF(RIGHT(VLOOKUP($A174,csapatok!$A:$GR,BW$271,FALSE),5)="Csere",VLOOKUP(LEFT(VLOOKUP($A174,csapatok!$A:$GR,BW$271,FALSE),LEN(VLOOKUP($A174,csapatok!$A:$GR,BW$271,FALSE))-6),'csapat-ranglista'!$A:$CC,BW$272,FALSE)/8,VLOOKUP(VLOOKUP($A174,csapatok!$A:$GR,BW$271,FALSE),'csapat-ranglista'!$A:$CC,BW$272,FALSE)/4),0)</f>
        <v>0</v>
      </c>
      <c r="BX174" s="226">
        <f>IFERROR(IF(RIGHT(VLOOKUP($A174,csapatok!$A:$GR,BX$271,FALSE),5)="Csere",VLOOKUP(LEFT(VLOOKUP($A174,csapatok!$A:$GR,BX$271,FALSE),LEN(VLOOKUP($A174,csapatok!$A:$GR,BX$271,FALSE))-6),'csapat-ranglista'!$A:$CC,BX$272,FALSE)/8,VLOOKUP(VLOOKUP($A174,csapatok!$A:$GR,BX$271,FALSE),'csapat-ranglista'!$A:$CC,BX$272,FALSE)/4),0)</f>
        <v>0</v>
      </c>
      <c r="BY174" s="226">
        <f>IFERROR(IF(RIGHT(VLOOKUP($A174,csapatok!$A:$GR,BY$271,FALSE),5)="Csere",VLOOKUP(LEFT(VLOOKUP($A174,csapatok!$A:$GR,BY$271,FALSE),LEN(VLOOKUP($A174,csapatok!$A:$GR,BY$271,FALSE))-6),'csapat-ranglista'!$A:$CC,BY$272,FALSE)/8,VLOOKUP(VLOOKUP($A174,csapatok!$A:$GR,BY$271,FALSE),'csapat-ranglista'!$A:$CC,BY$272,FALSE)/4),0)</f>
        <v>0</v>
      </c>
      <c r="BZ174" s="226">
        <f>IFERROR(IF(RIGHT(VLOOKUP($A174,csapatok!$A:$GR,BZ$271,FALSE),5)="Csere",VLOOKUP(LEFT(VLOOKUP($A174,csapatok!$A:$GR,BZ$271,FALSE),LEN(VLOOKUP($A174,csapatok!$A:$GR,BZ$271,FALSE))-6),'csapat-ranglista'!$A:$CC,BZ$272,FALSE)/8,VLOOKUP(VLOOKUP($A174,csapatok!$A:$GR,BZ$271,FALSE),'csapat-ranglista'!$A:$CC,BZ$272,FALSE)/4),0)</f>
        <v>0</v>
      </c>
      <c r="CA174" s="226">
        <f>IFERROR(IF(RIGHT(VLOOKUP($A174,csapatok!$A:$GR,CA$271,FALSE),5)="Csere",VLOOKUP(LEFT(VLOOKUP($A174,csapatok!$A:$GR,CA$271,FALSE),LEN(VLOOKUP($A174,csapatok!$A:$GR,CA$271,FALSE))-6),'csapat-ranglista'!$A:$CC,CA$272,FALSE)/8,VLOOKUP(VLOOKUP($A174,csapatok!$A:$GR,CA$271,FALSE),'csapat-ranglista'!$A:$CC,CA$272,FALSE)/4),0)</f>
        <v>0</v>
      </c>
      <c r="CB174" s="226">
        <f>IFERROR(IF(RIGHT(VLOOKUP($A174,csapatok!$A:$GR,CB$271,FALSE),5)="Csere",VLOOKUP(LEFT(VLOOKUP($A174,csapatok!$A:$GR,CB$271,FALSE),LEN(VLOOKUP($A174,csapatok!$A:$GR,CB$271,FALSE))-6),'csapat-ranglista'!$A:$CC,CB$272,FALSE)/8,VLOOKUP(VLOOKUP($A174,csapatok!$A:$GR,CB$271,FALSE),'csapat-ranglista'!$A:$CC,CB$272,FALSE)/4),0)</f>
        <v>0</v>
      </c>
      <c r="CC174" s="226">
        <f>IFERROR(IF(RIGHT(VLOOKUP($A174,csapatok!$A:$GR,CC$271,FALSE),5)="Csere",VLOOKUP(LEFT(VLOOKUP($A174,csapatok!$A:$GR,CC$271,FALSE),LEN(VLOOKUP($A174,csapatok!$A:$GR,CC$271,FALSE))-6),'csapat-ranglista'!$A:$CC,CC$272,FALSE)/8,VLOOKUP(VLOOKUP($A174,csapatok!$A:$GR,CC$271,FALSE),'csapat-ranglista'!$A:$CC,CC$272,FALSE)/4),0)</f>
        <v>0</v>
      </c>
      <c r="CD174" s="226">
        <f>IFERROR(IF(RIGHT(VLOOKUP($A174,csapatok!$A:$GR,CD$271,FALSE),5)="Csere",VLOOKUP(LEFT(VLOOKUP($A174,csapatok!$A:$GR,CD$271,FALSE),LEN(VLOOKUP($A174,csapatok!$A:$GR,CD$271,FALSE))-6),'csapat-ranglista'!$A:$CC,CD$272,FALSE)/8,VLOOKUP(VLOOKUP($A174,csapatok!$A:$GR,CD$271,FALSE),'csapat-ranglista'!$A:$CC,CD$272,FALSE)/4),0)</f>
        <v>0</v>
      </c>
      <c r="CE174" s="226">
        <f>IFERROR(IF(RIGHT(VLOOKUP($A174,csapatok!$A:$GR,CE$271,FALSE),5)="Csere",VLOOKUP(LEFT(VLOOKUP($A174,csapatok!$A:$GR,CE$271,FALSE),LEN(VLOOKUP($A174,csapatok!$A:$GR,CE$271,FALSE))-6),'csapat-ranglista'!$A:$CC,CE$272,FALSE)/8,VLOOKUP(VLOOKUP($A174,csapatok!$A:$GR,CE$271,FALSE),'csapat-ranglista'!$A:$CC,CE$272,FALSE)/4),0)</f>
        <v>0</v>
      </c>
      <c r="CF174" s="226">
        <f>IFERROR(IF(RIGHT(VLOOKUP($A174,csapatok!$A:$GR,CF$271,FALSE),5)="Csere",VLOOKUP(LEFT(VLOOKUP($A174,csapatok!$A:$GR,CF$271,FALSE),LEN(VLOOKUP($A174,csapatok!$A:$GR,CF$271,FALSE))-6),'csapat-ranglista'!$A:$CC,CF$272,FALSE)/8,VLOOKUP(VLOOKUP($A174,csapatok!$A:$GR,CF$271,FALSE),'csapat-ranglista'!$A:$CC,CF$272,FALSE)/4),0)</f>
        <v>0</v>
      </c>
      <c r="CG174" s="226">
        <f>IFERROR(IF(RIGHT(VLOOKUP($A174,csapatok!$A:$GR,CG$271,FALSE),5)="Csere",VLOOKUP(LEFT(VLOOKUP($A174,csapatok!$A:$GR,CG$271,FALSE),LEN(VLOOKUP($A174,csapatok!$A:$GR,CG$271,FALSE))-6),'csapat-ranglista'!$A:$CC,CG$272,FALSE)/8,VLOOKUP(VLOOKUP($A174,csapatok!$A:$GR,CG$271,FALSE),'csapat-ranglista'!$A:$CC,CG$272,FALSE)/4),0)</f>
        <v>0</v>
      </c>
      <c r="CH174" s="226">
        <f>IFERROR(IF(RIGHT(VLOOKUP($A174,csapatok!$A:$GR,CH$271,FALSE),5)="Csere",VLOOKUP(LEFT(VLOOKUP($A174,csapatok!$A:$GR,CH$271,FALSE),LEN(VLOOKUP($A174,csapatok!$A:$GR,CH$271,FALSE))-6),'csapat-ranglista'!$A:$CC,CH$272,FALSE)/8,VLOOKUP(VLOOKUP($A174,csapatok!$A:$GR,CH$271,FALSE),'csapat-ranglista'!$A:$CC,CH$272,FALSE)/4),0)</f>
        <v>0</v>
      </c>
      <c r="CI174" s="226">
        <f>IFERROR(IF(RIGHT(VLOOKUP($A174,csapatok!$A:$GR,CI$271,FALSE),5)="Csere",VLOOKUP(LEFT(VLOOKUP($A174,csapatok!$A:$GR,CI$271,FALSE),LEN(VLOOKUP($A174,csapatok!$A:$GR,CI$271,FALSE))-6),'csapat-ranglista'!$A:$CC,CI$272,FALSE)/8,VLOOKUP(VLOOKUP($A174,csapatok!$A:$GR,CI$271,FALSE),'csapat-ranglista'!$A:$CC,CI$272,FALSE)/4),0)</f>
        <v>0</v>
      </c>
      <c r="CJ174" s="227">
        <f>versenyek!$IQ$11*IFERROR(VLOOKUP(VLOOKUP($A174,versenyek!IP:IR,3,FALSE),szabalyok!$A$16:$B$23,2,FALSE)/4,0)</f>
        <v>0</v>
      </c>
      <c r="CK174" s="227">
        <f>versenyek!$IT$11*IFERROR(VLOOKUP(VLOOKUP($A174,versenyek!IS:IU,3,FALSE),szabalyok!$A$16:$B$23,2,FALSE)/4,0)</f>
        <v>0</v>
      </c>
      <c r="CL174" s="226"/>
      <c r="CM174" s="250">
        <f t="shared" si="6"/>
        <v>0</v>
      </c>
    </row>
    <row r="175" spans="1:91">
      <c r="A175" s="32" t="s">
        <v>143</v>
      </c>
      <c r="B175" s="133">
        <v>28303</v>
      </c>
      <c r="C175" s="133" t="str">
        <f t="shared" si="8"/>
        <v>felnőtt</v>
      </c>
      <c r="D175" s="32" t="s">
        <v>101</v>
      </c>
      <c r="E175" s="47">
        <v>2.6</v>
      </c>
      <c r="F175" s="32">
        <v>0</v>
      </c>
      <c r="G175" s="32">
        <v>0</v>
      </c>
      <c r="H175" s="32">
        <v>0</v>
      </c>
      <c r="I175" s="32">
        <v>0</v>
      </c>
      <c r="J175" s="32">
        <v>0</v>
      </c>
      <c r="K175" s="32">
        <v>0</v>
      </c>
      <c r="L175" s="32">
        <v>0</v>
      </c>
      <c r="M175" s="32">
        <v>0</v>
      </c>
      <c r="N175" s="32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f>IFERROR(IF(RIGHT(VLOOKUP($A175,csapatok!$A:$BL,X$271,FALSE),5)="Csere",VLOOKUP(LEFT(VLOOKUP($A175,csapatok!$A:$BL,X$271,FALSE),LEN(VLOOKUP($A175,csapatok!$A:$BL,X$271,FALSE))-6),'csapat-ranglista'!$A:$CC,X$272,FALSE)/8,VLOOKUP(VLOOKUP($A175,csapatok!$A:$BL,X$271,FALSE),'csapat-ranglista'!$A:$CC,X$272,FALSE)/4),0)</f>
        <v>0</v>
      </c>
      <c r="Y175" s="32">
        <f>IFERROR(IF(RIGHT(VLOOKUP($A175,csapatok!$A:$BL,Y$271,FALSE),5)="Csere",VLOOKUP(LEFT(VLOOKUP($A175,csapatok!$A:$BL,Y$271,FALSE),LEN(VLOOKUP($A175,csapatok!$A:$BL,Y$271,FALSE))-6),'csapat-ranglista'!$A:$CC,Y$272,FALSE)/8,VLOOKUP(VLOOKUP($A175,csapatok!$A:$BL,Y$271,FALSE),'csapat-ranglista'!$A:$CC,Y$272,FALSE)/4),0)</f>
        <v>0</v>
      </c>
      <c r="Z175" s="32">
        <f>IFERROR(IF(RIGHT(VLOOKUP($A175,csapatok!$A:$BL,Z$271,FALSE),5)="Csere",VLOOKUP(LEFT(VLOOKUP($A175,csapatok!$A:$BL,Z$271,FALSE),LEN(VLOOKUP($A175,csapatok!$A:$BL,Z$271,FALSE))-6),'csapat-ranglista'!$A:$CC,Z$272,FALSE)/8,VLOOKUP(VLOOKUP($A175,csapatok!$A:$BL,Z$271,FALSE),'csapat-ranglista'!$A:$CC,Z$272,FALSE)/4),0)</f>
        <v>0</v>
      </c>
      <c r="AA175" s="32">
        <f>IFERROR(IF(RIGHT(VLOOKUP($A175,csapatok!$A:$BL,AA$271,FALSE),5)="Csere",VLOOKUP(LEFT(VLOOKUP($A175,csapatok!$A:$BL,AA$271,FALSE),LEN(VLOOKUP($A175,csapatok!$A:$BL,AA$271,FALSE))-6),'csapat-ranglista'!$A:$CC,AA$272,FALSE)/8,VLOOKUP(VLOOKUP($A175,csapatok!$A:$BL,AA$271,FALSE),'csapat-ranglista'!$A:$CC,AA$272,FALSE)/4),0)</f>
        <v>0</v>
      </c>
      <c r="AB175" s="226">
        <f>IFERROR(IF(RIGHT(VLOOKUP($A175,csapatok!$A:$BL,AB$271,FALSE),5)="Csere",VLOOKUP(LEFT(VLOOKUP($A175,csapatok!$A:$BL,AB$271,FALSE),LEN(VLOOKUP($A175,csapatok!$A:$BL,AB$271,FALSE))-6),'csapat-ranglista'!$A:$CC,AB$272,FALSE)/8,VLOOKUP(VLOOKUP($A175,csapatok!$A:$BL,AB$271,FALSE),'csapat-ranglista'!$A:$CC,AB$272,FALSE)/4),0)</f>
        <v>0</v>
      </c>
      <c r="AC175" s="226">
        <f>IFERROR(IF(RIGHT(VLOOKUP($A175,csapatok!$A:$BL,AC$271,FALSE),5)="Csere",VLOOKUP(LEFT(VLOOKUP($A175,csapatok!$A:$BL,AC$271,FALSE),LEN(VLOOKUP($A175,csapatok!$A:$BL,AC$271,FALSE))-6),'csapat-ranglista'!$A:$CC,AC$272,FALSE)/8,VLOOKUP(VLOOKUP($A175,csapatok!$A:$BL,AC$271,FALSE),'csapat-ranglista'!$A:$CC,AC$272,FALSE)/4),0)</f>
        <v>0</v>
      </c>
      <c r="AD175" s="226">
        <f>IFERROR(IF(RIGHT(VLOOKUP($A175,csapatok!$A:$BL,AD$271,FALSE),5)="Csere",VLOOKUP(LEFT(VLOOKUP($A175,csapatok!$A:$BL,AD$271,FALSE),LEN(VLOOKUP($A175,csapatok!$A:$BL,AD$271,FALSE))-6),'csapat-ranglista'!$A:$CC,AD$272,FALSE)/8,VLOOKUP(VLOOKUP($A175,csapatok!$A:$BL,AD$271,FALSE),'csapat-ranglista'!$A:$CC,AD$272,FALSE)/4),0)</f>
        <v>0</v>
      </c>
      <c r="AE175" s="226">
        <f>IFERROR(IF(RIGHT(VLOOKUP($A175,csapatok!$A:$BL,AE$271,FALSE),5)="Csere",VLOOKUP(LEFT(VLOOKUP($A175,csapatok!$A:$BL,AE$271,FALSE),LEN(VLOOKUP($A175,csapatok!$A:$BL,AE$271,FALSE))-6),'csapat-ranglista'!$A:$CC,AE$272,FALSE)/8,VLOOKUP(VLOOKUP($A175,csapatok!$A:$BL,AE$271,FALSE),'csapat-ranglista'!$A:$CC,AE$272,FALSE)/4),0)</f>
        <v>0</v>
      </c>
      <c r="AF175" s="226">
        <f>IFERROR(IF(RIGHT(VLOOKUP($A175,csapatok!$A:$BL,AF$271,FALSE),5)="Csere",VLOOKUP(LEFT(VLOOKUP($A175,csapatok!$A:$BL,AF$271,FALSE),LEN(VLOOKUP($A175,csapatok!$A:$BL,AF$271,FALSE))-6),'csapat-ranglista'!$A:$CC,AF$272,FALSE)/8,VLOOKUP(VLOOKUP($A175,csapatok!$A:$BL,AF$271,FALSE),'csapat-ranglista'!$A:$CC,AF$272,FALSE)/4),0)</f>
        <v>0</v>
      </c>
      <c r="AG175" s="226">
        <f>IFERROR(IF(RIGHT(VLOOKUP($A175,csapatok!$A:$BL,AG$271,FALSE),5)="Csere",VLOOKUP(LEFT(VLOOKUP($A175,csapatok!$A:$BL,AG$271,FALSE),LEN(VLOOKUP($A175,csapatok!$A:$BL,AG$271,FALSE))-6),'csapat-ranglista'!$A:$CC,AG$272,FALSE)/8,VLOOKUP(VLOOKUP($A175,csapatok!$A:$BL,AG$271,FALSE),'csapat-ranglista'!$A:$CC,AG$272,FALSE)/4),0)</f>
        <v>0</v>
      </c>
      <c r="AH175" s="226">
        <f>IFERROR(IF(RIGHT(VLOOKUP($A175,csapatok!$A:$BL,AH$271,FALSE),5)="Csere",VLOOKUP(LEFT(VLOOKUP($A175,csapatok!$A:$BL,AH$271,FALSE),LEN(VLOOKUP($A175,csapatok!$A:$BL,AH$271,FALSE))-6),'csapat-ranglista'!$A:$CC,AH$272,FALSE)/8,VLOOKUP(VLOOKUP($A175,csapatok!$A:$BL,AH$271,FALSE),'csapat-ranglista'!$A:$CC,AH$272,FALSE)/4),0)</f>
        <v>0</v>
      </c>
      <c r="AI175" s="226">
        <f>IFERROR(IF(RIGHT(VLOOKUP($A175,csapatok!$A:$BL,AI$271,FALSE),5)="Csere",VLOOKUP(LEFT(VLOOKUP($A175,csapatok!$A:$BL,AI$271,FALSE),LEN(VLOOKUP($A175,csapatok!$A:$BL,AI$271,FALSE))-6),'csapat-ranglista'!$A:$CC,AI$272,FALSE)/8,VLOOKUP(VLOOKUP($A175,csapatok!$A:$BL,AI$271,FALSE),'csapat-ranglista'!$A:$CC,AI$272,FALSE)/4),0)</f>
        <v>0</v>
      </c>
      <c r="AJ175" s="226">
        <f>IFERROR(IF(RIGHT(VLOOKUP($A175,csapatok!$A:$BL,AJ$271,FALSE),5)="Csere",VLOOKUP(LEFT(VLOOKUP($A175,csapatok!$A:$BL,AJ$271,FALSE),LEN(VLOOKUP($A175,csapatok!$A:$BL,AJ$271,FALSE))-6),'csapat-ranglista'!$A:$CC,AJ$272,FALSE)/8,VLOOKUP(VLOOKUP($A175,csapatok!$A:$BL,AJ$271,FALSE),'csapat-ranglista'!$A:$CC,AJ$272,FALSE)/2),0)</f>
        <v>0</v>
      </c>
      <c r="AK175" s="226">
        <f>IFERROR(IF(RIGHT(VLOOKUP($A175,csapatok!$A:$CN,AK$271,FALSE),5)="Csere",VLOOKUP(LEFT(VLOOKUP($A175,csapatok!$A:$CN,AK$271,FALSE),LEN(VLOOKUP($A175,csapatok!$A:$CN,AK$271,FALSE))-6),'csapat-ranglista'!$A:$CC,AK$272,FALSE)/8,VLOOKUP(VLOOKUP($A175,csapatok!$A:$CN,AK$271,FALSE),'csapat-ranglista'!$A:$CC,AK$272,FALSE)/4),0)</f>
        <v>0</v>
      </c>
      <c r="AL175" s="226">
        <f>IFERROR(IF(RIGHT(VLOOKUP($A175,csapatok!$A:$CN,AL$271,FALSE),5)="Csere",VLOOKUP(LEFT(VLOOKUP($A175,csapatok!$A:$CN,AL$271,FALSE),LEN(VLOOKUP($A175,csapatok!$A:$CN,AL$271,FALSE))-6),'csapat-ranglista'!$A:$CC,AL$272,FALSE)/8,VLOOKUP(VLOOKUP($A175,csapatok!$A:$CN,AL$271,FALSE),'csapat-ranglista'!$A:$CC,AL$272,FALSE)/4),0)</f>
        <v>0</v>
      </c>
      <c r="AM175" s="226">
        <f>IFERROR(IF(RIGHT(VLOOKUP($A175,csapatok!$A:$CN,AM$271,FALSE),5)="Csere",VLOOKUP(LEFT(VLOOKUP($A175,csapatok!$A:$CN,AM$271,FALSE),LEN(VLOOKUP($A175,csapatok!$A:$CN,AM$271,FALSE))-6),'csapat-ranglista'!$A:$CC,AM$272,FALSE)/8,VLOOKUP(VLOOKUP($A175,csapatok!$A:$CN,AM$271,FALSE),'csapat-ranglista'!$A:$CC,AM$272,FALSE)/4),0)</f>
        <v>0</v>
      </c>
      <c r="AN175" s="226">
        <f>IFERROR(IF(RIGHT(VLOOKUP($A175,csapatok!$A:$CN,AN$271,FALSE),5)="Csere",VLOOKUP(LEFT(VLOOKUP($A175,csapatok!$A:$CN,AN$271,FALSE),LEN(VLOOKUP($A175,csapatok!$A:$CN,AN$271,FALSE))-6),'csapat-ranglista'!$A:$CC,AN$272,FALSE)/8,VLOOKUP(VLOOKUP($A175,csapatok!$A:$CN,AN$271,FALSE),'csapat-ranglista'!$A:$CC,AN$272,FALSE)/4),0)</f>
        <v>0</v>
      </c>
      <c r="AO175" s="226">
        <f>IFERROR(IF(RIGHT(VLOOKUP($A175,csapatok!$A:$CN,AO$271,FALSE),5)="Csere",VLOOKUP(LEFT(VLOOKUP($A175,csapatok!$A:$CN,AO$271,FALSE),LEN(VLOOKUP($A175,csapatok!$A:$CN,AO$271,FALSE))-6),'csapat-ranglista'!$A:$CC,AO$272,FALSE)/8,VLOOKUP(VLOOKUP($A175,csapatok!$A:$CN,AO$271,FALSE),'csapat-ranglista'!$A:$CC,AO$272,FALSE)/4),0)</f>
        <v>0</v>
      </c>
      <c r="AP175" s="226">
        <f>IFERROR(IF(RIGHT(VLOOKUP($A175,csapatok!$A:$CN,AP$271,FALSE),5)="Csere",VLOOKUP(LEFT(VLOOKUP($A175,csapatok!$A:$CN,AP$271,FALSE),LEN(VLOOKUP($A175,csapatok!$A:$CN,AP$271,FALSE))-6),'csapat-ranglista'!$A:$CC,AP$272,FALSE)/8,VLOOKUP(VLOOKUP($A175,csapatok!$A:$CN,AP$271,FALSE),'csapat-ranglista'!$A:$CC,AP$272,FALSE)/4),0)</f>
        <v>0</v>
      </c>
      <c r="AQ175" s="226">
        <f>IFERROR(IF(RIGHT(VLOOKUP($A175,csapatok!$A:$CN,AQ$271,FALSE),5)="Csere",VLOOKUP(LEFT(VLOOKUP($A175,csapatok!$A:$CN,AQ$271,FALSE),LEN(VLOOKUP($A175,csapatok!$A:$CN,AQ$271,FALSE))-6),'csapat-ranglista'!$A:$CC,AQ$272,FALSE)/8,VLOOKUP(VLOOKUP($A175,csapatok!$A:$CN,AQ$271,FALSE),'csapat-ranglista'!$A:$CC,AQ$272,FALSE)/4),0)</f>
        <v>0</v>
      </c>
      <c r="AR175" s="226">
        <f>IFERROR(IF(RIGHT(VLOOKUP($A175,csapatok!$A:$CN,AR$271,FALSE),5)="Csere",VLOOKUP(LEFT(VLOOKUP($A175,csapatok!$A:$CN,AR$271,FALSE),LEN(VLOOKUP($A175,csapatok!$A:$CN,AR$271,FALSE))-6),'csapat-ranglista'!$A:$CC,AR$272,FALSE)/8,VLOOKUP(VLOOKUP($A175,csapatok!$A:$CN,AR$271,FALSE),'csapat-ranglista'!$A:$CC,AR$272,FALSE)/4),0)</f>
        <v>0</v>
      </c>
      <c r="AS175" s="226">
        <f>IFERROR(IF(RIGHT(VLOOKUP($A175,csapatok!$A:$CN,AS$271,FALSE),5)="Csere",VLOOKUP(LEFT(VLOOKUP($A175,csapatok!$A:$CN,AS$271,FALSE),LEN(VLOOKUP($A175,csapatok!$A:$CN,AS$271,FALSE))-6),'csapat-ranglista'!$A:$CC,AS$272,FALSE)/8,VLOOKUP(VLOOKUP($A175,csapatok!$A:$CN,AS$271,FALSE),'csapat-ranglista'!$A:$CC,AS$272,FALSE)/4),0)</f>
        <v>0</v>
      </c>
      <c r="AT175" s="226">
        <f>IFERROR(IF(RIGHT(VLOOKUP($A175,csapatok!$A:$CN,AT$271,FALSE),5)="Csere",VLOOKUP(LEFT(VLOOKUP($A175,csapatok!$A:$CN,AT$271,FALSE),LEN(VLOOKUP($A175,csapatok!$A:$CN,AT$271,FALSE))-6),'csapat-ranglista'!$A:$CC,AT$272,FALSE)/8,VLOOKUP(VLOOKUP($A175,csapatok!$A:$CN,AT$271,FALSE),'csapat-ranglista'!$A:$CC,AT$272,FALSE)/4),0)</f>
        <v>0</v>
      </c>
      <c r="AU175" s="226">
        <f>IFERROR(IF(RIGHT(VLOOKUP($A175,csapatok!$A:$CN,AU$271,FALSE),5)="Csere",VLOOKUP(LEFT(VLOOKUP($A175,csapatok!$A:$CN,AU$271,FALSE),LEN(VLOOKUP($A175,csapatok!$A:$CN,AU$271,FALSE))-6),'csapat-ranglista'!$A:$CC,AU$272,FALSE)/8,VLOOKUP(VLOOKUP($A175,csapatok!$A:$CN,AU$271,FALSE),'csapat-ranglista'!$A:$CC,AU$272,FALSE)/4),0)</f>
        <v>0</v>
      </c>
      <c r="AV175" s="226">
        <f>IFERROR(IF(RIGHT(VLOOKUP($A175,csapatok!$A:$CN,AV$271,FALSE),5)="Csere",VLOOKUP(LEFT(VLOOKUP($A175,csapatok!$A:$CN,AV$271,FALSE),LEN(VLOOKUP($A175,csapatok!$A:$CN,AV$271,FALSE))-6),'csapat-ranglista'!$A:$CC,AV$272,FALSE)/8,VLOOKUP(VLOOKUP($A175,csapatok!$A:$CN,AV$271,FALSE),'csapat-ranglista'!$A:$CC,AV$272,FALSE)/4),0)</f>
        <v>0</v>
      </c>
      <c r="AW175" s="226">
        <f>IFERROR(IF(RIGHT(VLOOKUP($A175,csapatok!$A:$CN,AW$271,FALSE),5)="Csere",VLOOKUP(LEFT(VLOOKUP($A175,csapatok!$A:$CN,AW$271,FALSE),LEN(VLOOKUP($A175,csapatok!$A:$CN,AW$271,FALSE))-6),'csapat-ranglista'!$A:$CC,AW$272,FALSE)/8,VLOOKUP(VLOOKUP($A175,csapatok!$A:$CN,AW$271,FALSE),'csapat-ranglista'!$A:$CC,AW$272,FALSE)/4),0)</f>
        <v>0</v>
      </c>
      <c r="AX175" s="226">
        <f>IFERROR(IF(RIGHT(VLOOKUP($A175,csapatok!$A:$CN,AX$271,FALSE),5)="Csere",VLOOKUP(LEFT(VLOOKUP($A175,csapatok!$A:$CN,AX$271,FALSE),LEN(VLOOKUP($A175,csapatok!$A:$CN,AX$271,FALSE))-6),'csapat-ranglista'!$A:$CC,AX$272,FALSE)/8,VLOOKUP(VLOOKUP($A175,csapatok!$A:$CN,AX$271,FALSE),'csapat-ranglista'!$A:$CC,AX$272,FALSE)/4),0)</f>
        <v>0</v>
      </c>
      <c r="AY175" s="226">
        <f>IFERROR(IF(RIGHT(VLOOKUP($A175,csapatok!$A:$GR,AY$271,FALSE),5)="Csere",VLOOKUP(LEFT(VLOOKUP($A175,csapatok!$A:$GR,AY$271,FALSE),LEN(VLOOKUP($A175,csapatok!$A:$GR,AY$271,FALSE))-6),'csapat-ranglista'!$A:$CC,AY$272,FALSE)/8,VLOOKUP(VLOOKUP($A175,csapatok!$A:$GR,AY$271,FALSE),'csapat-ranglista'!$A:$CC,AY$272,FALSE)/4),0)</f>
        <v>0</v>
      </c>
      <c r="AZ175" s="226">
        <f>IFERROR(IF(RIGHT(VLOOKUP($A175,csapatok!$A:$GR,AZ$271,FALSE),5)="Csere",VLOOKUP(LEFT(VLOOKUP($A175,csapatok!$A:$GR,AZ$271,FALSE),LEN(VLOOKUP($A175,csapatok!$A:$GR,AZ$271,FALSE))-6),'csapat-ranglista'!$A:$CC,AZ$272,FALSE)/8,VLOOKUP(VLOOKUP($A175,csapatok!$A:$GR,AZ$271,FALSE),'csapat-ranglista'!$A:$CC,AZ$272,FALSE)/4),0)</f>
        <v>0</v>
      </c>
      <c r="BA175" s="226">
        <f>IFERROR(IF(RIGHT(VLOOKUP($A175,csapatok!$A:$GR,BA$271,FALSE),5)="Csere",VLOOKUP(LEFT(VLOOKUP($A175,csapatok!$A:$GR,BA$271,FALSE),LEN(VLOOKUP($A175,csapatok!$A:$GR,BA$271,FALSE))-6),'csapat-ranglista'!$A:$CC,BA$272,FALSE)/8,VLOOKUP(VLOOKUP($A175,csapatok!$A:$GR,BA$271,FALSE),'csapat-ranglista'!$A:$CC,BA$272,FALSE)/4),0)</f>
        <v>0</v>
      </c>
      <c r="BB175" s="226">
        <f>IFERROR(IF(RIGHT(VLOOKUP($A175,csapatok!$A:$GR,BB$271,FALSE),5)="Csere",VLOOKUP(LEFT(VLOOKUP($A175,csapatok!$A:$GR,BB$271,FALSE),LEN(VLOOKUP($A175,csapatok!$A:$GR,BB$271,FALSE))-6),'csapat-ranglista'!$A:$CC,BB$272,FALSE)/8,VLOOKUP(VLOOKUP($A175,csapatok!$A:$GR,BB$271,FALSE),'csapat-ranglista'!$A:$CC,BB$272,FALSE)/4),0)</f>
        <v>0</v>
      </c>
      <c r="BC175" s="227">
        <f>versenyek!$ES$11*IFERROR(VLOOKUP(VLOOKUP($A175,versenyek!ER:ET,3,FALSE),szabalyok!$A$16:$B$23,2,FALSE)/4,0)</f>
        <v>0</v>
      </c>
      <c r="BD175" s="227">
        <f>versenyek!$EV$11*IFERROR(VLOOKUP(VLOOKUP($A175,versenyek!EU:EW,3,FALSE),szabalyok!$A$16:$B$23,2,FALSE)/4,0)</f>
        <v>0</v>
      </c>
      <c r="BE175" s="226">
        <f>IFERROR(IF(RIGHT(VLOOKUP($A175,csapatok!$A:$GR,BE$271,FALSE),5)="Csere",VLOOKUP(LEFT(VLOOKUP($A175,csapatok!$A:$GR,BE$271,FALSE),LEN(VLOOKUP($A175,csapatok!$A:$GR,BE$271,FALSE))-6),'csapat-ranglista'!$A:$CC,BE$272,FALSE)/8,VLOOKUP(VLOOKUP($A175,csapatok!$A:$GR,BE$271,FALSE),'csapat-ranglista'!$A:$CC,BE$272,FALSE)/4),0)</f>
        <v>0</v>
      </c>
      <c r="BF175" s="226">
        <f>IFERROR(IF(RIGHT(VLOOKUP($A175,csapatok!$A:$GR,BF$271,FALSE),5)="Csere",VLOOKUP(LEFT(VLOOKUP($A175,csapatok!$A:$GR,BF$271,FALSE),LEN(VLOOKUP($A175,csapatok!$A:$GR,BF$271,FALSE))-6),'csapat-ranglista'!$A:$CC,BF$272,FALSE)/8,VLOOKUP(VLOOKUP($A175,csapatok!$A:$GR,BF$271,FALSE),'csapat-ranglista'!$A:$CC,BF$272,FALSE)/4),0)</f>
        <v>0</v>
      </c>
      <c r="BG175" s="226">
        <f>IFERROR(IF(RIGHT(VLOOKUP($A175,csapatok!$A:$GR,BG$271,FALSE),5)="Csere",VLOOKUP(LEFT(VLOOKUP($A175,csapatok!$A:$GR,BG$271,FALSE),LEN(VLOOKUP($A175,csapatok!$A:$GR,BG$271,FALSE))-6),'csapat-ranglista'!$A:$CC,BG$272,FALSE)/8,VLOOKUP(VLOOKUP($A175,csapatok!$A:$GR,BG$271,FALSE),'csapat-ranglista'!$A:$CC,BG$272,FALSE)/4),0)</f>
        <v>0</v>
      </c>
      <c r="BH175" s="226">
        <f>IFERROR(IF(RIGHT(VLOOKUP($A175,csapatok!$A:$GR,BH$271,FALSE),5)="Csere",VLOOKUP(LEFT(VLOOKUP($A175,csapatok!$A:$GR,BH$271,FALSE),LEN(VLOOKUP($A175,csapatok!$A:$GR,BH$271,FALSE))-6),'csapat-ranglista'!$A:$CC,BH$272,FALSE)/8,VLOOKUP(VLOOKUP($A175,csapatok!$A:$GR,BH$271,FALSE),'csapat-ranglista'!$A:$CC,BH$272,FALSE)/4),0)</f>
        <v>0</v>
      </c>
      <c r="BI175" s="226">
        <f>IFERROR(IF(RIGHT(VLOOKUP($A175,csapatok!$A:$GR,BI$271,FALSE),5)="Csere",VLOOKUP(LEFT(VLOOKUP($A175,csapatok!$A:$GR,BI$271,FALSE),LEN(VLOOKUP($A175,csapatok!$A:$GR,BI$271,FALSE))-6),'csapat-ranglista'!$A:$CC,BI$272,FALSE)/8,VLOOKUP(VLOOKUP($A175,csapatok!$A:$GR,BI$271,FALSE),'csapat-ranglista'!$A:$CC,BI$272,FALSE)/4),0)</f>
        <v>0</v>
      </c>
      <c r="BJ175" s="226">
        <f>IFERROR(IF(RIGHT(VLOOKUP($A175,csapatok!$A:$GR,BJ$271,FALSE),5)="Csere",VLOOKUP(LEFT(VLOOKUP($A175,csapatok!$A:$GR,BJ$271,FALSE),LEN(VLOOKUP($A175,csapatok!$A:$GR,BJ$271,FALSE))-6),'csapat-ranglista'!$A:$CC,BJ$272,FALSE)/8,VLOOKUP(VLOOKUP($A175,csapatok!$A:$GR,BJ$271,FALSE),'csapat-ranglista'!$A:$CC,BJ$272,FALSE)/4),0)</f>
        <v>0</v>
      </c>
      <c r="BK175" s="226">
        <f>IFERROR(IF(RIGHT(VLOOKUP($A175,csapatok!$A:$GR,BK$271,FALSE),5)="Csere",VLOOKUP(LEFT(VLOOKUP($A175,csapatok!$A:$GR,BK$271,FALSE),LEN(VLOOKUP($A175,csapatok!$A:$GR,BK$271,FALSE))-6),'csapat-ranglista'!$A:$CC,BK$272,FALSE)/8,VLOOKUP(VLOOKUP($A175,csapatok!$A:$GR,BK$271,FALSE),'csapat-ranglista'!$A:$CC,BK$272,FALSE)/4),0)</f>
        <v>0</v>
      </c>
      <c r="BL175" s="226">
        <f>IFERROR(IF(RIGHT(VLOOKUP($A175,csapatok!$A:$GR,BL$271,FALSE),5)="Csere",VLOOKUP(LEFT(VLOOKUP($A175,csapatok!$A:$GR,BL$271,FALSE),LEN(VLOOKUP($A175,csapatok!$A:$GR,BL$271,FALSE))-6),'csapat-ranglista'!$A:$CC,BL$272,FALSE)/8,VLOOKUP(VLOOKUP($A175,csapatok!$A:$GR,BL$271,FALSE),'csapat-ranglista'!$A:$CC,BL$272,FALSE)/4),0)</f>
        <v>0</v>
      </c>
      <c r="BM175" s="226">
        <f>IFERROR(IF(RIGHT(VLOOKUP($A175,csapatok!$A:$GR,BM$271,FALSE),5)="Csere",VLOOKUP(LEFT(VLOOKUP($A175,csapatok!$A:$GR,BM$271,FALSE),LEN(VLOOKUP($A175,csapatok!$A:$GR,BM$271,FALSE))-6),'csapat-ranglista'!$A:$CC,BM$272,FALSE)/8,VLOOKUP(VLOOKUP($A175,csapatok!$A:$GR,BM$271,FALSE),'csapat-ranglista'!$A:$CC,BM$272,FALSE)/4),0)</f>
        <v>0</v>
      </c>
      <c r="BN175" s="226">
        <f>IFERROR(IF(RIGHT(VLOOKUP($A175,csapatok!$A:$GR,BN$271,FALSE),5)="Csere",VLOOKUP(LEFT(VLOOKUP($A175,csapatok!$A:$GR,BN$271,FALSE),LEN(VLOOKUP($A175,csapatok!$A:$GR,BN$271,FALSE))-6),'csapat-ranglista'!$A:$CC,BN$272,FALSE)/8,VLOOKUP(VLOOKUP($A175,csapatok!$A:$GR,BN$271,FALSE),'csapat-ranglista'!$A:$CC,BN$272,FALSE)/4),0)</f>
        <v>0</v>
      </c>
      <c r="BO175" s="226">
        <f>IFERROR(IF(RIGHT(VLOOKUP($A175,csapatok!$A:$GR,BO$271,FALSE),5)="Csere",VLOOKUP(LEFT(VLOOKUP($A175,csapatok!$A:$GR,BO$271,FALSE),LEN(VLOOKUP($A175,csapatok!$A:$GR,BO$271,FALSE))-6),'csapat-ranglista'!$A:$CC,BO$272,FALSE)/8,VLOOKUP(VLOOKUP($A175,csapatok!$A:$GR,BO$271,FALSE),'csapat-ranglista'!$A:$CC,BO$272,FALSE)/4),0)</f>
        <v>0</v>
      </c>
      <c r="BP175" s="226">
        <f>IFERROR(IF(RIGHT(VLOOKUP($A175,csapatok!$A:$GR,BP$271,FALSE),5)="Csere",VLOOKUP(LEFT(VLOOKUP($A175,csapatok!$A:$GR,BP$271,FALSE),LEN(VLOOKUP($A175,csapatok!$A:$GR,BP$271,FALSE))-6),'csapat-ranglista'!$A:$CC,BP$272,FALSE)/8,VLOOKUP(VLOOKUP($A175,csapatok!$A:$GR,BP$271,FALSE),'csapat-ranglista'!$A:$CC,BP$272,FALSE)/4),0)</f>
        <v>0</v>
      </c>
      <c r="BQ175" s="226">
        <f>IFERROR(IF(RIGHT(VLOOKUP($A175,csapatok!$A:$GR,BQ$271,FALSE),5)="Csere",VLOOKUP(LEFT(VLOOKUP($A175,csapatok!$A:$GR,BQ$271,FALSE),LEN(VLOOKUP($A175,csapatok!$A:$GR,BQ$271,FALSE))-6),'csapat-ranglista'!$A:$CC,BQ$272,FALSE)/8,VLOOKUP(VLOOKUP($A175,csapatok!$A:$GR,BQ$271,FALSE),'csapat-ranglista'!$A:$CC,BQ$272,FALSE)/4),0)</f>
        <v>0</v>
      </c>
      <c r="BR175" s="226">
        <f>IFERROR(IF(RIGHT(VLOOKUP($A175,csapatok!$A:$GR,BR$271,FALSE),5)="Csere",VLOOKUP(LEFT(VLOOKUP($A175,csapatok!$A:$GR,BR$271,FALSE),LEN(VLOOKUP($A175,csapatok!$A:$GR,BR$271,FALSE))-6),'csapat-ranglista'!$A:$CC,BR$272,FALSE)/8,VLOOKUP(VLOOKUP($A175,csapatok!$A:$GR,BR$271,FALSE),'csapat-ranglista'!$A:$CC,BR$272,FALSE)/4),0)</f>
        <v>0</v>
      </c>
      <c r="BS175" s="226">
        <f>IFERROR(IF(RIGHT(VLOOKUP($A175,csapatok!$A:$GR,BS$271,FALSE),5)="Csere",VLOOKUP(LEFT(VLOOKUP($A175,csapatok!$A:$GR,BS$271,FALSE),LEN(VLOOKUP($A175,csapatok!$A:$GR,BS$271,FALSE))-6),'csapat-ranglista'!$A:$CC,BS$272,FALSE)/8,VLOOKUP(VLOOKUP($A175,csapatok!$A:$GR,BS$271,FALSE),'csapat-ranglista'!$A:$CC,BS$272,FALSE)/4),0)</f>
        <v>0</v>
      </c>
      <c r="BT175" s="226">
        <f>IFERROR(IF(RIGHT(VLOOKUP($A175,csapatok!$A:$GR,BT$271,FALSE),5)="Csere",VLOOKUP(LEFT(VLOOKUP($A175,csapatok!$A:$GR,BT$271,FALSE),LEN(VLOOKUP($A175,csapatok!$A:$GR,BT$271,FALSE))-6),'csapat-ranglista'!$A:$CC,BT$272,FALSE)/8,VLOOKUP(VLOOKUP($A175,csapatok!$A:$GR,BT$271,FALSE),'csapat-ranglista'!$A:$CC,BT$272,FALSE)/4),0)</f>
        <v>0</v>
      </c>
      <c r="BU175" s="226">
        <f>IFERROR(IF(RIGHT(VLOOKUP($A175,csapatok!$A:$GR,BU$271,FALSE),5)="Csere",VLOOKUP(LEFT(VLOOKUP($A175,csapatok!$A:$GR,BU$271,FALSE),LEN(VLOOKUP($A175,csapatok!$A:$GR,BU$271,FALSE))-6),'csapat-ranglista'!$A:$CC,BU$272,FALSE)/8,VLOOKUP(VLOOKUP($A175,csapatok!$A:$GR,BU$271,FALSE),'csapat-ranglista'!$A:$CC,BU$272,FALSE)/4),0)</f>
        <v>0</v>
      </c>
      <c r="BV175" s="226">
        <f>IFERROR(IF(RIGHT(VLOOKUP($A175,csapatok!$A:$GR,BV$271,FALSE),5)="Csere",VLOOKUP(LEFT(VLOOKUP($A175,csapatok!$A:$GR,BV$271,FALSE),LEN(VLOOKUP($A175,csapatok!$A:$GR,BV$271,FALSE))-6),'csapat-ranglista'!$A:$CC,BV$272,FALSE)/8,VLOOKUP(VLOOKUP($A175,csapatok!$A:$GR,BV$271,FALSE),'csapat-ranglista'!$A:$CC,BV$272,FALSE)/4),0)</f>
        <v>0</v>
      </c>
      <c r="BW175" s="226">
        <f>IFERROR(IF(RIGHT(VLOOKUP($A175,csapatok!$A:$GR,BW$271,FALSE),5)="Csere",VLOOKUP(LEFT(VLOOKUP($A175,csapatok!$A:$GR,BW$271,FALSE),LEN(VLOOKUP($A175,csapatok!$A:$GR,BW$271,FALSE))-6),'csapat-ranglista'!$A:$CC,BW$272,FALSE)/8,VLOOKUP(VLOOKUP($A175,csapatok!$A:$GR,BW$271,FALSE),'csapat-ranglista'!$A:$CC,BW$272,FALSE)/4),0)</f>
        <v>0</v>
      </c>
      <c r="BX175" s="226">
        <f>IFERROR(IF(RIGHT(VLOOKUP($A175,csapatok!$A:$GR,BX$271,FALSE),5)="Csere",VLOOKUP(LEFT(VLOOKUP($A175,csapatok!$A:$GR,BX$271,FALSE),LEN(VLOOKUP($A175,csapatok!$A:$GR,BX$271,FALSE))-6),'csapat-ranglista'!$A:$CC,BX$272,FALSE)/8,VLOOKUP(VLOOKUP($A175,csapatok!$A:$GR,BX$271,FALSE),'csapat-ranglista'!$A:$CC,BX$272,FALSE)/4),0)</f>
        <v>0</v>
      </c>
      <c r="BY175" s="226">
        <f>IFERROR(IF(RIGHT(VLOOKUP($A175,csapatok!$A:$GR,BY$271,FALSE),5)="Csere",VLOOKUP(LEFT(VLOOKUP($A175,csapatok!$A:$GR,BY$271,FALSE),LEN(VLOOKUP($A175,csapatok!$A:$GR,BY$271,FALSE))-6),'csapat-ranglista'!$A:$CC,BY$272,FALSE)/8,VLOOKUP(VLOOKUP($A175,csapatok!$A:$GR,BY$271,FALSE),'csapat-ranglista'!$A:$CC,BY$272,FALSE)/4),0)</f>
        <v>0</v>
      </c>
      <c r="BZ175" s="226">
        <f>IFERROR(IF(RIGHT(VLOOKUP($A175,csapatok!$A:$GR,BZ$271,FALSE),5)="Csere",VLOOKUP(LEFT(VLOOKUP($A175,csapatok!$A:$GR,BZ$271,FALSE),LEN(VLOOKUP($A175,csapatok!$A:$GR,BZ$271,FALSE))-6),'csapat-ranglista'!$A:$CC,BZ$272,FALSE)/8,VLOOKUP(VLOOKUP($A175,csapatok!$A:$GR,BZ$271,FALSE),'csapat-ranglista'!$A:$CC,BZ$272,FALSE)/4),0)</f>
        <v>0</v>
      </c>
      <c r="CA175" s="226">
        <f>IFERROR(IF(RIGHT(VLOOKUP($A175,csapatok!$A:$GR,CA$271,FALSE),5)="Csere",VLOOKUP(LEFT(VLOOKUP($A175,csapatok!$A:$GR,CA$271,FALSE),LEN(VLOOKUP($A175,csapatok!$A:$GR,CA$271,FALSE))-6),'csapat-ranglista'!$A:$CC,CA$272,FALSE)/8,VLOOKUP(VLOOKUP($A175,csapatok!$A:$GR,CA$271,FALSE),'csapat-ranglista'!$A:$CC,CA$272,FALSE)/4),0)</f>
        <v>0</v>
      </c>
      <c r="CB175" s="226">
        <f>IFERROR(IF(RIGHT(VLOOKUP($A175,csapatok!$A:$GR,CB$271,FALSE),5)="Csere",VLOOKUP(LEFT(VLOOKUP($A175,csapatok!$A:$GR,CB$271,FALSE),LEN(VLOOKUP($A175,csapatok!$A:$GR,CB$271,FALSE))-6),'csapat-ranglista'!$A:$CC,CB$272,FALSE)/8,VLOOKUP(VLOOKUP($A175,csapatok!$A:$GR,CB$271,FALSE),'csapat-ranglista'!$A:$CC,CB$272,FALSE)/4),0)</f>
        <v>0</v>
      </c>
      <c r="CC175" s="226">
        <f>IFERROR(IF(RIGHT(VLOOKUP($A175,csapatok!$A:$GR,CC$271,FALSE),5)="Csere",VLOOKUP(LEFT(VLOOKUP($A175,csapatok!$A:$GR,CC$271,FALSE),LEN(VLOOKUP($A175,csapatok!$A:$GR,CC$271,FALSE))-6),'csapat-ranglista'!$A:$CC,CC$272,FALSE)/8,VLOOKUP(VLOOKUP($A175,csapatok!$A:$GR,CC$271,FALSE),'csapat-ranglista'!$A:$CC,CC$272,FALSE)/4),0)</f>
        <v>0</v>
      </c>
      <c r="CD175" s="226">
        <f>IFERROR(IF(RIGHT(VLOOKUP($A175,csapatok!$A:$GR,CD$271,FALSE),5)="Csere",VLOOKUP(LEFT(VLOOKUP($A175,csapatok!$A:$GR,CD$271,FALSE),LEN(VLOOKUP($A175,csapatok!$A:$GR,CD$271,FALSE))-6),'csapat-ranglista'!$A:$CC,CD$272,FALSE)/8,VLOOKUP(VLOOKUP($A175,csapatok!$A:$GR,CD$271,FALSE),'csapat-ranglista'!$A:$CC,CD$272,FALSE)/4),0)</f>
        <v>0</v>
      </c>
      <c r="CE175" s="226">
        <f>IFERROR(IF(RIGHT(VLOOKUP($A175,csapatok!$A:$GR,CE$271,FALSE),5)="Csere",VLOOKUP(LEFT(VLOOKUP($A175,csapatok!$A:$GR,CE$271,FALSE),LEN(VLOOKUP($A175,csapatok!$A:$GR,CE$271,FALSE))-6),'csapat-ranglista'!$A:$CC,CE$272,FALSE)/8,VLOOKUP(VLOOKUP($A175,csapatok!$A:$GR,CE$271,FALSE),'csapat-ranglista'!$A:$CC,CE$272,FALSE)/4),0)</f>
        <v>0</v>
      </c>
      <c r="CF175" s="226">
        <f>IFERROR(IF(RIGHT(VLOOKUP($A175,csapatok!$A:$GR,CF$271,FALSE),5)="Csere",VLOOKUP(LEFT(VLOOKUP($A175,csapatok!$A:$GR,CF$271,FALSE),LEN(VLOOKUP($A175,csapatok!$A:$GR,CF$271,FALSE))-6),'csapat-ranglista'!$A:$CC,CF$272,FALSE)/8,VLOOKUP(VLOOKUP($A175,csapatok!$A:$GR,CF$271,FALSE),'csapat-ranglista'!$A:$CC,CF$272,FALSE)/4),0)</f>
        <v>0</v>
      </c>
      <c r="CG175" s="226">
        <f>IFERROR(IF(RIGHT(VLOOKUP($A175,csapatok!$A:$GR,CG$271,FALSE),5)="Csere",VLOOKUP(LEFT(VLOOKUP($A175,csapatok!$A:$GR,CG$271,FALSE),LEN(VLOOKUP($A175,csapatok!$A:$GR,CG$271,FALSE))-6),'csapat-ranglista'!$A:$CC,CG$272,FALSE)/8,VLOOKUP(VLOOKUP($A175,csapatok!$A:$GR,CG$271,FALSE),'csapat-ranglista'!$A:$CC,CG$272,FALSE)/4),0)</f>
        <v>0</v>
      </c>
      <c r="CH175" s="226">
        <f>IFERROR(IF(RIGHT(VLOOKUP($A175,csapatok!$A:$GR,CH$271,FALSE),5)="Csere",VLOOKUP(LEFT(VLOOKUP($A175,csapatok!$A:$GR,CH$271,FALSE),LEN(VLOOKUP($A175,csapatok!$A:$GR,CH$271,FALSE))-6),'csapat-ranglista'!$A:$CC,CH$272,FALSE)/8,VLOOKUP(VLOOKUP($A175,csapatok!$A:$GR,CH$271,FALSE),'csapat-ranglista'!$A:$CC,CH$272,FALSE)/4),0)</f>
        <v>0</v>
      </c>
      <c r="CI175" s="226">
        <f>IFERROR(IF(RIGHT(VLOOKUP($A175,csapatok!$A:$GR,CI$271,FALSE),5)="Csere",VLOOKUP(LEFT(VLOOKUP($A175,csapatok!$A:$GR,CI$271,FALSE),LEN(VLOOKUP($A175,csapatok!$A:$GR,CI$271,FALSE))-6),'csapat-ranglista'!$A:$CC,CI$272,FALSE)/8,VLOOKUP(VLOOKUP($A175,csapatok!$A:$GR,CI$271,FALSE),'csapat-ranglista'!$A:$CC,CI$272,FALSE)/4),0)</f>
        <v>0</v>
      </c>
      <c r="CJ175" s="227">
        <f>versenyek!$IQ$11*IFERROR(VLOOKUP(VLOOKUP($A175,versenyek!IP:IR,3,FALSE),szabalyok!$A$16:$B$23,2,FALSE)/4,0)</f>
        <v>0</v>
      </c>
      <c r="CK175" s="227">
        <f>versenyek!$IT$11*IFERROR(VLOOKUP(VLOOKUP($A175,versenyek!IS:IU,3,FALSE),szabalyok!$A$16:$B$23,2,FALSE)/4,0)</f>
        <v>0</v>
      </c>
      <c r="CL175" s="226"/>
      <c r="CM175" s="250">
        <f t="shared" si="6"/>
        <v>0</v>
      </c>
    </row>
    <row r="176" spans="1:91">
      <c r="A176" s="32" t="s">
        <v>297</v>
      </c>
      <c r="B176" s="2">
        <v>33055</v>
      </c>
      <c r="C176" s="133" t="str">
        <f t="shared" si="8"/>
        <v>ifi</v>
      </c>
      <c r="D176" s="32" t="s">
        <v>9</v>
      </c>
      <c r="E176" s="47">
        <v>0</v>
      </c>
      <c r="F176" s="32">
        <v>0</v>
      </c>
      <c r="G176" s="32">
        <v>0</v>
      </c>
      <c r="H176" s="32">
        <v>0</v>
      </c>
      <c r="I176" s="32">
        <v>0</v>
      </c>
      <c r="J176" s="32">
        <v>0</v>
      </c>
      <c r="K176" s="32">
        <v>0</v>
      </c>
      <c r="L176" s="32">
        <v>0</v>
      </c>
      <c r="M176" s="32">
        <v>0</v>
      </c>
      <c r="N176" s="32">
        <v>0</v>
      </c>
      <c r="O176" s="32">
        <v>0</v>
      </c>
      <c r="P176" s="32">
        <v>0</v>
      </c>
      <c r="Q176" s="32">
        <v>1.4439569751222083</v>
      </c>
      <c r="R176" s="32">
        <v>0</v>
      </c>
      <c r="S176" s="32">
        <v>0</v>
      </c>
      <c r="T176" s="32">
        <v>0</v>
      </c>
      <c r="U176" s="32">
        <v>0</v>
      </c>
      <c r="V176" s="32">
        <v>0</v>
      </c>
      <c r="W176" s="32">
        <v>0</v>
      </c>
      <c r="X176" s="32">
        <f>IFERROR(IF(RIGHT(VLOOKUP($A176,csapatok!$A:$BL,X$271,FALSE),5)="Csere",VLOOKUP(LEFT(VLOOKUP($A176,csapatok!$A:$BL,X$271,FALSE),LEN(VLOOKUP($A176,csapatok!$A:$BL,X$271,FALSE))-6),'csapat-ranglista'!$A:$CC,X$272,FALSE)/8,VLOOKUP(VLOOKUP($A176,csapatok!$A:$BL,X$271,FALSE),'csapat-ranglista'!$A:$CC,X$272,FALSE)/4),0)</f>
        <v>0</v>
      </c>
      <c r="Y176" s="32">
        <f>IFERROR(IF(RIGHT(VLOOKUP($A176,csapatok!$A:$BL,Y$271,FALSE),5)="Csere",VLOOKUP(LEFT(VLOOKUP($A176,csapatok!$A:$BL,Y$271,FALSE),LEN(VLOOKUP($A176,csapatok!$A:$BL,Y$271,FALSE))-6),'csapat-ranglista'!$A:$CC,Y$272,FALSE)/8,VLOOKUP(VLOOKUP($A176,csapatok!$A:$BL,Y$271,FALSE),'csapat-ranglista'!$A:$CC,Y$272,FALSE)/4),0)</f>
        <v>0</v>
      </c>
      <c r="Z176" s="32">
        <f>IFERROR(IF(RIGHT(VLOOKUP($A176,csapatok!$A:$BL,Z$271,FALSE),5)="Csere",VLOOKUP(LEFT(VLOOKUP($A176,csapatok!$A:$BL,Z$271,FALSE),LEN(VLOOKUP($A176,csapatok!$A:$BL,Z$271,FALSE))-6),'csapat-ranglista'!$A:$CC,Z$272,FALSE)/8,VLOOKUP(VLOOKUP($A176,csapatok!$A:$BL,Z$271,FALSE),'csapat-ranglista'!$A:$CC,Z$272,FALSE)/4),0)</f>
        <v>0</v>
      </c>
      <c r="AA176" s="32">
        <f>IFERROR(IF(RIGHT(VLOOKUP($A176,csapatok!$A:$BL,AA$271,FALSE),5)="Csere",VLOOKUP(LEFT(VLOOKUP($A176,csapatok!$A:$BL,AA$271,FALSE),LEN(VLOOKUP($A176,csapatok!$A:$BL,AA$271,FALSE))-6),'csapat-ranglista'!$A:$CC,AA$272,FALSE)/8,VLOOKUP(VLOOKUP($A176,csapatok!$A:$BL,AA$271,FALSE),'csapat-ranglista'!$A:$CC,AA$272,FALSE)/4),0)</f>
        <v>0</v>
      </c>
      <c r="AB176" s="226">
        <f>IFERROR(IF(RIGHT(VLOOKUP($A176,csapatok!$A:$BL,AB$271,FALSE),5)="Csere",VLOOKUP(LEFT(VLOOKUP($A176,csapatok!$A:$BL,AB$271,FALSE),LEN(VLOOKUP($A176,csapatok!$A:$BL,AB$271,FALSE))-6),'csapat-ranglista'!$A:$CC,AB$272,FALSE)/8,VLOOKUP(VLOOKUP($A176,csapatok!$A:$BL,AB$271,FALSE),'csapat-ranglista'!$A:$CC,AB$272,FALSE)/4),0)</f>
        <v>0</v>
      </c>
      <c r="AC176" s="226">
        <f>IFERROR(IF(RIGHT(VLOOKUP($A176,csapatok!$A:$BL,AC$271,FALSE),5)="Csere",VLOOKUP(LEFT(VLOOKUP($A176,csapatok!$A:$BL,AC$271,FALSE),LEN(VLOOKUP($A176,csapatok!$A:$BL,AC$271,FALSE))-6),'csapat-ranglista'!$A:$CC,AC$272,FALSE)/8,VLOOKUP(VLOOKUP($A176,csapatok!$A:$BL,AC$271,FALSE),'csapat-ranglista'!$A:$CC,AC$272,FALSE)/4),0)</f>
        <v>0</v>
      </c>
      <c r="AD176" s="226">
        <f>IFERROR(IF(RIGHT(VLOOKUP($A176,csapatok!$A:$BL,AD$271,FALSE),5)="Csere",VLOOKUP(LEFT(VLOOKUP($A176,csapatok!$A:$BL,AD$271,FALSE),LEN(VLOOKUP($A176,csapatok!$A:$BL,AD$271,FALSE))-6),'csapat-ranglista'!$A:$CC,AD$272,FALSE)/8,VLOOKUP(VLOOKUP($A176,csapatok!$A:$BL,AD$271,FALSE),'csapat-ranglista'!$A:$CC,AD$272,FALSE)/4),0)</f>
        <v>0</v>
      </c>
      <c r="AE176" s="226">
        <f>IFERROR(IF(RIGHT(VLOOKUP($A176,csapatok!$A:$BL,AE$271,FALSE),5)="Csere",VLOOKUP(LEFT(VLOOKUP($A176,csapatok!$A:$BL,AE$271,FALSE),LEN(VLOOKUP($A176,csapatok!$A:$BL,AE$271,FALSE))-6),'csapat-ranglista'!$A:$CC,AE$272,FALSE)/8,VLOOKUP(VLOOKUP($A176,csapatok!$A:$BL,AE$271,FALSE),'csapat-ranglista'!$A:$CC,AE$272,FALSE)/4),0)</f>
        <v>0</v>
      </c>
      <c r="AF176" s="226">
        <f>IFERROR(IF(RIGHT(VLOOKUP($A176,csapatok!$A:$BL,AF$271,FALSE),5)="Csere",VLOOKUP(LEFT(VLOOKUP($A176,csapatok!$A:$BL,AF$271,FALSE),LEN(VLOOKUP($A176,csapatok!$A:$BL,AF$271,FALSE))-6),'csapat-ranglista'!$A:$CC,AF$272,FALSE)/8,VLOOKUP(VLOOKUP($A176,csapatok!$A:$BL,AF$271,FALSE),'csapat-ranglista'!$A:$CC,AF$272,FALSE)/4),0)</f>
        <v>0</v>
      </c>
      <c r="AG176" s="226">
        <f>IFERROR(IF(RIGHT(VLOOKUP($A176,csapatok!$A:$BL,AG$271,FALSE),5)="Csere",VLOOKUP(LEFT(VLOOKUP($A176,csapatok!$A:$BL,AG$271,FALSE),LEN(VLOOKUP($A176,csapatok!$A:$BL,AG$271,FALSE))-6),'csapat-ranglista'!$A:$CC,AG$272,FALSE)/8,VLOOKUP(VLOOKUP($A176,csapatok!$A:$BL,AG$271,FALSE),'csapat-ranglista'!$A:$CC,AG$272,FALSE)/4),0)</f>
        <v>0</v>
      </c>
      <c r="AH176" s="226">
        <f>IFERROR(IF(RIGHT(VLOOKUP($A176,csapatok!$A:$BL,AH$271,FALSE),5)="Csere",VLOOKUP(LEFT(VLOOKUP($A176,csapatok!$A:$BL,AH$271,FALSE),LEN(VLOOKUP($A176,csapatok!$A:$BL,AH$271,FALSE))-6),'csapat-ranglista'!$A:$CC,AH$272,FALSE)/8,VLOOKUP(VLOOKUP($A176,csapatok!$A:$BL,AH$271,FALSE),'csapat-ranglista'!$A:$CC,AH$272,FALSE)/4),0)</f>
        <v>0</v>
      </c>
      <c r="AI176" s="226">
        <f>IFERROR(IF(RIGHT(VLOOKUP($A176,csapatok!$A:$BL,AI$271,FALSE),5)="Csere",VLOOKUP(LEFT(VLOOKUP($A176,csapatok!$A:$BL,AI$271,FALSE),LEN(VLOOKUP($A176,csapatok!$A:$BL,AI$271,FALSE))-6),'csapat-ranglista'!$A:$CC,AI$272,FALSE)/8,VLOOKUP(VLOOKUP($A176,csapatok!$A:$BL,AI$271,FALSE),'csapat-ranglista'!$A:$CC,AI$272,FALSE)/4),0)</f>
        <v>0</v>
      </c>
      <c r="AJ176" s="226">
        <f>IFERROR(IF(RIGHT(VLOOKUP($A176,csapatok!$A:$BL,AJ$271,FALSE),5)="Csere",VLOOKUP(LEFT(VLOOKUP($A176,csapatok!$A:$BL,AJ$271,FALSE),LEN(VLOOKUP($A176,csapatok!$A:$BL,AJ$271,FALSE))-6),'csapat-ranglista'!$A:$CC,AJ$272,FALSE)/8,VLOOKUP(VLOOKUP($A176,csapatok!$A:$BL,AJ$271,FALSE),'csapat-ranglista'!$A:$CC,AJ$272,FALSE)/2),0)</f>
        <v>0</v>
      </c>
      <c r="AK176" s="226">
        <f>IFERROR(IF(RIGHT(VLOOKUP($A176,csapatok!$A:$CN,AK$271,FALSE),5)="Csere",VLOOKUP(LEFT(VLOOKUP($A176,csapatok!$A:$CN,AK$271,FALSE),LEN(VLOOKUP($A176,csapatok!$A:$CN,AK$271,FALSE))-6),'csapat-ranglista'!$A:$CC,AK$272,FALSE)/8,VLOOKUP(VLOOKUP($A176,csapatok!$A:$CN,AK$271,FALSE),'csapat-ranglista'!$A:$CC,AK$272,FALSE)/4),0)</f>
        <v>0</v>
      </c>
      <c r="AL176" s="226">
        <f>IFERROR(IF(RIGHT(VLOOKUP($A176,csapatok!$A:$CN,AL$271,FALSE),5)="Csere",VLOOKUP(LEFT(VLOOKUP($A176,csapatok!$A:$CN,AL$271,FALSE),LEN(VLOOKUP($A176,csapatok!$A:$CN,AL$271,FALSE))-6),'csapat-ranglista'!$A:$CC,AL$272,FALSE)/8,VLOOKUP(VLOOKUP($A176,csapatok!$A:$CN,AL$271,FALSE),'csapat-ranglista'!$A:$CC,AL$272,FALSE)/4),0)</f>
        <v>0</v>
      </c>
      <c r="AM176" s="226">
        <f>IFERROR(IF(RIGHT(VLOOKUP($A176,csapatok!$A:$CN,AM$271,FALSE),5)="Csere",VLOOKUP(LEFT(VLOOKUP($A176,csapatok!$A:$CN,AM$271,FALSE),LEN(VLOOKUP($A176,csapatok!$A:$CN,AM$271,FALSE))-6),'csapat-ranglista'!$A:$CC,AM$272,FALSE)/8,VLOOKUP(VLOOKUP($A176,csapatok!$A:$CN,AM$271,FALSE),'csapat-ranglista'!$A:$CC,AM$272,FALSE)/4),0)</f>
        <v>0</v>
      </c>
      <c r="AN176" s="226">
        <f>IFERROR(IF(RIGHT(VLOOKUP($A176,csapatok!$A:$CN,AN$271,FALSE),5)="Csere",VLOOKUP(LEFT(VLOOKUP($A176,csapatok!$A:$CN,AN$271,FALSE),LEN(VLOOKUP($A176,csapatok!$A:$CN,AN$271,FALSE))-6),'csapat-ranglista'!$A:$CC,AN$272,FALSE)/8,VLOOKUP(VLOOKUP($A176,csapatok!$A:$CN,AN$271,FALSE),'csapat-ranglista'!$A:$CC,AN$272,FALSE)/4),0)</f>
        <v>0</v>
      </c>
      <c r="AO176" s="226">
        <f>IFERROR(IF(RIGHT(VLOOKUP($A176,csapatok!$A:$CN,AO$271,FALSE),5)="Csere",VLOOKUP(LEFT(VLOOKUP($A176,csapatok!$A:$CN,AO$271,FALSE),LEN(VLOOKUP($A176,csapatok!$A:$CN,AO$271,FALSE))-6),'csapat-ranglista'!$A:$CC,AO$272,FALSE)/8,VLOOKUP(VLOOKUP($A176,csapatok!$A:$CN,AO$271,FALSE),'csapat-ranglista'!$A:$CC,AO$272,FALSE)/4),0)</f>
        <v>0</v>
      </c>
      <c r="AP176" s="226">
        <f>IFERROR(IF(RIGHT(VLOOKUP($A176,csapatok!$A:$CN,AP$271,FALSE),5)="Csere",VLOOKUP(LEFT(VLOOKUP($A176,csapatok!$A:$CN,AP$271,FALSE),LEN(VLOOKUP($A176,csapatok!$A:$CN,AP$271,FALSE))-6),'csapat-ranglista'!$A:$CC,AP$272,FALSE)/8,VLOOKUP(VLOOKUP($A176,csapatok!$A:$CN,AP$271,FALSE),'csapat-ranglista'!$A:$CC,AP$272,FALSE)/4),0)</f>
        <v>0</v>
      </c>
      <c r="AQ176" s="226">
        <f>IFERROR(IF(RIGHT(VLOOKUP($A176,csapatok!$A:$CN,AQ$271,FALSE),5)="Csere",VLOOKUP(LEFT(VLOOKUP($A176,csapatok!$A:$CN,AQ$271,FALSE),LEN(VLOOKUP($A176,csapatok!$A:$CN,AQ$271,FALSE))-6),'csapat-ranglista'!$A:$CC,AQ$272,FALSE)/8,VLOOKUP(VLOOKUP($A176,csapatok!$A:$CN,AQ$271,FALSE),'csapat-ranglista'!$A:$CC,AQ$272,FALSE)/4),0)</f>
        <v>0</v>
      </c>
      <c r="AR176" s="226">
        <f>IFERROR(IF(RIGHT(VLOOKUP($A176,csapatok!$A:$CN,AR$271,FALSE),5)="Csere",VLOOKUP(LEFT(VLOOKUP($A176,csapatok!$A:$CN,AR$271,FALSE),LEN(VLOOKUP($A176,csapatok!$A:$CN,AR$271,FALSE))-6),'csapat-ranglista'!$A:$CC,AR$272,FALSE)/8,VLOOKUP(VLOOKUP($A176,csapatok!$A:$CN,AR$271,FALSE),'csapat-ranglista'!$A:$CC,AR$272,FALSE)/4),0)</f>
        <v>0</v>
      </c>
      <c r="AS176" s="226">
        <f>IFERROR(IF(RIGHT(VLOOKUP($A176,csapatok!$A:$CN,AS$271,FALSE),5)="Csere",VLOOKUP(LEFT(VLOOKUP($A176,csapatok!$A:$CN,AS$271,FALSE),LEN(VLOOKUP($A176,csapatok!$A:$CN,AS$271,FALSE))-6),'csapat-ranglista'!$A:$CC,AS$272,FALSE)/8,VLOOKUP(VLOOKUP($A176,csapatok!$A:$CN,AS$271,FALSE),'csapat-ranglista'!$A:$CC,AS$272,FALSE)/4),0)</f>
        <v>0</v>
      </c>
      <c r="AT176" s="226">
        <f>IFERROR(IF(RIGHT(VLOOKUP($A176,csapatok!$A:$CN,AT$271,FALSE),5)="Csere",VLOOKUP(LEFT(VLOOKUP($A176,csapatok!$A:$CN,AT$271,FALSE),LEN(VLOOKUP($A176,csapatok!$A:$CN,AT$271,FALSE))-6),'csapat-ranglista'!$A:$CC,AT$272,FALSE)/8,VLOOKUP(VLOOKUP($A176,csapatok!$A:$CN,AT$271,FALSE),'csapat-ranglista'!$A:$CC,AT$272,FALSE)/4),0)</f>
        <v>0</v>
      </c>
      <c r="AU176" s="226">
        <f>IFERROR(IF(RIGHT(VLOOKUP($A176,csapatok!$A:$CN,AU$271,FALSE),5)="Csere",VLOOKUP(LEFT(VLOOKUP($A176,csapatok!$A:$CN,AU$271,FALSE),LEN(VLOOKUP($A176,csapatok!$A:$CN,AU$271,FALSE))-6),'csapat-ranglista'!$A:$CC,AU$272,FALSE)/8,VLOOKUP(VLOOKUP($A176,csapatok!$A:$CN,AU$271,FALSE),'csapat-ranglista'!$A:$CC,AU$272,FALSE)/4),0)</f>
        <v>0</v>
      </c>
      <c r="AV176" s="226">
        <f>IFERROR(IF(RIGHT(VLOOKUP($A176,csapatok!$A:$CN,AV$271,FALSE),5)="Csere",VLOOKUP(LEFT(VLOOKUP($A176,csapatok!$A:$CN,AV$271,FALSE),LEN(VLOOKUP($A176,csapatok!$A:$CN,AV$271,FALSE))-6),'csapat-ranglista'!$A:$CC,AV$272,FALSE)/8,VLOOKUP(VLOOKUP($A176,csapatok!$A:$CN,AV$271,FALSE),'csapat-ranglista'!$A:$CC,AV$272,FALSE)/4),0)</f>
        <v>0</v>
      </c>
      <c r="AW176" s="226">
        <f>IFERROR(IF(RIGHT(VLOOKUP($A176,csapatok!$A:$CN,AW$271,FALSE),5)="Csere",VLOOKUP(LEFT(VLOOKUP($A176,csapatok!$A:$CN,AW$271,FALSE),LEN(VLOOKUP($A176,csapatok!$A:$CN,AW$271,FALSE))-6),'csapat-ranglista'!$A:$CC,AW$272,FALSE)/8,VLOOKUP(VLOOKUP($A176,csapatok!$A:$CN,AW$271,FALSE),'csapat-ranglista'!$A:$CC,AW$272,FALSE)/4),0)</f>
        <v>0</v>
      </c>
      <c r="AX176" s="226">
        <f>IFERROR(IF(RIGHT(VLOOKUP($A176,csapatok!$A:$CN,AX$271,FALSE),5)="Csere",VLOOKUP(LEFT(VLOOKUP($A176,csapatok!$A:$CN,AX$271,FALSE),LEN(VLOOKUP($A176,csapatok!$A:$CN,AX$271,FALSE))-6),'csapat-ranglista'!$A:$CC,AX$272,FALSE)/8,VLOOKUP(VLOOKUP($A176,csapatok!$A:$CN,AX$271,FALSE),'csapat-ranglista'!$A:$CC,AX$272,FALSE)/4),0)</f>
        <v>0</v>
      </c>
      <c r="AY176" s="226">
        <f>IFERROR(IF(RIGHT(VLOOKUP($A176,csapatok!$A:$GR,AY$271,FALSE),5)="Csere",VLOOKUP(LEFT(VLOOKUP($A176,csapatok!$A:$GR,AY$271,FALSE),LEN(VLOOKUP($A176,csapatok!$A:$GR,AY$271,FALSE))-6),'csapat-ranglista'!$A:$CC,AY$272,FALSE)/8,VLOOKUP(VLOOKUP($A176,csapatok!$A:$GR,AY$271,FALSE),'csapat-ranglista'!$A:$CC,AY$272,FALSE)/4),0)</f>
        <v>0</v>
      </c>
      <c r="AZ176" s="226">
        <f>IFERROR(IF(RIGHT(VLOOKUP($A176,csapatok!$A:$GR,AZ$271,FALSE),5)="Csere",VLOOKUP(LEFT(VLOOKUP($A176,csapatok!$A:$GR,AZ$271,FALSE),LEN(VLOOKUP($A176,csapatok!$A:$GR,AZ$271,FALSE))-6),'csapat-ranglista'!$A:$CC,AZ$272,FALSE)/8,VLOOKUP(VLOOKUP($A176,csapatok!$A:$GR,AZ$271,FALSE),'csapat-ranglista'!$A:$CC,AZ$272,FALSE)/4),0)</f>
        <v>0</v>
      </c>
      <c r="BA176" s="226">
        <f>IFERROR(IF(RIGHT(VLOOKUP($A176,csapatok!$A:$GR,BA$271,FALSE),5)="Csere",VLOOKUP(LEFT(VLOOKUP($A176,csapatok!$A:$GR,BA$271,FALSE),LEN(VLOOKUP($A176,csapatok!$A:$GR,BA$271,FALSE))-6),'csapat-ranglista'!$A:$CC,BA$272,FALSE)/8,VLOOKUP(VLOOKUP($A176,csapatok!$A:$GR,BA$271,FALSE),'csapat-ranglista'!$A:$CC,BA$272,FALSE)/4),0)</f>
        <v>0</v>
      </c>
      <c r="BB176" s="226">
        <f>IFERROR(IF(RIGHT(VLOOKUP($A176,csapatok!$A:$GR,BB$271,FALSE),5)="Csere",VLOOKUP(LEFT(VLOOKUP($A176,csapatok!$A:$GR,BB$271,FALSE),LEN(VLOOKUP($A176,csapatok!$A:$GR,BB$271,FALSE))-6),'csapat-ranglista'!$A:$CC,BB$272,FALSE)/8,VLOOKUP(VLOOKUP($A176,csapatok!$A:$GR,BB$271,FALSE),'csapat-ranglista'!$A:$CC,BB$272,FALSE)/4),0)</f>
        <v>0</v>
      </c>
      <c r="BC176" s="227">
        <f>versenyek!$ES$11*IFERROR(VLOOKUP(VLOOKUP($A176,versenyek!ER:ET,3,FALSE),szabalyok!$A$16:$B$23,2,FALSE)/4,0)</f>
        <v>0</v>
      </c>
      <c r="BD176" s="227">
        <f>versenyek!$EV$11*IFERROR(VLOOKUP(VLOOKUP($A176,versenyek!EU:EW,3,FALSE),szabalyok!$A$16:$B$23,2,FALSE)/4,0)</f>
        <v>0</v>
      </c>
      <c r="BE176" s="226">
        <f>IFERROR(IF(RIGHT(VLOOKUP($A176,csapatok!$A:$GR,BE$271,FALSE),5)="Csere",VLOOKUP(LEFT(VLOOKUP($A176,csapatok!$A:$GR,BE$271,FALSE),LEN(VLOOKUP($A176,csapatok!$A:$GR,BE$271,FALSE))-6),'csapat-ranglista'!$A:$CC,BE$272,FALSE)/8,VLOOKUP(VLOOKUP($A176,csapatok!$A:$GR,BE$271,FALSE),'csapat-ranglista'!$A:$CC,BE$272,FALSE)/4),0)</f>
        <v>0</v>
      </c>
      <c r="BF176" s="226">
        <f>IFERROR(IF(RIGHT(VLOOKUP($A176,csapatok!$A:$GR,BF$271,FALSE),5)="Csere",VLOOKUP(LEFT(VLOOKUP($A176,csapatok!$A:$GR,BF$271,FALSE),LEN(VLOOKUP($A176,csapatok!$A:$GR,BF$271,FALSE))-6),'csapat-ranglista'!$A:$CC,BF$272,FALSE)/8,VLOOKUP(VLOOKUP($A176,csapatok!$A:$GR,BF$271,FALSE),'csapat-ranglista'!$A:$CC,BF$272,FALSE)/4),0)</f>
        <v>0</v>
      </c>
      <c r="BG176" s="226">
        <f>IFERROR(IF(RIGHT(VLOOKUP($A176,csapatok!$A:$GR,BG$271,FALSE),5)="Csere",VLOOKUP(LEFT(VLOOKUP($A176,csapatok!$A:$GR,BG$271,FALSE),LEN(VLOOKUP($A176,csapatok!$A:$GR,BG$271,FALSE))-6),'csapat-ranglista'!$A:$CC,BG$272,FALSE)/8,VLOOKUP(VLOOKUP($A176,csapatok!$A:$GR,BG$271,FALSE),'csapat-ranglista'!$A:$CC,BG$272,FALSE)/4),0)</f>
        <v>0</v>
      </c>
      <c r="BH176" s="226">
        <f>IFERROR(IF(RIGHT(VLOOKUP($A176,csapatok!$A:$GR,BH$271,FALSE),5)="Csere",VLOOKUP(LEFT(VLOOKUP($A176,csapatok!$A:$GR,BH$271,FALSE),LEN(VLOOKUP($A176,csapatok!$A:$GR,BH$271,FALSE))-6),'csapat-ranglista'!$A:$CC,BH$272,FALSE)/8,VLOOKUP(VLOOKUP($A176,csapatok!$A:$GR,BH$271,FALSE),'csapat-ranglista'!$A:$CC,BH$272,FALSE)/4),0)</f>
        <v>0</v>
      </c>
      <c r="BI176" s="226">
        <f>IFERROR(IF(RIGHT(VLOOKUP($A176,csapatok!$A:$GR,BI$271,FALSE),5)="Csere",VLOOKUP(LEFT(VLOOKUP($A176,csapatok!$A:$GR,BI$271,FALSE),LEN(VLOOKUP($A176,csapatok!$A:$GR,BI$271,FALSE))-6),'csapat-ranglista'!$A:$CC,BI$272,FALSE)/8,VLOOKUP(VLOOKUP($A176,csapatok!$A:$GR,BI$271,FALSE),'csapat-ranglista'!$A:$CC,BI$272,FALSE)/4),0)</f>
        <v>0</v>
      </c>
      <c r="BJ176" s="226">
        <f>IFERROR(IF(RIGHT(VLOOKUP($A176,csapatok!$A:$GR,BJ$271,FALSE),5)="Csere",VLOOKUP(LEFT(VLOOKUP($A176,csapatok!$A:$GR,BJ$271,FALSE),LEN(VLOOKUP($A176,csapatok!$A:$GR,BJ$271,FALSE))-6),'csapat-ranglista'!$A:$CC,BJ$272,FALSE)/8,VLOOKUP(VLOOKUP($A176,csapatok!$A:$GR,BJ$271,FALSE),'csapat-ranglista'!$A:$CC,BJ$272,FALSE)/4),0)</f>
        <v>0</v>
      </c>
      <c r="BK176" s="226">
        <f>IFERROR(IF(RIGHT(VLOOKUP($A176,csapatok!$A:$GR,BK$271,FALSE),5)="Csere",VLOOKUP(LEFT(VLOOKUP($A176,csapatok!$A:$GR,BK$271,FALSE),LEN(VLOOKUP($A176,csapatok!$A:$GR,BK$271,FALSE))-6),'csapat-ranglista'!$A:$CC,BK$272,FALSE)/8,VLOOKUP(VLOOKUP($A176,csapatok!$A:$GR,BK$271,FALSE),'csapat-ranglista'!$A:$CC,BK$272,FALSE)/4),0)</f>
        <v>0</v>
      </c>
      <c r="BL176" s="226">
        <f>IFERROR(IF(RIGHT(VLOOKUP($A176,csapatok!$A:$GR,BL$271,FALSE),5)="Csere",VLOOKUP(LEFT(VLOOKUP($A176,csapatok!$A:$GR,BL$271,FALSE),LEN(VLOOKUP($A176,csapatok!$A:$GR,BL$271,FALSE))-6),'csapat-ranglista'!$A:$CC,BL$272,FALSE)/8,VLOOKUP(VLOOKUP($A176,csapatok!$A:$GR,BL$271,FALSE),'csapat-ranglista'!$A:$CC,BL$272,FALSE)/4),0)</f>
        <v>0</v>
      </c>
      <c r="BM176" s="226">
        <f>IFERROR(IF(RIGHT(VLOOKUP($A176,csapatok!$A:$GR,BM$271,FALSE),5)="Csere",VLOOKUP(LEFT(VLOOKUP($A176,csapatok!$A:$GR,BM$271,FALSE),LEN(VLOOKUP($A176,csapatok!$A:$GR,BM$271,FALSE))-6),'csapat-ranglista'!$A:$CC,BM$272,FALSE)/8,VLOOKUP(VLOOKUP($A176,csapatok!$A:$GR,BM$271,FALSE),'csapat-ranglista'!$A:$CC,BM$272,FALSE)/4),0)</f>
        <v>0</v>
      </c>
      <c r="BN176" s="226">
        <f>IFERROR(IF(RIGHT(VLOOKUP($A176,csapatok!$A:$GR,BN$271,FALSE),5)="Csere",VLOOKUP(LEFT(VLOOKUP($A176,csapatok!$A:$GR,BN$271,FALSE),LEN(VLOOKUP($A176,csapatok!$A:$GR,BN$271,FALSE))-6),'csapat-ranglista'!$A:$CC,BN$272,FALSE)/8,VLOOKUP(VLOOKUP($A176,csapatok!$A:$GR,BN$271,FALSE),'csapat-ranglista'!$A:$CC,BN$272,FALSE)/4),0)</f>
        <v>0</v>
      </c>
      <c r="BO176" s="226">
        <f>IFERROR(IF(RIGHT(VLOOKUP($A176,csapatok!$A:$GR,BO$271,FALSE),5)="Csere",VLOOKUP(LEFT(VLOOKUP($A176,csapatok!$A:$GR,BO$271,FALSE),LEN(VLOOKUP($A176,csapatok!$A:$GR,BO$271,FALSE))-6),'csapat-ranglista'!$A:$CC,BO$272,FALSE)/8,VLOOKUP(VLOOKUP($A176,csapatok!$A:$GR,BO$271,FALSE),'csapat-ranglista'!$A:$CC,BO$272,FALSE)/4),0)</f>
        <v>0</v>
      </c>
      <c r="BP176" s="226">
        <f>IFERROR(IF(RIGHT(VLOOKUP($A176,csapatok!$A:$GR,BP$271,FALSE),5)="Csere",VLOOKUP(LEFT(VLOOKUP($A176,csapatok!$A:$GR,BP$271,FALSE),LEN(VLOOKUP($A176,csapatok!$A:$GR,BP$271,FALSE))-6),'csapat-ranglista'!$A:$CC,BP$272,FALSE)/8,VLOOKUP(VLOOKUP($A176,csapatok!$A:$GR,BP$271,FALSE),'csapat-ranglista'!$A:$CC,BP$272,FALSE)/4),0)</f>
        <v>0</v>
      </c>
      <c r="BQ176" s="226">
        <f>IFERROR(IF(RIGHT(VLOOKUP($A176,csapatok!$A:$GR,BQ$271,FALSE),5)="Csere",VLOOKUP(LEFT(VLOOKUP($A176,csapatok!$A:$GR,BQ$271,FALSE),LEN(VLOOKUP($A176,csapatok!$A:$GR,BQ$271,FALSE))-6),'csapat-ranglista'!$A:$CC,BQ$272,FALSE)/8,VLOOKUP(VLOOKUP($A176,csapatok!$A:$GR,BQ$271,FALSE),'csapat-ranglista'!$A:$CC,BQ$272,FALSE)/4),0)</f>
        <v>0</v>
      </c>
      <c r="BR176" s="226">
        <f>IFERROR(IF(RIGHT(VLOOKUP($A176,csapatok!$A:$GR,BR$271,FALSE),5)="Csere",VLOOKUP(LEFT(VLOOKUP($A176,csapatok!$A:$GR,BR$271,FALSE),LEN(VLOOKUP($A176,csapatok!$A:$GR,BR$271,FALSE))-6),'csapat-ranglista'!$A:$CC,BR$272,FALSE)/8,VLOOKUP(VLOOKUP($A176,csapatok!$A:$GR,BR$271,FALSE),'csapat-ranglista'!$A:$CC,BR$272,FALSE)/4),0)</f>
        <v>0</v>
      </c>
      <c r="BS176" s="226">
        <f>IFERROR(IF(RIGHT(VLOOKUP($A176,csapatok!$A:$GR,BS$271,FALSE),5)="Csere",VLOOKUP(LEFT(VLOOKUP($A176,csapatok!$A:$GR,BS$271,FALSE),LEN(VLOOKUP($A176,csapatok!$A:$GR,BS$271,FALSE))-6),'csapat-ranglista'!$A:$CC,BS$272,FALSE)/8,VLOOKUP(VLOOKUP($A176,csapatok!$A:$GR,BS$271,FALSE),'csapat-ranglista'!$A:$CC,BS$272,FALSE)/4),0)</f>
        <v>0</v>
      </c>
      <c r="BT176" s="226">
        <f>IFERROR(IF(RIGHT(VLOOKUP($A176,csapatok!$A:$GR,BT$271,FALSE),5)="Csere",VLOOKUP(LEFT(VLOOKUP($A176,csapatok!$A:$GR,BT$271,FALSE),LEN(VLOOKUP($A176,csapatok!$A:$GR,BT$271,FALSE))-6),'csapat-ranglista'!$A:$CC,BT$272,FALSE)/8,VLOOKUP(VLOOKUP($A176,csapatok!$A:$GR,BT$271,FALSE),'csapat-ranglista'!$A:$CC,BT$272,FALSE)/4),0)</f>
        <v>0</v>
      </c>
      <c r="BU176" s="226">
        <f>IFERROR(IF(RIGHT(VLOOKUP($A176,csapatok!$A:$GR,BU$271,FALSE),5)="Csere",VLOOKUP(LEFT(VLOOKUP($A176,csapatok!$A:$GR,BU$271,FALSE),LEN(VLOOKUP($A176,csapatok!$A:$GR,BU$271,FALSE))-6),'csapat-ranglista'!$A:$CC,BU$272,FALSE)/8,VLOOKUP(VLOOKUP($A176,csapatok!$A:$GR,BU$271,FALSE),'csapat-ranglista'!$A:$CC,BU$272,FALSE)/4),0)</f>
        <v>0</v>
      </c>
      <c r="BV176" s="226">
        <f>IFERROR(IF(RIGHT(VLOOKUP($A176,csapatok!$A:$GR,BV$271,FALSE),5)="Csere",VLOOKUP(LEFT(VLOOKUP($A176,csapatok!$A:$GR,BV$271,FALSE),LEN(VLOOKUP($A176,csapatok!$A:$GR,BV$271,FALSE))-6),'csapat-ranglista'!$A:$CC,BV$272,FALSE)/8,VLOOKUP(VLOOKUP($A176,csapatok!$A:$GR,BV$271,FALSE),'csapat-ranglista'!$A:$CC,BV$272,FALSE)/4),0)</f>
        <v>0</v>
      </c>
      <c r="BW176" s="226">
        <f>IFERROR(IF(RIGHT(VLOOKUP($A176,csapatok!$A:$GR,BW$271,FALSE),5)="Csere",VLOOKUP(LEFT(VLOOKUP($A176,csapatok!$A:$GR,BW$271,FALSE),LEN(VLOOKUP($A176,csapatok!$A:$GR,BW$271,FALSE))-6),'csapat-ranglista'!$A:$CC,BW$272,FALSE)/8,VLOOKUP(VLOOKUP($A176,csapatok!$A:$GR,BW$271,FALSE),'csapat-ranglista'!$A:$CC,BW$272,FALSE)/4),0)</f>
        <v>0</v>
      </c>
      <c r="BX176" s="226">
        <f>IFERROR(IF(RIGHT(VLOOKUP($A176,csapatok!$A:$GR,BX$271,FALSE),5)="Csere",VLOOKUP(LEFT(VLOOKUP($A176,csapatok!$A:$GR,BX$271,FALSE),LEN(VLOOKUP($A176,csapatok!$A:$GR,BX$271,FALSE))-6),'csapat-ranglista'!$A:$CC,BX$272,FALSE)/8,VLOOKUP(VLOOKUP($A176,csapatok!$A:$GR,BX$271,FALSE),'csapat-ranglista'!$A:$CC,BX$272,FALSE)/4),0)</f>
        <v>0</v>
      </c>
      <c r="BY176" s="226">
        <f>IFERROR(IF(RIGHT(VLOOKUP($A176,csapatok!$A:$GR,BY$271,FALSE),5)="Csere",VLOOKUP(LEFT(VLOOKUP($A176,csapatok!$A:$GR,BY$271,FALSE),LEN(VLOOKUP($A176,csapatok!$A:$GR,BY$271,FALSE))-6),'csapat-ranglista'!$A:$CC,BY$272,FALSE)/8,VLOOKUP(VLOOKUP($A176,csapatok!$A:$GR,BY$271,FALSE),'csapat-ranglista'!$A:$CC,BY$272,FALSE)/4),0)</f>
        <v>0</v>
      </c>
      <c r="BZ176" s="226">
        <f>IFERROR(IF(RIGHT(VLOOKUP($A176,csapatok!$A:$GR,BZ$271,FALSE),5)="Csere",VLOOKUP(LEFT(VLOOKUP($A176,csapatok!$A:$GR,BZ$271,FALSE),LEN(VLOOKUP($A176,csapatok!$A:$GR,BZ$271,FALSE))-6),'csapat-ranglista'!$A:$CC,BZ$272,FALSE)/8,VLOOKUP(VLOOKUP($A176,csapatok!$A:$GR,BZ$271,FALSE),'csapat-ranglista'!$A:$CC,BZ$272,FALSE)/4),0)</f>
        <v>0</v>
      </c>
      <c r="CA176" s="226">
        <f>IFERROR(IF(RIGHT(VLOOKUP($A176,csapatok!$A:$GR,CA$271,FALSE),5)="Csere",VLOOKUP(LEFT(VLOOKUP($A176,csapatok!$A:$GR,CA$271,FALSE),LEN(VLOOKUP($A176,csapatok!$A:$GR,CA$271,FALSE))-6),'csapat-ranglista'!$A:$CC,CA$272,FALSE)/8,VLOOKUP(VLOOKUP($A176,csapatok!$A:$GR,CA$271,FALSE),'csapat-ranglista'!$A:$CC,CA$272,FALSE)/4),0)</f>
        <v>0</v>
      </c>
      <c r="CB176" s="226">
        <f>IFERROR(IF(RIGHT(VLOOKUP($A176,csapatok!$A:$GR,CB$271,FALSE),5)="Csere",VLOOKUP(LEFT(VLOOKUP($A176,csapatok!$A:$GR,CB$271,FALSE),LEN(VLOOKUP($A176,csapatok!$A:$GR,CB$271,FALSE))-6),'csapat-ranglista'!$A:$CC,CB$272,FALSE)/8,VLOOKUP(VLOOKUP($A176,csapatok!$A:$GR,CB$271,FALSE),'csapat-ranglista'!$A:$CC,CB$272,FALSE)/4),0)</f>
        <v>0</v>
      </c>
      <c r="CC176" s="226">
        <f>IFERROR(IF(RIGHT(VLOOKUP($A176,csapatok!$A:$GR,CC$271,FALSE),5)="Csere",VLOOKUP(LEFT(VLOOKUP($A176,csapatok!$A:$GR,CC$271,FALSE),LEN(VLOOKUP($A176,csapatok!$A:$GR,CC$271,FALSE))-6),'csapat-ranglista'!$A:$CC,CC$272,FALSE)/8,VLOOKUP(VLOOKUP($A176,csapatok!$A:$GR,CC$271,FALSE),'csapat-ranglista'!$A:$CC,CC$272,FALSE)/4),0)</f>
        <v>0</v>
      </c>
      <c r="CD176" s="226">
        <f>IFERROR(IF(RIGHT(VLOOKUP($A176,csapatok!$A:$GR,CD$271,FALSE),5)="Csere",VLOOKUP(LEFT(VLOOKUP($A176,csapatok!$A:$GR,CD$271,FALSE),LEN(VLOOKUP($A176,csapatok!$A:$GR,CD$271,FALSE))-6),'csapat-ranglista'!$A:$CC,CD$272,FALSE)/8,VLOOKUP(VLOOKUP($A176,csapatok!$A:$GR,CD$271,FALSE),'csapat-ranglista'!$A:$CC,CD$272,FALSE)/4),0)</f>
        <v>0</v>
      </c>
      <c r="CE176" s="226">
        <f>IFERROR(IF(RIGHT(VLOOKUP($A176,csapatok!$A:$GR,CE$271,FALSE),5)="Csere",VLOOKUP(LEFT(VLOOKUP($A176,csapatok!$A:$GR,CE$271,FALSE),LEN(VLOOKUP($A176,csapatok!$A:$GR,CE$271,FALSE))-6),'csapat-ranglista'!$A:$CC,CE$272,FALSE)/8,VLOOKUP(VLOOKUP($A176,csapatok!$A:$GR,CE$271,FALSE),'csapat-ranglista'!$A:$CC,CE$272,FALSE)/4),0)</f>
        <v>0</v>
      </c>
      <c r="CF176" s="226">
        <f>IFERROR(IF(RIGHT(VLOOKUP($A176,csapatok!$A:$GR,CF$271,FALSE),5)="Csere",VLOOKUP(LEFT(VLOOKUP($A176,csapatok!$A:$GR,CF$271,FALSE),LEN(VLOOKUP($A176,csapatok!$A:$GR,CF$271,FALSE))-6),'csapat-ranglista'!$A:$CC,CF$272,FALSE)/8,VLOOKUP(VLOOKUP($A176,csapatok!$A:$GR,CF$271,FALSE),'csapat-ranglista'!$A:$CC,CF$272,FALSE)/4),0)</f>
        <v>0</v>
      </c>
      <c r="CG176" s="226">
        <f>IFERROR(IF(RIGHT(VLOOKUP($A176,csapatok!$A:$GR,CG$271,FALSE),5)="Csere",VLOOKUP(LEFT(VLOOKUP($A176,csapatok!$A:$GR,CG$271,FALSE),LEN(VLOOKUP($A176,csapatok!$A:$GR,CG$271,FALSE))-6),'csapat-ranglista'!$A:$CC,CG$272,FALSE)/8,VLOOKUP(VLOOKUP($A176,csapatok!$A:$GR,CG$271,FALSE),'csapat-ranglista'!$A:$CC,CG$272,FALSE)/4),0)</f>
        <v>0</v>
      </c>
      <c r="CH176" s="226">
        <f>IFERROR(IF(RIGHT(VLOOKUP($A176,csapatok!$A:$GR,CH$271,FALSE),5)="Csere",VLOOKUP(LEFT(VLOOKUP($A176,csapatok!$A:$GR,CH$271,FALSE),LEN(VLOOKUP($A176,csapatok!$A:$GR,CH$271,FALSE))-6),'csapat-ranglista'!$A:$CC,CH$272,FALSE)/8,VLOOKUP(VLOOKUP($A176,csapatok!$A:$GR,CH$271,FALSE),'csapat-ranglista'!$A:$CC,CH$272,FALSE)/4),0)</f>
        <v>0</v>
      </c>
      <c r="CI176" s="226">
        <f>IFERROR(IF(RIGHT(VLOOKUP($A176,csapatok!$A:$GR,CI$271,FALSE),5)="Csere",VLOOKUP(LEFT(VLOOKUP($A176,csapatok!$A:$GR,CI$271,FALSE),LEN(VLOOKUP($A176,csapatok!$A:$GR,CI$271,FALSE))-6),'csapat-ranglista'!$A:$CC,CI$272,FALSE)/8,VLOOKUP(VLOOKUP($A176,csapatok!$A:$GR,CI$271,FALSE),'csapat-ranglista'!$A:$CC,CI$272,FALSE)/4),0)</f>
        <v>0</v>
      </c>
      <c r="CJ176" s="227">
        <f>versenyek!$IQ$11*IFERROR(VLOOKUP(VLOOKUP($A176,versenyek!IP:IR,3,FALSE),szabalyok!$A$16:$B$23,2,FALSE)/4,0)</f>
        <v>0</v>
      </c>
      <c r="CK176" s="227">
        <f>versenyek!$IT$11*IFERROR(VLOOKUP(VLOOKUP($A176,versenyek!IS:IU,3,FALSE),szabalyok!$A$16:$B$23,2,FALSE)/4,0)</f>
        <v>0</v>
      </c>
      <c r="CL176" s="226"/>
      <c r="CM176" s="250">
        <f t="shared" si="6"/>
        <v>0</v>
      </c>
    </row>
    <row r="177" spans="1:91">
      <c r="A177" s="32" t="s">
        <v>184</v>
      </c>
      <c r="B177" s="2">
        <v>27539</v>
      </c>
      <c r="C177" s="133" t="str">
        <f t="shared" si="8"/>
        <v>felnőtt</v>
      </c>
      <c r="D177" s="32" t="s">
        <v>101</v>
      </c>
      <c r="E177" s="47">
        <v>0</v>
      </c>
      <c r="F177" s="32">
        <v>0</v>
      </c>
      <c r="G177" s="32">
        <v>1.3429615632927128</v>
      </c>
      <c r="H177" s="32">
        <v>0</v>
      </c>
      <c r="I177" s="32">
        <v>0</v>
      </c>
      <c r="J177" s="32">
        <v>0</v>
      </c>
      <c r="K177" s="32">
        <v>1.4081073308040863</v>
      </c>
      <c r="L177" s="32">
        <v>5.279007481732898</v>
      </c>
      <c r="M177" s="32">
        <v>4.0916936664087293</v>
      </c>
      <c r="N177" s="32">
        <v>0</v>
      </c>
      <c r="O177" s="32">
        <v>0</v>
      </c>
      <c r="P177" s="32">
        <v>0</v>
      </c>
      <c r="Q177" s="32">
        <v>0</v>
      </c>
      <c r="R177" s="32">
        <v>0</v>
      </c>
      <c r="S177" s="32">
        <v>0</v>
      </c>
      <c r="T177" s="32">
        <v>0</v>
      </c>
      <c r="U177" s="32">
        <v>0</v>
      </c>
      <c r="V177" s="32">
        <v>0</v>
      </c>
      <c r="W177" s="32">
        <v>3.7275273587501765</v>
      </c>
      <c r="X177" s="32">
        <f>IFERROR(IF(RIGHT(VLOOKUP($A177,csapatok!$A:$BL,X$271,FALSE),5)="Csere",VLOOKUP(LEFT(VLOOKUP($A177,csapatok!$A:$BL,X$271,FALSE),LEN(VLOOKUP($A177,csapatok!$A:$BL,X$271,FALSE))-6),'csapat-ranglista'!$A:$CC,X$272,FALSE)/8,VLOOKUP(VLOOKUP($A177,csapatok!$A:$BL,X$271,FALSE),'csapat-ranglista'!$A:$CC,X$272,FALSE)/4),0)</f>
        <v>0</v>
      </c>
      <c r="Y177" s="32">
        <f>IFERROR(IF(RIGHT(VLOOKUP($A177,csapatok!$A:$BL,Y$271,FALSE),5)="Csere",VLOOKUP(LEFT(VLOOKUP($A177,csapatok!$A:$BL,Y$271,FALSE),LEN(VLOOKUP($A177,csapatok!$A:$BL,Y$271,FALSE))-6),'csapat-ranglista'!$A:$CC,Y$272,FALSE)/8,VLOOKUP(VLOOKUP($A177,csapatok!$A:$BL,Y$271,FALSE),'csapat-ranglista'!$A:$CC,Y$272,FALSE)/4),0)</f>
        <v>0</v>
      </c>
      <c r="Z177" s="32">
        <f>IFERROR(IF(RIGHT(VLOOKUP($A177,csapatok!$A:$BL,Z$271,FALSE),5)="Csere",VLOOKUP(LEFT(VLOOKUP($A177,csapatok!$A:$BL,Z$271,FALSE),LEN(VLOOKUP($A177,csapatok!$A:$BL,Z$271,FALSE))-6),'csapat-ranglista'!$A:$CC,Z$272,FALSE)/8,VLOOKUP(VLOOKUP($A177,csapatok!$A:$BL,Z$271,FALSE),'csapat-ranglista'!$A:$CC,Z$272,FALSE)/4),0)</f>
        <v>0</v>
      </c>
      <c r="AA177" s="32">
        <f>IFERROR(IF(RIGHT(VLOOKUP($A177,csapatok!$A:$BL,AA$271,FALSE),5)="Csere",VLOOKUP(LEFT(VLOOKUP($A177,csapatok!$A:$BL,AA$271,FALSE),LEN(VLOOKUP($A177,csapatok!$A:$BL,AA$271,FALSE))-6),'csapat-ranglista'!$A:$CC,AA$272,FALSE)/8,VLOOKUP(VLOOKUP($A177,csapatok!$A:$BL,AA$271,FALSE),'csapat-ranglista'!$A:$CC,AA$272,FALSE)/4),0)</f>
        <v>0</v>
      </c>
      <c r="AB177" s="226">
        <f>IFERROR(IF(RIGHT(VLOOKUP($A177,csapatok!$A:$BL,AB$271,FALSE),5)="Csere",VLOOKUP(LEFT(VLOOKUP($A177,csapatok!$A:$BL,AB$271,FALSE),LEN(VLOOKUP($A177,csapatok!$A:$BL,AB$271,FALSE))-6),'csapat-ranglista'!$A:$CC,AB$272,FALSE)/8,VLOOKUP(VLOOKUP($A177,csapatok!$A:$BL,AB$271,FALSE),'csapat-ranglista'!$A:$CC,AB$272,FALSE)/4),0)</f>
        <v>0</v>
      </c>
      <c r="AC177" s="226">
        <f>IFERROR(IF(RIGHT(VLOOKUP($A177,csapatok!$A:$BL,AC$271,FALSE),5)="Csere",VLOOKUP(LEFT(VLOOKUP($A177,csapatok!$A:$BL,AC$271,FALSE),LEN(VLOOKUP($A177,csapatok!$A:$BL,AC$271,FALSE))-6),'csapat-ranglista'!$A:$CC,AC$272,FALSE)/8,VLOOKUP(VLOOKUP($A177,csapatok!$A:$BL,AC$271,FALSE),'csapat-ranglista'!$A:$CC,AC$272,FALSE)/4),0)</f>
        <v>0</v>
      </c>
      <c r="AD177" s="226">
        <f>IFERROR(IF(RIGHT(VLOOKUP($A177,csapatok!$A:$BL,AD$271,FALSE),5)="Csere",VLOOKUP(LEFT(VLOOKUP($A177,csapatok!$A:$BL,AD$271,FALSE),LEN(VLOOKUP($A177,csapatok!$A:$BL,AD$271,FALSE))-6),'csapat-ranglista'!$A:$CC,AD$272,FALSE)/8,VLOOKUP(VLOOKUP($A177,csapatok!$A:$BL,AD$271,FALSE),'csapat-ranglista'!$A:$CC,AD$272,FALSE)/4),0)</f>
        <v>0</v>
      </c>
      <c r="AE177" s="226">
        <f>IFERROR(IF(RIGHT(VLOOKUP($A177,csapatok!$A:$BL,AE$271,FALSE),5)="Csere",VLOOKUP(LEFT(VLOOKUP($A177,csapatok!$A:$BL,AE$271,FALSE),LEN(VLOOKUP($A177,csapatok!$A:$BL,AE$271,FALSE))-6),'csapat-ranglista'!$A:$CC,AE$272,FALSE)/8,VLOOKUP(VLOOKUP($A177,csapatok!$A:$BL,AE$271,FALSE),'csapat-ranglista'!$A:$CC,AE$272,FALSE)/4),0)</f>
        <v>0</v>
      </c>
      <c r="AF177" s="226">
        <f>IFERROR(IF(RIGHT(VLOOKUP($A177,csapatok!$A:$BL,AF$271,FALSE),5)="Csere",VLOOKUP(LEFT(VLOOKUP($A177,csapatok!$A:$BL,AF$271,FALSE),LEN(VLOOKUP($A177,csapatok!$A:$BL,AF$271,FALSE))-6),'csapat-ranglista'!$A:$CC,AF$272,FALSE)/8,VLOOKUP(VLOOKUP($A177,csapatok!$A:$BL,AF$271,FALSE),'csapat-ranglista'!$A:$CC,AF$272,FALSE)/4),0)</f>
        <v>0</v>
      </c>
      <c r="AG177" s="226">
        <f>IFERROR(IF(RIGHT(VLOOKUP($A177,csapatok!$A:$BL,AG$271,FALSE),5)="Csere",VLOOKUP(LEFT(VLOOKUP($A177,csapatok!$A:$BL,AG$271,FALSE),LEN(VLOOKUP($A177,csapatok!$A:$BL,AG$271,FALSE))-6),'csapat-ranglista'!$A:$CC,AG$272,FALSE)/8,VLOOKUP(VLOOKUP($A177,csapatok!$A:$BL,AG$271,FALSE),'csapat-ranglista'!$A:$CC,AG$272,FALSE)/4),0)</f>
        <v>0</v>
      </c>
      <c r="AH177" s="226">
        <f>IFERROR(IF(RIGHT(VLOOKUP($A177,csapatok!$A:$BL,AH$271,FALSE),5)="Csere",VLOOKUP(LEFT(VLOOKUP($A177,csapatok!$A:$BL,AH$271,FALSE),LEN(VLOOKUP($A177,csapatok!$A:$BL,AH$271,FALSE))-6),'csapat-ranglista'!$A:$CC,AH$272,FALSE)/8,VLOOKUP(VLOOKUP($A177,csapatok!$A:$BL,AH$271,FALSE),'csapat-ranglista'!$A:$CC,AH$272,FALSE)/4),0)</f>
        <v>0</v>
      </c>
      <c r="AI177" s="226">
        <f>IFERROR(IF(RIGHT(VLOOKUP($A177,csapatok!$A:$BL,AI$271,FALSE),5)="Csere",VLOOKUP(LEFT(VLOOKUP($A177,csapatok!$A:$BL,AI$271,FALSE),LEN(VLOOKUP($A177,csapatok!$A:$BL,AI$271,FALSE))-6),'csapat-ranglista'!$A:$CC,AI$272,FALSE)/8,VLOOKUP(VLOOKUP($A177,csapatok!$A:$BL,AI$271,FALSE),'csapat-ranglista'!$A:$CC,AI$272,FALSE)/4),0)</f>
        <v>0</v>
      </c>
      <c r="AJ177" s="226">
        <f>IFERROR(IF(RIGHT(VLOOKUP($A177,csapatok!$A:$BL,AJ$271,FALSE),5)="Csere",VLOOKUP(LEFT(VLOOKUP($A177,csapatok!$A:$BL,AJ$271,FALSE),LEN(VLOOKUP($A177,csapatok!$A:$BL,AJ$271,FALSE))-6),'csapat-ranglista'!$A:$CC,AJ$272,FALSE)/8,VLOOKUP(VLOOKUP($A177,csapatok!$A:$BL,AJ$271,FALSE),'csapat-ranglista'!$A:$CC,AJ$272,FALSE)/2),0)</f>
        <v>0</v>
      </c>
      <c r="AK177" s="226">
        <f>IFERROR(IF(RIGHT(VLOOKUP($A177,csapatok!$A:$CN,AK$271,FALSE),5)="Csere",VLOOKUP(LEFT(VLOOKUP($A177,csapatok!$A:$CN,AK$271,FALSE),LEN(VLOOKUP($A177,csapatok!$A:$CN,AK$271,FALSE))-6),'csapat-ranglista'!$A:$CC,AK$272,FALSE)/8,VLOOKUP(VLOOKUP($A177,csapatok!$A:$CN,AK$271,FALSE),'csapat-ranglista'!$A:$CC,AK$272,FALSE)/4),0)</f>
        <v>0</v>
      </c>
      <c r="AL177" s="226">
        <f>IFERROR(IF(RIGHT(VLOOKUP($A177,csapatok!$A:$CN,AL$271,FALSE),5)="Csere",VLOOKUP(LEFT(VLOOKUP($A177,csapatok!$A:$CN,AL$271,FALSE),LEN(VLOOKUP($A177,csapatok!$A:$CN,AL$271,FALSE))-6),'csapat-ranglista'!$A:$CC,AL$272,FALSE)/8,VLOOKUP(VLOOKUP($A177,csapatok!$A:$CN,AL$271,FALSE),'csapat-ranglista'!$A:$CC,AL$272,FALSE)/4),0)</f>
        <v>0</v>
      </c>
      <c r="AM177" s="226">
        <f>IFERROR(IF(RIGHT(VLOOKUP($A177,csapatok!$A:$CN,AM$271,FALSE),5)="Csere",VLOOKUP(LEFT(VLOOKUP($A177,csapatok!$A:$CN,AM$271,FALSE),LEN(VLOOKUP($A177,csapatok!$A:$CN,AM$271,FALSE))-6),'csapat-ranglista'!$A:$CC,AM$272,FALSE)/8,VLOOKUP(VLOOKUP($A177,csapatok!$A:$CN,AM$271,FALSE),'csapat-ranglista'!$A:$CC,AM$272,FALSE)/4),0)</f>
        <v>0</v>
      </c>
      <c r="AN177" s="226">
        <f>IFERROR(IF(RIGHT(VLOOKUP($A177,csapatok!$A:$CN,AN$271,FALSE),5)="Csere",VLOOKUP(LEFT(VLOOKUP($A177,csapatok!$A:$CN,AN$271,FALSE),LEN(VLOOKUP($A177,csapatok!$A:$CN,AN$271,FALSE))-6),'csapat-ranglista'!$A:$CC,AN$272,FALSE)/8,VLOOKUP(VLOOKUP($A177,csapatok!$A:$CN,AN$271,FALSE),'csapat-ranglista'!$A:$CC,AN$272,FALSE)/4),0)</f>
        <v>0</v>
      </c>
      <c r="AO177" s="226">
        <f>IFERROR(IF(RIGHT(VLOOKUP($A177,csapatok!$A:$CN,AO$271,FALSE),5)="Csere",VLOOKUP(LEFT(VLOOKUP($A177,csapatok!$A:$CN,AO$271,FALSE),LEN(VLOOKUP($A177,csapatok!$A:$CN,AO$271,FALSE))-6),'csapat-ranglista'!$A:$CC,AO$272,FALSE)/8,VLOOKUP(VLOOKUP($A177,csapatok!$A:$CN,AO$271,FALSE),'csapat-ranglista'!$A:$CC,AO$272,FALSE)/4),0)</f>
        <v>0</v>
      </c>
      <c r="AP177" s="226">
        <f>IFERROR(IF(RIGHT(VLOOKUP($A177,csapatok!$A:$CN,AP$271,FALSE),5)="Csere",VLOOKUP(LEFT(VLOOKUP($A177,csapatok!$A:$CN,AP$271,FALSE),LEN(VLOOKUP($A177,csapatok!$A:$CN,AP$271,FALSE))-6),'csapat-ranglista'!$A:$CC,AP$272,FALSE)/8,VLOOKUP(VLOOKUP($A177,csapatok!$A:$CN,AP$271,FALSE),'csapat-ranglista'!$A:$CC,AP$272,FALSE)/4),0)</f>
        <v>0</v>
      </c>
      <c r="AQ177" s="226">
        <f>IFERROR(IF(RIGHT(VLOOKUP($A177,csapatok!$A:$CN,AQ$271,FALSE),5)="Csere",VLOOKUP(LEFT(VLOOKUP($A177,csapatok!$A:$CN,AQ$271,FALSE),LEN(VLOOKUP($A177,csapatok!$A:$CN,AQ$271,FALSE))-6),'csapat-ranglista'!$A:$CC,AQ$272,FALSE)/8,VLOOKUP(VLOOKUP($A177,csapatok!$A:$CN,AQ$271,FALSE),'csapat-ranglista'!$A:$CC,AQ$272,FALSE)/4),0)</f>
        <v>0</v>
      </c>
      <c r="AR177" s="226">
        <f>IFERROR(IF(RIGHT(VLOOKUP($A177,csapatok!$A:$CN,AR$271,FALSE),5)="Csere",VLOOKUP(LEFT(VLOOKUP($A177,csapatok!$A:$CN,AR$271,FALSE),LEN(VLOOKUP($A177,csapatok!$A:$CN,AR$271,FALSE))-6),'csapat-ranglista'!$A:$CC,AR$272,FALSE)/8,VLOOKUP(VLOOKUP($A177,csapatok!$A:$CN,AR$271,FALSE),'csapat-ranglista'!$A:$CC,AR$272,FALSE)/4),0)</f>
        <v>0</v>
      </c>
      <c r="AS177" s="226">
        <f>IFERROR(IF(RIGHT(VLOOKUP($A177,csapatok!$A:$CN,AS$271,FALSE),5)="Csere",VLOOKUP(LEFT(VLOOKUP($A177,csapatok!$A:$CN,AS$271,FALSE),LEN(VLOOKUP($A177,csapatok!$A:$CN,AS$271,FALSE))-6),'csapat-ranglista'!$A:$CC,AS$272,FALSE)/8,VLOOKUP(VLOOKUP($A177,csapatok!$A:$CN,AS$271,FALSE),'csapat-ranglista'!$A:$CC,AS$272,FALSE)/4),0)</f>
        <v>0</v>
      </c>
      <c r="AT177" s="226">
        <f>IFERROR(IF(RIGHT(VLOOKUP($A177,csapatok!$A:$CN,AT$271,FALSE),5)="Csere",VLOOKUP(LEFT(VLOOKUP($A177,csapatok!$A:$CN,AT$271,FALSE),LEN(VLOOKUP($A177,csapatok!$A:$CN,AT$271,FALSE))-6),'csapat-ranglista'!$A:$CC,AT$272,FALSE)/8,VLOOKUP(VLOOKUP($A177,csapatok!$A:$CN,AT$271,FALSE),'csapat-ranglista'!$A:$CC,AT$272,FALSE)/4),0)</f>
        <v>0</v>
      </c>
      <c r="AU177" s="226">
        <f>IFERROR(IF(RIGHT(VLOOKUP($A177,csapatok!$A:$CN,AU$271,FALSE),5)="Csere",VLOOKUP(LEFT(VLOOKUP($A177,csapatok!$A:$CN,AU$271,FALSE),LEN(VLOOKUP($A177,csapatok!$A:$CN,AU$271,FALSE))-6),'csapat-ranglista'!$A:$CC,AU$272,FALSE)/8,VLOOKUP(VLOOKUP($A177,csapatok!$A:$CN,AU$271,FALSE),'csapat-ranglista'!$A:$CC,AU$272,FALSE)/4),0)</f>
        <v>1.7991735895641718</v>
      </c>
      <c r="AV177" s="226">
        <f>IFERROR(IF(RIGHT(VLOOKUP($A177,csapatok!$A:$CN,AV$271,FALSE),5)="Csere",VLOOKUP(LEFT(VLOOKUP($A177,csapatok!$A:$CN,AV$271,FALSE),LEN(VLOOKUP($A177,csapatok!$A:$CN,AV$271,FALSE))-6),'csapat-ranglista'!$A:$CC,AV$272,FALSE)/8,VLOOKUP(VLOOKUP($A177,csapatok!$A:$CN,AV$271,FALSE),'csapat-ranglista'!$A:$CC,AV$272,FALSE)/4),0)</f>
        <v>0</v>
      </c>
      <c r="AW177" s="226">
        <f>IFERROR(IF(RIGHT(VLOOKUP($A177,csapatok!$A:$CN,AW$271,FALSE),5)="Csere",VLOOKUP(LEFT(VLOOKUP($A177,csapatok!$A:$CN,AW$271,FALSE),LEN(VLOOKUP($A177,csapatok!$A:$CN,AW$271,FALSE))-6),'csapat-ranglista'!$A:$CC,AW$272,FALSE)/8,VLOOKUP(VLOOKUP($A177,csapatok!$A:$CN,AW$271,FALSE),'csapat-ranglista'!$A:$CC,AW$272,FALSE)/4),0)</f>
        <v>0</v>
      </c>
      <c r="AX177" s="226">
        <f>IFERROR(IF(RIGHT(VLOOKUP($A177,csapatok!$A:$CN,AX$271,FALSE),5)="Csere",VLOOKUP(LEFT(VLOOKUP($A177,csapatok!$A:$CN,AX$271,FALSE),LEN(VLOOKUP($A177,csapatok!$A:$CN,AX$271,FALSE))-6),'csapat-ranglista'!$A:$CC,AX$272,FALSE)/8,VLOOKUP(VLOOKUP($A177,csapatok!$A:$CN,AX$271,FALSE),'csapat-ranglista'!$A:$CC,AX$272,FALSE)/4),0)</f>
        <v>0</v>
      </c>
      <c r="AY177" s="226">
        <f>IFERROR(IF(RIGHT(VLOOKUP($A177,csapatok!$A:$GR,AY$271,FALSE),5)="Csere",VLOOKUP(LEFT(VLOOKUP($A177,csapatok!$A:$GR,AY$271,FALSE),LEN(VLOOKUP($A177,csapatok!$A:$GR,AY$271,FALSE))-6),'csapat-ranglista'!$A:$CC,AY$272,FALSE)/8,VLOOKUP(VLOOKUP($A177,csapatok!$A:$GR,AY$271,FALSE),'csapat-ranglista'!$A:$CC,AY$272,FALSE)/4),0)</f>
        <v>0</v>
      </c>
      <c r="AZ177" s="226">
        <f>IFERROR(IF(RIGHT(VLOOKUP($A177,csapatok!$A:$GR,AZ$271,FALSE),5)="Csere",VLOOKUP(LEFT(VLOOKUP($A177,csapatok!$A:$GR,AZ$271,FALSE),LEN(VLOOKUP($A177,csapatok!$A:$GR,AZ$271,FALSE))-6),'csapat-ranglista'!$A:$CC,AZ$272,FALSE)/8,VLOOKUP(VLOOKUP($A177,csapatok!$A:$GR,AZ$271,FALSE),'csapat-ranglista'!$A:$CC,AZ$272,FALSE)/4),0)</f>
        <v>0</v>
      </c>
      <c r="BA177" s="226">
        <f>IFERROR(IF(RIGHT(VLOOKUP($A177,csapatok!$A:$GR,BA$271,FALSE),5)="Csere",VLOOKUP(LEFT(VLOOKUP($A177,csapatok!$A:$GR,BA$271,FALSE),LEN(VLOOKUP($A177,csapatok!$A:$GR,BA$271,FALSE))-6),'csapat-ranglista'!$A:$CC,BA$272,FALSE)/8,VLOOKUP(VLOOKUP($A177,csapatok!$A:$GR,BA$271,FALSE),'csapat-ranglista'!$A:$CC,BA$272,FALSE)/4),0)</f>
        <v>0</v>
      </c>
      <c r="BB177" s="226">
        <f>IFERROR(IF(RIGHT(VLOOKUP($A177,csapatok!$A:$GR,BB$271,FALSE),5)="Csere",VLOOKUP(LEFT(VLOOKUP($A177,csapatok!$A:$GR,BB$271,FALSE),LEN(VLOOKUP($A177,csapatok!$A:$GR,BB$271,FALSE))-6),'csapat-ranglista'!$A:$CC,BB$272,FALSE)/8,VLOOKUP(VLOOKUP($A177,csapatok!$A:$GR,BB$271,FALSE),'csapat-ranglista'!$A:$CC,BB$272,FALSE)/4),0)</f>
        <v>0</v>
      </c>
      <c r="BC177" s="227">
        <f>versenyek!$ES$11*IFERROR(VLOOKUP(VLOOKUP($A177,versenyek!ER:ET,3,FALSE),szabalyok!$A$16:$B$23,2,FALSE)/4,0)</f>
        <v>0</v>
      </c>
      <c r="BD177" s="227">
        <f>versenyek!$EV$11*IFERROR(VLOOKUP(VLOOKUP($A177,versenyek!EU:EW,3,FALSE),szabalyok!$A$16:$B$23,2,FALSE)/4,0)</f>
        <v>0</v>
      </c>
      <c r="BE177" s="226">
        <f>IFERROR(IF(RIGHT(VLOOKUP($A177,csapatok!$A:$GR,BE$271,FALSE),5)="Csere",VLOOKUP(LEFT(VLOOKUP($A177,csapatok!$A:$GR,BE$271,FALSE),LEN(VLOOKUP($A177,csapatok!$A:$GR,BE$271,FALSE))-6),'csapat-ranglista'!$A:$CC,BE$272,FALSE)/8,VLOOKUP(VLOOKUP($A177,csapatok!$A:$GR,BE$271,FALSE),'csapat-ranglista'!$A:$CC,BE$272,FALSE)/4),0)</f>
        <v>0</v>
      </c>
      <c r="BF177" s="226">
        <f>IFERROR(IF(RIGHT(VLOOKUP($A177,csapatok!$A:$GR,BF$271,FALSE),5)="Csere",VLOOKUP(LEFT(VLOOKUP($A177,csapatok!$A:$GR,BF$271,FALSE),LEN(VLOOKUP($A177,csapatok!$A:$GR,BF$271,FALSE))-6),'csapat-ranglista'!$A:$CC,BF$272,FALSE)/8,VLOOKUP(VLOOKUP($A177,csapatok!$A:$GR,BF$271,FALSE),'csapat-ranglista'!$A:$CC,BF$272,FALSE)/4),0)</f>
        <v>0</v>
      </c>
      <c r="BG177" s="226">
        <f>IFERROR(IF(RIGHT(VLOOKUP($A177,csapatok!$A:$GR,BG$271,FALSE),5)="Csere",VLOOKUP(LEFT(VLOOKUP($A177,csapatok!$A:$GR,BG$271,FALSE),LEN(VLOOKUP($A177,csapatok!$A:$GR,BG$271,FALSE))-6),'csapat-ranglista'!$A:$CC,BG$272,FALSE)/8,VLOOKUP(VLOOKUP($A177,csapatok!$A:$GR,BG$271,FALSE),'csapat-ranglista'!$A:$CC,BG$272,FALSE)/4),0)</f>
        <v>0</v>
      </c>
      <c r="BH177" s="226">
        <f>IFERROR(IF(RIGHT(VLOOKUP($A177,csapatok!$A:$GR,BH$271,FALSE),5)="Csere",VLOOKUP(LEFT(VLOOKUP($A177,csapatok!$A:$GR,BH$271,FALSE),LEN(VLOOKUP($A177,csapatok!$A:$GR,BH$271,FALSE))-6),'csapat-ranglista'!$A:$CC,BH$272,FALSE)/8,VLOOKUP(VLOOKUP($A177,csapatok!$A:$GR,BH$271,FALSE),'csapat-ranglista'!$A:$CC,BH$272,FALSE)/4),0)</f>
        <v>0</v>
      </c>
      <c r="BI177" s="226">
        <f>IFERROR(IF(RIGHT(VLOOKUP($A177,csapatok!$A:$GR,BI$271,FALSE),5)="Csere",VLOOKUP(LEFT(VLOOKUP($A177,csapatok!$A:$GR,BI$271,FALSE),LEN(VLOOKUP($A177,csapatok!$A:$GR,BI$271,FALSE))-6),'csapat-ranglista'!$A:$CC,BI$272,FALSE)/8,VLOOKUP(VLOOKUP($A177,csapatok!$A:$GR,BI$271,FALSE),'csapat-ranglista'!$A:$CC,BI$272,FALSE)/4),0)</f>
        <v>0</v>
      </c>
      <c r="BJ177" s="226">
        <f>IFERROR(IF(RIGHT(VLOOKUP($A177,csapatok!$A:$GR,BJ$271,FALSE),5)="Csere",VLOOKUP(LEFT(VLOOKUP($A177,csapatok!$A:$GR,BJ$271,FALSE),LEN(VLOOKUP($A177,csapatok!$A:$GR,BJ$271,FALSE))-6),'csapat-ranglista'!$A:$CC,BJ$272,FALSE)/8,VLOOKUP(VLOOKUP($A177,csapatok!$A:$GR,BJ$271,FALSE),'csapat-ranglista'!$A:$CC,BJ$272,FALSE)/4),0)</f>
        <v>0</v>
      </c>
      <c r="BK177" s="226">
        <f>IFERROR(IF(RIGHT(VLOOKUP($A177,csapatok!$A:$GR,BK$271,FALSE),5)="Csere",VLOOKUP(LEFT(VLOOKUP($A177,csapatok!$A:$GR,BK$271,FALSE),LEN(VLOOKUP($A177,csapatok!$A:$GR,BK$271,FALSE))-6),'csapat-ranglista'!$A:$CC,BK$272,FALSE)/8,VLOOKUP(VLOOKUP($A177,csapatok!$A:$GR,BK$271,FALSE),'csapat-ranglista'!$A:$CC,BK$272,FALSE)/4),0)</f>
        <v>0</v>
      </c>
      <c r="BL177" s="226">
        <f>IFERROR(IF(RIGHT(VLOOKUP($A177,csapatok!$A:$GR,BL$271,FALSE),5)="Csere",VLOOKUP(LEFT(VLOOKUP($A177,csapatok!$A:$GR,BL$271,FALSE),LEN(VLOOKUP($A177,csapatok!$A:$GR,BL$271,FALSE))-6),'csapat-ranglista'!$A:$CC,BL$272,FALSE)/8,VLOOKUP(VLOOKUP($A177,csapatok!$A:$GR,BL$271,FALSE),'csapat-ranglista'!$A:$CC,BL$272,FALSE)/4),0)</f>
        <v>0</v>
      </c>
      <c r="BM177" s="226">
        <f>IFERROR(IF(RIGHT(VLOOKUP($A177,csapatok!$A:$GR,BM$271,FALSE),5)="Csere",VLOOKUP(LEFT(VLOOKUP($A177,csapatok!$A:$GR,BM$271,FALSE),LEN(VLOOKUP($A177,csapatok!$A:$GR,BM$271,FALSE))-6),'csapat-ranglista'!$A:$CC,BM$272,FALSE)/8,VLOOKUP(VLOOKUP($A177,csapatok!$A:$GR,BM$271,FALSE),'csapat-ranglista'!$A:$CC,BM$272,FALSE)/4),0)</f>
        <v>0</v>
      </c>
      <c r="BN177" s="226">
        <f>IFERROR(IF(RIGHT(VLOOKUP($A177,csapatok!$A:$GR,BN$271,FALSE),5)="Csere",VLOOKUP(LEFT(VLOOKUP($A177,csapatok!$A:$GR,BN$271,FALSE),LEN(VLOOKUP($A177,csapatok!$A:$GR,BN$271,FALSE))-6),'csapat-ranglista'!$A:$CC,BN$272,FALSE)/8,VLOOKUP(VLOOKUP($A177,csapatok!$A:$GR,BN$271,FALSE),'csapat-ranglista'!$A:$CC,BN$272,FALSE)/4),0)</f>
        <v>0</v>
      </c>
      <c r="BO177" s="226">
        <f>IFERROR(IF(RIGHT(VLOOKUP($A177,csapatok!$A:$GR,BO$271,FALSE),5)="Csere",VLOOKUP(LEFT(VLOOKUP($A177,csapatok!$A:$GR,BO$271,FALSE),LEN(VLOOKUP($A177,csapatok!$A:$GR,BO$271,FALSE))-6),'csapat-ranglista'!$A:$CC,BO$272,FALSE)/8,VLOOKUP(VLOOKUP($A177,csapatok!$A:$GR,BO$271,FALSE),'csapat-ranglista'!$A:$CC,BO$272,FALSE)/4),0)</f>
        <v>0</v>
      </c>
      <c r="BP177" s="226">
        <f>IFERROR(IF(RIGHT(VLOOKUP($A177,csapatok!$A:$GR,BP$271,FALSE),5)="Csere",VLOOKUP(LEFT(VLOOKUP($A177,csapatok!$A:$GR,BP$271,FALSE),LEN(VLOOKUP($A177,csapatok!$A:$GR,BP$271,FALSE))-6),'csapat-ranglista'!$A:$CC,BP$272,FALSE)/8,VLOOKUP(VLOOKUP($A177,csapatok!$A:$GR,BP$271,FALSE),'csapat-ranglista'!$A:$CC,BP$272,FALSE)/4),0)</f>
        <v>0</v>
      </c>
      <c r="BQ177" s="226">
        <f>IFERROR(IF(RIGHT(VLOOKUP($A177,csapatok!$A:$GR,BQ$271,FALSE),5)="Csere",VLOOKUP(LEFT(VLOOKUP($A177,csapatok!$A:$GR,BQ$271,FALSE),LEN(VLOOKUP($A177,csapatok!$A:$GR,BQ$271,FALSE))-6),'csapat-ranglista'!$A:$CC,BQ$272,FALSE)/8,VLOOKUP(VLOOKUP($A177,csapatok!$A:$GR,BQ$271,FALSE),'csapat-ranglista'!$A:$CC,BQ$272,FALSE)/4),0)</f>
        <v>0</v>
      </c>
      <c r="BR177" s="226">
        <f>IFERROR(IF(RIGHT(VLOOKUP($A177,csapatok!$A:$GR,BR$271,FALSE),5)="Csere",VLOOKUP(LEFT(VLOOKUP($A177,csapatok!$A:$GR,BR$271,FALSE),LEN(VLOOKUP($A177,csapatok!$A:$GR,BR$271,FALSE))-6),'csapat-ranglista'!$A:$CC,BR$272,FALSE)/8,VLOOKUP(VLOOKUP($A177,csapatok!$A:$GR,BR$271,FALSE),'csapat-ranglista'!$A:$CC,BR$272,FALSE)/4),0)</f>
        <v>0</v>
      </c>
      <c r="BS177" s="226">
        <f>IFERROR(IF(RIGHT(VLOOKUP($A177,csapatok!$A:$GR,BS$271,FALSE),5)="Csere",VLOOKUP(LEFT(VLOOKUP($A177,csapatok!$A:$GR,BS$271,FALSE),LEN(VLOOKUP($A177,csapatok!$A:$GR,BS$271,FALSE))-6),'csapat-ranglista'!$A:$CC,BS$272,FALSE)/8,VLOOKUP(VLOOKUP($A177,csapatok!$A:$GR,BS$271,FALSE),'csapat-ranglista'!$A:$CC,BS$272,FALSE)/4),0)</f>
        <v>0</v>
      </c>
      <c r="BT177" s="226">
        <f>IFERROR(IF(RIGHT(VLOOKUP($A177,csapatok!$A:$GR,BT$271,FALSE),5)="Csere",VLOOKUP(LEFT(VLOOKUP($A177,csapatok!$A:$GR,BT$271,FALSE),LEN(VLOOKUP($A177,csapatok!$A:$GR,BT$271,FALSE))-6),'csapat-ranglista'!$A:$CC,BT$272,FALSE)/8,VLOOKUP(VLOOKUP($A177,csapatok!$A:$GR,BT$271,FALSE),'csapat-ranglista'!$A:$CC,BT$272,FALSE)/4),0)</f>
        <v>0</v>
      </c>
      <c r="BU177" s="226">
        <f>IFERROR(IF(RIGHT(VLOOKUP($A177,csapatok!$A:$GR,BU$271,FALSE),5)="Csere",VLOOKUP(LEFT(VLOOKUP($A177,csapatok!$A:$GR,BU$271,FALSE),LEN(VLOOKUP($A177,csapatok!$A:$GR,BU$271,FALSE))-6),'csapat-ranglista'!$A:$CC,BU$272,FALSE)/8,VLOOKUP(VLOOKUP($A177,csapatok!$A:$GR,BU$271,FALSE),'csapat-ranglista'!$A:$CC,BU$272,FALSE)/4),0)</f>
        <v>0</v>
      </c>
      <c r="BV177" s="226">
        <f>IFERROR(IF(RIGHT(VLOOKUP($A177,csapatok!$A:$GR,BV$271,FALSE),5)="Csere",VLOOKUP(LEFT(VLOOKUP($A177,csapatok!$A:$GR,BV$271,FALSE),LEN(VLOOKUP($A177,csapatok!$A:$GR,BV$271,FALSE))-6),'csapat-ranglista'!$A:$CC,BV$272,FALSE)/8,VLOOKUP(VLOOKUP($A177,csapatok!$A:$GR,BV$271,FALSE),'csapat-ranglista'!$A:$CC,BV$272,FALSE)/4),0)</f>
        <v>0</v>
      </c>
      <c r="BW177" s="226">
        <f>IFERROR(IF(RIGHT(VLOOKUP($A177,csapatok!$A:$GR,BW$271,FALSE),5)="Csere",VLOOKUP(LEFT(VLOOKUP($A177,csapatok!$A:$GR,BW$271,FALSE),LEN(VLOOKUP($A177,csapatok!$A:$GR,BW$271,FALSE))-6),'csapat-ranglista'!$A:$CC,BW$272,FALSE)/8,VLOOKUP(VLOOKUP($A177,csapatok!$A:$GR,BW$271,FALSE),'csapat-ranglista'!$A:$CC,BW$272,FALSE)/4),0)</f>
        <v>0</v>
      </c>
      <c r="BX177" s="226">
        <f>IFERROR(IF(RIGHT(VLOOKUP($A177,csapatok!$A:$GR,BX$271,FALSE),5)="Csere",VLOOKUP(LEFT(VLOOKUP($A177,csapatok!$A:$GR,BX$271,FALSE),LEN(VLOOKUP($A177,csapatok!$A:$GR,BX$271,FALSE))-6),'csapat-ranglista'!$A:$CC,BX$272,FALSE)/8,VLOOKUP(VLOOKUP($A177,csapatok!$A:$GR,BX$271,FALSE),'csapat-ranglista'!$A:$CC,BX$272,FALSE)/4),0)</f>
        <v>0</v>
      </c>
      <c r="BY177" s="226">
        <f>IFERROR(IF(RIGHT(VLOOKUP($A177,csapatok!$A:$GR,BY$271,FALSE),5)="Csere",VLOOKUP(LEFT(VLOOKUP($A177,csapatok!$A:$GR,BY$271,FALSE),LEN(VLOOKUP($A177,csapatok!$A:$GR,BY$271,FALSE))-6),'csapat-ranglista'!$A:$CC,BY$272,FALSE)/8,VLOOKUP(VLOOKUP($A177,csapatok!$A:$GR,BY$271,FALSE),'csapat-ranglista'!$A:$CC,BY$272,FALSE)/4),0)</f>
        <v>0</v>
      </c>
      <c r="BZ177" s="226">
        <f>IFERROR(IF(RIGHT(VLOOKUP($A177,csapatok!$A:$GR,BZ$271,FALSE),5)="Csere",VLOOKUP(LEFT(VLOOKUP($A177,csapatok!$A:$GR,BZ$271,FALSE),LEN(VLOOKUP($A177,csapatok!$A:$GR,BZ$271,FALSE))-6),'csapat-ranglista'!$A:$CC,BZ$272,FALSE)/8,VLOOKUP(VLOOKUP($A177,csapatok!$A:$GR,BZ$271,FALSE),'csapat-ranglista'!$A:$CC,BZ$272,FALSE)/4),0)</f>
        <v>0</v>
      </c>
      <c r="CA177" s="226">
        <f>IFERROR(IF(RIGHT(VLOOKUP($A177,csapatok!$A:$GR,CA$271,FALSE),5)="Csere",VLOOKUP(LEFT(VLOOKUP($A177,csapatok!$A:$GR,CA$271,FALSE),LEN(VLOOKUP($A177,csapatok!$A:$GR,CA$271,FALSE))-6),'csapat-ranglista'!$A:$CC,CA$272,FALSE)/8,VLOOKUP(VLOOKUP($A177,csapatok!$A:$GR,CA$271,FALSE),'csapat-ranglista'!$A:$CC,CA$272,FALSE)/4),0)</f>
        <v>0</v>
      </c>
      <c r="CB177" s="226">
        <f>IFERROR(IF(RIGHT(VLOOKUP($A177,csapatok!$A:$GR,CB$271,FALSE),5)="Csere",VLOOKUP(LEFT(VLOOKUP($A177,csapatok!$A:$GR,CB$271,FALSE),LEN(VLOOKUP($A177,csapatok!$A:$GR,CB$271,FALSE))-6),'csapat-ranglista'!$A:$CC,CB$272,FALSE)/8,VLOOKUP(VLOOKUP($A177,csapatok!$A:$GR,CB$271,FALSE),'csapat-ranglista'!$A:$CC,CB$272,FALSE)/4),0)</f>
        <v>0</v>
      </c>
      <c r="CC177" s="226">
        <f>IFERROR(IF(RIGHT(VLOOKUP($A177,csapatok!$A:$GR,CC$271,FALSE),5)="Csere",VLOOKUP(LEFT(VLOOKUP($A177,csapatok!$A:$GR,CC$271,FALSE),LEN(VLOOKUP($A177,csapatok!$A:$GR,CC$271,FALSE))-6),'csapat-ranglista'!$A:$CC,CC$272,FALSE)/8,VLOOKUP(VLOOKUP($A177,csapatok!$A:$GR,CC$271,FALSE),'csapat-ranglista'!$A:$CC,CC$272,FALSE)/4),0)</f>
        <v>0</v>
      </c>
      <c r="CD177" s="226">
        <f>IFERROR(IF(RIGHT(VLOOKUP($A177,csapatok!$A:$GR,CD$271,FALSE),5)="Csere",VLOOKUP(LEFT(VLOOKUP($A177,csapatok!$A:$GR,CD$271,FALSE),LEN(VLOOKUP($A177,csapatok!$A:$GR,CD$271,FALSE))-6),'csapat-ranglista'!$A:$CC,CD$272,FALSE)/8,VLOOKUP(VLOOKUP($A177,csapatok!$A:$GR,CD$271,FALSE),'csapat-ranglista'!$A:$CC,CD$272,FALSE)/4),0)</f>
        <v>0</v>
      </c>
      <c r="CE177" s="226">
        <f>IFERROR(IF(RIGHT(VLOOKUP($A177,csapatok!$A:$GR,CE$271,FALSE),5)="Csere",VLOOKUP(LEFT(VLOOKUP($A177,csapatok!$A:$GR,CE$271,FALSE),LEN(VLOOKUP($A177,csapatok!$A:$GR,CE$271,FALSE))-6),'csapat-ranglista'!$A:$CC,CE$272,FALSE)/8,VLOOKUP(VLOOKUP($A177,csapatok!$A:$GR,CE$271,FALSE),'csapat-ranglista'!$A:$CC,CE$272,FALSE)/4),0)</f>
        <v>0</v>
      </c>
      <c r="CF177" s="226">
        <f>IFERROR(IF(RIGHT(VLOOKUP($A177,csapatok!$A:$GR,CF$271,FALSE),5)="Csere",VLOOKUP(LEFT(VLOOKUP($A177,csapatok!$A:$GR,CF$271,FALSE),LEN(VLOOKUP($A177,csapatok!$A:$GR,CF$271,FALSE))-6),'csapat-ranglista'!$A:$CC,CF$272,FALSE)/8,VLOOKUP(VLOOKUP($A177,csapatok!$A:$GR,CF$271,FALSE),'csapat-ranglista'!$A:$CC,CF$272,FALSE)/4),0)</f>
        <v>0</v>
      </c>
      <c r="CG177" s="226">
        <f>IFERROR(IF(RIGHT(VLOOKUP($A177,csapatok!$A:$GR,CG$271,FALSE),5)="Csere",VLOOKUP(LEFT(VLOOKUP($A177,csapatok!$A:$GR,CG$271,FALSE),LEN(VLOOKUP($A177,csapatok!$A:$GR,CG$271,FALSE))-6),'csapat-ranglista'!$A:$CC,CG$272,FALSE)/8,VLOOKUP(VLOOKUP($A177,csapatok!$A:$GR,CG$271,FALSE),'csapat-ranglista'!$A:$CC,CG$272,FALSE)/4),0)</f>
        <v>0</v>
      </c>
      <c r="CH177" s="226">
        <f>IFERROR(IF(RIGHT(VLOOKUP($A177,csapatok!$A:$GR,CH$271,FALSE),5)="Csere",VLOOKUP(LEFT(VLOOKUP($A177,csapatok!$A:$GR,CH$271,FALSE),LEN(VLOOKUP($A177,csapatok!$A:$GR,CH$271,FALSE))-6),'csapat-ranglista'!$A:$CC,CH$272,FALSE)/8,VLOOKUP(VLOOKUP($A177,csapatok!$A:$GR,CH$271,FALSE),'csapat-ranglista'!$A:$CC,CH$272,FALSE)/4),0)</f>
        <v>0</v>
      </c>
      <c r="CI177" s="226">
        <f>IFERROR(IF(RIGHT(VLOOKUP($A177,csapatok!$A:$GR,CI$271,FALSE),5)="Csere",VLOOKUP(LEFT(VLOOKUP($A177,csapatok!$A:$GR,CI$271,FALSE),LEN(VLOOKUP($A177,csapatok!$A:$GR,CI$271,FALSE))-6),'csapat-ranglista'!$A:$CC,CI$272,FALSE)/8,VLOOKUP(VLOOKUP($A177,csapatok!$A:$GR,CI$271,FALSE),'csapat-ranglista'!$A:$CC,CI$272,FALSE)/4),0)</f>
        <v>0</v>
      </c>
      <c r="CJ177" s="227">
        <f>versenyek!$IQ$11*IFERROR(VLOOKUP(VLOOKUP($A177,versenyek!IP:IR,3,FALSE),szabalyok!$A$16:$B$23,2,FALSE)/4,0)</f>
        <v>0</v>
      </c>
      <c r="CK177" s="227">
        <f>versenyek!$IT$11*IFERROR(VLOOKUP(VLOOKUP($A177,versenyek!IS:IU,3,FALSE),szabalyok!$A$16:$B$23,2,FALSE)/4,0)</f>
        <v>0</v>
      </c>
      <c r="CL177" s="226"/>
      <c r="CM177" s="250">
        <f t="shared" si="6"/>
        <v>0</v>
      </c>
    </row>
    <row r="178" spans="1:91">
      <c r="A178" s="32" t="s">
        <v>319</v>
      </c>
      <c r="B178" s="132">
        <v>34334</v>
      </c>
      <c r="C178" s="133" t="str">
        <f t="shared" si="8"/>
        <v>ifi</v>
      </c>
      <c r="D178" s="32" t="s">
        <v>101</v>
      </c>
      <c r="E178" s="47">
        <v>0</v>
      </c>
      <c r="F178" s="32">
        <v>0</v>
      </c>
      <c r="G178" s="32">
        <v>0</v>
      </c>
      <c r="H178" s="32">
        <v>0</v>
      </c>
      <c r="I178" s="32">
        <v>0</v>
      </c>
      <c r="J178" s="32">
        <v>0</v>
      </c>
      <c r="K178" s="32">
        <v>0</v>
      </c>
      <c r="L178" s="32">
        <v>0</v>
      </c>
      <c r="M178" s="32">
        <v>0</v>
      </c>
      <c r="N178" s="32">
        <v>0</v>
      </c>
      <c r="O178" s="32">
        <v>0</v>
      </c>
      <c r="P178" s="32">
        <v>0</v>
      </c>
      <c r="Q178" s="32">
        <v>0</v>
      </c>
      <c r="R178" s="32">
        <v>0.81982589551570295</v>
      </c>
      <c r="S178" s="32">
        <v>0</v>
      </c>
      <c r="T178" s="32">
        <v>0</v>
      </c>
      <c r="U178" s="32">
        <v>0</v>
      </c>
      <c r="V178" s="32">
        <v>0</v>
      </c>
      <c r="W178" s="32">
        <v>0</v>
      </c>
      <c r="X178" s="32">
        <f>IFERROR(IF(RIGHT(VLOOKUP($A178,csapatok!$A:$BL,X$271,FALSE),5)="Csere",VLOOKUP(LEFT(VLOOKUP($A178,csapatok!$A:$BL,X$271,FALSE),LEN(VLOOKUP($A178,csapatok!$A:$BL,X$271,FALSE))-6),'csapat-ranglista'!$A:$CC,X$272,FALSE)/8,VLOOKUP(VLOOKUP($A178,csapatok!$A:$BL,X$271,FALSE),'csapat-ranglista'!$A:$CC,X$272,FALSE)/4),0)</f>
        <v>0</v>
      </c>
      <c r="Y178" s="32">
        <f>IFERROR(IF(RIGHT(VLOOKUP($A178,csapatok!$A:$BL,Y$271,FALSE),5)="Csere",VLOOKUP(LEFT(VLOOKUP($A178,csapatok!$A:$BL,Y$271,FALSE),LEN(VLOOKUP($A178,csapatok!$A:$BL,Y$271,FALSE))-6),'csapat-ranglista'!$A:$CC,Y$272,FALSE)/8,VLOOKUP(VLOOKUP($A178,csapatok!$A:$BL,Y$271,FALSE),'csapat-ranglista'!$A:$CC,Y$272,FALSE)/4),0)</f>
        <v>0</v>
      </c>
      <c r="Z178" s="32">
        <f>IFERROR(IF(RIGHT(VLOOKUP($A178,csapatok!$A:$BL,Z$271,FALSE),5)="Csere",VLOOKUP(LEFT(VLOOKUP($A178,csapatok!$A:$BL,Z$271,FALSE),LEN(VLOOKUP($A178,csapatok!$A:$BL,Z$271,FALSE))-6),'csapat-ranglista'!$A:$CC,Z$272,FALSE)/8,VLOOKUP(VLOOKUP($A178,csapatok!$A:$BL,Z$271,FALSE),'csapat-ranglista'!$A:$CC,Z$272,FALSE)/4),0)</f>
        <v>0</v>
      </c>
      <c r="AA178" s="32">
        <f>IFERROR(IF(RIGHT(VLOOKUP($A178,csapatok!$A:$BL,AA$271,FALSE),5)="Csere",VLOOKUP(LEFT(VLOOKUP($A178,csapatok!$A:$BL,AA$271,FALSE),LEN(VLOOKUP($A178,csapatok!$A:$BL,AA$271,FALSE))-6),'csapat-ranglista'!$A:$CC,AA$272,FALSE)/8,VLOOKUP(VLOOKUP($A178,csapatok!$A:$BL,AA$271,FALSE),'csapat-ranglista'!$A:$CC,AA$272,FALSE)/4),0)</f>
        <v>0</v>
      </c>
      <c r="AB178" s="226">
        <f>IFERROR(IF(RIGHT(VLOOKUP($A178,csapatok!$A:$BL,AB$271,FALSE),5)="Csere",VLOOKUP(LEFT(VLOOKUP($A178,csapatok!$A:$BL,AB$271,FALSE),LEN(VLOOKUP($A178,csapatok!$A:$BL,AB$271,FALSE))-6),'csapat-ranglista'!$A:$CC,AB$272,FALSE)/8,VLOOKUP(VLOOKUP($A178,csapatok!$A:$BL,AB$271,FALSE),'csapat-ranglista'!$A:$CC,AB$272,FALSE)/4),0)</f>
        <v>0</v>
      </c>
      <c r="AC178" s="226">
        <f>IFERROR(IF(RIGHT(VLOOKUP($A178,csapatok!$A:$BL,AC$271,FALSE),5)="Csere",VLOOKUP(LEFT(VLOOKUP($A178,csapatok!$A:$BL,AC$271,FALSE),LEN(VLOOKUP($A178,csapatok!$A:$BL,AC$271,FALSE))-6),'csapat-ranglista'!$A:$CC,AC$272,FALSE)/8,VLOOKUP(VLOOKUP($A178,csapatok!$A:$BL,AC$271,FALSE),'csapat-ranglista'!$A:$CC,AC$272,FALSE)/4),0)</f>
        <v>0</v>
      </c>
      <c r="AD178" s="226">
        <f>IFERROR(IF(RIGHT(VLOOKUP($A178,csapatok!$A:$BL,AD$271,FALSE),5)="Csere",VLOOKUP(LEFT(VLOOKUP($A178,csapatok!$A:$BL,AD$271,FALSE),LEN(VLOOKUP($A178,csapatok!$A:$BL,AD$271,FALSE))-6),'csapat-ranglista'!$A:$CC,AD$272,FALSE)/8,VLOOKUP(VLOOKUP($A178,csapatok!$A:$BL,AD$271,FALSE),'csapat-ranglista'!$A:$CC,AD$272,FALSE)/4),0)</f>
        <v>0</v>
      </c>
      <c r="AE178" s="226">
        <f>IFERROR(IF(RIGHT(VLOOKUP($A178,csapatok!$A:$BL,AE$271,FALSE),5)="Csere",VLOOKUP(LEFT(VLOOKUP($A178,csapatok!$A:$BL,AE$271,FALSE),LEN(VLOOKUP($A178,csapatok!$A:$BL,AE$271,FALSE))-6),'csapat-ranglista'!$A:$CC,AE$272,FALSE)/8,VLOOKUP(VLOOKUP($A178,csapatok!$A:$BL,AE$271,FALSE),'csapat-ranglista'!$A:$CC,AE$272,FALSE)/4),0)</f>
        <v>0</v>
      </c>
      <c r="AF178" s="226">
        <f>IFERROR(IF(RIGHT(VLOOKUP($A178,csapatok!$A:$BL,AF$271,FALSE),5)="Csere",VLOOKUP(LEFT(VLOOKUP($A178,csapatok!$A:$BL,AF$271,FALSE),LEN(VLOOKUP($A178,csapatok!$A:$BL,AF$271,FALSE))-6),'csapat-ranglista'!$A:$CC,AF$272,FALSE)/8,VLOOKUP(VLOOKUP($A178,csapatok!$A:$BL,AF$271,FALSE),'csapat-ranglista'!$A:$CC,AF$272,FALSE)/4),0)</f>
        <v>0</v>
      </c>
      <c r="AG178" s="226">
        <f>IFERROR(IF(RIGHT(VLOOKUP($A178,csapatok!$A:$BL,AG$271,FALSE),5)="Csere",VLOOKUP(LEFT(VLOOKUP($A178,csapatok!$A:$BL,AG$271,FALSE),LEN(VLOOKUP($A178,csapatok!$A:$BL,AG$271,FALSE))-6),'csapat-ranglista'!$A:$CC,AG$272,FALSE)/8,VLOOKUP(VLOOKUP($A178,csapatok!$A:$BL,AG$271,FALSE),'csapat-ranglista'!$A:$CC,AG$272,FALSE)/4),0)</f>
        <v>0</v>
      </c>
      <c r="AH178" s="226">
        <f>IFERROR(IF(RIGHT(VLOOKUP($A178,csapatok!$A:$BL,AH$271,FALSE),5)="Csere",VLOOKUP(LEFT(VLOOKUP($A178,csapatok!$A:$BL,AH$271,FALSE),LEN(VLOOKUP($A178,csapatok!$A:$BL,AH$271,FALSE))-6),'csapat-ranglista'!$A:$CC,AH$272,FALSE)/8,VLOOKUP(VLOOKUP($A178,csapatok!$A:$BL,AH$271,FALSE),'csapat-ranglista'!$A:$CC,AH$272,FALSE)/4),0)</f>
        <v>0</v>
      </c>
      <c r="AI178" s="226">
        <f>IFERROR(IF(RIGHT(VLOOKUP($A178,csapatok!$A:$BL,AI$271,FALSE),5)="Csere",VLOOKUP(LEFT(VLOOKUP($A178,csapatok!$A:$BL,AI$271,FALSE),LEN(VLOOKUP($A178,csapatok!$A:$BL,AI$271,FALSE))-6),'csapat-ranglista'!$A:$CC,AI$272,FALSE)/8,VLOOKUP(VLOOKUP($A178,csapatok!$A:$BL,AI$271,FALSE),'csapat-ranglista'!$A:$CC,AI$272,FALSE)/4),0)</f>
        <v>0</v>
      </c>
      <c r="AJ178" s="226">
        <f>IFERROR(IF(RIGHT(VLOOKUP($A178,csapatok!$A:$BL,AJ$271,FALSE),5)="Csere",VLOOKUP(LEFT(VLOOKUP($A178,csapatok!$A:$BL,AJ$271,FALSE),LEN(VLOOKUP($A178,csapatok!$A:$BL,AJ$271,FALSE))-6),'csapat-ranglista'!$A:$CC,AJ$272,FALSE)/8,VLOOKUP(VLOOKUP($A178,csapatok!$A:$BL,AJ$271,FALSE),'csapat-ranglista'!$A:$CC,AJ$272,FALSE)/2),0)</f>
        <v>0</v>
      </c>
      <c r="AK178" s="226">
        <f>IFERROR(IF(RIGHT(VLOOKUP($A178,csapatok!$A:$CN,AK$271,FALSE),5)="Csere",VLOOKUP(LEFT(VLOOKUP($A178,csapatok!$A:$CN,AK$271,FALSE),LEN(VLOOKUP($A178,csapatok!$A:$CN,AK$271,FALSE))-6),'csapat-ranglista'!$A:$CC,AK$272,FALSE)/8,VLOOKUP(VLOOKUP($A178,csapatok!$A:$CN,AK$271,FALSE),'csapat-ranglista'!$A:$CC,AK$272,FALSE)/4),0)</f>
        <v>0</v>
      </c>
      <c r="AL178" s="226">
        <f>IFERROR(IF(RIGHT(VLOOKUP($A178,csapatok!$A:$CN,AL$271,FALSE),5)="Csere",VLOOKUP(LEFT(VLOOKUP($A178,csapatok!$A:$CN,AL$271,FALSE),LEN(VLOOKUP($A178,csapatok!$A:$CN,AL$271,FALSE))-6),'csapat-ranglista'!$A:$CC,AL$272,FALSE)/8,VLOOKUP(VLOOKUP($A178,csapatok!$A:$CN,AL$271,FALSE),'csapat-ranglista'!$A:$CC,AL$272,FALSE)/4),0)</f>
        <v>0</v>
      </c>
      <c r="AM178" s="226">
        <f>IFERROR(IF(RIGHT(VLOOKUP($A178,csapatok!$A:$CN,AM$271,FALSE),5)="Csere",VLOOKUP(LEFT(VLOOKUP($A178,csapatok!$A:$CN,AM$271,FALSE),LEN(VLOOKUP($A178,csapatok!$A:$CN,AM$271,FALSE))-6),'csapat-ranglista'!$A:$CC,AM$272,FALSE)/8,VLOOKUP(VLOOKUP($A178,csapatok!$A:$CN,AM$271,FALSE),'csapat-ranglista'!$A:$CC,AM$272,FALSE)/4),0)</f>
        <v>0</v>
      </c>
      <c r="AN178" s="226">
        <f>IFERROR(IF(RIGHT(VLOOKUP($A178,csapatok!$A:$CN,AN$271,FALSE),5)="Csere",VLOOKUP(LEFT(VLOOKUP($A178,csapatok!$A:$CN,AN$271,FALSE),LEN(VLOOKUP($A178,csapatok!$A:$CN,AN$271,FALSE))-6),'csapat-ranglista'!$A:$CC,AN$272,FALSE)/8,VLOOKUP(VLOOKUP($A178,csapatok!$A:$CN,AN$271,FALSE),'csapat-ranglista'!$A:$CC,AN$272,FALSE)/4),0)</f>
        <v>0</v>
      </c>
      <c r="AO178" s="226">
        <f>IFERROR(IF(RIGHT(VLOOKUP($A178,csapatok!$A:$CN,AO$271,FALSE),5)="Csere",VLOOKUP(LEFT(VLOOKUP($A178,csapatok!$A:$CN,AO$271,FALSE),LEN(VLOOKUP($A178,csapatok!$A:$CN,AO$271,FALSE))-6),'csapat-ranglista'!$A:$CC,AO$272,FALSE)/8,VLOOKUP(VLOOKUP($A178,csapatok!$A:$CN,AO$271,FALSE),'csapat-ranglista'!$A:$CC,AO$272,FALSE)/4),0)</f>
        <v>0</v>
      </c>
      <c r="AP178" s="226">
        <f>IFERROR(IF(RIGHT(VLOOKUP($A178,csapatok!$A:$CN,AP$271,FALSE),5)="Csere",VLOOKUP(LEFT(VLOOKUP($A178,csapatok!$A:$CN,AP$271,FALSE),LEN(VLOOKUP($A178,csapatok!$A:$CN,AP$271,FALSE))-6),'csapat-ranglista'!$A:$CC,AP$272,FALSE)/8,VLOOKUP(VLOOKUP($A178,csapatok!$A:$CN,AP$271,FALSE),'csapat-ranglista'!$A:$CC,AP$272,FALSE)/4),0)</f>
        <v>0</v>
      </c>
      <c r="AQ178" s="226">
        <f>IFERROR(IF(RIGHT(VLOOKUP($A178,csapatok!$A:$CN,AQ$271,FALSE),5)="Csere",VLOOKUP(LEFT(VLOOKUP($A178,csapatok!$A:$CN,AQ$271,FALSE),LEN(VLOOKUP($A178,csapatok!$A:$CN,AQ$271,FALSE))-6),'csapat-ranglista'!$A:$CC,AQ$272,FALSE)/8,VLOOKUP(VLOOKUP($A178,csapatok!$A:$CN,AQ$271,FALSE),'csapat-ranglista'!$A:$CC,AQ$272,FALSE)/4),0)</f>
        <v>0</v>
      </c>
      <c r="AR178" s="226">
        <f>IFERROR(IF(RIGHT(VLOOKUP($A178,csapatok!$A:$CN,AR$271,FALSE),5)="Csere",VLOOKUP(LEFT(VLOOKUP($A178,csapatok!$A:$CN,AR$271,FALSE),LEN(VLOOKUP($A178,csapatok!$A:$CN,AR$271,FALSE))-6),'csapat-ranglista'!$A:$CC,AR$272,FALSE)/8,VLOOKUP(VLOOKUP($A178,csapatok!$A:$CN,AR$271,FALSE),'csapat-ranglista'!$A:$CC,AR$272,FALSE)/4),0)</f>
        <v>0</v>
      </c>
      <c r="AS178" s="226">
        <f>IFERROR(IF(RIGHT(VLOOKUP($A178,csapatok!$A:$CN,AS$271,FALSE),5)="Csere",VLOOKUP(LEFT(VLOOKUP($A178,csapatok!$A:$CN,AS$271,FALSE),LEN(VLOOKUP($A178,csapatok!$A:$CN,AS$271,FALSE))-6),'csapat-ranglista'!$A:$CC,AS$272,FALSE)/8,VLOOKUP(VLOOKUP($A178,csapatok!$A:$CN,AS$271,FALSE),'csapat-ranglista'!$A:$CC,AS$272,FALSE)/4),0)</f>
        <v>0</v>
      </c>
      <c r="AT178" s="226">
        <f>IFERROR(IF(RIGHT(VLOOKUP($A178,csapatok!$A:$CN,AT$271,FALSE),5)="Csere",VLOOKUP(LEFT(VLOOKUP($A178,csapatok!$A:$CN,AT$271,FALSE),LEN(VLOOKUP($A178,csapatok!$A:$CN,AT$271,FALSE))-6),'csapat-ranglista'!$A:$CC,AT$272,FALSE)/8,VLOOKUP(VLOOKUP($A178,csapatok!$A:$CN,AT$271,FALSE),'csapat-ranglista'!$A:$CC,AT$272,FALSE)/4),0)</f>
        <v>0</v>
      </c>
      <c r="AU178" s="226">
        <f>IFERROR(IF(RIGHT(VLOOKUP($A178,csapatok!$A:$CN,AU$271,FALSE),5)="Csere",VLOOKUP(LEFT(VLOOKUP($A178,csapatok!$A:$CN,AU$271,FALSE),LEN(VLOOKUP($A178,csapatok!$A:$CN,AU$271,FALSE))-6),'csapat-ranglista'!$A:$CC,AU$272,FALSE)/8,VLOOKUP(VLOOKUP($A178,csapatok!$A:$CN,AU$271,FALSE),'csapat-ranglista'!$A:$CC,AU$272,FALSE)/4),0)</f>
        <v>0</v>
      </c>
      <c r="AV178" s="226">
        <f>IFERROR(IF(RIGHT(VLOOKUP($A178,csapatok!$A:$CN,AV$271,FALSE),5)="Csere",VLOOKUP(LEFT(VLOOKUP($A178,csapatok!$A:$CN,AV$271,FALSE),LEN(VLOOKUP($A178,csapatok!$A:$CN,AV$271,FALSE))-6),'csapat-ranglista'!$A:$CC,AV$272,FALSE)/8,VLOOKUP(VLOOKUP($A178,csapatok!$A:$CN,AV$271,FALSE),'csapat-ranglista'!$A:$CC,AV$272,FALSE)/4),0)</f>
        <v>0</v>
      </c>
      <c r="AW178" s="226">
        <f>IFERROR(IF(RIGHT(VLOOKUP($A178,csapatok!$A:$CN,AW$271,FALSE),5)="Csere",VLOOKUP(LEFT(VLOOKUP($A178,csapatok!$A:$CN,AW$271,FALSE),LEN(VLOOKUP($A178,csapatok!$A:$CN,AW$271,FALSE))-6),'csapat-ranglista'!$A:$CC,AW$272,FALSE)/8,VLOOKUP(VLOOKUP($A178,csapatok!$A:$CN,AW$271,FALSE),'csapat-ranglista'!$A:$CC,AW$272,FALSE)/4),0)</f>
        <v>0</v>
      </c>
      <c r="AX178" s="226">
        <f>IFERROR(IF(RIGHT(VLOOKUP($A178,csapatok!$A:$CN,AX$271,FALSE),5)="Csere",VLOOKUP(LEFT(VLOOKUP($A178,csapatok!$A:$CN,AX$271,FALSE),LEN(VLOOKUP($A178,csapatok!$A:$CN,AX$271,FALSE))-6),'csapat-ranglista'!$A:$CC,AX$272,FALSE)/8,VLOOKUP(VLOOKUP($A178,csapatok!$A:$CN,AX$271,FALSE),'csapat-ranglista'!$A:$CC,AX$272,FALSE)/4),0)</f>
        <v>0</v>
      </c>
      <c r="AY178" s="226">
        <f>IFERROR(IF(RIGHT(VLOOKUP($A178,csapatok!$A:$GR,AY$271,FALSE),5)="Csere",VLOOKUP(LEFT(VLOOKUP($A178,csapatok!$A:$GR,AY$271,FALSE),LEN(VLOOKUP($A178,csapatok!$A:$GR,AY$271,FALSE))-6),'csapat-ranglista'!$A:$CC,AY$272,FALSE)/8,VLOOKUP(VLOOKUP($A178,csapatok!$A:$GR,AY$271,FALSE),'csapat-ranglista'!$A:$CC,AY$272,FALSE)/4),0)</f>
        <v>0</v>
      </c>
      <c r="AZ178" s="226">
        <f>IFERROR(IF(RIGHT(VLOOKUP($A178,csapatok!$A:$GR,AZ$271,FALSE),5)="Csere",VLOOKUP(LEFT(VLOOKUP($A178,csapatok!$A:$GR,AZ$271,FALSE),LEN(VLOOKUP($A178,csapatok!$A:$GR,AZ$271,FALSE))-6),'csapat-ranglista'!$A:$CC,AZ$272,FALSE)/8,VLOOKUP(VLOOKUP($A178,csapatok!$A:$GR,AZ$271,FALSE),'csapat-ranglista'!$A:$CC,AZ$272,FALSE)/4),0)</f>
        <v>0</v>
      </c>
      <c r="BA178" s="226">
        <f>IFERROR(IF(RIGHT(VLOOKUP($A178,csapatok!$A:$GR,BA$271,FALSE),5)="Csere",VLOOKUP(LEFT(VLOOKUP($A178,csapatok!$A:$GR,BA$271,FALSE),LEN(VLOOKUP($A178,csapatok!$A:$GR,BA$271,FALSE))-6),'csapat-ranglista'!$A:$CC,BA$272,FALSE)/8,VLOOKUP(VLOOKUP($A178,csapatok!$A:$GR,BA$271,FALSE),'csapat-ranglista'!$A:$CC,BA$272,FALSE)/4),0)</f>
        <v>0</v>
      </c>
      <c r="BB178" s="226">
        <f>IFERROR(IF(RIGHT(VLOOKUP($A178,csapatok!$A:$GR,BB$271,FALSE),5)="Csere",VLOOKUP(LEFT(VLOOKUP($A178,csapatok!$A:$GR,BB$271,FALSE),LEN(VLOOKUP($A178,csapatok!$A:$GR,BB$271,FALSE))-6),'csapat-ranglista'!$A:$CC,BB$272,FALSE)/8,VLOOKUP(VLOOKUP($A178,csapatok!$A:$GR,BB$271,FALSE),'csapat-ranglista'!$A:$CC,BB$272,FALSE)/4),0)</f>
        <v>0</v>
      </c>
      <c r="BC178" s="227">
        <f>versenyek!$ES$11*IFERROR(VLOOKUP(VLOOKUP($A178,versenyek!ER:ET,3,FALSE),szabalyok!$A$16:$B$23,2,FALSE)/4,0)</f>
        <v>0</v>
      </c>
      <c r="BD178" s="227">
        <f>versenyek!$EV$11*IFERROR(VLOOKUP(VLOOKUP($A178,versenyek!EU:EW,3,FALSE),szabalyok!$A$16:$B$23,2,FALSE)/4,0)</f>
        <v>0</v>
      </c>
      <c r="BE178" s="226">
        <f>IFERROR(IF(RIGHT(VLOOKUP($A178,csapatok!$A:$GR,BE$271,FALSE),5)="Csere",VLOOKUP(LEFT(VLOOKUP($A178,csapatok!$A:$GR,BE$271,FALSE),LEN(VLOOKUP($A178,csapatok!$A:$GR,BE$271,FALSE))-6),'csapat-ranglista'!$A:$CC,BE$272,FALSE)/8,VLOOKUP(VLOOKUP($A178,csapatok!$A:$GR,BE$271,FALSE),'csapat-ranglista'!$A:$CC,BE$272,FALSE)/4),0)</f>
        <v>0</v>
      </c>
      <c r="BF178" s="226">
        <f>IFERROR(IF(RIGHT(VLOOKUP($A178,csapatok!$A:$GR,BF$271,FALSE),5)="Csere",VLOOKUP(LEFT(VLOOKUP($A178,csapatok!$A:$GR,BF$271,FALSE),LEN(VLOOKUP($A178,csapatok!$A:$GR,BF$271,FALSE))-6),'csapat-ranglista'!$A:$CC,BF$272,FALSE)/8,VLOOKUP(VLOOKUP($A178,csapatok!$A:$GR,BF$271,FALSE),'csapat-ranglista'!$A:$CC,BF$272,FALSE)/4),0)</f>
        <v>0</v>
      </c>
      <c r="BG178" s="226">
        <f>IFERROR(IF(RIGHT(VLOOKUP($A178,csapatok!$A:$GR,BG$271,FALSE),5)="Csere",VLOOKUP(LEFT(VLOOKUP($A178,csapatok!$A:$GR,BG$271,FALSE),LEN(VLOOKUP($A178,csapatok!$A:$GR,BG$271,FALSE))-6),'csapat-ranglista'!$A:$CC,BG$272,FALSE)/8,VLOOKUP(VLOOKUP($A178,csapatok!$A:$GR,BG$271,FALSE),'csapat-ranglista'!$A:$CC,BG$272,FALSE)/4),0)</f>
        <v>0</v>
      </c>
      <c r="BH178" s="226">
        <f>IFERROR(IF(RIGHT(VLOOKUP($A178,csapatok!$A:$GR,BH$271,FALSE),5)="Csere",VLOOKUP(LEFT(VLOOKUP($A178,csapatok!$A:$GR,BH$271,FALSE),LEN(VLOOKUP($A178,csapatok!$A:$GR,BH$271,FALSE))-6),'csapat-ranglista'!$A:$CC,BH$272,FALSE)/8,VLOOKUP(VLOOKUP($A178,csapatok!$A:$GR,BH$271,FALSE),'csapat-ranglista'!$A:$CC,BH$272,FALSE)/4),0)</f>
        <v>0</v>
      </c>
      <c r="BI178" s="226">
        <f>IFERROR(IF(RIGHT(VLOOKUP($A178,csapatok!$A:$GR,BI$271,FALSE),5)="Csere",VLOOKUP(LEFT(VLOOKUP($A178,csapatok!$A:$GR,BI$271,FALSE),LEN(VLOOKUP($A178,csapatok!$A:$GR,BI$271,FALSE))-6),'csapat-ranglista'!$A:$CC,BI$272,FALSE)/8,VLOOKUP(VLOOKUP($A178,csapatok!$A:$GR,BI$271,FALSE),'csapat-ranglista'!$A:$CC,BI$272,FALSE)/4),0)</f>
        <v>0</v>
      </c>
      <c r="BJ178" s="226">
        <f>IFERROR(IF(RIGHT(VLOOKUP($A178,csapatok!$A:$GR,BJ$271,FALSE),5)="Csere",VLOOKUP(LEFT(VLOOKUP($A178,csapatok!$A:$GR,BJ$271,FALSE),LEN(VLOOKUP($A178,csapatok!$A:$GR,BJ$271,FALSE))-6),'csapat-ranglista'!$A:$CC,BJ$272,FALSE)/8,VLOOKUP(VLOOKUP($A178,csapatok!$A:$GR,BJ$271,FALSE),'csapat-ranglista'!$A:$CC,BJ$272,FALSE)/4),0)</f>
        <v>0</v>
      </c>
      <c r="BK178" s="226">
        <f>IFERROR(IF(RIGHT(VLOOKUP($A178,csapatok!$A:$GR,BK$271,FALSE),5)="Csere",VLOOKUP(LEFT(VLOOKUP($A178,csapatok!$A:$GR,BK$271,FALSE),LEN(VLOOKUP($A178,csapatok!$A:$GR,BK$271,FALSE))-6),'csapat-ranglista'!$A:$CC,BK$272,FALSE)/8,VLOOKUP(VLOOKUP($A178,csapatok!$A:$GR,BK$271,FALSE),'csapat-ranglista'!$A:$CC,BK$272,FALSE)/4),0)</f>
        <v>0</v>
      </c>
      <c r="BL178" s="226">
        <f>IFERROR(IF(RIGHT(VLOOKUP($A178,csapatok!$A:$GR,BL$271,FALSE),5)="Csere",VLOOKUP(LEFT(VLOOKUP($A178,csapatok!$A:$GR,BL$271,FALSE),LEN(VLOOKUP($A178,csapatok!$A:$GR,BL$271,FALSE))-6),'csapat-ranglista'!$A:$CC,BL$272,FALSE)/8,VLOOKUP(VLOOKUP($A178,csapatok!$A:$GR,BL$271,FALSE),'csapat-ranglista'!$A:$CC,BL$272,FALSE)/4),0)</f>
        <v>0</v>
      </c>
      <c r="BM178" s="226">
        <f>IFERROR(IF(RIGHT(VLOOKUP($A178,csapatok!$A:$GR,BM$271,FALSE),5)="Csere",VLOOKUP(LEFT(VLOOKUP($A178,csapatok!$A:$GR,BM$271,FALSE),LEN(VLOOKUP($A178,csapatok!$A:$GR,BM$271,FALSE))-6),'csapat-ranglista'!$A:$CC,BM$272,FALSE)/8,VLOOKUP(VLOOKUP($A178,csapatok!$A:$GR,BM$271,FALSE),'csapat-ranglista'!$A:$CC,BM$272,FALSE)/4),0)</f>
        <v>0</v>
      </c>
      <c r="BN178" s="226">
        <f>IFERROR(IF(RIGHT(VLOOKUP($A178,csapatok!$A:$GR,BN$271,FALSE),5)="Csere",VLOOKUP(LEFT(VLOOKUP($A178,csapatok!$A:$GR,BN$271,FALSE),LEN(VLOOKUP($A178,csapatok!$A:$GR,BN$271,FALSE))-6),'csapat-ranglista'!$A:$CC,BN$272,FALSE)/8,VLOOKUP(VLOOKUP($A178,csapatok!$A:$GR,BN$271,FALSE),'csapat-ranglista'!$A:$CC,BN$272,FALSE)/4),0)</f>
        <v>0</v>
      </c>
      <c r="BO178" s="226">
        <f>IFERROR(IF(RIGHT(VLOOKUP($A178,csapatok!$A:$GR,BO$271,FALSE),5)="Csere",VLOOKUP(LEFT(VLOOKUP($A178,csapatok!$A:$GR,BO$271,FALSE),LEN(VLOOKUP($A178,csapatok!$A:$GR,BO$271,FALSE))-6),'csapat-ranglista'!$A:$CC,BO$272,FALSE)/8,VLOOKUP(VLOOKUP($A178,csapatok!$A:$GR,BO$271,FALSE),'csapat-ranglista'!$A:$CC,BO$272,FALSE)/4),0)</f>
        <v>0</v>
      </c>
      <c r="BP178" s="226">
        <f>IFERROR(IF(RIGHT(VLOOKUP($A178,csapatok!$A:$GR,BP$271,FALSE),5)="Csere",VLOOKUP(LEFT(VLOOKUP($A178,csapatok!$A:$GR,BP$271,FALSE),LEN(VLOOKUP($A178,csapatok!$A:$GR,BP$271,FALSE))-6),'csapat-ranglista'!$A:$CC,BP$272,FALSE)/8,VLOOKUP(VLOOKUP($A178,csapatok!$A:$GR,BP$271,FALSE),'csapat-ranglista'!$A:$CC,BP$272,FALSE)/4),0)</f>
        <v>0</v>
      </c>
      <c r="BQ178" s="226">
        <f>IFERROR(IF(RIGHT(VLOOKUP($A178,csapatok!$A:$GR,BQ$271,FALSE),5)="Csere",VLOOKUP(LEFT(VLOOKUP($A178,csapatok!$A:$GR,BQ$271,FALSE),LEN(VLOOKUP($A178,csapatok!$A:$GR,BQ$271,FALSE))-6),'csapat-ranglista'!$A:$CC,BQ$272,FALSE)/8,VLOOKUP(VLOOKUP($A178,csapatok!$A:$GR,BQ$271,FALSE),'csapat-ranglista'!$A:$CC,BQ$272,FALSE)/4),0)</f>
        <v>0</v>
      </c>
      <c r="BR178" s="226">
        <f>IFERROR(IF(RIGHT(VLOOKUP($A178,csapatok!$A:$GR,BR$271,FALSE),5)="Csere",VLOOKUP(LEFT(VLOOKUP($A178,csapatok!$A:$GR,BR$271,FALSE),LEN(VLOOKUP($A178,csapatok!$A:$GR,BR$271,FALSE))-6),'csapat-ranglista'!$A:$CC,BR$272,FALSE)/8,VLOOKUP(VLOOKUP($A178,csapatok!$A:$GR,BR$271,FALSE),'csapat-ranglista'!$A:$CC,BR$272,FALSE)/4),0)</f>
        <v>0</v>
      </c>
      <c r="BS178" s="226">
        <f>IFERROR(IF(RIGHT(VLOOKUP($A178,csapatok!$A:$GR,BS$271,FALSE),5)="Csere",VLOOKUP(LEFT(VLOOKUP($A178,csapatok!$A:$GR,BS$271,FALSE),LEN(VLOOKUP($A178,csapatok!$A:$GR,BS$271,FALSE))-6),'csapat-ranglista'!$A:$CC,BS$272,FALSE)/8,VLOOKUP(VLOOKUP($A178,csapatok!$A:$GR,BS$271,FALSE),'csapat-ranglista'!$A:$CC,BS$272,FALSE)/4),0)</f>
        <v>0</v>
      </c>
      <c r="BT178" s="226">
        <f>IFERROR(IF(RIGHT(VLOOKUP($A178,csapatok!$A:$GR,BT$271,FALSE),5)="Csere",VLOOKUP(LEFT(VLOOKUP($A178,csapatok!$A:$GR,BT$271,FALSE),LEN(VLOOKUP($A178,csapatok!$A:$GR,BT$271,FALSE))-6),'csapat-ranglista'!$A:$CC,BT$272,FALSE)/8,VLOOKUP(VLOOKUP($A178,csapatok!$A:$GR,BT$271,FALSE),'csapat-ranglista'!$A:$CC,BT$272,FALSE)/4),0)</f>
        <v>0</v>
      </c>
      <c r="BU178" s="226">
        <f>IFERROR(IF(RIGHT(VLOOKUP($A178,csapatok!$A:$GR,BU$271,FALSE),5)="Csere",VLOOKUP(LEFT(VLOOKUP($A178,csapatok!$A:$GR,BU$271,FALSE),LEN(VLOOKUP($A178,csapatok!$A:$GR,BU$271,FALSE))-6),'csapat-ranglista'!$A:$CC,BU$272,FALSE)/8,VLOOKUP(VLOOKUP($A178,csapatok!$A:$GR,BU$271,FALSE),'csapat-ranglista'!$A:$CC,BU$272,FALSE)/4),0)</f>
        <v>0</v>
      </c>
      <c r="BV178" s="226">
        <f>IFERROR(IF(RIGHT(VLOOKUP($A178,csapatok!$A:$GR,BV$271,FALSE),5)="Csere",VLOOKUP(LEFT(VLOOKUP($A178,csapatok!$A:$GR,BV$271,FALSE),LEN(VLOOKUP($A178,csapatok!$A:$GR,BV$271,FALSE))-6),'csapat-ranglista'!$A:$CC,BV$272,FALSE)/8,VLOOKUP(VLOOKUP($A178,csapatok!$A:$GR,BV$271,FALSE),'csapat-ranglista'!$A:$CC,BV$272,FALSE)/4),0)</f>
        <v>0</v>
      </c>
      <c r="BW178" s="226">
        <f>IFERROR(IF(RIGHT(VLOOKUP($A178,csapatok!$A:$GR,BW$271,FALSE),5)="Csere",VLOOKUP(LEFT(VLOOKUP($A178,csapatok!$A:$GR,BW$271,FALSE),LEN(VLOOKUP($A178,csapatok!$A:$GR,BW$271,FALSE))-6),'csapat-ranglista'!$A:$CC,BW$272,FALSE)/8,VLOOKUP(VLOOKUP($A178,csapatok!$A:$GR,BW$271,FALSE),'csapat-ranglista'!$A:$CC,BW$272,FALSE)/4),0)</f>
        <v>0</v>
      </c>
      <c r="BX178" s="226">
        <f>IFERROR(IF(RIGHT(VLOOKUP($A178,csapatok!$A:$GR,BX$271,FALSE),5)="Csere",VLOOKUP(LEFT(VLOOKUP($A178,csapatok!$A:$GR,BX$271,FALSE),LEN(VLOOKUP($A178,csapatok!$A:$GR,BX$271,FALSE))-6),'csapat-ranglista'!$A:$CC,BX$272,FALSE)/8,VLOOKUP(VLOOKUP($A178,csapatok!$A:$GR,BX$271,FALSE),'csapat-ranglista'!$A:$CC,BX$272,FALSE)/4),0)</f>
        <v>0</v>
      </c>
      <c r="BY178" s="226">
        <f>IFERROR(IF(RIGHT(VLOOKUP($A178,csapatok!$A:$GR,BY$271,FALSE),5)="Csere",VLOOKUP(LEFT(VLOOKUP($A178,csapatok!$A:$GR,BY$271,FALSE),LEN(VLOOKUP($A178,csapatok!$A:$GR,BY$271,FALSE))-6),'csapat-ranglista'!$A:$CC,BY$272,FALSE)/8,VLOOKUP(VLOOKUP($A178,csapatok!$A:$GR,BY$271,FALSE),'csapat-ranglista'!$A:$CC,BY$272,FALSE)/4),0)</f>
        <v>0</v>
      </c>
      <c r="BZ178" s="226">
        <f>IFERROR(IF(RIGHT(VLOOKUP($A178,csapatok!$A:$GR,BZ$271,FALSE),5)="Csere",VLOOKUP(LEFT(VLOOKUP($A178,csapatok!$A:$GR,BZ$271,FALSE),LEN(VLOOKUP($A178,csapatok!$A:$GR,BZ$271,FALSE))-6),'csapat-ranglista'!$A:$CC,BZ$272,FALSE)/8,VLOOKUP(VLOOKUP($A178,csapatok!$A:$GR,BZ$271,FALSE),'csapat-ranglista'!$A:$CC,BZ$272,FALSE)/4),0)</f>
        <v>0</v>
      </c>
      <c r="CA178" s="226">
        <f>IFERROR(IF(RIGHT(VLOOKUP($A178,csapatok!$A:$GR,CA$271,FALSE),5)="Csere",VLOOKUP(LEFT(VLOOKUP($A178,csapatok!$A:$GR,CA$271,FALSE),LEN(VLOOKUP($A178,csapatok!$A:$GR,CA$271,FALSE))-6),'csapat-ranglista'!$A:$CC,CA$272,FALSE)/8,VLOOKUP(VLOOKUP($A178,csapatok!$A:$GR,CA$271,FALSE),'csapat-ranglista'!$A:$CC,CA$272,FALSE)/4),0)</f>
        <v>0</v>
      </c>
      <c r="CB178" s="226">
        <f>IFERROR(IF(RIGHT(VLOOKUP($A178,csapatok!$A:$GR,CB$271,FALSE),5)="Csere",VLOOKUP(LEFT(VLOOKUP($A178,csapatok!$A:$GR,CB$271,FALSE),LEN(VLOOKUP($A178,csapatok!$A:$GR,CB$271,FALSE))-6),'csapat-ranglista'!$A:$CC,CB$272,FALSE)/8,VLOOKUP(VLOOKUP($A178,csapatok!$A:$GR,CB$271,FALSE),'csapat-ranglista'!$A:$CC,CB$272,FALSE)/4),0)</f>
        <v>0</v>
      </c>
      <c r="CC178" s="226">
        <f>IFERROR(IF(RIGHT(VLOOKUP($A178,csapatok!$A:$GR,CC$271,FALSE),5)="Csere",VLOOKUP(LEFT(VLOOKUP($A178,csapatok!$A:$GR,CC$271,FALSE),LEN(VLOOKUP($A178,csapatok!$A:$GR,CC$271,FALSE))-6),'csapat-ranglista'!$A:$CC,CC$272,FALSE)/8,VLOOKUP(VLOOKUP($A178,csapatok!$A:$GR,CC$271,FALSE),'csapat-ranglista'!$A:$CC,CC$272,FALSE)/4),0)</f>
        <v>0</v>
      </c>
      <c r="CD178" s="226">
        <f>IFERROR(IF(RIGHT(VLOOKUP($A178,csapatok!$A:$GR,CD$271,FALSE),5)="Csere",VLOOKUP(LEFT(VLOOKUP($A178,csapatok!$A:$GR,CD$271,FALSE),LEN(VLOOKUP($A178,csapatok!$A:$GR,CD$271,FALSE))-6),'csapat-ranglista'!$A:$CC,CD$272,FALSE)/8,VLOOKUP(VLOOKUP($A178,csapatok!$A:$GR,CD$271,FALSE),'csapat-ranglista'!$A:$CC,CD$272,FALSE)/4),0)</f>
        <v>0</v>
      </c>
      <c r="CE178" s="226">
        <f>IFERROR(IF(RIGHT(VLOOKUP($A178,csapatok!$A:$GR,CE$271,FALSE),5)="Csere",VLOOKUP(LEFT(VLOOKUP($A178,csapatok!$A:$GR,CE$271,FALSE),LEN(VLOOKUP($A178,csapatok!$A:$GR,CE$271,FALSE))-6),'csapat-ranglista'!$A:$CC,CE$272,FALSE)/8,VLOOKUP(VLOOKUP($A178,csapatok!$A:$GR,CE$271,FALSE),'csapat-ranglista'!$A:$CC,CE$272,FALSE)/4),0)</f>
        <v>0</v>
      </c>
      <c r="CF178" s="226">
        <f>IFERROR(IF(RIGHT(VLOOKUP($A178,csapatok!$A:$GR,CF$271,FALSE),5)="Csere",VLOOKUP(LEFT(VLOOKUP($A178,csapatok!$A:$GR,CF$271,FALSE),LEN(VLOOKUP($A178,csapatok!$A:$GR,CF$271,FALSE))-6),'csapat-ranglista'!$A:$CC,CF$272,FALSE)/8,VLOOKUP(VLOOKUP($A178,csapatok!$A:$GR,CF$271,FALSE),'csapat-ranglista'!$A:$CC,CF$272,FALSE)/4),0)</f>
        <v>0</v>
      </c>
      <c r="CG178" s="226">
        <f>IFERROR(IF(RIGHT(VLOOKUP($A178,csapatok!$A:$GR,CG$271,FALSE),5)="Csere",VLOOKUP(LEFT(VLOOKUP($A178,csapatok!$A:$GR,CG$271,FALSE),LEN(VLOOKUP($A178,csapatok!$A:$GR,CG$271,FALSE))-6),'csapat-ranglista'!$A:$CC,CG$272,FALSE)/8,VLOOKUP(VLOOKUP($A178,csapatok!$A:$GR,CG$271,FALSE),'csapat-ranglista'!$A:$CC,CG$272,FALSE)/4),0)</f>
        <v>0</v>
      </c>
      <c r="CH178" s="226">
        <f>IFERROR(IF(RIGHT(VLOOKUP($A178,csapatok!$A:$GR,CH$271,FALSE),5)="Csere",VLOOKUP(LEFT(VLOOKUP($A178,csapatok!$A:$GR,CH$271,FALSE),LEN(VLOOKUP($A178,csapatok!$A:$GR,CH$271,FALSE))-6),'csapat-ranglista'!$A:$CC,CH$272,FALSE)/8,VLOOKUP(VLOOKUP($A178,csapatok!$A:$GR,CH$271,FALSE),'csapat-ranglista'!$A:$CC,CH$272,FALSE)/4),0)</f>
        <v>0</v>
      </c>
      <c r="CI178" s="226">
        <f>IFERROR(IF(RIGHT(VLOOKUP($A178,csapatok!$A:$GR,CI$271,FALSE),5)="Csere",VLOOKUP(LEFT(VLOOKUP($A178,csapatok!$A:$GR,CI$271,FALSE),LEN(VLOOKUP($A178,csapatok!$A:$GR,CI$271,FALSE))-6),'csapat-ranglista'!$A:$CC,CI$272,FALSE)/8,VLOOKUP(VLOOKUP($A178,csapatok!$A:$GR,CI$271,FALSE),'csapat-ranglista'!$A:$CC,CI$272,FALSE)/4),0)</f>
        <v>0</v>
      </c>
      <c r="CJ178" s="227">
        <f>versenyek!$IQ$11*IFERROR(VLOOKUP(VLOOKUP($A178,versenyek!IP:IR,3,FALSE),szabalyok!$A$16:$B$23,2,FALSE)/4,0)</f>
        <v>0</v>
      </c>
      <c r="CK178" s="227">
        <f>versenyek!$IT$11*IFERROR(VLOOKUP(VLOOKUP($A178,versenyek!IS:IU,3,FALSE),szabalyok!$A$16:$B$23,2,FALSE)/4,0)</f>
        <v>0</v>
      </c>
      <c r="CL178" s="226"/>
      <c r="CM178" s="250">
        <f t="shared" si="6"/>
        <v>0</v>
      </c>
    </row>
    <row r="179" spans="1:91">
      <c r="A179" s="32" t="s">
        <v>72</v>
      </c>
      <c r="B179" s="2">
        <v>26867</v>
      </c>
      <c r="C179" s="133" t="str">
        <f t="shared" si="8"/>
        <v>felnőtt</v>
      </c>
      <c r="D179" s="32" t="s">
        <v>101</v>
      </c>
      <c r="E179" s="47">
        <v>0</v>
      </c>
      <c r="F179" s="32">
        <v>0</v>
      </c>
      <c r="G179" s="32">
        <v>0</v>
      </c>
      <c r="H179" s="32">
        <v>0</v>
      </c>
      <c r="I179" s="32">
        <v>0</v>
      </c>
      <c r="J179" s="32">
        <v>0</v>
      </c>
      <c r="K179" s="32">
        <v>0</v>
      </c>
      <c r="L179" s="32">
        <v>0</v>
      </c>
      <c r="M179" s="32">
        <v>0</v>
      </c>
      <c r="N179" s="32">
        <v>0</v>
      </c>
      <c r="O179" s="32">
        <v>5.0805077663804479</v>
      </c>
      <c r="P179" s="32">
        <v>0</v>
      </c>
      <c r="Q179" s="32">
        <v>0</v>
      </c>
      <c r="R179" s="32">
        <v>0</v>
      </c>
      <c r="S179" s="32">
        <v>0</v>
      </c>
      <c r="T179" s="32">
        <v>0</v>
      </c>
      <c r="U179" s="32">
        <v>0</v>
      </c>
      <c r="V179" s="32">
        <v>0</v>
      </c>
      <c r="W179" s="32">
        <v>0</v>
      </c>
      <c r="X179" s="32">
        <f>IFERROR(IF(RIGHT(VLOOKUP($A179,csapatok!$A:$BL,X$271,FALSE),5)="Csere",VLOOKUP(LEFT(VLOOKUP($A179,csapatok!$A:$BL,X$271,FALSE),LEN(VLOOKUP($A179,csapatok!$A:$BL,X$271,FALSE))-6),'csapat-ranglista'!$A:$CC,X$272,FALSE)/8,VLOOKUP(VLOOKUP($A179,csapatok!$A:$BL,X$271,FALSE),'csapat-ranglista'!$A:$CC,X$272,FALSE)/4),0)</f>
        <v>0</v>
      </c>
      <c r="Y179" s="32">
        <f>IFERROR(IF(RIGHT(VLOOKUP($A179,csapatok!$A:$BL,Y$271,FALSE),5)="Csere",VLOOKUP(LEFT(VLOOKUP($A179,csapatok!$A:$BL,Y$271,FALSE),LEN(VLOOKUP($A179,csapatok!$A:$BL,Y$271,FALSE))-6),'csapat-ranglista'!$A:$CC,Y$272,FALSE)/8,VLOOKUP(VLOOKUP($A179,csapatok!$A:$BL,Y$271,FALSE),'csapat-ranglista'!$A:$CC,Y$272,FALSE)/4),0)</f>
        <v>0</v>
      </c>
      <c r="Z179" s="32">
        <f>IFERROR(IF(RIGHT(VLOOKUP($A179,csapatok!$A:$BL,Z$271,FALSE),5)="Csere",VLOOKUP(LEFT(VLOOKUP($A179,csapatok!$A:$BL,Z$271,FALSE),LEN(VLOOKUP($A179,csapatok!$A:$BL,Z$271,FALSE))-6),'csapat-ranglista'!$A:$CC,Z$272,FALSE)/8,VLOOKUP(VLOOKUP($A179,csapatok!$A:$BL,Z$271,FALSE),'csapat-ranglista'!$A:$CC,Z$272,FALSE)/4),0)</f>
        <v>0</v>
      </c>
      <c r="AA179" s="32">
        <f>IFERROR(IF(RIGHT(VLOOKUP($A179,csapatok!$A:$BL,AA$271,FALSE),5)="Csere",VLOOKUP(LEFT(VLOOKUP($A179,csapatok!$A:$BL,AA$271,FALSE),LEN(VLOOKUP($A179,csapatok!$A:$BL,AA$271,FALSE))-6),'csapat-ranglista'!$A:$CC,AA$272,FALSE)/8,VLOOKUP(VLOOKUP($A179,csapatok!$A:$BL,AA$271,FALSE),'csapat-ranglista'!$A:$CC,AA$272,FALSE)/4),0)</f>
        <v>0</v>
      </c>
      <c r="AB179" s="226">
        <f>IFERROR(IF(RIGHT(VLOOKUP($A179,csapatok!$A:$BL,AB$271,FALSE),5)="Csere",VLOOKUP(LEFT(VLOOKUP($A179,csapatok!$A:$BL,AB$271,FALSE),LEN(VLOOKUP($A179,csapatok!$A:$BL,AB$271,FALSE))-6),'csapat-ranglista'!$A:$CC,AB$272,FALSE)/8,VLOOKUP(VLOOKUP($A179,csapatok!$A:$BL,AB$271,FALSE),'csapat-ranglista'!$A:$CC,AB$272,FALSE)/4),0)</f>
        <v>0</v>
      </c>
      <c r="AC179" s="226">
        <f>IFERROR(IF(RIGHT(VLOOKUP($A179,csapatok!$A:$BL,AC$271,FALSE),5)="Csere",VLOOKUP(LEFT(VLOOKUP($A179,csapatok!$A:$BL,AC$271,FALSE),LEN(VLOOKUP($A179,csapatok!$A:$BL,AC$271,FALSE))-6),'csapat-ranglista'!$A:$CC,AC$272,FALSE)/8,VLOOKUP(VLOOKUP($A179,csapatok!$A:$BL,AC$271,FALSE),'csapat-ranglista'!$A:$CC,AC$272,FALSE)/4),0)</f>
        <v>0</v>
      </c>
      <c r="AD179" s="226">
        <f>IFERROR(IF(RIGHT(VLOOKUP($A179,csapatok!$A:$BL,AD$271,FALSE),5)="Csere",VLOOKUP(LEFT(VLOOKUP($A179,csapatok!$A:$BL,AD$271,FALSE),LEN(VLOOKUP($A179,csapatok!$A:$BL,AD$271,FALSE))-6),'csapat-ranglista'!$A:$CC,AD$272,FALSE)/8,VLOOKUP(VLOOKUP($A179,csapatok!$A:$BL,AD$271,FALSE),'csapat-ranglista'!$A:$CC,AD$272,FALSE)/4),0)</f>
        <v>0</v>
      </c>
      <c r="AE179" s="226">
        <f>IFERROR(IF(RIGHT(VLOOKUP($A179,csapatok!$A:$BL,AE$271,FALSE),5)="Csere",VLOOKUP(LEFT(VLOOKUP($A179,csapatok!$A:$BL,AE$271,FALSE),LEN(VLOOKUP($A179,csapatok!$A:$BL,AE$271,FALSE))-6),'csapat-ranglista'!$A:$CC,AE$272,FALSE)/8,VLOOKUP(VLOOKUP($A179,csapatok!$A:$BL,AE$271,FALSE),'csapat-ranglista'!$A:$CC,AE$272,FALSE)/4),0)</f>
        <v>0</v>
      </c>
      <c r="AF179" s="226">
        <f>IFERROR(IF(RIGHT(VLOOKUP($A179,csapatok!$A:$BL,AF$271,FALSE),5)="Csere",VLOOKUP(LEFT(VLOOKUP($A179,csapatok!$A:$BL,AF$271,FALSE),LEN(VLOOKUP($A179,csapatok!$A:$BL,AF$271,FALSE))-6),'csapat-ranglista'!$A:$CC,AF$272,FALSE)/8,VLOOKUP(VLOOKUP($A179,csapatok!$A:$BL,AF$271,FALSE),'csapat-ranglista'!$A:$CC,AF$272,FALSE)/4),0)</f>
        <v>0</v>
      </c>
      <c r="AG179" s="226">
        <f>IFERROR(IF(RIGHT(VLOOKUP($A179,csapatok!$A:$BL,AG$271,FALSE),5)="Csere",VLOOKUP(LEFT(VLOOKUP($A179,csapatok!$A:$BL,AG$271,FALSE),LEN(VLOOKUP($A179,csapatok!$A:$BL,AG$271,FALSE))-6),'csapat-ranglista'!$A:$CC,AG$272,FALSE)/8,VLOOKUP(VLOOKUP($A179,csapatok!$A:$BL,AG$271,FALSE),'csapat-ranglista'!$A:$CC,AG$272,FALSE)/4),0)</f>
        <v>0</v>
      </c>
      <c r="AH179" s="226">
        <f>IFERROR(IF(RIGHT(VLOOKUP($A179,csapatok!$A:$BL,AH$271,FALSE),5)="Csere",VLOOKUP(LEFT(VLOOKUP($A179,csapatok!$A:$BL,AH$271,FALSE),LEN(VLOOKUP($A179,csapatok!$A:$BL,AH$271,FALSE))-6),'csapat-ranglista'!$A:$CC,AH$272,FALSE)/8,VLOOKUP(VLOOKUP($A179,csapatok!$A:$BL,AH$271,FALSE),'csapat-ranglista'!$A:$CC,AH$272,FALSE)/4),0)</f>
        <v>0</v>
      </c>
      <c r="AI179" s="226">
        <f>IFERROR(IF(RIGHT(VLOOKUP($A179,csapatok!$A:$BL,AI$271,FALSE),5)="Csere",VLOOKUP(LEFT(VLOOKUP($A179,csapatok!$A:$BL,AI$271,FALSE),LEN(VLOOKUP($A179,csapatok!$A:$BL,AI$271,FALSE))-6),'csapat-ranglista'!$A:$CC,AI$272,FALSE)/8,VLOOKUP(VLOOKUP($A179,csapatok!$A:$BL,AI$271,FALSE),'csapat-ranglista'!$A:$CC,AI$272,FALSE)/4),0)</f>
        <v>0</v>
      </c>
      <c r="AJ179" s="226">
        <f>IFERROR(IF(RIGHT(VLOOKUP($A179,csapatok!$A:$BL,AJ$271,FALSE),5)="Csere",VLOOKUP(LEFT(VLOOKUP($A179,csapatok!$A:$BL,AJ$271,FALSE),LEN(VLOOKUP($A179,csapatok!$A:$BL,AJ$271,FALSE))-6),'csapat-ranglista'!$A:$CC,AJ$272,FALSE)/8,VLOOKUP(VLOOKUP($A179,csapatok!$A:$BL,AJ$271,FALSE),'csapat-ranglista'!$A:$CC,AJ$272,FALSE)/2),0)</f>
        <v>0</v>
      </c>
      <c r="AK179" s="226">
        <f>IFERROR(IF(RIGHT(VLOOKUP($A179,csapatok!$A:$CN,AK$271,FALSE),5)="Csere",VLOOKUP(LEFT(VLOOKUP($A179,csapatok!$A:$CN,AK$271,FALSE),LEN(VLOOKUP($A179,csapatok!$A:$CN,AK$271,FALSE))-6),'csapat-ranglista'!$A:$CC,AK$272,FALSE)/8,VLOOKUP(VLOOKUP($A179,csapatok!$A:$CN,AK$271,FALSE),'csapat-ranglista'!$A:$CC,AK$272,FALSE)/4),0)</f>
        <v>0</v>
      </c>
      <c r="AL179" s="226">
        <f>IFERROR(IF(RIGHT(VLOOKUP($A179,csapatok!$A:$CN,AL$271,FALSE),5)="Csere",VLOOKUP(LEFT(VLOOKUP($A179,csapatok!$A:$CN,AL$271,FALSE),LEN(VLOOKUP($A179,csapatok!$A:$CN,AL$271,FALSE))-6),'csapat-ranglista'!$A:$CC,AL$272,FALSE)/8,VLOOKUP(VLOOKUP($A179,csapatok!$A:$CN,AL$271,FALSE),'csapat-ranglista'!$A:$CC,AL$272,FALSE)/4),0)</f>
        <v>0</v>
      </c>
      <c r="AM179" s="226">
        <f>IFERROR(IF(RIGHT(VLOOKUP($A179,csapatok!$A:$CN,AM$271,FALSE),5)="Csere",VLOOKUP(LEFT(VLOOKUP($A179,csapatok!$A:$CN,AM$271,FALSE),LEN(VLOOKUP($A179,csapatok!$A:$CN,AM$271,FALSE))-6),'csapat-ranglista'!$A:$CC,AM$272,FALSE)/8,VLOOKUP(VLOOKUP($A179,csapatok!$A:$CN,AM$271,FALSE),'csapat-ranglista'!$A:$CC,AM$272,FALSE)/4),0)</f>
        <v>0</v>
      </c>
      <c r="AN179" s="226">
        <f>IFERROR(IF(RIGHT(VLOOKUP($A179,csapatok!$A:$CN,AN$271,FALSE),5)="Csere",VLOOKUP(LEFT(VLOOKUP($A179,csapatok!$A:$CN,AN$271,FALSE),LEN(VLOOKUP($A179,csapatok!$A:$CN,AN$271,FALSE))-6),'csapat-ranglista'!$A:$CC,AN$272,FALSE)/8,VLOOKUP(VLOOKUP($A179,csapatok!$A:$CN,AN$271,FALSE),'csapat-ranglista'!$A:$CC,AN$272,FALSE)/4),0)</f>
        <v>0</v>
      </c>
      <c r="AO179" s="226">
        <f>IFERROR(IF(RIGHT(VLOOKUP($A179,csapatok!$A:$CN,AO$271,FALSE),5)="Csere",VLOOKUP(LEFT(VLOOKUP($A179,csapatok!$A:$CN,AO$271,FALSE),LEN(VLOOKUP($A179,csapatok!$A:$CN,AO$271,FALSE))-6),'csapat-ranglista'!$A:$CC,AO$272,FALSE)/8,VLOOKUP(VLOOKUP($A179,csapatok!$A:$CN,AO$271,FALSE),'csapat-ranglista'!$A:$CC,AO$272,FALSE)/4),0)</f>
        <v>0</v>
      </c>
      <c r="AP179" s="226">
        <f>IFERROR(IF(RIGHT(VLOOKUP($A179,csapatok!$A:$CN,AP$271,FALSE),5)="Csere",VLOOKUP(LEFT(VLOOKUP($A179,csapatok!$A:$CN,AP$271,FALSE),LEN(VLOOKUP($A179,csapatok!$A:$CN,AP$271,FALSE))-6),'csapat-ranglista'!$A:$CC,AP$272,FALSE)/8,VLOOKUP(VLOOKUP($A179,csapatok!$A:$CN,AP$271,FALSE),'csapat-ranglista'!$A:$CC,AP$272,FALSE)/4),0)</f>
        <v>0</v>
      </c>
      <c r="AQ179" s="226">
        <f>IFERROR(IF(RIGHT(VLOOKUP($A179,csapatok!$A:$CN,AQ$271,FALSE),5)="Csere",VLOOKUP(LEFT(VLOOKUP($A179,csapatok!$A:$CN,AQ$271,FALSE),LEN(VLOOKUP($A179,csapatok!$A:$CN,AQ$271,FALSE))-6),'csapat-ranglista'!$A:$CC,AQ$272,FALSE)/8,VLOOKUP(VLOOKUP($A179,csapatok!$A:$CN,AQ$271,FALSE),'csapat-ranglista'!$A:$CC,AQ$272,FALSE)/4),0)</f>
        <v>0</v>
      </c>
      <c r="AR179" s="226">
        <f>IFERROR(IF(RIGHT(VLOOKUP($A179,csapatok!$A:$CN,AR$271,FALSE),5)="Csere",VLOOKUP(LEFT(VLOOKUP($A179,csapatok!$A:$CN,AR$271,FALSE),LEN(VLOOKUP($A179,csapatok!$A:$CN,AR$271,FALSE))-6),'csapat-ranglista'!$A:$CC,AR$272,FALSE)/8,VLOOKUP(VLOOKUP($A179,csapatok!$A:$CN,AR$271,FALSE),'csapat-ranglista'!$A:$CC,AR$272,FALSE)/4),0)</f>
        <v>0</v>
      </c>
      <c r="AS179" s="226">
        <f>IFERROR(IF(RIGHT(VLOOKUP($A179,csapatok!$A:$CN,AS$271,FALSE),5)="Csere",VLOOKUP(LEFT(VLOOKUP($A179,csapatok!$A:$CN,AS$271,FALSE),LEN(VLOOKUP($A179,csapatok!$A:$CN,AS$271,FALSE))-6),'csapat-ranglista'!$A:$CC,AS$272,FALSE)/8,VLOOKUP(VLOOKUP($A179,csapatok!$A:$CN,AS$271,FALSE),'csapat-ranglista'!$A:$CC,AS$272,FALSE)/4),0)</f>
        <v>0</v>
      </c>
      <c r="AT179" s="226">
        <f>IFERROR(IF(RIGHT(VLOOKUP($A179,csapatok!$A:$CN,AT$271,FALSE),5)="Csere",VLOOKUP(LEFT(VLOOKUP($A179,csapatok!$A:$CN,AT$271,FALSE),LEN(VLOOKUP($A179,csapatok!$A:$CN,AT$271,FALSE))-6),'csapat-ranglista'!$A:$CC,AT$272,FALSE)/8,VLOOKUP(VLOOKUP($A179,csapatok!$A:$CN,AT$271,FALSE),'csapat-ranglista'!$A:$CC,AT$272,FALSE)/4),0)</f>
        <v>0</v>
      </c>
      <c r="AU179" s="226">
        <f>IFERROR(IF(RIGHT(VLOOKUP($A179,csapatok!$A:$CN,AU$271,FALSE),5)="Csere",VLOOKUP(LEFT(VLOOKUP($A179,csapatok!$A:$CN,AU$271,FALSE),LEN(VLOOKUP($A179,csapatok!$A:$CN,AU$271,FALSE))-6),'csapat-ranglista'!$A:$CC,AU$272,FALSE)/8,VLOOKUP(VLOOKUP($A179,csapatok!$A:$CN,AU$271,FALSE),'csapat-ranglista'!$A:$CC,AU$272,FALSE)/4),0)</f>
        <v>0</v>
      </c>
      <c r="AV179" s="226">
        <f>IFERROR(IF(RIGHT(VLOOKUP($A179,csapatok!$A:$CN,AV$271,FALSE),5)="Csere",VLOOKUP(LEFT(VLOOKUP($A179,csapatok!$A:$CN,AV$271,FALSE),LEN(VLOOKUP($A179,csapatok!$A:$CN,AV$271,FALSE))-6),'csapat-ranglista'!$A:$CC,AV$272,FALSE)/8,VLOOKUP(VLOOKUP($A179,csapatok!$A:$CN,AV$271,FALSE),'csapat-ranglista'!$A:$CC,AV$272,FALSE)/4),0)</f>
        <v>0</v>
      </c>
      <c r="AW179" s="226">
        <f>IFERROR(IF(RIGHT(VLOOKUP($A179,csapatok!$A:$CN,AW$271,FALSE),5)="Csere",VLOOKUP(LEFT(VLOOKUP($A179,csapatok!$A:$CN,AW$271,FALSE),LEN(VLOOKUP($A179,csapatok!$A:$CN,AW$271,FALSE))-6),'csapat-ranglista'!$A:$CC,AW$272,FALSE)/8,VLOOKUP(VLOOKUP($A179,csapatok!$A:$CN,AW$271,FALSE),'csapat-ranglista'!$A:$CC,AW$272,FALSE)/4),0)</f>
        <v>0</v>
      </c>
      <c r="AX179" s="226">
        <f>IFERROR(IF(RIGHT(VLOOKUP($A179,csapatok!$A:$CN,AX$271,FALSE),5)="Csere",VLOOKUP(LEFT(VLOOKUP($A179,csapatok!$A:$CN,AX$271,FALSE),LEN(VLOOKUP($A179,csapatok!$A:$CN,AX$271,FALSE))-6),'csapat-ranglista'!$A:$CC,AX$272,FALSE)/8,VLOOKUP(VLOOKUP($A179,csapatok!$A:$CN,AX$271,FALSE),'csapat-ranglista'!$A:$CC,AX$272,FALSE)/4),0)</f>
        <v>0</v>
      </c>
      <c r="AY179" s="226">
        <f>IFERROR(IF(RIGHT(VLOOKUP($A179,csapatok!$A:$GR,AY$271,FALSE),5)="Csere",VLOOKUP(LEFT(VLOOKUP($A179,csapatok!$A:$GR,AY$271,FALSE),LEN(VLOOKUP($A179,csapatok!$A:$GR,AY$271,FALSE))-6),'csapat-ranglista'!$A:$CC,AY$272,FALSE)/8,VLOOKUP(VLOOKUP($A179,csapatok!$A:$GR,AY$271,FALSE),'csapat-ranglista'!$A:$CC,AY$272,FALSE)/4),0)</f>
        <v>0</v>
      </c>
      <c r="AZ179" s="226">
        <f>IFERROR(IF(RIGHT(VLOOKUP($A179,csapatok!$A:$GR,AZ$271,FALSE),5)="Csere",VLOOKUP(LEFT(VLOOKUP($A179,csapatok!$A:$GR,AZ$271,FALSE),LEN(VLOOKUP($A179,csapatok!$A:$GR,AZ$271,FALSE))-6),'csapat-ranglista'!$A:$CC,AZ$272,FALSE)/8,VLOOKUP(VLOOKUP($A179,csapatok!$A:$GR,AZ$271,FALSE),'csapat-ranglista'!$A:$CC,AZ$272,FALSE)/4),0)</f>
        <v>0</v>
      </c>
      <c r="BA179" s="226">
        <f>IFERROR(IF(RIGHT(VLOOKUP($A179,csapatok!$A:$GR,BA$271,FALSE),5)="Csere",VLOOKUP(LEFT(VLOOKUP($A179,csapatok!$A:$GR,BA$271,FALSE),LEN(VLOOKUP($A179,csapatok!$A:$GR,BA$271,FALSE))-6),'csapat-ranglista'!$A:$CC,BA$272,FALSE)/8,VLOOKUP(VLOOKUP($A179,csapatok!$A:$GR,BA$271,FALSE),'csapat-ranglista'!$A:$CC,BA$272,FALSE)/4),0)</f>
        <v>0</v>
      </c>
      <c r="BB179" s="226">
        <f>IFERROR(IF(RIGHT(VLOOKUP($A179,csapatok!$A:$GR,BB$271,FALSE),5)="Csere",VLOOKUP(LEFT(VLOOKUP($A179,csapatok!$A:$GR,BB$271,FALSE),LEN(VLOOKUP($A179,csapatok!$A:$GR,BB$271,FALSE))-6),'csapat-ranglista'!$A:$CC,BB$272,FALSE)/8,VLOOKUP(VLOOKUP($A179,csapatok!$A:$GR,BB$271,FALSE),'csapat-ranglista'!$A:$CC,BB$272,FALSE)/4),0)</f>
        <v>0</v>
      </c>
      <c r="BC179" s="227">
        <f>versenyek!$ES$11*IFERROR(VLOOKUP(VLOOKUP($A179,versenyek!ER:ET,3,FALSE),szabalyok!$A$16:$B$23,2,FALSE)/4,0)</f>
        <v>0</v>
      </c>
      <c r="BD179" s="227">
        <f>versenyek!$EV$11*IFERROR(VLOOKUP(VLOOKUP($A179,versenyek!EU:EW,3,FALSE),szabalyok!$A$16:$B$23,2,FALSE)/4,0)</f>
        <v>0</v>
      </c>
      <c r="BE179" s="226">
        <f>IFERROR(IF(RIGHT(VLOOKUP($A179,csapatok!$A:$GR,BE$271,FALSE),5)="Csere",VLOOKUP(LEFT(VLOOKUP($A179,csapatok!$A:$GR,BE$271,FALSE),LEN(VLOOKUP($A179,csapatok!$A:$GR,BE$271,FALSE))-6),'csapat-ranglista'!$A:$CC,BE$272,FALSE)/8,VLOOKUP(VLOOKUP($A179,csapatok!$A:$GR,BE$271,FALSE),'csapat-ranglista'!$A:$CC,BE$272,FALSE)/4),0)</f>
        <v>0</v>
      </c>
      <c r="BF179" s="226">
        <f>IFERROR(IF(RIGHT(VLOOKUP($A179,csapatok!$A:$GR,BF$271,FALSE),5)="Csere",VLOOKUP(LEFT(VLOOKUP($A179,csapatok!$A:$GR,BF$271,FALSE),LEN(VLOOKUP($A179,csapatok!$A:$GR,BF$271,FALSE))-6),'csapat-ranglista'!$A:$CC,BF$272,FALSE)/8,VLOOKUP(VLOOKUP($A179,csapatok!$A:$GR,BF$271,FALSE),'csapat-ranglista'!$A:$CC,BF$272,FALSE)/4),0)</f>
        <v>0</v>
      </c>
      <c r="BG179" s="226">
        <f>IFERROR(IF(RIGHT(VLOOKUP($A179,csapatok!$A:$GR,BG$271,FALSE),5)="Csere",VLOOKUP(LEFT(VLOOKUP($A179,csapatok!$A:$GR,BG$271,FALSE),LEN(VLOOKUP($A179,csapatok!$A:$GR,BG$271,FALSE))-6),'csapat-ranglista'!$A:$CC,BG$272,FALSE)/8,VLOOKUP(VLOOKUP($A179,csapatok!$A:$GR,BG$271,FALSE),'csapat-ranglista'!$A:$CC,BG$272,FALSE)/4),0)</f>
        <v>0</v>
      </c>
      <c r="BH179" s="226">
        <f>IFERROR(IF(RIGHT(VLOOKUP($A179,csapatok!$A:$GR,BH$271,FALSE),5)="Csere",VLOOKUP(LEFT(VLOOKUP($A179,csapatok!$A:$GR,BH$271,FALSE),LEN(VLOOKUP($A179,csapatok!$A:$GR,BH$271,FALSE))-6),'csapat-ranglista'!$A:$CC,BH$272,FALSE)/8,VLOOKUP(VLOOKUP($A179,csapatok!$A:$GR,BH$271,FALSE),'csapat-ranglista'!$A:$CC,BH$272,FALSE)/4),0)</f>
        <v>0</v>
      </c>
      <c r="BI179" s="226">
        <f>IFERROR(IF(RIGHT(VLOOKUP($A179,csapatok!$A:$GR,BI$271,FALSE),5)="Csere",VLOOKUP(LEFT(VLOOKUP($A179,csapatok!$A:$GR,BI$271,FALSE),LEN(VLOOKUP($A179,csapatok!$A:$GR,BI$271,FALSE))-6),'csapat-ranglista'!$A:$CC,BI$272,FALSE)/8,VLOOKUP(VLOOKUP($A179,csapatok!$A:$GR,BI$271,FALSE),'csapat-ranglista'!$A:$CC,BI$272,FALSE)/4),0)</f>
        <v>0</v>
      </c>
      <c r="BJ179" s="226">
        <f>IFERROR(IF(RIGHT(VLOOKUP($A179,csapatok!$A:$GR,BJ$271,FALSE),5)="Csere",VLOOKUP(LEFT(VLOOKUP($A179,csapatok!$A:$GR,BJ$271,FALSE),LEN(VLOOKUP($A179,csapatok!$A:$GR,BJ$271,FALSE))-6),'csapat-ranglista'!$A:$CC,BJ$272,FALSE)/8,VLOOKUP(VLOOKUP($A179,csapatok!$A:$GR,BJ$271,FALSE),'csapat-ranglista'!$A:$CC,BJ$272,FALSE)/4),0)</f>
        <v>0</v>
      </c>
      <c r="BK179" s="226">
        <f>IFERROR(IF(RIGHT(VLOOKUP($A179,csapatok!$A:$GR,BK$271,FALSE),5)="Csere",VLOOKUP(LEFT(VLOOKUP($A179,csapatok!$A:$GR,BK$271,FALSE),LEN(VLOOKUP($A179,csapatok!$A:$GR,BK$271,FALSE))-6),'csapat-ranglista'!$A:$CC,BK$272,FALSE)/8,VLOOKUP(VLOOKUP($A179,csapatok!$A:$GR,BK$271,FALSE),'csapat-ranglista'!$A:$CC,BK$272,FALSE)/4),0)</f>
        <v>0</v>
      </c>
      <c r="BL179" s="226">
        <f>IFERROR(IF(RIGHT(VLOOKUP($A179,csapatok!$A:$GR,BL$271,FALSE),5)="Csere",VLOOKUP(LEFT(VLOOKUP($A179,csapatok!$A:$GR,BL$271,FALSE),LEN(VLOOKUP($A179,csapatok!$A:$GR,BL$271,FALSE))-6),'csapat-ranglista'!$A:$CC,BL$272,FALSE)/8,VLOOKUP(VLOOKUP($A179,csapatok!$A:$GR,BL$271,FALSE),'csapat-ranglista'!$A:$CC,BL$272,FALSE)/4),0)</f>
        <v>0</v>
      </c>
      <c r="BM179" s="226">
        <f>IFERROR(IF(RIGHT(VLOOKUP($A179,csapatok!$A:$GR,BM$271,FALSE),5)="Csere",VLOOKUP(LEFT(VLOOKUP($A179,csapatok!$A:$GR,BM$271,FALSE),LEN(VLOOKUP($A179,csapatok!$A:$GR,BM$271,FALSE))-6),'csapat-ranglista'!$A:$CC,BM$272,FALSE)/8,VLOOKUP(VLOOKUP($A179,csapatok!$A:$GR,BM$271,FALSE),'csapat-ranglista'!$A:$CC,BM$272,FALSE)/4),0)</f>
        <v>0</v>
      </c>
      <c r="BN179" s="226">
        <f>IFERROR(IF(RIGHT(VLOOKUP($A179,csapatok!$A:$GR,BN$271,FALSE),5)="Csere",VLOOKUP(LEFT(VLOOKUP($A179,csapatok!$A:$GR,BN$271,FALSE),LEN(VLOOKUP($A179,csapatok!$A:$GR,BN$271,FALSE))-6),'csapat-ranglista'!$A:$CC,BN$272,FALSE)/8,VLOOKUP(VLOOKUP($A179,csapatok!$A:$GR,BN$271,FALSE),'csapat-ranglista'!$A:$CC,BN$272,FALSE)/4),0)</f>
        <v>0</v>
      </c>
      <c r="BO179" s="226">
        <f>IFERROR(IF(RIGHT(VLOOKUP($A179,csapatok!$A:$GR,BO$271,FALSE),5)="Csere",VLOOKUP(LEFT(VLOOKUP($A179,csapatok!$A:$GR,BO$271,FALSE),LEN(VLOOKUP($A179,csapatok!$A:$GR,BO$271,FALSE))-6),'csapat-ranglista'!$A:$CC,BO$272,FALSE)/8,VLOOKUP(VLOOKUP($A179,csapatok!$A:$GR,BO$271,FALSE),'csapat-ranglista'!$A:$CC,BO$272,FALSE)/4),0)</f>
        <v>0</v>
      </c>
      <c r="BP179" s="226">
        <f>IFERROR(IF(RIGHT(VLOOKUP($A179,csapatok!$A:$GR,BP$271,FALSE),5)="Csere",VLOOKUP(LEFT(VLOOKUP($A179,csapatok!$A:$GR,BP$271,FALSE),LEN(VLOOKUP($A179,csapatok!$A:$GR,BP$271,FALSE))-6),'csapat-ranglista'!$A:$CC,BP$272,FALSE)/8,VLOOKUP(VLOOKUP($A179,csapatok!$A:$GR,BP$271,FALSE),'csapat-ranglista'!$A:$CC,BP$272,FALSE)/4),0)</f>
        <v>0</v>
      </c>
      <c r="BQ179" s="226">
        <f>IFERROR(IF(RIGHT(VLOOKUP($A179,csapatok!$A:$GR,BQ$271,FALSE),5)="Csere",VLOOKUP(LEFT(VLOOKUP($A179,csapatok!$A:$GR,BQ$271,FALSE),LEN(VLOOKUP($A179,csapatok!$A:$GR,BQ$271,FALSE))-6),'csapat-ranglista'!$A:$CC,BQ$272,FALSE)/8,VLOOKUP(VLOOKUP($A179,csapatok!$A:$GR,BQ$271,FALSE),'csapat-ranglista'!$A:$CC,BQ$272,FALSE)/4),0)</f>
        <v>0</v>
      </c>
      <c r="BR179" s="226">
        <f>IFERROR(IF(RIGHT(VLOOKUP($A179,csapatok!$A:$GR,BR$271,FALSE),5)="Csere",VLOOKUP(LEFT(VLOOKUP($A179,csapatok!$A:$GR,BR$271,FALSE),LEN(VLOOKUP($A179,csapatok!$A:$GR,BR$271,FALSE))-6),'csapat-ranglista'!$A:$CC,BR$272,FALSE)/8,VLOOKUP(VLOOKUP($A179,csapatok!$A:$GR,BR$271,FALSE),'csapat-ranglista'!$A:$CC,BR$272,FALSE)/4),0)</f>
        <v>0</v>
      </c>
      <c r="BS179" s="226">
        <f>IFERROR(IF(RIGHT(VLOOKUP($A179,csapatok!$A:$GR,BS$271,FALSE),5)="Csere",VLOOKUP(LEFT(VLOOKUP($A179,csapatok!$A:$GR,BS$271,FALSE),LEN(VLOOKUP($A179,csapatok!$A:$GR,BS$271,FALSE))-6),'csapat-ranglista'!$A:$CC,BS$272,FALSE)/8,VLOOKUP(VLOOKUP($A179,csapatok!$A:$GR,BS$271,FALSE),'csapat-ranglista'!$A:$CC,BS$272,FALSE)/4),0)</f>
        <v>0</v>
      </c>
      <c r="BT179" s="226">
        <f>IFERROR(IF(RIGHT(VLOOKUP($A179,csapatok!$A:$GR,BT$271,FALSE),5)="Csere",VLOOKUP(LEFT(VLOOKUP($A179,csapatok!$A:$GR,BT$271,FALSE),LEN(VLOOKUP($A179,csapatok!$A:$GR,BT$271,FALSE))-6),'csapat-ranglista'!$A:$CC,BT$272,FALSE)/8,VLOOKUP(VLOOKUP($A179,csapatok!$A:$GR,BT$271,FALSE),'csapat-ranglista'!$A:$CC,BT$272,FALSE)/4),0)</f>
        <v>0</v>
      </c>
      <c r="BU179" s="226">
        <f>IFERROR(IF(RIGHT(VLOOKUP($A179,csapatok!$A:$GR,BU$271,FALSE),5)="Csere",VLOOKUP(LEFT(VLOOKUP($A179,csapatok!$A:$GR,BU$271,FALSE),LEN(VLOOKUP($A179,csapatok!$A:$GR,BU$271,FALSE))-6),'csapat-ranglista'!$A:$CC,BU$272,FALSE)/8,VLOOKUP(VLOOKUP($A179,csapatok!$A:$GR,BU$271,FALSE),'csapat-ranglista'!$A:$CC,BU$272,FALSE)/4),0)</f>
        <v>0</v>
      </c>
      <c r="BV179" s="226">
        <f>IFERROR(IF(RIGHT(VLOOKUP($A179,csapatok!$A:$GR,BV$271,FALSE),5)="Csere",VLOOKUP(LEFT(VLOOKUP($A179,csapatok!$A:$GR,BV$271,FALSE),LEN(VLOOKUP($A179,csapatok!$A:$GR,BV$271,FALSE))-6),'csapat-ranglista'!$A:$CC,BV$272,FALSE)/8,VLOOKUP(VLOOKUP($A179,csapatok!$A:$GR,BV$271,FALSE),'csapat-ranglista'!$A:$CC,BV$272,FALSE)/4),0)</f>
        <v>0</v>
      </c>
      <c r="BW179" s="226">
        <f>IFERROR(IF(RIGHT(VLOOKUP($A179,csapatok!$A:$GR,BW$271,FALSE),5)="Csere",VLOOKUP(LEFT(VLOOKUP($A179,csapatok!$A:$GR,BW$271,FALSE),LEN(VLOOKUP($A179,csapatok!$A:$GR,BW$271,FALSE))-6),'csapat-ranglista'!$A:$CC,BW$272,FALSE)/8,VLOOKUP(VLOOKUP($A179,csapatok!$A:$GR,BW$271,FALSE),'csapat-ranglista'!$A:$CC,BW$272,FALSE)/4),0)</f>
        <v>0</v>
      </c>
      <c r="BX179" s="226">
        <f>IFERROR(IF(RIGHT(VLOOKUP($A179,csapatok!$A:$GR,BX$271,FALSE),5)="Csere",VLOOKUP(LEFT(VLOOKUP($A179,csapatok!$A:$GR,BX$271,FALSE),LEN(VLOOKUP($A179,csapatok!$A:$GR,BX$271,FALSE))-6),'csapat-ranglista'!$A:$CC,BX$272,FALSE)/8,VLOOKUP(VLOOKUP($A179,csapatok!$A:$GR,BX$271,FALSE),'csapat-ranglista'!$A:$CC,BX$272,FALSE)/4),0)</f>
        <v>0</v>
      </c>
      <c r="BY179" s="226">
        <f>IFERROR(IF(RIGHT(VLOOKUP($A179,csapatok!$A:$GR,BY$271,FALSE),5)="Csere",VLOOKUP(LEFT(VLOOKUP($A179,csapatok!$A:$GR,BY$271,FALSE),LEN(VLOOKUP($A179,csapatok!$A:$GR,BY$271,FALSE))-6),'csapat-ranglista'!$A:$CC,BY$272,FALSE)/8,VLOOKUP(VLOOKUP($A179,csapatok!$A:$GR,BY$271,FALSE),'csapat-ranglista'!$A:$CC,BY$272,FALSE)/4),0)</f>
        <v>0</v>
      </c>
      <c r="BZ179" s="226">
        <f>IFERROR(IF(RIGHT(VLOOKUP($A179,csapatok!$A:$GR,BZ$271,FALSE),5)="Csere",VLOOKUP(LEFT(VLOOKUP($A179,csapatok!$A:$GR,BZ$271,FALSE),LEN(VLOOKUP($A179,csapatok!$A:$GR,BZ$271,FALSE))-6),'csapat-ranglista'!$A:$CC,BZ$272,FALSE)/8,VLOOKUP(VLOOKUP($A179,csapatok!$A:$GR,BZ$271,FALSE),'csapat-ranglista'!$A:$CC,BZ$272,FALSE)/4),0)</f>
        <v>0</v>
      </c>
      <c r="CA179" s="226">
        <f>IFERROR(IF(RIGHT(VLOOKUP($A179,csapatok!$A:$GR,CA$271,FALSE),5)="Csere",VLOOKUP(LEFT(VLOOKUP($A179,csapatok!$A:$GR,CA$271,FALSE),LEN(VLOOKUP($A179,csapatok!$A:$GR,CA$271,FALSE))-6),'csapat-ranglista'!$A:$CC,CA$272,FALSE)/8,VLOOKUP(VLOOKUP($A179,csapatok!$A:$GR,CA$271,FALSE),'csapat-ranglista'!$A:$CC,CA$272,FALSE)/4),0)</f>
        <v>0</v>
      </c>
      <c r="CB179" s="226">
        <f>IFERROR(IF(RIGHT(VLOOKUP($A179,csapatok!$A:$GR,CB$271,FALSE),5)="Csere",VLOOKUP(LEFT(VLOOKUP($A179,csapatok!$A:$GR,CB$271,FALSE),LEN(VLOOKUP($A179,csapatok!$A:$GR,CB$271,FALSE))-6),'csapat-ranglista'!$A:$CC,CB$272,FALSE)/8,VLOOKUP(VLOOKUP($A179,csapatok!$A:$GR,CB$271,FALSE),'csapat-ranglista'!$A:$CC,CB$272,FALSE)/4),0)</f>
        <v>0</v>
      </c>
      <c r="CC179" s="226">
        <f>IFERROR(IF(RIGHT(VLOOKUP($A179,csapatok!$A:$GR,CC$271,FALSE),5)="Csere",VLOOKUP(LEFT(VLOOKUP($A179,csapatok!$A:$GR,CC$271,FALSE),LEN(VLOOKUP($A179,csapatok!$A:$GR,CC$271,FALSE))-6),'csapat-ranglista'!$A:$CC,CC$272,FALSE)/8,VLOOKUP(VLOOKUP($A179,csapatok!$A:$GR,CC$271,FALSE),'csapat-ranglista'!$A:$CC,CC$272,FALSE)/4),0)</f>
        <v>0</v>
      </c>
      <c r="CD179" s="226">
        <f>IFERROR(IF(RIGHT(VLOOKUP($A179,csapatok!$A:$GR,CD$271,FALSE),5)="Csere",VLOOKUP(LEFT(VLOOKUP($A179,csapatok!$A:$GR,CD$271,FALSE),LEN(VLOOKUP($A179,csapatok!$A:$GR,CD$271,FALSE))-6),'csapat-ranglista'!$A:$CC,CD$272,FALSE)/8,VLOOKUP(VLOOKUP($A179,csapatok!$A:$GR,CD$271,FALSE),'csapat-ranglista'!$A:$CC,CD$272,FALSE)/4),0)</f>
        <v>0</v>
      </c>
      <c r="CE179" s="226">
        <f>IFERROR(IF(RIGHT(VLOOKUP($A179,csapatok!$A:$GR,CE$271,FALSE),5)="Csere",VLOOKUP(LEFT(VLOOKUP($A179,csapatok!$A:$GR,CE$271,FALSE),LEN(VLOOKUP($A179,csapatok!$A:$GR,CE$271,FALSE))-6),'csapat-ranglista'!$A:$CC,CE$272,FALSE)/8,VLOOKUP(VLOOKUP($A179,csapatok!$A:$GR,CE$271,FALSE),'csapat-ranglista'!$A:$CC,CE$272,FALSE)/4),0)</f>
        <v>0</v>
      </c>
      <c r="CF179" s="226">
        <f>IFERROR(IF(RIGHT(VLOOKUP($A179,csapatok!$A:$GR,CF$271,FALSE),5)="Csere",VLOOKUP(LEFT(VLOOKUP($A179,csapatok!$A:$GR,CF$271,FALSE),LEN(VLOOKUP($A179,csapatok!$A:$GR,CF$271,FALSE))-6),'csapat-ranglista'!$A:$CC,CF$272,FALSE)/8,VLOOKUP(VLOOKUP($A179,csapatok!$A:$GR,CF$271,FALSE),'csapat-ranglista'!$A:$CC,CF$272,FALSE)/4),0)</f>
        <v>0</v>
      </c>
      <c r="CG179" s="226">
        <f>IFERROR(IF(RIGHT(VLOOKUP($A179,csapatok!$A:$GR,CG$271,FALSE),5)="Csere",VLOOKUP(LEFT(VLOOKUP($A179,csapatok!$A:$GR,CG$271,FALSE),LEN(VLOOKUP($A179,csapatok!$A:$GR,CG$271,FALSE))-6),'csapat-ranglista'!$A:$CC,CG$272,FALSE)/8,VLOOKUP(VLOOKUP($A179,csapatok!$A:$GR,CG$271,FALSE),'csapat-ranglista'!$A:$CC,CG$272,FALSE)/4),0)</f>
        <v>0</v>
      </c>
      <c r="CH179" s="226">
        <f>IFERROR(IF(RIGHT(VLOOKUP($A179,csapatok!$A:$GR,CH$271,FALSE),5)="Csere",VLOOKUP(LEFT(VLOOKUP($A179,csapatok!$A:$GR,CH$271,FALSE),LEN(VLOOKUP($A179,csapatok!$A:$GR,CH$271,FALSE))-6),'csapat-ranglista'!$A:$CC,CH$272,FALSE)/8,VLOOKUP(VLOOKUP($A179,csapatok!$A:$GR,CH$271,FALSE),'csapat-ranglista'!$A:$CC,CH$272,FALSE)/4),0)</f>
        <v>0</v>
      </c>
      <c r="CI179" s="226">
        <f>IFERROR(IF(RIGHT(VLOOKUP($A179,csapatok!$A:$GR,CI$271,FALSE),5)="Csere",VLOOKUP(LEFT(VLOOKUP($A179,csapatok!$A:$GR,CI$271,FALSE),LEN(VLOOKUP($A179,csapatok!$A:$GR,CI$271,FALSE))-6),'csapat-ranglista'!$A:$CC,CI$272,FALSE)/8,VLOOKUP(VLOOKUP($A179,csapatok!$A:$GR,CI$271,FALSE),'csapat-ranglista'!$A:$CC,CI$272,FALSE)/4),0)</f>
        <v>0</v>
      </c>
      <c r="CJ179" s="227">
        <f>versenyek!$IQ$11*IFERROR(VLOOKUP(VLOOKUP($A179,versenyek!IP:IR,3,FALSE),szabalyok!$A$16:$B$23,2,FALSE)/4,0)</f>
        <v>0</v>
      </c>
      <c r="CK179" s="227">
        <f>versenyek!$IT$11*IFERROR(VLOOKUP(VLOOKUP($A179,versenyek!IS:IU,3,FALSE),szabalyok!$A$16:$B$23,2,FALSE)/4,0)</f>
        <v>0</v>
      </c>
      <c r="CL179" s="226"/>
      <c r="CM179" s="250">
        <f t="shared" si="6"/>
        <v>0</v>
      </c>
    </row>
    <row r="180" spans="1:91">
      <c r="A180" s="32" t="s">
        <v>56</v>
      </c>
      <c r="B180" s="133">
        <v>28292</v>
      </c>
      <c r="C180" s="133" t="str">
        <f t="shared" si="8"/>
        <v>felnőtt</v>
      </c>
      <c r="D180" s="32" t="s">
        <v>9</v>
      </c>
      <c r="E180" s="47">
        <v>0</v>
      </c>
      <c r="F180" s="32">
        <v>0</v>
      </c>
      <c r="G180" s="32">
        <v>0</v>
      </c>
      <c r="H180" s="32">
        <v>0</v>
      </c>
      <c r="I180" s="32">
        <v>0</v>
      </c>
      <c r="J180" s="32">
        <v>0</v>
      </c>
      <c r="K180" s="32">
        <v>0</v>
      </c>
      <c r="L180" s="32">
        <v>0</v>
      </c>
      <c r="M180" s="32">
        <v>0</v>
      </c>
      <c r="N180" s="32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0</v>
      </c>
      <c r="U180" s="32">
        <v>0</v>
      </c>
      <c r="V180" s="32">
        <v>0</v>
      </c>
      <c r="W180" s="32">
        <v>0</v>
      </c>
      <c r="X180" s="32">
        <f>IFERROR(IF(RIGHT(VLOOKUP($A180,csapatok!$A:$BL,X$271,FALSE),5)="Csere",VLOOKUP(LEFT(VLOOKUP($A180,csapatok!$A:$BL,X$271,FALSE),LEN(VLOOKUP($A180,csapatok!$A:$BL,X$271,FALSE))-6),'csapat-ranglista'!$A:$CC,X$272,FALSE)/8,VLOOKUP(VLOOKUP($A180,csapatok!$A:$BL,X$271,FALSE),'csapat-ranglista'!$A:$CC,X$272,FALSE)/4),0)</f>
        <v>0</v>
      </c>
      <c r="Y180" s="32">
        <f>IFERROR(IF(RIGHT(VLOOKUP($A180,csapatok!$A:$BL,Y$271,FALSE),5)="Csere",VLOOKUP(LEFT(VLOOKUP($A180,csapatok!$A:$BL,Y$271,FALSE),LEN(VLOOKUP($A180,csapatok!$A:$BL,Y$271,FALSE))-6),'csapat-ranglista'!$A:$CC,Y$272,FALSE)/8,VLOOKUP(VLOOKUP($A180,csapatok!$A:$BL,Y$271,FALSE),'csapat-ranglista'!$A:$CC,Y$272,FALSE)/4),0)</f>
        <v>0</v>
      </c>
      <c r="Z180" s="32">
        <f>IFERROR(IF(RIGHT(VLOOKUP($A180,csapatok!$A:$BL,Z$271,FALSE),5)="Csere",VLOOKUP(LEFT(VLOOKUP($A180,csapatok!$A:$BL,Z$271,FALSE),LEN(VLOOKUP($A180,csapatok!$A:$BL,Z$271,FALSE))-6),'csapat-ranglista'!$A:$CC,Z$272,FALSE)/8,VLOOKUP(VLOOKUP($A180,csapatok!$A:$BL,Z$271,FALSE),'csapat-ranglista'!$A:$CC,Z$272,FALSE)/4),0)</f>
        <v>0</v>
      </c>
      <c r="AA180" s="32">
        <f>IFERROR(IF(RIGHT(VLOOKUP($A180,csapatok!$A:$BL,AA$271,FALSE),5)="Csere",VLOOKUP(LEFT(VLOOKUP($A180,csapatok!$A:$BL,AA$271,FALSE),LEN(VLOOKUP($A180,csapatok!$A:$BL,AA$271,FALSE))-6),'csapat-ranglista'!$A:$CC,AA$272,FALSE)/8,VLOOKUP(VLOOKUP($A180,csapatok!$A:$BL,AA$271,FALSE),'csapat-ranglista'!$A:$CC,AA$272,FALSE)/4),0)</f>
        <v>0</v>
      </c>
      <c r="AB180" s="226">
        <f>IFERROR(IF(RIGHT(VLOOKUP($A180,csapatok!$A:$BL,AB$271,FALSE),5)="Csere",VLOOKUP(LEFT(VLOOKUP($A180,csapatok!$A:$BL,AB$271,FALSE),LEN(VLOOKUP($A180,csapatok!$A:$BL,AB$271,FALSE))-6),'csapat-ranglista'!$A:$CC,AB$272,FALSE)/8,VLOOKUP(VLOOKUP($A180,csapatok!$A:$BL,AB$271,FALSE),'csapat-ranglista'!$A:$CC,AB$272,FALSE)/4),0)</f>
        <v>0</v>
      </c>
      <c r="AC180" s="226">
        <f>IFERROR(IF(RIGHT(VLOOKUP($A180,csapatok!$A:$BL,AC$271,FALSE),5)="Csere",VLOOKUP(LEFT(VLOOKUP($A180,csapatok!$A:$BL,AC$271,FALSE),LEN(VLOOKUP($A180,csapatok!$A:$BL,AC$271,FALSE))-6),'csapat-ranglista'!$A:$CC,AC$272,FALSE)/8,VLOOKUP(VLOOKUP($A180,csapatok!$A:$BL,AC$271,FALSE),'csapat-ranglista'!$A:$CC,AC$272,FALSE)/4),0)</f>
        <v>0</v>
      </c>
      <c r="AD180" s="226">
        <f>IFERROR(IF(RIGHT(VLOOKUP($A180,csapatok!$A:$BL,AD$271,FALSE),5)="Csere",VLOOKUP(LEFT(VLOOKUP($A180,csapatok!$A:$BL,AD$271,FALSE),LEN(VLOOKUP($A180,csapatok!$A:$BL,AD$271,FALSE))-6),'csapat-ranglista'!$A:$CC,AD$272,FALSE)/8,VLOOKUP(VLOOKUP($A180,csapatok!$A:$BL,AD$271,FALSE),'csapat-ranglista'!$A:$CC,AD$272,FALSE)/4),0)</f>
        <v>0</v>
      </c>
      <c r="AE180" s="226">
        <f>IFERROR(IF(RIGHT(VLOOKUP($A180,csapatok!$A:$BL,AE$271,FALSE),5)="Csere",VLOOKUP(LEFT(VLOOKUP($A180,csapatok!$A:$BL,AE$271,FALSE),LEN(VLOOKUP($A180,csapatok!$A:$BL,AE$271,FALSE))-6),'csapat-ranglista'!$A:$CC,AE$272,FALSE)/8,VLOOKUP(VLOOKUP($A180,csapatok!$A:$BL,AE$271,FALSE),'csapat-ranglista'!$A:$CC,AE$272,FALSE)/4),0)</f>
        <v>0</v>
      </c>
      <c r="AF180" s="226">
        <f>IFERROR(IF(RIGHT(VLOOKUP($A180,csapatok!$A:$BL,AF$271,FALSE),5)="Csere",VLOOKUP(LEFT(VLOOKUP($A180,csapatok!$A:$BL,AF$271,FALSE),LEN(VLOOKUP($A180,csapatok!$A:$BL,AF$271,FALSE))-6),'csapat-ranglista'!$A:$CC,AF$272,FALSE)/8,VLOOKUP(VLOOKUP($A180,csapatok!$A:$BL,AF$271,FALSE),'csapat-ranglista'!$A:$CC,AF$272,FALSE)/4),0)</f>
        <v>0</v>
      </c>
      <c r="AG180" s="226">
        <f>IFERROR(IF(RIGHT(VLOOKUP($A180,csapatok!$A:$BL,AG$271,FALSE),5)="Csere",VLOOKUP(LEFT(VLOOKUP($A180,csapatok!$A:$BL,AG$271,FALSE),LEN(VLOOKUP($A180,csapatok!$A:$BL,AG$271,FALSE))-6),'csapat-ranglista'!$A:$CC,AG$272,FALSE)/8,VLOOKUP(VLOOKUP($A180,csapatok!$A:$BL,AG$271,FALSE),'csapat-ranglista'!$A:$CC,AG$272,FALSE)/4),0)</f>
        <v>0</v>
      </c>
      <c r="AH180" s="226">
        <f>IFERROR(IF(RIGHT(VLOOKUP($A180,csapatok!$A:$BL,AH$271,FALSE),5)="Csere",VLOOKUP(LEFT(VLOOKUP($A180,csapatok!$A:$BL,AH$271,FALSE),LEN(VLOOKUP($A180,csapatok!$A:$BL,AH$271,FALSE))-6),'csapat-ranglista'!$A:$CC,AH$272,FALSE)/8,VLOOKUP(VLOOKUP($A180,csapatok!$A:$BL,AH$271,FALSE),'csapat-ranglista'!$A:$CC,AH$272,FALSE)/4),0)</f>
        <v>0</v>
      </c>
      <c r="AI180" s="226">
        <f>IFERROR(IF(RIGHT(VLOOKUP($A180,csapatok!$A:$BL,AI$271,FALSE),5)="Csere",VLOOKUP(LEFT(VLOOKUP($A180,csapatok!$A:$BL,AI$271,FALSE),LEN(VLOOKUP($A180,csapatok!$A:$BL,AI$271,FALSE))-6),'csapat-ranglista'!$A:$CC,AI$272,FALSE)/8,VLOOKUP(VLOOKUP($A180,csapatok!$A:$BL,AI$271,FALSE),'csapat-ranglista'!$A:$CC,AI$272,FALSE)/4),0)</f>
        <v>0</v>
      </c>
      <c r="AJ180" s="226">
        <f>IFERROR(IF(RIGHT(VLOOKUP($A180,csapatok!$A:$BL,AJ$271,FALSE),5)="Csere",VLOOKUP(LEFT(VLOOKUP($A180,csapatok!$A:$BL,AJ$271,FALSE),LEN(VLOOKUP($A180,csapatok!$A:$BL,AJ$271,FALSE))-6),'csapat-ranglista'!$A:$CC,AJ$272,FALSE)/8,VLOOKUP(VLOOKUP($A180,csapatok!$A:$BL,AJ$271,FALSE),'csapat-ranglista'!$A:$CC,AJ$272,FALSE)/2),0)</f>
        <v>0</v>
      </c>
      <c r="AK180" s="226">
        <f>IFERROR(IF(RIGHT(VLOOKUP($A180,csapatok!$A:$CN,AK$271,FALSE),5)="Csere",VLOOKUP(LEFT(VLOOKUP($A180,csapatok!$A:$CN,AK$271,FALSE),LEN(VLOOKUP($A180,csapatok!$A:$CN,AK$271,FALSE))-6),'csapat-ranglista'!$A:$CC,AK$272,FALSE)/8,VLOOKUP(VLOOKUP($A180,csapatok!$A:$CN,AK$271,FALSE),'csapat-ranglista'!$A:$CC,AK$272,FALSE)/4),0)</f>
        <v>0</v>
      </c>
      <c r="AL180" s="226">
        <f>IFERROR(IF(RIGHT(VLOOKUP($A180,csapatok!$A:$CN,AL$271,FALSE),5)="Csere",VLOOKUP(LEFT(VLOOKUP($A180,csapatok!$A:$CN,AL$271,FALSE),LEN(VLOOKUP($A180,csapatok!$A:$CN,AL$271,FALSE))-6),'csapat-ranglista'!$A:$CC,AL$272,FALSE)/8,VLOOKUP(VLOOKUP($A180,csapatok!$A:$CN,AL$271,FALSE),'csapat-ranglista'!$A:$CC,AL$272,FALSE)/4),0)</f>
        <v>0</v>
      </c>
      <c r="AM180" s="226">
        <f>IFERROR(IF(RIGHT(VLOOKUP($A180,csapatok!$A:$CN,AM$271,FALSE),5)="Csere",VLOOKUP(LEFT(VLOOKUP($A180,csapatok!$A:$CN,AM$271,FALSE),LEN(VLOOKUP($A180,csapatok!$A:$CN,AM$271,FALSE))-6),'csapat-ranglista'!$A:$CC,AM$272,FALSE)/8,VLOOKUP(VLOOKUP($A180,csapatok!$A:$CN,AM$271,FALSE),'csapat-ranglista'!$A:$CC,AM$272,FALSE)/4),0)</f>
        <v>0</v>
      </c>
      <c r="AN180" s="226">
        <f>IFERROR(IF(RIGHT(VLOOKUP($A180,csapatok!$A:$CN,AN$271,FALSE),5)="Csere",VLOOKUP(LEFT(VLOOKUP($A180,csapatok!$A:$CN,AN$271,FALSE),LEN(VLOOKUP($A180,csapatok!$A:$CN,AN$271,FALSE))-6),'csapat-ranglista'!$A:$CC,AN$272,FALSE)/8,VLOOKUP(VLOOKUP($A180,csapatok!$A:$CN,AN$271,FALSE),'csapat-ranglista'!$A:$CC,AN$272,FALSE)/4),0)</f>
        <v>0</v>
      </c>
      <c r="AO180" s="226">
        <f>IFERROR(IF(RIGHT(VLOOKUP($A180,csapatok!$A:$CN,AO$271,FALSE),5)="Csere",VLOOKUP(LEFT(VLOOKUP($A180,csapatok!$A:$CN,AO$271,FALSE),LEN(VLOOKUP($A180,csapatok!$A:$CN,AO$271,FALSE))-6),'csapat-ranglista'!$A:$CC,AO$272,FALSE)/8,VLOOKUP(VLOOKUP($A180,csapatok!$A:$CN,AO$271,FALSE),'csapat-ranglista'!$A:$CC,AO$272,FALSE)/4),0)</f>
        <v>0</v>
      </c>
      <c r="AP180" s="226">
        <f>IFERROR(IF(RIGHT(VLOOKUP($A180,csapatok!$A:$CN,AP$271,FALSE),5)="Csere",VLOOKUP(LEFT(VLOOKUP($A180,csapatok!$A:$CN,AP$271,FALSE),LEN(VLOOKUP($A180,csapatok!$A:$CN,AP$271,FALSE))-6),'csapat-ranglista'!$A:$CC,AP$272,FALSE)/8,VLOOKUP(VLOOKUP($A180,csapatok!$A:$CN,AP$271,FALSE),'csapat-ranglista'!$A:$CC,AP$272,FALSE)/4),0)</f>
        <v>0</v>
      </c>
      <c r="AQ180" s="226">
        <f>IFERROR(IF(RIGHT(VLOOKUP($A180,csapatok!$A:$CN,AQ$271,FALSE),5)="Csere",VLOOKUP(LEFT(VLOOKUP($A180,csapatok!$A:$CN,AQ$271,FALSE),LEN(VLOOKUP($A180,csapatok!$A:$CN,AQ$271,FALSE))-6),'csapat-ranglista'!$A:$CC,AQ$272,FALSE)/8,VLOOKUP(VLOOKUP($A180,csapatok!$A:$CN,AQ$271,FALSE),'csapat-ranglista'!$A:$CC,AQ$272,FALSE)/4),0)</f>
        <v>0</v>
      </c>
      <c r="AR180" s="226">
        <f>IFERROR(IF(RIGHT(VLOOKUP($A180,csapatok!$A:$CN,AR$271,FALSE),5)="Csere",VLOOKUP(LEFT(VLOOKUP($A180,csapatok!$A:$CN,AR$271,FALSE),LEN(VLOOKUP($A180,csapatok!$A:$CN,AR$271,FALSE))-6),'csapat-ranglista'!$A:$CC,AR$272,FALSE)/8,VLOOKUP(VLOOKUP($A180,csapatok!$A:$CN,AR$271,FALSE),'csapat-ranglista'!$A:$CC,AR$272,FALSE)/4),0)</f>
        <v>0</v>
      </c>
      <c r="AS180" s="226">
        <f>IFERROR(IF(RIGHT(VLOOKUP($A180,csapatok!$A:$CN,AS$271,FALSE),5)="Csere",VLOOKUP(LEFT(VLOOKUP($A180,csapatok!$A:$CN,AS$271,FALSE),LEN(VLOOKUP($A180,csapatok!$A:$CN,AS$271,FALSE))-6),'csapat-ranglista'!$A:$CC,AS$272,FALSE)/8,VLOOKUP(VLOOKUP($A180,csapatok!$A:$CN,AS$271,FALSE),'csapat-ranglista'!$A:$CC,AS$272,FALSE)/4),0)</f>
        <v>0</v>
      </c>
      <c r="AT180" s="226">
        <f>IFERROR(IF(RIGHT(VLOOKUP($A180,csapatok!$A:$CN,AT$271,FALSE),5)="Csere",VLOOKUP(LEFT(VLOOKUP($A180,csapatok!$A:$CN,AT$271,FALSE),LEN(VLOOKUP($A180,csapatok!$A:$CN,AT$271,FALSE))-6),'csapat-ranglista'!$A:$CC,AT$272,FALSE)/8,VLOOKUP(VLOOKUP($A180,csapatok!$A:$CN,AT$271,FALSE),'csapat-ranglista'!$A:$CC,AT$272,FALSE)/4),0)</f>
        <v>0</v>
      </c>
      <c r="AU180" s="226">
        <f>IFERROR(IF(RIGHT(VLOOKUP($A180,csapatok!$A:$CN,AU$271,FALSE),5)="Csere",VLOOKUP(LEFT(VLOOKUP($A180,csapatok!$A:$CN,AU$271,FALSE),LEN(VLOOKUP($A180,csapatok!$A:$CN,AU$271,FALSE))-6),'csapat-ranglista'!$A:$CC,AU$272,FALSE)/8,VLOOKUP(VLOOKUP($A180,csapatok!$A:$CN,AU$271,FALSE),'csapat-ranglista'!$A:$CC,AU$272,FALSE)/4),0)</f>
        <v>0</v>
      </c>
      <c r="AV180" s="226">
        <f>IFERROR(IF(RIGHT(VLOOKUP($A180,csapatok!$A:$CN,AV$271,FALSE),5)="Csere",VLOOKUP(LEFT(VLOOKUP($A180,csapatok!$A:$CN,AV$271,FALSE),LEN(VLOOKUP($A180,csapatok!$A:$CN,AV$271,FALSE))-6),'csapat-ranglista'!$A:$CC,AV$272,FALSE)/8,VLOOKUP(VLOOKUP($A180,csapatok!$A:$CN,AV$271,FALSE),'csapat-ranglista'!$A:$CC,AV$272,FALSE)/4),0)</f>
        <v>0</v>
      </c>
      <c r="AW180" s="226">
        <f>IFERROR(IF(RIGHT(VLOOKUP($A180,csapatok!$A:$CN,AW$271,FALSE),5)="Csere",VLOOKUP(LEFT(VLOOKUP($A180,csapatok!$A:$CN,AW$271,FALSE),LEN(VLOOKUP($A180,csapatok!$A:$CN,AW$271,FALSE))-6),'csapat-ranglista'!$A:$CC,AW$272,FALSE)/8,VLOOKUP(VLOOKUP($A180,csapatok!$A:$CN,AW$271,FALSE),'csapat-ranglista'!$A:$CC,AW$272,FALSE)/4),0)</f>
        <v>0</v>
      </c>
      <c r="AX180" s="226">
        <f>IFERROR(IF(RIGHT(VLOOKUP($A180,csapatok!$A:$CN,AX$271,FALSE),5)="Csere",VLOOKUP(LEFT(VLOOKUP($A180,csapatok!$A:$CN,AX$271,FALSE),LEN(VLOOKUP($A180,csapatok!$A:$CN,AX$271,FALSE))-6),'csapat-ranglista'!$A:$CC,AX$272,FALSE)/8,VLOOKUP(VLOOKUP($A180,csapatok!$A:$CN,AX$271,FALSE),'csapat-ranglista'!$A:$CC,AX$272,FALSE)/4),0)</f>
        <v>0</v>
      </c>
      <c r="AY180" s="226">
        <f>IFERROR(IF(RIGHT(VLOOKUP($A180,csapatok!$A:$GR,AY$271,FALSE),5)="Csere",VLOOKUP(LEFT(VLOOKUP($A180,csapatok!$A:$GR,AY$271,FALSE),LEN(VLOOKUP($A180,csapatok!$A:$GR,AY$271,FALSE))-6),'csapat-ranglista'!$A:$CC,AY$272,FALSE)/8,VLOOKUP(VLOOKUP($A180,csapatok!$A:$GR,AY$271,FALSE),'csapat-ranglista'!$A:$CC,AY$272,FALSE)/4),0)</f>
        <v>0</v>
      </c>
      <c r="AZ180" s="226">
        <f>IFERROR(IF(RIGHT(VLOOKUP($A180,csapatok!$A:$GR,AZ$271,FALSE),5)="Csere",VLOOKUP(LEFT(VLOOKUP($A180,csapatok!$A:$GR,AZ$271,FALSE),LEN(VLOOKUP($A180,csapatok!$A:$GR,AZ$271,FALSE))-6),'csapat-ranglista'!$A:$CC,AZ$272,FALSE)/8,VLOOKUP(VLOOKUP($A180,csapatok!$A:$GR,AZ$271,FALSE),'csapat-ranglista'!$A:$CC,AZ$272,FALSE)/4),0)</f>
        <v>0</v>
      </c>
      <c r="BA180" s="226">
        <f>IFERROR(IF(RIGHT(VLOOKUP($A180,csapatok!$A:$GR,BA$271,FALSE),5)="Csere",VLOOKUP(LEFT(VLOOKUP($A180,csapatok!$A:$GR,BA$271,FALSE),LEN(VLOOKUP($A180,csapatok!$A:$GR,BA$271,FALSE))-6),'csapat-ranglista'!$A:$CC,BA$272,FALSE)/8,VLOOKUP(VLOOKUP($A180,csapatok!$A:$GR,BA$271,FALSE),'csapat-ranglista'!$A:$CC,BA$272,FALSE)/4),0)</f>
        <v>0</v>
      </c>
      <c r="BB180" s="226">
        <f>IFERROR(IF(RIGHT(VLOOKUP($A180,csapatok!$A:$GR,BB$271,FALSE),5)="Csere",VLOOKUP(LEFT(VLOOKUP($A180,csapatok!$A:$GR,BB$271,FALSE),LEN(VLOOKUP($A180,csapatok!$A:$GR,BB$271,FALSE))-6),'csapat-ranglista'!$A:$CC,BB$272,FALSE)/8,VLOOKUP(VLOOKUP($A180,csapatok!$A:$GR,BB$271,FALSE),'csapat-ranglista'!$A:$CC,BB$272,FALSE)/4),0)</f>
        <v>0</v>
      </c>
      <c r="BC180" s="227">
        <f>versenyek!$ES$11*IFERROR(VLOOKUP(VLOOKUP($A180,versenyek!ER:ET,3,FALSE),szabalyok!$A$16:$B$23,2,FALSE)/4,0)</f>
        <v>0</v>
      </c>
      <c r="BD180" s="227">
        <f>versenyek!$EV$11*IFERROR(VLOOKUP(VLOOKUP($A180,versenyek!EU:EW,3,FALSE),szabalyok!$A$16:$B$23,2,FALSE)/4,0)</f>
        <v>0</v>
      </c>
      <c r="BE180" s="226">
        <f>IFERROR(IF(RIGHT(VLOOKUP($A180,csapatok!$A:$GR,BE$271,FALSE),5)="Csere",VLOOKUP(LEFT(VLOOKUP($A180,csapatok!$A:$GR,BE$271,FALSE),LEN(VLOOKUP($A180,csapatok!$A:$GR,BE$271,FALSE))-6),'csapat-ranglista'!$A:$CC,BE$272,FALSE)/8,VLOOKUP(VLOOKUP($A180,csapatok!$A:$GR,BE$271,FALSE),'csapat-ranglista'!$A:$CC,BE$272,FALSE)/4),0)</f>
        <v>0</v>
      </c>
      <c r="BF180" s="226">
        <f>IFERROR(IF(RIGHT(VLOOKUP($A180,csapatok!$A:$GR,BF$271,FALSE),5)="Csere",VLOOKUP(LEFT(VLOOKUP($A180,csapatok!$A:$GR,BF$271,FALSE),LEN(VLOOKUP($A180,csapatok!$A:$GR,BF$271,FALSE))-6),'csapat-ranglista'!$A:$CC,BF$272,FALSE)/8,VLOOKUP(VLOOKUP($A180,csapatok!$A:$GR,BF$271,FALSE),'csapat-ranglista'!$A:$CC,BF$272,FALSE)/4),0)</f>
        <v>0</v>
      </c>
      <c r="BG180" s="226">
        <f>IFERROR(IF(RIGHT(VLOOKUP($A180,csapatok!$A:$GR,BG$271,FALSE),5)="Csere",VLOOKUP(LEFT(VLOOKUP($A180,csapatok!$A:$GR,BG$271,FALSE),LEN(VLOOKUP($A180,csapatok!$A:$GR,BG$271,FALSE))-6),'csapat-ranglista'!$A:$CC,BG$272,FALSE)/8,VLOOKUP(VLOOKUP($A180,csapatok!$A:$GR,BG$271,FALSE),'csapat-ranglista'!$A:$CC,BG$272,FALSE)/4),0)</f>
        <v>0</v>
      </c>
      <c r="BH180" s="226">
        <f>IFERROR(IF(RIGHT(VLOOKUP($A180,csapatok!$A:$GR,BH$271,FALSE),5)="Csere",VLOOKUP(LEFT(VLOOKUP($A180,csapatok!$A:$GR,BH$271,FALSE),LEN(VLOOKUP($A180,csapatok!$A:$GR,BH$271,FALSE))-6),'csapat-ranglista'!$A:$CC,BH$272,FALSE)/8,VLOOKUP(VLOOKUP($A180,csapatok!$A:$GR,BH$271,FALSE),'csapat-ranglista'!$A:$CC,BH$272,FALSE)/4),0)</f>
        <v>0</v>
      </c>
      <c r="BI180" s="226">
        <f>IFERROR(IF(RIGHT(VLOOKUP($A180,csapatok!$A:$GR,BI$271,FALSE),5)="Csere",VLOOKUP(LEFT(VLOOKUP($A180,csapatok!$A:$GR,BI$271,FALSE),LEN(VLOOKUP($A180,csapatok!$A:$GR,BI$271,FALSE))-6),'csapat-ranglista'!$A:$CC,BI$272,FALSE)/8,VLOOKUP(VLOOKUP($A180,csapatok!$A:$GR,BI$271,FALSE),'csapat-ranglista'!$A:$CC,BI$272,FALSE)/4),0)</f>
        <v>0</v>
      </c>
      <c r="BJ180" s="226">
        <f>IFERROR(IF(RIGHT(VLOOKUP($A180,csapatok!$A:$GR,BJ$271,FALSE),5)="Csere",VLOOKUP(LEFT(VLOOKUP($A180,csapatok!$A:$GR,BJ$271,FALSE),LEN(VLOOKUP($A180,csapatok!$A:$GR,BJ$271,FALSE))-6),'csapat-ranglista'!$A:$CC,BJ$272,FALSE)/8,VLOOKUP(VLOOKUP($A180,csapatok!$A:$GR,BJ$271,FALSE),'csapat-ranglista'!$A:$CC,BJ$272,FALSE)/4),0)</f>
        <v>0</v>
      </c>
      <c r="BK180" s="226">
        <f>IFERROR(IF(RIGHT(VLOOKUP($A180,csapatok!$A:$GR,BK$271,FALSE),5)="Csere",VLOOKUP(LEFT(VLOOKUP($A180,csapatok!$A:$GR,BK$271,FALSE),LEN(VLOOKUP($A180,csapatok!$A:$GR,BK$271,FALSE))-6),'csapat-ranglista'!$A:$CC,BK$272,FALSE)/8,VLOOKUP(VLOOKUP($A180,csapatok!$A:$GR,BK$271,FALSE),'csapat-ranglista'!$A:$CC,BK$272,FALSE)/4),0)</f>
        <v>0</v>
      </c>
      <c r="BL180" s="226">
        <f>IFERROR(IF(RIGHT(VLOOKUP($A180,csapatok!$A:$GR,BL$271,FALSE),5)="Csere",VLOOKUP(LEFT(VLOOKUP($A180,csapatok!$A:$GR,BL$271,FALSE),LEN(VLOOKUP($A180,csapatok!$A:$GR,BL$271,FALSE))-6),'csapat-ranglista'!$A:$CC,BL$272,FALSE)/8,VLOOKUP(VLOOKUP($A180,csapatok!$A:$GR,BL$271,FALSE),'csapat-ranglista'!$A:$CC,BL$272,FALSE)/4),0)</f>
        <v>0</v>
      </c>
      <c r="BM180" s="226">
        <f>IFERROR(IF(RIGHT(VLOOKUP($A180,csapatok!$A:$GR,BM$271,FALSE),5)="Csere",VLOOKUP(LEFT(VLOOKUP($A180,csapatok!$A:$GR,BM$271,FALSE),LEN(VLOOKUP($A180,csapatok!$A:$GR,BM$271,FALSE))-6),'csapat-ranglista'!$A:$CC,BM$272,FALSE)/8,VLOOKUP(VLOOKUP($A180,csapatok!$A:$GR,BM$271,FALSE),'csapat-ranglista'!$A:$CC,BM$272,FALSE)/4),0)</f>
        <v>0</v>
      </c>
      <c r="BN180" s="226">
        <f>IFERROR(IF(RIGHT(VLOOKUP($A180,csapatok!$A:$GR,BN$271,FALSE),5)="Csere",VLOOKUP(LEFT(VLOOKUP($A180,csapatok!$A:$GR,BN$271,FALSE),LEN(VLOOKUP($A180,csapatok!$A:$GR,BN$271,FALSE))-6),'csapat-ranglista'!$A:$CC,BN$272,FALSE)/8,VLOOKUP(VLOOKUP($A180,csapatok!$A:$GR,BN$271,FALSE),'csapat-ranglista'!$A:$CC,BN$272,FALSE)/4),0)</f>
        <v>0</v>
      </c>
      <c r="BO180" s="226">
        <f>IFERROR(IF(RIGHT(VLOOKUP($A180,csapatok!$A:$GR,BO$271,FALSE),5)="Csere",VLOOKUP(LEFT(VLOOKUP($A180,csapatok!$A:$GR,BO$271,FALSE),LEN(VLOOKUP($A180,csapatok!$A:$GR,BO$271,FALSE))-6),'csapat-ranglista'!$A:$CC,BO$272,FALSE)/8,VLOOKUP(VLOOKUP($A180,csapatok!$A:$GR,BO$271,FALSE),'csapat-ranglista'!$A:$CC,BO$272,FALSE)/4),0)</f>
        <v>0</v>
      </c>
      <c r="BP180" s="226">
        <f>IFERROR(IF(RIGHT(VLOOKUP($A180,csapatok!$A:$GR,BP$271,FALSE),5)="Csere",VLOOKUP(LEFT(VLOOKUP($A180,csapatok!$A:$GR,BP$271,FALSE),LEN(VLOOKUP($A180,csapatok!$A:$GR,BP$271,FALSE))-6),'csapat-ranglista'!$A:$CC,BP$272,FALSE)/8,VLOOKUP(VLOOKUP($A180,csapatok!$A:$GR,BP$271,FALSE),'csapat-ranglista'!$A:$CC,BP$272,FALSE)/4),0)</f>
        <v>0</v>
      </c>
      <c r="BQ180" s="226">
        <f>IFERROR(IF(RIGHT(VLOOKUP($A180,csapatok!$A:$GR,BQ$271,FALSE),5)="Csere",VLOOKUP(LEFT(VLOOKUP($A180,csapatok!$A:$GR,BQ$271,FALSE),LEN(VLOOKUP($A180,csapatok!$A:$GR,BQ$271,FALSE))-6),'csapat-ranglista'!$A:$CC,BQ$272,FALSE)/8,VLOOKUP(VLOOKUP($A180,csapatok!$A:$GR,BQ$271,FALSE),'csapat-ranglista'!$A:$CC,BQ$272,FALSE)/4),0)</f>
        <v>0</v>
      </c>
      <c r="BR180" s="226">
        <f>IFERROR(IF(RIGHT(VLOOKUP($A180,csapatok!$A:$GR,BR$271,FALSE),5)="Csere",VLOOKUP(LEFT(VLOOKUP($A180,csapatok!$A:$GR,BR$271,FALSE),LEN(VLOOKUP($A180,csapatok!$A:$GR,BR$271,FALSE))-6),'csapat-ranglista'!$A:$CC,BR$272,FALSE)/8,VLOOKUP(VLOOKUP($A180,csapatok!$A:$GR,BR$271,FALSE),'csapat-ranglista'!$A:$CC,BR$272,FALSE)/4),0)</f>
        <v>0</v>
      </c>
      <c r="BS180" s="226">
        <f>IFERROR(IF(RIGHT(VLOOKUP($A180,csapatok!$A:$GR,BS$271,FALSE),5)="Csere",VLOOKUP(LEFT(VLOOKUP($A180,csapatok!$A:$GR,BS$271,FALSE),LEN(VLOOKUP($A180,csapatok!$A:$GR,BS$271,FALSE))-6),'csapat-ranglista'!$A:$CC,BS$272,FALSE)/8,VLOOKUP(VLOOKUP($A180,csapatok!$A:$GR,BS$271,FALSE),'csapat-ranglista'!$A:$CC,BS$272,FALSE)/4),0)</f>
        <v>0</v>
      </c>
      <c r="BT180" s="226">
        <f>IFERROR(IF(RIGHT(VLOOKUP($A180,csapatok!$A:$GR,BT$271,FALSE),5)="Csere",VLOOKUP(LEFT(VLOOKUP($A180,csapatok!$A:$GR,BT$271,FALSE),LEN(VLOOKUP($A180,csapatok!$A:$GR,BT$271,FALSE))-6),'csapat-ranglista'!$A:$CC,BT$272,FALSE)/8,VLOOKUP(VLOOKUP($A180,csapatok!$A:$GR,BT$271,FALSE),'csapat-ranglista'!$A:$CC,BT$272,FALSE)/4),0)</f>
        <v>0</v>
      </c>
      <c r="BU180" s="226">
        <f>IFERROR(IF(RIGHT(VLOOKUP($A180,csapatok!$A:$GR,BU$271,FALSE),5)="Csere",VLOOKUP(LEFT(VLOOKUP($A180,csapatok!$A:$GR,BU$271,FALSE),LEN(VLOOKUP($A180,csapatok!$A:$GR,BU$271,FALSE))-6),'csapat-ranglista'!$A:$CC,BU$272,FALSE)/8,VLOOKUP(VLOOKUP($A180,csapatok!$A:$GR,BU$271,FALSE),'csapat-ranglista'!$A:$CC,BU$272,FALSE)/4),0)</f>
        <v>0</v>
      </c>
      <c r="BV180" s="226">
        <f>IFERROR(IF(RIGHT(VLOOKUP($A180,csapatok!$A:$GR,BV$271,FALSE),5)="Csere",VLOOKUP(LEFT(VLOOKUP($A180,csapatok!$A:$GR,BV$271,FALSE),LEN(VLOOKUP($A180,csapatok!$A:$GR,BV$271,FALSE))-6),'csapat-ranglista'!$A:$CC,BV$272,FALSE)/8,VLOOKUP(VLOOKUP($A180,csapatok!$A:$GR,BV$271,FALSE),'csapat-ranglista'!$A:$CC,BV$272,FALSE)/4),0)</f>
        <v>0</v>
      </c>
      <c r="BW180" s="226">
        <f>IFERROR(IF(RIGHT(VLOOKUP($A180,csapatok!$A:$GR,BW$271,FALSE),5)="Csere",VLOOKUP(LEFT(VLOOKUP($A180,csapatok!$A:$GR,BW$271,FALSE),LEN(VLOOKUP($A180,csapatok!$A:$GR,BW$271,FALSE))-6),'csapat-ranglista'!$A:$CC,BW$272,FALSE)/8,VLOOKUP(VLOOKUP($A180,csapatok!$A:$GR,BW$271,FALSE),'csapat-ranglista'!$A:$CC,BW$272,FALSE)/4),0)</f>
        <v>0</v>
      </c>
      <c r="BX180" s="226">
        <f>IFERROR(IF(RIGHT(VLOOKUP($A180,csapatok!$A:$GR,BX$271,FALSE),5)="Csere",VLOOKUP(LEFT(VLOOKUP($A180,csapatok!$A:$GR,BX$271,FALSE),LEN(VLOOKUP($A180,csapatok!$A:$GR,BX$271,FALSE))-6),'csapat-ranglista'!$A:$CC,BX$272,FALSE)/8,VLOOKUP(VLOOKUP($A180,csapatok!$A:$GR,BX$271,FALSE),'csapat-ranglista'!$A:$CC,BX$272,FALSE)/4),0)</f>
        <v>0</v>
      </c>
      <c r="BY180" s="226">
        <f>IFERROR(IF(RIGHT(VLOOKUP($A180,csapatok!$A:$GR,BY$271,FALSE),5)="Csere",VLOOKUP(LEFT(VLOOKUP($A180,csapatok!$A:$GR,BY$271,FALSE),LEN(VLOOKUP($A180,csapatok!$A:$GR,BY$271,FALSE))-6),'csapat-ranglista'!$A:$CC,BY$272,FALSE)/8,VLOOKUP(VLOOKUP($A180,csapatok!$A:$GR,BY$271,FALSE),'csapat-ranglista'!$A:$CC,BY$272,FALSE)/4),0)</f>
        <v>0</v>
      </c>
      <c r="BZ180" s="226">
        <f>IFERROR(IF(RIGHT(VLOOKUP($A180,csapatok!$A:$GR,BZ$271,FALSE),5)="Csere",VLOOKUP(LEFT(VLOOKUP($A180,csapatok!$A:$GR,BZ$271,FALSE),LEN(VLOOKUP($A180,csapatok!$A:$GR,BZ$271,FALSE))-6),'csapat-ranglista'!$A:$CC,BZ$272,FALSE)/8,VLOOKUP(VLOOKUP($A180,csapatok!$A:$GR,BZ$271,FALSE),'csapat-ranglista'!$A:$CC,BZ$272,FALSE)/4),0)</f>
        <v>0</v>
      </c>
      <c r="CA180" s="226">
        <f>IFERROR(IF(RIGHT(VLOOKUP($A180,csapatok!$A:$GR,CA$271,FALSE),5)="Csere",VLOOKUP(LEFT(VLOOKUP($A180,csapatok!$A:$GR,CA$271,FALSE),LEN(VLOOKUP($A180,csapatok!$A:$GR,CA$271,FALSE))-6),'csapat-ranglista'!$A:$CC,CA$272,FALSE)/8,VLOOKUP(VLOOKUP($A180,csapatok!$A:$GR,CA$271,FALSE),'csapat-ranglista'!$A:$CC,CA$272,FALSE)/4),0)</f>
        <v>0</v>
      </c>
      <c r="CB180" s="226">
        <f>IFERROR(IF(RIGHT(VLOOKUP($A180,csapatok!$A:$GR,CB$271,FALSE),5)="Csere",VLOOKUP(LEFT(VLOOKUP($A180,csapatok!$A:$GR,CB$271,FALSE),LEN(VLOOKUP($A180,csapatok!$A:$GR,CB$271,FALSE))-6),'csapat-ranglista'!$A:$CC,CB$272,FALSE)/8,VLOOKUP(VLOOKUP($A180,csapatok!$A:$GR,CB$271,FALSE),'csapat-ranglista'!$A:$CC,CB$272,FALSE)/4),0)</f>
        <v>0</v>
      </c>
      <c r="CC180" s="226">
        <f>IFERROR(IF(RIGHT(VLOOKUP($A180,csapatok!$A:$GR,CC$271,FALSE),5)="Csere",VLOOKUP(LEFT(VLOOKUP($A180,csapatok!$A:$GR,CC$271,FALSE),LEN(VLOOKUP($A180,csapatok!$A:$GR,CC$271,FALSE))-6),'csapat-ranglista'!$A:$CC,CC$272,FALSE)/8,VLOOKUP(VLOOKUP($A180,csapatok!$A:$GR,CC$271,FALSE),'csapat-ranglista'!$A:$CC,CC$272,FALSE)/4),0)</f>
        <v>0</v>
      </c>
      <c r="CD180" s="226">
        <f>IFERROR(IF(RIGHT(VLOOKUP($A180,csapatok!$A:$GR,CD$271,FALSE),5)="Csere",VLOOKUP(LEFT(VLOOKUP($A180,csapatok!$A:$GR,CD$271,FALSE),LEN(VLOOKUP($A180,csapatok!$A:$GR,CD$271,FALSE))-6),'csapat-ranglista'!$A:$CC,CD$272,FALSE)/8,VLOOKUP(VLOOKUP($A180,csapatok!$A:$GR,CD$271,FALSE),'csapat-ranglista'!$A:$CC,CD$272,FALSE)/4),0)</f>
        <v>0</v>
      </c>
      <c r="CE180" s="226">
        <f>IFERROR(IF(RIGHT(VLOOKUP($A180,csapatok!$A:$GR,CE$271,FALSE),5)="Csere",VLOOKUP(LEFT(VLOOKUP($A180,csapatok!$A:$GR,CE$271,FALSE),LEN(VLOOKUP($A180,csapatok!$A:$GR,CE$271,FALSE))-6),'csapat-ranglista'!$A:$CC,CE$272,FALSE)/8,VLOOKUP(VLOOKUP($A180,csapatok!$A:$GR,CE$271,FALSE),'csapat-ranglista'!$A:$CC,CE$272,FALSE)/4),0)</f>
        <v>0</v>
      </c>
      <c r="CF180" s="226">
        <f>IFERROR(IF(RIGHT(VLOOKUP($A180,csapatok!$A:$GR,CF$271,FALSE),5)="Csere",VLOOKUP(LEFT(VLOOKUP($A180,csapatok!$A:$GR,CF$271,FALSE),LEN(VLOOKUP($A180,csapatok!$A:$GR,CF$271,FALSE))-6),'csapat-ranglista'!$A:$CC,CF$272,FALSE)/8,VLOOKUP(VLOOKUP($A180,csapatok!$A:$GR,CF$271,FALSE),'csapat-ranglista'!$A:$CC,CF$272,FALSE)/4),0)</f>
        <v>0</v>
      </c>
      <c r="CG180" s="226">
        <f>IFERROR(IF(RIGHT(VLOOKUP($A180,csapatok!$A:$GR,CG$271,FALSE),5)="Csere",VLOOKUP(LEFT(VLOOKUP($A180,csapatok!$A:$GR,CG$271,FALSE),LEN(VLOOKUP($A180,csapatok!$A:$GR,CG$271,FALSE))-6),'csapat-ranglista'!$A:$CC,CG$272,FALSE)/8,VLOOKUP(VLOOKUP($A180,csapatok!$A:$GR,CG$271,FALSE),'csapat-ranglista'!$A:$CC,CG$272,FALSE)/4),0)</f>
        <v>0</v>
      </c>
      <c r="CH180" s="226">
        <f>IFERROR(IF(RIGHT(VLOOKUP($A180,csapatok!$A:$GR,CH$271,FALSE),5)="Csere",VLOOKUP(LEFT(VLOOKUP($A180,csapatok!$A:$GR,CH$271,FALSE),LEN(VLOOKUP($A180,csapatok!$A:$GR,CH$271,FALSE))-6),'csapat-ranglista'!$A:$CC,CH$272,FALSE)/8,VLOOKUP(VLOOKUP($A180,csapatok!$A:$GR,CH$271,FALSE),'csapat-ranglista'!$A:$CC,CH$272,FALSE)/4),0)</f>
        <v>0</v>
      </c>
      <c r="CI180" s="226">
        <f>IFERROR(IF(RIGHT(VLOOKUP($A180,csapatok!$A:$GR,CI$271,FALSE),5)="Csere",VLOOKUP(LEFT(VLOOKUP($A180,csapatok!$A:$GR,CI$271,FALSE),LEN(VLOOKUP($A180,csapatok!$A:$GR,CI$271,FALSE))-6),'csapat-ranglista'!$A:$CC,CI$272,FALSE)/8,VLOOKUP(VLOOKUP($A180,csapatok!$A:$GR,CI$271,FALSE),'csapat-ranglista'!$A:$CC,CI$272,FALSE)/4),0)</f>
        <v>0</v>
      </c>
      <c r="CJ180" s="227">
        <f>versenyek!$IQ$11*IFERROR(VLOOKUP(VLOOKUP($A180,versenyek!IP:IR,3,FALSE),szabalyok!$A$16:$B$23,2,FALSE)/4,0)</f>
        <v>0</v>
      </c>
      <c r="CK180" s="227">
        <f>versenyek!$IT$11*IFERROR(VLOOKUP(VLOOKUP($A180,versenyek!IS:IU,3,FALSE),szabalyok!$A$16:$B$23,2,FALSE)/4,0)</f>
        <v>0</v>
      </c>
      <c r="CL180" s="226"/>
      <c r="CM180" s="250">
        <f t="shared" si="6"/>
        <v>0</v>
      </c>
    </row>
    <row r="181" spans="1:91">
      <c r="A181" s="32" t="s">
        <v>121</v>
      </c>
      <c r="B181" s="132"/>
      <c r="C181" s="133" t="str">
        <f t="shared" si="8"/>
        <v/>
      </c>
      <c r="D181" s="32" t="s">
        <v>101</v>
      </c>
      <c r="E181" s="47">
        <v>0</v>
      </c>
      <c r="F181" s="32">
        <v>0</v>
      </c>
      <c r="G181" s="32">
        <v>1.3429615632927128</v>
      </c>
      <c r="H181" s="32">
        <v>0</v>
      </c>
      <c r="I181" s="32">
        <v>0</v>
      </c>
      <c r="J181" s="32">
        <v>0</v>
      </c>
      <c r="K181" s="32">
        <v>0</v>
      </c>
      <c r="L181" s="32">
        <v>5.279007481732898</v>
      </c>
      <c r="M181" s="32">
        <v>4.0916936664087293</v>
      </c>
      <c r="N181" s="32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0</v>
      </c>
      <c r="X181" s="32">
        <f>IFERROR(IF(RIGHT(VLOOKUP($A181,csapatok!$A:$BL,X$271,FALSE),5)="Csere",VLOOKUP(LEFT(VLOOKUP($A181,csapatok!$A:$BL,X$271,FALSE),LEN(VLOOKUP($A181,csapatok!$A:$BL,X$271,FALSE))-6),'csapat-ranglista'!$A:$CC,X$272,FALSE)/8,VLOOKUP(VLOOKUP($A181,csapatok!$A:$BL,X$271,FALSE),'csapat-ranglista'!$A:$CC,X$272,FALSE)/4),0)</f>
        <v>0</v>
      </c>
      <c r="Y181" s="32">
        <f>IFERROR(IF(RIGHT(VLOOKUP($A181,csapatok!$A:$BL,Y$271,FALSE),5)="Csere",VLOOKUP(LEFT(VLOOKUP($A181,csapatok!$A:$BL,Y$271,FALSE),LEN(VLOOKUP($A181,csapatok!$A:$BL,Y$271,FALSE))-6),'csapat-ranglista'!$A:$CC,Y$272,FALSE)/8,VLOOKUP(VLOOKUP($A181,csapatok!$A:$BL,Y$271,FALSE),'csapat-ranglista'!$A:$CC,Y$272,FALSE)/4),0)</f>
        <v>0</v>
      </c>
      <c r="Z181" s="32">
        <f>IFERROR(IF(RIGHT(VLOOKUP($A181,csapatok!$A:$BL,Z$271,FALSE),5)="Csere",VLOOKUP(LEFT(VLOOKUP($A181,csapatok!$A:$BL,Z$271,FALSE),LEN(VLOOKUP($A181,csapatok!$A:$BL,Z$271,FALSE))-6),'csapat-ranglista'!$A:$CC,Z$272,FALSE)/8,VLOOKUP(VLOOKUP($A181,csapatok!$A:$BL,Z$271,FALSE),'csapat-ranglista'!$A:$CC,Z$272,FALSE)/4),0)</f>
        <v>0</v>
      </c>
      <c r="AA181" s="32">
        <f>IFERROR(IF(RIGHT(VLOOKUP($A181,csapatok!$A:$BL,AA$271,FALSE),5)="Csere",VLOOKUP(LEFT(VLOOKUP($A181,csapatok!$A:$BL,AA$271,FALSE),LEN(VLOOKUP($A181,csapatok!$A:$BL,AA$271,FALSE))-6),'csapat-ranglista'!$A:$CC,AA$272,FALSE)/8,VLOOKUP(VLOOKUP($A181,csapatok!$A:$BL,AA$271,FALSE),'csapat-ranglista'!$A:$CC,AA$272,FALSE)/4),0)</f>
        <v>0</v>
      </c>
      <c r="AB181" s="226">
        <f>IFERROR(IF(RIGHT(VLOOKUP($A181,csapatok!$A:$BL,AB$271,FALSE),5)="Csere",VLOOKUP(LEFT(VLOOKUP($A181,csapatok!$A:$BL,AB$271,FALSE),LEN(VLOOKUP($A181,csapatok!$A:$BL,AB$271,FALSE))-6),'csapat-ranglista'!$A:$CC,AB$272,FALSE)/8,VLOOKUP(VLOOKUP($A181,csapatok!$A:$BL,AB$271,FALSE),'csapat-ranglista'!$A:$CC,AB$272,FALSE)/4),0)</f>
        <v>0</v>
      </c>
      <c r="AC181" s="226">
        <f>IFERROR(IF(RIGHT(VLOOKUP($A181,csapatok!$A:$BL,AC$271,FALSE),5)="Csere",VLOOKUP(LEFT(VLOOKUP($A181,csapatok!$A:$BL,AC$271,FALSE),LEN(VLOOKUP($A181,csapatok!$A:$BL,AC$271,FALSE))-6),'csapat-ranglista'!$A:$CC,AC$272,FALSE)/8,VLOOKUP(VLOOKUP($A181,csapatok!$A:$BL,AC$271,FALSE),'csapat-ranglista'!$A:$CC,AC$272,FALSE)/4),0)</f>
        <v>0</v>
      </c>
      <c r="AD181" s="226">
        <f>IFERROR(IF(RIGHT(VLOOKUP($A181,csapatok!$A:$BL,AD$271,FALSE),5)="Csere",VLOOKUP(LEFT(VLOOKUP($A181,csapatok!$A:$BL,AD$271,FALSE),LEN(VLOOKUP($A181,csapatok!$A:$BL,AD$271,FALSE))-6),'csapat-ranglista'!$A:$CC,AD$272,FALSE)/8,VLOOKUP(VLOOKUP($A181,csapatok!$A:$BL,AD$271,FALSE),'csapat-ranglista'!$A:$CC,AD$272,FALSE)/4),0)</f>
        <v>0</v>
      </c>
      <c r="AE181" s="226">
        <f>IFERROR(IF(RIGHT(VLOOKUP($A181,csapatok!$A:$BL,AE$271,FALSE),5)="Csere",VLOOKUP(LEFT(VLOOKUP($A181,csapatok!$A:$BL,AE$271,FALSE),LEN(VLOOKUP($A181,csapatok!$A:$BL,AE$271,FALSE))-6),'csapat-ranglista'!$A:$CC,AE$272,FALSE)/8,VLOOKUP(VLOOKUP($A181,csapatok!$A:$BL,AE$271,FALSE),'csapat-ranglista'!$A:$CC,AE$272,FALSE)/4),0)</f>
        <v>0</v>
      </c>
      <c r="AF181" s="226">
        <f>IFERROR(IF(RIGHT(VLOOKUP($A181,csapatok!$A:$BL,AF$271,FALSE),5)="Csere",VLOOKUP(LEFT(VLOOKUP($A181,csapatok!$A:$BL,AF$271,FALSE),LEN(VLOOKUP($A181,csapatok!$A:$BL,AF$271,FALSE))-6),'csapat-ranglista'!$A:$CC,AF$272,FALSE)/8,VLOOKUP(VLOOKUP($A181,csapatok!$A:$BL,AF$271,FALSE),'csapat-ranglista'!$A:$CC,AF$272,FALSE)/4),0)</f>
        <v>0</v>
      </c>
      <c r="AG181" s="226">
        <f>IFERROR(IF(RIGHT(VLOOKUP($A181,csapatok!$A:$BL,AG$271,FALSE),5)="Csere",VLOOKUP(LEFT(VLOOKUP($A181,csapatok!$A:$BL,AG$271,FALSE),LEN(VLOOKUP($A181,csapatok!$A:$BL,AG$271,FALSE))-6),'csapat-ranglista'!$A:$CC,AG$272,FALSE)/8,VLOOKUP(VLOOKUP($A181,csapatok!$A:$BL,AG$271,FALSE),'csapat-ranglista'!$A:$CC,AG$272,FALSE)/4),0)</f>
        <v>0</v>
      </c>
      <c r="AH181" s="226">
        <f>IFERROR(IF(RIGHT(VLOOKUP($A181,csapatok!$A:$BL,AH$271,FALSE),5)="Csere",VLOOKUP(LEFT(VLOOKUP($A181,csapatok!$A:$BL,AH$271,FALSE),LEN(VLOOKUP($A181,csapatok!$A:$BL,AH$271,FALSE))-6),'csapat-ranglista'!$A:$CC,AH$272,FALSE)/8,VLOOKUP(VLOOKUP($A181,csapatok!$A:$BL,AH$271,FALSE),'csapat-ranglista'!$A:$CC,AH$272,FALSE)/4),0)</f>
        <v>0</v>
      </c>
      <c r="AI181" s="226">
        <f>IFERROR(IF(RIGHT(VLOOKUP($A181,csapatok!$A:$BL,AI$271,FALSE),5)="Csere",VLOOKUP(LEFT(VLOOKUP($A181,csapatok!$A:$BL,AI$271,FALSE),LEN(VLOOKUP($A181,csapatok!$A:$BL,AI$271,FALSE))-6),'csapat-ranglista'!$A:$CC,AI$272,FALSE)/8,VLOOKUP(VLOOKUP($A181,csapatok!$A:$BL,AI$271,FALSE),'csapat-ranglista'!$A:$CC,AI$272,FALSE)/4),0)</f>
        <v>0</v>
      </c>
      <c r="AJ181" s="226">
        <f>IFERROR(IF(RIGHT(VLOOKUP($A181,csapatok!$A:$BL,AJ$271,FALSE),5)="Csere",VLOOKUP(LEFT(VLOOKUP($A181,csapatok!$A:$BL,AJ$271,FALSE),LEN(VLOOKUP($A181,csapatok!$A:$BL,AJ$271,FALSE))-6),'csapat-ranglista'!$A:$CC,AJ$272,FALSE)/8,VLOOKUP(VLOOKUP($A181,csapatok!$A:$BL,AJ$271,FALSE),'csapat-ranglista'!$A:$CC,AJ$272,FALSE)/2),0)</f>
        <v>0</v>
      </c>
      <c r="AK181" s="226">
        <f>IFERROR(IF(RIGHT(VLOOKUP($A181,csapatok!$A:$CN,AK$271,FALSE),5)="Csere",VLOOKUP(LEFT(VLOOKUP($A181,csapatok!$A:$CN,AK$271,FALSE),LEN(VLOOKUP($A181,csapatok!$A:$CN,AK$271,FALSE))-6),'csapat-ranglista'!$A:$CC,AK$272,FALSE)/8,VLOOKUP(VLOOKUP($A181,csapatok!$A:$CN,AK$271,FALSE),'csapat-ranglista'!$A:$CC,AK$272,FALSE)/4),0)</f>
        <v>0</v>
      </c>
      <c r="AL181" s="226">
        <f>IFERROR(IF(RIGHT(VLOOKUP($A181,csapatok!$A:$CN,AL$271,FALSE),5)="Csere",VLOOKUP(LEFT(VLOOKUP($A181,csapatok!$A:$CN,AL$271,FALSE),LEN(VLOOKUP($A181,csapatok!$A:$CN,AL$271,FALSE))-6),'csapat-ranglista'!$A:$CC,AL$272,FALSE)/8,VLOOKUP(VLOOKUP($A181,csapatok!$A:$CN,AL$271,FALSE),'csapat-ranglista'!$A:$CC,AL$272,FALSE)/4),0)</f>
        <v>0</v>
      </c>
      <c r="AM181" s="226">
        <f>IFERROR(IF(RIGHT(VLOOKUP($A181,csapatok!$A:$CN,AM$271,FALSE),5)="Csere",VLOOKUP(LEFT(VLOOKUP($A181,csapatok!$A:$CN,AM$271,FALSE),LEN(VLOOKUP($A181,csapatok!$A:$CN,AM$271,FALSE))-6),'csapat-ranglista'!$A:$CC,AM$272,FALSE)/8,VLOOKUP(VLOOKUP($A181,csapatok!$A:$CN,AM$271,FALSE),'csapat-ranglista'!$A:$CC,AM$272,FALSE)/4),0)</f>
        <v>0</v>
      </c>
      <c r="AN181" s="226">
        <f>IFERROR(IF(RIGHT(VLOOKUP($A181,csapatok!$A:$CN,AN$271,FALSE),5)="Csere",VLOOKUP(LEFT(VLOOKUP($A181,csapatok!$A:$CN,AN$271,FALSE),LEN(VLOOKUP($A181,csapatok!$A:$CN,AN$271,FALSE))-6),'csapat-ranglista'!$A:$CC,AN$272,FALSE)/8,VLOOKUP(VLOOKUP($A181,csapatok!$A:$CN,AN$271,FALSE),'csapat-ranglista'!$A:$CC,AN$272,FALSE)/4),0)</f>
        <v>0</v>
      </c>
      <c r="AO181" s="226">
        <f>IFERROR(IF(RIGHT(VLOOKUP($A181,csapatok!$A:$CN,AO$271,FALSE),5)="Csere",VLOOKUP(LEFT(VLOOKUP($A181,csapatok!$A:$CN,AO$271,FALSE),LEN(VLOOKUP($A181,csapatok!$A:$CN,AO$271,FALSE))-6),'csapat-ranglista'!$A:$CC,AO$272,FALSE)/8,VLOOKUP(VLOOKUP($A181,csapatok!$A:$CN,AO$271,FALSE),'csapat-ranglista'!$A:$CC,AO$272,FALSE)/4),0)</f>
        <v>0</v>
      </c>
      <c r="AP181" s="226">
        <f>IFERROR(IF(RIGHT(VLOOKUP($A181,csapatok!$A:$CN,AP$271,FALSE),5)="Csere",VLOOKUP(LEFT(VLOOKUP($A181,csapatok!$A:$CN,AP$271,FALSE),LEN(VLOOKUP($A181,csapatok!$A:$CN,AP$271,FALSE))-6),'csapat-ranglista'!$A:$CC,AP$272,FALSE)/8,VLOOKUP(VLOOKUP($A181,csapatok!$A:$CN,AP$271,FALSE),'csapat-ranglista'!$A:$CC,AP$272,FALSE)/4),0)</f>
        <v>0</v>
      </c>
      <c r="AQ181" s="226">
        <f>IFERROR(IF(RIGHT(VLOOKUP($A181,csapatok!$A:$CN,AQ$271,FALSE),5)="Csere",VLOOKUP(LEFT(VLOOKUP($A181,csapatok!$A:$CN,AQ$271,FALSE),LEN(VLOOKUP($A181,csapatok!$A:$CN,AQ$271,FALSE))-6),'csapat-ranglista'!$A:$CC,AQ$272,FALSE)/8,VLOOKUP(VLOOKUP($A181,csapatok!$A:$CN,AQ$271,FALSE),'csapat-ranglista'!$A:$CC,AQ$272,FALSE)/4),0)</f>
        <v>0</v>
      </c>
      <c r="AR181" s="226">
        <f>IFERROR(IF(RIGHT(VLOOKUP($A181,csapatok!$A:$CN,AR$271,FALSE),5)="Csere",VLOOKUP(LEFT(VLOOKUP($A181,csapatok!$A:$CN,AR$271,FALSE),LEN(VLOOKUP($A181,csapatok!$A:$CN,AR$271,FALSE))-6),'csapat-ranglista'!$A:$CC,AR$272,FALSE)/8,VLOOKUP(VLOOKUP($A181,csapatok!$A:$CN,AR$271,FALSE),'csapat-ranglista'!$A:$CC,AR$272,FALSE)/4),0)</f>
        <v>0</v>
      </c>
      <c r="AS181" s="226">
        <f>IFERROR(IF(RIGHT(VLOOKUP($A181,csapatok!$A:$CN,AS$271,FALSE),5)="Csere",VLOOKUP(LEFT(VLOOKUP($A181,csapatok!$A:$CN,AS$271,FALSE),LEN(VLOOKUP($A181,csapatok!$A:$CN,AS$271,FALSE))-6),'csapat-ranglista'!$A:$CC,AS$272,FALSE)/8,VLOOKUP(VLOOKUP($A181,csapatok!$A:$CN,AS$271,FALSE),'csapat-ranglista'!$A:$CC,AS$272,FALSE)/4),0)</f>
        <v>0</v>
      </c>
      <c r="AT181" s="226">
        <f>IFERROR(IF(RIGHT(VLOOKUP($A181,csapatok!$A:$CN,AT$271,FALSE),5)="Csere",VLOOKUP(LEFT(VLOOKUP($A181,csapatok!$A:$CN,AT$271,FALSE),LEN(VLOOKUP($A181,csapatok!$A:$CN,AT$271,FALSE))-6),'csapat-ranglista'!$A:$CC,AT$272,FALSE)/8,VLOOKUP(VLOOKUP($A181,csapatok!$A:$CN,AT$271,FALSE),'csapat-ranglista'!$A:$CC,AT$272,FALSE)/4),0)</f>
        <v>0</v>
      </c>
      <c r="AU181" s="226">
        <f>IFERROR(IF(RIGHT(VLOOKUP($A181,csapatok!$A:$CN,AU$271,FALSE),5)="Csere",VLOOKUP(LEFT(VLOOKUP($A181,csapatok!$A:$CN,AU$271,FALSE),LEN(VLOOKUP($A181,csapatok!$A:$CN,AU$271,FALSE))-6),'csapat-ranglista'!$A:$CC,AU$272,FALSE)/8,VLOOKUP(VLOOKUP($A181,csapatok!$A:$CN,AU$271,FALSE),'csapat-ranglista'!$A:$CC,AU$272,FALSE)/4),0)</f>
        <v>0</v>
      </c>
      <c r="AV181" s="226">
        <f>IFERROR(IF(RIGHT(VLOOKUP($A181,csapatok!$A:$CN,AV$271,FALSE),5)="Csere",VLOOKUP(LEFT(VLOOKUP($A181,csapatok!$A:$CN,AV$271,FALSE),LEN(VLOOKUP($A181,csapatok!$A:$CN,AV$271,FALSE))-6),'csapat-ranglista'!$A:$CC,AV$272,FALSE)/8,VLOOKUP(VLOOKUP($A181,csapatok!$A:$CN,AV$271,FALSE),'csapat-ranglista'!$A:$CC,AV$272,FALSE)/4),0)</f>
        <v>0</v>
      </c>
      <c r="AW181" s="226">
        <f>IFERROR(IF(RIGHT(VLOOKUP($A181,csapatok!$A:$CN,AW$271,FALSE),5)="Csere",VLOOKUP(LEFT(VLOOKUP($A181,csapatok!$A:$CN,AW$271,FALSE),LEN(VLOOKUP($A181,csapatok!$A:$CN,AW$271,FALSE))-6),'csapat-ranglista'!$A:$CC,AW$272,FALSE)/8,VLOOKUP(VLOOKUP($A181,csapatok!$A:$CN,AW$271,FALSE),'csapat-ranglista'!$A:$CC,AW$272,FALSE)/4),0)</f>
        <v>0</v>
      </c>
      <c r="AX181" s="226">
        <f>IFERROR(IF(RIGHT(VLOOKUP($A181,csapatok!$A:$CN,AX$271,FALSE),5)="Csere",VLOOKUP(LEFT(VLOOKUP($A181,csapatok!$A:$CN,AX$271,FALSE),LEN(VLOOKUP($A181,csapatok!$A:$CN,AX$271,FALSE))-6),'csapat-ranglista'!$A:$CC,AX$272,FALSE)/8,VLOOKUP(VLOOKUP($A181,csapatok!$A:$CN,AX$271,FALSE),'csapat-ranglista'!$A:$CC,AX$272,FALSE)/4),0)</f>
        <v>0</v>
      </c>
      <c r="AY181" s="226">
        <f>IFERROR(IF(RIGHT(VLOOKUP($A181,csapatok!$A:$GR,AY$271,FALSE),5)="Csere",VLOOKUP(LEFT(VLOOKUP($A181,csapatok!$A:$GR,AY$271,FALSE),LEN(VLOOKUP($A181,csapatok!$A:$GR,AY$271,FALSE))-6),'csapat-ranglista'!$A:$CC,AY$272,FALSE)/8,VLOOKUP(VLOOKUP($A181,csapatok!$A:$GR,AY$271,FALSE),'csapat-ranglista'!$A:$CC,AY$272,FALSE)/4),0)</f>
        <v>0</v>
      </c>
      <c r="AZ181" s="226">
        <f>IFERROR(IF(RIGHT(VLOOKUP($A181,csapatok!$A:$GR,AZ$271,FALSE),5)="Csere",VLOOKUP(LEFT(VLOOKUP($A181,csapatok!$A:$GR,AZ$271,FALSE),LEN(VLOOKUP($A181,csapatok!$A:$GR,AZ$271,FALSE))-6),'csapat-ranglista'!$A:$CC,AZ$272,FALSE)/8,VLOOKUP(VLOOKUP($A181,csapatok!$A:$GR,AZ$271,FALSE),'csapat-ranglista'!$A:$CC,AZ$272,FALSE)/4),0)</f>
        <v>0</v>
      </c>
      <c r="BA181" s="226">
        <f>IFERROR(IF(RIGHT(VLOOKUP($A181,csapatok!$A:$GR,BA$271,FALSE),5)="Csere",VLOOKUP(LEFT(VLOOKUP($A181,csapatok!$A:$GR,BA$271,FALSE),LEN(VLOOKUP($A181,csapatok!$A:$GR,BA$271,FALSE))-6),'csapat-ranglista'!$A:$CC,BA$272,FALSE)/8,VLOOKUP(VLOOKUP($A181,csapatok!$A:$GR,BA$271,FALSE),'csapat-ranglista'!$A:$CC,BA$272,FALSE)/4),0)</f>
        <v>0</v>
      </c>
      <c r="BB181" s="226">
        <f>IFERROR(IF(RIGHT(VLOOKUP($A181,csapatok!$A:$GR,BB$271,FALSE),5)="Csere",VLOOKUP(LEFT(VLOOKUP($A181,csapatok!$A:$GR,BB$271,FALSE),LEN(VLOOKUP($A181,csapatok!$A:$GR,BB$271,FALSE))-6),'csapat-ranglista'!$A:$CC,BB$272,FALSE)/8,VLOOKUP(VLOOKUP($A181,csapatok!$A:$GR,BB$271,FALSE),'csapat-ranglista'!$A:$CC,BB$272,FALSE)/4),0)</f>
        <v>0</v>
      </c>
      <c r="BC181" s="227">
        <f>versenyek!$ES$11*IFERROR(VLOOKUP(VLOOKUP($A181,versenyek!ER:ET,3,FALSE),szabalyok!$A$16:$B$23,2,FALSE)/4,0)</f>
        <v>0</v>
      </c>
      <c r="BD181" s="227">
        <f>versenyek!$EV$11*IFERROR(VLOOKUP(VLOOKUP($A181,versenyek!EU:EW,3,FALSE),szabalyok!$A$16:$B$23,2,FALSE)/4,0)</f>
        <v>0</v>
      </c>
      <c r="BE181" s="226">
        <f>IFERROR(IF(RIGHT(VLOOKUP($A181,csapatok!$A:$GR,BE$271,FALSE),5)="Csere",VLOOKUP(LEFT(VLOOKUP($A181,csapatok!$A:$GR,BE$271,FALSE),LEN(VLOOKUP($A181,csapatok!$A:$GR,BE$271,FALSE))-6),'csapat-ranglista'!$A:$CC,BE$272,FALSE)/8,VLOOKUP(VLOOKUP($A181,csapatok!$A:$GR,BE$271,FALSE),'csapat-ranglista'!$A:$CC,BE$272,FALSE)/4),0)</f>
        <v>0</v>
      </c>
      <c r="BF181" s="226">
        <f>IFERROR(IF(RIGHT(VLOOKUP($A181,csapatok!$A:$GR,BF$271,FALSE),5)="Csere",VLOOKUP(LEFT(VLOOKUP($A181,csapatok!$A:$GR,BF$271,FALSE),LEN(VLOOKUP($A181,csapatok!$A:$GR,BF$271,FALSE))-6),'csapat-ranglista'!$A:$CC,BF$272,FALSE)/8,VLOOKUP(VLOOKUP($A181,csapatok!$A:$GR,BF$271,FALSE),'csapat-ranglista'!$A:$CC,BF$272,FALSE)/4),0)</f>
        <v>0</v>
      </c>
      <c r="BG181" s="226">
        <f>IFERROR(IF(RIGHT(VLOOKUP($A181,csapatok!$A:$GR,BG$271,FALSE),5)="Csere",VLOOKUP(LEFT(VLOOKUP($A181,csapatok!$A:$GR,BG$271,FALSE),LEN(VLOOKUP($A181,csapatok!$A:$GR,BG$271,FALSE))-6),'csapat-ranglista'!$A:$CC,BG$272,FALSE)/8,VLOOKUP(VLOOKUP($A181,csapatok!$A:$GR,BG$271,FALSE),'csapat-ranglista'!$A:$CC,BG$272,FALSE)/4),0)</f>
        <v>0</v>
      </c>
      <c r="BH181" s="226">
        <f>IFERROR(IF(RIGHT(VLOOKUP($A181,csapatok!$A:$GR,BH$271,FALSE),5)="Csere",VLOOKUP(LEFT(VLOOKUP($A181,csapatok!$A:$GR,BH$271,FALSE),LEN(VLOOKUP($A181,csapatok!$A:$GR,BH$271,FALSE))-6),'csapat-ranglista'!$A:$CC,BH$272,FALSE)/8,VLOOKUP(VLOOKUP($A181,csapatok!$A:$GR,BH$271,FALSE),'csapat-ranglista'!$A:$CC,BH$272,FALSE)/4),0)</f>
        <v>0</v>
      </c>
      <c r="BI181" s="226">
        <f>IFERROR(IF(RIGHT(VLOOKUP($A181,csapatok!$A:$GR,BI$271,FALSE),5)="Csere",VLOOKUP(LEFT(VLOOKUP($A181,csapatok!$A:$GR,BI$271,FALSE),LEN(VLOOKUP($A181,csapatok!$A:$GR,BI$271,FALSE))-6),'csapat-ranglista'!$A:$CC,BI$272,FALSE)/8,VLOOKUP(VLOOKUP($A181,csapatok!$A:$GR,BI$271,FALSE),'csapat-ranglista'!$A:$CC,BI$272,FALSE)/4),0)</f>
        <v>0</v>
      </c>
      <c r="BJ181" s="226">
        <f>IFERROR(IF(RIGHT(VLOOKUP($A181,csapatok!$A:$GR,BJ$271,FALSE),5)="Csere",VLOOKUP(LEFT(VLOOKUP($A181,csapatok!$A:$GR,BJ$271,FALSE),LEN(VLOOKUP($A181,csapatok!$A:$GR,BJ$271,FALSE))-6),'csapat-ranglista'!$A:$CC,BJ$272,FALSE)/8,VLOOKUP(VLOOKUP($A181,csapatok!$A:$GR,BJ$271,FALSE),'csapat-ranglista'!$A:$CC,BJ$272,FALSE)/4),0)</f>
        <v>0</v>
      </c>
      <c r="BK181" s="226">
        <f>IFERROR(IF(RIGHT(VLOOKUP($A181,csapatok!$A:$GR,BK$271,FALSE),5)="Csere",VLOOKUP(LEFT(VLOOKUP($A181,csapatok!$A:$GR,BK$271,FALSE),LEN(VLOOKUP($A181,csapatok!$A:$GR,BK$271,FALSE))-6),'csapat-ranglista'!$A:$CC,BK$272,FALSE)/8,VLOOKUP(VLOOKUP($A181,csapatok!$A:$GR,BK$271,FALSE),'csapat-ranglista'!$A:$CC,BK$272,FALSE)/4),0)</f>
        <v>0</v>
      </c>
      <c r="BL181" s="226">
        <f>IFERROR(IF(RIGHT(VLOOKUP($A181,csapatok!$A:$GR,BL$271,FALSE),5)="Csere",VLOOKUP(LEFT(VLOOKUP($A181,csapatok!$A:$GR,BL$271,FALSE),LEN(VLOOKUP($A181,csapatok!$A:$GR,BL$271,FALSE))-6),'csapat-ranglista'!$A:$CC,BL$272,FALSE)/8,VLOOKUP(VLOOKUP($A181,csapatok!$A:$GR,BL$271,FALSE),'csapat-ranglista'!$A:$CC,BL$272,FALSE)/4),0)</f>
        <v>0</v>
      </c>
      <c r="BM181" s="226">
        <f>IFERROR(IF(RIGHT(VLOOKUP($A181,csapatok!$A:$GR,BM$271,FALSE),5)="Csere",VLOOKUP(LEFT(VLOOKUP($A181,csapatok!$A:$GR,BM$271,FALSE),LEN(VLOOKUP($A181,csapatok!$A:$GR,BM$271,FALSE))-6),'csapat-ranglista'!$A:$CC,BM$272,FALSE)/8,VLOOKUP(VLOOKUP($A181,csapatok!$A:$GR,BM$271,FALSE),'csapat-ranglista'!$A:$CC,BM$272,FALSE)/4),0)</f>
        <v>0</v>
      </c>
      <c r="BN181" s="226">
        <f>IFERROR(IF(RIGHT(VLOOKUP($A181,csapatok!$A:$GR,BN$271,FALSE),5)="Csere",VLOOKUP(LEFT(VLOOKUP($A181,csapatok!$A:$GR,BN$271,FALSE),LEN(VLOOKUP($A181,csapatok!$A:$GR,BN$271,FALSE))-6),'csapat-ranglista'!$A:$CC,BN$272,FALSE)/8,VLOOKUP(VLOOKUP($A181,csapatok!$A:$GR,BN$271,FALSE),'csapat-ranglista'!$A:$CC,BN$272,FALSE)/4),0)</f>
        <v>0</v>
      </c>
      <c r="BO181" s="226">
        <f>IFERROR(IF(RIGHT(VLOOKUP($A181,csapatok!$A:$GR,BO$271,FALSE),5)="Csere",VLOOKUP(LEFT(VLOOKUP($A181,csapatok!$A:$GR,BO$271,FALSE),LEN(VLOOKUP($A181,csapatok!$A:$GR,BO$271,FALSE))-6),'csapat-ranglista'!$A:$CC,BO$272,FALSE)/8,VLOOKUP(VLOOKUP($A181,csapatok!$A:$GR,BO$271,FALSE),'csapat-ranglista'!$A:$CC,BO$272,FALSE)/4),0)</f>
        <v>0</v>
      </c>
      <c r="BP181" s="226">
        <f>IFERROR(IF(RIGHT(VLOOKUP($A181,csapatok!$A:$GR,BP$271,FALSE),5)="Csere",VLOOKUP(LEFT(VLOOKUP($A181,csapatok!$A:$GR,BP$271,FALSE),LEN(VLOOKUP($A181,csapatok!$A:$GR,BP$271,FALSE))-6),'csapat-ranglista'!$A:$CC,BP$272,FALSE)/8,VLOOKUP(VLOOKUP($A181,csapatok!$A:$GR,BP$271,FALSE),'csapat-ranglista'!$A:$CC,BP$272,FALSE)/4),0)</f>
        <v>0</v>
      </c>
      <c r="BQ181" s="226">
        <f>IFERROR(IF(RIGHT(VLOOKUP($A181,csapatok!$A:$GR,BQ$271,FALSE),5)="Csere",VLOOKUP(LEFT(VLOOKUP($A181,csapatok!$A:$GR,BQ$271,FALSE),LEN(VLOOKUP($A181,csapatok!$A:$GR,BQ$271,FALSE))-6),'csapat-ranglista'!$A:$CC,BQ$272,FALSE)/8,VLOOKUP(VLOOKUP($A181,csapatok!$A:$GR,BQ$271,FALSE),'csapat-ranglista'!$A:$CC,BQ$272,FALSE)/4),0)</f>
        <v>0</v>
      </c>
      <c r="BR181" s="226">
        <f>IFERROR(IF(RIGHT(VLOOKUP($A181,csapatok!$A:$GR,BR$271,FALSE),5)="Csere",VLOOKUP(LEFT(VLOOKUP($A181,csapatok!$A:$GR,BR$271,FALSE),LEN(VLOOKUP($A181,csapatok!$A:$GR,BR$271,FALSE))-6),'csapat-ranglista'!$A:$CC,BR$272,FALSE)/8,VLOOKUP(VLOOKUP($A181,csapatok!$A:$GR,BR$271,FALSE),'csapat-ranglista'!$A:$CC,BR$272,FALSE)/4),0)</f>
        <v>0</v>
      </c>
      <c r="BS181" s="226">
        <f>IFERROR(IF(RIGHT(VLOOKUP($A181,csapatok!$A:$GR,BS$271,FALSE),5)="Csere",VLOOKUP(LEFT(VLOOKUP($A181,csapatok!$A:$GR,BS$271,FALSE),LEN(VLOOKUP($A181,csapatok!$A:$GR,BS$271,FALSE))-6),'csapat-ranglista'!$A:$CC,BS$272,FALSE)/8,VLOOKUP(VLOOKUP($A181,csapatok!$A:$GR,BS$271,FALSE),'csapat-ranglista'!$A:$CC,BS$272,FALSE)/4),0)</f>
        <v>0</v>
      </c>
      <c r="BT181" s="226">
        <f>IFERROR(IF(RIGHT(VLOOKUP($A181,csapatok!$A:$GR,BT$271,FALSE),5)="Csere",VLOOKUP(LEFT(VLOOKUP($A181,csapatok!$A:$GR,BT$271,FALSE),LEN(VLOOKUP($A181,csapatok!$A:$GR,BT$271,FALSE))-6),'csapat-ranglista'!$A:$CC,BT$272,FALSE)/8,VLOOKUP(VLOOKUP($A181,csapatok!$A:$GR,BT$271,FALSE),'csapat-ranglista'!$A:$CC,BT$272,FALSE)/4),0)</f>
        <v>0</v>
      </c>
      <c r="BU181" s="226">
        <f>IFERROR(IF(RIGHT(VLOOKUP($A181,csapatok!$A:$GR,BU$271,FALSE),5)="Csere",VLOOKUP(LEFT(VLOOKUP($A181,csapatok!$A:$GR,BU$271,FALSE),LEN(VLOOKUP($A181,csapatok!$A:$GR,BU$271,FALSE))-6),'csapat-ranglista'!$A:$CC,BU$272,FALSE)/8,VLOOKUP(VLOOKUP($A181,csapatok!$A:$GR,BU$271,FALSE),'csapat-ranglista'!$A:$CC,BU$272,FALSE)/4),0)</f>
        <v>0</v>
      </c>
      <c r="BV181" s="226">
        <f>IFERROR(IF(RIGHT(VLOOKUP($A181,csapatok!$A:$GR,BV$271,FALSE),5)="Csere",VLOOKUP(LEFT(VLOOKUP($A181,csapatok!$A:$GR,BV$271,FALSE),LEN(VLOOKUP($A181,csapatok!$A:$GR,BV$271,FALSE))-6),'csapat-ranglista'!$A:$CC,BV$272,FALSE)/8,VLOOKUP(VLOOKUP($A181,csapatok!$A:$GR,BV$271,FALSE),'csapat-ranglista'!$A:$CC,BV$272,FALSE)/4),0)</f>
        <v>0</v>
      </c>
      <c r="BW181" s="226">
        <f>IFERROR(IF(RIGHT(VLOOKUP($A181,csapatok!$A:$GR,BW$271,FALSE),5)="Csere",VLOOKUP(LEFT(VLOOKUP($A181,csapatok!$A:$GR,BW$271,FALSE),LEN(VLOOKUP($A181,csapatok!$A:$GR,BW$271,FALSE))-6),'csapat-ranglista'!$A:$CC,BW$272,FALSE)/8,VLOOKUP(VLOOKUP($A181,csapatok!$A:$GR,BW$271,FALSE),'csapat-ranglista'!$A:$CC,BW$272,FALSE)/4),0)</f>
        <v>0</v>
      </c>
      <c r="BX181" s="226">
        <f>IFERROR(IF(RIGHT(VLOOKUP($A181,csapatok!$A:$GR,BX$271,FALSE),5)="Csere",VLOOKUP(LEFT(VLOOKUP($A181,csapatok!$A:$GR,BX$271,FALSE),LEN(VLOOKUP($A181,csapatok!$A:$GR,BX$271,FALSE))-6),'csapat-ranglista'!$A:$CC,BX$272,FALSE)/8,VLOOKUP(VLOOKUP($A181,csapatok!$A:$GR,BX$271,FALSE),'csapat-ranglista'!$A:$CC,BX$272,FALSE)/4),0)</f>
        <v>0</v>
      </c>
      <c r="BY181" s="226">
        <f>IFERROR(IF(RIGHT(VLOOKUP($A181,csapatok!$A:$GR,BY$271,FALSE),5)="Csere",VLOOKUP(LEFT(VLOOKUP($A181,csapatok!$A:$GR,BY$271,FALSE),LEN(VLOOKUP($A181,csapatok!$A:$GR,BY$271,FALSE))-6),'csapat-ranglista'!$A:$CC,BY$272,FALSE)/8,VLOOKUP(VLOOKUP($A181,csapatok!$A:$GR,BY$271,FALSE),'csapat-ranglista'!$A:$CC,BY$272,FALSE)/4),0)</f>
        <v>0</v>
      </c>
      <c r="BZ181" s="226">
        <f>IFERROR(IF(RIGHT(VLOOKUP($A181,csapatok!$A:$GR,BZ$271,FALSE),5)="Csere",VLOOKUP(LEFT(VLOOKUP($A181,csapatok!$A:$GR,BZ$271,FALSE),LEN(VLOOKUP($A181,csapatok!$A:$GR,BZ$271,FALSE))-6),'csapat-ranglista'!$A:$CC,BZ$272,FALSE)/8,VLOOKUP(VLOOKUP($A181,csapatok!$A:$GR,BZ$271,FALSE),'csapat-ranglista'!$A:$CC,BZ$272,FALSE)/4),0)</f>
        <v>0</v>
      </c>
      <c r="CA181" s="226">
        <f>IFERROR(IF(RIGHT(VLOOKUP($A181,csapatok!$A:$GR,CA$271,FALSE),5)="Csere",VLOOKUP(LEFT(VLOOKUP($A181,csapatok!$A:$GR,CA$271,FALSE),LEN(VLOOKUP($A181,csapatok!$A:$GR,CA$271,FALSE))-6),'csapat-ranglista'!$A:$CC,CA$272,FALSE)/8,VLOOKUP(VLOOKUP($A181,csapatok!$A:$GR,CA$271,FALSE),'csapat-ranglista'!$A:$CC,CA$272,FALSE)/4),0)</f>
        <v>0</v>
      </c>
      <c r="CB181" s="226">
        <f>IFERROR(IF(RIGHT(VLOOKUP($A181,csapatok!$A:$GR,CB$271,FALSE),5)="Csere",VLOOKUP(LEFT(VLOOKUP($A181,csapatok!$A:$GR,CB$271,FALSE),LEN(VLOOKUP($A181,csapatok!$A:$GR,CB$271,FALSE))-6),'csapat-ranglista'!$A:$CC,CB$272,FALSE)/8,VLOOKUP(VLOOKUP($A181,csapatok!$A:$GR,CB$271,FALSE),'csapat-ranglista'!$A:$CC,CB$272,FALSE)/4),0)</f>
        <v>0</v>
      </c>
      <c r="CC181" s="226">
        <f>IFERROR(IF(RIGHT(VLOOKUP($A181,csapatok!$A:$GR,CC$271,FALSE),5)="Csere",VLOOKUP(LEFT(VLOOKUP($A181,csapatok!$A:$GR,CC$271,FALSE),LEN(VLOOKUP($A181,csapatok!$A:$GR,CC$271,FALSE))-6),'csapat-ranglista'!$A:$CC,CC$272,FALSE)/8,VLOOKUP(VLOOKUP($A181,csapatok!$A:$GR,CC$271,FALSE),'csapat-ranglista'!$A:$CC,CC$272,FALSE)/4),0)</f>
        <v>0</v>
      </c>
      <c r="CD181" s="226">
        <f>IFERROR(IF(RIGHT(VLOOKUP($A181,csapatok!$A:$GR,CD$271,FALSE),5)="Csere",VLOOKUP(LEFT(VLOOKUP($A181,csapatok!$A:$GR,CD$271,FALSE),LEN(VLOOKUP($A181,csapatok!$A:$GR,CD$271,FALSE))-6),'csapat-ranglista'!$A:$CC,CD$272,FALSE)/8,VLOOKUP(VLOOKUP($A181,csapatok!$A:$GR,CD$271,FALSE),'csapat-ranglista'!$A:$CC,CD$272,FALSE)/4),0)</f>
        <v>0</v>
      </c>
      <c r="CE181" s="226">
        <f>IFERROR(IF(RIGHT(VLOOKUP($A181,csapatok!$A:$GR,CE$271,FALSE),5)="Csere",VLOOKUP(LEFT(VLOOKUP($A181,csapatok!$A:$GR,CE$271,FALSE),LEN(VLOOKUP($A181,csapatok!$A:$GR,CE$271,FALSE))-6),'csapat-ranglista'!$A:$CC,CE$272,FALSE)/8,VLOOKUP(VLOOKUP($A181,csapatok!$A:$GR,CE$271,FALSE),'csapat-ranglista'!$A:$CC,CE$272,FALSE)/4),0)</f>
        <v>0</v>
      </c>
      <c r="CF181" s="226">
        <f>IFERROR(IF(RIGHT(VLOOKUP($A181,csapatok!$A:$GR,CF$271,FALSE),5)="Csere",VLOOKUP(LEFT(VLOOKUP($A181,csapatok!$A:$GR,CF$271,FALSE),LEN(VLOOKUP($A181,csapatok!$A:$GR,CF$271,FALSE))-6),'csapat-ranglista'!$A:$CC,CF$272,FALSE)/8,VLOOKUP(VLOOKUP($A181,csapatok!$A:$GR,CF$271,FALSE),'csapat-ranglista'!$A:$CC,CF$272,FALSE)/4),0)</f>
        <v>0</v>
      </c>
      <c r="CG181" s="226">
        <f>IFERROR(IF(RIGHT(VLOOKUP($A181,csapatok!$A:$GR,CG$271,FALSE),5)="Csere",VLOOKUP(LEFT(VLOOKUP($A181,csapatok!$A:$GR,CG$271,FALSE),LEN(VLOOKUP($A181,csapatok!$A:$GR,CG$271,FALSE))-6),'csapat-ranglista'!$A:$CC,CG$272,FALSE)/8,VLOOKUP(VLOOKUP($A181,csapatok!$A:$GR,CG$271,FALSE),'csapat-ranglista'!$A:$CC,CG$272,FALSE)/4),0)</f>
        <v>0</v>
      </c>
      <c r="CH181" s="226">
        <f>IFERROR(IF(RIGHT(VLOOKUP($A181,csapatok!$A:$GR,CH$271,FALSE),5)="Csere",VLOOKUP(LEFT(VLOOKUP($A181,csapatok!$A:$GR,CH$271,FALSE),LEN(VLOOKUP($A181,csapatok!$A:$GR,CH$271,FALSE))-6),'csapat-ranglista'!$A:$CC,CH$272,FALSE)/8,VLOOKUP(VLOOKUP($A181,csapatok!$A:$GR,CH$271,FALSE),'csapat-ranglista'!$A:$CC,CH$272,FALSE)/4),0)</f>
        <v>0</v>
      </c>
      <c r="CI181" s="226">
        <f>IFERROR(IF(RIGHT(VLOOKUP($A181,csapatok!$A:$GR,CI$271,FALSE),5)="Csere",VLOOKUP(LEFT(VLOOKUP($A181,csapatok!$A:$GR,CI$271,FALSE),LEN(VLOOKUP($A181,csapatok!$A:$GR,CI$271,FALSE))-6),'csapat-ranglista'!$A:$CC,CI$272,FALSE)/8,VLOOKUP(VLOOKUP($A181,csapatok!$A:$GR,CI$271,FALSE),'csapat-ranglista'!$A:$CC,CI$272,FALSE)/4),0)</f>
        <v>0</v>
      </c>
      <c r="CJ181" s="227">
        <f>versenyek!$IQ$11*IFERROR(VLOOKUP(VLOOKUP($A181,versenyek!IP:IR,3,FALSE),szabalyok!$A$16:$B$23,2,FALSE)/4,0)</f>
        <v>0</v>
      </c>
      <c r="CK181" s="227">
        <f>versenyek!$IT$11*IFERROR(VLOOKUP(VLOOKUP($A181,versenyek!IS:IU,3,FALSE),szabalyok!$A$16:$B$23,2,FALSE)/4,0)</f>
        <v>0</v>
      </c>
      <c r="CL181" s="226"/>
      <c r="CM181" s="250">
        <f t="shared" si="6"/>
        <v>0</v>
      </c>
    </row>
    <row r="182" spans="1:91">
      <c r="A182" s="32" t="s">
        <v>825</v>
      </c>
      <c r="B182" s="132"/>
      <c r="D182" s="32" t="s">
        <v>9</v>
      </c>
      <c r="E182" s="47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>
        <f>IFERROR(IF(RIGHT(VLOOKUP($A182,csapatok!$A:$BL,X$271,FALSE),5)="Csere",VLOOKUP(LEFT(VLOOKUP($A182,csapatok!$A:$BL,X$271,FALSE),LEN(VLOOKUP($A182,csapatok!$A:$BL,X$271,FALSE))-6),'csapat-ranglista'!$A:$CC,X$272,FALSE)/8,VLOOKUP(VLOOKUP($A182,csapatok!$A:$BL,X$271,FALSE),'csapat-ranglista'!$A:$CC,X$272,FALSE)/4),0)</f>
        <v>0</v>
      </c>
      <c r="Y182" s="32">
        <f>IFERROR(IF(RIGHT(VLOOKUP($A182,csapatok!$A:$BL,Y$271,FALSE),5)="Csere",VLOOKUP(LEFT(VLOOKUP($A182,csapatok!$A:$BL,Y$271,FALSE),LEN(VLOOKUP($A182,csapatok!$A:$BL,Y$271,FALSE))-6),'csapat-ranglista'!$A:$CC,Y$272,FALSE)/8,VLOOKUP(VLOOKUP($A182,csapatok!$A:$BL,Y$271,FALSE),'csapat-ranglista'!$A:$CC,Y$272,FALSE)/4),0)</f>
        <v>0</v>
      </c>
      <c r="Z182" s="32">
        <f>IFERROR(IF(RIGHT(VLOOKUP($A182,csapatok!$A:$BL,Z$271,FALSE),5)="Csere",VLOOKUP(LEFT(VLOOKUP($A182,csapatok!$A:$BL,Z$271,FALSE),LEN(VLOOKUP($A182,csapatok!$A:$BL,Z$271,FALSE))-6),'csapat-ranglista'!$A:$CC,Z$272,FALSE)/8,VLOOKUP(VLOOKUP($A182,csapatok!$A:$BL,Z$271,FALSE),'csapat-ranglista'!$A:$CC,Z$272,FALSE)/4),0)</f>
        <v>0</v>
      </c>
      <c r="AA182" s="32">
        <f>IFERROR(IF(RIGHT(VLOOKUP($A182,csapatok!$A:$BL,AA$271,FALSE),5)="Csere",VLOOKUP(LEFT(VLOOKUP($A182,csapatok!$A:$BL,AA$271,FALSE),LEN(VLOOKUP($A182,csapatok!$A:$BL,AA$271,FALSE))-6),'csapat-ranglista'!$A:$CC,AA$272,FALSE)/8,VLOOKUP(VLOOKUP($A182,csapatok!$A:$BL,AA$271,FALSE),'csapat-ranglista'!$A:$CC,AA$272,FALSE)/4),0)</f>
        <v>0</v>
      </c>
      <c r="AB182" s="226">
        <f>IFERROR(IF(RIGHT(VLOOKUP($A182,csapatok!$A:$BL,AB$271,FALSE),5)="Csere",VLOOKUP(LEFT(VLOOKUP($A182,csapatok!$A:$BL,AB$271,FALSE),LEN(VLOOKUP($A182,csapatok!$A:$BL,AB$271,FALSE))-6),'csapat-ranglista'!$A:$CC,AB$272,FALSE)/8,VLOOKUP(VLOOKUP($A182,csapatok!$A:$BL,AB$271,FALSE),'csapat-ranglista'!$A:$CC,AB$272,FALSE)/4),0)</f>
        <v>0</v>
      </c>
      <c r="AC182" s="226">
        <f>IFERROR(IF(RIGHT(VLOOKUP($A182,csapatok!$A:$BL,AC$271,FALSE),5)="Csere",VLOOKUP(LEFT(VLOOKUP($A182,csapatok!$A:$BL,AC$271,FALSE),LEN(VLOOKUP($A182,csapatok!$A:$BL,AC$271,FALSE))-6),'csapat-ranglista'!$A:$CC,AC$272,FALSE)/8,VLOOKUP(VLOOKUP($A182,csapatok!$A:$BL,AC$271,FALSE),'csapat-ranglista'!$A:$CC,AC$272,FALSE)/4),0)</f>
        <v>0</v>
      </c>
      <c r="AD182" s="226">
        <f>IFERROR(IF(RIGHT(VLOOKUP($A182,csapatok!$A:$BL,AD$271,FALSE),5)="Csere",VLOOKUP(LEFT(VLOOKUP($A182,csapatok!$A:$BL,AD$271,FALSE),LEN(VLOOKUP($A182,csapatok!$A:$BL,AD$271,FALSE))-6),'csapat-ranglista'!$A:$CC,AD$272,FALSE)/8,VLOOKUP(VLOOKUP($A182,csapatok!$A:$BL,AD$271,FALSE),'csapat-ranglista'!$A:$CC,AD$272,FALSE)/4),0)</f>
        <v>0</v>
      </c>
      <c r="AE182" s="226">
        <f>IFERROR(IF(RIGHT(VLOOKUP($A182,csapatok!$A:$BL,AE$271,FALSE),5)="Csere",VLOOKUP(LEFT(VLOOKUP($A182,csapatok!$A:$BL,AE$271,FALSE),LEN(VLOOKUP($A182,csapatok!$A:$BL,AE$271,FALSE))-6),'csapat-ranglista'!$A:$CC,AE$272,FALSE)/8,VLOOKUP(VLOOKUP($A182,csapatok!$A:$BL,AE$271,FALSE),'csapat-ranglista'!$A:$CC,AE$272,FALSE)/4),0)</f>
        <v>0</v>
      </c>
      <c r="AF182" s="226">
        <f>IFERROR(IF(RIGHT(VLOOKUP($A182,csapatok!$A:$BL,AF$271,FALSE),5)="Csere",VLOOKUP(LEFT(VLOOKUP($A182,csapatok!$A:$BL,AF$271,FALSE),LEN(VLOOKUP($A182,csapatok!$A:$BL,AF$271,FALSE))-6),'csapat-ranglista'!$A:$CC,AF$272,FALSE)/8,VLOOKUP(VLOOKUP($A182,csapatok!$A:$BL,AF$271,FALSE),'csapat-ranglista'!$A:$CC,AF$272,FALSE)/4),0)</f>
        <v>0</v>
      </c>
      <c r="AG182" s="226">
        <f>IFERROR(IF(RIGHT(VLOOKUP($A182,csapatok!$A:$BL,AG$271,FALSE),5)="Csere",VLOOKUP(LEFT(VLOOKUP($A182,csapatok!$A:$BL,AG$271,FALSE),LEN(VLOOKUP($A182,csapatok!$A:$BL,AG$271,FALSE))-6),'csapat-ranglista'!$A:$CC,AG$272,FALSE)/8,VLOOKUP(VLOOKUP($A182,csapatok!$A:$BL,AG$271,FALSE),'csapat-ranglista'!$A:$CC,AG$272,FALSE)/4),0)</f>
        <v>0</v>
      </c>
      <c r="AH182" s="226">
        <f>IFERROR(IF(RIGHT(VLOOKUP($A182,csapatok!$A:$BL,AH$271,FALSE),5)="Csere",VLOOKUP(LEFT(VLOOKUP($A182,csapatok!$A:$BL,AH$271,FALSE),LEN(VLOOKUP($A182,csapatok!$A:$BL,AH$271,FALSE))-6),'csapat-ranglista'!$A:$CC,AH$272,FALSE)/8,VLOOKUP(VLOOKUP($A182,csapatok!$A:$BL,AH$271,FALSE),'csapat-ranglista'!$A:$CC,AH$272,FALSE)/4),0)</f>
        <v>0</v>
      </c>
      <c r="AI182" s="226">
        <f>IFERROR(IF(RIGHT(VLOOKUP($A182,csapatok!$A:$BL,AI$271,FALSE),5)="Csere",VLOOKUP(LEFT(VLOOKUP($A182,csapatok!$A:$BL,AI$271,FALSE),LEN(VLOOKUP($A182,csapatok!$A:$BL,AI$271,FALSE))-6),'csapat-ranglista'!$A:$CC,AI$272,FALSE)/8,VLOOKUP(VLOOKUP($A182,csapatok!$A:$BL,AI$271,FALSE),'csapat-ranglista'!$A:$CC,AI$272,FALSE)/4),0)</f>
        <v>0</v>
      </c>
      <c r="AJ182" s="226">
        <f>IFERROR(IF(RIGHT(VLOOKUP($A182,csapatok!$A:$BL,AJ$271,FALSE),5)="Csere",VLOOKUP(LEFT(VLOOKUP($A182,csapatok!$A:$BL,AJ$271,FALSE),LEN(VLOOKUP($A182,csapatok!$A:$BL,AJ$271,FALSE))-6),'csapat-ranglista'!$A:$CC,AJ$272,FALSE)/8,VLOOKUP(VLOOKUP($A182,csapatok!$A:$BL,AJ$271,FALSE),'csapat-ranglista'!$A:$CC,AJ$272,FALSE)/2),0)</f>
        <v>0</v>
      </c>
      <c r="AK182" s="226">
        <f>IFERROR(IF(RIGHT(VLOOKUP($A182,csapatok!$A:$CN,AK$271,FALSE),5)="Csere",VLOOKUP(LEFT(VLOOKUP($A182,csapatok!$A:$CN,AK$271,FALSE),LEN(VLOOKUP($A182,csapatok!$A:$CN,AK$271,FALSE))-6),'csapat-ranglista'!$A:$CC,AK$272,FALSE)/8,VLOOKUP(VLOOKUP($A182,csapatok!$A:$CN,AK$271,FALSE),'csapat-ranglista'!$A:$CC,AK$272,FALSE)/4),0)</f>
        <v>0</v>
      </c>
      <c r="AL182" s="226">
        <f>IFERROR(IF(RIGHT(VLOOKUP($A182,csapatok!$A:$CN,AL$271,FALSE),5)="Csere",VLOOKUP(LEFT(VLOOKUP($A182,csapatok!$A:$CN,AL$271,FALSE),LEN(VLOOKUP($A182,csapatok!$A:$CN,AL$271,FALSE))-6),'csapat-ranglista'!$A:$CC,AL$272,FALSE)/8,VLOOKUP(VLOOKUP($A182,csapatok!$A:$CN,AL$271,FALSE),'csapat-ranglista'!$A:$CC,AL$272,FALSE)/4),0)</f>
        <v>0</v>
      </c>
      <c r="AM182" s="226">
        <f>IFERROR(IF(RIGHT(VLOOKUP($A182,csapatok!$A:$CN,AM$271,FALSE),5)="Csere",VLOOKUP(LEFT(VLOOKUP($A182,csapatok!$A:$CN,AM$271,FALSE),LEN(VLOOKUP($A182,csapatok!$A:$CN,AM$271,FALSE))-6),'csapat-ranglista'!$A:$CC,AM$272,FALSE)/8,VLOOKUP(VLOOKUP($A182,csapatok!$A:$CN,AM$271,FALSE),'csapat-ranglista'!$A:$CC,AM$272,FALSE)/4),0)</f>
        <v>0</v>
      </c>
      <c r="AN182" s="226">
        <f>IFERROR(IF(RIGHT(VLOOKUP($A182,csapatok!$A:$CN,AN$271,FALSE),5)="Csere",VLOOKUP(LEFT(VLOOKUP($A182,csapatok!$A:$CN,AN$271,FALSE),LEN(VLOOKUP($A182,csapatok!$A:$CN,AN$271,FALSE))-6),'csapat-ranglista'!$A:$CC,AN$272,FALSE)/8,VLOOKUP(VLOOKUP($A182,csapatok!$A:$CN,AN$271,FALSE),'csapat-ranglista'!$A:$CC,AN$272,FALSE)/4),0)</f>
        <v>0</v>
      </c>
      <c r="AO182" s="226">
        <f>IFERROR(IF(RIGHT(VLOOKUP($A182,csapatok!$A:$CN,AO$271,FALSE),5)="Csere",VLOOKUP(LEFT(VLOOKUP($A182,csapatok!$A:$CN,AO$271,FALSE),LEN(VLOOKUP($A182,csapatok!$A:$CN,AO$271,FALSE))-6),'csapat-ranglista'!$A:$CC,AO$272,FALSE)/8,VLOOKUP(VLOOKUP($A182,csapatok!$A:$CN,AO$271,FALSE),'csapat-ranglista'!$A:$CC,AO$272,FALSE)/4),0)</f>
        <v>0</v>
      </c>
      <c r="AP182" s="226">
        <f>IFERROR(IF(RIGHT(VLOOKUP($A182,csapatok!$A:$CN,AP$271,FALSE),5)="Csere",VLOOKUP(LEFT(VLOOKUP($A182,csapatok!$A:$CN,AP$271,FALSE),LEN(VLOOKUP($A182,csapatok!$A:$CN,AP$271,FALSE))-6),'csapat-ranglista'!$A:$CC,AP$272,FALSE)/8,VLOOKUP(VLOOKUP($A182,csapatok!$A:$CN,AP$271,FALSE),'csapat-ranglista'!$A:$CC,AP$272,FALSE)/4),0)</f>
        <v>0</v>
      </c>
      <c r="AQ182" s="226">
        <f>IFERROR(IF(RIGHT(VLOOKUP($A182,csapatok!$A:$CN,AQ$271,FALSE),5)="Csere",VLOOKUP(LEFT(VLOOKUP($A182,csapatok!$A:$CN,AQ$271,FALSE),LEN(VLOOKUP($A182,csapatok!$A:$CN,AQ$271,FALSE))-6),'csapat-ranglista'!$A:$CC,AQ$272,FALSE)/8,VLOOKUP(VLOOKUP($A182,csapatok!$A:$CN,AQ$271,FALSE),'csapat-ranglista'!$A:$CC,AQ$272,FALSE)/4),0)</f>
        <v>0</v>
      </c>
      <c r="AR182" s="226">
        <f>IFERROR(IF(RIGHT(VLOOKUP($A182,csapatok!$A:$CN,AR$271,FALSE),5)="Csere",VLOOKUP(LEFT(VLOOKUP($A182,csapatok!$A:$CN,AR$271,FALSE),LEN(VLOOKUP($A182,csapatok!$A:$CN,AR$271,FALSE))-6),'csapat-ranglista'!$A:$CC,AR$272,FALSE)/8,VLOOKUP(VLOOKUP($A182,csapatok!$A:$CN,AR$271,FALSE),'csapat-ranglista'!$A:$CC,AR$272,FALSE)/4),0)</f>
        <v>0</v>
      </c>
      <c r="AS182" s="226">
        <f>IFERROR(IF(RIGHT(VLOOKUP($A182,csapatok!$A:$CN,AS$271,FALSE),5)="Csere",VLOOKUP(LEFT(VLOOKUP($A182,csapatok!$A:$CN,AS$271,FALSE),LEN(VLOOKUP($A182,csapatok!$A:$CN,AS$271,FALSE))-6),'csapat-ranglista'!$A:$CC,AS$272,FALSE)/8,VLOOKUP(VLOOKUP($A182,csapatok!$A:$CN,AS$271,FALSE),'csapat-ranglista'!$A:$CC,AS$272,FALSE)/4),0)</f>
        <v>0</v>
      </c>
      <c r="AT182" s="226">
        <f>IFERROR(IF(RIGHT(VLOOKUP($A182,csapatok!$A:$CN,AT$271,FALSE),5)="Csere",VLOOKUP(LEFT(VLOOKUP($A182,csapatok!$A:$CN,AT$271,FALSE),LEN(VLOOKUP($A182,csapatok!$A:$CN,AT$271,FALSE))-6),'csapat-ranglista'!$A:$CC,AT$272,FALSE)/8,VLOOKUP(VLOOKUP($A182,csapatok!$A:$CN,AT$271,FALSE),'csapat-ranglista'!$A:$CC,AT$272,FALSE)/4),0)</f>
        <v>0</v>
      </c>
      <c r="AU182" s="226">
        <f>IFERROR(IF(RIGHT(VLOOKUP($A182,csapatok!$A:$CN,AU$271,FALSE),5)="Csere",VLOOKUP(LEFT(VLOOKUP($A182,csapatok!$A:$CN,AU$271,FALSE),LEN(VLOOKUP($A182,csapatok!$A:$CN,AU$271,FALSE))-6),'csapat-ranglista'!$A:$CC,AU$272,FALSE)/8,VLOOKUP(VLOOKUP($A182,csapatok!$A:$CN,AU$271,FALSE),'csapat-ranglista'!$A:$CC,AU$272,FALSE)/4),0)</f>
        <v>0</v>
      </c>
      <c r="AV182" s="226">
        <f>IFERROR(IF(RIGHT(VLOOKUP($A182,csapatok!$A:$CN,AV$271,FALSE),5)="Csere",VLOOKUP(LEFT(VLOOKUP($A182,csapatok!$A:$CN,AV$271,FALSE),LEN(VLOOKUP($A182,csapatok!$A:$CN,AV$271,FALSE))-6),'csapat-ranglista'!$A:$CC,AV$272,FALSE)/8,VLOOKUP(VLOOKUP($A182,csapatok!$A:$CN,AV$271,FALSE),'csapat-ranglista'!$A:$CC,AV$272,FALSE)/4),0)</f>
        <v>0</v>
      </c>
      <c r="AW182" s="226">
        <f>IFERROR(IF(RIGHT(VLOOKUP($A182,csapatok!$A:$CN,AW$271,FALSE),5)="Csere",VLOOKUP(LEFT(VLOOKUP($A182,csapatok!$A:$CN,AW$271,FALSE),LEN(VLOOKUP($A182,csapatok!$A:$CN,AW$271,FALSE))-6),'csapat-ranglista'!$A:$CC,AW$272,FALSE)/8,VLOOKUP(VLOOKUP($A182,csapatok!$A:$CN,AW$271,FALSE),'csapat-ranglista'!$A:$CC,AW$272,FALSE)/4),0)</f>
        <v>0</v>
      </c>
      <c r="AX182" s="226">
        <f>IFERROR(IF(RIGHT(VLOOKUP($A182,csapatok!$A:$CN,AX$271,FALSE),5)="Csere",VLOOKUP(LEFT(VLOOKUP($A182,csapatok!$A:$CN,AX$271,FALSE),LEN(VLOOKUP($A182,csapatok!$A:$CN,AX$271,FALSE))-6),'csapat-ranglista'!$A:$CC,AX$272,FALSE)/8,VLOOKUP(VLOOKUP($A182,csapatok!$A:$CN,AX$271,FALSE),'csapat-ranglista'!$A:$CC,AX$272,FALSE)/4),0)</f>
        <v>0</v>
      </c>
      <c r="AY182" s="226">
        <f>IFERROR(IF(RIGHT(VLOOKUP($A182,csapatok!$A:$GR,AY$271,FALSE),5)="Csere",VLOOKUP(LEFT(VLOOKUP($A182,csapatok!$A:$GR,AY$271,FALSE),LEN(VLOOKUP($A182,csapatok!$A:$GR,AY$271,FALSE))-6),'csapat-ranglista'!$A:$CC,AY$272,FALSE)/8,VLOOKUP(VLOOKUP($A182,csapatok!$A:$GR,AY$271,FALSE),'csapat-ranglista'!$A:$CC,AY$272,FALSE)/4),0)</f>
        <v>0</v>
      </c>
      <c r="AZ182" s="226">
        <f>IFERROR(IF(RIGHT(VLOOKUP($A182,csapatok!$A:$GR,AZ$271,FALSE),5)="Csere",VLOOKUP(LEFT(VLOOKUP($A182,csapatok!$A:$GR,AZ$271,FALSE),LEN(VLOOKUP($A182,csapatok!$A:$GR,AZ$271,FALSE))-6),'csapat-ranglista'!$A:$CC,AZ$272,FALSE)/8,VLOOKUP(VLOOKUP($A182,csapatok!$A:$GR,AZ$271,FALSE),'csapat-ranglista'!$A:$CC,AZ$272,FALSE)/4),0)</f>
        <v>0</v>
      </c>
      <c r="BA182" s="226">
        <f>IFERROR(IF(RIGHT(VLOOKUP($A182,csapatok!$A:$GR,BA$271,FALSE),5)="Csere",VLOOKUP(LEFT(VLOOKUP($A182,csapatok!$A:$GR,BA$271,FALSE),LEN(VLOOKUP($A182,csapatok!$A:$GR,BA$271,FALSE))-6),'csapat-ranglista'!$A:$CC,BA$272,FALSE)/8,VLOOKUP(VLOOKUP($A182,csapatok!$A:$GR,BA$271,FALSE),'csapat-ranglista'!$A:$CC,BA$272,FALSE)/4),0)</f>
        <v>0</v>
      </c>
      <c r="BB182" s="226">
        <f>IFERROR(IF(RIGHT(VLOOKUP($A182,csapatok!$A:$GR,BB$271,FALSE),5)="Csere",VLOOKUP(LEFT(VLOOKUP($A182,csapatok!$A:$GR,BB$271,FALSE),LEN(VLOOKUP($A182,csapatok!$A:$GR,BB$271,FALSE))-6),'csapat-ranglista'!$A:$CC,BB$272,FALSE)/8,VLOOKUP(VLOOKUP($A182,csapatok!$A:$GR,BB$271,FALSE),'csapat-ranglista'!$A:$CC,BB$272,FALSE)/4),0)</f>
        <v>0</v>
      </c>
      <c r="BC182" s="227">
        <f>versenyek!$ES$11*IFERROR(VLOOKUP(VLOOKUP($A182,versenyek!ER:ET,3,FALSE),szabalyok!$A$16:$B$23,2,FALSE)/4,0)</f>
        <v>0</v>
      </c>
      <c r="BD182" s="227">
        <f>versenyek!$EV$11*IFERROR(VLOOKUP(VLOOKUP($A182,versenyek!EU:EW,3,FALSE),szabalyok!$A$16:$B$23,2,FALSE)/4,0)</f>
        <v>0</v>
      </c>
      <c r="BE182" s="226">
        <f>IFERROR(IF(RIGHT(VLOOKUP($A182,csapatok!$A:$GR,BE$271,FALSE),5)="Csere",VLOOKUP(LEFT(VLOOKUP($A182,csapatok!$A:$GR,BE$271,FALSE),LEN(VLOOKUP($A182,csapatok!$A:$GR,BE$271,FALSE))-6),'csapat-ranglista'!$A:$CC,BE$272,FALSE)/8,VLOOKUP(VLOOKUP($A182,csapatok!$A:$GR,BE$271,FALSE),'csapat-ranglista'!$A:$CC,BE$272,FALSE)/4),0)</f>
        <v>0</v>
      </c>
      <c r="BF182" s="226">
        <f>IFERROR(IF(RIGHT(VLOOKUP($A182,csapatok!$A:$GR,BF$271,FALSE),5)="Csere",VLOOKUP(LEFT(VLOOKUP($A182,csapatok!$A:$GR,BF$271,FALSE),LEN(VLOOKUP($A182,csapatok!$A:$GR,BF$271,FALSE))-6),'csapat-ranglista'!$A:$CC,BF$272,FALSE)/8,VLOOKUP(VLOOKUP($A182,csapatok!$A:$GR,BF$271,FALSE),'csapat-ranglista'!$A:$CC,BF$272,FALSE)/4),0)</f>
        <v>0</v>
      </c>
      <c r="BG182" s="226">
        <f>IFERROR(IF(RIGHT(VLOOKUP($A182,csapatok!$A:$GR,BG$271,FALSE),5)="Csere",VLOOKUP(LEFT(VLOOKUP($A182,csapatok!$A:$GR,BG$271,FALSE),LEN(VLOOKUP($A182,csapatok!$A:$GR,BG$271,FALSE))-6),'csapat-ranglista'!$A:$CC,BG$272,FALSE)/8,VLOOKUP(VLOOKUP($A182,csapatok!$A:$GR,BG$271,FALSE),'csapat-ranglista'!$A:$CC,BG$272,FALSE)/4),0)</f>
        <v>0</v>
      </c>
      <c r="BH182" s="226">
        <f>IFERROR(IF(RIGHT(VLOOKUP($A182,csapatok!$A:$GR,BH$271,FALSE),5)="Csere",VLOOKUP(LEFT(VLOOKUP($A182,csapatok!$A:$GR,BH$271,FALSE),LEN(VLOOKUP($A182,csapatok!$A:$GR,BH$271,FALSE))-6),'csapat-ranglista'!$A:$CC,BH$272,FALSE)/8,VLOOKUP(VLOOKUP($A182,csapatok!$A:$GR,BH$271,FALSE),'csapat-ranglista'!$A:$CC,BH$272,FALSE)/4),0)</f>
        <v>0</v>
      </c>
      <c r="BI182" s="226">
        <f>IFERROR(IF(RIGHT(VLOOKUP($A182,csapatok!$A:$GR,BI$271,FALSE),5)="Csere",VLOOKUP(LEFT(VLOOKUP($A182,csapatok!$A:$GR,BI$271,FALSE),LEN(VLOOKUP($A182,csapatok!$A:$GR,BI$271,FALSE))-6),'csapat-ranglista'!$A:$CC,BI$272,FALSE)/8,VLOOKUP(VLOOKUP($A182,csapatok!$A:$GR,BI$271,FALSE),'csapat-ranglista'!$A:$CC,BI$272,FALSE)/4),0)</f>
        <v>0</v>
      </c>
      <c r="BJ182" s="226">
        <f>IFERROR(IF(RIGHT(VLOOKUP($A182,csapatok!$A:$GR,BJ$271,FALSE),5)="Csere",VLOOKUP(LEFT(VLOOKUP($A182,csapatok!$A:$GR,BJ$271,FALSE),LEN(VLOOKUP($A182,csapatok!$A:$GR,BJ$271,FALSE))-6),'csapat-ranglista'!$A:$CC,BJ$272,FALSE)/8,VLOOKUP(VLOOKUP($A182,csapatok!$A:$GR,BJ$271,FALSE),'csapat-ranglista'!$A:$CC,BJ$272,FALSE)/4),0)</f>
        <v>0</v>
      </c>
      <c r="BK182" s="226">
        <f>IFERROR(IF(RIGHT(VLOOKUP($A182,csapatok!$A:$GR,BK$271,FALSE),5)="Csere",VLOOKUP(LEFT(VLOOKUP($A182,csapatok!$A:$GR,BK$271,FALSE),LEN(VLOOKUP($A182,csapatok!$A:$GR,BK$271,FALSE))-6),'csapat-ranglista'!$A:$CC,BK$272,FALSE)/8,VLOOKUP(VLOOKUP($A182,csapatok!$A:$GR,BK$271,FALSE),'csapat-ranglista'!$A:$CC,BK$272,FALSE)/4),0)</f>
        <v>0</v>
      </c>
      <c r="BL182" s="226">
        <f>IFERROR(IF(RIGHT(VLOOKUP($A182,csapatok!$A:$GR,BL$271,FALSE),5)="Csere",VLOOKUP(LEFT(VLOOKUP($A182,csapatok!$A:$GR,BL$271,FALSE),LEN(VLOOKUP($A182,csapatok!$A:$GR,BL$271,FALSE))-6),'csapat-ranglista'!$A:$CC,BL$272,FALSE)/8,VLOOKUP(VLOOKUP($A182,csapatok!$A:$GR,BL$271,FALSE),'csapat-ranglista'!$A:$CC,BL$272,FALSE)/4),0)</f>
        <v>0</v>
      </c>
      <c r="BM182" s="226">
        <f>IFERROR(IF(RIGHT(VLOOKUP($A182,csapatok!$A:$GR,BM$271,FALSE),5)="Csere",VLOOKUP(LEFT(VLOOKUP($A182,csapatok!$A:$GR,BM$271,FALSE),LEN(VLOOKUP($A182,csapatok!$A:$GR,BM$271,FALSE))-6),'csapat-ranglista'!$A:$CC,BM$272,FALSE)/8,VLOOKUP(VLOOKUP($A182,csapatok!$A:$GR,BM$271,FALSE),'csapat-ranglista'!$A:$CC,BM$272,FALSE)/4),0)</f>
        <v>0</v>
      </c>
      <c r="BN182" s="226">
        <f>IFERROR(IF(RIGHT(VLOOKUP($A182,csapatok!$A:$GR,BN$271,FALSE),5)="Csere",VLOOKUP(LEFT(VLOOKUP($A182,csapatok!$A:$GR,BN$271,FALSE),LEN(VLOOKUP($A182,csapatok!$A:$GR,BN$271,FALSE))-6),'csapat-ranglista'!$A:$CC,BN$272,FALSE)/8,VLOOKUP(VLOOKUP($A182,csapatok!$A:$GR,BN$271,FALSE),'csapat-ranglista'!$A:$CC,BN$272,FALSE)/4),0)</f>
        <v>0</v>
      </c>
      <c r="BO182" s="226">
        <f>IFERROR(IF(RIGHT(VLOOKUP($A182,csapatok!$A:$GR,BO$271,FALSE),5)="Csere",VLOOKUP(LEFT(VLOOKUP($A182,csapatok!$A:$GR,BO$271,FALSE),LEN(VLOOKUP($A182,csapatok!$A:$GR,BO$271,FALSE))-6),'csapat-ranglista'!$A:$CC,BO$272,FALSE)/8,VLOOKUP(VLOOKUP($A182,csapatok!$A:$GR,BO$271,FALSE),'csapat-ranglista'!$A:$CC,BO$272,FALSE)/4),0)</f>
        <v>0</v>
      </c>
      <c r="BP182" s="226">
        <f>IFERROR(IF(RIGHT(VLOOKUP($A182,csapatok!$A:$GR,BP$271,FALSE),5)="Csere",VLOOKUP(LEFT(VLOOKUP($A182,csapatok!$A:$GR,BP$271,FALSE),LEN(VLOOKUP($A182,csapatok!$A:$GR,BP$271,FALSE))-6),'csapat-ranglista'!$A:$CC,BP$272,FALSE)/8,VLOOKUP(VLOOKUP($A182,csapatok!$A:$GR,BP$271,FALSE),'csapat-ranglista'!$A:$CC,BP$272,FALSE)/4),0)</f>
        <v>0</v>
      </c>
      <c r="BQ182" s="226">
        <f>IFERROR(IF(RIGHT(VLOOKUP($A182,csapatok!$A:$GR,BQ$271,FALSE),5)="Csere",VLOOKUP(LEFT(VLOOKUP($A182,csapatok!$A:$GR,BQ$271,FALSE),LEN(VLOOKUP($A182,csapatok!$A:$GR,BQ$271,FALSE))-6),'csapat-ranglista'!$A:$CC,BQ$272,FALSE)/8,VLOOKUP(VLOOKUP($A182,csapatok!$A:$GR,BQ$271,FALSE),'csapat-ranglista'!$A:$CC,BQ$272,FALSE)/4),0)</f>
        <v>0</v>
      </c>
      <c r="BR182" s="226">
        <f>IFERROR(IF(RIGHT(VLOOKUP($A182,csapatok!$A:$GR,BR$271,FALSE),5)="Csere",VLOOKUP(LEFT(VLOOKUP($A182,csapatok!$A:$GR,BR$271,FALSE),LEN(VLOOKUP($A182,csapatok!$A:$GR,BR$271,FALSE))-6),'csapat-ranglista'!$A:$CC,BR$272,FALSE)/8,VLOOKUP(VLOOKUP($A182,csapatok!$A:$GR,BR$271,FALSE),'csapat-ranglista'!$A:$CC,BR$272,FALSE)/4),0)</f>
        <v>0</v>
      </c>
      <c r="BS182" s="226">
        <f>IFERROR(IF(RIGHT(VLOOKUP($A182,csapatok!$A:$GR,BS$271,FALSE),5)="Csere",VLOOKUP(LEFT(VLOOKUP($A182,csapatok!$A:$GR,BS$271,FALSE),LEN(VLOOKUP($A182,csapatok!$A:$GR,BS$271,FALSE))-6),'csapat-ranglista'!$A:$CC,BS$272,FALSE)/8,VLOOKUP(VLOOKUP($A182,csapatok!$A:$GR,BS$271,FALSE),'csapat-ranglista'!$A:$CC,BS$272,FALSE)/4),0)</f>
        <v>0</v>
      </c>
      <c r="BT182" s="226">
        <f>IFERROR(IF(RIGHT(VLOOKUP($A182,csapatok!$A:$GR,BT$271,FALSE),5)="Csere",VLOOKUP(LEFT(VLOOKUP($A182,csapatok!$A:$GR,BT$271,FALSE),LEN(VLOOKUP($A182,csapatok!$A:$GR,BT$271,FALSE))-6),'csapat-ranglista'!$A:$CC,BT$272,FALSE)/8,VLOOKUP(VLOOKUP($A182,csapatok!$A:$GR,BT$271,FALSE),'csapat-ranglista'!$A:$CC,BT$272,FALSE)/4),0)</f>
        <v>0</v>
      </c>
      <c r="BU182" s="226">
        <f>IFERROR(IF(RIGHT(VLOOKUP($A182,csapatok!$A:$GR,BU$271,FALSE),5)="Csere",VLOOKUP(LEFT(VLOOKUP($A182,csapatok!$A:$GR,BU$271,FALSE),LEN(VLOOKUP($A182,csapatok!$A:$GR,BU$271,FALSE))-6),'csapat-ranglista'!$A:$CC,BU$272,FALSE)/8,VLOOKUP(VLOOKUP($A182,csapatok!$A:$GR,BU$271,FALSE),'csapat-ranglista'!$A:$CC,BU$272,FALSE)/4),0)</f>
        <v>0</v>
      </c>
      <c r="BV182" s="226">
        <f>IFERROR(IF(RIGHT(VLOOKUP($A182,csapatok!$A:$GR,BV$271,FALSE),5)="Csere",VLOOKUP(LEFT(VLOOKUP($A182,csapatok!$A:$GR,BV$271,FALSE),LEN(VLOOKUP($A182,csapatok!$A:$GR,BV$271,FALSE))-6),'csapat-ranglista'!$A:$CC,BV$272,FALSE)/8,VLOOKUP(VLOOKUP($A182,csapatok!$A:$GR,BV$271,FALSE),'csapat-ranglista'!$A:$CC,BV$272,FALSE)/4),0)</f>
        <v>0</v>
      </c>
      <c r="BW182" s="226">
        <f>IFERROR(IF(RIGHT(VLOOKUP($A182,csapatok!$A:$GR,BW$271,FALSE),5)="Csere",VLOOKUP(LEFT(VLOOKUP($A182,csapatok!$A:$GR,BW$271,FALSE),LEN(VLOOKUP($A182,csapatok!$A:$GR,BW$271,FALSE))-6),'csapat-ranglista'!$A:$CC,BW$272,FALSE)/8,VLOOKUP(VLOOKUP($A182,csapatok!$A:$GR,BW$271,FALSE),'csapat-ranglista'!$A:$CC,BW$272,FALSE)/4),0)</f>
        <v>0</v>
      </c>
      <c r="BX182" s="226">
        <f>IFERROR(IF(RIGHT(VLOOKUP($A182,csapatok!$A:$GR,BX$271,FALSE),5)="Csere",VLOOKUP(LEFT(VLOOKUP($A182,csapatok!$A:$GR,BX$271,FALSE),LEN(VLOOKUP($A182,csapatok!$A:$GR,BX$271,FALSE))-6),'csapat-ranglista'!$A:$CC,BX$272,FALSE)/8,VLOOKUP(VLOOKUP($A182,csapatok!$A:$GR,BX$271,FALSE),'csapat-ranglista'!$A:$CC,BX$272,FALSE)/4),0)</f>
        <v>0</v>
      </c>
      <c r="BY182" s="226">
        <f>IFERROR(IF(RIGHT(VLOOKUP($A182,csapatok!$A:$GR,BY$271,FALSE),5)="Csere",VLOOKUP(LEFT(VLOOKUP($A182,csapatok!$A:$GR,BY$271,FALSE),LEN(VLOOKUP($A182,csapatok!$A:$GR,BY$271,FALSE))-6),'csapat-ranglista'!$A:$CC,BY$272,FALSE)/8,VLOOKUP(VLOOKUP($A182,csapatok!$A:$GR,BY$271,FALSE),'csapat-ranglista'!$A:$CC,BY$272,FALSE)/4),0)</f>
        <v>0</v>
      </c>
      <c r="BZ182" s="226">
        <f>IFERROR(IF(RIGHT(VLOOKUP($A182,csapatok!$A:$GR,BZ$271,FALSE),5)="Csere",VLOOKUP(LEFT(VLOOKUP($A182,csapatok!$A:$GR,BZ$271,FALSE),LEN(VLOOKUP($A182,csapatok!$A:$GR,BZ$271,FALSE))-6),'csapat-ranglista'!$A:$CC,BZ$272,FALSE)/8,VLOOKUP(VLOOKUP($A182,csapatok!$A:$GR,BZ$271,FALSE),'csapat-ranglista'!$A:$CC,BZ$272,FALSE)/4),0)</f>
        <v>0</v>
      </c>
      <c r="CA182" s="226">
        <f>IFERROR(IF(RIGHT(VLOOKUP($A182,csapatok!$A:$GR,CA$271,FALSE),5)="Csere",VLOOKUP(LEFT(VLOOKUP($A182,csapatok!$A:$GR,CA$271,FALSE),LEN(VLOOKUP($A182,csapatok!$A:$GR,CA$271,FALSE))-6),'csapat-ranglista'!$A:$CC,CA$272,FALSE)/8,VLOOKUP(VLOOKUP($A182,csapatok!$A:$GR,CA$271,FALSE),'csapat-ranglista'!$A:$CC,CA$272,FALSE)/4),0)</f>
        <v>0</v>
      </c>
      <c r="CB182" s="226">
        <f>IFERROR(IF(RIGHT(VLOOKUP($A182,csapatok!$A:$GR,CB$271,FALSE),5)="Csere",VLOOKUP(LEFT(VLOOKUP($A182,csapatok!$A:$GR,CB$271,FALSE),LEN(VLOOKUP($A182,csapatok!$A:$GR,CB$271,FALSE))-6),'csapat-ranglista'!$A:$CC,CB$272,FALSE)/8,VLOOKUP(VLOOKUP($A182,csapatok!$A:$GR,CB$271,FALSE),'csapat-ranglista'!$A:$CC,CB$272,FALSE)/4),0)</f>
        <v>0</v>
      </c>
      <c r="CC182" s="226">
        <f>IFERROR(IF(RIGHT(VLOOKUP($A182,csapatok!$A:$GR,CC$271,FALSE),5)="Csere",VLOOKUP(LEFT(VLOOKUP($A182,csapatok!$A:$GR,CC$271,FALSE),LEN(VLOOKUP($A182,csapatok!$A:$GR,CC$271,FALSE))-6),'csapat-ranglista'!$A:$CC,CC$272,FALSE)/8,VLOOKUP(VLOOKUP($A182,csapatok!$A:$GR,CC$271,FALSE),'csapat-ranglista'!$A:$CC,CC$272,FALSE)/4),0)</f>
        <v>0</v>
      </c>
      <c r="CD182" s="226">
        <f>IFERROR(IF(RIGHT(VLOOKUP($A182,csapatok!$A:$GR,CD$271,FALSE),5)="Csere",VLOOKUP(LEFT(VLOOKUP($A182,csapatok!$A:$GR,CD$271,FALSE),LEN(VLOOKUP($A182,csapatok!$A:$GR,CD$271,FALSE))-6),'csapat-ranglista'!$A:$CC,CD$272,FALSE)/8,VLOOKUP(VLOOKUP($A182,csapatok!$A:$GR,CD$271,FALSE),'csapat-ranglista'!$A:$CC,CD$272,FALSE)/4),0)</f>
        <v>0</v>
      </c>
      <c r="CE182" s="226">
        <f>IFERROR(IF(RIGHT(VLOOKUP($A182,csapatok!$A:$GR,CE$271,FALSE),5)="Csere",VLOOKUP(LEFT(VLOOKUP($A182,csapatok!$A:$GR,CE$271,FALSE),LEN(VLOOKUP($A182,csapatok!$A:$GR,CE$271,FALSE))-6),'csapat-ranglista'!$A:$CC,CE$272,FALSE)/8,VLOOKUP(VLOOKUP($A182,csapatok!$A:$GR,CE$271,FALSE),'csapat-ranglista'!$A:$CC,CE$272,FALSE)/4),0)</f>
        <v>0</v>
      </c>
      <c r="CF182" s="226">
        <f>IFERROR(IF(RIGHT(VLOOKUP($A182,csapatok!$A:$GR,CF$271,FALSE),5)="Csere",VLOOKUP(LEFT(VLOOKUP($A182,csapatok!$A:$GR,CF$271,FALSE),LEN(VLOOKUP($A182,csapatok!$A:$GR,CF$271,FALSE))-6),'csapat-ranglista'!$A:$CC,CF$272,FALSE)/8,VLOOKUP(VLOOKUP($A182,csapatok!$A:$GR,CF$271,FALSE),'csapat-ranglista'!$A:$CC,CF$272,FALSE)/4),0)</f>
        <v>0</v>
      </c>
      <c r="CG182" s="226">
        <f>IFERROR(IF(RIGHT(VLOOKUP($A182,csapatok!$A:$GR,CG$271,FALSE),5)="Csere",VLOOKUP(LEFT(VLOOKUP($A182,csapatok!$A:$GR,CG$271,FALSE),LEN(VLOOKUP($A182,csapatok!$A:$GR,CG$271,FALSE))-6),'csapat-ranglista'!$A:$CC,CG$272,FALSE)/8,VLOOKUP(VLOOKUP($A182,csapatok!$A:$GR,CG$271,FALSE),'csapat-ranglista'!$A:$CC,CG$272,FALSE)/4),0)</f>
        <v>0</v>
      </c>
      <c r="CH182" s="226">
        <f>IFERROR(IF(RIGHT(VLOOKUP($A182,csapatok!$A:$GR,CH$271,FALSE),5)="Csere",VLOOKUP(LEFT(VLOOKUP($A182,csapatok!$A:$GR,CH$271,FALSE),LEN(VLOOKUP($A182,csapatok!$A:$GR,CH$271,FALSE))-6),'csapat-ranglista'!$A:$CC,CH$272,FALSE)/8,VLOOKUP(VLOOKUP($A182,csapatok!$A:$GR,CH$271,FALSE),'csapat-ranglista'!$A:$CC,CH$272,FALSE)/4),0)</f>
        <v>0</v>
      </c>
      <c r="CI182" s="226">
        <f>IFERROR(IF(RIGHT(VLOOKUP($A182,csapatok!$A:$GR,CI$271,FALSE),5)="Csere",VLOOKUP(LEFT(VLOOKUP($A182,csapatok!$A:$GR,CI$271,FALSE),LEN(VLOOKUP($A182,csapatok!$A:$GR,CI$271,FALSE))-6),'csapat-ranglista'!$A:$CC,CI$272,FALSE)/8,VLOOKUP(VLOOKUP($A182,csapatok!$A:$GR,CI$271,FALSE),'csapat-ranglista'!$A:$CC,CI$272,FALSE)/4),0)</f>
        <v>0</v>
      </c>
      <c r="CJ182" s="227">
        <f>versenyek!$IQ$11*IFERROR(VLOOKUP(VLOOKUP($A182,versenyek!IP:IR,3,FALSE),szabalyok!$A$16:$B$23,2,FALSE)/4,0)</f>
        <v>0</v>
      </c>
      <c r="CK182" s="227">
        <f>versenyek!$IT$11*IFERROR(VLOOKUP(VLOOKUP($A182,versenyek!IS:IU,3,FALSE),szabalyok!$A$16:$B$23,2,FALSE)/4,0)</f>
        <v>0</v>
      </c>
      <c r="CL182" s="226"/>
      <c r="CM182" s="250">
        <f t="shared" si="6"/>
        <v>0</v>
      </c>
    </row>
    <row r="183" spans="1:91">
      <c r="A183" s="32" t="s">
        <v>49</v>
      </c>
      <c r="B183" s="2">
        <v>24121</v>
      </c>
      <c r="C183" s="133" t="str">
        <f>IF(B183=0,"",IF(B183&lt;$C$1,"felnőtt","ifi"))</f>
        <v>felnőtt</v>
      </c>
      <c r="D183" s="32" t="s">
        <v>101</v>
      </c>
      <c r="E183" s="47">
        <v>13.5</v>
      </c>
      <c r="F183" s="32">
        <v>0</v>
      </c>
      <c r="G183" s="32">
        <v>3.1335769810163305</v>
      </c>
      <c r="H183" s="32">
        <v>22.821403413794407</v>
      </c>
      <c r="I183" s="32">
        <v>0</v>
      </c>
      <c r="J183" s="32">
        <v>0</v>
      </c>
      <c r="K183" s="32">
        <v>0</v>
      </c>
      <c r="L183" s="32">
        <v>0</v>
      </c>
      <c r="M183" s="32">
        <v>0</v>
      </c>
      <c r="N183" s="32">
        <v>0</v>
      </c>
      <c r="O183" s="32">
        <v>8.4675129439674137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f>IFERROR(IF(RIGHT(VLOOKUP($A183,csapatok!$A:$BL,X$271,FALSE),5)="Csere",VLOOKUP(LEFT(VLOOKUP($A183,csapatok!$A:$BL,X$271,FALSE),LEN(VLOOKUP($A183,csapatok!$A:$BL,X$271,FALSE))-6),'csapat-ranglista'!$A:$CC,X$272,FALSE)/8,VLOOKUP(VLOOKUP($A183,csapatok!$A:$BL,X$271,FALSE),'csapat-ranglista'!$A:$CC,X$272,FALSE)/4),0)</f>
        <v>0</v>
      </c>
      <c r="Y183" s="32">
        <f>IFERROR(IF(RIGHT(VLOOKUP($A183,csapatok!$A:$BL,Y$271,FALSE),5)="Csere",VLOOKUP(LEFT(VLOOKUP($A183,csapatok!$A:$BL,Y$271,FALSE),LEN(VLOOKUP($A183,csapatok!$A:$BL,Y$271,FALSE))-6),'csapat-ranglista'!$A:$CC,Y$272,FALSE)/8,VLOOKUP(VLOOKUP($A183,csapatok!$A:$BL,Y$271,FALSE),'csapat-ranglista'!$A:$CC,Y$272,FALSE)/4),0)</f>
        <v>0</v>
      </c>
      <c r="Z183" s="32">
        <f>IFERROR(IF(RIGHT(VLOOKUP($A183,csapatok!$A:$BL,Z$271,FALSE),5)="Csere",VLOOKUP(LEFT(VLOOKUP($A183,csapatok!$A:$BL,Z$271,FALSE),LEN(VLOOKUP($A183,csapatok!$A:$BL,Z$271,FALSE))-6),'csapat-ranglista'!$A:$CC,Z$272,FALSE)/8,VLOOKUP(VLOOKUP($A183,csapatok!$A:$BL,Z$271,FALSE),'csapat-ranglista'!$A:$CC,Z$272,FALSE)/4),0)</f>
        <v>0</v>
      </c>
      <c r="AA183" s="32">
        <f>IFERROR(IF(RIGHT(VLOOKUP($A183,csapatok!$A:$BL,AA$271,FALSE),5)="Csere",VLOOKUP(LEFT(VLOOKUP($A183,csapatok!$A:$BL,AA$271,FALSE),LEN(VLOOKUP($A183,csapatok!$A:$BL,AA$271,FALSE))-6),'csapat-ranglista'!$A:$CC,AA$272,FALSE)/8,VLOOKUP(VLOOKUP($A183,csapatok!$A:$BL,AA$271,FALSE),'csapat-ranglista'!$A:$CC,AA$272,FALSE)/4),0)</f>
        <v>0</v>
      </c>
      <c r="AB183" s="226">
        <f>IFERROR(IF(RIGHT(VLOOKUP($A183,csapatok!$A:$BL,AB$271,FALSE),5)="Csere",VLOOKUP(LEFT(VLOOKUP($A183,csapatok!$A:$BL,AB$271,FALSE),LEN(VLOOKUP($A183,csapatok!$A:$BL,AB$271,FALSE))-6),'csapat-ranglista'!$A:$CC,AB$272,FALSE)/8,VLOOKUP(VLOOKUP($A183,csapatok!$A:$BL,AB$271,FALSE),'csapat-ranglista'!$A:$CC,AB$272,FALSE)/4),0)</f>
        <v>0</v>
      </c>
      <c r="AC183" s="226">
        <f>IFERROR(IF(RIGHT(VLOOKUP($A183,csapatok!$A:$BL,AC$271,FALSE),5)="Csere",VLOOKUP(LEFT(VLOOKUP($A183,csapatok!$A:$BL,AC$271,FALSE),LEN(VLOOKUP($A183,csapatok!$A:$BL,AC$271,FALSE))-6),'csapat-ranglista'!$A:$CC,AC$272,FALSE)/8,VLOOKUP(VLOOKUP($A183,csapatok!$A:$BL,AC$271,FALSE),'csapat-ranglista'!$A:$CC,AC$272,FALSE)/4),0)</f>
        <v>0</v>
      </c>
      <c r="AD183" s="226">
        <f>IFERROR(IF(RIGHT(VLOOKUP($A183,csapatok!$A:$BL,AD$271,FALSE),5)="Csere",VLOOKUP(LEFT(VLOOKUP($A183,csapatok!$A:$BL,AD$271,FALSE),LEN(VLOOKUP($A183,csapatok!$A:$BL,AD$271,FALSE))-6),'csapat-ranglista'!$A:$CC,AD$272,FALSE)/8,VLOOKUP(VLOOKUP($A183,csapatok!$A:$BL,AD$271,FALSE),'csapat-ranglista'!$A:$CC,AD$272,FALSE)/4),0)</f>
        <v>0</v>
      </c>
      <c r="AE183" s="226">
        <f>IFERROR(IF(RIGHT(VLOOKUP($A183,csapatok!$A:$BL,AE$271,FALSE),5)="Csere",VLOOKUP(LEFT(VLOOKUP($A183,csapatok!$A:$BL,AE$271,FALSE),LEN(VLOOKUP($A183,csapatok!$A:$BL,AE$271,FALSE))-6),'csapat-ranglista'!$A:$CC,AE$272,FALSE)/8,VLOOKUP(VLOOKUP($A183,csapatok!$A:$BL,AE$271,FALSE),'csapat-ranglista'!$A:$CC,AE$272,FALSE)/4),0)</f>
        <v>0</v>
      </c>
      <c r="AF183" s="226">
        <f>IFERROR(IF(RIGHT(VLOOKUP($A183,csapatok!$A:$BL,AF$271,FALSE),5)="Csere",VLOOKUP(LEFT(VLOOKUP($A183,csapatok!$A:$BL,AF$271,FALSE),LEN(VLOOKUP($A183,csapatok!$A:$BL,AF$271,FALSE))-6),'csapat-ranglista'!$A:$CC,AF$272,FALSE)/8,VLOOKUP(VLOOKUP($A183,csapatok!$A:$BL,AF$271,FALSE),'csapat-ranglista'!$A:$CC,AF$272,FALSE)/4),0)</f>
        <v>0</v>
      </c>
      <c r="AG183" s="226">
        <f>IFERROR(IF(RIGHT(VLOOKUP($A183,csapatok!$A:$BL,AG$271,FALSE),5)="Csere",VLOOKUP(LEFT(VLOOKUP($A183,csapatok!$A:$BL,AG$271,FALSE),LEN(VLOOKUP($A183,csapatok!$A:$BL,AG$271,FALSE))-6),'csapat-ranglista'!$A:$CC,AG$272,FALSE)/8,VLOOKUP(VLOOKUP($A183,csapatok!$A:$BL,AG$271,FALSE),'csapat-ranglista'!$A:$CC,AG$272,FALSE)/4),0)</f>
        <v>0</v>
      </c>
      <c r="AH183" s="226">
        <f>IFERROR(IF(RIGHT(VLOOKUP($A183,csapatok!$A:$BL,AH$271,FALSE),5)="Csere",VLOOKUP(LEFT(VLOOKUP($A183,csapatok!$A:$BL,AH$271,FALSE),LEN(VLOOKUP($A183,csapatok!$A:$BL,AH$271,FALSE))-6),'csapat-ranglista'!$A:$CC,AH$272,FALSE)/8,VLOOKUP(VLOOKUP($A183,csapatok!$A:$BL,AH$271,FALSE),'csapat-ranglista'!$A:$CC,AH$272,FALSE)/4),0)</f>
        <v>0</v>
      </c>
      <c r="AI183" s="226">
        <f>IFERROR(IF(RIGHT(VLOOKUP($A183,csapatok!$A:$BL,AI$271,FALSE),5)="Csere",VLOOKUP(LEFT(VLOOKUP($A183,csapatok!$A:$BL,AI$271,FALSE),LEN(VLOOKUP($A183,csapatok!$A:$BL,AI$271,FALSE))-6),'csapat-ranglista'!$A:$CC,AI$272,FALSE)/8,VLOOKUP(VLOOKUP($A183,csapatok!$A:$BL,AI$271,FALSE),'csapat-ranglista'!$A:$CC,AI$272,FALSE)/4),0)</f>
        <v>0</v>
      </c>
      <c r="AJ183" s="226">
        <f>IFERROR(IF(RIGHT(VLOOKUP($A183,csapatok!$A:$BL,AJ$271,FALSE),5)="Csere",VLOOKUP(LEFT(VLOOKUP($A183,csapatok!$A:$BL,AJ$271,FALSE),LEN(VLOOKUP($A183,csapatok!$A:$BL,AJ$271,FALSE))-6),'csapat-ranglista'!$A:$CC,AJ$272,FALSE)/8,VLOOKUP(VLOOKUP($A183,csapatok!$A:$BL,AJ$271,FALSE),'csapat-ranglista'!$A:$CC,AJ$272,FALSE)/2),0)</f>
        <v>0</v>
      </c>
      <c r="AK183" s="226">
        <f>IFERROR(IF(RIGHT(VLOOKUP($A183,csapatok!$A:$CN,AK$271,FALSE),5)="Csere",VLOOKUP(LEFT(VLOOKUP($A183,csapatok!$A:$CN,AK$271,FALSE),LEN(VLOOKUP($A183,csapatok!$A:$CN,AK$271,FALSE))-6),'csapat-ranglista'!$A:$CC,AK$272,FALSE)/8,VLOOKUP(VLOOKUP($A183,csapatok!$A:$CN,AK$271,FALSE),'csapat-ranglista'!$A:$CC,AK$272,FALSE)/4),0)</f>
        <v>0</v>
      </c>
      <c r="AL183" s="226">
        <f>IFERROR(IF(RIGHT(VLOOKUP($A183,csapatok!$A:$CN,AL$271,FALSE),5)="Csere",VLOOKUP(LEFT(VLOOKUP($A183,csapatok!$A:$CN,AL$271,FALSE),LEN(VLOOKUP($A183,csapatok!$A:$CN,AL$271,FALSE))-6),'csapat-ranglista'!$A:$CC,AL$272,FALSE)/8,VLOOKUP(VLOOKUP($A183,csapatok!$A:$CN,AL$271,FALSE),'csapat-ranglista'!$A:$CC,AL$272,FALSE)/4),0)</f>
        <v>0</v>
      </c>
      <c r="AM183" s="226">
        <f>IFERROR(IF(RIGHT(VLOOKUP($A183,csapatok!$A:$CN,AM$271,FALSE),5)="Csere",VLOOKUP(LEFT(VLOOKUP($A183,csapatok!$A:$CN,AM$271,FALSE),LEN(VLOOKUP($A183,csapatok!$A:$CN,AM$271,FALSE))-6),'csapat-ranglista'!$A:$CC,AM$272,FALSE)/8,VLOOKUP(VLOOKUP($A183,csapatok!$A:$CN,AM$271,FALSE),'csapat-ranglista'!$A:$CC,AM$272,FALSE)/4),0)</f>
        <v>0</v>
      </c>
      <c r="AN183" s="226">
        <f>IFERROR(IF(RIGHT(VLOOKUP($A183,csapatok!$A:$CN,AN$271,FALSE),5)="Csere",VLOOKUP(LEFT(VLOOKUP($A183,csapatok!$A:$CN,AN$271,FALSE),LEN(VLOOKUP($A183,csapatok!$A:$CN,AN$271,FALSE))-6),'csapat-ranglista'!$A:$CC,AN$272,FALSE)/8,VLOOKUP(VLOOKUP($A183,csapatok!$A:$CN,AN$271,FALSE),'csapat-ranglista'!$A:$CC,AN$272,FALSE)/4),0)</f>
        <v>0</v>
      </c>
      <c r="AO183" s="226">
        <f>IFERROR(IF(RIGHT(VLOOKUP($A183,csapatok!$A:$CN,AO$271,FALSE),5)="Csere",VLOOKUP(LEFT(VLOOKUP($A183,csapatok!$A:$CN,AO$271,FALSE),LEN(VLOOKUP($A183,csapatok!$A:$CN,AO$271,FALSE))-6),'csapat-ranglista'!$A:$CC,AO$272,FALSE)/8,VLOOKUP(VLOOKUP($A183,csapatok!$A:$CN,AO$271,FALSE),'csapat-ranglista'!$A:$CC,AO$272,FALSE)/4),0)</f>
        <v>0</v>
      </c>
      <c r="AP183" s="226">
        <f>IFERROR(IF(RIGHT(VLOOKUP($A183,csapatok!$A:$CN,AP$271,FALSE),5)="Csere",VLOOKUP(LEFT(VLOOKUP($A183,csapatok!$A:$CN,AP$271,FALSE),LEN(VLOOKUP($A183,csapatok!$A:$CN,AP$271,FALSE))-6),'csapat-ranglista'!$A:$CC,AP$272,FALSE)/8,VLOOKUP(VLOOKUP($A183,csapatok!$A:$CN,AP$271,FALSE),'csapat-ranglista'!$A:$CC,AP$272,FALSE)/4),0)</f>
        <v>7.7134900428274324</v>
      </c>
      <c r="AQ183" s="226">
        <f>IFERROR(IF(RIGHT(VLOOKUP($A183,csapatok!$A:$CN,AQ$271,FALSE),5)="Csere",VLOOKUP(LEFT(VLOOKUP($A183,csapatok!$A:$CN,AQ$271,FALSE),LEN(VLOOKUP($A183,csapatok!$A:$CN,AQ$271,FALSE))-6),'csapat-ranglista'!$A:$CC,AQ$272,FALSE)/8,VLOOKUP(VLOOKUP($A183,csapatok!$A:$CN,AQ$271,FALSE),'csapat-ranglista'!$A:$CC,AQ$272,FALSE)/4),0)</f>
        <v>0</v>
      </c>
      <c r="AR183" s="226">
        <f>IFERROR(IF(RIGHT(VLOOKUP($A183,csapatok!$A:$CN,AR$271,FALSE),5)="Csere",VLOOKUP(LEFT(VLOOKUP($A183,csapatok!$A:$CN,AR$271,FALSE),LEN(VLOOKUP($A183,csapatok!$A:$CN,AR$271,FALSE))-6),'csapat-ranglista'!$A:$CC,AR$272,FALSE)/8,VLOOKUP(VLOOKUP($A183,csapatok!$A:$CN,AR$271,FALSE),'csapat-ranglista'!$A:$CC,AR$272,FALSE)/4),0)</f>
        <v>0</v>
      </c>
      <c r="AS183" s="226">
        <f>IFERROR(IF(RIGHT(VLOOKUP($A183,csapatok!$A:$CN,AS$271,FALSE),5)="Csere",VLOOKUP(LEFT(VLOOKUP($A183,csapatok!$A:$CN,AS$271,FALSE),LEN(VLOOKUP($A183,csapatok!$A:$CN,AS$271,FALSE))-6),'csapat-ranglista'!$A:$CC,AS$272,FALSE)/8,VLOOKUP(VLOOKUP($A183,csapatok!$A:$CN,AS$271,FALSE),'csapat-ranglista'!$A:$CC,AS$272,FALSE)/4),0)</f>
        <v>0</v>
      </c>
      <c r="AT183" s="226">
        <f>IFERROR(IF(RIGHT(VLOOKUP($A183,csapatok!$A:$CN,AT$271,FALSE),5)="Csere",VLOOKUP(LEFT(VLOOKUP($A183,csapatok!$A:$CN,AT$271,FALSE),LEN(VLOOKUP($A183,csapatok!$A:$CN,AT$271,FALSE))-6),'csapat-ranglista'!$A:$CC,AT$272,FALSE)/8,VLOOKUP(VLOOKUP($A183,csapatok!$A:$CN,AT$271,FALSE),'csapat-ranglista'!$A:$CC,AT$272,FALSE)/4),0)</f>
        <v>4.2737028507337858</v>
      </c>
      <c r="AU183" s="226">
        <f>IFERROR(IF(RIGHT(VLOOKUP($A183,csapatok!$A:$CN,AU$271,FALSE),5)="Csere",VLOOKUP(LEFT(VLOOKUP($A183,csapatok!$A:$CN,AU$271,FALSE),LEN(VLOOKUP($A183,csapatok!$A:$CN,AU$271,FALSE))-6),'csapat-ranglista'!$A:$CC,AU$272,FALSE)/8,VLOOKUP(VLOOKUP($A183,csapatok!$A:$CN,AU$271,FALSE),'csapat-ranglista'!$A:$CC,AU$272,FALSE)/4),0)</f>
        <v>0</v>
      </c>
      <c r="AV183" s="226">
        <f>IFERROR(IF(RIGHT(VLOOKUP($A183,csapatok!$A:$CN,AV$271,FALSE),5)="Csere",VLOOKUP(LEFT(VLOOKUP($A183,csapatok!$A:$CN,AV$271,FALSE),LEN(VLOOKUP($A183,csapatok!$A:$CN,AV$271,FALSE))-6),'csapat-ranglista'!$A:$CC,AV$272,FALSE)/8,VLOOKUP(VLOOKUP($A183,csapatok!$A:$CN,AV$271,FALSE),'csapat-ranglista'!$A:$CC,AV$272,FALSE)/4),0)</f>
        <v>0</v>
      </c>
      <c r="AW183" s="226">
        <f>IFERROR(IF(RIGHT(VLOOKUP($A183,csapatok!$A:$CN,AW$271,FALSE),5)="Csere",VLOOKUP(LEFT(VLOOKUP($A183,csapatok!$A:$CN,AW$271,FALSE),LEN(VLOOKUP($A183,csapatok!$A:$CN,AW$271,FALSE))-6),'csapat-ranglista'!$A:$CC,AW$272,FALSE)/8,VLOOKUP(VLOOKUP($A183,csapatok!$A:$CN,AW$271,FALSE),'csapat-ranglista'!$A:$CC,AW$272,FALSE)/4),0)</f>
        <v>0</v>
      </c>
      <c r="AX183" s="226">
        <f>IFERROR(IF(RIGHT(VLOOKUP($A183,csapatok!$A:$CN,AX$271,FALSE),5)="Csere",VLOOKUP(LEFT(VLOOKUP($A183,csapatok!$A:$CN,AX$271,FALSE),LEN(VLOOKUP($A183,csapatok!$A:$CN,AX$271,FALSE))-6),'csapat-ranglista'!$A:$CC,AX$272,FALSE)/8,VLOOKUP(VLOOKUP($A183,csapatok!$A:$CN,AX$271,FALSE),'csapat-ranglista'!$A:$CC,AX$272,FALSE)/4),0)</f>
        <v>0</v>
      </c>
      <c r="AY183" s="226">
        <f>IFERROR(IF(RIGHT(VLOOKUP($A183,csapatok!$A:$GR,AY$271,FALSE),5)="Csere",VLOOKUP(LEFT(VLOOKUP($A183,csapatok!$A:$GR,AY$271,FALSE),LEN(VLOOKUP($A183,csapatok!$A:$GR,AY$271,FALSE))-6),'csapat-ranglista'!$A:$CC,AY$272,FALSE)/8,VLOOKUP(VLOOKUP($A183,csapatok!$A:$GR,AY$271,FALSE),'csapat-ranglista'!$A:$CC,AY$272,FALSE)/4),0)</f>
        <v>0</v>
      </c>
      <c r="AZ183" s="226">
        <f>IFERROR(IF(RIGHT(VLOOKUP($A183,csapatok!$A:$GR,AZ$271,FALSE),5)="Csere",VLOOKUP(LEFT(VLOOKUP($A183,csapatok!$A:$GR,AZ$271,FALSE),LEN(VLOOKUP($A183,csapatok!$A:$GR,AZ$271,FALSE))-6),'csapat-ranglista'!$A:$CC,AZ$272,FALSE)/8,VLOOKUP(VLOOKUP($A183,csapatok!$A:$GR,AZ$271,FALSE),'csapat-ranglista'!$A:$CC,AZ$272,FALSE)/4),0)</f>
        <v>0</v>
      </c>
      <c r="BA183" s="226">
        <f>IFERROR(IF(RIGHT(VLOOKUP($A183,csapatok!$A:$GR,BA$271,FALSE),5)="Csere",VLOOKUP(LEFT(VLOOKUP($A183,csapatok!$A:$GR,BA$271,FALSE),LEN(VLOOKUP($A183,csapatok!$A:$GR,BA$271,FALSE))-6),'csapat-ranglista'!$A:$CC,BA$272,FALSE)/8,VLOOKUP(VLOOKUP($A183,csapatok!$A:$GR,BA$271,FALSE),'csapat-ranglista'!$A:$CC,BA$272,FALSE)/4),0)</f>
        <v>0</v>
      </c>
      <c r="BB183" s="226">
        <f>IFERROR(IF(RIGHT(VLOOKUP($A183,csapatok!$A:$GR,BB$271,FALSE),5)="Csere",VLOOKUP(LEFT(VLOOKUP($A183,csapatok!$A:$GR,BB$271,FALSE),LEN(VLOOKUP($A183,csapatok!$A:$GR,BB$271,FALSE))-6),'csapat-ranglista'!$A:$CC,BB$272,FALSE)/8,VLOOKUP(VLOOKUP($A183,csapatok!$A:$GR,BB$271,FALSE),'csapat-ranglista'!$A:$CC,BB$272,FALSE)/4),0)</f>
        <v>0</v>
      </c>
      <c r="BC183" s="227">
        <f>versenyek!$ES$11*IFERROR(VLOOKUP(VLOOKUP($A183,versenyek!ER:ET,3,FALSE),szabalyok!$A$16:$B$23,2,FALSE)/4,0)</f>
        <v>0</v>
      </c>
      <c r="BD183" s="227">
        <f>versenyek!$EV$11*IFERROR(VLOOKUP(VLOOKUP($A183,versenyek!EU:EW,3,FALSE),szabalyok!$A$16:$B$23,2,FALSE)/4,0)</f>
        <v>0</v>
      </c>
      <c r="BE183" s="226">
        <f>IFERROR(IF(RIGHT(VLOOKUP($A183,csapatok!$A:$GR,BE$271,FALSE),5)="Csere",VLOOKUP(LEFT(VLOOKUP($A183,csapatok!$A:$GR,BE$271,FALSE),LEN(VLOOKUP($A183,csapatok!$A:$GR,BE$271,FALSE))-6),'csapat-ranglista'!$A:$CC,BE$272,FALSE)/8,VLOOKUP(VLOOKUP($A183,csapatok!$A:$GR,BE$271,FALSE),'csapat-ranglista'!$A:$CC,BE$272,FALSE)/4),0)</f>
        <v>0</v>
      </c>
      <c r="BF183" s="226">
        <f>IFERROR(IF(RIGHT(VLOOKUP($A183,csapatok!$A:$GR,BF$271,FALSE),5)="Csere",VLOOKUP(LEFT(VLOOKUP($A183,csapatok!$A:$GR,BF$271,FALSE),LEN(VLOOKUP($A183,csapatok!$A:$GR,BF$271,FALSE))-6),'csapat-ranglista'!$A:$CC,BF$272,FALSE)/8,VLOOKUP(VLOOKUP($A183,csapatok!$A:$GR,BF$271,FALSE),'csapat-ranglista'!$A:$CC,BF$272,FALSE)/4),0)</f>
        <v>0</v>
      </c>
      <c r="BG183" s="226">
        <f>IFERROR(IF(RIGHT(VLOOKUP($A183,csapatok!$A:$GR,BG$271,FALSE),5)="Csere",VLOOKUP(LEFT(VLOOKUP($A183,csapatok!$A:$GR,BG$271,FALSE),LEN(VLOOKUP($A183,csapatok!$A:$GR,BG$271,FALSE))-6),'csapat-ranglista'!$A:$CC,BG$272,FALSE)/8,VLOOKUP(VLOOKUP($A183,csapatok!$A:$GR,BG$271,FALSE),'csapat-ranglista'!$A:$CC,BG$272,FALSE)/4),0)</f>
        <v>0</v>
      </c>
      <c r="BH183" s="226">
        <f>IFERROR(IF(RIGHT(VLOOKUP($A183,csapatok!$A:$GR,BH$271,FALSE),5)="Csere",VLOOKUP(LEFT(VLOOKUP($A183,csapatok!$A:$GR,BH$271,FALSE),LEN(VLOOKUP($A183,csapatok!$A:$GR,BH$271,FALSE))-6),'csapat-ranglista'!$A:$CC,BH$272,FALSE)/8,VLOOKUP(VLOOKUP($A183,csapatok!$A:$GR,BH$271,FALSE),'csapat-ranglista'!$A:$CC,BH$272,FALSE)/4),0)</f>
        <v>0</v>
      </c>
      <c r="BI183" s="226">
        <f>IFERROR(IF(RIGHT(VLOOKUP($A183,csapatok!$A:$GR,BI$271,FALSE),5)="Csere",VLOOKUP(LEFT(VLOOKUP($A183,csapatok!$A:$GR,BI$271,FALSE),LEN(VLOOKUP($A183,csapatok!$A:$GR,BI$271,FALSE))-6),'csapat-ranglista'!$A:$CC,BI$272,FALSE)/8,VLOOKUP(VLOOKUP($A183,csapatok!$A:$GR,BI$271,FALSE),'csapat-ranglista'!$A:$CC,BI$272,FALSE)/4),0)</f>
        <v>0</v>
      </c>
      <c r="BJ183" s="226">
        <f>IFERROR(IF(RIGHT(VLOOKUP($A183,csapatok!$A:$GR,BJ$271,FALSE),5)="Csere",VLOOKUP(LEFT(VLOOKUP($A183,csapatok!$A:$GR,BJ$271,FALSE),LEN(VLOOKUP($A183,csapatok!$A:$GR,BJ$271,FALSE))-6),'csapat-ranglista'!$A:$CC,BJ$272,FALSE)/8,VLOOKUP(VLOOKUP($A183,csapatok!$A:$GR,BJ$271,FALSE),'csapat-ranglista'!$A:$CC,BJ$272,FALSE)/4),0)</f>
        <v>0</v>
      </c>
      <c r="BK183" s="226">
        <f>IFERROR(IF(RIGHT(VLOOKUP($A183,csapatok!$A:$GR,BK$271,FALSE),5)="Csere",VLOOKUP(LEFT(VLOOKUP($A183,csapatok!$A:$GR,BK$271,FALSE),LEN(VLOOKUP($A183,csapatok!$A:$GR,BK$271,FALSE))-6),'csapat-ranglista'!$A:$CC,BK$272,FALSE)/8,VLOOKUP(VLOOKUP($A183,csapatok!$A:$GR,BK$271,FALSE),'csapat-ranglista'!$A:$CC,BK$272,FALSE)/4),0)</f>
        <v>0</v>
      </c>
      <c r="BL183" s="226">
        <f>IFERROR(IF(RIGHT(VLOOKUP($A183,csapatok!$A:$GR,BL$271,FALSE),5)="Csere",VLOOKUP(LEFT(VLOOKUP($A183,csapatok!$A:$GR,BL$271,FALSE),LEN(VLOOKUP($A183,csapatok!$A:$GR,BL$271,FALSE))-6),'csapat-ranglista'!$A:$CC,BL$272,FALSE)/8,VLOOKUP(VLOOKUP($A183,csapatok!$A:$GR,BL$271,FALSE),'csapat-ranglista'!$A:$CC,BL$272,FALSE)/4),0)</f>
        <v>0</v>
      </c>
      <c r="BM183" s="226">
        <f>IFERROR(IF(RIGHT(VLOOKUP($A183,csapatok!$A:$GR,BM$271,FALSE),5)="Csere",VLOOKUP(LEFT(VLOOKUP($A183,csapatok!$A:$GR,BM$271,FALSE),LEN(VLOOKUP($A183,csapatok!$A:$GR,BM$271,FALSE))-6),'csapat-ranglista'!$A:$CC,BM$272,FALSE)/8,VLOOKUP(VLOOKUP($A183,csapatok!$A:$GR,BM$271,FALSE),'csapat-ranglista'!$A:$CC,BM$272,FALSE)/4),0)</f>
        <v>0</v>
      </c>
      <c r="BN183" s="226">
        <f>IFERROR(IF(RIGHT(VLOOKUP($A183,csapatok!$A:$GR,BN$271,FALSE),5)="Csere",VLOOKUP(LEFT(VLOOKUP($A183,csapatok!$A:$GR,BN$271,FALSE),LEN(VLOOKUP($A183,csapatok!$A:$GR,BN$271,FALSE))-6),'csapat-ranglista'!$A:$CC,BN$272,FALSE)/8,VLOOKUP(VLOOKUP($A183,csapatok!$A:$GR,BN$271,FALSE),'csapat-ranglista'!$A:$CC,BN$272,FALSE)/4),0)</f>
        <v>0</v>
      </c>
      <c r="BO183" s="226">
        <f>IFERROR(IF(RIGHT(VLOOKUP($A183,csapatok!$A:$GR,BO$271,FALSE),5)="Csere",VLOOKUP(LEFT(VLOOKUP($A183,csapatok!$A:$GR,BO$271,FALSE),LEN(VLOOKUP($A183,csapatok!$A:$GR,BO$271,FALSE))-6),'csapat-ranglista'!$A:$CC,BO$272,FALSE)/8,VLOOKUP(VLOOKUP($A183,csapatok!$A:$GR,BO$271,FALSE),'csapat-ranglista'!$A:$CC,BO$272,FALSE)/4),0)</f>
        <v>0</v>
      </c>
      <c r="BP183" s="226">
        <f>IFERROR(IF(RIGHT(VLOOKUP($A183,csapatok!$A:$GR,BP$271,FALSE),5)="Csere",VLOOKUP(LEFT(VLOOKUP($A183,csapatok!$A:$GR,BP$271,FALSE),LEN(VLOOKUP($A183,csapatok!$A:$GR,BP$271,FALSE))-6),'csapat-ranglista'!$A:$CC,BP$272,FALSE)/8,VLOOKUP(VLOOKUP($A183,csapatok!$A:$GR,BP$271,FALSE),'csapat-ranglista'!$A:$CC,BP$272,FALSE)/4),0)</f>
        <v>0</v>
      </c>
      <c r="BQ183" s="226">
        <f>IFERROR(IF(RIGHT(VLOOKUP($A183,csapatok!$A:$GR,BQ$271,FALSE),5)="Csere",VLOOKUP(LEFT(VLOOKUP($A183,csapatok!$A:$GR,BQ$271,FALSE),LEN(VLOOKUP($A183,csapatok!$A:$GR,BQ$271,FALSE))-6),'csapat-ranglista'!$A:$CC,BQ$272,FALSE)/8,VLOOKUP(VLOOKUP($A183,csapatok!$A:$GR,BQ$271,FALSE),'csapat-ranglista'!$A:$CC,BQ$272,FALSE)/4),0)</f>
        <v>0</v>
      </c>
      <c r="BR183" s="226">
        <f>IFERROR(IF(RIGHT(VLOOKUP($A183,csapatok!$A:$GR,BR$271,FALSE),5)="Csere",VLOOKUP(LEFT(VLOOKUP($A183,csapatok!$A:$GR,BR$271,FALSE),LEN(VLOOKUP($A183,csapatok!$A:$GR,BR$271,FALSE))-6),'csapat-ranglista'!$A:$CC,BR$272,FALSE)/8,VLOOKUP(VLOOKUP($A183,csapatok!$A:$GR,BR$271,FALSE),'csapat-ranglista'!$A:$CC,BR$272,FALSE)/4),0)</f>
        <v>0</v>
      </c>
      <c r="BS183" s="226">
        <f>IFERROR(IF(RIGHT(VLOOKUP($A183,csapatok!$A:$GR,BS$271,FALSE),5)="Csere",VLOOKUP(LEFT(VLOOKUP($A183,csapatok!$A:$GR,BS$271,FALSE),LEN(VLOOKUP($A183,csapatok!$A:$GR,BS$271,FALSE))-6),'csapat-ranglista'!$A:$CC,BS$272,FALSE)/8,VLOOKUP(VLOOKUP($A183,csapatok!$A:$GR,BS$271,FALSE),'csapat-ranglista'!$A:$CC,BS$272,FALSE)/4),0)</f>
        <v>0</v>
      </c>
      <c r="BT183" s="226">
        <f>IFERROR(IF(RIGHT(VLOOKUP($A183,csapatok!$A:$GR,BT$271,FALSE),5)="Csere",VLOOKUP(LEFT(VLOOKUP($A183,csapatok!$A:$GR,BT$271,FALSE),LEN(VLOOKUP($A183,csapatok!$A:$GR,BT$271,FALSE))-6),'csapat-ranglista'!$A:$CC,BT$272,FALSE)/8,VLOOKUP(VLOOKUP($A183,csapatok!$A:$GR,BT$271,FALSE),'csapat-ranglista'!$A:$CC,BT$272,FALSE)/4),0)</f>
        <v>0</v>
      </c>
      <c r="BU183" s="226">
        <f>IFERROR(IF(RIGHT(VLOOKUP($A183,csapatok!$A:$GR,BU$271,FALSE),5)="Csere",VLOOKUP(LEFT(VLOOKUP($A183,csapatok!$A:$GR,BU$271,FALSE),LEN(VLOOKUP($A183,csapatok!$A:$GR,BU$271,FALSE))-6),'csapat-ranglista'!$A:$CC,BU$272,FALSE)/8,VLOOKUP(VLOOKUP($A183,csapatok!$A:$GR,BU$271,FALSE),'csapat-ranglista'!$A:$CC,BU$272,FALSE)/4),0)</f>
        <v>0</v>
      </c>
      <c r="BV183" s="226">
        <f>IFERROR(IF(RIGHT(VLOOKUP($A183,csapatok!$A:$GR,BV$271,FALSE),5)="Csere",VLOOKUP(LEFT(VLOOKUP($A183,csapatok!$A:$GR,BV$271,FALSE),LEN(VLOOKUP($A183,csapatok!$A:$GR,BV$271,FALSE))-6),'csapat-ranglista'!$A:$CC,BV$272,FALSE)/8,VLOOKUP(VLOOKUP($A183,csapatok!$A:$GR,BV$271,FALSE),'csapat-ranglista'!$A:$CC,BV$272,FALSE)/4),0)</f>
        <v>0</v>
      </c>
      <c r="BW183" s="226">
        <f>IFERROR(IF(RIGHT(VLOOKUP($A183,csapatok!$A:$GR,BW$271,FALSE),5)="Csere",VLOOKUP(LEFT(VLOOKUP($A183,csapatok!$A:$GR,BW$271,FALSE),LEN(VLOOKUP($A183,csapatok!$A:$GR,BW$271,FALSE))-6),'csapat-ranglista'!$A:$CC,BW$272,FALSE)/8,VLOOKUP(VLOOKUP($A183,csapatok!$A:$GR,BW$271,FALSE),'csapat-ranglista'!$A:$CC,BW$272,FALSE)/4),0)</f>
        <v>0</v>
      </c>
      <c r="BX183" s="226">
        <f>IFERROR(IF(RIGHT(VLOOKUP($A183,csapatok!$A:$GR,BX$271,FALSE),5)="Csere",VLOOKUP(LEFT(VLOOKUP($A183,csapatok!$A:$GR,BX$271,FALSE),LEN(VLOOKUP($A183,csapatok!$A:$GR,BX$271,FALSE))-6),'csapat-ranglista'!$A:$CC,BX$272,FALSE)/8,VLOOKUP(VLOOKUP($A183,csapatok!$A:$GR,BX$271,FALSE),'csapat-ranglista'!$A:$CC,BX$272,FALSE)/4),0)</f>
        <v>0</v>
      </c>
      <c r="BY183" s="226">
        <f>IFERROR(IF(RIGHT(VLOOKUP($A183,csapatok!$A:$GR,BY$271,FALSE),5)="Csere",VLOOKUP(LEFT(VLOOKUP($A183,csapatok!$A:$GR,BY$271,FALSE),LEN(VLOOKUP($A183,csapatok!$A:$GR,BY$271,FALSE))-6),'csapat-ranglista'!$A:$CC,BY$272,FALSE)/8,VLOOKUP(VLOOKUP($A183,csapatok!$A:$GR,BY$271,FALSE),'csapat-ranglista'!$A:$CC,BY$272,FALSE)/4),0)</f>
        <v>0</v>
      </c>
      <c r="BZ183" s="226">
        <f>IFERROR(IF(RIGHT(VLOOKUP($A183,csapatok!$A:$GR,BZ$271,FALSE),5)="Csere",VLOOKUP(LEFT(VLOOKUP($A183,csapatok!$A:$GR,BZ$271,FALSE),LEN(VLOOKUP($A183,csapatok!$A:$GR,BZ$271,FALSE))-6),'csapat-ranglista'!$A:$CC,BZ$272,FALSE)/8,VLOOKUP(VLOOKUP($A183,csapatok!$A:$GR,BZ$271,FALSE),'csapat-ranglista'!$A:$CC,BZ$272,FALSE)/4),0)</f>
        <v>0</v>
      </c>
      <c r="CA183" s="226">
        <f>IFERROR(IF(RIGHT(VLOOKUP($A183,csapatok!$A:$GR,CA$271,FALSE),5)="Csere",VLOOKUP(LEFT(VLOOKUP($A183,csapatok!$A:$GR,CA$271,FALSE),LEN(VLOOKUP($A183,csapatok!$A:$GR,CA$271,FALSE))-6),'csapat-ranglista'!$A:$CC,CA$272,FALSE)/8,VLOOKUP(VLOOKUP($A183,csapatok!$A:$GR,CA$271,FALSE),'csapat-ranglista'!$A:$CC,CA$272,FALSE)/4),0)</f>
        <v>0</v>
      </c>
      <c r="CB183" s="226">
        <f>IFERROR(IF(RIGHT(VLOOKUP($A183,csapatok!$A:$GR,CB$271,FALSE),5)="Csere",VLOOKUP(LEFT(VLOOKUP($A183,csapatok!$A:$GR,CB$271,FALSE),LEN(VLOOKUP($A183,csapatok!$A:$GR,CB$271,FALSE))-6),'csapat-ranglista'!$A:$CC,CB$272,FALSE)/8,VLOOKUP(VLOOKUP($A183,csapatok!$A:$GR,CB$271,FALSE),'csapat-ranglista'!$A:$CC,CB$272,FALSE)/4),0)</f>
        <v>0</v>
      </c>
      <c r="CC183" s="226">
        <f>IFERROR(IF(RIGHT(VLOOKUP($A183,csapatok!$A:$GR,CC$271,FALSE),5)="Csere",VLOOKUP(LEFT(VLOOKUP($A183,csapatok!$A:$GR,CC$271,FALSE),LEN(VLOOKUP($A183,csapatok!$A:$GR,CC$271,FALSE))-6),'csapat-ranglista'!$A:$CC,CC$272,FALSE)/8,VLOOKUP(VLOOKUP($A183,csapatok!$A:$GR,CC$271,FALSE),'csapat-ranglista'!$A:$CC,CC$272,FALSE)/4),0)</f>
        <v>0</v>
      </c>
      <c r="CD183" s="226">
        <f>IFERROR(IF(RIGHT(VLOOKUP($A183,csapatok!$A:$GR,CD$271,FALSE),5)="Csere",VLOOKUP(LEFT(VLOOKUP($A183,csapatok!$A:$GR,CD$271,FALSE),LEN(VLOOKUP($A183,csapatok!$A:$GR,CD$271,FALSE))-6),'csapat-ranglista'!$A:$CC,CD$272,FALSE)/8,VLOOKUP(VLOOKUP($A183,csapatok!$A:$GR,CD$271,FALSE),'csapat-ranglista'!$A:$CC,CD$272,FALSE)/4),0)</f>
        <v>0</v>
      </c>
      <c r="CE183" s="226">
        <f>IFERROR(IF(RIGHT(VLOOKUP($A183,csapatok!$A:$GR,CE$271,FALSE),5)="Csere",VLOOKUP(LEFT(VLOOKUP($A183,csapatok!$A:$GR,CE$271,FALSE),LEN(VLOOKUP($A183,csapatok!$A:$GR,CE$271,FALSE))-6),'csapat-ranglista'!$A:$CC,CE$272,FALSE)/8,VLOOKUP(VLOOKUP($A183,csapatok!$A:$GR,CE$271,FALSE),'csapat-ranglista'!$A:$CC,CE$272,FALSE)/4),0)</f>
        <v>0</v>
      </c>
      <c r="CF183" s="226">
        <f>IFERROR(IF(RIGHT(VLOOKUP($A183,csapatok!$A:$GR,CF$271,FALSE),5)="Csere",VLOOKUP(LEFT(VLOOKUP($A183,csapatok!$A:$GR,CF$271,FALSE),LEN(VLOOKUP($A183,csapatok!$A:$GR,CF$271,FALSE))-6),'csapat-ranglista'!$A:$CC,CF$272,FALSE)/8,VLOOKUP(VLOOKUP($A183,csapatok!$A:$GR,CF$271,FALSE),'csapat-ranglista'!$A:$CC,CF$272,FALSE)/4),0)</f>
        <v>0</v>
      </c>
      <c r="CG183" s="226">
        <f>IFERROR(IF(RIGHT(VLOOKUP($A183,csapatok!$A:$GR,CG$271,FALSE),5)="Csere",VLOOKUP(LEFT(VLOOKUP($A183,csapatok!$A:$GR,CG$271,FALSE),LEN(VLOOKUP($A183,csapatok!$A:$GR,CG$271,FALSE))-6),'csapat-ranglista'!$A:$CC,CG$272,FALSE)/8,VLOOKUP(VLOOKUP($A183,csapatok!$A:$GR,CG$271,FALSE),'csapat-ranglista'!$A:$CC,CG$272,FALSE)/4),0)</f>
        <v>0</v>
      </c>
      <c r="CH183" s="226">
        <f>IFERROR(IF(RIGHT(VLOOKUP($A183,csapatok!$A:$GR,CH$271,FALSE),5)="Csere",VLOOKUP(LEFT(VLOOKUP($A183,csapatok!$A:$GR,CH$271,FALSE),LEN(VLOOKUP($A183,csapatok!$A:$GR,CH$271,FALSE))-6),'csapat-ranglista'!$A:$CC,CH$272,FALSE)/8,VLOOKUP(VLOOKUP($A183,csapatok!$A:$GR,CH$271,FALSE),'csapat-ranglista'!$A:$CC,CH$272,FALSE)/4),0)</f>
        <v>0</v>
      </c>
      <c r="CI183" s="226">
        <f>IFERROR(IF(RIGHT(VLOOKUP($A183,csapatok!$A:$GR,CI$271,FALSE),5)="Csere",VLOOKUP(LEFT(VLOOKUP($A183,csapatok!$A:$GR,CI$271,FALSE),LEN(VLOOKUP($A183,csapatok!$A:$GR,CI$271,FALSE))-6),'csapat-ranglista'!$A:$CC,CI$272,FALSE)/8,VLOOKUP(VLOOKUP($A183,csapatok!$A:$GR,CI$271,FALSE),'csapat-ranglista'!$A:$CC,CI$272,FALSE)/4),0)</f>
        <v>0</v>
      </c>
      <c r="CJ183" s="227">
        <f>versenyek!$IQ$11*IFERROR(VLOOKUP(VLOOKUP($A183,versenyek!IP:IR,3,FALSE),szabalyok!$A$16:$B$23,2,FALSE)/4,0)</f>
        <v>0</v>
      </c>
      <c r="CK183" s="227">
        <f>versenyek!$IT$11*IFERROR(VLOOKUP(VLOOKUP($A183,versenyek!IS:IU,3,FALSE),szabalyok!$A$16:$B$23,2,FALSE)/4,0)</f>
        <v>0</v>
      </c>
      <c r="CL183" s="226"/>
      <c r="CM183" s="250">
        <f t="shared" si="6"/>
        <v>0</v>
      </c>
    </row>
    <row r="184" spans="1:91">
      <c r="A184" s="32" t="s">
        <v>120</v>
      </c>
      <c r="B184" s="133">
        <v>28612</v>
      </c>
      <c r="C184" s="133" t="str">
        <f>IF(B184=0,"",IF(B184&lt;$C$1,"felnőtt","ifi"))</f>
        <v>felnőtt</v>
      </c>
      <c r="D184" s="32" t="s">
        <v>101</v>
      </c>
      <c r="E184" s="47">
        <v>0</v>
      </c>
      <c r="F184" s="32">
        <v>0</v>
      </c>
      <c r="G184" s="32">
        <v>0</v>
      </c>
      <c r="H184" s="32">
        <v>0</v>
      </c>
      <c r="I184" s="32">
        <v>0</v>
      </c>
      <c r="J184" s="32">
        <v>0</v>
      </c>
      <c r="K184" s="32">
        <v>0</v>
      </c>
      <c r="L184" s="32">
        <v>0</v>
      </c>
      <c r="M184" s="32">
        <v>0</v>
      </c>
      <c r="N184" s="32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U184" s="32">
        <v>0</v>
      </c>
      <c r="V184" s="32">
        <v>0</v>
      </c>
      <c r="W184" s="32">
        <v>0</v>
      </c>
      <c r="X184" s="32">
        <f>IFERROR(IF(RIGHT(VLOOKUP($A184,csapatok!$A:$BL,X$271,FALSE),5)="Csere",VLOOKUP(LEFT(VLOOKUP($A184,csapatok!$A:$BL,X$271,FALSE),LEN(VLOOKUP($A184,csapatok!$A:$BL,X$271,FALSE))-6),'csapat-ranglista'!$A:$CC,X$272,FALSE)/8,VLOOKUP(VLOOKUP($A184,csapatok!$A:$BL,X$271,FALSE),'csapat-ranglista'!$A:$CC,X$272,FALSE)/4),0)</f>
        <v>0</v>
      </c>
      <c r="Y184" s="32">
        <f>IFERROR(IF(RIGHT(VLOOKUP($A184,csapatok!$A:$BL,Y$271,FALSE),5)="Csere",VLOOKUP(LEFT(VLOOKUP($A184,csapatok!$A:$BL,Y$271,FALSE),LEN(VLOOKUP($A184,csapatok!$A:$BL,Y$271,FALSE))-6),'csapat-ranglista'!$A:$CC,Y$272,FALSE)/8,VLOOKUP(VLOOKUP($A184,csapatok!$A:$BL,Y$271,FALSE),'csapat-ranglista'!$A:$CC,Y$272,FALSE)/4),0)</f>
        <v>0</v>
      </c>
      <c r="Z184" s="32">
        <f>IFERROR(IF(RIGHT(VLOOKUP($A184,csapatok!$A:$BL,Z$271,FALSE),5)="Csere",VLOOKUP(LEFT(VLOOKUP($A184,csapatok!$A:$BL,Z$271,FALSE),LEN(VLOOKUP($A184,csapatok!$A:$BL,Z$271,FALSE))-6),'csapat-ranglista'!$A:$CC,Z$272,FALSE)/8,VLOOKUP(VLOOKUP($A184,csapatok!$A:$BL,Z$271,FALSE),'csapat-ranglista'!$A:$CC,Z$272,FALSE)/4),0)</f>
        <v>0</v>
      </c>
      <c r="AA184" s="32">
        <f>IFERROR(IF(RIGHT(VLOOKUP($A184,csapatok!$A:$BL,AA$271,FALSE),5)="Csere",VLOOKUP(LEFT(VLOOKUP($A184,csapatok!$A:$BL,AA$271,FALSE),LEN(VLOOKUP($A184,csapatok!$A:$BL,AA$271,FALSE))-6),'csapat-ranglista'!$A:$CC,AA$272,FALSE)/8,VLOOKUP(VLOOKUP($A184,csapatok!$A:$BL,AA$271,FALSE),'csapat-ranglista'!$A:$CC,AA$272,FALSE)/4),0)</f>
        <v>0</v>
      </c>
      <c r="AB184" s="226">
        <f>IFERROR(IF(RIGHT(VLOOKUP($A184,csapatok!$A:$BL,AB$271,FALSE),5)="Csere",VLOOKUP(LEFT(VLOOKUP($A184,csapatok!$A:$BL,AB$271,FALSE),LEN(VLOOKUP($A184,csapatok!$A:$BL,AB$271,FALSE))-6),'csapat-ranglista'!$A:$CC,AB$272,FALSE)/8,VLOOKUP(VLOOKUP($A184,csapatok!$A:$BL,AB$271,FALSE),'csapat-ranglista'!$A:$CC,AB$272,FALSE)/4),0)</f>
        <v>0</v>
      </c>
      <c r="AC184" s="226">
        <f>IFERROR(IF(RIGHT(VLOOKUP($A184,csapatok!$A:$BL,AC$271,FALSE),5)="Csere",VLOOKUP(LEFT(VLOOKUP($A184,csapatok!$A:$BL,AC$271,FALSE),LEN(VLOOKUP($A184,csapatok!$A:$BL,AC$271,FALSE))-6),'csapat-ranglista'!$A:$CC,AC$272,FALSE)/8,VLOOKUP(VLOOKUP($A184,csapatok!$A:$BL,AC$271,FALSE),'csapat-ranglista'!$A:$CC,AC$272,FALSE)/4),0)</f>
        <v>0</v>
      </c>
      <c r="AD184" s="226">
        <f>IFERROR(IF(RIGHT(VLOOKUP($A184,csapatok!$A:$BL,AD$271,FALSE),5)="Csere",VLOOKUP(LEFT(VLOOKUP($A184,csapatok!$A:$BL,AD$271,FALSE),LEN(VLOOKUP($A184,csapatok!$A:$BL,AD$271,FALSE))-6),'csapat-ranglista'!$A:$CC,AD$272,FALSE)/8,VLOOKUP(VLOOKUP($A184,csapatok!$A:$BL,AD$271,FALSE),'csapat-ranglista'!$A:$CC,AD$272,FALSE)/4),0)</f>
        <v>0</v>
      </c>
      <c r="AE184" s="226">
        <f>IFERROR(IF(RIGHT(VLOOKUP($A184,csapatok!$A:$BL,AE$271,FALSE),5)="Csere",VLOOKUP(LEFT(VLOOKUP($A184,csapatok!$A:$BL,AE$271,FALSE),LEN(VLOOKUP($A184,csapatok!$A:$BL,AE$271,FALSE))-6),'csapat-ranglista'!$A:$CC,AE$272,FALSE)/8,VLOOKUP(VLOOKUP($A184,csapatok!$A:$BL,AE$271,FALSE),'csapat-ranglista'!$A:$CC,AE$272,FALSE)/4),0)</f>
        <v>0</v>
      </c>
      <c r="AF184" s="226">
        <f>IFERROR(IF(RIGHT(VLOOKUP($A184,csapatok!$A:$BL,AF$271,FALSE),5)="Csere",VLOOKUP(LEFT(VLOOKUP($A184,csapatok!$A:$BL,AF$271,FALSE),LEN(VLOOKUP($A184,csapatok!$A:$BL,AF$271,FALSE))-6),'csapat-ranglista'!$A:$CC,AF$272,FALSE)/8,VLOOKUP(VLOOKUP($A184,csapatok!$A:$BL,AF$271,FALSE),'csapat-ranglista'!$A:$CC,AF$272,FALSE)/4),0)</f>
        <v>0</v>
      </c>
      <c r="AG184" s="226">
        <f>IFERROR(IF(RIGHT(VLOOKUP($A184,csapatok!$A:$BL,AG$271,FALSE),5)="Csere",VLOOKUP(LEFT(VLOOKUP($A184,csapatok!$A:$BL,AG$271,FALSE),LEN(VLOOKUP($A184,csapatok!$A:$BL,AG$271,FALSE))-6),'csapat-ranglista'!$A:$CC,AG$272,FALSE)/8,VLOOKUP(VLOOKUP($A184,csapatok!$A:$BL,AG$271,FALSE),'csapat-ranglista'!$A:$CC,AG$272,FALSE)/4),0)</f>
        <v>0</v>
      </c>
      <c r="AH184" s="226">
        <f>IFERROR(IF(RIGHT(VLOOKUP($A184,csapatok!$A:$BL,AH$271,FALSE),5)="Csere",VLOOKUP(LEFT(VLOOKUP($A184,csapatok!$A:$BL,AH$271,FALSE),LEN(VLOOKUP($A184,csapatok!$A:$BL,AH$271,FALSE))-6),'csapat-ranglista'!$A:$CC,AH$272,FALSE)/8,VLOOKUP(VLOOKUP($A184,csapatok!$A:$BL,AH$271,FALSE),'csapat-ranglista'!$A:$CC,AH$272,FALSE)/4),0)</f>
        <v>0</v>
      </c>
      <c r="AI184" s="226">
        <f>IFERROR(IF(RIGHT(VLOOKUP($A184,csapatok!$A:$BL,AI$271,FALSE),5)="Csere",VLOOKUP(LEFT(VLOOKUP($A184,csapatok!$A:$BL,AI$271,FALSE),LEN(VLOOKUP($A184,csapatok!$A:$BL,AI$271,FALSE))-6),'csapat-ranglista'!$A:$CC,AI$272,FALSE)/8,VLOOKUP(VLOOKUP($A184,csapatok!$A:$BL,AI$271,FALSE),'csapat-ranglista'!$A:$CC,AI$272,FALSE)/4),0)</f>
        <v>0</v>
      </c>
      <c r="AJ184" s="226">
        <f>IFERROR(IF(RIGHT(VLOOKUP($A184,csapatok!$A:$BL,AJ$271,FALSE),5)="Csere",VLOOKUP(LEFT(VLOOKUP($A184,csapatok!$A:$BL,AJ$271,FALSE),LEN(VLOOKUP($A184,csapatok!$A:$BL,AJ$271,FALSE))-6),'csapat-ranglista'!$A:$CC,AJ$272,FALSE)/8,VLOOKUP(VLOOKUP($A184,csapatok!$A:$BL,AJ$271,FALSE),'csapat-ranglista'!$A:$CC,AJ$272,FALSE)/2),0)</f>
        <v>0</v>
      </c>
      <c r="AK184" s="226">
        <f>IFERROR(IF(RIGHT(VLOOKUP($A184,csapatok!$A:$CN,AK$271,FALSE),5)="Csere",VLOOKUP(LEFT(VLOOKUP($A184,csapatok!$A:$CN,AK$271,FALSE),LEN(VLOOKUP($A184,csapatok!$A:$CN,AK$271,FALSE))-6),'csapat-ranglista'!$A:$CC,AK$272,FALSE)/8,VLOOKUP(VLOOKUP($A184,csapatok!$A:$CN,AK$271,FALSE),'csapat-ranglista'!$A:$CC,AK$272,FALSE)/4),0)</f>
        <v>0</v>
      </c>
      <c r="AL184" s="226">
        <f>IFERROR(IF(RIGHT(VLOOKUP($A184,csapatok!$A:$CN,AL$271,FALSE),5)="Csere",VLOOKUP(LEFT(VLOOKUP($A184,csapatok!$A:$CN,AL$271,FALSE),LEN(VLOOKUP($A184,csapatok!$A:$CN,AL$271,FALSE))-6),'csapat-ranglista'!$A:$CC,AL$272,FALSE)/8,VLOOKUP(VLOOKUP($A184,csapatok!$A:$CN,AL$271,FALSE),'csapat-ranglista'!$A:$CC,AL$272,FALSE)/4),0)</f>
        <v>0</v>
      </c>
      <c r="AM184" s="226">
        <f>IFERROR(IF(RIGHT(VLOOKUP($A184,csapatok!$A:$CN,AM$271,FALSE),5)="Csere",VLOOKUP(LEFT(VLOOKUP($A184,csapatok!$A:$CN,AM$271,FALSE),LEN(VLOOKUP($A184,csapatok!$A:$CN,AM$271,FALSE))-6),'csapat-ranglista'!$A:$CC,AM$272,FALSE)/8,VLOOKUP(VLOOKUP($A184,csapatok!$A:$CN,AM$271,FALSE),'csapat-ranglista'!$A:$CC,AM$272,FALSE)/4),0)</f>
        <v>0</v>
      </c>
      <c r="AN184" s="226">
        <f>IFERROR(IF(RIGHT(VLOOKUP($A184,csapatok!$A:$CN,AN$271,FALSE),5)="Csere",VLOOKUP(LEFT(VLOOKUP($A184,csapatok!$A:$CN,AN$271,FALSE),LEN(VLOOKUP($A184,csapatok!$A:$CN,AN$271,FALSE))-6),'csapat-ranglista'!$A:$CC,AN$272,FALSE)/8,VLOOKUP(VLOOKUP($A184,csapatok!$A:$CN,AN$271,FALSE),'csapat-ranglista'!$A:$CC,AN$272,FALSE)/4),0)</f>
        <v>0</v>
      </c>
      <c r="AO184" s="226">
        <f>IFERROR(IF(RIGHT(VLOOKUP($A184,csapatok!$A:$CN,AO$271,FALSE),5)="Csere",VLOOKUP(LEFT(VLOOKUP($A184,csapatok!$A:$CN,AO$271,FALSE),LEN(VLOOKUP($A184,csapatok!$A:$CN,AO$271,FALSE))-6),'csapat-ranglista'!$A:$CC,AO$272,FALSE)/8,VLOOKUP(VLOOKUP($A184,csapatok!$A:$CN,AO$271,FALSE),'csapat-ranglista'!$A:$CC,AO$272,FALSE)/4),0)</f>
        <v>0</v>
      </c>
      <c r="AP184" s="226">
        <f>IFERROR(IF(RIGHT(VLOOKUP($A184,csapatok!$A:$CN,AP$271,FALSE),5)="Csere",VLOOKUP(LEFT(VLOOKUP($A184,csapatok!$A:$CN,AP$271,FALSE),LEN(VLOOKUP($A184,csapatok!$A:$CN,AP$271,FALSE))-6),'csapat-ranglista'!$A:$CC,AP$272,FALSE)/8,VLOOKUP(VLOOKUP($A184,csapatok!$A:$CN,AP$271,FALSE),'csapat-ranglista'!$A:$CC,AP$272,FALSE)/4),0)</f>
        <v>0</v>
      </c>
      <c r="AQ184" s="226">
        <f>IFERROR(IF(RIGHT(VLOOKUP($A184,csapatok!$A:$CN,AQ$271,FALSE),5)="Csere",VLOOKUP(LEFT(VLOOKUP($A184,csapatok!$A:$CN,AQ$271,FALSE),LEN(VLOOKUP($A184,csapatok!$A:$CN,AQ$271,FALSE))-6),'csapat-ranglista'!$A:$CC,AQ$272,FALSE)/8,VLOOKUP(VLOOKUP($A184,csapatok!$A:$CN,AQ$271,FALSE),'csapat-ranglista'!$A:$CC,AQ$272,FALSE)/4),0)</f>
        <v>0</v>
      </c>
      <c r="AR184" s="226">
        <f>IFERROR(IF(RIGHT(VLOOKUP($A184,csapatok!$A:$CN,AR$271,FALSE),5)="Csere",VLOOKUP(LEFT(VLOOKUP($A184,csapatok!$A:$CN,AR$271,FALSE),LEN(VLOOKUP($A184,csapatok!$A:$CN,AR$271,FALSE))-6),'csapat-ranglista'!$A:$CC,AR$272,FALSE)/8,VLOOKUP(VLOOKUP($A184,csapatok!$A:$CN,AR$271,FALSE),'csapat-ranglista'!$A:$CC,AR$272,FALSE)/4),0)</f>
        <v>0</v>
      </c>
      <c r="AS184" s="226">
        <f>IFERROR(IF(RIGHT(VLOOKUP($A184,csapatok!$A:$CN,AS$271,FALSE),5)="Csere",VLOOKUP(LEFT(VLOOKUP($A184,csapatok!$A:$CN,AS$271,FALSE),LEN(VLOOKUP($A184,csapatok!$A:$CN,AS$271,FALSE))-6),'csapat-ranglista'!$A:$CC,AS$272,FALSE)/8,VLOOKUP(VLOOKUP($A184,csapatok!$A:$CN,AS$271,FALSE),'csapat-ranglista'!$A:$CC,AS$272,FALSE)/4),0)</f>
        <v>0</v>
      </c>
      <c r="AT184" s="226">
        <f>IFERROR(IF(RIGHT(VLOOKUP($A184,csapatok!$A:$CN,AT$271,FALSE),5)="Csere",VLOOKUP(LEFT(VLOOKUP($A184,csapatok!$A:$CN,AT$271,FALSE),LEN(VLOOKUP($A184,csapatok!$A:$CN,AT$271,FALSE))-6),'csapat-ranglista'!$A:$CC,AT$272,FALSE)/8,VLOOKUP(VLOOKUP($A184,csapatok!$A:$CN,AT$271,FALSE),'csapat-ranglista'!$A:$CC,AT$272,FALSE)/4),0)</f>
        <v>0</v>
      </c>
      <c r="AU184" s="226">
        <f>IFERROR(IF(RIGHT(VLOOKUP($A184,csapatok!$A:$CN,AU$271,FALSE),5)="Csere",VLOOKUP(LEFT(VLOOKUP($A184,csapatok!$A:$CN,AU$271,FALSE),LEN(VLOOKUP($A184,csapatok!$A:$CN,AU$271,FALSE))-6),'csapat-ranglista'!$A:$CC,AU$272,FALSE)/8,VLOOKUP(VLOOKUP($A184,csapatok!$A:$CN,AU$271,FALSE),'csapat-ranglista'!$A:$CC,AU$272,FALSE)/4),0)</f>
        <v>0</v>
      </c>
      <c r="AV184" s="226">
        <f>IFERROR(IF(RIGHT(VLOOKUP($A184,csapatok!$A:$CN,AV$271,FALSE),5)="Csere",VLOOKUP(LEFT(VLOOKUP($A184,csapatok!$A:$CN,AV$271,FALSE),LEN(VLOOKUP($A184,csapatok!$A:$CN,AV$271,FALSE))-6),'csapat-ranglista'!$A:$CC,AV$272,FALSE)/8,VLOOKUP(VLOOKUP($A184,csapatok!$A:$CN,AV$271,FALSE),'csapat-ranglista'!$A:$CC,AV$272,FALSE)/4),0)</f>
        <v>0</v>
      </c>
      <c r="AW184" s="226">
        <f>IFERROR(IF(RIGHT(VLOOKUP($A184,csapatok!$A:$CN,AW$271,FALSE),5)="Csere",VLOOKUP(LEFT(VLOOKUP($A184,csapatok!$A:$CN,AW$271,FALSE),LEN(VLOOKUP($A184,csapatok!$A:$CN,AW$271,FALSE))-6),'csapat-ranglista'!$A:$CC,AW$272,FALSE)/8,VLOOKUP(VLOOKUP($A184,csapatok!$A:$CN,AW$271,FALSE),'csapat-ranglista'!$A:$CC,AW$272,FALSE)/4),0)</f>
        <v>0</v>
      </c>
      <c r="AX184" s="226">
        <f>IFERROR(IF(RIGHT(VLOOKUP($A184,csapatok!$A:$CN,AX$271,FALSE),5)="Csere",VLOOKUP(LEFT(VLOOKUP($A184,csapatok!$A:$CN,AX$271,FALSE),LEN(VLOOKUP($A184,csapatok!$A:$CN,AX$271,FALSE))-6),'csapat-ranglista'!$A:$CC,AX$272,FALSE)/8,VLOOKUP(VLOOKUP($A184,csapatok!$A:$CN,AX$271,FALSE),'csapat-ranglista'!$A:$CC,AX$272,FALSE)/4),0)</f>
        <v>0</v>
      </c>
      <c r="AY184" s="226">
        <f>IFERROR(IF(RIGHT(VLOOKUP($A184,csapatok!$A:$GR,AY$271,FALSE),5)="Csere",VLOOKUP(LEFT(VLOOKUP($A184,csapatok!$A:$GR,AY$271,FALSE),LEN(VLOOKUP($A184,csapatok!$A:$GR,AY$271,FALSE))-6),'csapat-ranglista'!$A:$CC,AY$272,FALSE)/8,VLOOKUP(VLOOKUP($A184,csapatok!$A:$GR,AY$271,FALSE),'csapat-ranglista'!$A:$CC,AY$272,FALSE)/4),0)</f>
        <v>0</v>
      </c>
      <c r="AZ184" s="226">
        <f>IFERROR(IF(RIGHT(VLOOKUP($A184,csapatok!$A:$GR,AZ$271,FALSE),5)="Csere",VLOOKUP(LEFT(VLOOKUP($A184,csapatok!$A:$GR,AZ$271,FALSE),LEN(VLOOKUP($A184,csapatok!$A:$GR,AZ$271,FALSE))-6),'csapat-ranglista'!$A:$CC,AZ$272,FALSE)/8,VLOOKUP(VLOOKUP($A184,csapatok!$A:$GR,AZ$271,FALSE),'csapat-ranglista'!$A:$CC,AZ$272,FALSE)/4),0)</f>
        <v>0</v>
      </c>
      <c r="BA184" s="226">
        <f>IFERROR(IF(RIGHT(VLOOKUP($A184,csapatok!$A:$GR,BA$271,FALSE),5)="Csere",VLOOKUP(LEFT(VLOOKUP($A184,csapatok!$A:$GR,BA$271,FALSE),LEN(VLOOKUP($A184,csapatok!$A:$GR,BA$271,FALSE))-6),'csapat-ranglista'!$A:$CC,BA$272,FALSE)/8,VLOOKUP(VLOOKUP($A184,csapatok!$A:$GR,BA$271,FALSE),'csapat-ranglista'!$A:$CC,BA$272,FALSE)/4),0)</f>
        <v>0</v>
      </c>
      <c r="BB184" s="226">
        <f>IFERROR(IF(RIGHT(VLOOKUP($A184,csapatok!$A:$GR,BB$271,FALSE),5)="Csere",VLOOKUP(LEFT(VLOOKUP($A184,csapatok!$A:$GR,BB$271,FALSE),LEN(VLOOKUP($A184,csapatok!$A:$GR,BB$271,FALSE))-6),'csapat-ranglista'!$A:$CC,BB$272,FALSE)/8,VLOOKUP(VLOOKUP($A184,csapatok!$A:$GR,BB$271,FALSE),'csapat-ranglista'!$A:$CC,BB$272,FALSE)/4),0)</f>
        <v>0</v>
      </c>
      <c r="BC184" s="227">
        <f>versenyek!$ES$11*IFERROR(VLOOKUP(VLOOKUP($A184,versenyek!ER:ET,3,FALSE),szabalyok!$A$16:$B$23,2,FALSE)/4,0)</f>
        <v>0</v>
      </c>
      <c r="BD184" s="227">
        <f>versenyek!$EV$11*IFERROR(VLOOKUP(VLOOKUP($A184,versenyek!EU:EW,3,FALSE),szabalyok!$A$16:$B$23,2,FALSE)/4,0)</f>
        <v>0</v>
      </c>
      <c r="BE184" s="226">
        <f>IFERROR(IF(RIGHT(VLOOKUP($A184,csapatok!$A:$GR,BE$271,FALSE),5)="Csere",VLOOKUP(LEFT(VLOOKUP($A184,csapatok!$A:$GR,BE$271,FALSE),LEN(VLOOKUP($A184,csapatok!$A:$GR,BE$271,FALSE))-6),'csapat-ranglista'!$A:$CC,BE$272,FALSE)/8,VLOOKUP(VLOOKUP($A184,csapatok!$A:$GR,BE$271,FALSE),'csapat-ranglista'!$A:$CC,BE$272,FALSE)/4),0)</f>
        <v>0</v>
      </c>
      <c r="BF184" s="226">
        <f>IFERROR(IF(RIGHT(VLOOKUP($A184,csapatok!$A:$GR,BF$271,FALSE),5)="Csere",VLOOKUP(LEFT(VLOOKUP($A184,csapatok!$A:$GR,BF$271,FALSE),LEN(VLOOKUP($A184,csapatok!$A:$GR,BF$271,FALSE))-6),'csapat-ranglista'!$A:$CC,BF$272,FALSE)/8,VLOOKUP(VLOOKUP($A184,csapatok!$A:$GR,BF$271,FALSE),'csapat-ranglista'!$A:$CC,BF$272,FALSE)/4),0)</f>
        <v>0</v>
      </c>
      <c r="BG184" s="226">
        <f>IFERROR(IF(RIGHT(VLOOKUP($A184,csapatok!$A:$GR,BG$271,FALSE),5)="Csere",VLOOKUP(LEFT(VLOOKUP($A184,csapatok!$A:$GR,BG$271,FALSE),LEN(VLOOKUP($A184,csapatok!$A:$GR,BG$271,FALSE))-6),'csapat-ranglista'!$A:$CC,BG$272,FALSE)/8,VLOOKUP(VLOOKUP($A184,csapatok!$A:$GR,BG$271,FALSE),'csapat-ranglista'!$A:$CC,BG$272,FALSE)/4),0)</f>
        <v>0</v>
      </c>
      <c r="BH184" s="226">
        <f>IFERROR(IF(RIGHT(VLOOKUP($A184,csapatok!$A:$GR,BH$271,FALSE),5)="Csere",VLOOKUP(LEFT(VLOOKUP($A184,csapatok!$A:$GR,BH$271,FALSE),LEN(VLOOKUP($A184,csapatok!$A:$GR,BH$271,FALSE))-6),'csapat-ranglista'!$A:$CC,BH$272,FALSE)/8,VLOOKUP(VLOOKUP($A184,csapatok!$A:$GR,BH$271,FALSE),'csapat-ranglista'!$A:$CC,BH$272,FALSE)/4),0)</f>
        <v>0</v>
      </c>
      <c r="BI184" s="226">
        <f>IFERROR(IF(RIGHT(VLOOKUP($A184,csapatok!$A:$GR,BI$271,FALSE),5)="Csere",VLOOKUP(LEFT(VLOOKUP($A184,csapatok!$A:$GR,BI$271,FALSE),LEN(VLOOKUP($A184,csapatok!$A:$GR,BI$271,FALSE))-6),'csapat-ranglista'!$A:$CC,BI$272,FALSE)/8,VLOOKUP(VLOOKUP($A184,csapatok!$A:$GR,BI$271,FALSE),'csapat-ranglista'!$A:$CC,BI$272,FALSE)/4),0)</f>
        <v>0</v>
      </c>
      <c r="BJ184" s="226">
        <f>IFERROR(IF(RIGHT(VLOOKUP($A184,csapatok!$A:$GR,BJ$271,FALSE),5)="Csere",VLOOKUP(LEFT(VLOOKUP($A184,csapatok!$A:$GR,BJ$271,FALSE),LEN(VLOOKUP($A184,csapatok!$A:$GR,BJ$271,FALSE))-6),'csapat-ranglista'!$A:$CC,BJ$272,FALSE)/8,VLOOKUP(VLOOKUP($A184,csapatok!$A:$GR,BJ$271,FALSE),'csapat-ranglista'!$A:$CC,BJ$272,FALSE)/4),0)</f>
        <v>0</v>
      </c>
      <c r="BK184" s="226">
        <f>IFERROR(IF(RIGHT(VLOOKUP($A184,csapatok!$A:$GR,BK$271,FALSE),5)="Csere",VLOOKUP(LEFT(VLOOKUP($A184,csapatok!$A:$GR,BK$271,FALSE),LEN(VLOOKUP($A184,csapatok!$A:$GR,BK$271,FALSE))-6),'csapat-ranglista'!$A:$CC,BK$272,FALSE)/8,VLOOKUP(VLOOKUP($A184,csapatok!$A:$GR,BK$271,FALSE),'csapat-ranglista'!$A:$CC,BK$272,FALSE)/4),0)</f>
        <v>0</v>
      </c>
      <c r="BL184" s="226">
        <f>IFERROR(IF(RIGHT(VLOOKUP($A184,csapatok!$A:$GR,BL$271,FALSE),5)="Csere",VLOOKUP(LEFT(VLOOKUP($A184,csapatok!$A:$GR,BL$271,FALSE),LEN(VLOOKUP($A184,csapatok!$A:$GR,BL$271,FALSE))-6),'csapat-ranglista'!$A:$CC,BL$272,FALSE)/8,VLOOKUP(VLOOKUP($A184,csapatok!$A:$GR,BL$271,FALSE),'csapat-ranglista'!$A:$CC,BL$272,FALSE)/4),0)</f>
        <v>0</v>
      </c>
      <c r="BM184" s="226">
        <f>IFERROR(IF(RIGHT(VLOOKUP($A184,csapatok!$A:$GR,BM$271,FALSE),5)="Csere",VLOOKUP(LEFT(VLOOKUP($A184,csapatok!$A:$GR,BM$271,FALSE),LEN(VLOOKUP($A184,csapatok!$A:$GR,BM$271,FALSE))-6),'csapat-ranglista'!$A:$CC,BM$272,FALSE)/8,VLOOKUP(VLOOKUP($A184,csapatok!$A:$GR,BM$271,FALSE),'csapat-ranglista'!$A:$CC,BM$272,FALSE)/4),0)</f>
        <v>0</v>
      </c>
      <c r="BN184" s="226">
        <f>IFERROR(IF(RIGHT(VLOOKUP($A184,csapatok!$A:$GR,BN$271,FALSE),5)="Csere",VLOOKUP(LEFT(VLOOKUP($A184,csapatok!$A:$GR,BN$271,FALSE),LEN(VLOOKUP($A184,csapatok!$A:$GR,BN$271,FALSE))-6),'csapat-ranglista'!$A:$CC,BN$272,FALSE)/8,VLOOKUP(VLOOKUP($A184,csapatok!$A:$GR,BN$271,FALSE),'csapat-ranglista'!$A:$CC,BN$272,FALSE)/4),0)</f>
        <v>0</v>
      </c>
      <c r="BO184" s="226">
        <f>IFERROR(IF(RIGHT(VLOOKUP($A184,csapatok!$A:$GR,BO$271,FALSE),5)="Csere",VLOOKUP(LEFT(VLOOKUP($A184,csapatok!$A:$GR,BO$271,FALSE),LEN(VLOOKUP($A184,csapatok!$A:$GR,BO$271,FALSE))-6),'csapat-ranglista'!$A:$CC,BO$272,FALSE)/8,VLOOKUP(VLOOKUP($A184,csapatok!$A:$GR,BO$271,FALSE),'csapat-ranglista'!$A:$CC,BO$272,FALSE)/4),0)</f>
        <v>0</v>
      </c>
      <c r="BP184" s="226">
        <f>IFERROR(IF(RIGHT(VLOOKUP($A184,csapatok!$A:$GR,BP$271,FALSE),5)="Csere",VLOOKUP(LEFT(VLOOKUP($A184,csapatok!$A:$GR,BP$271,FALSE),LEN(VLOOKUP($A184,csapatok!$A:$GR,BP$271,FALSE))-6),'csapat-ranglista'!$A:$CC,BP$272,FALSE)/8,VLOOKUP(VLOOKUP($A184,csapatok!$A:$GR,BP$271,FALSE),'csapat-ranglista'!$A:$CC,BP$272,FALSE)/4),0)</f>
        <v>0</v>
      </c>
      <c r="BQ184" s="226">
        <f>IFERROR(IF(RIGHT(VLOOKUP($A184,csapatok!$A:$GR,BQ$271,FALSE),5)="Csere",VLOOKUP(LEFT(VLOOKUP($A184,csapatok!$A:$GR,BQ$271,FALSE),LEN(VLOOKUP($A184,csapatok!$A:$GR,BQ$271,FALSE))-6),'csapat-ranglista'!$A:$CC,BQ$272,FALSE)/8,VLOOKUP(VLOOKUP($A184,csapatok!$A:$GR,BQ$271,FALSE),'csapat-ranglista'!$A:$CC,BQ$272,FALSE)/4),0)</f>
        <v>0</v>
      </c>
      <c r="BR184" s="226">
        <f>IFERROR(IF(RIGHT(VLOOKUP($A184,csapatok!$A:$GR,BR$271,FALSE),5)="Csere",VLOOKUP(LEFT(VLOOKUP($A184,csapatok!$A:$GR,BR$271,FALSE),LEN(VLOOKUP($A184,csapatok!$A:$GR,BR$271,FALSE))-6),'csapat-ranglista'!$A:$CC,BR$272,FALSE)/8,VLOOKUP(VLOOKUP($A184,csapatok!$A:$GR,BR$271,FALSE),'csapat-ranglista'!$A:$CC,BR$272,FALSE)/4),0)</f>
        <v>0</v>
      </c>
      <c r="BS184" s="226">
        <f>IFERROR(IF(RIGHT(VLOOKUP($A184,csapatok!$A:$GR,BS$271,FALSE),5)="Csere",VLOOKUP(LEFT(VLOOKUP($A184,csapatok!$A:$GR,BS$271,FALSE),LEN(VLOOKUP($A184,csapatok!$A:$GR,BS$271,FALSE))-6),'csapat-ranglista'!$A:$CC,BS$272,FALSE)/8,VLOOKUP(VLOOKUP($A184,csapatok!$A:$GR,BS$271,FALSE),'csapat-ranglista'!$A:$CC,BS$272,FALSE)/4),0)</f>
        <v>0</v>
      </c>
      <c r="BT184" s="226">
        <f>IFERROR(IF(RIGHT(VLOOKUP($A184,csapatok!$A:$GR,BT$271,FALSE),5)="Csere",VLOOKUP(LEFT(VLOOKUP($A184,csapatok!$A:$GR,BT$271,FALSE),LEN(VLOOKUP($A184,csapatok!$A:$GR,BT$271,FALSE))-6),'csapat-ranglista'!$A:$CC,BT$272,FALSE)/8,VLOOKUP(VLOOKUP($A184,csapatok!$A:$GR,BT$271,FALSE),'csapat-ranglista'!$A:$CC,BT$272,FALSE)/4),0)</f>
        <v>0</v>
      </c>
      <c r="BU184" s="226">
        <f>IFERROR(IF(RIGHT(VLOOKUP($A184,csapatok!$A:$GR,BU$271,FALSE),5)="Csere",VLOOKUP(LEFT(VLOOKUP($A184,csapatok!$A:$GR,BU$271,FALSE),LEN(VLOOKUP($A184,csapatok!$A:$GR,BU$271,FALSE))-6),'csapat-ranglista'!$A:$CC,BU$272,FALSE)/8,VLOOKUP(VLOOKUP($A184,csapatok!$A:$GR,BU$271,FALSE),'csapat-ranglista'!$A:$CC,BU$272,FALSE)/4),0)</f>
        <v>0</v>
      </c>
      <c r="BV184" s="226">
        <f>IFERROR(IF(RIGHT(VLOOKUP($A184,csapatok!$A:$GR,BV$271,FALSE),5)="Csere",VLOOKUP(LEFT(VLOOKUP($A184,csapatok!$A:$GR,BV$271,FALSE),LEN(VLOOKUP($A184,csapatok!$A:$GR,BV$271,FALSE))-6),'csapat-ranglista'!$A:$CC,BV$272,FALSE)/8,VLOOKUP(VLOOKUP($A184,csapatok!$A:$GR,BV$271,FALSE),'csapat-ranglista'!$A:$CC,BV$272,FALSE)/4),0)</f>
        <v>0</v>
      </c>
      <c r="BW184" s="226">
        <f>IFERROR(IF(RIGHT(VLOOKUP($A184,csapatok!$A:$GR,BW$271,FALSE),5)="Csere",VLOOKUP(LEFT(VLOOKUP($A184,csapatok!$A:$GR,BW$271,FALSE),LEN(VLOOKUP($A184,csapatok!$A:$GR,BW$271,FALSE))-6),'csapat-ranglista'!$A:$CC,BW$272,FALSE)/8,VLOOKUP(VLOOKUP($A184,csapatok!$A:$GR,BW$271,FALSE),'csapat-ranglista'!$A:$CC,BW$272,FALSE)/4),0)</f>
        <v>0</v>
      </c>
      <c r="BX184" s="226">
        <f>IFERROR(IF(RIGHT(VLOOKUP($A184,csapatok!$A:$GR,BX$271,FALSE),5)="Csere",VLOOKUP(LEFT(VLOOKUP($A184,csapatok!$A:$GR,BX$271,FALSE),LEN(VLOOKUP($A184,csapatok!$A:$GR,BX$271,FALSE))-6),'csapat-ranglista'!$A:$CC,BX$272,FALSE)/8,VLOOKUP(VLOOKUP($A184,csapatok!$A:$GR,BX$271,FALSE),'csapat-ranglista'!$A:$CC,BX$272,FALSE)/4),0)</f>
        <v>0</v>
      </c>
      <c r="BY184" s="226">
        <f>IFERROR(IF(RIGHT(VLOOKUP($A184,csapatok!$A:$GR,BY$271,FALSE),5)="Csere",VLOOKUP(LEFT(VLOOKUP($A184,csapatok!$A:$GR,BY$271,FALSE),LEN(VLOOKUP($A184,csapatok!$A:$GR,BY$271,FALSE))-6),'csapat-ranglista'!$A:$CC,BY$272,FALSE)/8,VLOOKUP(VLOOKUP($A184,csapatok!$A:$GR,BY$271,FALSE),'csapat-ranglista'!$A:$CC,BY$272,FALSE)/4),0)</f>
        <v>0</v>
      </c>
      <c r="BZ184" s="226">
        <f>IFERROR(IF(RIGHT(VLOOKUP($A184,csapatok!$A:$GR,BZ$271,FALSE),5)="Csere",VLOOKUP(LEFT(VLOOKUP($A184,csapatok!$A:$GR,BZ$271,FALSE),LEN(VLOOKUP($A184,csapatok!$A:$GR,BZ$271,FALSE))-6),'csapat-ranglista'!$A:$CC,BZ$272,FALSE)/8,VLOOKUP(VLOOKUP($A184,csapatok!$A:$GR,BZ$271,FALSE),'csapat-ranglista'!$A:$CC,BZ$272,FALSE)/4),0)</f>
        <v>0</v>
      </c>
      <c r="CA184" s="226">
        <f>IFERROR(IF(RIGHT(VLOOKUP($A184,csapatok!$A:$GR,CA$271,FALSE),5)="Csere",VLOOKUP(LEFT(VLOOKUP($A184,csapatok!$A:$GR,CA$271,FALSE),LEN(VLOOKUP($A184,csapatok!$A:$GR,CA$271,FALSE))-6),'csapat-ranglista'!$A:$CC,CA$272,FALSE)/8,VLOOKUP(VLOOKUP($A184,csapatok!$A:$GR,CA$271,FALSE),'csapat-ranglista'!$A:$CC,CA$272,FALSE)/4),0)</f>
        <v>0</v>
      </c>
      <c r="CB184" s="226">
        <f>IFERROR(IF(RIGHT(VLOOKUP($A184,csapatok!$A:$GR,CB$271,FALSE),5)="Csere",VLOOKUP(LEFT(VLOOKUP($A184,csapatok!$A:$GR,CB$271,FALSE),LEN(VLOOKUP($A184,csapatok!$A:$GR,CB$271,FALSE))-6),'csapat-ranglista'!$A:$CC,CB$272,FALSE)/8,VLOOKUP(VLOOKUP($A184,csapatok!$A:$GR,CB$271,FALSE),'csapat-ranglista'!$A:$CC,CB$272,FALSE)/4),0)</f>
        <v>0</v>
      </c>
      <c r="CC184" s="226">
        <f>IFERROR(IF(RIGHT(VLOOKUP($A184,csapatok!$A:$GR,CC$271,FALSE),5)="Csere",VLOOKUP(LEFT(VLOOKUP($A184,csapatok!$A:$GR,CC$271,FALSE),LEN(VLOOKUP($A184,csapatok!$A:$GR,CC$271,FALSE))-6),'csapat-ranglista'!$A:$CC,CC$272,FALSE)/8,VLOOKUP(VLOOKUP($A184,csapatok!$A:$GR,CC$271,FALSE),'csapat-ranglista'!$A:$CC,CC$272,FALSE)/4),0)</f>
        <v>0</v>
      </c>
      <c r="CD184" s="226">
        <f>IFERROR(IF(RIGHT(VLOOKUP($A184,csapatok!$A:$GR,CD$271,FALSE),5)="Csere",VLOOKUP(LEFT(VLOOKUP($A184,csapatok!$A:$GR,CD$271,FALSE),LEN(VLOOKUP($A184,csapatok!$A:$GR,CD$271,FALSE))-6),'csapat-ranglista'!$A:$CC,CD$272,FALSE)/8,VLOOKUP(VLOOKUP($A184,csapatok!$A:$GR,CD$271,FALSE),'csapat-ranglista'!$A:$CC,CD$272,FALSE)/4),0)</f>
        <v>0</v>
      </c>
      <c r="CE184" s="226">
        <f>IFERROR(IF(RIGHT(VLOOKUP($A184,csapatok!$A:$GR,CE$271,FALSE),5)="Csere",VLOOKUP(LEFT(VLOOKUP($A184,csapatok!$A:$GR,CE$271,FALSE),LEN(VLOOKUP($A184,csapatok!$A:$GR,CE$271,FALSE))-6),'csapat-ranglista'!$A:$CC,CE$272,FALSE)/8,VLOOKUP(VLOOKUP($A184,csapatok!$A:$GR,CE$271,FALSE),'csapat-ranglista'!$A:$CC,CE$272,FALSE)/4),0)</f>
        <v>0</v>
      </c>
      <c r="CF184" s="226">
        <f>IFERROR(IF(RIGHT(VLOOKUP($A184,csapatok!$A:$GR,CF$271,FALSE),5)="Csere",VLOOKUP(LEFT(VLOOKUP($A184,csapatok!$A:$GR,CF$271,FALSE),LEN(VLOOKUP($A184,csapatok!$A:$GR,CF$271,FALSE))-6),'csapat-ranglista'!$A:$CC,CF$272,FALSE)/8,VLOOKUP(VLOOKUP($A184,csapatok!$A:$GR,CF$271,FALSE),'csapat-ranglista'!$A:$CC,CF$272,FALSE)/4),0)</f>
        <v>0</v>
      </c>
      <c r="CG184" s="226">
        <f>IFERROR(IF(RIGHT(VLOOKUP($A184,csapatok!$A:$GR,CG$271,FALSE),5)="Csere",VLOOKUP(LEFT(VLOOKUP($A184,csapatok!$A:$GR,CG$271,FALSE),LEN(VLOOKUP($A184,csapatok!$A:$GR,CG$271,FALSE))-6),'csapat-ranglista'!$A:$CC,CG$272,FALSE)/8,VLOOKUP(VLOOKUP($A184,csapatok!$A:$GR,CG$271,FALSE),'csapat-ranglista'!$A:$CC,CG$272,FALSE)/4),0)</f>
        <v>0</v>
      </c>
      <c r="CH184" s="226">
        <f>IFERROR(IF(RIGHT(VLOOKUP($A184,csapatok!$A:$GR,CH$271,FALSE),5)="Csere",VLOOKUP(LEFT(VLOOKUP($A184,csapatok!$A:$GR,CH$271,FALSE),LEN(VLOOKUP($A184,csapatok!$A:$GR,CH$271,FALSE))-6),'csapat-ranglista'!$A:$CC,CH$272,FALSE)/8,VLOOKUP(VLOOKUP($A184,csapatok!$A:$GR,CH$271,FALSE),'csapat-ranglista'!$A:$CC,CH$272,FALSE)/4),0)</f>
        <v>0</v>
      </c>
      <c r="CI184" s="226">
        <f>IFERROR(IF(RIGHT(VLOOKUP($A184,csapatok!$A:$GR,CI$271,FALSE),5)="Csere",VLOOKUP(LEFT(VLOOKUP($A184,csapatok!$A:$GR,CI$271,FALSE),LEN(VLOOKUP($A184,csapatok!$A:$GR,CI$271,FALSE))-6),'csapat-ranglista'!$A:$CC,CI$272,FALSE)/8,VLOOKUP(VLOOKUP($A184,csapatok!$A:$GR,CI$271,FALSE),'csapat-ranglista'!$A:$CC,CI$272,FALSE)/4),0)</f>
        <v>0</v>
      </c>
      <c r="CJ184" s="227">
        <f>versenyek!$IQ$11*IFERROR(VLOOKUP(VLOOKUP($A184,versenyek!IP:IR,3,FALSE),szabalyok!$A$16:$B$23,2,FALSE)/4,0)</f>
        <v>0</v>
      </c>
      <c r="CK184" s="227">
        <f>versenyek!$IT$11*IFERROR(VLOOKUP(VLOOKUP($A184,versenyek!IS:IU,3,FALSE),szabalyok!$A$16:$B$23,2,FALSE)/4,0)</f>
        <v>0</v>
      </c>
      <c r="CL184" s="226"/>
      <c r="CM184" s="250">
        <f t="shared" si="6"/>
        <v>0</v>
      </c>
    </row>
    <row r="185" spans="1:91">
      <c r="A185" s="32" t="s">
        <v>549</v>
      </c>
      <c r="B185" s="132"/>
      <c r="D185" s="32" t="s">
        <v>9</v>
      </c>
      <c r="E185" s="47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>
        <f>IFERROR(IF(RIGHT(VLOOKUP($A185,csapatok!$A:$BL,X$271,FALSE),5)="Csere",VLOOKUP(LEFT(VLOOKUP($A185,csapatok!$A:$BL,X$271,FALSE),LEN(VLOOKUP($A185,csapatok!$A:$BL,X$271,FALSE))-6),'csapat-ranglista'!$A:$CC,X$272,FALSE)/8,VLOOKUP(VLOOKUP($A185,csapatok!$A:$BL,X$271,FALSE),'csapat-ranglista'!$A:$CC,X$272,FALSE)/4),0)</f>
        <v>0</v>
      </c>
      <c r="Y185" s="32">
        <f>IFERROR(IF(RIGHT(VLOOKUP($A185,csapatok!$A:$BL,Y$271,FALSE),5)="Csere",VLOOKUP(LEFT(VLOOKUP($A185,csapatok!$A:$BL,Y$271,FALSE),LEN(VLOOKUP($A185,csapatok!$A:$BL,Y$271,FALSE))-6),'csapat-ranglista'!$A:$CC,Y$272,FALSE)/8,VLOOKUP(VLOOKUP($A185,csapatok!$A:$BL,Y$271,FALSE),'csapat-ranglista'!$A:$CC,Y$272,FALSE)/4),0)</f>
        <v>0</v>
      </c>
      <c r="Z185" s="32">
        <f>IFERROR(IF(RIGHT(VLOOKUP($A185,csapatok!$A:$BL,Z$271,FALSE),5)="Csere",VLOOKUP(LEFT(VLOOKUP($A185,csapatok!$A:$BL,Z$271,FALSE),LEN(VLOOKUP($A185,csapatok!$A:$BL,Z$271,FALSE))-6),'csapat-ranglista'!$A:$CC,Z$272,FALSE)/8,VLOOKUP(VLOOKUP($A185,csapatok!$A:$BL,Z$271,FALSE),'csapat-ranglista'!$A:$CC,Z$272,FALSE)/4),0)</f>
        <v>0</v>
      </c>
      <c r="AA185" s="32">
        <f>IFERROR(IF(RIGHT(VLOOKUP($A185,csapatok!$A:$BL,AA$271,FALSE),5)="Csere",VLOOKUP(LEFT(VLOOKUP($A185,csapatok!$A:$BL,AA$271,FALSE),LEN(VLOOKUP($A185,csapatok!$A:$BL,AA$271,FALSE))-6),'csapat-ranglista'!$A:$CC,AA$272,FALSE)/8,VLOOKUP(VLOOKUP($A185,csapatok!$A:$BL,AA$271,FALSE),'csapat-ranglista'!$A:$CC,AA$272,FALSE)/4),0)</f>
        <v>0</v>
      </c>
      <c r="AB185" s="226">
        <f>IFERROR(IF(RIGHT(VLOOKUP($A185,csapatok!$A:$BL,AB$271,FALSE),5)="Csere",VLOOKUP(LEFT(VLOOKUP($A185,csapatok!$A:$BL,AB$271,FALSE),LEN(VLOOKUP($A185,csapatok!$A:$BL,AB$271,FALSE))-6),'csapat-ranglista'!$A:$CC,AB$272,FALSE)/8,VLOOKUP(VLOOKUP($A185,csapatok!$A:$BL,AB$271,FALSE),'csapat-ranglista'!$A:$CC,AB$272,FALSE)/4),0)</f>
        <v>0</v>
      </c>
      <c r="AC185" s="226">
        <f>IFERROR(IF(RIGHT(VLOOKUP($A185,csapatok!$A:$BL,AC$271,FALSE),5)="Csere",VLOOKUP(LEFT(VLOOKUP($A185,csapatok!$A:$BL,AC$271,FALSE),LEN(VLOOKUP($A185,csapatok!$A:$BL,AC$271,FALSE))-6),'csapat-ranglista'!$A:$CC,AC$272,FALSE)/8,VLOOKUP(VLOOKUP($A185,csapatok!$A:$BL,AC$271,FALSE),'csapat-ranglista'!$A:$CC,AC$272,FALSE)/4),0)</f>
        <v>0</v>
      </c>
      <c r="AD185" s="226">
        <f>IFERROR(IF(RIGHT(VLOOKUP($A185,csapatok!$A:$BL,AD$271,FALSE),5)="Csere",VLOOKUP(LEFT(VLOOKUP($A185,csapatok!$A:$BL,AD$271,FALSE),LEN(VLOOKUP($A185,csapatok!$A:$BL,AD$271,FALSE))-6),'csapat-ranglista'!$A:$CC,AD$272,FALSE)/8,VLOOKUP(VLOOKUP($A185,csapatok!$A:$BL,AD$271,FALSE),'csapat-ranglista'!$A:$CC,AD$272,FALSE)/4),0)</f>
        <v>0</v>
      </c>
      <c r="AE185" s="226">
        <f>IFERROR(IF(RIGHT(VLOOKUP($A185,csapatok!$A:$BL,AE$271,FALSE),5)="Csere",VLOOKUP(LEFT(VLOOKUP($A185,csapatok!$A:$BL,AE$271,FALSE),LEN(VLOOKUP($A185,csapatok!$A:$BL,AE$271,FALSE))-6),'csapat-ranglista'!$A:$CC,AE$272,FALSE)/8,VLOOKUP(VLOOKUP($A185,csapatok!$A:$BL,AE$271,FALSE),'csapat-ranglista'!$A:$CC,AE$272,FALSE)/4),0)</f>
        <v>0</v>
      </c>
      <c r="AF185" s="226">
        <f>IFERROR(IF(RIGHT(VLOOKUP($A185,csapatok!$A:$BL,AF$271,FALSE),5)="Csere",VLOOKUP(LEFT(VLOOKUP($A185,csapatok!$A:$BL,AF$271,FALSE),LEN(VLOOKUP($A185,csapatok!$A:$BL,AF$271,FALSE))-6),'csapat-ranglista'!$A:$CC,AF$272,FALSE)/8,VLOOKUP(VLOOKUP($A185,csapatok!$A:$BL,AF$271,FALSE),'csapat-ranglista'!$A:$CC,AF$272,FALSE)/4),0)</f>
        <v>0</v>
      </c>
      <c r="AG185" s="226">
        <f>IFERROR(IF(RIGHT(VLOOKUP($A185,csapatok!$A:$BL,AG$271,FALSE),5)="Csere",VLOOKUP(LEFT(VLOOKUP($A185,csapatok!$A:$BL,AG$271,FALSE),LEN(VLOOKUP($A185,csapatok!$A:$BL,AG$271,FALSE))-6),'csapat-ranglista'!$A:$CC,AG$272,FALSE)/8,VLOOKUP(VLOOKUP($A185,csapatok!$A:$BL,AG$271,FALSE),'csapat-ranglista'!$A:$CC,AG$272,FALSE)/4),0)</f>
        <v>0</v>
      </c>
      <c r="AH185" s="226">
        <f>IFERROR(IF(RIGHT(VLOOKUP($A185,csapatok!$A:$BL,AH$271,FALSE),5)="Csere",VLOOKUP(LEFT(VLOOKUP($A185,csapatok!$A:$BL,AH$271,FALSE),LEN(VLOOKUP($A185,csapatok!$A:$BL,AH$271,FALSE))-6),'csapat-ranglista'!$A:$CC,AH$272,FALSE)/8,VLOOKUP(VLOOKUP($A185,csapatok!$A:$BL,AH$271,FALSE),'csapat-ranglista'!$A:$CC,AH$272,FALSE)/4),0)</f>
        <v>0</v>
      </c>
      <c r="AI185" s="226">
        <f>IFERROR(IF(RIGHT(VLOOKUP($A185,csapatok!$A:$BL,AI$271,FALSE),5)="Csere",VLOOKUP(LEFT(VLOOKUP($A185,csapatok!$A:$BL,AI$271,FALSE),LEN(VLOOKUP($A185,csapatok!$A:$BL,AI$271,FALSE))-6),'csapat-ranglista'!$A:$CC,AI$272,FALSE)/8,VLOOKUP(VLOOKUP($A185,csapatok!$A:$BL,AI$271,FALSE),'csapat-ranglista'!$A:$CC,AI$272,FALSE)/4),0)</f>
        <v>0</v>
      </c>
      <c r="AJ185" s="226">
        <f>IFERROR(IF(RIGHT(VLOOKUP($A185,csapatok!$A:$BL,AJ$271,FALSE),5)="Csere",VLOOKUP(LEFT(VLOOKUP($A185,csapatok!$A:$BL,AJ$271,FALSE),LEN(VLOOKUP($A185,csapatok!$A:$BL,AJ$271,FALSE))-6),'csapat-ranglista'!$A:$CC,AJ$272,FALSE)/8,VLOOKUP(VLOOKUP($A185,csapatok!$A:$BL,AJ$271,FALSE),'csapat-ranglista'!$A:$CC,AJ$272,FALSE)/2),0)</f>
        <v>0</v>
      </c>
      <c r="AK185" s="226">
        <f>IFERROR(IF(RIGHT(VLOOKUP($A185,csapatok!$A:$CN,AK$271,FALSE),5)="Csere",VLOOKUP(LEFT(VLOOKUP($A185,csapatok!$A:$CN,AK$271,FALSE),LEN(VLOOKUP($A185,csapatok!$A:$CN,AK$271,FALSE))-6),'csapat-ranglista'!$A:$CC,AK$272,FALSE)/8,VLOOKUP(VLOOKUP($A185,csapatok!$A:$CN,AK$271,FALSE),'csapat-ranglista'!$A:$CC,AK$272,FALSE)/4),0)</f>
        <v>0</v>
      </c>
      <c r="AL185" s="226">
        <f>IFERROR(IF(RIGHT(VLOOKUP($A185,csapatok!$A:$CN,AL$271,FALSE),5)="Csere",VLOOKUP(LEFT(VLOOKUP($A185,csapatok!$A:$CN,AL$271,FALSE),LEN(VLOOKUP($A185,csapatok!$A:$CN,AL$271,FALSE))-6),'csapat-ranglista'!$A:$CC,AL$272,FALSE)/8,VLOOKUP(VLOOKUP($A185,csapatok!$A:$CN,AL$271,FALSE),'csapat-ranglista'!$A:$CC,AL$272,FALSE)/4),0)</f>
        <v>0</v>
      </c>
      <c r="AM185" s="226">
        <f>IFERROR(IF(RIGHT(VLOOKUP($A185,csapatok!$A:$CN,AM$271,FALSE),5)="Csere",VLOOKUP(LEFT(VLOOKUP($A185,csapatok!$A:$CN,AM$271,FALSE),LEN(VLOOKUP($A185,csapatok!$A:$CN,AM$271,FALSE))-6),'csapat-ranglista'!$A:$CC,AM$272,FALSE)/8,VLOOKUP(VLOOKUP($A185,csapatok!$A:$CN,AM$271,FALSE),'csapat-ranglista'!$A:$CC,AM$272,FALSE)/4),0)</f>
        <v>0</v>
      </c>
      <c r="AN185" s="226">
        <f>IFERROR(IF(RIGHT(VLOOKUP($A185,csapatok!$A:$CN,AN$271,FALSE),5)="Csere",VLOOKUP(LEFT(VLOOKUP($A185,csapatok!$A:$CN,AN$271,FALSE),LEN(VLOOKUP($A185,csapatok!$A:$CN,AN$271,FALSE))-6),'csapat-ranglista'!$A:$CC,AN$272,FALSE)/8,VLOOKUP(VLOOKUP($A185,csapatok!$A:$CN,AN$271,FALSE),'csapat-ranglista'!$A:$CC,AN$272,FALSE)/4),0)</f>
        <v>0</v>
      </c>
      <c r="AO185" s="226">
        <f>IFERROR(IF(RIGHT(VLOOKUP($A185,csapatok!$A:$CN,AO$271,FALSE),5)="Csere",VLOOKUP(LEFT(VLOOKUP($A185,csapatok!$A:$CN,AO$271,FALSE),LEN(VLOOKUP($A185,csapatok!$A:$CN,AO$271,FALSE))-6),'csapat-ranglista'!$A:$CC,AO$272,FALSE)/8,VLOOKUP(VLOOKUP($A185,csapatok!$A:$CN,AO$271,FALSE),'csapat-ranglista'!$A:$CC,AO$272,FALSE)/4),0)</f>
        <v>0</v>
      </c>
      <c r="AP185" s="226">
        <f>IFERROR(IF(RIGHT(VLOOKUP($A185,csapatok!$A:$CN,AP$271,FALSE),5)="Csere",VLOOKUP(LEFT(VLOOKUP($A185,csapatok!$A:$CN,AP$271,FALSE),LEN(VLOOKUP($A185,csapatok!$A:$CN,AP$271,FALSE))-6),'csapat-ranglista'!$A:$CC,AP$272,FALSE)/8,VLOOKUP(VLOOKUP($A185,csapatok!$A:$CN,AP$271,FALSE),'csapat-ranglista'!$A:$CC,AP$272,FALSE)/4),0)</f>
        <v>0</v>
      </c>
      <c r="AQ185" s="226">
        <f>IFERROR(IF(RIGHT(VLOOKUP($A185,csapatok!$A:$CN,AQ$271,FALSE),5)="Csere",VLOOKUP(LEFT(VLOOKUP($A185,csapatok!$A:$CN,AQ$271,FALSE),LEN(VLOOKUP($A185,csapatok!$A:$CN,AQ$271,FALSE))-6),'csapat-ranglista'!$A:$CC,AQ$272,FALSE)/8,VLOOKUP(VLOOKUP($A185,csapatok!$A:$CN,AQ$271,FALSE),'csapat-ranglista'!$A:$CC,AQ$272,FALSE)/4),0)</f>
        <v>0</v>
      </c>
      <c r="AR185" s="226">
        <f>IFERROR(IF(RIGHT(VLOOKUP($A185,csapatok!$A:$CN,AR$271,FALSE),5)="Csere",VLOOKUP(LEFT(VLOOKUP($A185,csapatok!$A:$CN,AR$271,FALSE),LEN(VLOOKUP($A185,csapatok!$A:$CN,AR$271,FALSE))-6),'csapat-ranglista'!$A:$CC,AR$272,FALSE)/8,VLOOKUP(VLOOKUP($A185,csapatok!$A:$CN,AR$271,FALSE),'csapat-ranglista'!$A:$CC,AR$272,FALSE)/4),0)</f>
        <v>0</v>
      </c>
      <c r="AS185" s="226">
        <f>IFERROR(IF(RIGHT(VLOOKUP($A185,csapatok!$A:$CN,AS$271,FALSE),5)="Csere",VLOOKUP(LEFT(VLOOKUP($A185,csapatok!$A:$CN,AS$271,FALSE),LEN(VLOOKUP($A185,csapatok!$A:$CN,AS$271,FALSE))-6),'csapat-ranglista'!$A:$CC,AS$272,FALSE)/8,VLOOKUP(VLOOKUP($A185,csapatok!$A:$CN,AS$271,FALSE),'csapat-ranglista'!$A:$CC,AS$272,FALSE)/4),0)</f>
        <v>0</v>
      </c>
      <c r="AT185" s="226">
        <f>IFERROR(IF(RIGHT(VLOOKUP($A185,csapatok!$A:$CN,AT$271,FALSE),5)="Csere",VLOOKUP(LEFT(VLOOKUP($A185,csapatok!$A:$CN,AT$271,FALSE),LEN(VLOOKUP($A185,csapatok!$A:$CN,AT$271,FALSE))-6),'csapat-ranglista'!$A:$CC,AT$272,FALSE)/8,VLOOKUP(VLOOKUP($A185,csapatok!$A:$CN,AT$271,FALSE),'csapat-ranglista'!$A:$CC,AT$272,FALSE)/4),0)</f>
        <v>0</v>
      </c>
      <c r="AU185" s="226">
        <f>IFERROR(IF(RIGHT(VLOOKUP($A185,csapatok!$A:$CN,AU$271,FALSE),5)="Csere",VLOOKUP(LEFT(VLOOKUP($A185,csapatok!$A:$CN,AU$271,FALSE),LEN(VLOOKUP($A185,csapatok!$A:$CN,AU$271,FALSE))-6),'csapat-ranglista'!$A:$CC,AU$272,FALSE)/8,VLOOKUP(VLOOKUP($A185,csapatok!$A:$CN,AU$271,FALSE),'csapat-ranglista'!$A:$CC,AU$272,FALSE)/4),0)</f>
        <v>0</v>
      </c>
      <c r="AV185" s="226">
        <f>IFERROR(IF(RIGHT(VLOOKUP($A185,csapatok!$A:$CN,AV$271,FALSE),5)="Csere",VLOOKUP(LEFT(VLOOKUP($A185,csapatok!$A:$CN,AV$271,FALSE),LEN(VLOOKUP($A185,csapatok!$A:$CN,AV$271,FALSE))-6),'csapat-ranglista'!$A:$CC,AV$272,FALSE)/8,VLOOKUP(VLOOKUP($A185,csapatok!$A:$CN,AV$271,FALSE),'csapat-ranglista'!$A:$CC,AV$272,FALSE)/4),0)</f>
        <v>0</v>
      </c>
      <c r="AW185" s="226">
        <f>IFERROR(IF(RIGHT(VLOOKUP($A185,csapatok!$A:$CN,AW$271,FALSE),5)="Csere",VLOOKUP(LEFT(VLOOKUP($A185,csapatok!$A:$CN,AW$271,FALSE),LEN(VLOOKUP($A185,csapatok!$A:$CN,AW$271,FALSE))-6),'csapat-ranglista'!$A:$CC,AW$272,FALSE)/8,VLOOKUP(VLOOKUP($A185,csapatok!$A:$CN,AW$271,FALSE),'csapat-ranglista'!$A:$CC,AW$272,FALSE)/4),0)</f>
        <v>0</v>
      </c>
      <c r="AX185" s="226">
        <f>IFERROR(IF(RIGHT(VLOOKUP($A185,csapatok!$A:$CN,AX$271,FALSE),5)="Csere",VLOOKUP(LEFT(VLOOKUP($A185,csapatok!$A:$CN,AX$271,FALSE),LEN(VLOOKUP($A185,csapatok!$A:$CN,AX$271,FALSE))-6),'csapat-ranglista'!$A:$CC,AX$272,FALSE)/8,VLOOKUP(VLOOKUP($A185,csapatok!$A:$CN,AX$271,FALSE),'csapat-ranglista'!$A:$CC,AX$272,FALSE)/4),0)</f>
        <v>0</v>
      </c>
      <c r="AY185" s="226">
        <f>IFERROR(IF(RIGHT(VLOOKUP($A185,csapatok!$A:$GR,AY$271,FALSE),5)="Csere",VLOOKUP(LEFT(VLOOKUP($A185,csapatok!$A:$GR,AY$271,FALSE),LEN(VLOOKUP($A185,csapatok!$A:$GR,AY$271,FALSE))-6),'csapat-ranglista'!$A:$CC,AY$272,FALSE)/8,VLOOKUP(VLOOKUP($A185,csapatok!$A:$GR,AY$271,FALSE),'csapat-ranglista'!$A:$CC,AY$272,FALSE)/4),0)</f>
        <v>0</v>
      </c>
      <c r="AZ185" s="226">
        <f>IFERROR(IF(RIGHT(VLOOKUP($A185,csapatok!$A:$GR,AZ$271,FALSE),5)="Csere",VLOOKUP(LEFT(VLOOKUP($A185,csapatok!$A:$GR,AZ$271,FALSE),LEN(VLOOKUP($A185,csapatok!$A:$GR,AZ$271,FALSE))-6),'csapat-ranglista'!$A:$CC,AZ$272,FALSE)/8,VLOOKUP(VLOOKUP($A185,csapatok!$A:$GR,AZ$271,FALSE),'csapat-ranglista'!$A:$CC,AZ$272,FALSE)/4),0)</f>
        <v>0</v>
      </c>
      <c r="BA185" s="226">
        <f>IFERROR(IF(RIGHT(VLOOKUP($A185,csapatok!$A:$GR,BA$271,FALSE),5)="Csere",VLOOKUP(LEFT(VLOOKUP($A185,csapatok!$A:$GR,BA$271,FALSE),LEN(VLOOKUP($A185,csapatok!$A:$GR,BA$271,FALSE))-6),'csapat-ranglista'!$A:$CC,BA$272,FALSE)/8,VLOOKUP(VLOOKUP($A185,csapatok!$A:$GR,BA$271,FALSE),'csapat-ranglista'!$A:$CC,BA$272,FALSE)/4),0)</f>
        <v>0</v>
      </c>
      <c r="BB185" s="226">
        <f>IFERROR(IF(RIGHT(VLOOKUP($A185,csapatok!$A:$GR,BB$271,FALSE),5)="Csere",VLOOKUP(LEFT(VLOOKUP($A185,csapatok!$A:$GR,BB$271,FALSE),LEN(VLOOKUP($A185,csapatok!$A:$GR,BB$271,FALSE))-6),'csapat-ranglista'!$A:$CC,BB$272,FALSE)/8,VLOOKUP(VLOOKUP($A185,csapatok!$A:$GR,BB$271,FALSE),'csapat-ranglista'!$A:$CC,BB$272,FALSE)/4),0)</f>
        <v>0</v>
      </c>
      <c r="BC185" s="227">
        <f>versenyek!$ES$11*IFERROR(VLOOKUP(VLOOKUP($A185,versenyek!ER:ET,3,FALSE),szabalyok!$A$16:$B$23,2,FALSE)/4,0)</f>
        <v>0</v>
      </c>
      <c r="BD185" s="227">
        <f>versenyek!$EV$11*IFERROR(VLOOKUP(VLOOKUP($A185,versenyek!EU:EW,3,FALSE),szabalyok!$A$16:$B$23,2,FALSE)/4,0)</f>
        <v>0</v>
      </c>
      <c r="BE185" s="226">
        <f>IFERROR(IF(RIGHT(VLOOKUP($A185,csapatok!$A:$GR,BE$271,FALSE),5)="Csere",VLOOKUP(LEFT(VLOOKUP($A185,csapatok!$A:$GR,BE$271,FALSE),LEN(VLOOKUP($A185,csapatok!$A:$GR,BE$271,FALSE))-6),'csapat-ranglista'!$A:$CC,BE$272,FALSE)/8,VLOOKUP(VLOOKUP($A185,csapatok!$A:$GR,BE$271,FALSE),'csapat-ranglista'!$A:$CC,BE$272,FALSE)/4),0)</f>
        <v>0</v>
      </c>
      <c r="BF185" s="226">
        <f>IFERROR(IF(RIGHT(VLOOKUP($A185,csapatok!$A:$GR,BF$271,FALSE),5)="Csere",VLOOKUP(LEFT(VLOOKUP($A185,csapatok!$A:$GR,BF$271,FALSE),LEN(VLOOKUP($A185,csapatok!$A:$GR,BF$271,FALSE))-6),'csapat-ranglista'!$A:$CC,BF$272,FALSE)/8,VLOOKUP(VLOOKUP($A185,csapatok!$A:$GR,BF$271,FALSE),'csapat-ranglista'!$A:$CC,BF$272,FALSE)/4),0)</f>
        <v>0</v>
      </c>
      <c r="BG185" s="226">
        <f>IFERROR(IF(RIGHT(VLOOKUP($A185,csapatok!$A:$GR,BG$271,FALSE),5)="Csere",VLOOKUP(LEFT(VLOOKUP($A185,csapatok!$A:$GR,BG$271,FALSE),LEN(VLOOKUP($A185,csapatok!$A:$GR,BG$271,FALSE))-6),'csapat-ranglista'!$A:$CC,BG$272,FALSE)/8,VLOOKUP(VLOOKUP($A185,csapatok!$A:$GR,BG$271,FALSE),'csapat-ranglista'!$A:$CC,BG$272,FALSE)/4),0)</f>
        <v>0</v>
      </c>
      <c r="BH185" s="226">
        <f>IFERROR(IF(RIGHT(VLOOKUP($A185,csapatok!$A:$GR,BH$271,FALSE),5)="Csere",VLOOKUP(LEFT(VLOOKUP($A185,csapatok!$A:$GR,BH$271,FALSE),LEN(VLOOKUP($A185,csapatok!$A:$GR,BH$271,FALSE))-6),'csapat-ranglista'!$A:$CC,BH$272,FALSE)/8,VLOOKUP(VLOOKUP($A185,csapatok!$A:$GR,BH$271,FALSE),'csapat-ranglista'!$A:$CC,BH$272,FALSE)/4),0)</f>
        <v>0</v>
      </c>
      <c r="BI185" s="226">
        <f>IFERROR(IF(RIGHT(VLOOKUP($A185,csapatok!$A:$GR,BI$271,FALSE),5)="Csere",VLOOKUP(LEFT(VLOOKUP($A185,csapatok!$A:$GR,BI$271,FALSE),LEN(VLOOKUP($A185,csapatok!$A:$GR,BI$271,FALSE))-6),'csapat-ranglista'!$A:$CC,BI$272,FALSE)/8,VLOOKUP(VLOOKUP($A185,csapatok!$A:$GR,BI$271,FALSE),'csapat-ranglista'!$A:$CC,BI$272,FALSE)/4),0)</f>
        <v>0</v>
      </c>
      <c r="BJ185" s="226">
        <f>IFERROR(IF(RIGHT(VLOOKUP($A185,csapatok!$A:$GR,BJ$271,FALSE),5)="Csere",VLOOKUP(LEFT(VLOOKUP($A185,csapatok!$A:$GR,BJ$271,FALSE),LEN(VLOOKUP($A185,csapatok!$A:$GR,BJ$271,FALSE))-6),'csapat-ranglista'!$A:$CC,BJ$272,FALSE)/8,VLOOKUP(VLOOKUP($A185,csapatok!$A:$GR,BJ$271,FALSE),'csapat-ranglista'!$A:$CC,BJ$272,FALSE)/4),0)</f>
        <v>0</v>
      </c>
      <c r="BK185" s="226">
        <f>IFERROR(IF(RIGHT(VLOOKUP($A185,csapatok!$A:$GR,BK$271,FALSE),5)="Csere",VLOOKUP(LEFT(VLOOKUP($A185,csapatok!$A:$GR,BK$271,FALSE),LEN(VLOOKUP($A185,csapatok!$A:$GR,BK$271,FALSE))-6),'csapat-ranglista'!$A:$CC,BK$272,FALSE)/8,VLOOKUP(VLOOKUP($A185,csapatok!$A:$GR,BK$271,FALSE),'csapat-ranglista'!$A:$CC,BK$272,FALSE)/4),0)</f>
        <v>0</v>
      </c>
      <c r="BL185" s="226">
        <f>IFERROR(IF(RIGHT(VLOOKUP($A185,csapatok!$A:$GR,BL$271,FALSE),5)="Csere",VLOOKUP(LEFT(VLOOKUP($A185,csapatok!$A:$GR,BL$271,FALSE),LEN(VLOOKUP($A185,csapatok!$A:$GR,BL$271,FALSE))-6),'csapat-ranglista'!$A:$CC,BL$272,FALSE)/8,VLOOKUP(VLOOKUP($A185,csapatok!$A:$GR,BL$271,FALSE),'csapat-ranglista'!$A:$CC,BL$272,FALSE)/4),0)</f>
        <v>0</v>
      </c>
      <c r="BM185" s="226">
        <f>IFERROR(IF(RIGHT(VLOOKUP($A185,csapatok!$A:$GR,BM$271,FALSE),5)="Csere",VLOOKUP(LEFT(VLOOKUP($A185,csapatok!$A:$GR,BM$271,FALSE),LEN(VLOOKUP($A185,csapatok!$A:$GR,BM$271,FALSE))-6),'csapat-ranglista'!$A:$CC,BM$272,FALSE)/8,VLOOKUP(VLOOKUP($A185,csapatok!$A:$GR,BM$271,FALSE),'csapat-ranglista'!$A:$CC,BM$272,FALSE)/4),0)</f>
        <v>0</v>
      </c>
      <c r="BN185" s="226">
        <f>IFERROR(IF(RIGHT(VLOOKUP($A185,csapatok!$A:$GR,BN$271,FALSE),5)="Csere",VLOOKUP(LEFT(VLOOKUP($A185,csapatok!$A:$GR,BN$271,FALSE),LEN(VLOOKUP($A185,csapatok!$A:$GR,BN$271,FALSE))-6),'csapat-ranglista'!$A:$CC,BN$272,FALSE)/8,VLOOKUP(VLOOKUP($A185,csapatok!$A:$GR,BN$271,FALSE),'csapat-ranglista'!$A:$CC,BN$272,FALSE)/4),0)</f>
        <v>0</v>
      </c>
      <c r="BO185" s="226">
        <f>IFERROR(IF(RIGHT(VLOOKUP($A185,csapatok!$A:$GR,BO$271,FALSE),5)="Csere",VLOOKUP(LEFT(VLOOKUP($A185,csapatok!$A:$GR,BO$271,FALSE),LEN(VLOOKUP($A185,csapatok!$A:$GR,BO$271,FALSE))-6),'csapat-ranglista'!$A:$CC,BO$272,FALSE)/8,VLOOKUP(VLOOKUP($A185,csapatok!$A:$GR,BO$271,FALSE),'csapat-ranglista'!$A:$CC,BO$272,FALSE)/4),0)</f>
        <v>0</v>
      </c>
      <c r="BP185" s="226">
        <f>IFERROR(IF(RIGHT(VLOOKUP($A185,csapatok!$A:$GR,BP$271,FALSE),5)="Csere",VLOOKUP(LEFT(VLOOKUP($A185,csapatok!$A:$GR,BP$271,FALSE),LEN(VLOOKUP($A185,csapatok!$A:$GR,BP$271,FALSE))-6),'csapat-ranglista'!$A:$CC,BP$272,FALSE)/8,VLOOKUP(VLOOKUP($A185,csapatok!$A:$GR,BP$271,FALSE),'csapat-ranglista'!$A:$CC,BP$272,FALSE)/4),0)</f>
        <v>0</v>
      </c>
      <c r="BQ185" s="226">
        <f>IFERROR(IF(RIGHT(VLOOKUP($A185,csapatok!$A:$GR,BQ$271,FALSE),5)="Csere",VLOOKUP(LEFT(VLOOKUP($A185,csapatok!$A:$GR,BQ$271,FALSE),LEN(VLOOKUP($A185,csapatok!$A:$GR,BQ$271,FALSE))-6),'csapat-ranglista'!$A:$CC,BQ$272,FALSE)/8,VLOOKUP(VLOOKUP($A185,csapatok!$A:$GR,BQ$271,FALSE),'csapat-ranglista'!$A:$CC,BQ$272,FALSE)/4),0)</f>
        <v>0</v>
      </c>
      <c r="BR185" s="226">
        <f>IFERROR(IF(RIGHT(VLOOKUP($A185,csapatok!$A:$GR,BR$271,FALSE),5)="Csere",VLOOKUP(LEFT(VLOOKUP($A185,csapatok!$A:$GR,BR$271,FALSE),LEN(VLOOKUP($A185,csapatok!$A:$GR,BR$271,FALSE))-6),'csapat-ranglista'!$A:$CC,BR$272,FALSE)/8,VLOOKUP(VLOOKUP($A185,csapatok!$A:$GR,BR$271,FALSE),'csapat-ranglista'!$A:$CC,BR$272,FALSE)/4),0)</f>
        <v>0</v>
      </c>
      <c r="BS185" s="226">
        <f>IFERROR(IF(RIGHT(VLOOKUP($A185,csapatok!$A:$GR,BS$271,FALSE),5)="Csere",VLOOKUP(LEFT(VLOOKUP($A185,csapatok!$A:$GR,BS$271,FALSE),LEN(VLOOKUP($A185,csapatok!$A:$GR,BS$271,FALSE))-6),'csapat-ranglista'!$A:$CC,BS$272,FALSE)/8,VLOOKUP(VLOOKUP($A185,csapatok!$A:$GR,BS$271,FALSE),'csapat-ranglista'!$A:$CC,BS$272,FALSE)/4),0)</f>
        <v>0</v>
      </c>
      <c r="BT185" s="226">
        <f>IFERROR(IF(RIGHT(VLOOKUP($A185,csapatok!$A:$GR,BT$271,FALSE),5)="Csere",VLOOKUP(LEFT(VLOOKUP($A185,csapatok!$A:$GR,BT$271,FALSE),LEN(VLOOKUP($A185,csapatok!$A:$GR,BT$271,FALSE))-6),'csapat-ranglista'!$A:$CC,BT$272,FALSE)/8,VLOOKUP(VLOOKUP($A185,csapatok!$A:$GR,BT$271,FALSE),'csapat-ranglista'!$A:$CC,BT$272,FALSE)/4),0)</f>
        <v>0</v>
      </c>
      <c r="BU185" s="226">
        <f>IFERROR(IF(RIGHT(VLOOKUP($A185,csapatok!$A:$GR,BU$271,FALSE),5)="Csere",VLOOKUP(LEFT(VLOOKUP($A185,csapatok!$A:$GR,BU$271,FALSE),LEN(VLOOKUP($A185,csapatok!$A:$GR,BU$271,FALSE))-6),'csapat-ranglista'!$A:$CC,BU$272,FALSE)/8,VLOOKUP(VLOOKUP($A185,csapatok!$A:$GR,BU$271,FALSE),'csapat-ranglista'!$A:$CC,BU$272,FALSE)/4),0)</f>
        <v>0</v>
      </c>
      <c r="BV185" s="226">
        <f>IFERROR(IF(RIGHT(VLOOKUP($A185,csapatok!$A:$GR,BV$271,FALSE),5)="Csere",VLOOKUP(LEFT(VLOOKUP($A185,csapatok!$A:$GR,BV$271,FALSE),LEN(VLOOKUP($A185,csapatok!$A:$GR,BV$271,FALSE))-6),'csapat-ranglista'!$A:$CC,BV$272,FALSE)/8,VLOOKUP(VLOOKUP($A185,csapatok!$A:$GR,BV$271,FALSE),'csapat-ranglista'!$A:$CC,BV$272,FALSE)/4),0)</f>
        <v>0</v>
      </c>
      <c r="BW185" s="226">
        <f>IFERROR(IF(RIGHT(VLOOKUP($A185,csapatok!$A:$GR,BW$271,FALSE),5)="Csere",VLOOKUP(LEFT(VLOOKUP($A185,csapatok!$A:$GR,BW$271,FALSE),LEN(VLOOKUP($A185,csapatok!$A:$GR,BW$271,FALSE))-6),'csapat-ranglista'!$A:$CC,BW$272,FALSE)/8,VLOOKUP(VLOOKUP($A185,csapatok!$A:$GR,BW$271,FALSE),'csapat-ranglista'!$A:$CC,BW$272,FALSE)/4),0)</f>
        <v>0</v>
      </c>
      <c r="BX185" s="226">
        <f>IFERROR(IF(RIGHT(VLOOKUP($A185,csapatok!$A:$GR,BX$271,FALSE),5)="Csere",VLOOKUP(LEFT(VLOOKUP($A185,csapatok!$A:$GR,BX$271,FALSE),LEN(VLOOKUP($A185,csapatok!$A:$GR,BX$271,FALSE))-6),'csapat-ranglista'!$A:$CC,BX$272,FALSE)/8,VLOOKUP(VLOOKUP($A185,csapatok!$A:$GR,BX$271,FALSE),'csapat-ranglista'!$A:$CC,BX$272,FALSE)/4),0)</f>
        <v>0</v>
      </c>
      <c r="BY185" s="226">
        <f>IFERROR(IF(RIGHT(VLOOKUP($A185,csapatok!$A:$GR,BY$271,FALSE),5)="Csere",VLOOKUP(LEFT(VLOOKUP($A185,csapatok!$A:$GR,BY$271,FALSE),LEN(VLOOKUP($A185,csapatok!$A:$GR,BY$271,FALSE))-6),'csapat-ranglista'!$A:$CC,BY$272,FALSE)/8,VLOOKUP(VLOOKUP($A185,csapatok!$A:$GR,BY$271,FALSE),'csapat-ranglista'!$A:$CC,BY$272,FALSE)/4),0)</f>
        <v>0</v>
      </c>
      <c r="BZ185" s="226">
        <f>IFERROR(IF(RIGHT(VLOOKUP($A185,csapatok!$A:$GR,BZ$271,FALSE),5)="Csere",VLOOKUP(LEFT(VLOOKUP($A185,csapatok!$A:$GR,BZ$271,FALSE),LEN(VLOOKUP($A185,csapatok!$A:$GR,BZ$271,FALSE))-6),'csapat-ranglista'!$A:$CC,BZ$272,FALSE)/8,VLOOKUP(VLOOKUP($A185,csapatok!$A:$GR,BZ$271,FALSE),'csapat-ranglista'!$A:$CC,BZ$272,FALSE)/4),0)</f>
        <v>0</v>
      </c>
      <c r="CA185" s="226">
        <f>IFERROR(IF(RIGHT(VLOOKUP($A185,csapatok!$A:$GR,CA$271,FALSE),5)="Csere",VLOOKUP(LEFT(VLOOKUP($A185,csapatok!$A:$GR,CA$271,FALSE),LEN(VLOOKUP($A185,csapatok!$A:$GR,CA$271,FALSE))-6),'csapat-ranglista'!$A:$CC,CA$272,FALSE)/8,VLOOKUP(VLOOKUP($A185,csapatok!$A:$GR,CA$271,FALSE),'csapat-ranglista'!$A:$CC,CA$272,FALSE)/4),0)</f>
        <v>0</v>
      </c>
      <c r="CB185" s="226">
        <f>IFERROR(IF(RIGHT(VLOOKUP($A185,csapatok!$A:$GR,CB$271,FALSE),5)="Csere",VLOOKUP(LEFT(VLOOKUP($A185,csapatok!$A:$GR,CB$271,FALSE),LEN(VLOOKUP($A185,csapatok!$A:$GR,CB$271,FALSE))-6),'csapat-ranglista'!$A:$CC,CB$272,FALSE)/8,VLOOKUP(VLOOKUP($A185,csapatok!$A:$GR,CB$271,FALSE),'csapat-ranglista'!$A:$CC,CB$272,FALSE)/4),0)</f>
        <v>0</v>
      </c>
      <c r="CC185" s="226">
        <f>IFERROR(IF(RIGHT(VLOOKUP($A185,csapatok!$A:$GR,CC$271,FALSE),5)="Csere",VLOOKUP(LEFT(VLOOKUP($A185,csapatok!$A:$GR,CC$271,FALSE),LEN(VLOOKUP($A185,csapatok!$A:$GR,CC$271,FALSE))-6),'csapat-ranglista'!$A:$CC,CC$272,FALSE)/8,VLOOKUP(VLOOKUP($A185,csapatok!$A:$GR,CC$271,FALSE),'csapat-ranglista'!$A:$CC,CC$272,FALSE)/4),0)</f>
        <v>0</v>
      </c>
      <c r="CD185" s="226">
        <f>IFERROR(IF(RIGHT(VLOOKUP($A185,csapatok!$A:$GR,CD$271,FALSE),5)="Csere",VLOOKUP(LEFT(VLOOKUP($A185,csapatok!$A:$GR,CD$271,FALSE),LEN(VLOOKUP($A185,csapatok!$A:$GR,CD$271,FALSE))-6),'csapat-ranglista'!$A:$CC,CD$272,FALSE)/8,VLOOKUP(VLOOKUP($A185,csapatok!$A:$GR,CD$271,FALSE),'csapat-ranglista'!$A:$CC,CD$272,FALSE)/4),0)</f>
        <v>0</v>
      </c>
      <c r="CE185" s="226">
        <f>IFERROR(IF(RIGHT(VLOOKUP($A185,csapatok!$A:$GR,CE$271,FALSE),5)="Csere",VLOOKUP(LEFT(VLOOKUP($A185,csapatok!$A:$GR,CE$271,FALSE),LEN(VLOOKUP($A185,csapatok!$A:$GR,CE$271,FALSE))-6),'csapat-ranglista'!$A:$CC,CE$272,FALSE)/8,VLOOKUP(VLOOKUP($A185,csapatok!$A:$GR,CE$271,FALSE),'csapat-ranglista'!$A:$CC,CE$272,FALSE)/4),0)</f>
        <v>0</v>
      </c>
      <c r="CF185" s="226">
        <f>IFERROR(IF(RIGHT(VLOOKUP($A185,csapatok!$A:$GR,CF$271,FALSE),5)="Csere",VLOOKUP(LEFT(VLOOKUP($A185,csapatok!$A:$GR,CF$271,FALSE),LEN(VLOOKUP($A185,csapatok!$A:$GR,CF$271,FALSE))-6),'csapat-ranglista'!$A:$CC,CF$272,FALSE)/8,VLOOKUP(VLOOKUP($A185,csapatok!$A:$GR,CF$271,FALSE),'csapat-ranglista'!$A:$CC,CF$272,FALSE)/4),0)</f>
        <v>0</v>
      </c>
      <c r="CG185" s="226">
        <f>IFERROR(IF(RIGHT(VLOOKUP($A185,csapatok!$A:$GR,CG$271,FALSE),5)="Csere",VLOOKUP(LEFT(VLOOKUP($A185,csapatok!$A:$GR,CG$271,FALSE),LEN(VLOOKUP($A185,csapatok!$A:$GR,CG$271,FALSE))-6),'csapat-ranglista'!$A:$CC,CG$272,FALSE)/8,VLOOKUP(VLOOKUP($A185,csapatok!$A:$GR,CG$271,FALSE),'csapat-ranglista'!$A:$CC,CG$272,FALSE)/4),0)</f>
        <v>0</v>
      </c>
      <c r="CH185" s="226">
        <f>IFERROR(IF(RIGHT(VLOOKUP($A185,csapatok!$A:$GR,CH$271,FALSE),5)="Csere",VLOOKUP(LEFT(VLOOKUP($A185,csapatok!$A:$GR,CH$271,FALSE),LEN(VLOOKUP($A185,csapatok!$A:$GR,CH$271,FALSE))-6),'csapat-ranglista'!$A:$CC,CH$272,FALSE)/8,VLOOKUP(VLOOKUP($A185,csapatok!$A:$GR,CH$271,FALSE),'csapat-ranglista'!$A:$CC,CH$272,FALSE)/4),0)</f>
        <v>0</v>
      </c>
      <c r="CI185" s="226">
        <f>IFERROR(IF(RIGHT(VLOOKUP($A185,csapatok!$A:$GR,CI$271,FALSE),5)="Csere",VLOOKUP(LEFT(VLOOKUP($A185,csapatok!$A:$GR,CI$271,FALSE),LEN(VLOOKUP($A185,csapatok!$A:$GR,CI$271,FALSE))-6),'csapat-ranglista'!$A:$CC,CI$272,FALSE)/8,VLOOKUP(VLOOKUP($A185,csapatok!$A:$GR,CI$271,FALSE),'csapat-ranglista'!$A:$CC,CI$272,FALSE)/4),0)</f>
        <v>0</v>
      </c>
      <c r="CJ185" s="227">
        <f>versenyek!$IQ$11*IFERROR(VLOOKUP(VLOOKUP($A185,versenyek!IP:IR,3,FALSE),szabalyok!$A$16:$B$23,2,FALSE)/4,0)</f>
        <v>0</v>
      </c>
      <c r="CK185" s="227">
        <f>versenyek!$IT$11*IFERROR(VLOOKUP(VLOOKUP($A185,versenyek!IS:IU,3,FALSE),szabalyok!$A$16:$B$23,2,FALSE)/4,0)</f>
        <v>0</v>
      </c>
      <c r="CL185" s="226"/>
      <c r="CM185" s="250">
        <f t="shared" si="6"/>
        <v>0</v>
      </c>
    </row>
    <row r="186" spans="1:91">
      <c r="A186" s="32" t="s">
        <v>38</v>
      </c>
      <c r="B186" s="2">
        <v>25968</v>
      </c>
      <c r="C186" s="133" t="str">
        <f>IF(B186=0,"",IF(B186&lt;$C$1,"felnőtt","ifi"))</f>
        <v>felnőtt</v>
      </c>
      <c r="D186" s="32" t="s">
        <v>9</v>
      </c>
      <c r="E186" s="47">
        <v>0</v>
      </c>
      <c r="F186" s="32">
        <v>0</v>
      </c>
      <c r="G186" s="32">
        <v>0</v>
      </c>
      <c r="H186" s="32">
        <v>0</v>
      </c>
      <c r="I186" s="32">
        <v>0</v>
      </c>
      <c r="J186" s="32">
        <v>0</v>
      </c>
      <c r="K186" s="32">
        <v>0</v>
      </c>
      <c r="L186" s="32">
        <v>0</v>
      </c>
      <c r="M186" s="32">
        <v>0</v>
      </c>
      <c r="N186" s="32">
        <v>0</v>
      </c>
      <c r="O186" s="32">
        <v>0</v>
      </c>
      <c r="P186" s="32">
        <v>0</v>
      </c>
      <c r="Q186" s="32">
        <v>0</v>
      </c>
      <c r="R186" s="32">
        <v>0</v>
      </c>
      <c r="S186" s="32">
        <v>0</v>
      </c>
      <c r="T186" s="32">
        <v>0</v>
      </c>
      <c r="U186" s="32">
        <v>0</v>
      </c>
      <c r="V186" s="32">
        <v>0</v>
      </c>
      <c r="W186" s="32">
        <v>0</v>
      </c>
      <c r="X186" s="32">
        <f>IFERROR(IF(RIGHT(VLOOKUP($A186,csapatok!$A:$BL,X$271,FALSE),5)="Csere",VLOOKUP(LEFT(VLOOKUP($A186,csapatok!$A:$BL,X$271,FALSE),LEN(VLOOKUP($A186,csapatok!$A:$BL,X$271,FALSE))-6),'csapat-ranglista'!$A:$CC,X$272,FALSE)/8,VLOOKUP(VLOOKUP($A186,csapatok!$A:$BL,X$271,FALSE),'csapat-ranglista'!$A:$CC,X$272,FALSE)/4),0)</f>
        <v>0</v>
      </c>
      <c r="Y186" s="32">
        <f>IFERROR(IF(RIGHT(VLOOKUP($A186,csapatok!$A:$BL,Y$271,FALSE),5)="Csere",VLOOKUP(LEFT(VLOOKUP($A186,csapatok!$A:$BL,Y$271,FALSE),LEN(VLOOKUP($A186,csapatok!$A:$BL,Y$271,FALSE))-6),'csapat-ranglista'!$A:$CC,Y$272,FALSE)/8,VLOOKUP(VLOOKUP($A186,csapatok!$A:$BL,Y$271,FALSE),'csapat-ranglista'!$A:$CC,Y$272,FALSE)/4),0)</f>
        <v>0</v>
      </c>
      <c r="Z186" s="32">
        <f>IFERROR(IF(RIGHT(VLOOKUP($A186,csapatok!$A:$BL,Z$271,FALSE),5)="Csere",VLOOKUP(LEFT(VLOOKUP($A186,csapatok!$A:$BL,Z$271,FALSE),LEN(VLOOKUP($A186,csapatok!$A:$BL,Z$271,FALSE))-6),'csapat-ranglista'!$A:$CC,Z$272,FALSE)/8,VLOOKUP(VLOOKUP($A186,csapatok!$A:$BL,Z$271,FALSE),'csapat-ranglista'!$A:$CC,Z$272,FALSE)/4),0)</f>
        <v>0</v>
      </c>
      <c r="AA186" s="32">
        <f>IFERROR(IF(RIGHT(VLOOKUP($A186,csapatok!$A:$BL,AA$271,FALSE),5)="Csere",VLOOKUP(LEFT(VLOOKUP($A186,csapatok!$A:$BL,AA$271,FALSE),LEN(VLOOKUP($A186,csapatok!$A:$BL,AA$271,FALSE))-6),'csapat-ranglista'!$A:$CC,AA$272,FALSE)/8,VLOOKUP(VLOOKUP($A186,csapatok!$A:$BL,AA$271,FALSE),'csapat-ranglista'!$A:$CC,AA$272,FALSE)/4),0)</f>
        <v>0</v>
      </c>
      <c r="AB186" s="226">
        <f>IFERROR(IF(RIGHT(VLOOKUP($A186,csapatok!$A:$BL,AB$271,FALSE),5)="Csere",VLOOKUP(LEFT(VLOOKUP($A186,csapatok!$A:$BL,AB$271,FALSE),LEN(VLOOKUP($A186,csapatok!$A:$BL,AB$271,FALSE))-6),'csapat-ranglista'!$A:$CC,AB$272,FALSE)/8,VLOOKUP(VLOOKUP($A186,csapatok!$A:$BL,AB$271,FALSE),'csapat-ranglista'!$A:$CC,AB$272,FALSE)/4),0)</f>
        <v>0</v>
      </c>
      <c r="AC186" s="226">
        <f>IFERROR(IF(RIGHT(VLOOKUP($A186,csapatok!$A:$BL,AC$271,FALSE),5)="Csere",VLOOKUP(LEFT(VLOOKUP($A186,csapatok!$A:$BL,AC$271,FALSE),LEN(VLOOKUP($A186,csapatok!$A:$BL,AC$271,FALSE))-6),'csapat-ranglista'!$A:$CC,AC$272,FALSE)/8,VLOOKUP(VLOOKUP($A186,csapatok!$A:$BL,AC$271,FALSE),'csapat-ranglista'!$A:$CC,AC$272,FALSE)/4),0)</f>
        <v>0</v>
      </c>
      <c r="AD186" s="226">
        <f>IFERROR(IF(RIGHT(VLOOKUP($A186,csapatok!$A:$BL,AD$271,FALSE),5)="Csere",VLOOKUP(LEFT(VLOOKUP($A186,csapatok!$A:$BL,AD$271,FALSE),LEN(VLOOKUP($A186,csapatok!$A:$BL,AD$271,FALSE))-6),'csapat-ranglista'!$A:$CC,AD$272,FALSE)/8,VLOOKUP(VLOOKUP($A186,csapatok!$A:$BL,AD$271,FALSE),'csapat-ranglista'!$A:$CC,AD$272,FALSE)/4),0)</f>
        <v>0</v>
      </c>
      <c r="AE186" s="226">
        <f>IFERROR(IF(RIGHT(VLOOKUP($A186,csapatok!$A:$BL,AE$271,FALSE),5)="Csere",VLOOKUP(LEFT(VLOOKUP($A186,csapatok!$A:$BL,AE$271,FALSE),LEN(VLOOKUP($A186,csapatok!$A:$BL,AE$271,FALSE))-6),'csapat-ranglista'!$A:$CC,AE$272,FALSE)/8,VLOOKUP(VLOOKUP($A186,csapatok!$A:$BL,AE$271,FALSE),'csapat-ranglista'!$A:$CC,AE$272,FALSE)/4),0)</f>
        <v>0</v>
      </c>
      <c r="AF186" s="226">
        <f>IFERROR(IF(RIGHT(VLOOKUP($A186,csapatok!$A:$BL,AF$271,FALSE),5)="Csere",VLOOKUP(LEFT(VLOOKUP($A186,csapatok!$A:$BL,AF$271,FALSE),LEN(VLOOKUP($A186,csapatok!$A:$BL,AF$271,FALSE))-6),'csapat-ranglista'!$A:$CC,AF$272,FALSE)/8,VLOOKUP(VLOOKUP($A186,csapatok!$A:$BL,AF$271,FALSE),'csapat-ranglista'!$A:$CC,AF$272,FALSE)/4),0)</f>
        <v>0</v>
      </c>
      <c r="AG186" s="226">
        <f>IFERROR(IF(RIGHT(VLOOKUP($A186,csapatok!$A:$BL,AG$271,FALSE),5)="Csere",VLOOKUP(LEFT(VLOOKUP($A186,csapatok!$A:$BL,AG$271,FALSE),LEN(VLOOKUP($A186,csapatok!$A:$BL,AG$271,FALSE))-6),'csapat-ranglista'!$A:$CC,AG$272,FALSE)/8,VLOOKUP(VLOOKUP($A186,csapatok!$A:$BL,AG$271,FALSE),'csapat-ranglista'!$A:$CC,AG$272,FALSE)/4),0)</f>
        <v>0</v>
      </c>
      <c r="AH186" s="226">
        <f>IFERROR(IF(RIGHT(VLOOKUP($A186,csapatok!$A:$BL,AH$271,FALSE),5)="Csere",VLOOKUP(LEFT(VLOOKUP($A186,csapatok!$A:$BL,AH$271,FALSE),LEN(VLOOKUP($A186,csapatok!$A:$BL,AH$271,FALSE))-6),'csapat-ranglista'!$A:$CC,AH$272,FALSE)/8,VLOOKUP(VLOOKUP($A186,csapatok!$A:$BL,AH$271,FALSE),'csapat-ranglista'!$A:$CC,AH$272,FALSE)/4),0)</f>
        <v>0</v>
      </c>
      <c r="AI186" s="226">
        <f>IFERROR(IF(RIGHT(VLOOKUP($A186,csapatok!$A:$BL,AI$271,FALSE),5)="Csere",VLOOKUP(LEFT(VLOOKUP($A186,csapatok!$A:$BL,AI$271,FALSE),LEN(VLOOKUP($A186,csapatok!$A:$BL,AI$271,FALSE))-6),'csapat-ranglista'!$A:$CC,AI$272,FALSE)/8,VLOOKUP(VLOOKUP($A186,csapatok!$A:$BL,AI$271,FALSE),'csapat-ranglista'!$A:$CC,AI$272,FALSE)/4),0)</f>
        <v>0</v>
      </c>
      <c r="AJ186" s="226">
        <f>IFERROR(IF(RIGHT(VLOOKUP($A186,csapatok!$A:$BL,AJ$271,FALSE),5)="Csere",VLOOKUP(LEFT(VLOOKUP($A186,csapatok!$A:$BL,AJ$271,FALSE),LEN(VLOOKUP($A186,csapatok!$A:$BL,AJ$271,FALSE))-6),'csapat-ranglista'!$A:$CC,AJ$272,FALSE)/8,VLOOKUP(VLOOKUP($A186,csapatok!$A:$BL,AJ$271,FALSE),'csapat-ranglista'!$A:$CC,AJ$272,FALSE)/2),0)</f>
        <v>0</v>
      </c>
      <c r="AK186" s="226">
        <f>IFERROR(IF(RIGHT(VLOOKUP($A186,csapatok!$A:$CN,AK$271,FALSE),5)="Csere",VLOOKUP(LEFT(VLOOKUP($A186,csapatok!$A:$CN,AK$271,FALSE),LEN(VLOOKUP($A186,csapatok!$A:$CN,AK$271,FALSE))-6),'csapat-ranglista'!$A:$CC,AK$272,FALSE)/8,VLOOKUP(VLOOKUP($A186,csapatok!$A:$CN,AK$271,FALSE),'csapat-ranglista'!$A:$CC,AK$272,FALSE)/4),0)</f>
        <v>0</v>
      </c>
      <c r="AL186" s="226">
        <f>IFERROR(IF(RIGHT(VLOOKUP($A186,csapatok!$A:$CN,AL$271,FALSE),5)="Csere",VLOOKUP(LEFT(VLOOKUP($A186,csapatok!$A:$CN,AL$271,FALSE),LEN(VLOOKUP($A186,csapatok!$A:$CN,AL$271,FALSE))-6),'csapat-ranglista'!$A:$CC,AL$272,FALSE)/8,VLOOKUP(VLOOKUP($A186,csapatok!$A:$CN,AL$271,FALSE),'csapat-ranglista'!$A:$CC,AL$272,FALSE)/4),0)</f>
        <v>0</v>
      </c>
      <c r="AM186" s="226">
        <f>IFERROR(IF(RIGHT(VLOOKUP($A186,csapatok!$A:$CN,AM$271,FALSE),5)="Csere",VLOOKUP(LEFT(VLOOKUP($A186,csapatok!$A:$CN,AM$271,FALSE),LEN(VLOOKUP($A186,csapatok!$A:$CN,AM$271,FALSE))-6),'csapat-ranglista'!$A:$CC,AM$272,FALSE)/8,VLOOKUP(VLOOKUP($A186,csapatok!$A:$CN,AM$271,FALSE),'csapat-ranglista'!$A:$CC,AM$272,FALSE)/4),0)</f>
        <v>0</v>
      </c>
      <c r="AN186" s="226">
        <f>IFERROR(IF(RIGHT(VLOOKUP($A186,csapatok!$A:$CN,AN$271,FALSE),5)="Csere",VLOOKUP(LEFT(VLOOKUP($A186,csapatok!$A:$CN,AN$271,FALSE),LEN(VLOOKUP($A186,csapatok!$A:$CN,AN$271,FALSE))-6),'csapat-ranglista'!$A:$CC,AN$272,FALSE)/8,VLOOKUP(VLOOKUP($A186,csapatok!$A:$CN,AN$271,FALSE),'csapat-ranglista'!$A:$CC,AN$272,FALSE)/4),0)</f>
        <v>0</v>
      </c>
      <c r="AO186" s="226">
        <f>IFERROR(IF(RIGHT(VLOOKUP($A186,csapatok!$A:$CN,AO$271,FALSE),5)="Csere",VLOOKUP(LEFT(VLOOKUP($A186,csapatok!$A:$CN,AO$271,FALSE),LEN(VLOOKUP($A186,csapatok!$A:$CN,AO$271,FALSE))-6),'csapat-ranglista'!$A:$CC,AO$272,FALSE)/8,VLOOKUP(VLOOKUP($A186,csapatok!$A:$CN,AO$271,FALSE),'csapat-ranglista'!$A:$CC,AO$272,FALSE)/4),0)</f>
        <v>0</v>
      </c>
      <c r="AP186" s="226">
        <f>IFERROR(IF(RIGHT(VLOOKUP($A186,csapatok!$A:$CN,AP$271,FALSE),5)="Csere",VLOOKUP(LEFT(VLOOKUP($A186,csapatok!$A:$CN,AP$271,FALSE),LEN(VLOOKUP($A186,csapatok!$A:$CN,AP$271,FALSE))-6),'csapat-ranglista'!$A:$CC,AP$272,FALSE)/8,VLOOKUP(VLOOKUP($A186,csapatok!$A:$CN,AP$271,FALSE),'csapat-ranglista'!$A:$CC,AP$272,FALSE)/4),0)</f>
        <v>0</v>
      </c>
      <c r="AQ186" s="226">
        <f>IFERROR(IF(RIGHT(VLOOKUP($A186,csapatok!$A:$CN,AQ$271,FALSE),5)="Csere",VLOOKUP(LEFT(VLOOKUP($A186,csapatok!$A:$CN,AQ$271,FALSE),LEN(VLOOKUP($A186,csapatok!$A:$CN,AQ$271,FALSE))-6),'csapat-ranglista'!$A:$CC,AQ$272,FALSE)/8,VLOOKUP(VLOOKUP($A186,csapatok!$A:$CN,AQ$271,FALSE),'csapat-ranglista'!$A:$CC,AQ$272,FALSE)/4),0)</f>
        <v>0</v>
      </c>
      <c r="AR186" s="226">
        <f>IFERROR(IF(RIGHT(VLOOKUP($A186,csapatok!$A:$CN,AR$271,FALSE),5)="Csere",VLOOKUP(LEFT(VLOOKUP($A186,csapatok!$A:$CN,AR$271,FALSE),LEN(VLOOKUP($A186,csapatok!$A:$CN,AR$271,FALSE))-6),'csapat-ranglista'!$A:$CC,AR$272,FALSE)/8,VLOOKUP(VLOOKUP($A186,csapatok!$A:$CN,AR$271,FALSE),'csapat-ranglista'!$A:$CC,AR$272,FALSE)/4),0)</f>
        <v>0</v>
      </c>
      <c r="AS186" s="226">
        <f>IFERROR(IF(RIGHT(VLOOKUP($A186,csapatok!$A:$CN,AS$271,FALSE),5)="Csere",VLOOKUP(LEFT(VLOOKUP($A186,csapatok!$A:$CN,AS$271,FALSE),LEN(VLOOKUP($A186,csapatok!$A:$CN,AS$271,FALSE))-6),'csapat-ranglista'!$A:$CC,AS$272,FALSE)/8,VLOOKUP(VLOOKUP($A186,csapatok!$A:$CN,AS$271,FALSE),'csapat-ranglista'!$A:$CC,AS$272,FALSE)/4),0)</f>
        <v>0</v>
      </c>
      <c r="AT186" s="226">
        <f>IFERROR(IF(RIGHT(VLOOKUP($A186,csapatok!$A:$CN,AT$271,FALSE),5)="Csere",VLOOKUP(LEFT(VLOOKUP($A186,csapatok!$A:$CN,AT$271,FALSE),LEN(VLOOKUP($A186,csapatok!$A:$CN,AT$271,FALSE))-6),'csapat-ranglista'!$A:$CC,AT$272,FALSE)/8,VLOOKUP(VLOOKUP($A186,csapatok!$A:$CN,AT$271,FALSE),'csapat-ranglista'!$A:$CC,AT$272,FALSE)/4),0)</f>
        <v>0</v>
      </c>
      <c r="AU186" s="226">
        <f>IFERROR(IF(RIGHT(VLOOKUP($A186,csapatok!$A:$CN,AU$271,FALSE),5)="Csere",VLOOKUP(LEFT(VLOOKUP($A186,csapatok!$A:$CN,AU$271,FALSE),LEN(VLOOKUP($A186,csapatok!$A:$CN,AU$271,FALSE))-6),'csapat-ranglista'!$A:$CC,AU$272,FALSE)/8,VLOOKUP(VLOOKUP($A186,csapatok!$A:$CN,AU$271,FALSE),'csapat-ranglista'!$A:$CC,AU$272,FALSE)/4),0)</f>
        <v>0</v>
      </c>
      <c r="AV186" s="226">
        <f>IFERROR(IF(RIGHT(VLOOKUP($A186,csapatok!$A:$CN,AV$271,FALSE),5)="Csere",VLOOKUP(LEFT(VLOOKUP($A186,csapatok!$A:$CN,AV$271,FALSE),LEN(VLOOKUP($A186,csapatok!$A:$CN,AV$271,FALSE))-6),'csapat-ranglista'!$A:$CC,AV$272,FALSE)/8,VLOOKUP(VLOOKUP($A186,csapatok!$A:$CN,AV$271,FALSE),'csapat-ranglista'!$A:$CC,AV$272,FALSE)/4),0)</f>
        <v>0</v>
      </c>
      <c r="AW186" s="226">
        <f>IFERROR(IF(RIGHT(VLOOKUP($A186,csapatok!$A:$CN,AW$271,FALSE),5)="Csere",VLOOKUP(LEFT(VLOOKUP($A186,csapatok!$A:$CN,AW$271,FALSE),LEN(VLOOKUP($A186,csapatok!$A:$CN,AW$271,FALSE))-6),'csapat-ranglista'!$A:$CC,AW$272,FALSE)/8,VLOOKUP(VLOOKUP($A186,csapatok!$A:$CN,AW$271,FALSE),'csapat-ranglista'!$A:$CC,AW$272,FALSE)/4),0)</f>
        <v>0</v>
      </c>
      <c r="AX186" s="226">
        <f>IFERROR(IF(RIGHT(VLOOKUP($A186,csapatok!$A:$CN,AX$271,FALSE),5)="Csere",VLOOKUP(LEFT(VLOOKUP($A186,csapatok!$A:$CN,AX$271,FALSE),LEN(VLOOKUP($A186,csapatok!$A:$CN,AX$271,FALSE))-6),'csapat-ranglista'!$A:$CC,AX$272,FALSE)/8,VLOOKUP(VLOOKUP($A186,csapatok!$A:$CN,AX$271,FALSE),'csapat-ranglista'!$A:$CC,AX$272,FALSE)/4),0)</f>
        <v>0</v>
      </c>
      <c r="AY186" s="226">
        <f>IFERROR(IF(RIGHT(VLOOKUP($A186,csapatok!$A:$GR,AY$271,FALSE),5)="Csere",VLOOKUP(LEFT(VLOOKUP($A186,csapatok!$A:$GR,AY$271,FALSE),LEN(VLOOKUP($A186,csapatok!$A:$GR,AY$271,FALSE))-6),'csapat-ranglista'!$A:$CC,AY$272,FALSE)/8,VLOOKUP(VLOOKUP($A186,csapatok!$A:$GR,AY$271,FALSE),'csapat-ranglista'!$A:$CC,AY$272,FALSE)/4),0)</f>
        <v>0</v>
      </c>
      <c r="AZ186" s="226">
        <f>IFERROR(IF(RIGHT(VLOOKUP($A186,csapatok!$A:$GR,AZ$271,FALSE),5)="Csere",VLOOKUP(LEFT(VLOOKUP($A186,csapatok!$A:$GR,AZ$271,FALSE),LEN(VLOOKUP($A186,csapatok!$A:$GR,AZ$271,FALSE))-6),'csapat-ranglista'!$A:$CC,AZ$272,FALSE)/8,VLOOKUP(VLOOKUP($A186,csapatok!$A:$GR,AZ$271,FALSE),'csapat-ranglista'!$A:$CC,AZ$272,FALSE)/4),0)</f>
        <v>0</v>
      </c>
      <c r="BA186" s="226">
        <f>IFERROR(IF(RIGHT(VLOOKUP($A186,csapatok!$A:$GR,BA$271,FALSE),5)="Csere",VLOOKUP(LEFT(VLOOKUP($A186,csapatok!$A:$GR,BA$271,FALSE),LEN(VLOOKUP($A186,csapatok!$A:$GR,BA$271,FALSE))-6),'csapat-ranglista'!$A:$CC,BA$272,FALSE)/8,VLOOKUP(VLOOKUP($A186,csapatok!$A:$GR,BA$271,FALSE),'csapat-ranglista'!$A:$CC,BA$272,FALSE)/4),0)</f>
        <v>0</v>
      </c>
      <c r="BB186" s="226">
        <f>IFERROR(IF(RIGHT(VLOOKUP($A186,csapatok!$A:$GR,BB$271,FALSE),5)="Csere",VLOOKUP(LEFT(VLOOKUP($A186,csapatok!$A:$GR,BB$271,FALSE),LEN(VLOOKUP($A186,csapatok!$A:$GR,BB$271,FALSE))-6),'csapat-ranglista'!$A:$CC,BB$272,FALSE)/8,VLOOKUP(VLOOKUP($A186,csapatok!$A:$GR,BB$271,FALSE),'csapat-ranglista'!$A:$CC,BB$272,FALSE)/4),0)</f>
        <v>0</v>
      </c>
      <c r="BC186" s="227">
        <f>versenyek!$ES$11*IFERROR(VLOOKUP(VLOOKUP($A186,versenyek!ER:ET,3,FALSE),szabalyok!$A$16:$B$23,2,FALSE)/4,0)</f>
        <v>0</v>
      </c>
      <c r="BD186" s="227">
        <f>versenyek!$EV$11*IFERROR(VLOOKUP(VLOOKUP($A186,versenyek!EU:EW,3,FALSE),szabalyok!$A$16:$B$23,2,FALSE)/4,0)</f>
        <v>0</v>
      </c>
      <c r="BE186" s="226">
        <f>IFERROR(IF(RIGHT(VLOOKUP($A186,csapatok!$A:$GR,BE$271,FALSE),5)="Csere",VLOOKUP(LEFT(VLOOKUP($A186,csapatok!$A:$GR,BE$271,FALSE),LEN(VLOOKUP($A186,csapatok!$A:$GR,BE$271,FALSE))-6),'csapat-ranglista'!$A:$CC,BE$272,FALSE)/8,VLOOKUP(VLOOKUP($A186,csapatok!$A:$GR,BE$271,FALSE),'csapat-ranglista'!$A:$CC,BE$272,FALSE)/4),0)</f>
        <v>0</v>
      </c>
      <c r="BF186" s="226">
        <f>IFERROR(IF(RIGHT(VLOOKUP($A186,csapatok!$A:$GR,BF$271,FALSE),5)="Csere",VLOOKUP(LEFT(VLOOKUP($A186,csapatok!$A:$GR,BF$271,FALSE),LEN(VLOOKUP($A186,csapatok!$A:$GR,BF$271,FALSE))-6),'csapat-ranglista'!$A:$CC,BF$272,FALSE)/8,VLOOKUP(VLOOKUP($A186,csapatok!$A:$GR,BF$271,FALSE),'csapat-ranglista'!$A:$CC,BF$272,FALSE)/4),0)</f>
        <v>0</v>
      </c>
      <c r="BG186" s="226">
        <f>IFERROR(IF(RIGHT(VLOOKUP($A186,csapatok!$A:$GR,BG$271,FALSE),5)="Csere",VLOOKUP(LEFT(VLOOKUP($A186,csapatok!$A:$GR,BG$271,FALSE),LEN(VLOOKUP($A186,csapatok!$A:$GR,BG$271,FALSE))-6),'csapat-ranglista'!$A:$CC,BG$272,FALSE)/8,VLOOKUP(VLOOKUP($A186,csapatok!$A:$GR,BG$271,FALSE),'csapat-ranglista'!$A:$CC,BG$272,FALSE)/4),0)</f>
        <v>0</v>
      </c>
      <c r="BH186" s="226">
        <f>IFERROR(IF(RIGHT(VLOOKUP($A186,csapatok!$A:$GR,BH$271,FALSE),5)="Csere",VLOOKUP(LEFT(VLOOKUP($A186,csapatok!$A:$GR,BH$271,FALSE),LEN(VLOOKUP($A186,csapatok!$A:$GR,BH$271,FALSE))-6),'csapat-ranglista'!$A:$CC,BH$272,FALSE)/8,VLOOKUP(VLOOKUP($A186,csapatok!$A:$GR,BH$271,FALSE),'csapat-ranglista'!$A:$CC,BH$272,FALSE)/4),0)</f>
        <v>0</v>
      </c>
      <c r="BI186" s="226">
        <f>IFERROR(IF(RIGHT(VLOOKUP($A186,csapatok!$A:$GR,BI$271,FALSE),5)="Csere",VLOOKUP(LEFT(VLOOKUP($A186,csapatok!$A:$GR,BI$271,FALSE),LEN(VLOOKUP($A186,csapatok!$A:$GR,BI$271,FALSE))-6),'csapat-ranglista'!$A:$CC,BI$272,FALSE)/8,VLOOKUP(VLOOKUP($A186,csapatok!$A:$GR,BI$271,FALSE),'csapat-ranglista'!$A:$CC,BI$272,FALSE)/4),0)</f>
        <v>0</v>
      </c>
      <c r="BJ186" s="226">
        <f>IFERROR(IF(RIGHT(VLOOKUP($A186,csapatok!$A:$GR,BJ$271,FALSE),5)="Csere",VLOOKUP(LEFT(VLOOKUP($A186,csapatok!$A:$GR,BJ$271,FALSE),LEN(VLOOKUP($A186,csapatok!$A:$GR,BJ$271,FALSE))-6),'csapat-ranglista'!$A:$CC,BJ$272,FALSE)/8,VLOOKUP(VLOOKUP($A186,csapatok!$A:$GR,BJ$271,FALSE),'csapat-ranglista'!$A:$CC,BJ$272,FALSE)/4),0)</f>
        <v>0</v>
      </c>
      <c r="BK186" s="226">
        <f>IFERROR(IF(RIGHT(VLOOKUP($A186,csapatok!$A:$GR,BK$271,FALSE),5)="Csere",VLOOKUP(LEFT(VLOOKUP($A186,csapatok!$A:$GR,BK$271,FALSE),LEN(VLOOKUP($A186,csapatok!$A:$GR,BK$271,FALSE))-6),'csapat-ranglista'!$A:$CC,BK$272,FALSE)/8,VLOOKUP(VLOOKUP($A186,csapatok!$A:$GR,BK$271,FALSE),'csapat-ranglista'!$A:$CC,BK$272,FALSE)/4),0)</f>
        <v>0</v>
      </c>
      <c r="BL186" s="226">
        <f>IFERROR(IF(RIGHT(VLOOKUP($A186,csapatok!$A:$GR,BL$271,FALSE),5)="Csere",VLOOKUP(LEFT(VLOOKUP($A186,csapatok!$A:$GR,BL$271,FALSE),LEN(VLOOKUP($A186,csapatok!$A:$GR,BL$271,FALSE))-6),'csapat-ranglista'!$A:$CC,BL$272,FALSE)/8,VLOOKUP(VLOOKUP($A186,csapatok!$A:$GR,BL$271,FALSE),'csapat-ranglista'!$A:$CC,BL$272,FALSE)/4),0)</f>
        <v>0</v>
      </c>
      <c r="BM186" s="226">
        <f>IFERROR(IF(RIGHT(VLOOKUP($A186,csapatok!$A:$GR,BM$271,FALSE),5)="Csere",VLOOKUP(LEFT(VLOOKUP($A186,csapatok!$A:$GR,BM$271,FALSE),LEN(VLOOKUP($A186,csapatok!$A:$GR,BM$271,FALSE))-6),'csapat-ranglista'!$A:$CC,BM$272,FALSE)/8,VLOOKUP(VLOOKUP($A186,csapatok!$A:$GR,BM$271,FALSE),'csapat-ranglista'!$A:$CC,BM$272,FALSE)/4),0)</f>
        <v>0</v>
      </c>
      <c r="BN186" s="226">
        <f>IFERROR(IF(RIGHT(VLOOKUP($A186,csapatok!$A:$GR,BN$271,FALSE),5)="Csere",VLOOKUP(LEFT(VLOOKUP($A186,csapatok!$A:$GR,BN$271,FALSE),LEN(VLOOKUP($A186,csapatok!$A:$GR,BN$271,FALSE))-6),'csapat-ranglista'!$A:$CC,BN$272,FALSE)/8,VLOOKUP(VLOOKUP($A186,csapatok!$A:$GR,BN$271,FALSE),'csapat-ranglista'!$A:$CC,BN$272,FALSE)/4),0)</f>
        <v>0</v>
      </c>
      <c r="BO186" s="226">
        <f>IFERROR(IF(RIGHT(VLOOKUP($A186,csapatok!$A:$GR,BO$271,FALSE),5)="Csere",VLOOKUP(LEFT(VLOOKUP($A186,csapatok!$A:$GR,BO$271,FALSE),LEN(VLOOKUP($A186,csapatok!$A:$GR,BO$271,FALSE))-6),'csapat-ranglista'!$A:$CC,BO$272,FALSE)/8,VLOOKUP(VLOOKUP($A186,csapatok!$A:$GR,BO$271,FALSE),'csapat-ranglista'!$A:$CC,BO$272,FALSE)/4),0)</f>
        <v>0</v>
      </c>
      <c r="BP186" s="226">
        <f>IFERROR(IF(RIGHT(VLOOKUP($A186,csapatok!$A:$GR,BP$271,FALSE),5)="Csere",VLOOKUP(LEFT(VLOOKUP($A186,csapatok!$A:$GR,BP$271,FALSE),LEN(VLOOKUP($A186,csapatok!$A:$GR,BP$271,FALSE))-6),'csapat-ranglista'!$A:$CC,BP$272,FALSE)/8,VLOOKUP(VLOOKUP($A186,csapatok!$A:$GR,BP$271,FALSE),'csapat-ranglista'!$A:$CC,BP$272,FALSE)/4),0)</f>
        <v>0</v>
      </c>
      <c r="BQ186" s="226">
        <f>IFERROR(IF(RIGHT(VLOOKUP($A186,csapatok!$A:$GR,BQ$271,FALSE),5)="Csere",VLOOKUP(LEFT(VLOOKUP($A186,csapatok!$A:$GR,BQ$271,FALSE),LEN(VLOOKUP($A186,csapatok!$A:$GR,BQ$271,FALSE))-6),'csapat-ranglista'!$A:$CC,BQ$272,FALSE)/8,VLOOKUP(VLOOKUP($A186,csapatok!$A:$GR,BQ$271,FALSE),'csapat-ranglista'!$A:$CC,BQ$272,FALSE)/4),0)</f>
        <v>0</v>
      </c>
      <c r="BR186" s="226">
        <f>IFERROR(IF(RIGHT(VLOOKUP($A186,csapatok!$A:$GR,BR$271,FALSE),5)="Csere",VLOOKUP(LEFT(VLOOKUP($A186,csapatok!$A:$GR,BR$271,FALSE),LEN(VLOOKUP($A186,csapatok!$A:$GR,BR$271,FALSE))-6),'csapat-ranglista'!$A:$CC,BR$272,FALSE)/8,VLOOKUP(VLOOKUP($A186,csapatok!$A:$GR,BR$271,FALSE),'csapat-ranglista'!$A:$CC,BR$272,FALSE)/4),0)</f>
        <v>0</v>
      </c>
      <c r="BS186" s="226">
        <f>IFERROR(IF(RIGHT(VLOOKUP($A186,csapatok!$A:$GR,BS$271,FALSE),5)="Csere",VLOOKUP(LEFT(VLOOKUP($A186,csapatok!$A:$GR,BS$271,FALSE),LEN(VLOOKUP($A186,csapatok!$A:$GR,BS$271,FALSE))-6),'csapat-ranglista'!$A:$CC,BS$272,FALSE)/8,VLOOKUP(VLOOKUP($A186,csapatok!$A:$GR,BS$271,FALSE),'csapat-ranglista'!$A:$CC,BS$272,FALSE)/4),0)</f>
        <v>0</v>
      </c>
      <c r="BT186" s="226">
        <f>IFERROR(IF(RIGHT(VLOOKUP($A186,csapatok!$A:$GR,BT$271,FALSE),5)="Csere",VLOOKUP(LEFT(VLOOKUP($A186,csapatok!$A:$GR,BT$271,FALSE),LEN(VLOOKUP($A186,csapatok!$A:$GR,BT$271,FALSE))-6),'csapat-ranglista'!$A:$CC,BT$272,FALSE)/8,VLOOKUP(VLOOKUP($A186,csapatok!$A:$GR,BT$271,FALSE),'csapat-ranglista'!$A:$CC,BT$272,FALSE)/4),0)</f>
        <v>0</v>
      </c>
      <c r="BU186" s="226">
        <f>IFERROR(IF(RIGHT(VLOOKUP($A186,csapatok!$A:$GR,BU$271,FALSE),5)="Csere",VLOOKUP(LEFT(VLOOKUP($A186,csapatok!$A:$GR,BU$271,FALSE),LEN(VLOOKUP($A186,csapatok!$A:$GR,BU$271,FALSE))-6),'csapat-ranglista'!$A:$CC,BU$272,FALSE)/8,VLOOKUP(VLOOKUP($A186,csapatok!$A:$GR,BU$271,FALSE),'csapat-ranglista'!$A:$CC,BU$272,FALSE)/4),0)</f>
        <v>0</v>
      </c>
      <c r="BV186" s="226">
        <f>IFERROR(IF(RIGHT(VLOOKUP($A186,csapatok!$A:$GR,BV$271,FALSE),5)="Csere",VLOOKUP(LEFT(VLOOKUP($A186,csapatok!$A:$GR,BV$271,FALSE),LEN(VLOOKUP($A186,csapatok!$A:$GR,BV$271,FALSE))-6),'csapat-ranglista'!$A:$CC,BV$272,FALSE)/8,VLOOKUP(VLOOKUP($A186,csapatok!$A:$GR,BV$271,FALSE),'csapat-ranglista'!$A:$CC,BV$272,FALSE)/4),0)</f>
        <v>0</v>
      </c>
      <c r="BW186" s="226">
        <f>IFERROR(IF(RIGHT(VLOOKUP($A186,csapatok!$A:$GR,BW$271,FALSE),5)="Csere",VLOOKUP(LEFT(VLOOKUP($A186,csapatok!$A:$GR,BW$271,FALSE),LEN(VLOOKUP($A186,csapatok!$A:$GR,BW$271,FALSE))-6),'csapat-ranglista'!$A:$CC,BW$272,FALSE)/8,VLOOKUP(VLOOKUP($A186,csapatok!$A:$GR,BW$271,FALSE),'csapat-ranglista'!$A:$CC,BW$272,FALSE)/4),0)</f>
        <v>0</v>
      </c>
      <c r="BX186" s="226">
        <f>IFERROR(IF(RIGHT(VLOOKUP($A186,csapatok!$A:$GR,BX$271,FALSE),5)="Csere",VLOOKUP(LEFT(VLOOKUP($A186,csapatok!$A:$GR,BX$271,FALSE),LEN(VLOOKUP($A186,csapatok!$A:$GR,BX$271,FALSE))-6),'csapat-ranglista'!$A:$CC,BX$272,FALSE)/8,VLOOKUP(VLOOKUP($A186,csapatok!$A:$GR,BX$271,FALSE),'csapat-ranglista'!$A:$CC,BX$272,FALSE)/4),0)</f>
        <v>0</v>
      </c>
      <c r="BY186" s="226">
        <f>IFERROR(IF(RIGHT(VLOOKUP($A186,csapatok!$A:$GR,BY$271,FALSE),5)="Csere",VLOOKUP(LEFT(VLOOKUP($A186,csapatok!$A:$GR,BY$271,FALSE),LEN(VLOOKUP($A186,csapatok!$A:$GR,BY$271,FALSE))-6),'csapat-ranglista'!$A:$CC,BY$272,FALSE)/8,VLOOKUP(VLOOKUP($A186,csapatok!$A:$GR,BY$271,FALSE),'csapat-ranglista'!$A:$CC,BY$272,FALSE)/4),0)</f>
        <v>0</v>
      </c>
      <c r="BZ186" s="226">
        <f>IFERROR(IF(RIGHT(VLOOKUP($A186,csapatok!$A:$GR,BZ$271,FALSE),5)="Csere",VLOOKUP(LEFT(VLOOKUP($A186,csapatok!$A:$GR,BZ$271,FALSE),LEN(VLOOKUP($A186,csapatok!$A:$GR,BZ$271,FALSE))-6),'csapat-ranglista'!$A:$CC,BZ$272,FALSE)/8,VLOOKUP(VLOOKUP($A186,csapatok!$A:$GR,BZ$271,FALSE),'csapat-ranglista'!$A:$CC,BZ$272,FALSE)/4),0)</f>
        <v>0</v>
      </c>
      <c r="CA186" s="226">
        <f>IFERROR(IF(RIGHT(VLOOKUP($A186,csapatok!$A:$GR,CA$271,FALSE),5)="Csere",VLOOKUP(LEFT(VLOOKUP($A186,csapatok!$A:$GR,CA$271,FALSE),LEN(VLOOKUP($A186,csapatok!$A:$GR,CA$271,FALSE))-6),'csapat-ranglista'!$A:$CC,CA$272,FALSE)/8,VLOOKUP(VLOOKUP($A186,csapatok!$A:$GR,CA$271,FALSE),'csapat-ranglista'!$A:$CC,CA$272,FALSE)/4),0)</f>
        <v>0</v>
      </c>
      <c r="CB186" s="226">
        <f>IFERROR(IF(RIGHT(VLOOKUP($A186,csapatok!$A:$GR,CB$271,FALSE),5)="Csere",VLOOKUP(LEFT(VLOOKUP($A186,csapatok!$A:$GR,CB$271,FALSE),LEN(VLOOKUP($A186,csapatok!$A:$GR,CB$271,FALSE))-6),'csapat-ranglista'!$A:$CC,CB$272,FALSE)/8,VLOOKUP(VLOOKUP($A186,csapatok!$A:$GR,CB$271,FALSE),'csapat-ranglista'!$A:$CC,CB$272,FALSE)/4),0)</f>
        <v>0</v>
      </c>
      <c r="CC186" s="226">
        <f>IFERROR(IF(RIGHT(VLOOKUP($A186,csapatok!$A:$GR,CC$271,FALSE),5)="Csere",VLOOKUP(LEFT(VLOOKUP($A186,csapatok!$A:$GR,CC$271,FALSE),LEN(VLOOKUP($A186,csapatok!$A:$GR,CC$271,FALSE))-6),'csapat-ranglista'!$A:$CC,CC$272,FALSE)/8,VLOOKUP(VLOOKUP($A186,csapatok!$A:$GR,CC$271,FALSE),'csapat-ranglista'!$A:$CC,CC$272,FALSE)/4),0)</f>
        <v>0</v>
      </c>
      <c r="CD186" s="226">
        <f>IFERROR(IF(RIGHT(VLOOKUP($A186,csapatok!$A:$GR,CD$271,FALSE),5)="Csere",VLOOKUP(LEFT(VLOOKUP($A186,csapatok!$A:$GR,CD$271,FALSE),LEN(VLOOKUP($A186,csapatok!$A:$GR,CD$271,FALSE))-6),'csapat-ranglista'!$A:$CC,CD$272,FALSE)/8,VLOOKUP(VLOOKUP($A186,csapatok!$A:$GR,CD$271,FALSE),'csapat-ranglista'!$A:$CC,CD$272,FALSE)/4),0)</f>
        <v>0</v>
      </c>
      <c r="CE186" s="226">
        <f>IFERROR(IF(RIGHT(VLOOKUP($A186,csapatok!$A:$GR,CE$271,FALSE),5)="Csere",VLOOKUP(LEFT(VLOOKUP($A186,csapatok!$A:$GR,CE$271,FALSE),LEN(VLOOKUP($A186,csapatok!$A:$GR,CE$271,FALSE))-6),'csapat-ranglista'!$A:$CC,CE$272,FALSE)/8,VLOOKUP(VLOOKUP($A186,csapatok!$A:$GR,CE$271,FALSE),'csapat-ranglista'!$A:$CC,CE$272,FALSE)/4),0)</f>
        <v>0</v>
      </c>
      <c r="CF186" s="226">
        <f>IFERROR(IF(RIGHT(VLOOKUP($A186,csapatok!$A:$GR,CF$271,FALSE),5)="Csere",VLOOKUP(LEFT(VLOOKUP($A186,csapatok!$A:$GR,CF$271,FALSE),LEN(VLOOKUP($A186,csapatok!$A:$GR,CF$271,FALSE))-6),'csapat-ranglista'!$A:$CC,CF$272,FALSE)/8,VLOOKUP(VLOOKUP($A186,csapatok!$A:$GR,CF$271,FALSE),'csapat-ranglista'!$A:$CC,CF$272,FALSE)/4),0)</f>
        <v>0</v>
      </c>
      <c r="CG186" s="226">
        <f>IFERROR(IF(RIGHT(VLOOKUP($A186,csapatok!$A:$GR,CG$271,FALSE),5)="Csere",VLOOKUP(LEFT(VLOOKUP($A186,csapatok!$A:$GR,CG$271,FALSE),LEN(VLOOKUP($A186,csapatok!$A:$GR,CG$271,FALSE))-6),'csapat-ranglista'!$A:$CC,CG$272,FALSE)/8,VLOOKUP(VLOOKUP($A186,csapatok!$A:$GR,CG$271,FALSE),'csapat-ranglista'!$A:$CC,CG$272,FALSE)/4),0)</f>
        <v>0</v>
      </c>
      <c r="CH186" s="226">
        <f>IFERROR(IF(RIGHT(VLOOKUP($A186,csapatok!$A:$GR,CH$271,FALSE),5)="Csere",VLOOKUP(LEFT(VLOOKUP($A186,csapatok!$A:$GR,CH$271,FALSE),LEN(VLOOKUP($A186,csapatok!$A:$GR,CH$271,FALSE))-6),'csapat-ranglista'!$A:$CC,CH$272,FALSE)/8,VLOOKUP(VLOOKUP($A186,csapatok!$A:$GR,CH$271,FALSE),'csapat-ranglista'!$A:$CC,CH$272,FALSE)/4),0)</f>
        <v>0</v>
      </c>
      <c r="CI186" s="226">
        <f>IFERROR(IF(RIGHT(VLOOKUP($A186,csapatok!$A:$GR,CI$271,FALSE),5)="Csere",VLOOKUP(LEFT(VLOOKUP($A186,csapatok!$A:$GR,CI$271,FALSE),LEN(VLOOKUP($A186,csapatok!$A:$GR,CI$271,FALSE))-6),'csapat-ranglista'!$A:$CC,CI$272,FALSE)/8,VLOOKUP(VLOOKUP($A186,csapatok!$A:$GR,CI$271,FALSE),'csapat-ranglista'!$A:$CC,CI$272,FALSE)/4),0)</f>
        <v>0</v>
      </c>
      <c r="CJ186" s="227">
        <f>versenyek!$IQ$11*IFERROR(VLOOKUP(VLOOKUP($A186,versenyek!IP:IR,3,FALSE),szabalyok!$A$16:$B$23,2,FALSE)/4,0)</f>
        <v>0</v>
      </c>
      <c r="CK186" s="227">
        <f>versenyek!$IT$11*IFERROR(VLOOKUP(VLOOKUP($A186,versenyek!IS:IU,3,FALSE),szabalyok!$A$16:$B$23,2,FALSE)/4,0)</f>
        <v>0</v>
      </c>
      <c r="CL186" s="226"/>
      <c r="CM186" s="250">
        <f t="shared" si="6"/>
        <v>0</v>
      </c>
    </row>
    <row r="187" spans="1:91">
      <c r="A187" s="32" t="s">
        <v>132</v>
      </c>
      <c r="B187" s="2">
        <v>28237</v>
      </c>
      <c r="C187" s="133" t="str">
        <f>IF(B187=0,"",IF(B187&lt;$C$1,"felnőtt","ifi"))</f>
        <v>felnőtt</v>
      </c>
      <c r="D187" s="32" t="s">
        <v>9</v>
      </c>
      <c r="E187" s="47">
        <v>10</v>
      </c>
      <c r="F187" s="32">
        <v>0</v>
      </c>
      <c r="G187" s="32">
        <v>0</v>
      </c>
      <c r="H187" s="32">
        <v>0</v>
      </c>
      <c r="I187" s="32">
        <v>0</v>
      </c>
      <c r="J187" s="32">
        <v>0</v>
      </c>
      <c r="K187" s="32">
        <v>0</v>
      </c>
      <c r="L187" s="32">
        <v>0.47990977106662713</v>
      </c>
      <c r="M187" s="32">
        <v>0</v>
      </c>
      <c r="N187" s="32">
        <v>4.3071353149220641</v>
      </c>
      <c r="O187" s="32">
        <v>0</v>
      </c>
      <c r="P187" s="32">
        <v>0</v>
      </c>
      <c r="Q187" s="32">
        <v>0</v>
      </c>
      <c r="R187" s="32">
        <v>0</v>
      </c>
      <c r="S187" s="32">
        <v>0</v>
      </c>
      <c r="T187" s="32">
        <v>0</v>
      </c>
      <c r="U187" s="32">
        <v>0</v>
      </c>
      <c r="V187" s="32">
        <v>0</v>
      </c>
      <c r="W187" s="32">
        <v>0</v>
      </c>
      <c r="X187" s="32">
        <f>IFERROR(IF(RIGHT(VLOOKUP($A187,csapatok!$A:$BL,X$271,FALSE),5)="Csere",VLOOKUP(LEFT(VLOOKUP($A187,csapatok!$A:$BL,X$271,FALSE),LEN(VLOOKUP($A187,csapatok!$A:$BL,X$271,FALSE))-6),'csapat-ranglista'!$A:$CC,X$272,FALSE)/8,VLOOKUP(VLOOKUP($A187,csapatok!$A:$BL,X$271,FALSE),'csapat-ranglista'!$A:$CC,X$272,FALSE)/4),0)</f>
        <v>0</v>
      </c>
      <c r="Y187" s="32">
        <f>IFERROR(IF(RIGHT(VLOOKUP($A187,csapatok!$A:$BL,Y$271,FALSE),5)="Csere",VLOOKUP(LEFT(VLOOKUP($A187,csapatok!$A:$BL,Y$271,FALSE),LEN(VLOOKUP($A187,csapatok!$A:$BL,Y$271,FALSE))-6),'csapat-ranglista'!$A:$CC,Y$272,FALSE)/8,VLOOKUP(VLOOKUP($A187,csapatok!$A:$BL,Y$271,FALSE),'csapat-ranglista'!$A:$CC,Y$272,FALSE)/4),0)</f>
        <v>0</v>
      </c>
      <c r="Z187" s="32">
        <f>IFERROR(IF(RIGHT(VLOOKUP($A187,csapatok!$A:$BL,Z$271,FALSE),5)="Csere",VLOOKUP(LEFT(VLOOKUP($A187,csapatok!$A:$BL,Z$271,FALSE),LEN(VLOOKUP($A187,csapatok!$A:$BL,Z$271,FALSE))-6),'csapat-ranglista'!$A:$CC,Z$272,FALSE)/8,VLOOKUP(VLOOKUP($A187,csapatok!$A:$BL,Z$271,FALSE),'csapat-ranglista'!$A:$CC,Z$272,FALSE)/4),0)</f>
        <v>0</v>
      </c>
      <c r="AA187" s="32">
        <f>IFERROR(IF(RIGHT(VLOOKUP($A187,csapatok!$A:$BL,AA$271,FALSE),5)="Csere",VLOOKUP(LEFT(VLOOKUP($A187,csapatok!$A:$BL,AA$271,FALSE),LEN(VLOOKUP($A187,csapatok!$A:$BL,AA$271,FALSE))-6),'csapat-ranglista'!$A:$CC,AA$272,FALSE)/8,VLOOKUP(VLOOKUP($A187,csapatok!$A:$BL,AA$271,FALSE),'csapat-ranglista'!$A:$CC,AA$272,FALSE)/4),0)</f>
        <v>0</v>
      </c>
      <c r="AB187" s="226">
        <f>IFERROR(IF(RIGHT(VLOOKUP($A187,csapatok!$A:$BL,AB$271,FALSE),5)="Csere",VLOOKUP(LEFT(VLOOKUP($A187,csapatok!$A:$BL,AB$271,FALSE),LEN(VLOOKUP($A187,csapatok!$A:$BL,AB$271,FALSE))-6),'csapat-ranglista'!$A:$CC,AB$272,FALSE)/8,VLOOKUP(VLOOKUP($A187,csapatok!$A:$BL,AB$271,FALSE),'csapat-ranglista'!$A:$CC,AB$272,FALSE)/4),0)</f>
        <v>0</v>
      </c>
      <c r="AC187" s="226">
        <f>IFERROR(IF(RIGHT(VLOOKUP($A187,csapatok!$A:$BL,AC$271,FALSE),5)="Csere",VLOOKUP(LEFT(VLOOKUP($A187,csapatok!$A:$BL,AC$271,FALSE),LEN(VLOOKUP($A187,csapatok!$A:$BL,AC$271,FALSE))-6),'csapat-ranglista'!$A:$CC,AC$272,FALSE)/8,VLOOKUP(VLOOKUP($A187,csapatok!$A:$BL,AC$271,FALSE),'csapat-ranglista'!$A:$CC,AC$272,FALSE)/4),0)</f>
        <v>0</v>
      </c>
      <c r="AD187" s="226">
        <f>IFERROR(IF(RIGHT(VLOOKUP($A187,csapatok!$A:$BL,AD$271,FALSE),5)="Csere",VLOOKUP(LEFT(VLOOKUP($A187,csapatok!$A:$BL,AD$271,FALSE),LEN(VLOOKUP($A187,csapatok!$A:$BL,AD$271,FALSE))-6),'csapat-ranglista'!$A:$CC,AD$272,FALSE)/8,VLOOKUP(VLOOKUP($A187,csapatok!$A:$BL,AD$271,FALSE),'csapat-ranglista'!$A:$CC,AD$272,FALSE)/4),0)</f>
        <v>0</v>
      </c>
      <c r="AE187" s="226">
        <f>IFERROR(IF(RIGHT(VLOOKUP($A187,csapatok!$A:$BL,AE$271,FALSE),5)="Csere",VLOOKUP(LEFT(VLOOKUP($A187,csapatok!$A:$BL,AE$271,FALSE),LEN(VLOOKUP($A187,csapatok!$A:$BL,AE$271,FALSE))-6),'csapat-ranglista'!$A:$CC,AE$272,FALSE)/8,VLOOKUP(VLOOKUP($A187,csapatok!$A:$BL,AE$271,FALSE),'csapat-ranglista'!$A:$CC,AE$272,FALSE)/4),0)</f>
        <v>0</v>
      </c>
      <c r="AF187" s="226">
        <f>IFERROR(IF(RIGHT(VLOOKUP($A187,csapatok!$A:$BL,AF$271,FALSE),5)="Csere",VLOOKUP(LEFT(VLOOKUP($A187,csapatok!$A:$BL,AF$271,FALSE),LEN(VLOOKUP($A187,csapatok!$A:$BL,AF$271,FALSE))-6),'csapat-ranglista'!$A:$CC,AF$272,FALSE)/8,VLOOKUP(VLOOKUP($A187,csapatok!$A:$BL,AF$271,FALSE),'csapat-ranglista'!$A:$CC,AF$272,FALSE)/4),0)</f>
        <v>0</v>
      </c>
      <c r="AG187" s="226">
        <f>IFERROR(IF(RIGHT(VLOOKUP($A187,csapatok!$A:$BL,AG$271,FALSE),5)="Csere",VLOOKUP(LEFT(VLOOKUP($A187,csapatok!$A:$BL,AG$271,FALSE),LEN(VLOOKUP($A187,csapatok!$A:$BL,AG$271,FALSE))-6),'csapat-ranglista'!$A:$CC,AG$272,FALSE)/8,VLOOKUP(VLOOKUP($A187,csapatok!$A:$BL,AG$271,FALSE),'csapat-ranglista'!$A:$CC,AG$272,FALSE)/4),0)</f>
        <v>0</v>
      </c>
      <c r="AH187" s="226">
        <f>IFERROR(IF(RIGHT(VLOOKUP($A187,csapatok!$A:$BL,AH$271,FALSE),5)="Csere",VLOOKUP(LEFT(VLOOKUP($A187,csapatok!$A:$BL,AH$271,FALSE),LEN(VLOOKUP($A187,csapatok!$A:$BL,AH$271,FALSE))-6),'csapat-ranglista'!$A:$CC,AH$272,FALSE)/8,VLOOKUP(VLOOKUP($A187,csapatok!$A:$BL,AH$271,FALSE),'csapat-ranglista'!$A:$CC,AH$272,FALSE)/4),0)</f>
        <v>0</v>
      </c>
      <c r="AI187" s="226">
        <f>IFERROR(IF(RIGHT(VLOOKUP($A187,csapatok!$A:$BL,AI$271,FALSE),5)="Csere",VLOOKUP(LEFT(VLOOKUP($A187,csapatok!$A:$BL,AI$271,FALSE),LEN(VLOOKUP($A187,csapatok!$A:$BL,AI$271,FALSE))-6),'csapat-ranglista'!$A:$CC,AI$272,FALSE)/8,VLOOKUP(VLOOKUP($A187,csapatok!$A:$BL,AI$271,FALSE),'csapat-ranglista'!$A:$CC,AI$272,FALSE)/4),0)</f>
        <v>0</v>
      </c>
      <c r="AJ187" s="226">
        <f>IFERROR(IF(RIGHT(VLOOKUP($A187,csapatok!$A:$BL,AJ$271,FALSE),5)="Csere",VLOOKUP(LEFT(VLOOKUP($A187,csapatok!$A:$BL,AJ$271,FALSE),LEN(VLOOKUP($A187,csapatok!$A:$BL,AJ$271,FALSE))-6),'csapat-ranglista'!$A:$CC,AJ$272,FALSE)/8,VLOOKUP(VLOOKUP($A187,csapatok!$A:$BL,AJ$271,FALSE),'csapat-ranglista'!$A:$CC,AJ$272,FALSE)/2),0)</f>
        <v>0</v>
      </c>
      <c r="AK187" s="226">
        <f>IFERROR(IF(RIGHT(VLOOKUP($A187,csapatok!$A:$CN,AK$271,FALSE),5)="Csere",VLOOKUP(LEFT(VLOOKUP($A187,csapatok!$A:$CN,AK$271,FALSE),LEN(VLOOKUP($A187,csapatok!$A:$CN,AK$271,FALSE))-6),'csapat-ranglista'!$A:$CC,AK$272,FALSE)/8,VLOOKUP(VLOOKUP($A187,csapatok!$A:$CN,AK$271,FALSE),'csapat-ranglista'!$A:$CC,AK$272,FALSE)/4),0)</f>
        <v>0</v>
      </c>
      <c r="AL187" s="226">
        <f>IFERROR(IF(RIGHT(VLOOKUP($A187,csapatok!$A:$CN,AL$271,FALSE),5)="Csere",VLOOKUP(LEFT(VLOOKUP($A187,csapatok!$A:$CN,AL$271,FALSE),LEN(VLOOKUP($A187,csapatok!$A:$CN,AL$271,FALSE))-6),'csapat-ranglista'!$A:$CC,AL$272,FALSE)/8,VLOOKUP(VLOOKUP($A187,csapatok!$A:$CN,AL$271,FALSE),'csapat-ranglista'!$A:$CC,AL$272,FALSE)/4),0)</f>
        <v>0</v>
      </c>
      <c r="AM187" s="226">
        <f>IFERROR(IF(RIGHT(VLOOKUP($A187,csapatok!$A:$CN,AM$271,FALSE),5)="Csere",VLOOKUP(LEFT(VLOOKUP($A187,csapatok!$A:$CN,AM$271,FALSE),LEN(VLOOKUP($A187,csapatok!$A:$CN,AM$271,FALSE))-6),'csapat-ranglista'!$A:$CC,AM$272,FALSE)/8,VLOOKUP(VLOOKUP($A187,csapatok!$A:$CN,AM$271,FALSE),'csapat-ranglista'!$A:$CC,AM$272,FALSE)/4),0)</f>
        <v>0</v>
      </c>
      <c r="AN187" s="226">
        <f>IFERROR(IF(RIGHT(VLOOKUP($A187,csapatok!$A:$CN,AN$271,FALSE),5)="Csere",VLOOKUP(LEFT(VLOOKUP($A187,csapatok!$A:$CN,AN$271,FALSE),LEN(VLOOKUP($A187,csapatok!$A:$CN,AN$271,FALSE))-6),'csapat-ranglista'!$A:$CC,AN$272,FALSE)/8,VLOOKUP(VLOOKUP($A187,csapatok!$A:$CN,AN$271,FALSE),'csapat-ranglista'!$A:$CC,AN$272,FALSE)/4),0)</f>
        <v>0</v>
      </c>
      <c r="AO187" s="226">
        <f>IFERROR(IF(RIGHT(VLOOKUP($A187,csapatok!$A:$CN,AO$271,FALSE),5)="Csere",VLOOKUP(LEFT(VLOOKUP($A187,csapatok!$A:$CN,AO$271,FALSE),LEN(VLOOKUP($A187,csapatok!$A:$CN,AO$271,FALSE))-6),'csapat-ranglista'!$A:$CC,AO$272,FALSE)/8,VLOOKUP(VLOOKUP($A187,csapatok!$A:$CN,AO$271,FALSE),'csapat-ranglista'!$A:$CC,AO$272,FALSE)/4),0)</f>
        <v>0</v>
      </c>
      <c r="AP187" s="226">
        <f>IFERROR(IF(RIGHT(VLOOKUP($A187,csapatok!$A:$CN,AP$271,FALSE),5)="Csere",VLOOKUP(LEFT(VLOOKUP($A187,csapatok!$A:$CN,AP$271,FALSE),LEN(VLOOKUP($A187,csapatok!$A:$CN,AP$271,FALSE))-6),'csapat-ranglista'!$A:$CC,AP$272,FALSE)/8,VLOOKUP(VLOOKUP($A187,csapatok!$A:$CN,AP$271,FALSE),'csapat-ranglista'!$A:$CC,AP$272,FALSE)/4),0)</f>
        <v>0</v>
      </c>
      <c r="AQ187" s="226">
        <f>IFERROR(IF(RIGHT(VLOOKUP($A187,csapatok!$A:$CN,AQ$271,FALSE),5)="Csere",VLOOKUP(LEFT(VLOOKUP($A187,csapatok!$A:$CN,AQ$271,FALSE),LEN(VLOOKUP($A187,csapatok!$A:$CN,AQ$271,FALSE))-6),'csapat-ranglista'!$A:$CC,AQ$272,FALSE)/8,VLOOKUP(VLOOKUP($A187,csapatok!$A:$CN,AQ$271,FALSE),'csapat-ranglista'!$A:$CC,AQ$272,FALSE)/4),0)</f>
        <v>0</v>
      </c>
      <c r="AR187" s="226">
        <f>IFERROR(IF(RIGHT(VLOOKUP($A187,csapatok!$A:$CN,AR$271,FALSE),5)="Csere",VLOOKUP(LEFT(VLOOKUP($A187,csapatok!$A:$CN,AR$271,FALSE),LEN(VLOOKUP($A187,csapatok!$A:$CN,AR$271,FALSE))-6),'csapat-ranglista'!$A:$CC,AR$272,FALSE)/8,VLOOKUP(VLOOKUP($A187,csapatok!$A:$CN,AR$271,FALSE),'csapat-ranglista'!$A:$CC,AR$272,FALSE)/4),0)</f>
        <v>0</v>
      </c>
      <c r="AS187" s="226">
        <f>IFERROR(IF(RIGHT(VLOOKUP($A187,csapatok!$A:$CN,AS$271,FALSE),5)="Csere",VLOOKUP(LEFT(VLOOKUP($A187,csapatok!$A:$CN,AS$271,FALSE),LEN(VLOOKUP($A187,csapatok!$A:$CN,AS$271,FALSE))-6),'csapat-ranglista'!$A:$CC,AS$272,FALSE)/8,VLOOKUP(VLOOKUP($A187,csapatok!$A:$CN,AS$271,FALSE),'csapat-ranglista'!$A:$CC,AS$272,FALSE)/4),0)</f>
        <v>0</v>
      </c>
      <c r="AT187" s="226">
        <f>IFERROR(IF(RIGHT(VLOOKUP($A187,csapatok!$A:$CN,AT$271,FALSE),5)="Csere",VLOOKUP(LEFT(VLOOKUP($A187,csapatok!$A:$CN,AT$271,FALSE),LEN(VLOOKUP($A187,csapatok!$A:$CN,AT$271,FALSE))-6),'csapat-ranglista'!$A:$CC,AT$272,FALSE)/8,VLOOKUP(VLOOKUP($A187,csapatok!$A:$CN,AT$271,FALSE),'csapat-ranglista'!$A:$CC,AT$272,FALSE)/4),0)</f>
        <v>0</v>
      </c>
      <c r="AU187" s="226">
        <f>IFERROR(IF(RIGHT(VLOOKUP($A187,csapatok!$A:$CN,AU$271,FALSE),5)="Csere",VLOOKUP(LEFT(VLOOKUP($A187,csapatok!$A:$CN,AU$271,FALSE),LEN(VLOOKUP($A187,csapatok!$A:$CN,AU$271,FALSE))-6),'csapat-ranglista'!$A:$CC,AU$272,FALSE)/8,VLOOKUP(VLOOKUP($A187,csapatok!$A:$CN,AU$271,FALSE),'csapat-ranglista'!$A:$CC,AU$272,FALSE)/4),0)</f>
        <v>0</v>
      </c>
      <c r="AV187" s="226">
        <f>IFERROR(IF(RIGHT(VLOOKUP($A187,csapatok!$A:$CN,AV$271,FALSE),5)="Csere",VLOOKUP(LEFT(VLOOKUP($A187,csapatok!$A:$CN,AV$271,FALSE),LEN(VLOOKUP($A187,csapatok!$A:$CN,AV$271,FALSE))-6),'csapat-ranglista'!$A:$CC,AV$272,FALSE)/8,VLOOKUP(VLOOKUP($A187,csapatok!$A:$CN,AV$271,FALSE),'csapat-ranglista'!$A:$CC,AV$272,FALSE)/4),0)</f>
        <v>0</v>
      </c>
      <c r="AW187" s="226">
        <f>IFERROR(IF(RIGHT(VLOOKUP($A187,csapatok!$A:$CN,AW$271,FALSE),5)="Csere",VLOOKUP(LEFT(VLOOKUP($A187,csapatok!$A:$CN,AW$271,FALSE),LEN(VLOOKUP($A187,csapatok!$A:$CN,AW$271,FALSE))-6),'csapat-ranglista'!$A:$CC,AW$272,FALSE)/8,VLOOKUP(VLOOKUP($A187,csapatok!$A:$CN,AW$271,FALSE),'csapat-ranglista'!$A:$CC,AW$272,FALSE)/4),0)</f>
        <v>0</v>
      </c>
      <c r="AX187" s="226">
        <f>IFERROR(IF(RIGHT(VLOOKUP($A187,csapatok!$A:$CN,AX$271,FALSE),5)="Csere",VLOOKUP(LEFT(VLOOKUP($A187,csapatok!$A:$CN,AX$271,FALSE),LEN(VLOOKUP($A187,csapatok!$A:$CN,AX$271,FALSE))-6),'csapat-ranglista'!$A:$CC,AX$272,FALSE)/8,VLOOKUP(VLOOKUP($A187,csapatok!$A:$CN,AX$271,FALSE),'csapat-ranglista'!$A:$CC,AX$272,FALSE)/4),0)</f>
        <v>0</v>
      </c>
      <c r="AY187" s="226">
        <f>IFERROR(IF(RIGHT(VLOOKUP($A187,csapatok!$A:$GR,AY$271,FALSE),5)="Csere",VLOOKUP(LEFT(VLOOKUP($A187,csapatok!$A:$GR,AY$271,FALSE),LEN(VLOOKUP($A187,csapatok!$A:$GR,AY$271,FALSE))-6),'csapat-ranglista'!$A:$CC,AY$272,FALSE)/8,VLOOKUP(VLOOKUP($A187,csapatok!$A:$GR,AY$271,FALSE),'csapat-ranglista'!$A:$CC,AY$272,FALSE)/4),0)</f>
        <v>0</v>
      </c>
      <c r="AZ187" s="226">
        <f>IFERROR(IF(RIGHT(VLOOKUP($A187,csapatok!$A:$GR,AZ$271,FALSE),5)="Csere",VLOOKUP(LEFT(VLOOKUP($A187,csapatok!$A:$GR,AZ$271,FALSE),LEN(VLOOKUP($A187,csapatok!$A:$GR,AZ$271,FALSE))-6),'csapat-ranglista'!$A:$CC,AZ$272,FALSE)/8,VLOOKUP(VLOOKUP($A187,csapatok!$A:$GR,AZ$271,FALSE),'csapat-ranglista'!$A:$CC,AZ$272,FALSE)/4),0)</f>
        <v>0</v>
      </c>
      <c r="BA187" s="226">
        <f>IFERROR(IF(RIGHT(VLOOKUP($A187,csapatok!$A:$GR,BA$271,FALSE),5)="Csere",VLOOKUP(LEFT(VLOOKUP($A187,csapatok!$A:$GR,BA$271,FALSE),LEN(VLOOKUP($A187,csapatok!$A:$GR,BA$271,FALSE))-6),'csapat-ranglista'!$A:$CC,BA$272,FALSE)/8,VLOOKUP(VLOOKUP($A187,csapatok!$A:$GR,BA$271,FALSE),'csapat-ranglista'!$A:$CC,BA$272,FALSE)/4),0)</f>
        <v>0</v>
      </c>
      <c r="BB187" s="226">
        <f>IFERROR(IF(RIGHT(VLOOKUP($A187,csapatok!$A:$GR,BB$271,FALSE),5)="Csere",VLOOKUP(LEFT(VLOOKUP($A187,csapatok!$A:$GR,BB$271,FALSE),LEN(VLOOKUP($A187,csapatok!$A:$GR,BB$271,FALSE))-6),'csapat-ranglista'!$A:$CC,BB$272,FALSE)/8,VLOOKUP(VLOOKUP($A187,csapatok!$A:$GR,BB$271,FALSE),'csapat-ranglista'!$A:$CC,BB$272,FALSE)/4),0)</f>
        <v>0</v>
      </c>
      <c r="BC187" s="227">
        <f>versenyek!$ES$11*IFERROR(VLOOKUP(VLOOKUP($A187,versenyek!ER:ET,3,FALSE),szabalyok!$A$16:$B$23,2,FALSE)/4,0)</f>
        <v>0</v>
      </c>
      <c r="BD187" s="227">
        <f>versenyek!$EV$11*IFERROR(VLOOKUP(VLOOKUP($A187,versenyek!EU:EW,3,FALSE),szabalyok!$A$16:$B$23,2,FALSE)/4,0)</f>
        <v>0</v>
      </c>
      <c r="BE187" s="226">
        <f>IFERROR(IF(RIGHT(VLOOKUP($A187,csapatok!$A:$GR,BE$271,FALSE),5)="Csere",VLOOKUP(LEFT(VLOOKUP($A187,csapatok!$A:$GR,BE$271,FALSE),LEN(VLOOKUP($A187,csapatok!$A:$GR,BE$271,FALSE))-6),'csapat-ranglista'!$A:$CC,BE$272,FALSE)/8,VLOOKUP(VLOOKUP($A187,csapatok!$A:$GR,BE$271,FALSE),'csapat-ranglista'!$A:$CC,BE$272,FALSE)/4),0)</f>
        <v>0</v>
      </c>
      <c r="BF187" s="226">
        <f>IFERROR(IF(RIGHT(VLOOKUP($A187,csapatok!$A:$GR,BF$271,FALSE),5)="Csere",VLOOKUP(LEFT(VLOOKUP($A187,csapatok!$A:$GR,BF$271,FALSE),LEN(VLOOKUP($A187,csapatok!$A:$GR,BF$271,FALSE))-6),'csapat-ranglista'!$A:$CC,BF$272,FALSE)/8,VLOOKUP(VLOOKUP($A187,csapatok!$A:$GR,BF$271,FALSE),'csapat-ranglista'!$A:$CC,BF$272,FALSE)/4),0)</f>
        <v>0</v>
      </c>
      <c r="BG187" s="226">
        <f>IFERROR(IF(RIGHT(VLOOKUP($A187,csapatok!$A:$GR,BG$271,FALSE),5)="Csere",VLOOKUP(LEFT(VLOOKUP($A187,csapatok!$A:$GR,BG$271,FALSE),LEN(VLOOKUP($A187,csapatok!$A:$GR,BG$271,FALSE))-6),'csapat-ranglista'!$A:$CC,BG$272,FALSE)/8,VLOOKUP(VLOOKUP($A187,csapatok!$A:$GR,BG$271,FALSE),'csapat-ranglista'!$A:$CC,BG$272,FALSE)/4),0)</f>
        <v>0</v>
      </c>
      <c r="BH187" s="226">
        <f>IFERROR(IF(RIGHT(VLOOKUP($A187,csapatok!$A:$GR,BH$271,FALSE),5)="Csere",VLOOKUP(LEFT(VLOOKUP($A187,csapatok!$A:$GR,BH$271,FALSE),LEN(VLOOKUP($A187,csapatok!$A:$GR,BH$271,FALSE))-6),'csapat-ranglista'!$A:$CC,BH$272,FALSE)/8,VLOOKUP(VLOOKUP($A187,csapatok!$A:$GR,BH$271,FALSE),'csapat-ranglista'!$A:$CC,BH$272,FALSE)/4),0)</f>
        <v>0</v>
      </c>
      <c r="BI187" s="226">
        <f>IFERROR(IF(RIGHT(VLOOKUP($A187,csapatok!$A:$GR,BI$271,FALSE),5)="Csere",VLOOKUP(LEFT(VLOOKUP($A187,csapatok!$A:$GR,BI$271,FALSE),LEN(VLOOKUP($A187,csapatok!$A:$GR,BI$271,FALSE))-6),'csapat-ranglista'!$A:$CC,BI$272,FALSE)/8,VLOOKUP(VLOOKUP($A187,csapatok!$A:$GR,BI$271,FALSE),'csapat-ranglista'!$A:$CC,BI$272,FALSE)/4),0)</f>
        <v>0</v>
      </c>
      <c r="BJ187" s="226">
        <f>IFERROR(IF(RIGHT(VLOOKUP($A187,csapatok!$A:$GR,BJ$271,FALSE),5)="Csere",VLOOKUP(LEFT(VLOOKUP($A187,csapatok!$A:$GR,BJ$271,FALSE),LEN(VLOOKUP($A187,csapatok!$A:$GR,BJ$271,FALSE))-6),'csapat-ranglista'!$A:$CC,BJ$272,FALSE)/8,VLOOKUP(VLOOKUP($A187,csapatok!$A:$GR,BJ$271,FALSE),'csapat-ranglista'!$A:$CC,BJ$272,FALSE)/4),0)</f>
        <v>0</v>
      </c>
      <c r="BK187" s="226">
        <f>IFERROR(IF(RIGHT(VLOOKUP($A187,csapatok!$A:$GR,BK$271,FALSE),5)="Csere",VLOOKUP(LEFT(VLOOKUP($A187,csapatok!$A:$GR,BK$271,FALSE),LEN(VLOOKUP($A187,csapatok!$A:$GR,BK$271,FALSE))-6),'csapat-ranglista'!$A:$CC,BK$272,FALSE)/8,VLOOKUP(VLOOKUP($A187,csapatok!$A:$GR,BK$271,FALSE),'csapat-ranglista'!$A:$CC,BK$272,FALSE)/4),0)</f>
        <v>0</v>
      </c>
      <c r="BL187" s="226">
        <f>IFERROR(IF(RIGHT(VLOOKUP($A187,csapatok!$A:$GR,BL$271,FALSE),5)="Csere",VLOOKUP(LEFT(VLOOKUP($A187,csapatok!$A:$GR,BL$271,FALSE),LEN(VLOOKUP($A187,csapatok!$A:$GR,BL$271,FALSE))-6),'csapat-ranglista'!$A:$CC,BL$272,FALSE)/8,VLOOKUP(VLOOKUP($A187,csapatok!$A:$GR,BL$271,FALSE),'csapat-ranglista'!$A:$CC,BL$272,FALSE)/4),0)</f>
        <v>0</v>
      </c>
      <c r="BM187" s="226">
        <f>IFERROR(IF(RIGHT(VLOOKUP($A187,csapatok!$A:$GR,BM$271,FALSE),5)="Csere",VLOOKUP(LEFT(VLOOKUP($A187,csapatok!$A:$GR,BM$271,FALSE),LEN(VLOOKUP($A187,csapatok!$A:$GR,BM$271,FALSE))-6),'csapat-ranglista'!$A:$CC,BM$272,FALSE)/8,VLOOKUP(VLOOKUP($A187,csapatok!$A:$GR,BM$271,FALSE),'csapat-ranglista'!$A:$CC,BM$272,FALSE)/4),0)</f>
        <v>0</v>
      </c>
      <c r="BN187" s="226">
        <f>IFERROR(IF(RIGHT(VLOOKUP($A187,csapatok!$A:$GR,BN$271,FALSE),5)="Csere",VLOOKUP(LEFT(VLOOKUP($A187,csapatok!$A:$GR,BN$271,FALSE),LEN(VLOOKUP($A187,csapatok!$A:$GR,BN$271,FALSE))-6),'csapat-ranglista'!$A:$CC,BN$272,FALSE)/8,VLOOKUP(VLOOKUP($A187,csapatok!$A:$GR,BN$271,FALSE),'csapat-ranglista'!$A:$CC,BN$272,FALSE)/4),0)</f>
        <v>0</v>
      </c>
      <c r="BO187" s="226">
        <f>IFERROR(IF(RIGHT(VLOOKUP($A187,csapatok!$A:$GR,BO$271,FALSE),5)="Csere",VLOOKUP(LEFT(VLOOKUP($A187,csapatok!$A:$GR,BO$271,FALSE),LEN(VLOOKUP($A187,csapatok!$A:$GR,BO$271,FALSE))-6),'csapat-ranglista'!$A:$CC,BO$272,FALSE)/8,VLOOKUP(VLOOKUP($A187,csapatok!$A:$GR,BO$271,FALSE),'csapat-ranglista'!$A:$CC,BO$272,FALSE)/4),0)</f>
        <v>0</v>
      </c>
      <c r="BP187" s="226">
        <f>IFERROR(IF(RIGHT(VLOOKUP($A187,csapatok!$A:$GR,BP$271,FALSE),5)="Csere",VLOOKUP(LEFT(VLOOKUP($A187,csapatok!$A:$GR,BP$271,FALSE),LEN(VLOOKUP($A187,csapatok!$A:$GR,BP$271,FALSE))-6),'csapat-ranglista'!$A:$CC,BP$272,FALSE)/8,VLOOKUP(VLOOKUP($A187,csapatok!$A:$GR,BP$271,FALSE),'csapat-ranglista'!$A:$CC,BP$272,FALSE)/4),0)</f>
        <v>0</v>
      </c>
      <c r="BQ187" s="226">
        <f>IFERROR(IF(RIGHT(VLOOKUP($A187,csapatok!$A:$GR,BQ$271,FALSE),5)="Csere",VLOOKUP(LEFT(VLOOKUP($A187,csapatok!$A:$GR,BQ$271,FALSE),LEN(VLOOKUP($A187,csapatok!$A:$GR,BQ$271,FALSE))-6),'csapat-ranglista'!$A:$CC,BQ$272,FALSE)/8,VLOOKUP(VLOOKUP($A187,csapatok!$A:$GR,BQ$271,FALSE),'csapat-ranglista'!$A:$CC,BQ$272,FALSE)/4),0)</f>
        <v>0</v>
      </c>
      <c r="BR187" s="226">
        <f>IFERROR(IF(RIGHT(VLOOKUP($A187,csapatok!$A:$GR,BR$271,FALSE),5)="Csere",VLOOKUP(LEFT(VLOOKUP($A187,csapatok!$A:$GR,BR$271,FALSE),LEN(VLOOKUP($A187,csapatok!$A:$GR,BR$271,FALSE))-6),'csapat-ranglista'!$A:$CC,BR$272,FALSE)/8,VLOOKUP(VLOOKUP($A187,csapatok!$A:$GR,BR$271,FALSE),'csapat-ranglista'!$A:$CC,BR$272,FALSE)/4),0)</f>
        <v>0</v>
      </c>
      <c r="BS187" s="226">
        <f>IFERROR(IF(RIGHT(VLOOKUP($A187,csapatok!$A:$GR,BS$271,FALSE),5)="Csere",VLOOKUP(LEFT(VLOOKUP($A187,csapatok!$A:$GR,BS$271,FALSE),LEN(VLOOKUP($A187,csapatok!$A:$GR,BS$271,FALSE))-6),'csapat-ranglista'!$A:$CC,BS$272,FALSE)/8,VLOOKUP(VLOOKUP($A187,csapatok!$A:$GR,BS$271,FALSE),'csapat-ranglista'!$A:$CC,BS$272,FALSE)/4),0)</f>
        <v>0</v>
      </c>
      <c r="BT187" s="226">
        <f>IFERROR(IF(RIGHT(VLOOKUP($A187,csapatok!$A:$GR,BT$271,FALSE),5)="Csere",VLOOKUP(LEFT(VLOOKUP($A187,csapatok!$A:$GR,BT$271,FALSE),LEN(VLOOKUP($A187,csapatok!$A:$GR,BT$271,FALSE))-6),'csapat-ranglista'!$A:$CC,BT$272,FALSE)/8,VLOOKUP(VLOOKUP($A187,csapatok!$A:$GR,BT$271,FALSE),'csapat-ranglista'!$A:$CC,BT$272,FALSE)/4),0)</f>
        <v>0</v>
      </c>
      <c r="BU187" s="226">
        <f>IFERROR(IF(RIGHT(VLOOKUP($A187,csapatok!$A:$GR,BU$271,FALSE),5)="Csere",VLOOKUP(LEFT(VLOOKUP($A187,csapatok!$A:$GR,BU$271,FALSE),LEN(VLOOKUP($A187,csapatok!$A:$GR,BU$271,FALSE))-6),'csapat-ranglista'!$A:$CC,BU$272,FALSE)/8,VLOOKUP(VLOOKUP($A187,csapatok!$A:$GR,BU$271,FALSE),'csapat-ranglista'!$A:$CC,BU$272,FALSE)/4),0)</f>
        <v>0</v>
      </c>
      <c r="BV187" s="226">
        <f>IFERROR(IF(RIGHT(VLOOKUP($A187,csapatok!$A:$GR,BV$271,FALSE),5)="Csere",VLOOKUP(LEFT(VLOOKUP($A187,csapatok!$A:$GR,BV$271,FALSE),LEN(VLOOKUP($A187,csapatok!$A:$GR,BV$271,FALSE))-6),'csapat-ranglista'!$A:$CC,BV$272,FALSE)/8,VLOOKUP(VLOOKUP($A187,csapatok!$A:$GR,BV$271,FALSE),'csapat-ranglista'!$A:$CC,BV$272,FALSE)/4),0)</f>
        <v>0</v>
      </c>
      <c r="BW187" s="226">
        <f>IFERROR(IF(RIGHT(VLOOKUP($A187,csapatok!$A:$GR,BW$271,FALSE),5)="Csere",VLOOKUP(LEFT(VLOOKUP($A187,csapatok!$A:$GR,BW$271,FALSE),LEN(VLOOKUP($A187,csapatok!$A:$GR,BW$271,FALSE))-6),'csapat-ranglista'!$A:$CC,BW$272,FALSE)/8,VLOOKUP(VLOOKUP($A187,csapatok!$A:$GR,BW$271,FALSE),'csapat-ranglista'!$A:$CC,BW$272,FALSE)/4),0)</f>
        <v>0</v>
      </c>
      <c r="BX187" s="226">
        <f>IFERROR(IF(RIGHT(VLOOKUP($A187,csapatok!$A:$GR,BX$271,FALSE),5)="Csere",VLOOKUP(LEFT(VLOOKUP($A187,csapatok!$A:$GR,BX$271,FALSE),LEN(VLOOKUP($A187,csapatok!$A:$GR,BX$271,FALSE))-6),'csapat-ranglista'!$A:$CC,BX$272,FALSE)/8,VLOOKUP(VLOOKUP($A187,csapatok!$A:$GR,BX$271,FALSE),'csapat-ranglista'!$A:$CC,BX$272,FALSE)/4),0)</f>
        <v>0</v>
      </c>
      <c r="BY187" s="226">
        <f>IFERROR(IF(RIGHT(VLOOKUP($A187,csapatok!$A:$GR,BY$271,FALSE),5)="Csere",VLOOKUP(LEFT(VLOOKUP($A187,csapatok!$A:$GR,BY$271,FALSE),LEN(VLOOKUP($A187,csapatok!$A:$GR,BY$271,FALSE))-6),'csapat-ranglista'!$A:$CC,BY$272,FALSE)/8,VLOOKUP(VLOOKUP($A187,csapatok!$A:$GR,BY$271,FALSE),'csapat-ranglista'!$A:$CC,BY$272,FALSE)/4),0)</f>
        <v>0</v>
      </c>
      <c r="BZ187" s="226">
        <f>IFERROR(IF(RIGHT(VLOOKUP($A187,csapatok!$A:$GR,BZ$271,FALSE),5)="Csere",VLOOKUP(LEFT(VLOOKUP($A187,csapatok!$A:$GR,BZ$271,FALSE),LEN(VLOOKUP($A187,csapatok!$A:$GR,BZ$271,FALSE))-6),'csapat-ranglista'!$A:$CC,BZ$272,FALSE)/8,VLOOKUP(VLOOKUP($A187,csapatok!$A:$GR,BZ$271,FALSE),'csapat-ranglista'!$A:$CC,BZ$272,FALSE)/4),0)</f>
        <v>0</v>
      </c>
      <c r="CA187" s="226">
        <f>IFERROR(IF(RIGHT(VLOOKUP($A187,csapatok!$A:$GR,CA$271,FALSE),5)="Csere",VLOOKUP(LEFT(VLOOKUP($A187,csapatok!$A:$GR,CA$271,FALSE),LEN(VLOOKUP($A187,csapatok!$A:$GR,CA$271,FALSE))-6),'csapat-ranglista'!$A:$CC,CA$272,FALSE)/8,VLOOKUP(VLOOKUP($A187,csapatok!$A:$GR,CA$271,FALSE),'csapat-ranglista'!$A:$CC,CA$272,FALSE)/4),0)</f>
        <v>0</v>
      </c>
      <c r="CB187" s="226">
        <f>IFERROR(IF(RIGHT(VLOOKUP($A187,csapatok!$A:$GR,CB$271,FALSE),5)="Csere",VLOOKUP(LEFT(VLOOKUP($A187,csapatok!$A:$GR,CB$271,FALSE),LEN(VLOOKUP($A187,csapatok!$A:$GR,CB$271,FALSE))-6),'csapat-ranglista'!$A:$CC,CB$272,FALSE)/8,VLOOKUP(VLOOKUP($A187,csapatok!$A:$GR,CB$271,FALSE),'csapat-ranglista'!$A:$CC,CB$272,FALSE)/4),0)</f>
        <v>0</v>
      </c>
      <c r="CC187" s="226">
        <f>IFERROR(IF(RIGHT(VLOOKUP($A187,csapatok!$A:$GR,CC$271,FALSE),5)="Csere",VLOOKUP(LEFT(VLOOKUP($A187,csapatok!$A:$GR,CC$271,FALSE),LEN(VLOOKUP($A187,csapatok!$A:$GR,CC$271,FALSE))-6),'csapat-ranglista'!$A:$CC,CC$272,FALSE)/8,VLOOKUP(VLOOKUP($A187,csapatok!$A:$GR,CC$271,FALSE),'csapat-ranglista'!$A:$CC,CC$272,FALSE)/4),0)</f>
        <v>0</v>
      </c>
      <c r="CD187" s="226">
        <f>IFERROR(IF(RIGHT(VLOOKUP($A187,csapatok!$A:$GR,CD$271,FALSE),5)="Csere",VLOOKUP(LEFT(VLOOKUP($A187,csapatok!$A:$GR,CD$271,FALSE),LEN(VLOOKUP($A187,csapatok!$A:$GR,CD$271,FALSE))-6),'csapat-ranglista'!$A:$CC,CD$272,FALSE)/8,VLOOKUP(VLOOKUP($A187,csapatok!$A:$GR,CD$271,FALSE),'csapat-ranglista'!$A:$CC,CD$272,FALSE)/4),0)</f>
        <v>0</v>
      </c>
      <c r="CE187" s="226">
        <f>IFERROR(IF(RIGHT(VLOOKUP($A187,csapatok!$A:$GR,CE$271,FALSE),5)="Csere",VLOOKUP(LEFT(VLOOKUP($A187,csapatok!$A:$GR,CE$271,FALSE),LEN(VLOOKUP($A187,csapatok!$A:$GR,CE$271,FALSE))-6),'csapat-ranglista'!$A:$CC,CE$272,FALSE)/8,VLOOKUP(VLOOKUP($A187,csapatok!$A:$GR,CE$271,FALSE),'csapat-ranglista'!$A:$CC,CE$272,FALSE)/4),0)</f>
        <v>0</v>
      </c>
      <c r="CF187" s="226">
        <f>IFERROR(IF(RIGHT(VLOOKUP($A187,csapatok!$A:$GR,CF$271,FALSE),5)="Csere",VLOOKUP(LEFT(VLOOKUP($A187,csapatok!$A:$GR,CF$271,FALSE),LEN(VLOOKUP($A187,csapatok!$A:$GR,CF$271,FALSE))-6),'csapat-ranglista'!$A:$CC,CF$272,FALSE)/8,VLOOKUP(VLOOKUP($A187,csapatok!$A:$GR,CF$271,FALSE),'csapat-ranglista'!$A:$CC,CF$272,FALSE)/4),0)</f>
        <v>0</v>
      </c>
      <c r="CG187" s="226">
        <f>IFERROR(IF(RIGHT(VLOOKUP($A187,csapatok!$A:$GR,CG$271,FALSE),5)="Csere",VLOOKUP(LEFT(VLOOKUP($A187,csapatok!$A:$GR,CG$271,FALSE),LEN(VLOOKUP($A187,csapatok!$A:$GR,CG$271,FALSE))-6),'csapat-ranglista'!$A:$CC,CG$272,FALSE)/8,VLOOKUP(VLOOKUP($A187,csapatok!$A:$GR,CG$271,FALSE),'csapat-ranglista'!$A:$CC,CG$272,FALSE)/4),0)</f>
        <v>0</v>
      </c>
      <c r="CH187" s="226">
        <f>IFERROR(IF(RIGHT(VLOOKUP($A187,csapatok!$A:$GR,CH$271,FALSE),5)="Csere",VLOOKUP(LEFT(VLOOKUP($A187,csapatok!$A:$GR,CH$271,FALSE),LEN(VLOOKUP($A187,csapatok!$A:$GR,CH$271,FALSE))-6),'csapat-ranglista'!$A:$CC,CH$272,FALSE)/8,VLOOKUP(VLOOKUP($A187,csapatok!$A:$GR,CH$271,FALSE),'csapat-ranglista'!$A:$CC,CH$272,FALSE)/4),0)</f>
        <v>0</v>
      </c>
      <c r="CI187" s="226">
        <f>IFERROR(IF(RIGHT(VLOOKUP($A187,csapatok!$A:$GR,CI$271,FALSE),5)="Csere",VLOOKUP(LEFT(VLOOKUP($A187,csapatok!$A:$GR,CI$271,FALSE),LEN(VLOOKUP($A187,csapatok!$A:$GR,CI$271,FALSE))-6),'csapat-ranglista'!$A:$CC,CI$272,FALSE)/8,VLOOKUP(VLOOKUP($A187,csapatok!$A:$GR,CI$271,FALSE),'csapat-ranglista'!$A:$CC,CI$272,FALSE)/4),0)</f>
        <v>0</v>
      </c>
      <c r="CJ187" s="227">
        <f>versenyek!$IQ$11*IFERROR(VLOOKUP(VLOOKUP($A187,versenyek!IP:IR,3,FALSE),szabalyok!$A$16:$B$23,2,FALSE)/4,0)</f>
        <v>0</v>
      </c>
      <c r="CK187" s="227">
        <f>versenyek!$IT$11*IFERROR(VLOOKUP(VLOOKUP($A187,versenyek!IS:IU,3,FALSE),szabalyok!$A$16:$B$23,2,FALSE)/4,0)</f>
        <v>0</v>
      </c>
      <c r="CL187" s="226"/>
      <c r="CM187" s="250">
        <f t="shared" si="6"/>
        <v>0</v>
      </c>
    </row>
    <row r="188" spans="1:91">
      <c r="A188" s="32" t="s">
        <v>39</v>
      </c>
      <c r="B188" s="2">
        <v>26632</v>
      </c>
      <c r="C188" s="133" t="str">
        <f>IF(B188=0,"",IF(B188&lt;$C$1,"felnőtt","ifi"))</f>
        <v>felnőtt</v>
      </c>
      <c r="D188" s="32" t="s">
        <v>9</v>
      </c>
      <c r="E188" s="47">
        <v>0</v>
      </c>
      <c r="F188" s="32">
        <v>0</v>
      </c>
      <c r="G188" s="32">
        <v>0</v>
      </c>
      <c r="H188" s="32">
        <v>0</v>
      </c>
      <c r="I188" s="32">
        <v>0</v>
      </c>
      <c r="J188" s="32">
        <v>0</v>
      </c>
      <c r="K188" s="32">
        <v>0</v>
      </c>
      <c r="L188" s="32">
        <v>0</v>
      </c>
      <c r="M188" s="32">
        <v>0</v>
      </c>
      <c r="N188" s="32">
        <v>0</v>
      </c>
      <c r="O188" s="32">
        <v>0</v>
      </c>
      <c r="P188" s="32">
        <v>0</v>
      </c>
      <c r="Q188" s="32">
        <v>0</v>
      </c>
      <c r="R188" s="32">
        <v>0</v>
      </c>
      <c r="S188" s="32">
        <v>0</v>
      </c>
      <c r="T188" s="32">
        <v>0</v>
      </c>
      <c r="U188" s="32">
        <v>0</v>
      </c>
      <c r="V188" s="32">
        <v>0</v>
      </c>
      <c r="W188" s="32">
        <v>0</v>
      </c>
      <c r="X188" s="32">
        <f>IFERROR(IF(RIGHT(VLOOKUP($A188,csapatok!$A:$BL,X$271,FALSE),5)="Csere",VLOOKUP(LEFT(VLOOKUP($A188,csapatok!$A:$BL,X$271,FALSE),LEN(VLOOKUP($A188,csapatok!$A:$BL,X$271,FALSE))-6),'csapat-ranglista'!$A:$CC,X$272,FALSE)/8,VLOOKUP(VLOOKUP($A188,csapatok!$A:$BL,X$271,FALSE),'csapat-ranglista'!$A:$CC,X$272,FALSE)/4),0)</f>
        <v>0</v>
      </c>
      <c r="Y188" s="32">
        <f>IFERROR(IF(RIGHT(VLOOKUP($A188,csapatok!$A:$BL,Y$271,FALSE),5)="Csere",VLOOKUP(LEFT(VLOOKUP($A188,csapatok!$A:$BL,Y$271,FALSE),LEN(VLOOKUP($A188,csapatok!$A:$BL,Y$271,FALSE))-6),'csapat-ranglista'!$A:$CC,Y$272,FALSE)/8,VLOOKUP(VLOOKUP($A188,csapatok!$A:$BL,Y$271,FALSE),'csapat-ranglista'!$A:$CC,Y$272,FALSE)/4),0)</f>
        <v>0</v>
      </c>
      <c r="Z188" s="32">
        <f>IFERROR(IF(RIGHT(VLOOKUP($A188,csapatok!$A:$BL,Z$271,FALSE),5)="Csere",VLOOKUP(LEFT(VLOOKUP($A188,csapatok!$A:$BL,Z$271,FALSE),LEN(VLOOKUP($A188,csapatok!$A:$BL,Z$271,FALSE))-6),'csapat-ranglista'!$A:$CC,Z$272,FALSE)/8,VLOOKUP(VLOOKUP($A188,csapatok!$A:$BL,Z$271,FALSE),'csapat-ranglista'!$A:$CC,Z$272,FALSE)/4),0)</f>
        <v>0</v>
      </c>
      <c r="AA188" s="32">
        <f>IFERROR(IF(RIGHT(VLOOKUP($A188,csapatok!$A:$BL,AA$271,FALSE),5)="Csere",VLOOKUP(LEFT(VLOOKUP($A188,csapatok!$A:$BL,AA$271,FALSE),LEN(VLOOKUP($A188,csapatok!$A:$BL,AA$271,FALSE))-6),'csapat-ranglista'!$A:$CC,AA$272,FALSE)/8,VLOOKUP(VLOOKUP($A188,csapatok!$A:$BL,AA$271,FALSE),'csapat-ranglista'!$A:$CC,AA$272,FALSE)/4),0)</f>
        <v>0</v>
      </c>
      <c r="AB188" s="226">
        <f>IFERROR(IF(RIGHT(VLOOKUP($A188,csapatok!$A:$BL,AB$271,FALSE),5)="Csere",VLOOKUP(LEFT(VLOOKUP($A188,csapatok!$A:$BL,AB$271,FALSE),LEN(VLOOKUP($A188,csapatok!$A:$BL,AB$271,FALSE))-6),'csapat-ranglista'!$A:$CC,AB$272,FALSE)/8,VLOOKUP(VLOOKUP($A188,csapatok!$A:$BL,AB$271,FALSE),'csapat-ranglista'!$A:$CC,AB$272,FALSE)/4),0)</f>
        <v>0</v>
      </c>
      <c r="AC188" s="226">
        <f>IFERROR(IF(RIGHT(VLOOKUP($A188,csapatok!$A:$BL,AC$271,FALSE),5)="Csere",VLOOKUP(LEFT(VLOOKUP($A188,csapatok!$A:$BL,AC$271,FALSE),LEN(VLOOKUP($A188,csapatok!$A:$BL,AC$271,FALSE))-6),'csapat-ranglista'!$A:$CC,AC$272,FALSE)/8,VLOOKUP(VLOOKUP($A188,csapatok!$A:$BL,AC$271,FALSE),'csapat-ranglista'!$A:$CC,AC$272,FALSE)/4),0)</f>
        <v>0</v>
      </c>
      <c r="AD188" s="226">
        <f>IFERROR(IF(RIGHT(VLOOKUP($A188,csapatok!$A:$BL,AD$271,FALSE),5)="Csere",VLOOKUP(LEFT(VLOOKUP($A188,csapatok!$A:$BL,AD$271,FALSE),LEN(VLOOKUP($A188,csapatok!$A:$BL,AD$271,FALSE))-6),'csapat-ranglista'!$A:$CC,AD$272,FALSE)/8,VLOOKUP(VLOOKUP($A188,csapatok!$A:$BL,AD$271,FALSE),'csapat-ranglista'!$A:$CC,AD$272,FALSE)/4),0)</f>
        <v>0</v>
      </c>
      <c r="AE188" s="226">
        <f>IFERROR(IF(RIGHT(VLOOKUP($A188,csapatok!$A:$BL,AE$271,FALSE),5)="Csere",VLOOKUP(LEFT(VLOOKUP($A188,csapatok!$A:$BL,AE$271,FALSE),LEN(VLOOKUP($A188,csapatok!$A:$BL,AE$271,FALSE))-6),'csapat-ranglista'!$A:$CC,AE$272,FALSE)/8,VLOOKUP(VLOOKUP($A188,csapatok!$A:$BL,AE$271,FALSE),'csapat-ranglista'!$A:$CC,AE$272,FALSE)/4),0)</f>
        <v>0</v>
      </c>
      <c r="AF188" s="226">
        <f>IFERROR(IF(RIGHT(VLOOKUP($A188,csapatok!$A:$BL,AF$271,FALSE),5)="Csere",VLOOKUP(LEFT(VLOOKUP($A188,csapatok!$A:$BL,AF$271,FALSE),LEN(VLOOKUP($A188,csapatok!$A:$BL,AF$271,FALSE))-6),'csapat-ranglista'!$A:$CC,AF$272,FALSE)/8,VLOOKUP(VLOOKUP($A188,csapatok!$A:$BL,AF$271,FALSE),'csapat-ranglista'!$A:$CC,AF$272,FALSE)/4),0)</f>
        <v>0</v>
      </c>
      <c r="AG188" s="226">
        <f>IFERROR(IF(RIGHT(VLOOKUP($A188,csapatok!$A:$BL,AG$271,FALSE),5)="Csere",VLOOKUP(LEFT(VLOOKUP($A188,csapatok!$A:$BL,AG$271,FALSE),LEN(VLOOKUP($A188,csapatok!$A:$BL,AG$271,FALSE))-6),'csapat-ranglista'!$A:$CC,AG$272,FALSE)/8,VLOOKUP(VLOOKUP($A188,csapatok!$A:$BL,AG$271,FALSE),'csapat-ranglista'!$A:$CC,AG$272,FALSE)/4),0)</f>
        <v>0</v>
      </c>
      <c r="AH188" s="226">
        <f>IFERROR(IF(RIGHT(VLOOKUP($A188,csapatok!$A:$BL,AH$271,FALSE),5)="Csere",VLOOKUP(LEFT(VLOOKUP($A188,csapatok!$A:$BL,AH$271,FALSE),LEN(VLOOKUP($A188,csapatok!$A:$BL,AH$271,FALSE))-6),'csapat-ranglista'!$A:$CC,AH$272,FALSE)/8,VLOOKUP(VLOOKUP($A188,csapatok!$A:$BL,AH$271,FALSE),'csapat-ranglista'!$A:$CC,AH$272,FALSE)/4),0)</f>
        <v>0</v>
      </c>
      <c r="AI188" s="226">
        <f>IFERROR(IF(RIGHT(VLOOKUP($A188,csapatok!$A:$BL,AI$271,FALSE),5)="Csere",VLOOKUP(LEFT(VLOOKUP($A188,csapatok!$A:$BL,AI$271,FALSE),LEN(VLOOKUP($A188,csapatok!$A:$BL,AI$271,FALSE))-6),'csapat-ranglista'!$A:$CC,AI$272,FALSE)/8,VLOOKUP(VLOOKUP($A188,csapatok!$A:$BL,AI$271,FALSE),'csapat-ranglista'!$A:$CC,AI$272,FALSE)/4),0)</f>
        <v>0</v>
      </c>
      <c r="AJ188" s="226">
        <f>IFERROR(IF(RIGHT(VLOOKUP($A188,csapatok!$A:$BL,AJ$271,FALSE),5)="Csere",VLOOKUP(LEFT(VLOOKUP($A188,csapatok!$A:$BL,AJ$271,FALSE),LEN(VLOOKUP($A188,csapatok!$A:$BL,AJ$271,FALSE))-6),'csapat-ranglista'!$A:$CC,AJ$272,FALSE)/8,VLOOKUP(VLOOKUP($A188,csapatok!$A:$BL,AJ$271,FALSE),'csapat-ranglista'!$A:$CC,AJ$272,FALSE)/2),0)</f>
        <v>0</v>
      </c>
      <c r="AK188" s="226">
        <f>IFERROR(IF(RIGHT(VLOOKUP($A188,csapatok!$A:$CN,AK$271,FALSE),5)="Csere",VLOOKUP(LEFT(VLOOKUP($A188,csapatok!$A:$CN,AK$271,FALSE),LEN(VLOOKUP($A188,csapatok!$A:$CN,AK$271,FALSE))-6),'csapat-ranglista'!$A:$CC,AK$272,FALSE)/8,VLOOKUP(VLOOKUP($A188,csapatok!$A:$CN,AK$271,FALSE),'csapat-ranglista'!$A:$CC,AK$272,FALSE)/4),0)</f>
        <v>0</v>
      </c>
      <c r="AL188" s="226">
        <f>IFERROR(IF(RIGHT(VLOOKUP($A188,csapatok!$A:$CN,AL$271,FALSE),5)="Csere",VLOOKUP(LEFT(VLOOKUP($A188,csapatok!$A:$CN,AL$271,FALSE),LEN(VLOOKUP($A188,csapatok!$A:$CN,AL$271,FALSE))-6),'csapat-ranglista'!$A:$CC,AL$272,FALSE)/8,VLOOKUP(VLOOKUP($A188,csapatok!$A:$CN,AL$271,FALSE),'csapat-ranglista'!$A:$CC,AL$272,FALSE)/4),0)</f>
        <v>0</v>
      </c>
      <c r="AM188" s="226">
        <f>IFERROR(IF(RIGHT(VLOOKUP($A188,csapatok!$A:$CN,AM$271,FALSE),5)="Csere",VLOOKUP(LEFT(VLOOKUP($A188,csapatok!$A:$CN,AM$271,FALSE),LEN(VLOOKUP($A188,csapatok!$A:$CN,AM$271,FALSE))-6),'csapat-ranglista'!$A:$CC,AM$272,FALSE)/8,VLOOKUP(VLOOKUP($A188,csapatok!$A:$CN,AM$271,FALSE),'csapat-ranglista'!$A:$CC,AM$272,FALSE)/4),0)</f>
        <v>0</v>
      </c>
      <c r="AN188" s="226">
        <f>IFERROR(IF(RIGHT(VLOOKUP($A188,csapatok!$A:$CN,AN$271,FALSE),5)="Csere",VLOOKUP(LEFT(VLOOKUP($A188,csapatok!$A:$CN,AN$271,FALSE),LEN(VLOOKUP($A188,csapatok!$A:$CN,AN$271,FALSE))-6),'csapat-ranglista'!$A:$CC,AN$272,FALSE)/8,VLOOKUP(VLOOKUP($A188,csapatok!$A:$CN,AN$271,FALSE),'csapat-ranglista'!$A:$CC,AN$272,FALSE)/4),0)</f>
        <v>0</v>
      </c>
      <c r="AO188" s="226">
        <f>IFERROR(IF(RIGHT(VLOOKUP($A188,csapatok!$A:$CN,AO$271,FALSE),5)="Csere",VLOOKUP(LEFT(VLOOKUP($A188,csapatok!$A:$CN,AO$271,FALSE),LEN(VLOOKUP($A188,csapatok!$A:$CN,AO$271,FALSE))-6),'csapat-ranglista'!$A:$CC,AO$272,FALSE)/8,VLOOKUP(VLOOKUP($A188,csapatok!$A:$CN,AO$271,FALSE),'csapat-ranglista'!$A:$CC,AO$272,FALSE)/4),0)</f>
        <v>0</v>
      </c>
      <c r="AP188" s="226">
        <f>IFERROR(IF(RIGHT(VLOOKUP($A188,csapatok!$A:$CN,AP$271,FALSE),5)="Csere",VLOOKUP(LEFT(VLOOKUP($A188,csapatok!$A:$CN,AP$271,FALSE),LEN(VLOOKUP($A188,csapatok!$A:$CN,AP$271,FALSE))-6),'csapat-ranglista'!$A:$CC,AP$272,FALSE)/8,VLOOKUP(VLOOKUP($A188,csapatok!$A:$CN,AP$271,FALSE),'csapat-ranglista'!$A:$CC,AP$272,FALSE)/4),0)</f>
        <v>0</v>
      </c>
      <c r="AQ188" s="226">
        <f>IFERROR(IF(RIGHT(VLOOKUP($A188,csapatok!$A:$CN,AQ$271,FALSE),5)="Csere",VLOOKUP(LEFT(VLOOKUP($A188,csapatok!$A:$CN,AQ$271,FALSE),LEN(VLOOKUP($A188,csapatok!$A:$CN,AQ$271,FALSE))-6),'csapat-ranglista'!$A:$CC,AQ$272,FALSE)/8,VLOOKUP(VLOOKUP($A188,csapatok!$A:$CN,AQ$271,FALSE),'csapat-ranglista'!$A:$CC,AQ$272,FALSE)/4),0)</f>
        <v>0</v>
      </c>
      <c r="AR188" s="226">
        <f>IFERROR(IF(RIGHT(VLOOKUP($A188,csapatok!$A:$CN,AR$271,FALSE),5)="Csere",VLOOKUP(LEFT(VLOOKUP($A188,csapatok!$A:$CN,AR$271,FALSE),LEN(VLOOKUP($A188,csapatok!$A:$CN,AR$271,FALSE))-6),'csapat-ranglista'!$A:$CC,AR$272,FALSE)/8,VLOOKUP(VLOOKUP($A188,csapatok!$A:$CN,AR$271,FALSE),'csapat-ranglista'!$A:$CC,AR$272,FALSE)/4),0)</f>
        <v>0</v>
      </c>
      <c r="AS188" s="226">
        <f>IFERROR(IF(RIGHT(VLOOKUP($A188,csapatok!$A:$CN,AS$271,FALSE),5)="Csere",VLOOKUP(LEFT(VLOOKUP($A188,csapatok!$A:$CN,AS$271,FALSE),LEN(VLOOKUP($A188,csapatok!$A:$CN,AS$271,FALSE))-6),'csapat-ranglista'!$A:$CC,AS$272,FALSE)/8,VLOOKUP(VLOOKUP($A188,csapatok!$A:$CN,AS$271,FALSE),'csapat-ranglista'!$A:$CC,AS$272,FALSE)/4),0)</f>
        <v>0</v>
      </c>
      <c r="AT188" s="226">
        <f>IFERROR(IF(RIGHT(VLOOKUP($A188,csapatok!$A:$CN,AT$271,FALSE),5)="Csere",VLOOKUP(LEFT(VLOOKUP($A188,csapatok!$A:$CN,AT$271,FALSE),LEN(VLOOKUP($A188,csapatok!$A:$CN,AT$271,FALSE))-6),'csapat-ranglista'!$A:$CC,AT$272,FALSE)/8,VLOOKUP(VLOOKUP($A188,csapatok!$A:$CN,AT$271,FALSE),'csapat-ranglista'!$A:$CC,AT$272,FALSE)/4),0)</f>
        <v>0</v>
      </c>
      <c r="AU188" s="226">
        <f>IFERROR(IF(RIGHT(VLOOKUP($A188,csapatok!$A:$CN,AU$271,FALSE),5)="Csere",VLOOKUP(LEFT(VLOOKUP($A188,csapatok!$A:$CN,AU$271,FALSE),LEN(VLOOKUP($A188,csapatok!$A:$CN,AU$271,FALSE))-6),'csapat-ranglista'!$A:$CC,AU$272,FALSE)/8,VLOOKUP(VLOOKUP($A188,csapatok!$A:$CN,AU$271,FALSE),'csapat-ranglista'!$A:$CC,AU$272,FALSE)/4),0)</f>
        <v>0</v>
      </c>
      <c r="AV188" s="226">
        <f>IFERROR(IF(RIGHT(VLOOKUP($A188,csapatok!$A:$CN,AV$271,FALSE),5)="Csere",VLOOKUP(LEFT(VLOOKUP($A188,csapatok!$A:$CN,AV$271,FALSE),LEN(VLOOKUP($A188,csapatok!$A:$CN,AV$271,FALSE))-6),'csapat-ranglista'!$A:$CC,AV$272,FALSE)/8,VLOOKUP(VLOOKUP($A188,csapatok!$A:$CN,AV$271,FALSE),'csapat-ranglista'!$A:$CC,AV$272,FALSE)/4),0)</f>
        <v>0</v>
      </c>
      <c r="AW188" s="226">
        <f>IFERROR(IF(RIGHT(VLOOKUP($A188,csapatok!$A:$CN,AW$271,FALSE),5)="Csere",VLOOKUP(LEFT(VLOOKUP($A188,csapatok!$A:$CN,AW$271,FALSE),LEN(VLOOKUP($A188,csapatok!$A:$CN,AW$271,FALSE))-6),'csapat-ranglista'!$A:$CC,AW$272,FALSE)/8,VLOOKUP(VLOOKUP($A188,csapatok!$A:$CN,AW$271,FALSE),'csapat-ranglista'!$A:$CC,AW$272,FALSE)/4),0)</f>
        <v>0</v>
      </c>
      <c r="AX188" s="226">
        <f>IFERROR(IF(RIGHT(VLOOKUP($A188,csapatok!$A:$CN,AX$271,FALSE),5)="Csere",VLOOKUP(LEFT(VLOOKUP($A188,csapatok!$A:$CN,AX$271,FALSE),LEN(VLOOKUP($A188,csapatok!$A:$CN,AX$271,FALSE))-6),'csapat-ranglista'!$A:$CC,AX$272,FALSE)/8,VLOOKUP(VLOOKUP($A188,csapatok!$A:$CN,AX$271,FALSE),'csapat-ranglista'!$A:$CC,AX$272,FALSE)/4),0)</f>
        <v>0</v>
      </c>
      <c r="AY188" s="226">
        <f>IFERROR(IF(RIGHT(VLOOKUP($A188,csapatok!$A:$GR,AY$271,FALSE),5)="Csere",VLOOKUP(LEFT(VLOOKUP($A188,csapatok!$A:$GR,AY$271,FALSE),LEN(VLOOKUP($A188,csapatok!$A:$GR,AY$271,FALSE))-6),'csapat-ranglista'!$A:$CC,AY$272,FALSE)/8,VLOOKUP(VLOOKUP($A188,csapatok!$A:$GR,AY$271,FALSE),'csapat-ranglista'!$A:$CC,AY$272,FALSE)/4),0)</f>
        <v>0</v>
      </c>
      <c r="AZ188" s="226">
        <f>IFERROR(IF(RIGHT(VLOOKUP($A188,csapatok!$A:$GR,AZ$271,FALSE),5)="Csere",VLOOKUP(LEFT(VLOOKUP($A188,csapatok!$A:$GR,AZ$271,FALSE),LEN(VLOOKUP($A188,csapatok!$A:$GR,AZ$271,FALSE))-6),'csapat-ranglista'!$A:$CC,AZ$272,FALSE)/8,VLOOKUP(VLOOKUP($A188,csapatok!$A:$GR,AZ$271,FALSE),'csapat-ranglista'!$A:$CC,AZ$272,FALSE)/4),0)</f>
        <v>0</v>
      </c>
      <c r="BA188" s="226">
        <f>IFERROR(IF(RIGHT(VLOOKUP($A188,csapatok!$A:$GR,BA$271,FALSE),5)="Csere",VLOOKUP(LEFT(VLOOKUP($A188,csapatok!$A:$GR,BA$271,FALSE),LEN(VLOOKUP($A188,csapatok!$A:$GR,BA$271,FALSE))-6),'csapat-ranglista'!$A:$CC,BA$272,FALSE)/8,VLOOKUP(VLOOKUP($A188,csapatok!$A:$GR,BA$271,FALSE),'csapat-ranglista'!$A:$CC,BA$272,FALSE)/4),0)</f>
        <v>0</v>
      </c>
      <c r="BB188" s="226">
        <f>IFERROR(IF(RIGHT(VLOOKUP($A188,csapatok!$A:$GR,BB$271,FALSE),5)="Csere",VLOOKUP(LEFT(VLOOKUP($A188,csapatok!$A:$GR,BB$271,FALSE),LEN(VLOOKUP($A188,csapatok!$A:$GR,BB$271,FALSE))-6),'csapat-ranglista'!$A:$CC,BB$272,FALSE)/8,VLOOKUP(VLOOKUP($A188,csapatok!$A:$GR,BB$271,FALSE),'csapat-ranglista'!$A:$CC,BB$272,FALSE)/4),0)</f>
        <v>0</v>
      </c>
      <c r="BC188" s="227">
        <f>versenyek!$ES$11*IFERROR(VLOOKUP(VLOOKUP($A188,versenyek!ER:ET,3,FALSE),szabalyok!$A$16:$B$23,2,FALSE)/4,0)</f>
        <v>0</v>
      </c>
      <c r="BD188" s="227">
        <f>versenyek!$EV$11*IFERROR(VLOOKUP(VLOOKUP($A188,versenyek!EU:EW,3,FALSE),szabalyok!$A$16:$B$23,2,FALSE)/4,0)</f>
        <v>0</v>
      </c>
      <c r="BE188" s="226">
        <f>IFERROR(IF(RIGHT(VLOOKUP($A188,csapatok!$A:$GR,BE$271,FALSE),5)="Csere",VLOOKUP(LEFT(VLOOKUP($A188,csapatok!$A:$GR,BE$271,FALSE),LEN(VLOOKUP($A188,csapatok!$A:$GR,BE$271,FALSE))-6),'csapat-ranglista'!$A:$CC,BE$272,FALSE)/8,VLOOKUP(VLOOKUP($A188,csapatok!$A:$GR,BE$271,FALSE),'csapat-ranglista'!$A:$CC,BE$272,FALSE)/4),0)</f>
        <v>0</v>
      </c>
      <c r="BF188" s="226">
        <f>IFERROR(IF(RIGHT(VLOOKUP($A188,csapatok!$A:$GR,BF$271,FALSE),5)="Csere",VLOOKUP(LEFT(VLOOKUP($A188,csapatok!$A:$GR,BF$271,FALSE),LEN(VLOOKUP($A188,csapatok!$A:$GR,BF$271,FALSE))-6),'csapat-ranglista'!$A:$CC,BF$272,FALSE)/8,VLOOKUP(VLOOKUP($A188,csapatok!$A:$GR,BF$271,FALSE),'csapat-ranglista'!$A:$CC,BF$272,FALSE)/4),0)</f>
        <v>0</v>
      </c>
      <c r="BG188" s="226">
        <f>IFERROR(IF(RIGHT(VLOOKUP($A188,csapatok!$A:$GR,BG$271,FALSE),5)="Csere",VLOOKUP(LEFT(VLOOKUP($A188,csapatok!$A:$GR,BG$271,FALSE),LEN(VLOOKUP($A188,csapatok!$A:$GR,BG$271,FALSE))-6),'csapat-ranglista'!$A:$CC,BG$272,FALSE)/8,VLOOKUP(VLOOKUP($A188,csapatok!$A:$GR,BG$271,FALSE),'csapat-ranglista'!$A:$CC,BG$272,FALSE)/4),0)</f>
        <v>0</v>
      </c>
      <c r="BH188" s="226">
        <f>IFERROR(IF(RIGHT(VLOOKUP($A188,csapatok!$A:$GR,BH$271,FALSE),5)="Csere",VLOOKUP(LEFT(VLOOKUP($A188,csapatok!$A:$GR,BH$271,FALSE),LEN(VLOOKUP($A188,csapatok!$A:$GR,BH$271,FALSE))-6),'csapat-ranglista'!$A:$CC,BH$272,FALSE)/8,VLOOKUP(VLOOKUP($A188,csapatok!$A:$GR,BH$271,FALSE),'csapat-ranglista'!$A:$CC,BH$272,FALSE)/4),0)</f>
        <v>0</v>
      </c>
      <c r="BI188" s="226">
        <f>IFERROR(IF(RIGHT(VLOOKUP($A188,csapatok!$A:$GR,BI$271,FALSE),5)="Csere",VLOOKUP(LEFT(VLOOKUP($A188,csapatok!$A:$GR,BI$271,FALSE),LEN(VLOOKUP($A188,csapatok!$A:$GR,BI$271,FALSE))-6),'csapat-ranglista'!$A:$CC,BI$272,FALSE)/8,VLOOKUP(VLOOKUP($A188,csapatok!$A:$GR,BI$271,FALSE),'csapat-ranglista'!$A:$CC,BI$272,FALSE)/4),0)</f>
        <v>0</v>
      </c>
      <c r="BJ188" s="226">
        <f>IFERROR(IF(RIGHT(VLOOKUP($A188,csapatok!$A:$GR,BJ$271,FALSE),5)="Csere",VLOOKUP(LEFT(VLOOKUP($A188,csapatok!$A:$GR,BJ$271,FALSE),LEN(VLOOKUP($A188,csapatok!$A:$GR,BJ$271,FALSE))-6),'csapat-ranglista'!$A:$CC,BJ$272,FALSE)/8,VLOOKUP(VLOOKUP($A188,csapatok!$A:$GR,BJ$271,FALSE),'csapat-ranglista'!$A:$CC,BJ$272,FALSE)/4),0)</f>
        <v>0</v>
      </c>
      <c r="BK188" s="226">
        <f>IFERROR(IF(RIGHT(VLOOKUP($A188,csapatok!$A:$GR,BK$271,FALSE),5)="Csere",VLOOKUP(LEFT(VLOOKUP($A188,csapatok!$A:$GR,BK$271,FALSE),LEN(VLOOKUP($A188,csapatok!$A:$GR,BK$271,FALSE))-6),'csapat-ranglista'!$A:$CC,BK$272,FALSE)/8,VLOOKUP(VLOOKUP($A188,csapatok!$A:$GR,BK$271,FALSE),'csapat-ranglista'!$A:$CC,BK$272,FALSE)/4),0)</f>
        <v>0</v>
      </c>
      <c r="BL188" s="226">
        <f>IFERROR(IF(RIGHT(VLOOKUP($A188,csapatok!$A:$GR,BL$271,FALSE),5)="Csere",VLOOKUP(LEFT(VLOOKUP($A188,csapatok!$A:$GR,BL$271,FALSE),LEN(VLOOKUP($A188,csapatok!$A:$GR,BL$271,FALSE))-6),'csapat-ranglista'!$A:$CC,BL$272,FALSE)/8,VLOOKUP(VLOOKUP($A188,csapatok!$A:$GR,BL$271,FALSE),'csapat-ranglista'!$A:$CC,BL$272,FALSE)/4),0)</f>
        <v>0</v>
      </c>
      <c r="BM188" s="226">
        <f>IFERROR(IF(RIGHT(VLOOKUP($A188,csapatok!$A:$GR,BM$271,FALSE),5)="Csere",VLOOKUP(LEFT(VLOOKUP($A188,csapatok!$A:$GR,BM$271,FALSE),LEN(VLOOKUP($A188,csapatok!$A:$GR,BM$271,FALSE))-6),'csapat-ranglista'!$A:$CC,BM$272,FALSE)/8,VLOOKUP(VLOOKUP($A188,csapatok!$A:$GR,BM$271,FALSE),'csapat-ranglista'!$A:$CC,BM$272,FALSE)/4),0)</f>
        <v>0</v>
      </c>
      <c r="BN188" s="226">
        <f>IFERROR(IF(RIGHT(VLOOKUP($A188,csapatok!$A:$GR,BN$271,FALSE),5)="Csere",VLOOKUP(LEFT(VLOOKUP($A188,csapatok!$A:$GR,BN$271,FALSE),LEN(VLOOKUP($A188,csapatok!$A:$GR,BN$271,FALSE))-6),'csapat-ranglista'!$A:$CC,BN$272,FALSE)/8,VLOOKUP(VLOOKUP($A188,csapatok!$A:$GR,BN$271,FALSE),'csapat-ranglista'!$A:$CC,BN$272,FALSE)/4),0)</f>
        <v>0</v>
      </c>
      <c r="BO188" s="226">
        <f>IFERROR(IF(RIGHT(VLOOKUP($A188,csapatok!$A:$GR,BO$271,FALSE),5)="Csere",VLOOKUP(LEFT(VLOOKUP($A188,csapatok!$A:$GR,BO$271,FALSE),LEN(VLOOKUP($A188,csapatok!$A:$GR,BO$271,FALSE))-6),'csapat-ranglista'!$A:$CC,BO$272,FALSE)/8,VLOOKUP(VLOOKUP($A188,csapatok!$A:$GR,BO$271,FALSE),'csapat-ranglista'!$A:$CC,BO$272,FALSE)/4),0)</f>
        <v>0</v>
      </c>
      <c r="BP188" s="226">
        <f>IFERROR(IF(RIGHT(VLOOKUP($A188,csapatok!$A:$GR,BP$271,FALSE),5)="Csere",VLOOKUP(LEFT(VLOOKUP($A188,csapatok!$A:$GR,BP$271,FALSE),LEN(VLOOKUP($A188,csapatok!$A:$GR,BP$271,FALSE))-6),'csapat-ranglista'!$A:$CC,BP$272,FALSE)/8,VLOOKUP(VLOOKUP($A188,csapatok!$A:$GR,BP$271,FALSE),'csapat-ranglista'!$A:$CC,BP$272,FALSE)/4),0)</f>
        <v>0</v>
      </c>
      <c r="BQ188" s="226">
        <f>IFERROR(IF(RIGHT(VLOOKUP($A188,csapatok!$A:$GR,BQ$271,FALSE),5)="Csere",VLOOKUP(LEFT(VLOOKUP($A188,csapatok!$A:$GR,BQ$271,FALSE),LEN(VLOOKUP($A188,csapatok!$A:$GR,BQ$271,FALSE))-6),'csapat-ranglista'!$A:$CC,BQ$272,FALSE)/8,VLOOKUP(VLOOKUP($A188,csapatok!$A:$GR,BQ$271,FALSE),'csapat-ranglista'!$A:$CC,BQ$272,FALSE)/4),0)</f>
        <v>0</v>
      </c>
      <c r="BR188" s="226">
        <f>IFERROR(IF(RIGHT(VLOOKUP($A188,csapatok!$A:$GR,BR$271,FALSE),5)="Csere",VLOOKUP(LEFT(VLOOKUP($A188,csapatok!$A:$GR,BR$271,FALSE),LEN(VLOOKUP($A188,csapatok!$A:$GR,BR$271,FALSE))-6),'csapat-ranglista'!$A:$CC,BR$272,FALSE)/8,VLOOKUP(VLOOKUP($A188,csapatok!$A:$GR,BR$271,FALSE),'csapat-ranglista'!$A:$CC,BR$272,FALSE)/4),0)</f>
        <v>0</v>
      </c>
      <c r="BS188" s="226">
        <f>IFERROR(IF(RIGHT(VLOOKUP($A188,csapatok!$A:$GR,BS$271,FALSE),5)="Csere",VLOOKUP(LEFT(VLOOKUP($A188,csapatok!$A:$GR,BS$271,FALSE),LEN(VLOOKUP($A188,csapatok!$A:$GR,BS$271,FALSE))-6),'csapat-ranglista'!$A:$CC,BS$272,FALSE)/8,VLOOKUP(VLOOKUP($A188,csapatok!$A:$GR,BS$271,FALSE),'csapat-ranglista'!$A:$CC,BS$272,FALSE)/4),0)</f>
        <v>0</v>
      </c>
      <c r="BT188" s="226">
        <f>IFERROR(IF(RIGHT(VLOOKUP($A188,csapatok!$A:$GR,BT$271,FALSE),5)="Csere",VLOOKUP(LEFT(VLOOKUP($A188,csapatok!$A:$GR,BT$271,FALSE),LEN(VLOOKUP($A188,csapatok!$A:$GR,BT$271,FALSE))-6),'csapat-ranglista'!$A:$CC,BT$272,FALSE)/8,VLOOKUP(VLOOKUP($A188,csapatok!$A:$GR,BT$271,FALSE),'csapat-ranglista'!$A:$CC,BT$272,FALSE)/4),0)</f>
        <v>0</v>
      </c>
      <c r="BU188" s="226">
        <f>IFERROR(IF(RIGHT(VLOOKUP($A188,csapatok!$A:$GR,BU$271,FALSE),5)="Csere",VLOOKUP(LEFT(VLOOKUP($A188,csapatok!$A:$GR,BU$271,FALSE),LEN(VLOOKUP($A188,csapatok!$A:$GR,BU$271,FALSE))-6),'csapat-ranglista'!$A:$CC,BU$272,FALSE)/8,VLOOKUP(VLOOKUP($A188,csapatok!$A:$GR,BU$271,FALSE),'csapat-ranglista'!$A:$CC,BU$272,FALSE)/4),0)</f>
        <v>0</v>
      </c>
      <c r="BV188" s="226">
        <f>IFERROR(IF(RIGHT(VLOOKUP($A188,csapatok!$A:$GR,BV$271,FALSE),5)="Csere",VLOOKUP(LEFT(VLOOKUP($A188,csapatok!$A:$GR,BV$271,FALSE),LEN(VLOOKUP($A188,csapatok!$A:$GR,BV$271,FALSE))-6),'csapat-ranglista'!$A:$CC,BV$272,FALSE)/8,VLOOKUP(VLOOKUP($A188,csapatok!$A:$GR,BV$271,FALSE),'csapat-ranglista'!$A:$CC,BV$272,FALSE)/4),0)</f>
        <v>0</v>
      </c>
      <c r="BW188" s="226">
        <f>IFERROR(IF(RIGHT(VLOOKUP($A188,csapatok!$A:$GR,BW$271,FALSE),5)="Csere",VLOOKUP(LEFT(VLOOKUP($A188,csapatok!$A:$GR,BW$271,FALSE),LEN(VLOOKUP($A188,csapatok!$A:$GR,BW$271,FALSE))-6),'csapat-ranglista'!$A:$CC,BW$272,FALSE)/8,VLOOKUP(VLOOKUP($A188,csapatok!$A:$GR,BW$271,FALSE),'csapat-ranglista'!$A:$CC,BW$272,FALSE)/4),0)</f>
        <v>0</v>
      </c>
      <c r="BX188" s="226">
        <f>IFERROR(IF(RIGHT(VLOOKUP($A188,csapatok!$A:$GR,BX$271,FALSE),5)="Csere",VLOOKUP(LEFT(VLOOKUP($A188,csapatok!$A:$GR,BX$271,FALSE),LEN(VLOOKUP($A188,csapatok!$A:$GR,BX$271,FALSE))-6),'csapat-ranglista'!$A:$CC,BX$272,FALSE)/8,VLOOKUP(VLOOKUP($A188,csapatok!$A:$GR,BX$271,FALSE),'csapat-ranglista'!$A:$CC,BX$272,FALSE)/4),0)</f>
        <v>0</v>
      </c>
      <c r="BY188" s="226">
        <f>IFERROR(IF(RIGHT(VLOOKUP($A188,csapatok!$A:$GR,BY$271,FALSE),5)="Csere",VLOOKUP(LEFT(VLOOKUP($A188,csapatok!$A:$GR,BY$271,FALSE),LEN(VLOOKUP($A188,csapatok!$A:$GR,BY$271,FALSE))-6),'csapat-ranglista'!$A:$CC,BY$272,FALSE)/8,VLOOKUP(VLOOKUP($A188,csapatok!$A:$GR,BY$271,FALSE),'csapat-ranglista'!$A:$CC,BY$272,FALSE)/4),0)</f>
        <v>0</v>
      </c>
      <c r="BZ188" s="226">
        <f>IFERROR(IF(RIGHT(VLOOKUP($A188,csapatok!$A:$GR,BZ$271,FALSE),5)="Csere",VLOOKUP(LEFT(VLOOKUP($A188,csapatok!$A:$GR,BZ$271,FALSE),LEN(VLOOKUP($A188,csapatok!$A:$GR,BZ$271,FALSE))-6),'csapat-ranglista'!$A:$CC,BZ$272,FALSE)/8,VLOOKUP(VLOOKUP($A188,csapatok!$A:$GR,BZ$271,FALSE),'csapat-ranglista'!$A:$CC,BZ$272,FALSE)/4),0)</f>
        <v>0</v>
      </c>
      <c r="CA188" s="226">
        <f>IFERROR(IF(RIGHT(VLOOKUP($A188,csapatok!$A:$GR,CA$271,FALSE),5)="Csere",VLOOKUP(LEFT(VLOOKUP($A188,csapatok!$A:$GR,CA$271,FALSE),LEN(VLOOKUP($A188,csapatok!$A:$GR,CA$271,FALSE))-6),'csapat-ranglista'!$A:$CC,CA$272,FALSE)/8,VLOOKUP(VLOOKUP($A188,csapatok!$A:$GR,CA$271,FALSE),'csapat-ranglista'!$A:$CC,CA$272,FALSE)/4),0)</f>
        <v>0</v>
      </c>
      <c r="CB188" s="226">
        <f>IFERROR(IF(RIGHT(VLOOKUP($A188,csapatok!$A:$GR,CB$271,FALSE),5)="Csere",VLOOKUP(LEFT(VLOOKUP($A188,csapatok!$A:$GR,CB$271,FALSE),LEN(VLOOKUP($A188,csapatok!$A:$GR,CB$271,FALSE))-6),'csapat-ranglista'!$A:$CC,CB$272,FALSE)/8,VLOOKUP(VLOOKUP($A188,csapatok!$A:$GR,CB$271,FALSE),'csapat-ranglista'!$A:$CC,CB$272,FALSE)/4),0)</f>
        <v>0</v>
      </c>
      <c r="CC188" s="226">
        <f>IFERROR(IF(RIGHT(VLOOKUP($A188,csapatok!$A:$GR,CC$271,FALSE),5)="Csere",VLOOKUP(LEFT(VLOOKUP($A188,csapatok!$A:$GR,CC$271,FALSE),LEN(VLOOKUP($A188,csapatok!$A:$GR,CC$271,FALSE))-6),'csapat-ranglista'!$A:$CC,CC$272,FALSE)/8,VLOOKUP(VLOOKUP($A188,csapatok!$A:$GR,CC$271,FALSE),'csapat-ranglista'!$A:$CC,CC$272,FALSE)/4),0)</f>
        <v>0</v>
      </c>
      <c r="CD188" s="226">
        <f>IFERROR(IF(RIGHT(VLOOKUP($A188,csapatok!$A:$GR,CD$271,FALSE),5)="Csere",VLOOKUP(LEFT(VLOOKUP($A188,csapatok!$A:$GR,CD$271,FALSE),LEN(VLOOKUP($A188,csapatok!$A:$GR,CD$271,FALSE))-6),'csapat-ranglista'!$A:$CC,CD$272,FALSE)/8,VLOOKUP(VLOOKUP($A188,csapatok!$A:$GR,CD$271,FALSE),'csapat-ranglista'!$A:$CC,CD$272,FALSE)/4),0)</f>
        <v>0</v>
      </c>
      <c r="CE188" s="226">
        <f>IFERROR(IF(RIGHT(VLOOKUP($A188,csapatok!$A:$GR,CE$271,FALSE),5)="Csere",VLOOKUP(LEFT(VLOOKUP($A188,csapatok!$A:$GR,CE$271,FALSE),LEN(VLOOKUP($A188,csapatok!$A:$GR,CE$271,FALSE))-6),'csapat-ranglista'!$A:$CC,CE$272,FALSE)/8,VLOOKUP(VLOOKUP($A188,csapatok!$A:$GR,CE$271,FALSE),'csapat-ranglista'!$A:$CC,CE$272,FALSE)/4),0)</f>
        <v>0</v>
      </c>
      <c r="CF188" s="226">
        <f>IFERROR(IF(RIGHT(VLOOKUP($A188,csapatok!$A:$GR,CF$271,FALSE),5)="Csere",VLOOKUP(LEFT(VLOOKUP($A188,csapatok!$A:$GR,CF$271,FALSE),LEN(VLOOKUP($A188,csapatok!$A:$GR,CF$271,FALSE))-6),'csapat-ranglista'!$A:$CC,CF$272,FALSE)/8,VLOOKUP(VLOOKUP($A188,csapatok!$A:$GR,CF$271,FALSE),'csapat-ranglista'!$A:$CC,CF$272,FALSE)/4),0)</f>
        <v>0</v>
      </c>
      <c r="CG188" s="226">
        <f>IFERROR(IF(RIGHT(VLOOKUP($A188,csapatok!$A:$GR,CG$271,FALSE),5)="Csere",VLOOKUP(LEFT(VLOOKUP($A188,csapatok!$A:$GR,CG$271,FALSE),LEN(VLOOKUP($A188,csapatok!$A:$GR,CG$271,FALSE))-6),'csapat-ranglista'!$A:$CC,CG$272,FALSE)/8,VLOOKUP(VLOOKUP($A188,csapatok!$A:$GR,CG$271,FALSE),'csapat-ranglista'!$A:$CC,CG$272,FALSE)/4),0)</f>
        <v>0</v>
      </c>
      <c r="CH188" s="226">
        <f>IFERROR(IF(RIGHT(VLOOKUP($A188,csapatok!$A:$GR,CH$271,FALSE),5)="Csere",VLOOKUP(LEFT(VLOOKUP($A188,csapatok!$A:$GR,CH$271,FALSE),LEN(VLOOKUP($A188,csapatok!$A:$GR,CH$271,FALSE))-6),'csapat-ranglista'!$A:$CC,CH$272,FALSE)/8,VLOOKUP(VLOOKUP($A188,csapatok!$A:$GR,CH$271,FALSE),'csapat-ranglista'!$A:$CC,CH$272,FALSE)/4),0)</f>
        <v>0</v>
      </c>
      <c r="CI188" s="226">
        <f>IFERROR(IF(RIGHT(VLOOKUP($A188,csapatok!$A:$GR,CI$271,FALSE),5)="Csere",VLOOKUP(LEFT(VLOOKUP($A188,csapatok!$A:$GR,CI$271,FALSE),LEN(VLOOKUP($A188,csapatok!$A:$GR,CI$271,FALSE))-6),'csapat-ranglista'!$A:$CC,CI$272,FALSE)/8,VLOOKUP(VLOOKUP($A188,csapatok!$A:$GR,CI$271,FALSE),'csapat-ranglista'!$A:$CC,CI$272,FALSE)/4),0)</f>
        <v>0</v>
      </c>
      <c r="CJ188" s="227">
        <f>versenyek!$IQ$11*IFERROR(VLOOKUP(VLOOKUP($A188,versenyek!IP:IR,3,FALSE),szabalyok!$A$16:$B$23,2,FALSE)/4,0)</f>
        <v>0</v>
      </c>
      <c r="CK188" s="227">
        <f>versenyek!$IT$11*IFERROR(VLOOKUP(VLOOKUP($A188,versenyek!IS:IU,3,FALSE),szabalyok!$A$16:$B$23,2,FALSE)/4,0)</f>
        <v>0</v>
      </c>
      <c r="CL188" s="226"/>
      <c r="CM188" s="250">
        <f t="shared" si="6"/>
        <v>0</v>
      </c>
    </row>
    <row r="189" spans="1:91">
      <c r="A189" s="32" t="s">
        <v>701</v>
      </c>
      <c r="B189" s="132"/>
      <c r="D189" s="32" t="s">
        <v>101</v>
      </c>
      <c r="E189" s="47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>
        <f>IFERROR(IF(RIGHT(VLOOKUP($A189,csapatok!$A:$BL,X$271,FALSE),5)="Csere",VLOOKUP(LEFT(VLOOKUP($A189,csapatok!$A:$BL,X$271,FALSE),LEN(VLOOKUP($A189,csapatok!$A:$BL,X$271,FALSE))-6),'csapat-ranglista'!$A:$CC,X$272,FALSE)/8,VLOOKUP(VLOOKUP($A189,csapatok!$A:$BL,X$271,FALSE),'csapat-ranglista'!$A:$CC,X$272,FALSE)/4),0)</f>
        <v>0</v>
      </c>
      <c r="Y189" s="32">
        <f>IFERROR(IF(RIGHT(VLOOKUP($A189,csapatok!$A:$BL,Y$271,FALSE),5)="Csere",VLOOKUP(LEFT(VLOOKUP($A189,csapatok!$A:$BL,Y$271,FALSE),LEN(VLOOKUP($A189,csapatok!$A:$BL,Y$271,FALSE))-6),'csapat-ranglista'!$A:$CC,Y$272,FALSE)/8,VLOOKUP(VLOOKUP($A189,csapatok!$A:$BL,Y$271,FALSE),'csapat-ranglista'!$A:$CC,Y$272,FALSE)/4),0)</f>
        <v>0</v>
      </c>
      <c r="Z189" s="32">
        <f>IFERROR(IF(RIGHT(VLOOKUP($A189,csapatok!$A:$BL,Z$271,FALSE),5)="Csere",VLOOKUP(LEFT(VLOOKUP($A189,csapatok!$A:$BL,Z$271,FALSE),LEN(VLOOKUP($A189,csapatok!$A:$BL,Z$271,FALSE))-6),'csapat-ranglista'!$A:$CC,Z$272,FALSE)/8,VLOOKUP(VLOOKUP($A189,csapatok!$A:$BL,Z$271,FALSE),'csapat-ranglista'!$A:$CC,Z$272,FALSE)/4),0)</f>
        <v>0</v>
      </c>
      <c r="AA189" s="32">
        <f>IFERROR(IF(RIGHT(VLOOKUP($A189,csapatok!$A:$BL,AA$271,FALSE),5)="Csere",VLOOKUP(LEFT(VLOOKUP($A189,csapatok!$A:$BL,AA$271,FALSE),LEN(VLOOKUP($A189,csapatok!$A:$BL,AA$271,FALSE))-6),'csapat-ranglista'!$A:$CC,AA$272,FALSE)/8,VLOOKUP(VLOOKUP($A189,csapatok!$A:$BL,AA$271,FALSE),'csapat-ranglista'!$A:$CC,AA$272,FALSE)/4),0)</f>
        <v>0</v>
      </c>
      <c r="AB189" s="226">
        <f>IFERROR(IF(RIGHT(VLOOKUP($A189,csapatok!$A:$BL,AB$271,FALSE),5)="Csere",VLOOKUP(LEFT(VLOOKUP($A189,csapatok!$A:$BL,AB$271,FALSE),LEN(VLOOKUP($A189,csapatok!$A:$BL,AB$271,FALSE))-6),'csapat-ranglista'!$A:$CC,AB$272,FALSE)/8,VLOOKUP(VLOOKUP($A189,csapatok!$A:$BL,AB$271,FALSE),'csapat-ranglista'!$A:$CC,AB$272,FALSE)/4),0)</f>
        <v>0</v>
      </c>
      <c r="AC189" s="226">
        <f>IFERROR(IF(RIGHT(VLOOKUP($A189,csapatok!$A:$BL,AC$271,FALSE),5)="Csere",VLOOKUP(LEFT(VLOOKUP($A189,csapatok!$A:$BL,AC$271,FALSE),LEN(VLOOKUP($A189,csapatok!$A:$BL,AC$271,FALSE))-6),'csapat-ranglista'!$A:$CC,AC$272,FALSE)/8,VLOOKUP(VLOOKUP($A189,csapatok!$A:$BL,AC$271,FALSE),'csapat-ranglista'!$A:$CC,AC$272,FALSE)/4),0)</f>
        <v>0</v>
      </c>
      <c r="AD189" s="226">
        <f>IFERROR(IF(RIGHT(VLOOKUP($A189,csapatok!$A:$BL,AD$271,FALSE),5)="Csere",VLOOKUP(LEFT(VLOOKUP($A189,csapatok!$A:$BL,AD$271,FALSE),LEN(VLOOKUP($A189,csapatok!$A:$BL,AD$271,FALSE))-6),'csapat-ranglista'!$A:$CC,AD$272,FALSE)/8,VLOOKUP(VLOOKUP($A189,csapatok!$A:$BL,AD$271,FALSE),'csapat-ranglista'!$A:$CC,AD$272,FALSE)/4),0)</f>
        <v>0</v>
      </c>
      <c r="AE189" s="226">
        <f>IFERROR(IF(RIGHT(VLOOKUP($A189,csapatok!$A:$BL,AE$271,FALSE),5)="Csere",VLOOKUP(LEFT(VLOOKUP($A189,csapatok!$A:$BL,AE$271,FALSE),LEN(VLOOKUP($A189,csapatok!$A:$BL,AE$271,FALSE))-6),'csapat-ranglista'!$A:$CC,AE$272,FALSE)/8,VLOOKUP(VLOOKUP($A189,csapatok!$A:$BL,AE$271,FALSE),'csapat-ranglista'!$A:$CC,AE$272,FALSE)/4),0)</f>
        <v>0</v>
      </c>
      <c r="AF189" s="226">
        <f>IFERROR(IF(RIGHT(VLOOKUP($A189,csapatok!$A:$BL,AF$271,FALSE),5)="Csere",VLOOKUP(LEFT(VLOOKUP($A189,csapatok!$A:$BL,AF$271,FALSE),LEN(VLOOKUP($A189,csapatok!$A:$BL,AF$271,FALSE))-6),'csapat-ranglista'!$A:$CC,AF$272,FALSE)/8,VLOOKUP(VLOOKUP($A189,csapatok!$A:$BL,AF$271,FALSE),'csapat-ranglista'!$A:$CC,AF$272,FALSE)/4),0)</f>
        <v>0</v>
      </c>
      <c r="AG189" s="226">
        <f>IFERROR(IF(RIGHT(VLOOKUP($A189,csapatok!$A:$BL,AG$271,FALSE),5)="Csere",VLOOKUP(LEFT(VLOOKUP($A189,csapatok!$A:$BL,AG$271,FALSE),LEN(VLOOKUP($A189,csapatok!$A:$BL,AG$271,FALSE))-6),'csapat-ranglista'!$A:$CC,AG$272,FALSE)/8,VLOOKUP(VLOOKUP($A189,csapatok!$A:$BL,AG$271,FALSE),'csapat-ranglista'!$A:$CC,AG$272,FALSE)/4),0)</f>
        <v>0</v>
      </c>
      <c r="AH189" s="226">
        <f>IFERROR(IF(RIGHT(VLOOKUP($A189,csapatok!$A:$BL,AH$271,FALSE),5)="Csere",VLOOKUP(LEFT(VLOOKUP($A189,csapatok!$A:$BL,AH$271,FALSE),LEN(VLOOKUP($A189,csapatok!$A:$BL,AH$271,FALSE))-6),'csapat-ranglista'!$A:$CC,AH$272,FALSE)/8,VLOOKUP(VLOOKUP($A189,csapatok!$A:$BL,AH$271,FALSE),'csapat-ranglista'!$A:$CC,AH$272,FALSE)/4),0)</f>
        <v>0</v>
      </c>
      <c r="AI189" s="226">
        <f>IFERROR(IF(RIGHT(VLOOKUP($A189,csapatok!$A:$BL,AI$271,FALSE),5)="Csere",VLOOKUP(LEFT(VLOOKUP($A189,csapatok!$A:$BL,AI$271,FALSE),LEN(VLOOKUP($A189,csapatok!$A:$BL,AI$271,FALSE))-6),'csapat-ranglista'!$A:$CC,AI$272,FALSE)/8,VLOOKUP(VLOOKUP($A189,csapatok!$A:$BL,AI$271,FALSE),'csapat-ranglista'!$A:$CC,AI$272,FALSE)/4),0)</f>
        <v>0</v>
      </c>
      <c r="AJ189" s="226">
        <f>IFERROR(IF(RIGHT(VLOOKUP($A189,csapatok!$A:$BL,AJ$271,FALSE),5)="Csere",VLOOKUP(LEFT(VLOOKUP($A189,csapatok!$A:$BL,AJ$271,FALSE),LEN(VLOOKUP($A189,csapatok!$A:$BL,AJ$271,FALSE))-6),'csapat-ranglista'!$A:$CC,AJ$272,FALSE)/8,VLOOKUP(VLOOKUP($A189,csapatok!$A:$BL,AJ$271,FALSE),'csapat-ranglista'!$A:$CC,AJ$272,FALSE)/2),0)</f>
        <v>0</v>
      </c>
      <c r="AK189" s="226">
        <f>IFERROR(IF(RIGHT(VLOOKUP($A189,csapatok!$A:$CN,AK$271,FALSE),5)="Csere",VLOOKUP(LEFT(VLOOKUP($A189,csapatok!$A:$CN,AK$271,FALSE),LEN(VLOOKUP($A189,csapatok!$A:$CN,AK$271,FALSE))-6),'csapat-ranglista'!$A:$CC,AK$272,FALSE)/8,VLOOKUP(VLOOKUP($A189,csapatok!$A:$CN,AK$271,FALSE),'csapat-ranglista'!$A:$CC,AK$272,FALSE)/4),0)</f>
        <v>0</v>
      </c>
      <c r="AL189" s="226">
        <f>IFERROR(IF(RIGHT(VLOOKUP($A189,csapatok!$A:$CN,AL$271,FALSE),5)="Csere",VLOOKUP(LEFT(VLOOKUP($A189,csapatok!$A:$CN,AL$271,FALSE),LEN(VLOOKUP($A189,csapatok!$A:$CN,AL$271,FALSE))-6),'csapat-ranglista'!$A:$CC,AL$272,FALSE)/8,VLOOKUP(VLOOKUP($A189,csapatok!$A:$CN,AL$271,FALSE),'csapat-ranglista'!$A:$CC,AL$272,FALSE)/4),0)</f>
        <v>0</v>
      </c>
      <c r="AM189" s="226">
        <f>IFERROR(IF(RIGHT(VLOOKUP($A189,csapatok!$A:$CN,AM$271,FALSE),5)="Csere",VLOOKUP(LEFT(VLOOKUP($A189,csapatok!$A:$CN,AM$271,FALSE),LEN(VLOOKUP($A189,csapatok!$A:$CN,AM$271,FALSE))-6),'csapat-ranglista'!$A:$CC,AM$272,FALSE)/8,VLOOKUP(VLOOKUP($A189,csapatok!$A:$CN,AM$271,FALSE),'csapat-ranglista'!$A:$CC,AM$272,FALSE)/4),0)</f>
        <v>0</v>
      </c>
      <c r="AN189" s="226">
        <f>IFERROR(IF(RIGHT(VLOOKUP($A189,csapatok!$A:$CN,AN$271,FALSE),5)="Csere",VLOOKUP(LEFT(VLOOKUP($A189,csapatok!$A:$CN,AN$271,FALSE),LEN(VLOOKUP($A189,csapatok!$A:$CN,AN$271,FALSE))-6),'csapat-ranglista'!$A:$CC,AN$272,FALSE)/8,VLOOKUP(VLOOKUP($A189,csapatok!$A:$CN,AN$271,FALSE),'csapat-ranglista'!$A:$CC,AN$272,FALSE)/4),0)</f>
        <v>0</v>
      </c>
      <c r="AO189" s="226">
        <f>IFERROR(IF(RIGHT(VLOOKUP($A189,csapatok!$A:$CN,AO$271,FALSE),5)="Csere",VLOOKUP(LEFT(VLOOKUP($A189,csapatok!$A:$CN,AO$271,FALSE),LEN(VLOOKUP($A189,csapatok!$A:$CN,AO$271,FALSE))-6),'csapat-ranglista'!$A:$CC,AO$272,FALSE)/8,VLOOKUP(VLOOKUP($A189,csapatok!$A:$CN,AO$271,FALSE),'csapat-ranglista'!$A:$CC,AO$272,FALSE)/4),0)</f>
        <v>0</v>
      </c>
      <c r="AP189" s="226">
        <f>IFERROR(IF(RIGHT(VLOOKUP($A189,csapatok!$A:$CN,AP$271,FALSE),5)="Csere",VLOOKUP(LEFT(VLOOKUP($A189,csapatok!$A:$CN,AP$271,FALSE),LEN(VLOOKUP($A189,csapatok!$A:$CN,AP$271,FALSE))-6),'csapat-ranglista'!$A:$CC,AP$272,FALSE)/8,VLOOKUP(VLOOKUP($A189,csapatok!$A:$CN,AP$271,FALSE),'csapat-ranglista'!$A:$CC,AP$272,FALSE)/4),0)</f>
        <v>1.7530659188244166</v>
      </c>
      <c r="AQ189" s="226">
        <f>IFERROR(IF(RIGHT(VLOOKUP($A189,csapatok!$A:$CN,AQ$271,FALSE),5)="Csere",VLOOKUP(LEFT(VLOOKUP($A189,csapatok!$A:$CN,AQ$271,FALSE),LEN(VLOOKUP($A189,csapatok!$A:$CN,AQ$271,FALSE))-6),'csapat-ranglista'!$A:$CC,AQ$272,FALSE)/8,VLOOKUP(VLOOKUP($A189,csapatok!$A:$CN,AQ$271,FALSE),'csapat-ranglista'!$A:$CC,AQ$272,FALSE)/4),0)</f>
        <v>0</v>
      </c>
      <c r="AR189" s="226">
        <f>IFERROR(IF(RIGHT(VLOOKUP($A189,csapatok!$A:$CN,AR$271,FALSE),5)="Csere",VLOOKUP(LEFT(VLOOKUP($A189,csapatok!$A:$CN,AR$271,FALSE),LEN(VLOOKUP($A189,csapatok!$A:$CN,AR$271,FALSE))-6),'csapat-ranglista'!$A:$CC,AR$272,FALSE)/8,VLOOKUP(VLOOKUP($A189,csapatok!$A:$CN,AR$271,FALSE),'csapat-ranglista'!$A:$CC,AR$272,FALSE)/4),0)</f>
        <v>0</v>
      </c>
      <c r="AS189" s="226">
        <f>IFERROR(IF(RIGHT(VLOOKUP($A189,csapatok!$A:$CN,AS$271,FALSE),5)="Csere",VLOOKUP(LEFT(VLOOKUP($A189,csapatok!$A:$CN,AS$271,FALSE),LEN(VLOOKUP($A189,csapatok!$A:$CN,AS$271,FALSE))-6),'csapat-ranglista'!$A:$CC,AS$272,FALSE)/8,VLOOKUP(VLOOKUP($A189,csapatok!$A:$CN,AS$271,FALSE),'csapat-ranglista'!$A:$CC,AS$272,FALSE)/4),0)</f>
        <v>0</v>
      </c>
      <c r="AT189" s="226">
        <f>IFERROR(IF(RIGHT(VLOOKUP($A189,csapatok!$A:$CN,AT$271,FALSE),5)="Csere",VLOOKUP(LEFT(VLOOKUP($A189,csapatok!$A:$CN,AT$271,FALSE),LEN(VLOOKUP($A189,csapatok!$A:$CN,AT$271,FALSE))-6),'csapat-ranglista'!$A:$CC,AT$272,FALSE)/8,VLOOKUP(VLOOKUP($A189,csapatok!$A:$CN,AT$271,FALSE),'csapat-ranglista'!$A:$CC,AT$272,FALSE)/4),0)</f>
        <v>0</v>
      </c>
      <c r="AU189" s="226">
        <f>IFERROR(IF(RIGHT(VLOOKUP($A189,csapatok!$A:$CN,AU$271,FALSE),5)="Csere",VLOOKUP(LEFT(VLOOKUP($A189,csapatok!$A:$CN,AU$271,FALSE),LEN(VLOOKUP($A189,csapatok!$A:$CN,AU$271,FALSE))-6),'csapat-ranglista'!$A:$CC,AU$272,FALSE)/8,VLOOKUP(VLOOKUP($A189,csapatok!$A:$CN,AU$271,FALSE),'csapat-ranglista'!$A:$CC,AU$272,FALSE)/4),0)</f>
        <v>0</v>
      </c>
      <c r="AV189" s="226">
        <f>IFERROR(IF(RIGHT(VLOOKUP($A189,csapatok!$A:$CN,AV$271,FALSE),5)="Csere",VLOOKUP(LEFT(VLOOKUP($A189,csapatok!$A:$CN,AV$271,FALSE),LEN(VLOOKUP($A189,csapatok!$A:$CN,AV$271,FALSE))-6),'csapat-ranglista'!$A:$CC,AV$272,FALSE)/8,VLOOKUP(VLOOKUP($A189,csapatok!$A:$CN,AV$271,FALSE),'csapat-ranglista'!$A:$CC,AV$272,FALSE)/4),0)</f>
        <v>0</v>
      </c>
      <c r="AW189" s="226">
        <f>IFERROR(IF(RIGHT(VLOOKUP($A189,csapatok!$A:$CN,AW$271,FALSE),5)="Csere",VLOOKUP(LEFT(VLOOKUP($A189,csapatok!$A:$CN,AW$271,FALSE),LEN(VLOOKUP($A189,csapatok!$A:$CN,AW$271,FALSE))-6),'csapat-ranglista'!$A:$CC,AW$272,FALSE)/8,VLOOKUP(VLOOKUP($A189,csapatok!$A:$CN,AW$271,FALSE),'csapat-ranglista'!$A:$CC,AW$272,FALSE)/4),0)</f>
        <v>0</v>
      </c>
      <c r="AX189" s="226">
        <f>IFERROR(IF(RIGHT(VLOOKUP($A189,csapatok!$A:$CN,AX$271,FALSE),5)="Csere",VLOOKUP(LEFT(VLOOKUP($A189,csapatok!$A:$CN,AX$271,FALSE),LEN(VLOOKUP($A189,csapatok!$A:$CN,AX$271,FALSE))-6),'csapat-ranglista'!$A:$CC,AX$272,FALSE)/8,VLOOKUP(VLOOKUP($A189,csapatok!$A:$CN,AX$271,FALSE),'csapat-ranglista'!$A:$CC,AX$272,FALSE)/4),0)</f>
        <v>0</v>
      </c>
      <c r="AY189" s="226">
        <f>IFERROR(IF(RIGHT(VLOOKUP($A189,csapatok!$A:$GR,AY$271,FALSE),5)="Csere",VLOOKUP(LEFT(VLOOKUP($A189,csapatok!$A:$GR,AY$271,FALSE),LEN(VLOOKUP($A189,csapatok!$A:$GR,AY$271,FALSE))-6),'csapat-ranglista'!$A:$CC,AY$272,FALSE)/8,VLOOKUP(VLOOKUP($A189,csapatok!$A:$GR,AY$271,FALSE),'csapat-ranglista'!$A:$CC,AY$272,FALSE)/4),0)</f>
        <v>0</v>
      </c>
      <c r="AZ189" s="226">
        <f>IFERROR(IF(RIGHT(VLOOKUP($A189,csapatok!$A:$GR,AZ$271,FALSE),5)="Csere",VLOOKUP(LEFT(VLOOKUP($A189,csapatok!$A:$GR,AZ$271,FALSE),LEN(VLOOKUP($A189,csapatok!$A:$GR,AZ$271,FALSE))-6),'csapat-ranglista'!$A:$CC,AZ$272,FALSE)/8,VLOOKUP(VLOOKUP($A189,csapatok!$A:$GR,AZ$271,FALSE),'csapat-ranglista'!$A:$CC,AZ$272,FALSE)/4),0)</f>
        <v>0</v>
      </c>
      <c r="BA189" s="226">
        <f>IFERROR(IF(RIGHT(VLOOKUP($A189,csapatok!$A:$GR,BA$271,FALSE),5)="Csere",VLOOKUP(LEFT(VLOOKUP($A189,csapatok!$A:$GR,BA$271,FALSE),LEN(VLOOKUP($A189,csapatok!$A:$GR,BA$271,FALSE))-6),'csapat-ranglista'!$A:$CC,BA$272,FALSE)/8,VLOOKUP(VLOOKUP($A189,csapatok!$A:$GR,BA$271,FALSE),'csapat-ranglista'!$A:$CC,BA$272,FALSE)/4),0)</f>
        <v>0</v>
      </c>
      <c r="BB189" s="226">
        <f>IFERROR(IF(RIGHT(VLOOKUP($A189,csapatok!$A:$GR,BB$271,FALSE),5)="Csere",VLOOKUP(LEFT(VLOOKUP($A189,csapatok!$A:$GR,BB$271,FALSE),LEN(VLOOKUP($A189,csapatok!$A:$GR,BB$271,FALSE))-6),'csapat-ranglista'!$A:$CC,BB$272,FALSE)/8,VLOOKUP(VLOOKUP($A189,csapatok!$A:$GR,BB$271,FALSE),'csapat-ranglista'!$A:$CC,BB$272,FALSE)/4),0)</f>
        <v>0</v>
      </c>
      <c r="BC189" s="227">
        <f>versenyek!$ES$11*IFERROR(VLOOKUP(VLOOKUP($A189,versenyek!ER:ET,3,FALSE),szabalyok!$A$16:$B$23,2,FALSE)/4,0)</f>
        <v>0</v>
      </c>
      <c r="BD189" s="227">
        <f>versenyek!$EV$11*IFERROR(VLOOKUP(VLOOKUP($A189,versenyek!EU:EW,3,FALSE),szabalyok!$A$16:$B$23,2,FALSE)/4,0)</f>
        <v>0</v>
      </c>
      <c r="BE189" s="226">
        <f>IFERROR(IF(RIGHT(VLOOKUP($A189,csapatok!$A:$GR,BE$271,FALSE),5)="Csere",VLOOKUP(LEFT(VLOOKUP($A189,csapatok!$A:$GR,BE$271,FALSE),LEN(VLOOKUP($A189,csapatok!$A:$GR,BE$271,FALSE))-6),'csapat-ranglista'!$A:$CC,BE$272,FALSE)/8,VLOOKUP(VLOOKUP($A189,csapatok!$A:$GR,BE$271,FALSE),'csapat-ranglista'!$A:$CC,BE$272,FALSE)/4),0)</f>
        <v>0</v>
      </c>
      <c r="BF189" s="226">
        <f>IFERROR(IF(RIGHT(VLOOKUP($A189,csapatok!$A:$GR,BF$271,FALSE),5)="Csere",VLOOKUP(LEFT(VLOOKUP($A189,csapatok!$A:$GR,BF$271,FALSE),LEN(VLOOKUP($A189,csapatok!$A:$GR,BF$271,FALSE))-6),'csapat-ranglista'!$A:$CC,BF$272,FALSE)/8,VLOOKUP(VLOOKUP($A189,csapatok!$A:$GR,BF$271,FALSE),'csapat-ranglista'!$A:$CC,BF$272,FALSE)/4),0)</f>
        <v>0</v>
      </c>
      <c r="BG189" s="226">
        <f>IFERROR(IF(RIGHT(VLOOKUP($A189,csapatok!$A:$GR,BG$271,FALSE),5)="Csere",VLOOKUP(LEFT(VLOOKUP($A189,csapatok!$A:$GR,BG$271,FALSE),LEN(VLOOKUP($A189,csapatok!$A:$GR,BG$271,FALSE))-6),'csapat-ranglista'!$A:$CC,BG$272,FALSE)/8,VLOOKUP(VLOOKUP($A189,csapatok!$A:$GR,BG$271,FALSE),'csapat-ranglista'!$A:$CC,BG$272,FALSE)/4),0)</f>
        <v>0</v>
      </c>
      <c r="BH189" s="226">
        <f>IFERROR(IF(RIGHT(VLOOKUP($A189,csapatok!$A:$GR,BH$271,FALSE),5)="Csere",VLOOKUP(LEFT(VLOOKUP($A189,csapatok!$A:$GR,BH$271,FALSE),LEN(VLOOKUP($A189,csapatok!$A:$GR,BH$271,FALSE))-6),'csapat-ranglista'!$A:$CC,BH$272,FALSE)/8,VLOOKUP(VLOOKUP($A189,csapatok!$A:$GR,BH$271,FALSE),'csapat-ranglista'!$A:$CC,BH$272,FALSE)/4),0)</f>
        <v>0</v>
      </c>
      <c r="BI189" s="226">
        <f>IFERROR(IF(RIGHT(VLOOKUP($A189,csapatok!$A:$GR,BI$271,FALSE),5)="Csere",VLOOKUP(LEFT(VLOOKUP($A189,csapatok!$A:$GR,BI$271,FALSE),LEN(VLOOKUP($A189,csapatok!$A:$GR,BI$271,FALSE))-6),'csapat-ranglista'!$A:$CC,BI$272,FALSE)/8,VLOOKUP(VLOOKUP($A189,csapatok!$A:$GR,BI$271,FALSE),'csapat-ranglista'!$A:$CC,BI$272,FALSE)/4),0)</f>
        <v>0</v>
      </c>
      <c r="BJ189" s="226">
        <f>IFERROR(IF(RIGHT(VLOOKUP($A189,csapatok!$A:$GR,BJ$271,FALSE),5)="Csere",VLOOKUP(LEFT(VLOOKUP($A189,csapatok!$A:$GR,BJ$271,FALSE),LEN(VLOOKUP($A189,csapatok!$A:$GR,BJ$271,FALSE))-6),'csapat-ranglista'!$A:$CC,BJ$272,FALSE)/8,VLOOKUP(VLOOKUP($A189,csapatok!$A:$GR,BJ$271,FALSE),'csapat-ranglista'!$A:$CC,BJ$272,FALSE)/4),0)</f>
        <v>0</v>
      </c>
      <c r="BK189" s="226">
        <f>IFERROR(IF(RIGHT(VLOOKUP($A189,csapatok!$A:$GR,BK$271,FALSE),5)="Csere",VLOOKUP(LEFT(VLOOKUP($A189,csapatok!$A:$GR,BK$271,FALSE),LEN(VLOOKUP($A189,csapatok!$A:$GR,BK$271,FALSE))-6),'csapat-ranglista'!$A:$CC,BK$272,FALSE)/8,VLOOKUP(VLOOKUP($A189,csapatok!$A:$GR,BK$271,FALSE),'csapat-ranglista'!$A:$CC,BK$272,FALSE)/4),0)</f>
        <v>0</v>
      </c>
      <c r="BL189" s="226">
        <f>IFERROR(IF(RIGHT(VLOOKUP($A189,csapatok!$A:$GR,BL$271,FALSE),5)="Csere",VLOOKUP(LEFT(VLOOKUP($A189,csapatok!$A:$GR,BL$271,FALSE),LEN(VLOOKUP($A189,csapatok!$A:$GR,BL$271,FALSE))-6),'csapat-ranglista'!$A:$CC,BL$272,FALSE)/8,VLOOKUP(VLOOKUP($A189,csapatok!$A:$GR,BL$271,FALSE),'csapat-ranglista'!$A:$CC,BL$272,FALSE)/4),0)</f>
        <v>0</v>
      </c>
      <c r="BM189" s="226">
        <f>IFERROR(IF(RIGHT(VLOOKUP($A189,csapatok!$A:$GR,BM$271,FALSE),5)="Csere",VLOOKUP(LEFT(VLOOKUP($A189,csapatok!$A:$GR,BM$271,FALSE),LEN(VLOOKUP($A189,csapatok!$A:$GR,BM$271,FALSE))-6),'csapat-ranglista'!$A:$CC,BM$272,FALSE)/8,VLOOKUP(VLOOKUP($A189,csapatok!$A:$GR,BM$271,FALSE),'csapat-ranglista'!$A:$CC,BM$272,FALSE)/4),0)</f>
        <v>0</v>
      </c>
      <c r="BN189" s="226">
        <f>IFERROR(IF(RIGHT(VLOOKUP($A189,csapatok!$A:$GR,BN$271,FALSE),5)="Csere",VLOOKUP(LEFT(VLOOKUP($A189,csapatok!$A:$GR,BN$271,FALSE),LEN(VLOOKUP($A189,csapatok!$A:$GR,BN$271,FALSE))-6),'csapat-ranglista'!$A:$CC,BN$272,FALSE)/8,VLOOKUP(VLOOKUP($A189,csapatok!$A:$GR,BN$271,FALSE),'csapat-ranglista'!$A:$CC,BN$272,FALSE)/4),0)</f>
        <v>0</v>
      </c>
      <c r="BO189" s="226">
        <f>IFERROR(IF(RIGHT(VLOOKUP($A189,csapatok!$A:$GR,BO$271,FALSE),5)="Csere",VLOOKUP(LEFT(VLOOKUP($A189,csapatok!$A:$GR,BO$271,FALSE),LEN(VLOOKUP($A189,csapatok!$A:$GR,BO$271,FALSE))-6),'csapat-ranglista'!$A:$CC,BO$272,FALSE)/8,VLOOKUP(VLOOKUP($A189,csapatok!$A:$GR,BO$271,FALSE),'csapat-ranglista'!$A:$CC,BO$272,FALSE)/4),0)</f>
        <v>0</v>
      </c>
      <c r="BP189" s="226">
        <f>IFERROR(IF(RIGHT(VLOOKUP($A189,csapatok!$A:$GR,BP$271,FALSE),5)="Csere",VLOOKUP(LEFT(VLOOKUP($A189,csapatok!$A:$GR,BP$271,FALSE),LEN(VLOOKUP($A189,csapatok!$A:$GR,BP$271,FALSE))-6),'csapat-ranglista'!$A:$CC,BP$272,FALSE)/8,VLOOKUP(VLOOKUP($A189,csapatok!$A:$GR,BP$271,FALSE),'csapat-ranglista'!$A:$CC,BP$272,FALSE)/4),0)</f>
        <v>0</v>
      </c>
      <c r="BQ189" s="226">
        <f>IFERROR(IF(RIGHT(VLOOKUP($A189,csapatok!$A:$GR,BQ$271,FALSE),5)="Csere",VLOOKUP(LEFT(VLOOKUP($A189,csapatok!$A:$GR,BQ$271,FALSE),LEN(VLOOKUP($A189,csapatok!$A:$GR,BQ$271,FALSE))-6),'csapat-ranglista'!$A:$CC,BQ$272,FALSE)/8,VLOOKUP(VLOOKUP($A189,csapatok!$A:$GR,BQ$271,FALSE),'csapat-ranglista'!$A:$CC,BQ$272,FALSE)/4),0)</f>
        <v>0</v>
      </c>
      <c r="BR189" s="226">
        <f>IFERROR(IF(RIGHT(VLOOKUP($A189,csapatok!$A:$GR,BR$271,FALSE),5)="Csere",VLOOKUP(LEFT(VLOOKUP($A189,csapatok!$A:$GR,BR$271,FALSE),LEN(VLOOKUP($A189,csapatok!$A:$GR,BR$271,FALSE))-6),'csapat-ranglista'!$A:$CC,BR$272,FALSE)/8,VLOOKUP(VLOOKUP($A189,csapatok!$A:$GR,BR$271,FALSE),'csapat-ranglista'!$A:$CC,BR$272,FALSE)/4),0)</f>
        <v>0</v>
      </c>
      <c r="BS189" s="226">
        <f>IFERROR(IF(RIGHT(VLOOKUP($A189,csapatok!$A:$GR,BS$271,FALSE),5)="Csere",VLOOKUP(LEFT(VLOOKUP($A189,csapatok!$A:$GR,BS$271,FALSE),LEN(VLOOKUP($A189,csapatok!$A:$GR,BS$271,FALSE))-6),'csapat-ranglista'!$A:$CC,BS$272,FALSE)/8,VLOOKUP(VLOOKUP($A189,csapatok!$A:$GR,BS$271,FALSE),'csapat-ranglista'!$A:$CC,BS$272,FALSE)/4),0)</f>
        <v>0</v>
      </c>
      <c r="BT189" s="226">
        <f>IFERROR(IF(RIGHT(VLOOKUP($A189,csapatok!$A:$GR,BT$271,FALSE),5)="Csere",VLOOKUP(LEFT(VLOOKUP($A189,csapatok!$A:$GR,BT$271,FALSE),LEN(VLOOKUP($A189,csapatok!$A:$GR,BT$271,FALSE))-6),'csapat-ranglista'!$A:$CC,BT$272,FALSE)/8,VLOOKUP(VLOOKUP($A189,csapatok!$A:$GR,BT$271,FALSE),'csapat-ranglista'!$A:$CC,BT$272,FALSE)/4),0)</f>
        <v>0</v>
      </c>
      <c r="BU189" s="226">
        <f>IFERROR(IF(RIGHT(VLOOKUP($A189,csapatok!$A:$GR,BU$271,FALSE),5)="Csere",VLOOKUP(LEFT(VLOOKUP($A189,csapatok!$A:$GR,BU$271,FALSE),LEN(VLOOKUP($A189,csapatok!$A:$GR,BU$271,FALSE))-6),'csapat-ranglista'!$A:$CC,BU$272,FALSE)/8,VLOOKUP(VLOOKUP($A189,csapatok!$A:$GR,BU$271,FALSE),'csapat-ranglista'!$A:$CC,BU$272,FALSE)/4),0)</f>
        <v>0</v>
      </c>
      <c r="BV189" s="226">
        <f>IFERROR(IF(RIGHT(VLOOKUP($A189,csapatok!$A:$GR,BV$271,FALSE),5)="Csere",VLOOKUP(LEFT(VLOOKUP($A189,csapatok!$A:$GR,BV$271,FALSE),LEN(VLOOKUP($A189,csapatok!$A:$GR,BV$271,FALSE))-6),'csapat-ranglista'!$A:$CC,BV$272,FALSE)/8,VLOOKUP(VLOOKUP($A189,csapatok!$A:$GR,BV$271,FALSE),'csapat-ranglista'!$A:$CC,BV$272,FALSE)/4),0)</f>
        <v>0</v>
      </c>
      <c r="BW189" s="226">
        <f>IFERROR(IF(RIGHT(VLOOKUP($A189,csapatok!$A:$GR,BW$271,FALSE),5)="Csere",VLOOKUP(LEFT(VLOOKUP($A189,csapatok!$A:$GR,BW$271,FALSE),LEN(VLOOKUP($A189,csapatok!$A:$GR,BW$271,FALSE))-6),'csapat-ranglista'!$A:$CC,BW$272,FALSE)/8,VLOOKUP(VLOOKUP($A189,csapatok!$A:$GR,BW$271,FALSE),'csapat-ranglista'!$A:$CC,BW$272,FALSE)/4),0)</f>
        <v>0</v>
      </c>
      <c r="BX189" s="226">
        <f>IFERROR(IF(RIGHT(VLOOKUP($A189,csapatok!$A:$GR,BX$271,FALSE),5)="Csere",VLOOKUP(LEFT(VLOOKUP($A189,csapatok!$A:$GR,BX$271,FALSE),LEN(VLOOKUP($A189,csapatok!$A:$GR,BX$271,FALSE))-6),'csapat-ranglista'!$A:$CC,BX$272,FALSE)/8,VLOOKUP(VLOOKUP($A189,csapatok!$A:$GR,BX$271,FALSE),'csapat-ranglista'!$A:$CC,BX$272,FALSE)/4),0)</f>
        <v>0</v>
      </c>
      <c r="BY189" s="226">
        <f>IFERROR(IF(RIGHT(VLOOKUP($A189,csapatok!$A:$GR,BY$271,FALSE),5)="Csere",VLOOKUP(LEFT(VLOOKUP($A189,csapatok!$A:$GR,BY$271,FALSE),LEN(VLOOKUP($A189,csapatok!$A:$GR,BY$271,FALSE))-6),'csapat-ranglista'!$A:$CC,BY$272,FALSE)/8,VLOOKUP(VLOOKUP($A189,csapatok!$A:$GR,BY$271,FALSE),'csapat-ranglista'!$A:$CC,BY$272,FALSE)/4),0)</f>
        <v>0</v>
      </c>
      <c r="BZ189" s="226">
        <f>IFERROR(IF(RIGHT(VLOOKUP($A189,csapatok!$A:$GR,BZ$271,FALSE),5)="Csere",VLOOKUP(LEFT(VLOOKUP($A189,csapatok!$A:$GR,BZ$271,FALSE),LEN(VLOOKUP($A189,csapatok!$A:$GR,BZ$271,FALSE))-6),'csapat-ranglista'!$A:$CC,BZ$272,FALSE)/8,VLOOKUP(VLOOKUP($A189,csapatok!$A:$GR,BZ$271,FALSE),'csapat-ranglista'!$A:$CC,BZ$272,FALSE)/4),0)</f>
        <v>0</v>
      </c>
      <c r="CA189" s="226">
        <f>IFERROR(IF(RIGHT(VLOOKUP($A189,csapatok!$A:$GR,CA$271,FALSE),5)="Csere",VLOOKUP(LEFT(VLOOKUP($A189,csapatok!$A:$GR,CA$271,FALSE),LEN(VLOOKUP($A189,csapatok!$A:$GR,CA$271,FALSE))-6),'csapat-ranglista'!$A:$CC,CA$272,FALSE)/8,VLOOKUP(VLOOKUP($A189,csapatok!$A:$GR,CA$271,FALSE),'csapat-ranglista'!$A:$CC,CA$272,FALSE)/4),0)</f>
        <v>0</v>
      </c>
      <c r="CB189" s="226">
        <f>IFERROR(IF(RIGHT(VLOOKUP($A189,csapatok!$A:$GR,CB$271,FALSE),5)="Csere",VLOOKUP(LEFT(VLOOKUP($A189,csapatok!$A:$GR,CB$271,FALSE),LEN(VLOOKUP($A189,csapatok!$A:$GR,CB$271,FALSE))-6),'csapat-ranglista'!$A:$CC,CB$272,FALSE)/8,VLOOKUP(VLOOKUP($A189,csapatok!$A:$GR,CB$271,FALSE),'csapat-ranglista'!$A:$CC,CB$272,FALSE)/4),0)</f>
        <v>0</v>
      </c>
      <c r="CC189" s="226">
        <f>IFERROR(IF(RIGHT(VLOOKUP($A189,csapatok!$A:$GR,CC$271,FALSE),5)="Csere",VLOOKUP(LEFT(VLOOKUP($A189,csapatok!$A:$GR,CC$271,FALSE),LEN(VLOOKUP($A189,csapatok!$A:$GR,CC$271,FALSE))-6),'csapat-ranglista'!$A:$CC,CC$272,FALSE)/8,VLOOKUP(VLOOKUP($A189,csapatok!$A:$GR,CC$271,FALSE),'csapat-ranglista'!$A:$CC,CC$272,FALSE)/4),0)</f>
        <v>0</v>
      </c>
      <c r="CD189" s="226">
        <f>IFERROR(IF(RIGHT(VLOOKUP($A189,csapatok!$A:$GR,CD$271,FALSE),5)="Csere",VLOOKUP(LEFT(VLOOKUP($A189,csapatok!$A:$GR,CD$271,FALSE),LEN(VLOOKUP($A189,csapatok!$A:$GR,CD$271,FALSE))-6),'csapat-ranglista'!$A:$CC,CD$272,FALSE)/8,VLOOKUP(VLOOKUP($A189,csapatok!$A:$GR,CD$271,FALSE),'csapat-ranglista'!$A:$CC,CD$272,FALSE)/4),0)</f>
        <v>0</v>
      </c>
      <c r="CE189" s="226">
        <f>IFERROR(IF(RIGHT(VLOOKUP($A189,csapatok!$A:$GR,CE$271,FALSE),5)="Csere",VLOOKUP(LEFT(VLOOKUP($A189,csapatok!$A:$GR,CE$271,FALSE),LEN(VLOOKUP($A189,csapatok!$A:$GR,CE$271,FALSE))-6),'csapat-ranglista'!$A:$CC,CE$272,FALSE)/8,VLOOKUP(VLOOKUP($A189,csapatok!$A:$GR,CE$271,FALSE),'csapat-ranglista'!$A:$CC,CE$272,FALSE)/4),0)</f>
        <v>0</v>
      </c>
      <c r="CF189" s="226">
        <f>IFERROR(IF(RIGHT(VLOOKUP($A189,csapatok!$A:$GR,CF$271,FALSE),5)="Csere",VLOOKUP(LEFT(VLOOKUP($A189,csapatok!$A:$GR,CF$271,FALSE),LEN(VLOOKUP($A189,csapatok!$A:$GR,CF$271,FALSE))-6),'csapat-ranglista'!$A:$CC,CF$272,FALSE)/8,VLOOKUP(VLOOKUP($A189,csapatok!$A:$GR,CF$271,FALSE),'csapat-ranglista'!$A:$CC,CF$272,FALSE)/4),0)</f>
        <v>0</v>
      </c>
      <c r="CG189" s="226">
        <f>IFERROR(IF(RIGHT(VLOOKUP($A189,csapatok!$A:$GR,CG$271,FALSE),5)="Csere",VLOOKUP(LEFT(VLOOKUP($A189,csapatok!$A:$GR,CG$271,FALSE),LEN(VLOOKUP($A189,csapatok!$A:$GR,CG$271,FALSE))-6),'csapat-ranglista'!$A:$CC,CG$272,FALSE)/8,VLOOKUP(VLOOKUP($A189,csapatok!$A:$GR,CG$271,FALSE),'csapat-ranglista'!$A:$CC,CG$272,FALSE)/4),0)</f>
        <v>0</v>
      </c>
      <c r="CH189" s="226">
        <f>IFERROR(IF(RIGHT(VLOOKUP($A189,csapatok!$A:$GR,CH$271,FALSE),5)="Csere",VLOOKUP(LEFT(VLOOKUP($A189,csapatok!$A:$GR,CH$271,FALSE),LEN(VLOOKUP($A189,csapatok!$A:$GR,CH$271,FALSE))-6),'csapat-ranglista'!$A:$CC,CH$272,FALSE)/8,VLOOKUP(VLOOKUP($A189,csapatok!$A:$GR,CH$271,FALSE),'csapat-ranglista'!$A:$CC,CH$272,FALSE)/4),0)</f>
        <v>0</v>
      </c>
      <c r="CI189" s="226">
        <f>IFERROR(IF(RIGHT(VLOOKUP($A189,csapatok!$A:$GR,CI$271,FALSE),5)="Csere",VLOOKUP(LEFT(VLOOKUP($A189,csapatok!$A:$GR,CI$271,FALSE),LEN(VLOOKUP($A189,csapatok!$A:$GR,CI$271,FALSE))-6),'csapat-ranglista'!$A:$CC,CI$272,FALSE)/8,VLOOKUP(VLOOKUP($A189,csapatok!$A:$GR,CI$271,FALSE),'csapat-ranglista'!$A:$CC,CI$272,FALSE)/4),0)</f>
        <v>0</v>
      </c>
      <c r="CJ189" s="227">
        <f>versenyek!$IQ$11*IFERROR(VLOOKUP(VLOOKUP($A189,versenyek!IP:IR,3,FALSE),szabalyok!$A$16:$B$23,2,FALSE)/4,0)</f>
        <v>0</v>
      </c>
      <c r="CK189" s="227">
        <f>versenyek!$IT$11*IFERROR(VLOOKUP(VLOOKUP($A189,versenyek!IS:IU,3,FALSE),szabalyok!$A$16:$B$23,2,FALSE)/4,0)</f>
        <v>0</v>
      </c>
      <c r="CL189" s="226"/>
      <c r="CM189" s="250">
        <f t="shared" si="6"/>
        <v>0</v>
      </c>
    </row>
    <row r="190" spans="1:91">
      <c r="A190" s="32" t="s">
        <v>147</v>
      </c>
      <c r="B190" s="133">
        <v>28528</v>
      </c>
      <c r="C190" s="133" t="str">
        <f>IF(B190=0,"",IF(B190&lt;$C$1,"felnőtt","ifi"))</f>
        <v>felnőtt</v>
      </c>
      <c r="D190" s="32" t="s">
        <v>9</v>
      </c>
      <c r="E190" s="47">
        <v>6</v>
      </c>
      <c r="F190" s="32">
        <v>0</v>
      </c>
      <c r="G190" s="32">
        <v>0</v>
      </c>
      <c r="H190" s="32">
        <v>0</v>
      </c>
      <c r="I190" s="32">
        <v>0</v>
      </c>
      <c r="J190" s="32">
        <v>0</v>
      </c>
      <c r="K190" s="32">
        <v>0</v>
      </c>
      <c r="L190" s="32">
        <v>0</v>
      </c>
      <c r="M190" s="32">
        <v>0</v>
      </c>
      <c r="N190" s="32">
        <v>0</v>
      </c>
      <c r="O190" s="32">
        <v>0</v>
      </c>
      <c r="P190" s="32">
        <v>0</v>
      </c>
      <c r="Q190" s="32">
        <v>0</v>
      </c>
      <c r="R190" s="32">
        <v>0</v>
      </c>
      <c r="S190" s="32">
        <v>0</v>
      </c>
      <c r="T190" s="32">
        <v>0</v>
      </c>
      <c r="U190" s="32">
        <v>0</v>
      </c>
      <c r="V190" s="32">
        <v>0</v>
      </c>
      <c r="W190" s="32">
        <v>0</v>
      </c>
      <c r="X190" s="32">
        <f>IFERROR(IF(RIGHT(VLOOKUP($A190,csapatok!$A:$BL,X$271,FALSE),5)="Csere",VLOOKUP(LEFT(VLOOKUP($A190,csapatok!$A:$BL,X$271,FALSE),LEN(VLOOKUP($A190,csapatok!$A:$BL,X$271,FALSE))-6),'csapat-ranglista'!$A:$CC,X$272,FALSE)/8,VLOOKUP(VLOOKUP($A190,csapatok!$A:$BL,X$271,FALSE),'csapat-ranglista'!$A:$CC,X$272,FALSE)/4),0)</f>
        <v>0</v>
      </c>
      <c r="Y190" s="32">
        <f>IFERROR(IF(RIGHT(VLOOKUP($A190,csapatok!$A:$BL,Y$271,FALSE),5)="Csere",VLOOKUP(LEFT(VLOOKUP($A190,csapatok!$A:$BL,Y$271,FALSE),LEN(VLOOKUP($A190,csapatok!$A:$BL,Y$271,FALSE))-6),'csapat-ranglista'!$A:$CC,Y$272,FALSE)/8,VLOOKUP(VLOOKUP($A190,csapatok!$A:$BL,Y$271,FALSE),'csapat-ranglista'!$A:$CC,Y$272,FALSE)/4),0)</f>
        <v>0</v>
      </c>
      <c r="Z190" s="32">
        <f>IFERROR(IF(RIGHT(VLOOKUP($A190,csapatok!$A:$BL,Z$271,FALSE),5)="Csere",VLOOKUP(LEFT(VLOOKUP($A190,csapatok!$A:$BL,Z$271,FALSE),LEN(VLOOKUP($A190,csapatok!$A:$BL,Z$271,FALSE))-6),'csapat-ranglista'!$A:$CC,Z$272,FALSE)/8,VLOOKUP(VLOOKUP($A190,csapatok!$A:$BL,Z$271,FALSE),'csapat-ranglista'!$A:$CC,Z$272,FALSE)/4),0)</f>
        <v>0</v>
      </c>
      <c r="AA190" s="32">
        <f>IFERROR(IF(RIGHT(VLOOKUP($A190,csapatok!$A:$BL,AA$271,FALSE),5)="Csere",VLOOKUP(LEFT(VLOOKUP($A190,csapatok!$A:$BL,AA$271,FALSE),LEN(VLOOKUP($A190,csapatok!$A:$BL,AA$271,FALSE))-6),'csapat-ranglista'!$A:$CC,AA$272,FALSE)/8,VLOOKUP(VLOOKUP($A190,csapatok!$A:$BL,AA$271,FALSE),'csapat-ranglista'!$A:$CC,AA$272,FALSE)/4),0)</f>
        <v>0</v>
      </c>
      <c r="AB190" s="226">
        <f>IFERROR(IF(RIGHT(VLOOKUP($A190,csapatok!$A:$BL,AB$271,FALSE),5)="Csere",VLOOKUP(LEFT(VLOOKUP($A190,csapatok!$A:$BL,AB$271,FALSE),LEN(VLOOKUP($A190,csapatok!$A:$BL,AB$271,FALSE))-6),'csapat-ranglista'!$A:$CC,AB$272,FALSE)/8,VLOOKUP(VLOOKUP($A190,csapatok!$A:$BL,AB$271,FALSE),'csapat-ranglista'!$A:$CC,AB$272,FALSE)/4),0)</f>
        <v>0</v>
      </c>
      <c r="AC190" s="226">
        <f>IFERROR(IF(RIGHT(VLOOKUP($A190,csapatok!$A:$BL,AC$271,FALSE),5)="Csere",VLOOKUP(LEFT(VLOOKUP($A190,csapatok!$A:$BL,AC$271,FALSE),LEN(VLOOKUP($A190,csapatok!$A:$BL,AC$271,FALSE))-6),'csapat-ranglista'!$A:$CC,AC$272,FALSE)/8,VLOOKUP(VLOOKUP($A190,csapatok!$A:$BL,AC$271,FALSE),'csapat-ranglista'!$A:$CC,AC$272,FALSE)/4),0)</f>
        <v>0</v>
      </c>
      <c r="AD190" s="226">
        <f>IFERROR(IF(RIGHT(VLOOKUP($A190,csapatok!$A:$BL,AD$271,FALSE),5)="Csere",VLOOKUP(LEFT(VLOOKUP($A190,csapatok!$A:$BL,AD$271,FALSE),LEN(VLOOKUP($A190,csapatok!$A:$BL,AD$271,FALSE))-6),'csapat-ranglista'!$A:$CC,AD$272,FALSE)/8,VLOOKUP(VLOOKUP($A190,csapatok!$A:$BL,AD$271,FALSE),'csapat-ranglista'!$A:$CC,AD$272,FALSE)/4),0)</f>
        <v>0</v>
      </c>
      <c r="AE190" s="226">
        <f>IFERROR(IF(RIGHT(VLOOKUP($A190,csapatok!$A:$BL,AE$271,FALSE),5)="Csere",VLOOKUP(LEFT(VLOOKUP($A190,csapatok!$A:$BL,AE$271,FALSE),LEN(VLOOKUP($A190,csapatok!$A:$BL,AE$271,FALSE))-6),'csapat-ranglista'!$A:$CC,AE$272,FALSE)/8,VLOOKUP(VLOOKUP($A190,csapatok!$A:$BL,AE$271,FALSE),'csapat-ranglista'!$A:$CC,AE$272,FALSE)/4),0)</f>
        <v>0</v>
      </c>
      <c r="AF190" s="226">
        <f>IFERROR(IF(RIGHT(VLOOKUP($A190,csapatok!$A:$BL,AF$271,FALSE),5)="Csere",VLOOKUP(LEFT(VLOOKUP($A190,csapatok!$A:$BL,AF$271,FALSE),LEN(VLOOKUP($A190,csapatok!$A:$BL,AF$271,FALSE))-6),'csapat-ranglista'!$A:$CC,AF$272,FALSE)/8,VLOOKUP(VLOOKUP($A190,csapatok!$A:$BL,AF$271,FALSE),'csapat-ranglista'!$A:$CC,AF$272,FALSE)/4),0)</f>
        <v>0</v>
      </c>
      <c r="AG190" s="226">
        <f>IFERROR(IF(RIGHT(VLOOKUP($A190,csapatok!$A:$BL,AG$271,FALSE),5)="Csere",VLOOKUP(LEFT(VLOOKUP($A190,csapatok!$A:$BL,AG$271,FALSE),LEN(VLOOKUP($A190,csapatok!$A:$BL,AG$271,FALSE))-6),'csapat-ranglista'!$A:$CC,AG$272,FALSE)/8,VLOOKUP(VLOOKUP($A190,csapatok!$A:$BL,AG$271,FALSE),'csapat-ranglista'!$A:$CC,AG$272,FALSE)/4),0)</f>
        <v>0</v>
      </c>
      <c r="AH190" s="226">
        <f>IFERROR(IF(RIGHT(VLOOKUP($A190,csapatok!$A:$BL,AH$271,FALSE),5)="Csere",VLOOKUP(LEFT(VLOOKUP($A190,csapatok!$A:$BL,AH$271,FALSE),LEN(VLOOKUP($A190,csapatok!$A:$BL,AH$271,FALSE))-6),'csapat-ranglista'!$A:$CC,AH$272,FALSE)/8,VLOOKUP(VLOOKUP($A190,csapatok!$A:$BL,AH$271,FALSE),'csapat-ranglista'!$A:$CC,AH$272,FALSE)/4),0)</f>
        <v>0</v>
      </c>
      <c r="AI190" s="226">
        <f>IFERROR(IF(RIGHT(VLOOKUP($A190,csapatok!$A:$BL,AI$271,FALSE),5)="Csere",VLOOKUP(LEFT(VLOOKUP($A190,csapatok!$A:$BL,AI$271,FALSE),LEN(VLOOKUP($A190,csapatok!$A:$BL,AI$271,FALSE))-6),'csapat-ranglista'!$A:$CC,AI$272,FALSE)/8,VLOOKUP(VLOOKUP($A190,csapatok!$A:$BL,AI$271,FALSE),'csapat-ranglista'!$A:$CC,AI$272,FALSE)/4),0)</f>
        <v>0</v>
      </c>
      <c r="AJ190" s="226">
        <f>IFERROR(IF(RIGHT(VLOOKUP($A190,csapatok!$A:$BL,AJ$271,FALSE),5)="Csere",VLOOKUP(LEFT(VLOOKUP($A190,csapatok!$A:$BL,AJ$271,FALSE),LEN(VLOOKUP($A190,csapatok!$A:$BL,AJ$271,FALSE))-6),'csapat-ranglista'!$A:$CC,AJ$272,FALSE)/8,VLOOKUP(VLOOKUP($A190,csapatok!$A:$BL,AJ$271,FALSE),'csapat-ranglista'!$A:$CC,AJ$272,FALSE)/2),0)</f>
        <v>0</v>
      </c>
      <c r="AK190" s="226">
        <f>IFERROR(IF(RIGHT(VLOOKUP($A190,csapatok!$A:$CN,AK$271,FALSE),5)="Csere",VLOOKUP(LEFT(VLOOKUP($A190,csapatok!$A:$CN,AK$271,FALSE),LEN(VLOOKUP($A190,csapatok!$A:$CN,AK$271,FALSE))-6),'csapat-ranglista'!$A:$CC,AK$272,FALSE)/8,VLOOKUP(VLOOKUP($A190,csapatok!$A:$CN,AK$271,FALSE),'csapat-ranglista'!$A:$CC,AK$272,FALSE)/4),0)</f>
        <v>0</v>
      </c>
      <c r="AL190" s="226">
        <f>IFERROR(IF(RIGHT(VLOOKUP($A190,csapatok!$A:$CN,AL$271,FALSE),5)="Csere",VLOOKUP(LEFT(VLOOKUP($A190,csapatok!$A:$CN,AL$271,FALSE),LEN(VLOOKUP($A190,csapatok!$A:$CN,AL$271,FALSE))-6),'csapat-ranglista'!$A:$CC,AL$272,FALSE)/8,VLOOKUP(VLOOKUP($A190,csapatok!$A:$CN,AL$271,FALSE),'csapat-ranglista'!$A:$CC,AL$272,FALSE)/4),0)</f>
        <v>0</v>
      </c>
      <c r="AM190" s="226">
        <f>IFERROR(IF(RIGHT(VLOOKUP($A190,csapatok!$A:$CN,AM$271,FALSE),5)="Csere",VLOOKUP(LEFT(VLOOKUP($A190,csapatok!$A:$CN,AM$271,FALSE),LEN(VLOOKUP($A190,csapatok!$A:$CN,AM$271,FALSE))-6),'csapat-ranglista'!$A:$CC,AM$272,FALSE)/8,VLOOKUP(VLOOKUP($A190,csapatok!$A:$CN,AM$271,FALSE),'csapat-ranglista'!$A:$CC,AM$272,FALSE)/4),0)</f>
        <v>0</v>
      </c>
      <c r="AN190" s="226">
        <f>IFERROR(IF(RIGHT(VLOOKUP($A190,csapatok!$A:$CN,AN$271,FALSE),5)="Csere",VLOOKUP(LEFT(VLOOKUP($A190,csapatok!$A:$CN,AN$271,FALSE),LEN(VLOOKUP($A190,csapatok!$A:$CN,AN$271,FALSE))-6),'csapat-ranglista'!$A:$CC,AN$272,FALSE)/8,VLOOKUP(VLOOKUP($A190,csapatok!$A:$CN,AN$271,FALSE),'csapat-ranglista'!$A:$CC,AN$272,FALSE)/4),0)</f>
        <v>0</v>
      </c>
      <c r="AO190" s="226">
        <f>IFERROR(IF(RIGHT(VLOOKUP($A190,csapatok!$A:$CN,AO$271,FALSE),5)="Csere",VLOOKUP(LEFT(VLOOKUP($A190,csapatok!$A:$CN,AO$271,FALSE),LEN(VLOOKUP($A190,csapatok!$A:$CN,AO$271,FALSE))-6),'csapat-ranglista'!$A:$CC,AO$272,FALSE)/8,VLOOKUP(VLOOKUP($A190,csapatok!$A:$CN,AO$271,FALSE),'csapat-ranglista'!$A:$CC,AO$272,FALSE)/4),0)</f>
        <v>0</v>
      </c>
      <c r="AP190" s="226">
        <f>IFERROR(IF(RIGHT(VLOOKUP($A190,csapatok!$A:$CN,AP$271,FALSE),5)="Csere",VLOOKUP(LEFT(VLOOKUP($A190,csapatok!$A:$CN,AP$271,FALSE),LEN(VLOOKUP($A190,csapatok!$A:$CN,AP$271,FALSE))-6),'csapat-ranglista'!$A:$CC,AP$272,FALSE)/8,VLOOKUP(VLOOKUP($A190,csapatok!$A:$CN,AP$271,FALSE),'csapat-ranglista'!$A:$CC,AP$272,FALSE)/4),0)</f>
        <v>0</v>
      </c>
      <c r="AQ190" s="226">
        <f>IFERROR(IF(RIGHT(VLOOKUP($A190,csapatok!$A:$CN,AQ$271,FALSE),5)="Csere",VLOOKUP(LEFT(VLOOKUP($A190,csapatok!$A:$CN,AQ$271,FALSE),LEN(VLOOKUP($A190,csapatok!$A:$CN,AQ$271,FALSE))-6),'csapat-ranglista'!$A:$CC,AQ$272,FALSE)/8,VLOOKUP(VLOOKUP($A190,csapatok!$A:$CN,AQ$271,FALSE),'csapat-ranglista'!$A:$CC,AQ$272,FALSE)/4),0)</f>
        <v>0</v>
      </c>
      <c r="AR190" s="226">
        <f>IFERROR(IF(RIGHT(VLOOKUP($A190,csapatok!$A:$CN,AR$271,FALSE),5)="Csere",VLOOKUP(LEFT(VLOOKUP($A190,csapatok!$A:$CN,AR$271,FALSE),LEN(VLOOKUP($A190,csapatok!$A:$CN,AR$271,FALSE))-6),'csapat-ranglista'!$A:$CC,AR$272,FALSE)/8,VLOOKUP(VLOOKUP($A190,csapatok!$A:$CN,AR$271,FALSE),'csapat-ranglista'!$A:$CC,AR$272,FALSE)/4),0)</f>
        <v>0</v>
      </c>
      <c r="AS190" s="226">
        <f>IFERROR(IF(RIGHT(VLOOKUP($A190,csapatok!$A:$CN,AS$271,FALSE),5)="Csere",VLOOKUP(LEFT(VLOOKUP($A190,csapatok!$A:$CN,AS$271,FALSE),LEN(VLOOKUP($A190,csapatok!$A:$CN,AS$271,FALSE))-6),'csapat-ranglista'!$A:$CC,AS$272,FALSE)/8,VLOOKUP(VLOOKUP($A190,csapatok!$A:$CN,AS$271,FALSE),'csapat-ranglista'!$A:$CC,AS$272,FALSE)/4),0)</f>
        <v>0</v>
      </c>
      <c r="AT190" s="226">
        <f>IFERROR(IF(RIGHT(VLOOKUP($A190,csapatok!$A:$CN,AT$271,FALSE),5)="Csere",VLOOKUP(LEFT(VLOOKUP($A190,csapatok!$A:$CN,AT$271,FALSE),LEN(VLOOKUP($A190,csapatok!$A:$CN,AT$271,FALSE))-6),'csapat-ranglista'!$A:$CC,AT$272,FALSE)/8,VLOOKUP(VLOOKUP($A190,csapatok!$A:$CN,AT$271,FALSE),'csapat-ranglista'!$A:$CC,AT$272,FALSE)/4),0)</f>
        <v>0</v>
      </c>
      <c r="AU190" s="226">
        <f>IFERROR(IF(RIGHT(VLOOKUP($A190,csapatok!$A:$CN,AU$271,FALSE),5)="Csere",VLOOKUP(LEFT(VLOOKUP($A190,csapatok!$A:$CN,AU$271,FALSE),LEN(VLOOKUP($A190,csapatok!$A:$CN,AU$271,FALSE))-6),'csapat-ranglista'!$A:$CC,AU$272,FALSE)/8,VLOOKUP(VLOOKUP($A190,csapatok!$A:$CN,AU$271,FALSE),'csapat-ranglista'!$A:$CC,AU$272,FALSE)/4),0)</f>
        <v>0</v>
      </c>
      <c r="AV190" s="226">
        <f>IFERROR(IF(RIGHT(VLOOKUP($A190,csapatok!$A:$CN,AV$271,FALSE),5)="Csere",VLOOKUP(LEFT(VLOOKUP($A190,csapatok!$A:$CN,AV$271,FALSE),LEN(VLOOKUP($A190,csapatok!$A:$CN,AV$271,FALSE))-6),'csapat-ranglista'!$A:$CC,AV$272,FALSE)/8,VLOOKUP(VLOOKUP($A190,csapatok!$A:$CN,AV$271,FALSE),'csapat-ranglista'!$A:$CC,AV$272,FALSE)/4),0)</f>
        <v>0</v>
      </c>
      <c r="AW190" s="226">
        <f>IFERROR(IF(RIGHT(VLOOKUP($A190,csapatok!$A:$CN,AW$271,FALSE),5)="Csere",VLOOKUP(LEFT(VLOOKUP($A190,csapatok!$A:$CN,AW$271,FALSE),LEN(VLOOKUP($A190,csapatok!$A:$CN,AW$271,FALSE))-6),'csapat-ranglista'!$A:$CC,AW$272,FALSE)/8,VLOOKUP(VLOOKUP($A190,csapatok!$A:$CN,AW$271,FALSE),'csapat-ranglista'!$A:$CC,AW$272,FALSE)/4),0)</f>
        <v>0</v>
      </c>
      <c r="AX190" s="226">
        <f>IFERROR(IF(RIGHT(VLOOKUP($A190,csapatok!$A:$CN,AX$271,FALSE),5)="Csere",VLOOKUP(LEFT(VLOOKUP($A190,csapatok!$A:$CN,AX$271,FALSE),LEN(VLOOKUP($A190,csapatok!$A:$CN,AX$271,FALSE))-6),'csapat-ranglista'!$A:$CC,AX$272,FALSE)/8,VLOOKUP(VLOOKUP($A190,csapatok!$A:$CN,AX$271,FALSE),'csapat-ranglista'!$A:$CC,AX$272,FALSE)/4),0)</f>
        <v>0</v>
      </c>
      <c r="AY190" s="226">
        <f>IFERROR(IF(RIGHT(VLOOKUP($A190,csapatok!$A:$GR,AY$271,FALSE),5)="Csere",VLOOKUP(LEFT(VLOOKUP($A190,csapatok!$A:$GR,AY$271,FALSE),LEN(VLOOKUP($A190,csapatok!$A:$GR,AY$271,FALSE))-6),'csapat-ranglista'!$A:$CC,AY$272,FALSE)/8,VLOOKUP(VLOOKUP($A190,csapatok!$A:$GR,AY$271,FALSE),'csapat-ranglista'!$A:$CC,AY$272,FALSE)/4),0)</f>
        <v>0</v>
      </c>
      <c r="AZ190" s="226">
        <f>IFERROR(IF(RIGHT(VLOOKUP($A190,csapatok!$A:$GR,AZ$271,FALSE),5)="Csere",VLOOKUP(LEFT(VLOOKUP($A190,csapatok!$A:$GR,AZ$271,FALSE),LEN(VLOOKUP($A190,csapatok!$A:$GR,AZ$271,FALSE))-6),'csapat-ranglista'!$A:$CC,AZ$272,FALSE)/8,VLOOKUP(VLOOKUP($A190,csapatok!$A:$GR,AZ$271,FALSE),'csapat-ranglista'!$A:$CC,AZ$272,FALSE)/4),0)</f>
        <v>0</v>
      </c>
      <c r="BA190" s="226">
        <f>IFERROR(IF(RIGHT(VLOOKUP($A190,csapatok!$A:$GR,BA$271,FALSE),5)="Csere",VLOOKUP(LEFT(VLOOKUP($A190,csapatok!$A:$GR,BA$271,FALSE),LEN(VLOOKUP($A190,csapatok!$A:$GR,BA$271,FALSE))-6),'csapat-ranglista'!$A:$CC,BA$272,FALSE)/8,VLOOKUP(VLOOKUP($A190,csapatok!$A:$GR,BA$271,FALSE),'csapat-ranglista'!$A:$CC,BA$272,FALSE)/4),0)</f>
        <v>0</v>
      </c>
      <c r="BB190" s="226">
        <f>IFERROR(IF(RIGHT(VLOOKUP($A190,csapatok!$A:$GR,BB$271,FALSE),5)="Csere",VLOOKUP(LEFT(VLOOKUP($A190,csapatok!$A:$GR,BB$271,FALSE),LEN(VLOOKUP($A190,csapatok!$A:$GR,BB$271,FALSE))-6),'csapat-ranglista'!$A:$CC,BB$272,FALSE)/8,VLOOKUP(VLOOKUP($A190,csapatok!$A:$GR,BB$271,FALSE),'csapat-ranglista'!$A:$CC,BB$272,FALSE)/4),0)</f>
        <v>0</v>
      </c>
      <c r="BC190" s="227">
        <f>versenyek!$ES$11*IFERROR(VLOOKUP(VLOOKUP($A190,versenyek!ER:ET,3,FALSE),szabalyok!$A$16:$B$23,2,FALSE)/4,0)</f>
        <v>0</v>
      </c>
      <c r="BD190" s="227">
        <f>versenyek!$EV$11*IFERROR(VLOOKUP(VLOOKUP($A190,versenyek!EU:EW,3,FALSE),szabalyok!$A$16:$B$23,2,FALSE)/4,0)</f>
        <v>0</v>
      </c>
      <c r="BE190" s="226">
        <f>IFERROR(IF(RIGHT(VLOOKUP($A190,csapatok!$A:$GR,BE$271,FALSE),5)="Csere",VLOOKUP(LEFT(VLOOKUP($A190,csapatok!$A:$GR,BE$271,FALSE),LEN(VLOOKUP($A190,csapatok!$A:$GR,BE$271,FALSE))-6),'csapat-ranglista'!$A:$CC,BE$272,FALSE)/8,VLOOKUP(VLOOKUP($A190,csapatok!$A:$GR,BE$271,FALSE),'csapat-ranglista'!$A:$CC,BE$272,FALSE)/4),0)</f>
        <v>0</v>
      </c>
      <c r="BF190" s="226">
        <f>IFERROR(IF(RIGHT(VLOOKUP($A190,csapatok!$A:$GR,BF$271,FALSE),5)="Csere",VLOOKUP(LEFT(VLOOKUP($A190,csapatok!$A:$GR,BF$271,FALSE),LEN(VLOOKUP($A190,csapatok!$A:$GR,BF$271,FALSE))-6),'csapat-ranglista'!$A:$CC,BF$272,FALSE)/8,VLOOKUP(VLOOKUP($A190,csapatok!$A:$GR,BF$271,FALSE),'csapat-ranglista'!$A:$CC,BF$272,FALSE)/4),0)</f>
        <v>0</v>
      </c>
      <c r="BG190" s="226">
        <f>IFERROR(IF(RIGHT(VLOOKUP($A190,csapatok!$A:$GR,BG$271,FALSE),5)="Csere",VLOOKUP(LEFT(VLOOKUP($A190,csapatok!$A:$GR,BG$271,FALSE),LEN(VLOOKUP($A190,csapatok!$A:$GR,BG$271,FALSE))-6),'csapat-ranglista'!$A:$CC,BG$272,FALSE)/8,VLOOKUP(VLOOKUP($A190,csapatok!$A:$GR,BG$271,FALSE),'csapat-ranglista'!$A:$CC,BG$272,FALSE)/4),0)</f>
        <v>0</v>
      </c>
      <c r="BH190" s="226">
        <f>IFERROR(IF(RIGHT(VLOOKUP($A190,csapatok!$A:$GR,BH$271,FALSE),5)="Csere",VLOOKUP(LEFT(VLOOKUP($A190,csapatok!$A:$GR,BH$271,FALSE),LEN(VLOOKUP($A190,csapatok!$A:$GR,BH$271,FALSE))-6),'csapat-ranglista'!$A:$CC,BH$272,FALSE)/8,VLOOKUP(VLOOKUP($A190,csapatok!$A:$GR,BH$271,FALSE),'csapat-ranglista'!$A:$CC,BH$272,FALSE)/4),0)</f>
        <v>0</v>
      </c>
      <c r="BI190" s="226">
        <f>IFERROR(IF(RIGHT(VLOOKUP($A190,csapatok!$A:$GR,BI$271,FALSE),5)="Csere",VLOOKUP(LEFT(VLOOKUP($A190,csapatok!$A:$GR,BI$271,FALSE),LEN(VLOOKUP($A190,csapatok!$A:$GR,BI$271,FALSE))-6),'csapat-ranglista'!$A:$CC,BI$272,FALSE)/8,VLOOKUP(VLOOKUP($A190,csapatok!$A:$GR,BI$271,FALSE),'csapat-ranglista'!$A:$CC,BI$272,FALSE)/4),0)</f>
        <v>0</v>
      </c>
      <c r="BJ190" s="226">
        <f>IFERROR(IF(RIGHT(VLOOKUP($A190,csapatok!$A:$GR,BJ$271,FALSE),5)="Csere",VLOOKUP(LEFT(VLOOKUP($A190,csapatok!$A:$GR,BJ$271,FALSE),LEN(VLOOKUP($A190,csapatok!$A:$GR,BJ$271,FALSE))-6),'csapat-ranglista'!$A:$CC,BJ$272,FALSE)/8,VLOOKUP(VLOOKUP($A190,csapatok!$A:$GR,BJ$271,FALSE),'csapat-ranglista'!$A:$CC,BJ$272,FALSE)/4),0)</f>
        <v>0</v>
      </c>
      <c r="BK190" s="226">
        <f>IFERROR(IF(RIGHT(VLOOKUP($A190,csapatok!$A:$GR,BK$271,FALSE),5)="Csere",VLOOKUP(LEFT(VLOOKUP($A190,csapatok!$A:$GR,BK$271,FALSE),LEN(VLOOKUP($A190,csapatok!$A:$GR,BK$271,FALSE))-6),'csapat-ranglista'!$A:$CC,BK$272,FALSE)/8,VLOOKUP(VLOOKUP($A190,csapatok!$A:$GR,BK$271,FALSE),'csapat-ranglista'!$A:$CC,BK$272,FALSE)/4),0)</f>
        <v>0</v>
      </c>
      <c r="BL190" s="226">
        <f>IFERROR(IF(RIGHT(VLOOKUP($A190,csapatok!$A:$GR,BL$271,FALSE),5)="Csere",VLOOKUP(LEFT(VLOOKUP($A190,csapatok!$A:$GR,BL$271,FALSE),LEN(VLOOKUP($A190,csapatok!$A:$GR,BL$271,FALSE))-6),'csapat-ranglista'!$A:$CC,BL$272,FALSE)/8,VLOOKUP(VLOOKUP($A190,csapatok!$A:$GR,BL$271,FALSE),'csapat-ranglista'!$A:$CC,BL$272,FALSE)/4),0)</f>
        <v>0</v>
      </c>
      <c r="BM190" s="226">
        <f>IFERROR(IF(RIGHT(VLOOKUP($A190,csapatok!$A:$GR,BM$271,FALSE),5)="Csere",VLOOKUP(LEFT(VLOOKUP($A190,csapatok!$A:$GR,BM$271,FALSE),LEN(VLOOKUP($A190,csapatok!$A:$GR,BM$271,FALSE))-6),'csapat-ranglista'!$A:$CC,BM$272,FALSE)/8,VLOOKUP(VLOOKUP($A190,csapatok!$A:$GR,BM$271,FALSE),'csapat-ranglista'!$A:$CC,BM$272,FALSE)/4),0)</f>
        <v>0</v>
      </c>
      <c r="BN190" s="226">
        <f>IFERROR(IF(RIGHT(VLOOKUP($A190,csapatok!$A:$GR,BN$271,FALSE),5)="Csere",VLOOKUP(LEFT(VLOOKUP($A190,csapatok!$A:$GR,BN$271,FALSE),LEN(VLOOKUP($A190,csapatok!$A:$GR,BN$271,FALSE))-6),'csapat-ranglista'!$A:$CC,BN$272,FALSE)/8,VLOOKUP(VLOOKUP($A190,csapatok!$A:$GR,BN$271,FALSE),'csapat-ranglista'!$A:$CC,BN$272,FALSE)/4),0)</f>
        <v>0</v>
      </c>
      <c r="BO190" s="226">
        <f>IFERROR(IF(RIGHT(VLOOKUP($A190,csapatok!$A:$GR,BO$271,FALSE),5)="Csere",VLOOKUP(LEFT(VLOOKUP($A190,csapatok!$A:$GR,BO$271,FALSE),LEN(VLOOKUP($A190,csapatok!$A:$GR,BO$271,FALSE))-6),'csapat-ranglista'!$A:$CC,BO$272,FALSE)/8,VLOOKUP(VLOOKUP($A190,csapatok!$A:$GR,BO$271,FALSE),'csapat-ranglista'!$A:$CC,BO$272,FALSE)/4),0)</f>
        <v>0</v>
      </c>
      <c r="BP190" s="226">
        <f>IFERROR(IF(RIGHT(VLOOKUP($A190,csapatok!$A:$GR,BP$271,FALSE),5)="Csere",VLOOKUP(LEFT(VLOOKUP($A190,csapatok!$A:$GR,BP$271,FALSE),LEN(VLOOKUP($A190,csapatok!$A:$GR,BP$271,FALSE))-6),'csapat-ranglista'!$A:$CC,BP$272,FALSE)/8,VLOOKUP(VLOOKUP($A190,csapatok!$A:$GR,BP$271,FALSE),'csapat-ranglista'!$A:$CC,BP$272,FALSE)/4),0)</f>
        <v>0</v>
      </c>
      <c r="BQ190" s="226">
        <f>IFERROR(IF(RIGHT(VLOOKUP($A190,csapatok!$A:$GR,BQ$271,FALSE),5)="Csere",VLOOKUP(LEFT(VLOOKUP($A190,csapatok!$A:$GR,BQ$271,FALSE),LEN(VLOOKUP($A190,csapatok!$A:$GR,BQ$271,FALSE))-6),'csapat-ranglista'!$A:$CC,BQ$272,FALSE)/8,VLOOKUP(VLOOKUP($A190,csapatok!$A:$GR,BQ$271,FALSE),'csapat-ranglista'!$A:$CC,BQ$272,FALSE)/4),0)</f>
        <v>0</v>
      </c>
      <c r="BR190" s="226">
        <f>IFERROR(IF(RIGHT(VLOOKUP($A190,csapatok!$A:$GR,BR$271,FALSE),5)="Csere",VLOOKUP(LEFT(VLOOKUP($A190,csapatok!$A:$GR,BR$271,FALSE),LEN(VLOOKUP($A190,csapatok!$A:$GR,BR$271,FALSE))-6),'csapat-ranglista'!$A:$CC,BR$272,FALSE)/8,VLOOKUP(VLOOKUP($A190,csapatok!$A:$GR,BR$271,FALSE),'csapat-ranglista'!$A:$CC,BR$272,FALSE)/4),0)</f>
        <v>0</v>
      </c>
      <c r="BS190" s="226">
        <f>IFERROR(IF(RIGHT(VLOOKUP($A190,csapatok!$A:$GR,BS$271,FALSE),5)="Csere",VLOOKUP(LEFT(VLOOKUP($A190,csapatok!$A:$GR,BS$271,FALSE),LEN(VLOOKUP($A190,csapatok!$A:$GR,BS$271,FALSE))-6),'csapat-ranglista'!$A:$CC,BS$272,FALSE)/8,VLOOKUP(VLOOKUP($A190,csapatok!$A:$GR,BS$271,FALSE),'csapat-ranglista'!$A:$CC,BS$272,FALSE)/4),0)</f>
        <v>0</v>
      </c>
      <c r="BT190" s="226">
        <f>IFERROR(IF(RIGHT(VLOOKUP($A190,csapatok!$A:$GR,BT$271,FALSE),5)="Csere",VLOOKUP(LEFT(VLOOKUP($A190,csapatok!$A:$GR,BT$271,FALSE),LEN(VLOOKUP($A190,csapatok!$A:$GR,BT$271,FALSE))-6),'csapat-ranglista'!$A:$CC,BT$272,FALSE)/8,VLOOKUP(VLOOKUP($A190,csapatok!$A:$GR,BT$271,FALSE),'csapat-ranglista'!$A:$CC,BT$272,FALSE)/4),0)</f>
        <v>0</v>
      </c>
      <c r="BU190" s="226">
        <f>IFERROR(IF(RIGHT(VLOOKUP($A190,csapatok!$A:$GR,BU$271,FALSE),5)="Csere",VLOOKUP(LEFT(VLOOKUP($A190,csapatok!$A:$GR,BU$271,FALSE),LEN(VLOOKUP($A190,csapatok!$A:$GR,BU$271,FALSE))-6),'csapat-ranglista'!$A:$CC,BU$272,FALSE)/8,VLOOKUP(VLOOKUP($A190,csapatok!$A:$GR,BU$271,FALSE),'csapat-ranglista'!$A:$CC,BU$272,FALSE)/4),0)</f>
        <v>0</v>
      </c>
      <c r="BV190" s="226">
        <f>IFERROR(IF(RIGHT(VLOOKUP($A190,csapatok!$A:$GR,BV$271,FALSE),5)="Csere",VLOOKUP(LEFT(VLOOKUP($A190,csapatok!$A:$GR,BV$271,FALSE),LEN(VLOOKUP($A190,csapatok!$A:$GR,BV$271,FALSE))-6),'csapat-ranglista'!$A:$CC,BV$272,FALSE)/8,VLOOKUP(VLOOKUP($A190,csapatok!$A:$GR,BV$271,FALSE),'csapat-ranglista'!$A:$CC,BV$272,FALSE)/4),0)</f>
        <v>0</v>
      </c>
      <c r="BW190" s="226">
        <f>IFERROR(IF(RIGHT(VLOOKUP($A190,csapatok!$A:$GR,BW$271,FALSE),5)="Csere",VLOOKUP(LEFT(VLOOKUP($A190,csapatok!$A:$GR,BW$271,FALSE),LEN(VLOOKUP($A190,csapatok!$A:$GR,BW$271,FALSE))-6),'csapat-ranglista'!$A:$CC,BW$272,FALSE)/8,VLOOKUP(VLOOKUP($A190,csapatok!$A:$GR,BW$271,FALSE),'csapat-ranglista'!$A:$CC,BW$272,FALSE)/4),0)</f>
        <v>0</v>
      </c>
      <c r="BX190" s="226">
        <f>IFERROR(IF(RIGHT(VLOOKUP($A190,csapatok!$A:$GR,BX$271,FALSE),5)="Csere",VLOOKUP(LEFT(VLOOKUP($A190,csapatok!$A:$GR,BX$271,FALSE),LEN(VLOOKUP($A190,csapatok!$A:$GR,BX$271,FALSE))-6),'csapat-ranglista'!$A:$CC,BX$272,FALSE)/8,VLOOKUP(VLOOKUP($A190,csapatok!$A:$GR,BX$271,FALSE),'csapat-ranglista'!$A:$CC,BX$272,FALSE)/4),0)</f>
        <v>0</v>
      </c>
      <c r="BY190" s="226">
        <f>IFERROR(IF(RIGHT(VLOOKUP($A190,csapatok!$A:$GR,BY$271,FALSE),5)="Csere",VLOOKUP(LEFT(VLOOKUP($A190,csapatok!$A:$GR,BY$271,FALSE),LEN(VLOOKUP($A190,csapatok!$A:$GR,BY$271,FALSE))-6),'csapat-ranglista'!$A:$CC,BY$272,FALSE)/8,VLOOKUP(VLOOKUP($A190,csapatok!$A:$GR,BY$271,FALSE),'csapat-ranglista'!$A:$CC,BY$272,FALSE)/4),0)</f>
        <v>0</v>
      </c>
      <c r="BZ190" s="226">
        <f>IFERROR(IF(RIGHT(VLOOKUP($A190,csapatok!$A:$GR,BZ$271,FALSE),5)="Csere",VLOOKUP(LEFT(VLOOKUP($A190,csapatok!$A:$GR,BZ$271,FALSE),LEN(VLOOKUP($A190,csapatok!$A:$GR,BZ$271,FALSE))-6),'csapat-ranglista'!$A:$CC,BZ$272,FALSE)/8,VLOOKUP(VLOOKUP($A190,csapatok!$A:$GR,BZ$271,FALSE),'csapat-ranglista'!$A:$CC,BZ$272,FALSE)/4),0)</f>
        <v>0</v>
      </c>
      <c r="CA190" s="226">
        <f>IFERROR(IF(RIGHT(VLOOKUP($A190,csapatok!$A:$GR,CA$271,FALSE),5)="Csere",VLOOKUP(LEFT(VLOOKUP($A190,csapatok!$A:$GR,CA$271,FALSE),LEN(VLOOKUP($A190,csapatok!$A:$GR,CA$271,FALSE))-6),'csapat-ranglista'!$A:$CC,CA$272,FALSE)/8,VLOOKUP(VLOOKUP($A190,csapatok!$A:$GR,CA$271,FALSE),'csapat-ranglista'!$A:$CC,CA$272,FALSE)/4),0)</f>
        <v>0</v>
      </c>
      <c r="CB190" s="226">
        <f>IFERROR(IF(RIGHT(VLOOKUP($A190,csapatok!$A:$GR,CB$271,FALSE),5)="Csere",VLOOKUP(LEFT(VLOOKUP($A190,csapatok!$A:$GR,CB$271,FALSE),LEN(VLOOKUP($A190,csapatok!$A:$GR,CB$271,FALSE))-6),'csapat-ranglista'!$A:$CC,CB$272,FALSE)/8,VLOOKUP(VLOOKUP($A190,csapatok!$A:$GR,CB$271,FALSE),'csapat-ranglista'!$A:$CC,CB$272,FALSE)/4),0)</f>
        <v>0</v>
      </c>
      <c r="CC190" s="226">
        <f>IFERROR(IF(RIGHT(VLOOKUP($A190,csapatok!$A:$GR,CC$271,FALSE),5)="Csere",VLOOKUP(LEFT(VLOOKUP($A190,csapatok!$A:$GR,CC$271,FALSE),LEN(VLOOKUP($A190,csapatok!$A:$GR,CC$271,FALSE))-6),'csapat-ranglista'!$A:$CC,CC$272,FALSE)/8,VLOOKUP(VLOOKUP($A190,csapatok!$A:$GR,CC$271,FALSE),'csapat-ranglista'!$A:$CC,CC$272,FALSE)/4),0)</f>
        <v>0</v>
      </c>
      <c r="CD190" s="226">
        <f>IFERROR(IF(RIGHT(VLOOKUP($A190,csapatok!$A:$GR,CD$271,FALSE),5)="Csere",VLOOKUP(LEFT(VLOOKUP($A190,csapatok!$A:$GR,CD$271,FALSE),LEN(VLOOKUP($A190,csapatok!$A:$GR,CD$271,FALSE))-6),'csapat-ranglista'!$A:$CC,CD$272,FALSE)/8,VLOOKUP(VLOOKUP($A190,csapatok!$A:$GR,CD$271,FALSE),'csapat-ranglista'!$A:$CC,CD$272,FALSE)/4),0)</f>
        <v>0</v>
      </c>
      <c r="CE190" s="226">
        <f>IFERROR(IF(RIGHT(VLOOKUP($A190,csapatok!$A:$GR,CE$271,FALSE),5)="Csere",VLOOKUP(LEFT(VLOOKUP($A190,csapatok!$A:$GR,CE$271,FALSE),LEN(VLOOKUP($A190,csapatok!$A:$GR,CE$271,FALSE))-6),'csapat-ranglista'!$A:$CC,CE$272,FALSE)/8,VLOOKUP(VLOOKUP($A190,csapatok!$A:$GR,CE$271,FALSE),'csapat-ranglista'!$A:$CC,CE$272,FALSE)/4),0)</f>
        <v>0</v>
      </c>
      <c r="CF190" s="226">
        <f>IFERROR(IF(RIGHT(VLOOKUP($A190,csapatok!$A:$GR,CF$271,FALSE),5)="Csere",VLOOKUP(LEFT(VLOOKUP($A190,csapatok!$A:$GR,CF$271,FALSE),LEN(VLOOKUP($A190,csapatok!$A:$GR,CF$271,FALSE))-6),'csapat-ranglista'!$A:$CC,CF$272,FALSE)/8,VLOOKUP(VLOOKUP($A190,csapatok!$A:$GR,CF$271,FALSE),'csapat-ranglista'!$A:$CC,CF$272,FALSE)/4),0)</f>
        <v>0</v>
      </c>
      <c r="CG190" s="226">
        <f>IFERROR(IF(RIGHT(VLOOKUP($A190,csapatok!$A:$GR,CG$271,FALSE),5)="Csere",VLOOKUP(LEFT(VLOOKUP($A190,csapatok!$A:$GR,CG$271,FALSE),LEN(VLOOKUP($A190,csapatok!$A:$GR,CG$271,FALSE))-6),'csapat-ranglista'!$A:$CC,CG$272,FALSE)/8,VLOOKUP(VLOOKUP($A190,csapatok!$A:$GR,CG$271,FALSE),'csapat-ranglista'!$A:$CC,CG$272,FALSE)/4),0)</f>
        <v>0</v>
      </c>
      <c r="CH190" s="226">
        <f>IFERROR(IF(RIGHT(VLOOKUP($A190,csapatok!$A:$GR,CH$271,FALSE),5)="Csere",VLOOKUP(LEFT(VLOOKUP($A190,csapatok!$A:$GR,CH$271,FALSE),LEN(VLOOKUP($A190,csapatok!$A:$GR,CH$271,FALSE))-6),'csapat-ranglista'!$A:$CC,CH$272,FALSE)/8,VLOOKUP(VLOOKUP($A190,csapatok!$A:$GR,CH$271,FALSE),'csapat-ranglista'!$A:$CC,CH$272,FALSE)/4),0)</f>
        <v>0</v>
      </c>
      <c r="CI190" s="226">
        <f>IFERROR(IF(RIGHT(VLOOKUP($A190,csapatok!$A:$GR,CI$271,FALSE),5)="Csere",VLOOKUP(LEFT(VLOOKUP($A190,csapatok!$A:$GR,CI$271,FALSE),LEN(VLOOKUP($A190,csapatok!$A:$GR,CI$271,FALSE))-6),'csapat-ranglista'!$A:$CC,CI$272,FALSE)/8,VLOOKUP(VLOOKUP($A190,csapatok!$A:$GR,CI$271,FALSE),'csapat-ranglista'!$A:$CC,CI$272,FALSE)/4),0)</f>
        <v>0</v>
      </c>
      <c r="CJ190" s="227">
        <f>versenyek!$IQ$11*IFERROR(VLOOKUP(VLOOKUP($A190,versenyek!IP:IR,3,FALSE),szabalyok!$A$16:$B$23,2,FALSE)/4,0)</f>
        <v>0</v>
      </c>
      <c r="CK190" s="227">
        <f>versenyek!$IT$11*IFERROR(VLOOKUP(VLOOKUP($A190,versenyek!IS:IU,3,FALSE),szabalyok!$A$16:$B$23,2,FALSE)/4,0)</f>
        <v>0</v>
      </c>
      <c r="CL190" s="226"/>
      <c r="CM190" s="250">
        <f t="shared" si="6"/>
        <v>0</v>
      </c>
    </row>
    <row r="191" spans="1:91">
      <c r="A191" s="32" t="s">
        <v>139</v>
      </c>
      <c r="B191" s="133">
        <v>25767</v>
      </c>
      <c r="C191" s="133" t="str">
        <f>IF(B191=0,"",IF(B191&lt;$C$1,"felnőtt","ifi"))</f>
        <v>felnőtt</v>
      </c>
      <c r="D191" s="32" t="s">
        <v>101</v>
      </c>
      <c r="E191" s="47">
        <v>3.8</v>
      </c>
      <c r="F191" s="32">
        <v>0</v>
      </c>
      <c r="G191" s="32">
        <v>0</v>
      </c>
      <c r="H191" s="32">
        <v>0</v>
      </c>
      <c r="I191" s="32">
        <v>0</v>
      </c>
      <c r="J191" s="32">
        <v>0</v>
      </c>
      <c r="K191" s="32">
        <v>0</v>
      </c>
      <c r="L191" s="32">
        <v>0</v>
      </c>
      <c r="M191" s="32">
        <v>0</v>
      </c>
      <c r="N191" s="32">
        <v>0</v>
      </c>
      <c r="O191" s="32">
        <v>0</v>
      </c>
      <c r="P191" s="32">
        <v>0</v>
      </c>
      <c r="Q191" s="32">
        <v>0</v>
      </c>
      <c r="R191" s="32">
        <v>0</v>
      </c>
      <c r="S191" s="32">
        <v>0</v>
      </c>
      <c r="T191" s="32">
        <v>0</v>
      </c>
      <c r="U191" s="32">
        <v>0</v>
      </c>
      <c r="V191" s="32">
        <v>0</v>
      </c>
      <c r="W191" s="32">
        <v>0</v>
      </c>
      <c r="X191" s="32">
        <f>IFERROR(IF(RIGHT(VLOOKUP($A191,csapatok!$A:$BL,X$271,FALSE),5)="Csere",VLOOKUP(LEFT(VLOOKUP($A191,csapatok!$A:$BL,X$271,FALSE),LEN(VLOOKUP($A191,csapatok!$A:$BL,X$271,FALSE))-6),'csapat-ranglista'!$A:$CC,X$272,FALSE)/8,VLOOKUP(VLOOKUP($A191,csapatok!$A:$BL,X$271,FALSE),'csapat-ranglista'!$A:$CC,X$272,FALSE)/4),0)</f>
        <v>0</v>
      </c>
      <c r="Y191" s="32">
        <f>IFERROR(IF(RIGHT(VLOOKUP($A191,csapatok!$A:$BL,Y$271,FALSE),5)="Csere",VLOOKUP(LEFT(VLOOKUP($A191,csapatok!$A:$BL,Y$271,FALSE),LEN(VLOOKUP($A191,csapatok!$A:$BL,Y$271,FALSE))-6),'csapat-ranglista'!$A:$CC,Y$272,FALSE)/8,VLOOKUP(VLOOKUP($A191,csapatok!$A:$BL,Y$271,FALSE),'csapat-ranglista'!$A:$CC,Y$272,FALSE)/4),0)</f>
        <v>0</v>
      </c>
      <c r="Z191" s="32">
        <f>IFERROR(IF(RIGHT(VLOOKUP($A191,csapatok!$A:$BL,Z$271,FALSE),5)="Csere",VLOOKUP(LEFT(VLOOKUP($A191,csapatok!$A:$BL,Z$271,FALSE),LEN(VLOOKUP($A191,csapatok!$A:$BL,Z$271,FALSE))-6),'csapat-ranglista'!$A:$CC,Z$272,FALSE)/8,VLOOKUP(VLOOKUP($A191,csapatok!$A:$BL,Z$271,FALSE),'csapat-ranglista'!$A:$CC,Z$272,FALSE)/4),0)</f>
        <v>0</v>
      </c>
      <c r="AA191" s="32">
        <f>IFERROR(IF(RIGHT(VLOOKUP($A191,csapatok!$A:$BL,AA$271,FALSE),5)="Csere",VLOOKUP(LEFT(VLOOKUP($A191,csapatok!$A:$BL,AA$271,FALSE),LEN(VLOOKUP($A191,csapatok!$A:$BL,AA$271,FALSE))-6),'csapat-ranglista'!$A:$CC,AA$272,FALSE)/8,VLOOKUP(VLOOKUP($A191,csapatok!$A:$BL,AA$271,FALSE),'csapat-ranglista'!$A:$CC,AA$272,FALSE)/4),0)</f>
        <v>0</v>
      </c>
      <c r="AB191" s="226">
        <f>IFERROR(IF(RIGHT(VLOOKUP($A191,csapatok!$A:$BL,AB$271,FALSE),5)="Csere",VLOOKUP(LEFT(VLOOKUP($A191,csapatok!$A:$BL,AB$271,FALSE),LEN(VLOOKUP($A191,csapatok!$A:$BL,AB$271,FALSE))-6),'csapat-ranglista'!$A:$CC,AB$272,FALSE)/8,VLOOKUP(VLOOKUP($A191,csapatok!$A:$BL,AB$271,FALSE),'csapat-ranglista'!$A:$CC,AB$272,FALSE)/4),0)</f>
        <v>0</v>
      </c>
      <c r="AC191" s="226">
        <f>IFERROR(IF(RIGHT(VLOOKUP($A191,csapatok!$A:$BL,AC$271,FALSE),5)="Csere",VLOOKUP(LEFT(VLOOKUP($A191,csapatok!$A:$BL,AC$271,FALSE),LEN(VLOOKUP($A191,csapatok!$A:$BL,AC$271,FALSE))-6),'csapat-ranglista'!$A:$CC,AC$272,FALSE)/8,VLOOKUP(VLOOKUP($A191,csapatok!$A:$BL,AC$271,FALSE),'csapat-ranglista'!$A:$CC,AC$272,FALSE)/4),0)</f>
        <v>0</v>
      </c>
      <c r="AD191" s="226">
        <f>IFERROR(IF(RIGHT(VLOOKUP($A191,csapatok!$A:$BL,AD$271,FALSE),5)="Csere",VLOOKUP(LEFT(VLOOKUP($A191,csapatok!$A:$BL,AD$271,FALSE),LEN(VLOOKUP($A191,csapatok!$A:$BL,AD$271,FALSE))-6),'csapat-ranglista'!$A:$CC,AD$272,FALSE)/8,VLOOKUP(VLOOKUP($A191,csapatok!$A:$BL,AD$271,FALSE),'csapat-ranglista'!$A:$CC,AD$272,FALSE)/4),0)</f>
        <v>0</v>
      </c>
      <c r="AE191" s="226">
        <f>IFERROR(IF(RIGHT(VLOOKUP($A191,csapatok!$A:$BL,AE$271,FALSE),5)="Csere",VLOOKUP(LEFT(VLOOKUP($A191,csapatok!$A:$BL,AE$271,FALSE),LEN(VLOOKUP($A191,csapatok!$A:$BL,AE$271,FALSE))-6),'csapat-ranglista'!$A:$CC,AE$272,FALSE)/8,VLOOKUP(VLOOKUP($A191,csapatok!$A:$BL,AE$271,FALSE),'csapat-ranglista'!$A:$CC,AE$272,FALSE)/4),0)</f>
        <v>0</v>
      </c>
      <c r="AF191" s="226">
        <f>IFERROR(IF(RIGHT(VLOOKUP($A191,csapatok!$A:$BL,AF$271,FALSE),5)="Csere",VLOOKUP(LEFT(VLOOKUP($A191,csapatok!$A:$BL,AF$271,FALSE),LEN(VLOOKUP($A191,csapatok!$A:$BL,AF$271,FALSE))-6),'csapat-ranglista'!$A:$CC,AF$272,FALSE)/8,VLOOKUP(VLOOKUP($A191,csapatok!$A:$BL,AF$271,FALSE),'csapat-ranglista'!$A:$CC,AF$272,FALSE)/4),0)</f>
        <v>0</v>
      </c>
      <c r="AG191" s="226">
        <f>IFERROR(IF(RIGHT(VLOOKUP($A191,csapatok!$A:$BL,AG$271,FALSE),5)="Csere",VLOOKUP(LEFT(VLOOKUP($A191,csapatok!$A:$BL,AG$271,FALSE),LEN(VLOOKUP($A191,csapatok!$A:$BL,AG$271,FALSE))-6),'csapat-ranglista'!$A:$CC,AG$272,FALSE)/8,VLOOKUP(VLOOKUP($A191,csapatok!$A:$BL,AG$271,FALSE),'csapat-ranglista'!$A:$CC,AG$272,FALSE)/4),0)</f>
        <v>0</v>
      </c>
      <c r="AH191" s="226">
        <f>IFERROR(IF(RIGHT(VLOOKUP($A191,csapatok!$A:$BL,AH$271,FALSE),5)="Csere",VLOOKUP(LEFT(VLOOKUP($A191,csapatok!$A:$BL,AH$271,FALSE),LEN(VLOOKUP($A191,csapatok!$A:$BL,AH$271,FALSE))-6),'csapat-ranglista'!$A:$CC,AH$272,FALSE)/8,VLOOKUP(VLOOKUP($A191,csapatok!$A:$BL,AH$271,FALSE),'csapat-ranglista'!$A:$CC,AH$272,FALSE)/4),0)</f>
        <v>0</v>
      </c>
      <c r="AI191" s="226">
        <f>IFERROR(IF(RIGHT(VLOOKUP($A191,csapatok!$A:$BL,AI$271,FALSE),5)="Csere",VLOOKUP(LEFT(VLOOKUP($A191,csapatok!$A:$BL,AI$271,FALSE),LEN(VLOOKUP($A191,csapatok!$A:$BL,AI$271,FALSE))-6),'csapat-ranglista'!$A:$CC,AI$272,FALSE)/8,VLOOKUP(VLOOKUP($A191,csapatok!$A:$BL,AI$271,FALSE),'csapat-ranglista'!$A:$CC,AI$272,FALSE)/4),0)</f>
        <v>0</v>
      </c>
      <c r="AJ191" s="226">
        <f>IFERROR(IF(RIGHT(VLOOKUP($A191,csapatok!$A:$BL,AJ$271,FALSE),5)="Csere",VLOOKUP(LEFT(VLOOKUP($A191,csapatok!$A:$BL,AJ$271,FALSE),LEN(VLOOKUP($A191,csapatok!$A:$BL,AJ$271,FALSE))-6),'csapat-ranglista'!$A:$CC,AJ$272,FALSE)/8,VLOOKUP(VLOOKUP($A191,csapatok!$A:$BL,AJ$271,FALSE),'csapat-ranglista'!$A:$CC,AJ$272,FALSE)/2),0)</f>
        <v>0</v>
      </c>
      <c r="AK191" s="226">
        <f>IFERROR(IF(RIGHT(VLOOKUP($A191,csapatok!$A:$CN,AK$271,FALSE),5)="Csere",VLOOKUP(LEFT(VLOOKUP($A191,csapatok!$A:$CN,AK$271,FALSE),LEN(VLOOKUP($A191,csapatok!$A:$CN,AK$271,FALSE))-6),'csapat-ranglista'!$A:$CC,AK$272,FALSE)/8,VLOOKUP(VLOOKUP($A191,csapatok!$A:$CN,AK$271,FALSE),'csapat-ranglista'!$A:$CC,AK$272,FALSE)/4),0)</f>
        <v>0</v>
      </c>
      <c r="AL191" s="226">
        <f>IFERROR(IF(RIGHT(VLOOKUP($A191,csapatok!$A:$CN,AL$271,FALSE),5)="Csere",VLOOKUP(LEFT(VLOOKUP($A191,csapatok!$A:$CN,AL$271,FALSE),LEN(VLOOKUP($A191,csapatok!$A:$CN,AL$271,FALSE))-6),'csapat-ranglista'!$A:$CC,AL$272,FALSE)/8,VLOOKUP(VLOOKUP($A191,csapatok!$A:$CN,AL$271,FALSE),'csapat-ranglista'!$A:$CC,AL$272,FALSE)/4),0)</f>
        <v>0</v>
      </c>
      <c r="AM191" s="226">
        <f>IFERROR(IF(RIGHT(VLOOKUP($A191,csapatok!$A:$CN,AM$271,FALSE),5)="Csere",VLOOKUP(LEFT(VLOOKUP($A191,csapatok!$A:$CN,AM$271,FALSE),LEN(VLOOKUP($A191,csapatok!$A:$CN,AM$271,FALSE))-6),'csapat-ranglista'!$A:$CC,AM$272,FALSE)/8,VLOOKUP(VLOOKUP($A191,csapatok!$A:$CN,AM$271,FALSE),'csapat-ranglista'!$A:$CC,AM$272,FALSE)/4),0)</f>
        <v>0</v>
      </c>
      <c r="AN191" s="226">
        <f>IFERROR(IF(RIGHT(VLOOKUP($A191,csapatok!$A:$CN,AN$271,FALSE),5)="Csere",VLOOKUP(LEFT(VLOOKUP($A191,csapatok!$A:$CN,AN$271,FALSE),LEN(VLOOKUP($A191,csapatok!$A:$CN,AN$271,FALSE))-6),'csapat-ranglista'!$A:$CC,AN$272,FALSE)/8,VLOOKUP(VLOOKUP($A191,csapatok!$A:$CN,AN$271,FALSE),'csapat-ranglista'!$A:$CC,AN$272,FALSE)/4),0)</f>
        <v>0</v>
      </c>
      <c r="AO191" s="226">
        <f>IFERROR(IF(RIGHT(VLOOKUP($A191,csapatok!$A:$CN,AO$271,FALSE),5)="Csere",VLOOKUP(LEFT(VLOOKUP($A191,csapatok!$A:$CN,AO$271,FALSE),LEN(VLOOKUP($A191,csapatok!$A:$CN,AO$271,FALSE))-6),'csapat-ranglista'!$A:$CC,AO$272,FALSE)/8,VLOOKUP(VLOOKUP($A191,csapatok!$A:$CN,AO$271,FALSE),'csapat-ranglista'!$A:$CC,AO$272,FALSE)/4),0)</f>
        <v>0</v>
      </c>
      <c r="AP191" s="226">
        <f>IFERROR(IF(RIGHT(VLOOKUP($A191,csapatok!$A:$CN,AP$271,FALSE),5)="Csere",VLOOKUP(LEFT(VLOOKUP($A191,csapatok!$A:$CN,AP$271,FALSE),LEN(VLOOKUP($A191,csapatok!$A:$CN,AP$271,FALSE))-6),'csapat-ranglista'!$A:$CC,AP$272,FALSE)/8,VLOOKUP(VLOOKUP($A191,csapatok!$A:$CN,AP$271,FALSE),'csapat-ranglista'!$A:$CC,AP$272,FALSE)/4),0)</f>
        <v>0</v>
      </c>
      <c r="AQ191" s="226">
        <f>IFERROR(IF(RIGHT(VLOOKUP($A191,csapatok!$A:$CN,AQ$271,FALSE),5)="Csere",VLOOKUP(LEFT(VLOOKUP($A191,csapatok!$A:$CN,AQ$271,FALSE),LEN(VLOOKUP($A191,csapatok!$A:$CN,AQ$271,FALSE))-6),'csapat-ranglista'!$A:$CC,AQ$272,FALSE)/8,VLOOKUP(VLOOKUP($A191,csapatok!$A:$CN,AQ$271,FALSE),'csapat-ranglista'!$A:$CC,AQ$272,FALSE)/4),0)</f>
        <v>0</v>
      </c>
      <c r="AR191" s="226">
        <f>IFERROR(IF(RIGHT(VLOOKUP($A191,csapatok!$A:$CN,AR$271,FALSE),5)="Csere",VLOOKUP(LEFT(VLOOKUP($A191,csapatok!$A:$CN,AR$271,FALSE),LEN(VLOOKUP($A191,csapatok!$A:$CN,AR$271,FALSE))-6),'csapat-ranglista'!$A:$CC,AR$272,FALSE)/8,VLOOKUP(VLOOKUP($A191,csapatok!$A:$CN,AR$271,FALSE),'csapat-ranglista'!$A:$CC,AR$272,FALSE)/4),0)</f>
        <v>0</v>
      </c>
      <c r="AS191" s="226">
        <f>IFERROR(IF(RIGHT(VLOOKUP($A191,csapatok!$A:$CN,AS$271,FALSE),5)="Csere",VLOOKUP(LEFT(VLOOKUP($A191,csapatok!$A:$CN,AS$271,FALSE),LEN(VLOOKUP($A191,csapatok!$A:$CN,AS$271,FALSE))-6),'csapat-ranglista'!$A:$CC,AS$272,FALSE)/8,VLOOKUP(VLOOKUP($A191,csapatok!$A:$CN,AS$271,FALSE),'csapat-ranglista'!$A:$CC,AS$272,FALSE)/4),0)</f>
        <v>0</v>
      </c>
      <c r="AT191" s="226">
        <f>IFERROR(IF(RIGHT(VLOOKUP($A191,csapatok!$A:$CN,AT$271,FALSE),5)="Csere",VLOOKUP(LEFT(VLOOKUP($A191,csapatok!$A:$CN,AT$271,FALSE),LEN(VLOOKUP($A191,csapatok!$A:$CN,AT$271,FALSE))-6),'csapat-ranglista'!$A:$CC,AT$272,FALSE)/8,VLOOKUP(VLOOKUP($A191,csapatok!$A:$CN,AT$271,FALSE),'csapat-ranglista'!$A:$CC,AT$272,FALSE)/4),0)</f>
        <v>0</v>
      </c>
      <c r="AU191" s="226">
        <f>IFERROR(IF(RIGHT(VLOOKUP($A191,csapatok!$A:$CN,AU$271,FALSE),5)="Csere",VLOOKUP(LEFT(VLOOKUP($A191,csapatok!$A:$CN,AU$271,FALSE),LEN(VLOOKUP($A191,csapatok!$A:$CN,AU$271,FALSE))-6),'csapat-ranglista'!$A:$CC,AU$272,FALSE)/8,VLOOKUP(VLOOKUP($A191,csapatok!$A:$CN,AU$271,FALSE),'csapat-ranglista'!$A:$CC,AU$272,FALSE)/4),0)</f>
        <v>0</v>
      </c>
      <c r="AV191" s="226">
        <f>IFERROR(IF(RIGHT(VLOOKUP($A191,csapatok!$A:$CN,AV$271,FALSE),5)="Csere",VLOOKUP(LEFT(VLOOKUP($A191,csapatok!$A:$CN,AV$271,FALSE),LEN(VLOOKUP($A191,csapatok!$A:$CN,AV$271,FALSE))-6),'csapat-ranglista'!$A:$CC,AV$272,FALSE)/8,VLOOKUP(VLOOKUP($A191,csapatok!$A:$CN,AV$271,FALSE),'csapat-ranglista'!$A:$CC,AV$272,FALSE)/4),0)</f>
        <v>0</v>
      </c>
      <c r="AW191" s="226">
        <f>IFERROR(IF(RIGHT(VLOOKUP($A191,csapatok!$A:$CN,AW$271,FALSE),5)="Csere",VLOOKUP(LEFT(VLOOKUP($A191,csapatok!$A:$CN,AW$271,FALSE),LEN(VLOOKUP($A191,csapatok!$A:$CN,AW$271,FALSE))-6),'csapat-ranglista'!$A:$CC,AW$272,FALSE)/8,VLOOKUP(VLOOKUP($A191,csapatok!$A:$CN,AW$271,FALSE),'csapat-ranglista'!$A:$CC,AW$272,FALSE)/4),0)</f>
        <v>0</v>
      </c>
      <c r="AX191" s="226">
        <f>IFERROR(IF(RIGHT(VLOOKUP($A191,csapatok!$A:$CN,AX$271,FALSE),5)="Csere",VLOOKUP(LEFT(VLOOKUP($A191,csapatok!$A:$CN,AX$271,FALSE),LEN(VLOOKUP($A191,csapatok!$A:$CN,AX$271,FALSE))-6),'csapat-ranglista'!$A:$CC,AX$272,FALSE)/8,VLOOKUP(VLOOKUP($A191,csapatok!$A:$CN,AX$271,FALSE),'csapat-ranglista'!$A:$CC,AX$272,FALSE)/4),0)</f>
        <v>0</v>
      </c>
      <c r="AY191" s="226">
        <f>IFERROR(IF(RIGHT(VLOOKUP($A191,csapatok!$A:$GR,AY$271,FALSE),5)="Csere",VLOOKUP(LEFT(VLOOKUP($A191,csapatok!$A:$GR,AY$271,FALSE),LEN(VLOOKUP($A191,csapatok!$A:$GR,AY$271,FALSE))-6),'csapat-ranglista'!$A:$CC,AY$272,FALSE)/8,VLOOKUP(VLOOKUP($A191,csapatok!$A:$GR,AY$271,FALSE),'csapat-ranglista'!$A:$CC,AY$272,FALSE)/4),0)</f>
        <v>0</v>
      </c>
      <c r="AZ191" s="226">
        <f>IFERROR(IF(RIGHT(VLOOKUP($A191,csapatok!$A:$GR,AZ$271,FALSE),5)="Csere",VLOOKUP(LEFT(VLOOKUP($A191,csapatok!$A:$GR,AZ$271,FALSE),LEN(VLOOKUP($A191,csapatok!$A:$GR,AZ$271,FALSE))-6),'csapat-ranglista'!$A:$CC,AZ$272,FALSE)/8,VLOOKUP(VLOOKUP($A191,csapatok!$A:$GR,AZ$271,FALSE),'csapat-ranglista'!$A:$CC,AZ$272,FALSE)/4),0)</f>
        <v>0</v>
      </c>
      <c r="BA191" s="226">
        <f>IFERROR(IF(RIGHT(VLOOKUP($A191,csapatok!$A:$GR,BA$271,FALSE),5)="Csere",VLOOKUP(LEFT(VLOOKUP($A191,csapatok!$A:$GR,BA$271,FALSE),LEN(VLOOKUP($A191,csapatok!$A:$GR,BA$271,FALSE))-6),'csapat-ranglista'!$A:$CC,BA$272,FALSE)/8,VLOOKUP(VLOOKUP($A191,csapatok!$A:$GR,BA$271,FALSE),'csapat-ranglista'!$A:$CC,BA$272,FALSE)/4),0)</f>
        <v>0</v>
      </c>
      <c r="BB191" s="226">
        <f>IFERROR(IF(RIGHT(VLOOKUP($A191,csapatok!$A:$GR,BB$271,FALSE),5)="Csere",VLOOKUP(LEFT(VLOOKUP($A191,csapatok!$A:$GR,BB$271,FALSE),LEN(VLOOKUP($A191,csapatok!$A:$GR,BB$271,FALSE))-6),'csapat-ranglista'!$A:$CC,BB$272,FALSE)/8,VLOOKUP(VLOOKUP($A191,csapatok!$A:$GR,BB$271,FALSE),'csapat-ranglista'!$A:$CC,BB$272,FALSE)/4),0)</f>
        <v>0</v>
      </c>
      <c r="BC191" s="227">
        <f>versenyek!$ES$11*IFERROR(VLOOKUP(VLOOKUP($A191,versenyek!ER:ET,3,FALSE),szabalyok!$A$16:$B$23,2,FALSE)/4,0)</f>
        <v>0</v>
      </c>
      <c r="BD191" s="227">
        <f>versenyek!$EV$11*IFERROR(VLOOKUP(VLOOKUP($A191,versenyek!EU:EW,3,FALSE),szabalyok!$A$16:$B$23,2,FALSE)/4,0)</f>
        <v>0</v>
      </c>
      <c r="BE191" s="226">
        <f>IFERROR(IF(RIGHT(VLOOKUP($A191,csapatok!$A:$GR,BE$271,FALSE),5)="Csere",VLOOKUP(LEFT(VLOOKUP($A191,csapatok!$A:$GR,BE$271,FALSE),LEN(VLOOKUP($A191,csapatok!$A:$GR,BE$271,FALSE))-6),'csapat-ranglista'!$A:$CC,BE$272,FALSE)/8,VLOOKUP(VLOOKUP($A191,csapatok!$A:$GR,BE$271,FALSE),'csapat-ranglista'!$A:$CC,BE$272,FALSE)/4),0)</f>
        <v>0</v>
      </c>
      <c r="BF191" s="226">
        <f>IFERROR(IF(RIGHT(VLOOKUP($A191,csapatok!$A:$GR,BF$271,FALSE),5)="Csere",VLOOKUP(LEFT(VLOOKUP($A191,csapatok!$A:$GR,BF$271,FALSE),LEN(VLOOKUP($A191,csapatok!$A:$GR,BF$271,FALSE))-6),'csapat-ranglista'!$A:$CC,BF$272,FALSE)/8,VLOOKUP(VLOOKUP($A191,csapatok!$A:$GR,BF$271,FALSE),'csapat-ranglista'!$A:$CC,BF$272,FALSE)/4),0)</f>
        <v>0</v>
      </c>
      <c r="BG191" s="226">
        <f>IFERROR(IF(RIGHT(VLOOKUP($A191,csapatok!$A:$GR,BG$271,FALSE),5)="Csere",VLOOKUP(LEFT(VLOOKUP($A191,csapatok!$A:$GR,BG$271,FALSE),LEN(VLOOKUP($A191,csapatok!$A:$GR,BG$271,FALSE))-6),'csapat-ranglista'!$A:$CC,BG$272,FALSE)/8,VLOOKUP(VLOOKUP($A191,csapatok!$A:$GR,BG$271,FALSE),'csapat-ranglista'!$A:$CC,BG$272,FALSE)/4),0)</f>
        <v>0</v>
      </c>
      <c r="BH191" s="226">
        <f>IFERROR(IF(RIGHT(VLOOKUP($A191,csapatok!$A:$GR,BH$271,FALSE),5)="Csere",VLOOKUP(LEFT(VLOOKUP($A191,csapatok!$A:$GR,BH$271,FALSE),LEN(VLOOKUP($A191,csapatok!$A:$GR,BH$271,FALSE))-6),'csapat-ranglista'!$A:$CC,BH$272,FALSE)/8,VLOOKUP(VLOOKUP($A191,csapatok!$A:$GR,BH$271,FALSE),'csapat-ranglista'!$A:$CC,BH$272,FALSE)/4),0)</f>
        <v>0</v>
      </c>
      <c r="BI191" s="226">
        <f>IFERROR(IF(RIGHT(VLOOKUP($A191,csapatok!$A:$GR,BI$271,FALSE),5)="Csere",VLOOKUP(LEFT(VLOOKUP($A191,csapatok!$A:$GR,BI$271,FALSE),LEN(VLOOKUP($A191,csapatok!$A:$GR,BI$271,FALSE))-6),'csapat-ranglista'!$A:$CC,BI$272,FALSE)/8,VLOOKUP(VLOOKUP($A191,csapatok!$A:$GR,BI$271,FALSE),'csapat-ranglista'!$A:$CC,BI$272,FALSE)/4),0)</f>
        <v>0</v>
      </c>
      <c r="BJ191" s="226">
        <f>IFERROR(IF(RIGHT(VLOOKUP($A191,csapatok!$A:$GR,BJ$271,FALSE),5)="Csere",VLOOKUP(LEFT(VLOOKUP($A191,csapatok!$A:$GR,BJ$271,FALSE),LEN(VLOOKUP($A191,csapatok!$A:$GR,BJ$271,FALSE))-6),'csapat-ranglista'!$A:$CC,BJ$272,FALSE)/8,VLOOKUP(VLOOKUP($A191,csapatok!$A:$GR,BJ$271,FALSE),'csapat-ranglista'!$A:$CC,BJ$272,FALSE)/4),0)</f>
        <v>0</v>
      </c>
      <c r="BK191" s="226">
        <f>IFERROR(IF(RIGHT(VLOOKUP($A191,csapatok!$A:$GR,BK$271,FALSE),5)="Csere",VLOOKUP(LEFT(VLOOKUP($A191,csapatok!$A:$GR,BK$271,FALSE),LEN(VLOOKUP($A191,csapatok!$A:$GR,BK$271,FALSE))-6),'csapat-ranglista'!$A:$CC,BK$272,FALSE)/8,VLOOKUP(VLOOKUP($A191,csapatok!$A:$GR,BK$271,FALSE),'csapat-ranglista'!$A:$CC,BK$272,FALSE)/4),0)</f>
        <v>0</v>
      </c>
      <c r="BL191" s="226">
        <f>IFERROR(IF(RIGHT(VLOOKUP($A191,csapatok!$A:$GR,BL$271,FALSE),5)="Csere",VLOOKUP(LEFT(VLOOKUP($A191,csapatok!$A:$GR,BL$271,FALSE),LEN(VLOOKUP($A191,csapatok!$A:$GR,BL$271,FALSE))-6),'csapat-ranglista'!$A:$CC,BL$272,FALSE)/8,VLOOKUP(VLOOKUP($A191,csapatok!$A:$GR,BL$271,FALSE),'csapat-ranglista'!$A:$CC,BL$272,FALSE)/4),0)</f>
        <v>0</v>
      </c>
      <c r="BM191" s="226">
        <f>IFERROR(IF(RIGHT(VLOOKUP($A191,csapatok!$A:$GR,BM$271,FALSE),5)="Csere",VLOOKUP(LEFT(VLOOKUP($A191,csapatok!$A:$GR,BM$271,FALSE),LEN(VLOOKUP($A191,csapatok!$A:$GR,BM$271,FALSE))-6),'csapat-ranglista'!$A:$CC,BM$272,FALSE)/8,VLOOKUP(VLOOKUP($A191,csapatok!$A:$GR,BM$271,FALSE),'csapat-ranglista'!$A:$CC,BM$272,FALSE)/4),0)</f>
        <v>0</v>
      </c>
      <c r="BN191" s="226">
        <f>IFERROR(IF(RIGHT(VLOOKUP($A191,csapatok!$A:$GR,BN$271,FALSE),5)="Csere",VLOOKUP(LEFT(VLOOKUP($A191,csapatok!$A:$GR,BN$271,FALSE),LEN(VLOOKUP($A191,csapatok!$A:$GR,BN$271,FALSE))-6),'csapat-ranglista'!$A:$CC,BN$272,FALSE)/8,VLOOKUP(VLOOKUP($A191,csapatok!$A:$GR,BN$271,FALSE),'csapat-ranglista'!$A:$CC,BN$272,FALSE)/4),0)</f>
        <v>0</v>
      </c>
      <c r="BO191" s="226">
        <f>IFERROR(IF(RIGHT(VLOOKUP($A191,csapatok!$A:$GR,BO$271,FALSE),5)="Csere",VLOOKUP(LEFT(VLOOKUP($A191,csapatok!$A:$GR,BO$271,FALSE),LEN(VLOOKUP($A191,csapatok!$A:$GR,BO$271,FALSE))-6),'csapat-ranglista'!$A:$CC,BO$272,FALSE)/8,VLOOKUP(VLOOKUP($A191,csapatok!$A:$GR,BO$271,FALSE),'csapat-ranglista'!$A:$CC,BO$272,FALSE)/4),0)</f>
        <v>0</v>
      </c>
      <c r="BP191" s="226">
        <f>IFERROR(IF(RIGHT(VLOOKUP($A191,csapatok!$A:$GR,BP$271,FALSE),5)="Csere",VLOOKUP(LEFT(VLOOKUP($A191,csapatok!$A:$GR,BP$271,FALSE),LEN(VLOOKUP($A191,csapatok!$A:$GR,BP$271,FALSE))-6),'csapat-ranglista'!$A:$CC,BP$272,FALSE)/8,VLOOKUP(VLOOKUP($A191,csapatok!$A:$GR,BP$271,FALSE),'csapat-ranglista'!$A:$CC,BP$272,FALSE)/4),0)</f>
        <v>0</v>
      </c>
      <c r="BQ191" s="226">
        <f>IFERROR(IF(RIGHT(VLOOKUP($A191,csapatok!$A:$GR,BQ$271,FALSE),5)="Csere",VLOOKUP(LEFT(VLOOKUP($A191,csapatok!$A:$GR,BQ$271,FALSE),LEN(VLOOKUP($A191,csapatok!$A:$GR,BQ$271,FALSE))-6),'csapat-ranglista'!$A:$CC,BQ$272,FALSE)/8,VLOOKUP(VLOOKUP($A191,csapatok!$A:$GR,BQ$271,FALSE),'csapat-ranglista'!$A:$CC,BQ$272,FALSE)/4),0)</f>
        <v>0</v>
      </c>
      <c r="BR191" s="226">
        <f>IFERROR(IF(RIGHT(VLOOKUP($A191,csapatok!$A:$GR,BR$271,FALSE),5)="Csere",VLOOKUP(LEFT(VLOOKUP($A191,csapatok!$A:$GR,BR$271,FALSE),LEN(VLOOKUP($A191,csapatok!$A:$GR,BR$271,FALSE))-6),'csapat-ranglista'!$A:$CC,BR$272,FALSE)/8,VLOOKUP(VLOOKUP($A191,csapatok!$A:$GR,BR$271,FALSE),'csapat-ranglista'!$A:$CC,BR$272,FALSE)/4),0)</f>
        <v>0</v>
      </c>
      <c r="BS191" s="226">
        <f>IFERROR(IF(RIGHT(VLOOKUP($A191,csapatok!$A:$GR,BS$271,FALSE),5)="Csere",VLOOKUP(LEFT(VLOOKUP($A191,csapatok!$A:$GR,BS$271,FALSE),LEN(VLOOKUP($A191,csapatok!$A:$GR,BS$271,FALSE))-6),'csapat-ranglista'!$A:$CC,BS$272,FALSE)/8,VLOOKUP(VLOOKUP($A191,csapatok!$A:$GR,BS$271,FALSE),'csapat-ranglista'!$A:$CC,BS$272,FALSE)/4),0)</f>
        <v>0</v>
      </c>
      <c r="BT191" s="226">
        <f>IFERROR(IF(RIGHT(VLOOKUP($A191,csapatok!$A:$GR,BT$271,FALSE),5)="Csere",VLOOKUP(LEFT(VLOOKUP($A191,csapatok!$A:$GR,BT$271,FALSE),LEN(VLOOKUP($A191,csapatok!$A:$GR,BT$271,FALSE))-6),'csapat-ranglista'!$A:$CC,BT$272,FALSE)/8,VLOOKUP(VLOOKUP($A191,csapatok!$A:$GR,BT$271,FALSE),'csapat-ranglista'!$A:$CC,BT$272,FALSE)/4),0)</f>
        <v>0</v>
      </c>
      <c r="BU191" s="226">
        <f>IFERROR(IF(RIGHT(VLOOKUP($A191,csapatok!$A:$GR,BU$271,FALSE),5)="Csere",VLOOKUP(LEFT(VLOOKUP($A191,csapatok!$A:$GR,BU$271,FALSE),LEN(VLOOKUP($A191,csapatok!$A:$GR,BU$271,FALSE))-6),'csapat-ranglista'!$A:$CC,BU$272,FALSE)/8,VLOOKUP(VLOOKUP($A191,csapatok!$A:$GR,BU$271,FALSE),'csapat-ranglista'!$A:$CC,BU$272,FALSE)/4),0)</f>
        <v>0</v>
      </c>
      <c r="BV191" s="226">
        <f>IFERROR(IF(RIGHT(VLOOKUP($A191,csapatok!$A:$GR,BV$271,FALSE),5)="Csere",VLOOKUP(LEFT(VLOOKUP($A191,csapatok!$A:$GR,BV$271,FALSE),LEN(VLOOKUP($A191,csapatok!$A:$GR,BV$271,FALSE))-6),'csapat-ranglista'!$A:$CC,BV$272,FALSE)/8,VLOOKUP(VLOOKUP($A191,csapatok!$A:$GR,BV$271,FALSE),'csapat-ranglista'!$A:$CC,BV$272,FALSE)/4),0)</f>
        <v>0</v>
      </c>
      <c r="BW191" s="226">
        <f>IFERROR(IF(RIGHT(VLOOKUP($A191,csapatok!$A:$GR,BW$271,FALSE),5)="Csere",VLOOKUP(LEFT(VLOOKUP($A191,csapatok!$A:$GR,BW$271,FALSE),LEN(VLOOKUP($A191,csapatok!$A:$GR,BW$271,FALSE))-6),'csapat-ranglista'!$A:$CC,BW$272,FALSE)/8,VLOOKUP(VLOOKUP($A191,csapatok!$A:$GR,BW$271,FALSE),'csapat-ranglista'!$A:$CC,BW$272,FALSE)/4),0)</f>
        <v>0</v>
      </c>
      <c r="BX191" s="226">
        <f>IFERROR(IF(RIGHT(VLOOKUP($A191,csapatok!$A:$GR,BX$271,FALSE),5)="Csere",VLOOKUP(LEFT(VLOOKUP($A191,csapatok!$A:$GR,BX$271,FALSE),LEN(VLOOKUP($A191,csapatok!$A:$GR,BX$271,FALSE))-6),'csapat-ranglista'!$A:$CC,BX$272,FALSE)/8,VLOOKUP(VLOOKUP($A191,csapatok!$A:$GR,BX$271,FALSE),'csapat-ranglista'!$A:$CC,BX$272,FALSE)/4),0)</f>
        <v>0</v>
      </c>
      <c r="BY191" s="226">
        <f>IFERROR(IF(RIGHT(VLOOKUP($A191,csapatok!$A:$GR,BY$271,FALSE),5)="Csere",VLOOKUP(LEFT(VLOOKUP($A191,csapatok!$A:$GR,BY$271,FALSE),LEN(VLOOKUP($A191,csapatok!$A:$GR,BY$271,FALSE))-6),'csapat-ranglista'!$A:$CC,BY$272,FALSE)/8,VLOOKUP(VLOOKUP($A191,csapatok!$A:$GR,BY$271,FALSE),'csapat-ranglista'!$A:$CC,BY$272,FALSE)/4),0)</f>
        <v>0</v>
      </c>
      <c r="BZ191" s="226">
        <f>IFERROR(IF(RIGHT(VLOOKUP($A191,csapatok!$A:$GR,BZ$271,FALSE),5)="Csere",VLOOKUP(LEFT(VLOOKUP($A191,csapatok!$A:$GR,BZ$271,FALSE),LEN(VLOOKUP($A191,csapatok!$A:$GR,BZ$271,FALSE))-6),'csapat-ranglista'!$A:$CC,BZ$272,FALSE)/8,VLOOKUP(VLOOKUP($A191,csapatok!$A:$GR,BZ$271,FALSE),'csapat-ranglista'!$A:$CC,BZ$272,FALSE)/4),0)</f>
        <v>0</v>
      </c>
      <c r="CA191" s="226">
        <f>IFERROR(IF(RIGHT(VLOOKUP($A191,csapatok!$A:$GR,CA$271,FALSE),5)="Csere",VLOOKUP(LEFT(VLOOKUP($A191,csapatok!$A:$GR,CA$271,FALSE),LEN(VLOOKUP($A191,csapatok!$A:$GR,CA$271,FALSE))-6),'csapat-ranglista'!$A:$CC,CA$272,FALSE)/8,VLOOKUP(VLOOKUP($A191,csapatok!$A:$GR,CA$271,FALSE),'csapat-ranglista'!$A:$CC,CA$272,FALSE)/4),0)</f>
        <v>0</v>
      </c>
      <c r="CB191" s="226">
        <f>IFERROR(IF(RIGHT(VLOOKUP($A191,csapatok!$A:$GR,CB$271,FALSE),5)="Csere",VLOOKUP(LEFT(VLOOKUP($A191,csapatok!$A:$GR,CB$271,FALSE),LEN(VLOOKUP($A191,csapatok!$A:$GR,CB$271,FALSE))-6),'csapat-ranglista'!$A:$CC,CB$272,FALSE)/8,VLOOKUP(VLOOKUP($A191,csapatok!$A:$GR,CB$271,FALSE),'csapat-ranglista'!$A:$CC,CB$272,FALSE)/4),0)</f>
        <v>0</v>
      </c>
      <c r="CC191" s="226">
        <f>IFERROR(IF(RIGHT(VLOOKUP($A191,csapatok!$A:$GR,CC$271,FALSE),5)="Csere",VLOOKUP(LEFT(VLOOKUP($A191,csapatok!$A:$GR,CC$271,FALSE),LEN(VLOOKUP($A191,csapatok!$A:$GR,CC$271,FALSE))-6),'csapat-ranglista'!$A:$CC,CC$272,FALSE)/8,VLOOKUP(VLOOKUP($A191,csapatok!$A:$GR,CC$271,FALSE),'csapat-ranglista'!$A:$CC,CC$272,FALSE)/4),0)</f>
        <v>0</v>
      </c>
      <c r="CD191" s="226">
        <f>IFERROR(IF(RIGHT(VLOOKUP($A191,csapatok!$A:$GR,CD$271,FALSE),5)="Csere",VLOOKUP(LEFT(VLOOKUP($A191,csapatok!$A:$GR,CD$271,FALSE),LEN(VLOOKUP($A191,csapatok!$A:$GR,CD$271,FALSE))-6),'csapat-ranglista'!$A:$CC,CD$272,FALSE)/8,VLOOKUP(VLOOKUP($A191,csapatok!$A:$GR,CD$271,FALSE),'csapat-ranglista'!$A:$CC,CD$272,FALSE)/4),0)</f>
        <v>0</v>
      </c>
      <c r="CE191" s="226">
        <f>IFERROR(IF(RIGHT(VLOOKUP($A191,csapatok!$A:$GR,CE$271,FALSE),5)="Csere",VLOOKUP(LEFT(VLOOKUP($A191,csapatok!$A:$GR,CE$271,FALSE),LEN(VLOOKUP($A191,csapatok!$A:$GR,CE$271,FALSE))-6),'csapat-ranglista'!$A:$CC,CE$272,FALSE)/8,VLOOKUP(VLOOKUP($A191,csapatok!$A:$GR,CE$271,FALSE),'csapat-ranglista'!$A:$CC,CE$272,FALSE)/4),0)</f>
        <v>0</v>
      </c>
      <c r="CF191" s="226">
        <f>IFERROR(IF(RIGHT(VLOOKUP($A191,csapatok!$A:$GR,CF$271,FALSE),5)="Csere",VLOOKUP(LEFT(VLOOKUP($A191,csapatok!$A:$GR,CF$271,FALSE),LEN(VLOOKUP($A191,csapatok!$A:$GR,CF$271,FALSE))-6),'csapat-ranglista'!$A:$CC,CF$272,FALSE)/8,VLOOKUP(VLOOKUP($A191,csapatok!$A:$GR,CF$271,FALSE),'csapat-ranglista'!$A:$CC,CF$272,FALSE)/4),0)</f>
        <v>0</v>
      </c>
      <c r="CG191" s="226">
        <f>IFERROR(IF(RIGHT(VLOOKUP($A191,csapatok!$A:$GR,CG$271,FALSE),5)="Csere",VLOOKUP(LEFT(VLOOKUP($A191,csapatok!$A:$GR,CG$271,FALSE),LEN(VLOOKUP($A191,csapatok!$A:$GR,CG$271,FALSE))-6),'csapat-ranglista'!$A:$CC,CG$272,FALSE)/8,VLOOKUP(VLOOKUP($A191,csapatok!$A:$GR,CG$271,FALSE),'csapat-ranglista'!$A:$CC,CG$272,FALSE)/4),0)</f>
        <v>0</v>
      </c>
      <c r="CH191" s="226">
        <f>IFERROR(IF(RIGHT(VLOOKUP($A191,csapatok!$A:$GR,CH$271,FALSE),5)="Csere",VLOOKUP(LEFT(VLOOKUP($A191,csapatok!$A:$GR,CH$271,FALSE),LEN(VLOOKUP($A191,csapatok!$A:$GR,CH$271,FALSE))-6),'csapat-ranglista'!$A:$CC,CH$272,FALSE)/8,VLOOKUP(VLOOKUP($A191,csapatok!$A:$GR,CH$271,FALSE),'csapat-ranglista'!$A:$CC,CH$272,FALSE)/4),0)</f>
        <v>0</v>
      </c>
      <c r="CI191" s="226">
        <f>IFERROR(IF(RIGHT(VLOOKUP($A191,csapatok!$A:$GR,CI$271,FALSE),5)="Csere",VLOOKUP(LEFT(VLOOKUP($A191,csapatok!$A:$GR,CI$271,FALSE),LEN(VLOOKUP($A191,csapatok!$A:$GR,CI$271,FALSE))-6),'csapat-ranglista'!$A:$CC,CI$272,FALSE)/8,VLOOKUP(VLOOKUP($A191,csapatok!$A:$GR,CI$271,FALSE),'csapat-ranglista'!$A:$CC,CI$272,FALSE)/4),0)</f>
        <v>0</v>
      </c>
      <c r="CJ191" s="227">
        <f>versenyek!$IQ$11*IFERROR(VLOOKUP(VLOOKUP($A191,versenyek!IP:IR,3,FALSE),szabalyok!$A$16:$B$23,2,FALSE)/4,0)</f>
        <v>0</v>
      </c>
      <c r="CK191" s="227">
        <f>versenyek!$IT$11*IFERROR(VLOOKUP(VLOOKUP($A191,versenyek!IS:IU,3,FALSE),szabalyok!$A$16:$B$23,2,FALSE)/4,0)</f>
        <v>0</v>
      </c>
      <c r="CL191" s="226"/>
      <c r="CM191" s="250">
        <f t="shared" si="6"/>
        <v>0</v>
      </c>
    </row>
    <row r="192" spans="1:91">
      <c r="A192" s="32" t="s">
        <v>136</v>
      </c>
      <c r="B192" s="132"/>
      <c r="C192" s="133" t="str">
        <f>IF(B192=0,"",IF(B192&lt;$C$1,"felnőtt","ifi"))</f>
        <v/>
      </c>
      <c r="D192" s="32" t="s">
        <v>9</v>
      </c>
      <c r="E192" s="47">
        <v>10</v>
      </c>
      <c r="F192" s="32">
        <v>0</v>
      </c>
      <c r="G192" s="32">
        <v>0</v>
      </c>
      <c r="H192" s="32">
        <v>0</v>
      </c>
      <c r="I192" s="32">
        <v>0</v>
      </c>
      <c r="J192" s="32">
        <v>0</v>
      </c>
      <c r="K192" s="32">
        <v>0</v>
      </c>
      <c r="L192" s="32">
        <v>0</v>
      </c>
      <c r="M192" s="32">
        <v>0</v>
      </c>
      <c r="N192" s="32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U192" s="32">
        <v>0</v>
      </c>
      <c r="V192" s="32">
        <v>0</v>
      </c>
      <c r="W192" s="32">
        <v>0</v>
      </c>
      <c r="X192" s="32">
        <f>IFERROR(IF(RIGHT(VLOOKUP($A192,csapatok!$A:$BL,X$271,FALSE),5)="Csere",VLOOKUP(LEFT(VLOOKUP($A192,csapatok!$A:$BL,X$271,FALSE),LEN(VLOOKUP($A192,csapatok!$A:$BL,X$271,FALSE))-6),'csapat-ranglista'!$A:$CC,X$272,FALSE)/8,VLOOKUP(VLOOKUP($A192,csapatok!$A:$BL,X$271,FALSE),'csapat-ranglista'!$A:$CC,X$272,FALSE)/4),0)</f>
        <v>0</v>
      </c>
      <c r="Y192" s="32">
        <f>IFERROR(IF(RIGHT(VLOOKUP($A192,csapatok!$A:$BL,Y$271,FALSE),5)="Csere",VLOOKUP(LEFT(VLOOKUP($A192,csapatok!$A:$BL,Y$271,FALSE),LEN(VLOOKUP($A192,csapatok!$A:$BL,Y$271,FALSE))-6),'csapat-ranglista'!$A:$CC,Y$272,FALSE)/8,VLOOKUP(VLOOKUP($A192,csapatok!$A:$BL,Y$271,FALSE),'csapat-ranglista'!$A:$CC,Y$272,FALSE)/4),0)</f>
        <v>0</v>
      </c>
      <c r="Z192" s="32">
        <f>IFERROR(IF(RIGHT(VLOOKUP($A192,csapatok!$A:$BL,Z$271,FALSE),5)="Csere",VLOOKUP(LEFT(VLOOKUP($A192,csapatok!$A:$BL,Z$271,FALSE),LEN(VLOOKUP($A192,csapatok!$A:$BL,Z$271,FALSE))-6),'csapat-ranglista'!$A:$CC,Z$272,FALSE)/8,VLOOKUP(VLOOKUP($A192,csapatok!$A:$BL,Z$271,FALSE),'csapat-ranglista'!$A:$CC,Z$272,FALSE)/4),0)</f>
        <v>0</v>
      </c>
      <c r="AA192" s="32">
        <f>IFERROR(IF(RIGHT(VLOOKUP($A192,csapatok!$A:$BL,AA$271,FALSE),5)="Csere",VLOOKUP(LEFT(VLOOKUP($A192,csapatok!$A:$BL,AA$271,FALSE),LEN(VLOOKUP($A192,csapatok!$A:$BL,AA$271,FALSE))-6),'csapat-ranglista'!$A:$CC,AA$272,FALSE)/8,VLOOKUP(VLOOKUP($A192,csapatok!$A:$BL,AA$271,FALSE),'csapat-ranglista'!$A:$CC,AA$272,FALSE)/4),0)</f>
        <v>0</v>
      </c>
      <c r="AB192" s="226">
        <f>IFERROR(IF(RIGHT(VLOOKUP($A192,csapatok!$A:$BL,AB$271,FALSE),5)="Csere",VLOOKUP(LEFT(VLOOKUP($A192,csapatok!$A:$BL,AB$271,FALSE),LEN(VLOOKUP($A192,csapatok!$A:$BL,AB$271,FALSE))-6),'csapat-ranglista'!$A:$CC,AB$272,FALSE)/8,VLOOKUP(VLOOKUP($A192,csapatok!$A:$BL,AB$271,FALSE),'csapat-ranglista'!$A:$CC,AB$272,FALSE)/4),0)</f>
        <v>0</v>
      </c>
      <c r="AC192" s="226">
        <f>IFERROR(IF(RIGHT(VLOOKUP($A192,csapatok!$A:$BL,AC$271,FALSE),5)="Csere",VLOOKUP(LEFT(VLOOKUP($A192,csapatok!$A:$BL,AC$271,FALSE),LEN(VLOOKUP($A192,csapatok!$A:$BL,AC$271,FALSE))-6),'csapat-ranglista'!$A:$CC,AC$272,FALSE)/8,VLOOKUP(VLOOKUP($A192,csapatok!$A:$BL,AC$271,FALSE),'csapat-ranglista'!$A:$CC,AC$272,FALSE)/4),0)</f>
        <v>0</v>
      </c>
      <c r="AD192" s="226">
        <f>IFERROR(IF(RIGHT(VLOOKUP($A192,csapatok!$A:$BL,AD$271,FALSE),5)="Csere",VLOOKUP(LEFT(VLOOKUP($A192,csapatok!$A:$BL,AD$271,FALSE),LEN(VLOOKUP($A192,csapatok!$A:$BL,AD$271,FALSE))-6),'csapat-ranglista'!$A:$CC,AD$272,FALSE)/8,VLOOKUP(VLOOKUP($A192,csapatok!$A:$BL,AD$271,FALSE),'csapat-ranglista'!$A:$CC,AD$272,FALSE)/4),0)</f>
        <v>0</v>
      </c>
      <c r="AE192" s="226">
        <f>IFERROR(IF(RIGHT(VLOOKUP($A192,csapatok!$A:$BL,AE$271,FALSE),5)="Csere",VLOOKUP(LEFT(VLOOKUP($A192,csapatok!$A:$BL,AE$271,FALSE),LEN(VLOOKUP($A192,csapatok!$A:$BL,AE$271,FALSE))-6),'csapat-ranglista'!$A:$CC,AE$272,FALSE)/8,VLOOKUP(VLOOKUP($A192,csapatok!$A:$BL,AE$271,FALSE),'csapat-ranglista'!$A:$CC,AE$272,FALSE)/4),0)</f>
        <v>0</v>
      </c>
      <c r="AF192" s="226">
        <f>IFERROR(IF(RIGHT(VLOOKUP($A192,csapatok!$A:$BL,AF$271,FALSE),5)="Csere",VLOOKUP(LEFT(VLOOKUP($A192,csapatok!$A:$BL,AF$271,FALSE),LEN(VLOOKUP($A192,csapatok!$A:$BL,AF$271,FALSE))-6),'csapat-ranglista'!$A:$CC,AF$272,FALSE)/8,VLOOKUP(VLOOKUP($A192,csapatok!$A:$BL,AF$271,FALSE),'csapat-ranglista'!$A:$CC,AF$272,FALSE)/4),0)</f>
        <v>0</v>
      </c>
      <c r="AG192" s="226">
        <f>IFERROR(IF(RIGHT(VLOOKUP($A192,csapatok!$A:$BL,AG$271,FALSE),5)="Csere",VLOOKUP(LEFT(VLOOKUP($A192,csapatok!$A:$BL,AG$271,FALSE),LEN(VLOOKUP($A192,csapatok!$A:$BL,AG$271,FALSE))-6),'csapat-ranglista'!$A:$CC,AG$272,FALSE)/8,VLOOKUP(VLOOKUP($A192,csapatok!$A:$BL,AG$271,FALSE),'csapat-ranglista'!$A:$CC,AG$272,FALSE)/4),0)</f>
        <v>0</v>
      </c>
      <c r="AH192" s="226">
        <f>IFERROR(IF(RIGHT(VLOOKUP($A192,csapatok!$A:$BL,AH$271,FALSE),5)="Csere",VLOOKUP(LEFT(VLOOKUP($A192,csapatok!$A:$BL,AH$271,FALSE),LEN(VLOOKUP($A192,csapatok!$A:$BL,AH$271,FALSE))-6),'csapat-ranglista'!$A:$CC,AH$272,FALSE)/8,VLOOKUP(VLOOKUP($A192,csapatok!$A:$BL,AH$271,FALSE),'csapat-ranglista'!$A:$CC,AH$272,FALSE)/4),0)</f>
        <v>0</v>
      </c>
      <c r="AI192" s="226">
        <f>IFERROR(IF(RIGHT(VLOOKUP($A192,csapatok!$A:$BL,AI$271,FALSE),5)="Csere",VLOOKUP(LEFT(VLOOKUP($A192,csapatok!$A:$BL,AI$271,FALSE),LEN(VLOOKUP($A192,csapatok!$A:$BL,AI$271,FALSE))-6),'csapat-ranglista'!$A:$CC,AI$272,FALSE)/8,VLOOKUP(VLOOKUP($A192,csapatok!$A:$BL,AI$271,FALSE),'csapat-ranglista'!$A:$CC,AI$272,FALSE)/4),0)</f>
        <v>0</v>
      </c>
      <c r="AJ192" s="226">
        <f>IFERROR(IF(RIGHT(VLOOKUP($A192,csapatok!$A:$BL,AJ$271,FALSE),5)="Csere",VLOOKUP(LEFT(VLOOKUP($A192,csapatok!$A:$BL,AJ$271,FALSE),LEN(VLOOKUP($A192,csapatok!$A:$BL,AJ$271,FALSE))-6),'csapat-ranglista'!$A:$CC,AJ$272,FALSE)/8,VLOOKUP(VLOOKUP($A192,csapatok!$A:$BL,AJ$271,FALSE),'csapat-ranglista'!$A:$CC,AJ$272,FALSE)/2),0)</f>
        <v>0</v>
      </c>
      <c r="AK192" s="226">
        <f>IFERROR(IF(RIGHT(VLOOKUP($A192,csapatok!$A:$CN,AK$271,FALSE),5)="Csere",VLOOKUP(LEFT(VLOOKUP($A192,csapatok!$A:$CN,AK$271,FALSE),LEN(VLOOKUP($A192,csapatok!$A:$CN,AK$271,FALSE))-6),'csapat-ranglista'!$A:$CC,AK$272,FALSE)/8,VLOOKUP(VLOOKUP($A192,csapatok!$A:$CN,AK$271,FALSE),'csapat-ranglista'!$A:$CC,AK$272,FALSE)/4),0)</f>
        <v>0</v>
      </c>
      <c r="AL192" s="226">
        <f>IFERROR(IF(RIGHT(VLOOKUP($A192,csapatok!$A:$CN,AL$271,FALSE),5)="Csere",VLOOKUP(LEFT(VLOOKUP($A192,csapatok!$A:$CN,AL$271,FALSE),LEN(VLOOKUP($A192,csapatok!$A:$CN,AL$271,FALSE))-6),'csapat-ranglista'!$A:$CC,AL$272,FALSE)/8,VLOOKUP(VLOOKUP($A192,csapatok!$A:$CN,AL$271,FALSE),'csapat-ranglista'!$A:$CC,AL$272,FALSE)/4),0)</f>
        <v>0</v>
      </c>
      <c r="AM192" s="226">
        <f>IFERROR(IF(RIGHT(VLOOKUP($A192,csapatok!$A:$CN,AM$271,FALSE),5)="Csere",VLOOKUP(LEFT(VLOOKUP($A192,csapatok!$A:$CN,AM$271,FALSE),LEN(VLOOKUP($A192,csapatok!$A:$CN,AM$271,FALSE))-6),'csapat-ranglista'!$A:$CC,AM$272,FALSE)/8,VLOOKUP(VLOOKUP($A192,csapatok!$A:$CN,AM$271,FALSE),'csapat-ranglista'!$A:$CC,AM$272,FALSE)/4),0)</f>
        <v>0</v>
      </c>
      <c r="AN192" s="226">
        <f>IFERROR(IF(RIGHT(VLOOKUP($A192,csapatok!$A:$CN,AN$271,FALSE),5)="Csere",VLOOKUP(LEFT(VLOOKUP($A192,csapatok!$A:$CN,AN$271,FALSE),LEN(VLOOKUP($A192,csapatok!$A:$CN,AN$271,FALSE))-6),'csapat-ranglista'!$A:$CC,AN$272,FALSE)/8,VLOOKUP(VLOOKUP($A192,csapatok!$A:$CN,AN$271,FALSE),'csapat-ranglista'!$A:$CC,AN$272,FALSE)/4),0)</f>
        <v>0</v>
      </c>
      <c r="AO192" s="226">
        <f>IFERROR(IF(RIGHT(VLOOKUP($A192,csapatok!$A:$CN,AO$271,FALSE),5)="Csere",VLOOKUP(LEFT(VLOOKUP($A192,csapatok!$A:$CN,AO$271,FALSE),LEN(VLOOKUP($A192,csapatok!$A:$CN,AO$271,FALSE))-6),'csapat-ranglista'!$A:$CC,AO$272,FALSE)/8,VLOOKUP(VLOOKUP($A192,csapatok!$A:$CN,AO$271,FALSE),'csapat-ranglista'!$A:$CC,AO$272,FALSE)/4),0)</f>
        <v>0</v>
      </c>
      <c r="AP192" s="226">
        <f>IFERROR(IF(RIGHT(VLOOKUP($A192,csapatok!$A:$CN,AP$271,FALSE),5)="Csere",VLOOKUP(LEFT(VLOOKUP($A192,csapatok!$A:$CN,AP$271,FALSE),LEN(VLOOKUP($A192,csapatok!$A:$CN,AP$271,FALSE))-6),'csapat-ranglista'!$A:$CC,AP$272,FALSE)/8,VLOOKUP(VLOOKUP($A192,csapatok!$A:$CN,AP$271,FALSE),'csapat-ranglista'!$A:$CC,AP$272,FALSE)/4),0)</f>
        <v>0</v>
      </c>
      <c r="AQ192" s="226">
        <f>IFERROR(IF(RIGHT(VLOOKUP($A192,csapatok!$A:$CN,AQ$271,FALSE),5)="Csere",VLOOKUP(LEFT(VLOOKUP($A192,csapatok!$A:$CN,AQ$271,FALSE),LEN(VLOOKUP($A192,csapatok!$A:$CN,AQ$271,FALSE))-6),'csapat-ranglista'!$A:$CC,AQ$272,FALSE)/8,VLOOKUP(VLOOKUP($A192,csapatok!$A:$CN,AQ$271,FALSE),'csapat-ranglista'!$A:$CC,AQ$272,FALSE)/4),0)</f>
        <v>0</v>
      </c>
      <c r="AR192" s="226">
        <f>IFERROR(IF(RIGHT(VLOOKUP($A192,csapatok!$A:$CN,AR$271,FALSE),5)="Csere",VLOOKUP(LEFT(VLOOKUP($A192,csapatok!$A:$CN,AR$271,FALSE),LEN(VLOOKUP($A192,csapatok!$A:$CN,AR$271,FALSE))-6),'csapat-ranglista'!$A:$CC,AR$272,FALSE)/8,VLOOKUP(VLOOKUP($A192,csapatok!$A:$CN,AR$271,FALSE),'csapat-ranglista'!$A:$CC,AR$272,FALSE)/4),0)</f>
        <v>0</v>
      </c>
      <c r="AS192" s="226">
        <f>IFERROR(IF(RIGHT(VLOOKUP($A192,csapatok!$A:$CN,AS$271,FALSE),5)="Csere",VLOOKUP(LEFT(VLOOKUP($A192,csapatok!$A:$CN,AS$271,FALSE),LEN(VLOOKUP($A192,csapatok!$A:$CN,AS$271,FALSE))-6),'csapat-ranglista'!$A:$CC,AS$272,FALSE)/8,VLOOKUP(VLOOKUP($A192,csapatok!$A:$CN,AS$271,FALSE),'csapat-ranglista'!$A:$CC,AS$272,FALSE)/4),0)</f>
        <v>0</v>
      </c>
      <c r="AT192" s="226">
        <f>IFERROR(IF(RIGHT(VLOOKUP($A192,csapatok!$A:$CN,AT$271,FALSE),5)="Csere",VLOOKUP(LEFT(VLOOKUP($A192,csapatok!$A:$CN,AT$271,FALSE),LEN(VLOOKUP($A192,csapatok!$A:$CN,AT$271,FALSE))-6),'csapat-ranglista'!$A:$CC,AT$272,FALSE)/8,VLOOKUP(VLOOKUP($A192,csapatok!$A:$CN,AT$271,FALSE),'csapat-ranglista'!$A:$CC,AT$272,FALSE)/4),0)</f>
        <v>0</v>
      </c>
      <c r="AU192" s="226">
        <f>IFERROR(IF(RIGHT(VLOOKUP($A192,csapatok!$A:$CN,AU$271,FALSE),5)="Csere",VLOOKUP(LEFT(VLOOKUP($A192,csapatok!$A:$CN,AU$271,FALSE),LEN(VLOOKUP($A192,csapatok!$A:$CN,AU$271,FALSE))-6),'csapat-ranglista'!$A:$CC,AU$272,FALSE)/8,VLOOKUP(VLOOKUP($A192,csapatok!$A:$CN,AU$271,FALSE),'csapat-ranglista'!$A:$CC,AU$272,FALSE)/4),0)</f>
        <v>0</v>
      </c>
      <c r="AV192" s="226">
        <f>IFERROR(IF(RIGHT(VLOOKUP($A192,csapatok!$A:$CN,AV$271,FALSE),5)="Csere",VLOOKUP(LEFT(VLOOKUP($A192,csapatok!$A:$CN,AV$271,FALSE),LEN(VLOOKUP($A192,csapatok!$A:$CN,AV$271,FALSE))-6),'csapat-ranglista'!$A:$CC,AV$272,FALSE)/8,VLOOKUP(VLOOKUP($A192,csapatok!$A:$CN,AV$271,FALSE),'csapat-ranglista'!$A:$CC,AV$272,FALSE)/4),0)</f>
        <v>0</v>
      </c>
      <c r="AW192" s="226">
        <f>IFERROR(IF(RIGHT(VLOOKUP($A192,csapatok!$A:$CN,AW$271,FALSE),5)="Csere",VLOOKUP(LEFT(VLOOKUP($A192,csapatok!$A:$CN,AW$271,FALSE),LEN(VLOOKUP($A192,csapatok!$A:$CN,AW$271,FALSE))-6),'csapat-ranglista'!$A:$CC,AW$272,FALSE)/8,VLOOKUP(VLOOKUP($A192,csapatok!$A:$CN,AW$271,FALSE),'csapat-ranglista'!$A:$CC,AW$272,FALSE)/4),0)</f>
        <v>0</v>
      </c>
      <c r="AX192" s="226">
        <f>IFERROR(IF(RIGHT(VLOOKUP($A192,csapatok!$A:$CN,AX$271,FALSE),5)="Csere",VLOOKUP(LEFT(VLOOKUP($A192,csapatok!$A:$CN,AX$271,FALSE),LEN(VLOOKUP($A192,csapatok!$A:$CN,AX$271,FALSE))-6),'csapat-ranglista'!$A:$CC,AX$272,FALSE)/8,VLOOKUP(VLOOKUP($A192,csapatok!$A:$CN,AX$271,FALSE),'csapat-ranglista'!$A:$CC,AX$272,FALSE)/4),0)</f>
        <v>0</v>
      </c>
      <c r="AY192" s="226">
        <f>IFERROR(IF(RIGHT(VLOOKUP($A192,csapatok!$A:$GR,AY$271,FALSE),5)="Csere",VLOOKUP(LEFT(VLOOKUP($A192,csapatok!$A:$GR,AY$271,FALSE),LEN(VLOOKUP($A192,csapatok!$A:$GR,AY$271,FALSE))-6),'csapat-ranglista'!$A:$CC,AY$272,FALSE)/8,VLOOKUP(VLOOKUP($A192,csapatok!$A:$GR,AY$271,FALSE),'csapat-ranglista'!$A:$CC,AY$272,FALSE)/4),0)</f>
        <v>0</v>
      </c>
      <c r="AZ192" s="226">
        <f>IFERROR(IF(RIGHT(VLOOKUP($A192,csapatok!$A:$GR,AZ$271,FALSE),5)="Csere",VLOOKUP(LEFT(VLOOKUP($A192,csapatok!$A:$GR,AZ$271,FALSE),LEN(VLOOKUP($A192,csapatok!$A:$GR,AZ$271,FALSE))-6),'csapat-ranglista'!$A:$CC,AZ$272,FALSE)/8,VLOOKUP(VLOOKUP($A192,csapatok!$A:$GR,AZ$271,FALSE),'csapat-ranglista'!$A:$CC,AZ$272,FALSE)/4),0)</f>
        <v>0</v>
      </c>
      <c r="BA192" s="226">
        <f>IFERROR(IF(RIGHT(VLOOKUP($A192,csapatok!$A:$GR,BA$271,FALSE),5)="Csere",VLOOKUP(LEFT(VLOOKUP($A192,csapatok!$A:$GR,BA$271,FALSE),LEN(VLOOKUP($A192,csapatok!$A:$GR,BA$271,FALSE))-6),'csapat-ranglista'!$A:$CC,BA$272,FALSE)/8,VLOOKUP(VLOOKUP($A192,csapatok!$A:$GR,BA$271,FALSE),'csapat-ranglista'!$A:$CC,BA$272,FALSE)/4),0)</f>
        <v>0</v>
      </c>
      <c r="BB192" s="226">
        <f>IFERROR(IF(RIGHT(VLOOKUP($A192,csapatok!$A:$GR,BB$271,FALSE),5)="Csere",VLOOKUP(LEFT(VLOOKUP($A192,csapatok!$A:$GR,BB$271,FALSE),LEN(VLOOKUP($A192,csapatok!$A:$GR,BB$271,FALSE))-6),'csapat-ranglista'!$A:$CC,BB$272,FALSE)/8,VLOOKUP(VLOOKUP($A192,csapatok!$A:$GR,BB$271,FALSE),'csapat-ranglista'!$A:$CC,BB$272,FALSE)/4),0)</f>
        <v>0</v>
      </c>
      <c r="BC192" s="227">
        <f>versenyek!$ES$11*IFERROR(VLOOKUP(VLOOKUP($A192,versenyek!ER:ET,3,FALSE),szabalyok!$A$16:$B$23,2,FALSE)/4,0)</f>
        <v>0</v>
      </c>
      <c r="BD192" s="227">
        <f>versenyek!$EV$11*IFERROR(VLOOKUP(VLOOKUP($A192,versenyek!EU:EW,3,FALSE),szabalyok!$A$16:$B$23,2,FALSE)/4,0)</f>
        <v>0</v>
      </c>
      <c r="BE192" s="226">
        <f>IFERROR(IF(RIGHT(VLOOKUP($A192,csapatok!$A:$GR,BE$271,FALSE),5)="Csere",VLOOKUP(LEFT(VLOOKUP($A192,csapatok!$A:$GR,BE$271,FALSE),LEN(VLOOKUP($A192,csapatok!$A:$GR,BE$271,FALSE))-6),'csapat-ranglista'!$A:$CC,BE$272,FALSE)/8,VLOOKUP(VLOOKUP($A192,csapatok!$A:$GR,BE$271,FALSE),'csapat-ranglista'!$A:$CC,BE$272,FALSE)/4),0)</f>
        <v>0</v>
      </c>
      <c r="BF192" s="226">
        <f>IFERROR(IF(RIGHT(VLOOKUP($A192,csapatok!$A:$GR,BF$271,FALSE),5)="Csere",VLOOKUP(LEFT(VLOOKUP($A192,csapatok!$A:$GR,BF$271,FALSE),LEN(VLOOKUP($A192,csapatok!$A:$GR,BF$271,FALSE))-6),'csapat-ranglista'!$A:$CC,BF$272,FALSE)/8,VLOOKUP(VLOOKUP($A192,csapatok!$A:$GR,BF$271,FALSE),'csapat-ranglista'!$A:$CC,BF$272,FALSE)/4),0)</f>
        <v>0</v>
      </c>
      <c r="BG192" s="226">
        <f>IFERROR(IF(RIGHT(VLOOKUP($A192,csapatok!$A:$GR,BG$271,FALSE),5)="Csere",VLOOKUP(LEFT(VLOOKUP($A192,csapatok!$A:$GR,BG$271,FALSE),LEN(VLOOKUP($A192,csapatok!$A:$GR,BG$271,FALSE))-6),'csapat-ranglista'!$A:$CC,BG$272,FALSE)/8,VLOOKUP(VLOOKUP($A192,csapatok!$A:$GR,BG$271,FALSE),'csapat-ranglista'!$A:$CC,BG$272,FALSE)/4),0)</f>
        <v>0</v>
      </c>
      <c r="BH192" s="226">
        <f>IFERROR(IF(RIGHT(VLOOKUP($A192,csapatok!$A:$GR,BH$271,FALSE),5)="Csere",VLOOKUP(LEFT(VLOOKUP($A192,csapatok!$A:$GR,BH$271,FALSE),LEN(VLOOKUP($A192,csapatok!$A:$GR,BH$271,FALSE))-6),'csapat-ranglista'!$A:$CC,BH$272,FALSE)/8,VLOOKUP(VLOOKUP($A192,csapatok!$A:$GR,BH$271,FALSE),'csapat-ranglista'!$A:$CC,BH$272,FALSE)/4),0)</f>
        <v>0</v>
      </c>
      <c r="BI192" s="226">
        <f>IFERROR(IF(RIGHT(VLOOKUP($A192,csapatok!$A:$GR,BI$271,FALSE),5)="Csere",VLOOKUP(LEFT(VLOOKUP($A192,csapatok!$A:$GR,BI$271,FALSE),LEN(VLOOKUP($A192,csapatok!$A:$GR,BI$271,FALSE))-6),'csapat-ranglista'!$A:$CC,BI$272,FALSE)/8,VLOOKUP(VLOOKUP($A192,csapatok!$A:$GR,BI$271,FALSE),'csapat-ranglista'!$A:$CC,BI$272,FALSE)/4),0)</f>
        <v>0</v>
      </c>
      <c r="BJ192" s="226">
        <f>IFERROR(IF(RIGHT(VLOOKUP($A192,csapatok!$A:$GR,BJ$271,FALSE),5)="Csere",VLOOKUP(LEFT(VLOOKUP($A192,csapatok!$A:$GR,BJ$271,FALSE),LEN(VLOOKUP($A192,csapatok!$A:$GR,BJ$271,FALSE))-6),'csapat-ranglista'!$A:$CC,BJ$272,FALSE)/8,VLOOKUP(VLOOKUP($A192,csapatok!$A:$GR,BJ$271,FALSE),'csapat-ranglista'!$A:$CC,BJ$272,FALSE)/4),0)</f>
        <v>0</v>
      </c>
      <c r="BK192" s="226">
        <f>IFERROR(IF(RIGHT(VLOOKUP($A192,csapatok!$A:$GR,BK$271,FALSE),5)="Csere",VLOOKUP(LEFT(VLOOKUP($A192,csapatok!$A:$GR,BK$271,FALSE),LEN(VLOOKUP($A192,csapatok!$A:$GR,BK$271,FALSE))-6),'csapat-ranglista'!$A:$CC,BK$272,FALSE)/8,VLOOKUP(VLOOKUP($A192,csapatok!$A:$GR,BK$271,FALSE),'csapat-ranglista'!$A:$CC,BK$272,FALSE)/4),0)</f>
        <v>0</v>
      </c>
      <c r="BL192" s="226">
        <f>IFERROR(IF(RIGHT(VLOOKUP($A192,csapatok!$A:$GR,BL$271,FALSE),5)="Csere",VLOOKUP(LEFT(VLOOKUP($A192,csapatok!$A:$GR,BL$271,FALSE),LEN(VLOOKUP($A192,csapatok!$A:$GR,BL$271,FALSE))-6),'csapat-ranglista'!$A:$CC,BL$272,FALSE)/8,VLOOKUP(VLOOKUP($A192,csapatok!$A:$GR,BL$271,FALSE),'csapat-ranglista'!$A:$CC,BL$272,FALSE)/4),0)</f>
        <v>0</v>
      </c>
      <c r="BM192" s="226">
        <f>IFERROR(IF(RIGHT(VLOOKUP($A192,csapatok!$A:$GR,BM$271,FALSE),5)="Csere",VLOOKUP(LEFT(VLOOKUP($A192,csapatok!$A:$GR,BM$271,FALSE),LEN(VLOOKUP($A192,csapatok!$A:$GR,BM$271,FALSE))-6),'csapat-ranglista'!$A:$CC,BM$272,FALSE)/8,VLOOKUP(VLOOKUP($A192,csapatok!$A:$GR,BM$271,FALSE),'csapat-ranglista'!$A:$CC,BM$272,FALSE)/4),0)</f>
        <v>0</v>
      </c>
      <c r="BN192" s="226">
        <f>IFERROR(IF(RIGHT(VLOOKUP($A192,csapatok!$A:$GR,BN$271,FALSE),5)="Csere",VLOOKUP(LEFT(VLOOKUP($A192,csapatok!$A:$GR,BN$271,FALSE),LEN(VLOOKUP($A192,csapatok!$A:$GR,BN$271,FALSE))-6),'csapat-ranglista'!$A:$CC,BN$272,FALSE)/8,VLOOKUP(VLOOKUP($A192,csapatok!$A:$GR,BN$271,FALSE),'csapat-ranglista'!$A:$CC,BN$272,FALSE)/4),0)</f>
        <v>0</v>
      </c>
      <c r="BO192" s="226">
        <f>IFERROR(IF(RIGHT(VLOOKUP($A192,csapatok!$A:$GR,BO$271,FALSE),5)="Csere",VLOOKUP(LEFT(VLOOKUP($A192,csapatok!$A:$GR,BO$271,FALSE),LEN(VLOOKUP($A192,csapatok!$A:$GR,BO$271,FALSE))-6),'csapat-ranglista'!$A:$CC,BO$272,FALSE)/8,VLOOKUP(VLOOKUP($A192,csapatok!$A:$GR,BO$271,FALSE),'csapat-ranglista'!$A:$CC,BO$272,FALSE)/4),0)</f>
        <v>0</v>
      </c>
      <c r="BP192" s="226">
        <f>IFERROR(IF(RIGHT(VLOOKUP($A192,csapatok!$A:$GR,BP$271,FALSE),5)="Csere",VLOOKUP(LEFT(VLOOKUP($A192,csapatok!$A:$GR,BP$271,FALSE),LEN(VLOOKUP($A192,csapatok!$A:$GR,BP$271,FALSE))-6),'csapat-ranglista'!$A:$CC,BP$272,FALSE)/8,VLOOKUP(VLOOKUP($A192,csapatok!$A:$GR,BP$271,FALSE),'csapat-ranglista'!$A:$CC,BP$272,FALSE)/4),0)</f>
        <v>0</v>
      </c>
      <c r="BQ192" s="226">
        <f>IFERROR(IF(RIGHT(VLOOKUP($A192,csapatok!$A:$GR,BQ$271,FALSE),5)="Csere",VLOOKUP(LEFT(VLOOKUP($A192,csapatok!$A:$GR,BQ$271,FALSE),LEN(VLOOKUP($A192,csapatok!$A:$GR,BQ$271,FALSE))-6),'csapat-ranglista'!$A:$CC,BQ$272,FALSE)/8,VLOOKUP(VLOOKUP($A192,csapatok!$A:$GR,BQ$271,FALSE),'csapat-ranglista'!$A:$CC,BQ$272,FALSE)/4),0)</f>
        <v>0</v>
      </c>
      <c r="BR192" s="226">
        <f>IFERROR(IF(RIGHT(VLOOKUP($A192,csapatok!$A:$GR,BR$271,FALSE),5)="Csere",VLOOKUP(LEFT(VLOOKUP($A192,csapatok!$A:$GR,BR$271,FALSE),LEN(VLOOKUP($A192,csapatok!$A:$GR,BR$271,FALSE))-6),'csapat-ranglista'!$A:$CC,BR$272,FALSE)/8,VLOOKUP(VLOOKUP($A192,csapatok!$A:$GR,BR$271,FALSE),'csapat-ranglista'!$A:$CC,BR$272,FALSE)/4),0)</f>
        <v>0</v>
      </c>
      <c r="BS192" s="226">
        <f>IFERROR(IF(RIGHT(VLOOKUP($A192,csapatok!$A:$GR,BS$271,FALSE),5)="Csere",VLOOKUP(LEFT(VLOOKUP($A192,csapatok!$A:$GR,BS$271,FALSE),LEN(VLOOKUP($A192,csapatok!$A:$GR,BS$271,FALSE))-6),'csapat-ranglista'!$A:$CC,BS$272,FALSE)/8,VLOOKUP(VLOOKUP($A192,csapatok!$A:$GR,BS$271,FALSE),'csapat-ranglista'!$A:$CC,BS$272,FALSE)/4),0)</f>
        <v>0</v>
      </c>
      <c r="BT192" s="226">
        <f>IFERROR(IF(RIGHT(VLOOKUP($A192,csapatok!$A:$GR,BT$271,FALSE),5)="Csere",VLOOKUP(LEFT(VLOOKUP($A192,csapatok!$A:$GR,BT$271,FALSE),LEN(VLOOKUP($A192,csapatok!$A:$GR,BT$271,FALSE))-6),'csapat-ranglista'!$A:$CC,BT$272,FALSE)/8,VLOOKUP(VLOOKUP($A192,csapatok!$A:$GR,BT$271,FALSE),'csapat-ranglista'!$A:$CC,BT$272,FALSE)/4),0)</f>
        <v>0</v>
      </c>
      <c r="BU192" s="226">
        <f>IFERROR(IF(RIGHT(VLOOKUP($A192,csapatok!$A:$GR,BU$271,FALSE),5)="Csere",VLOOKUP(LEFT(VLOOKUP($A192,csapatok!$A:$GR,BU$271,FALSE),LEN(VLOOKUP($A192,csapatok!$A:$GR,BU$271,FALSE))-6),'csapat-ranglista'!$A:$CC,BU$272,FALSE)/8,VLOOKUP(VLOOKUP($A192,csapatok!$A:$GR,BU$271,FALSE),'csapat-ranglista'!$A:$CC,BU$272,FALSE)/4),0)</f>
        <v>0</v>
      </c>
      <c r="BV192" s="226">
        <f>IFERROR(IF(RIGHT(VLOOKUP($A192,csapatok!$A:$GR,BV$271,FALSE),5)="Csere",VLOOKUP(LEFT(VLOOKUP($A192,csapatok!$A:$GR,BV$271,FALSE),LEN(VLOOKUP($A192,csapatok!$A:$GR,BV$271,FALSE))-6),'csapat-ranglista'!$A:$CC,BV$272,FALSE)/8,VLOOKUP(VLOOKUP($A192,csapatok!$A:$GR,BV$271,FALSE),'csapat-ranglista'!$A:$CC,BV$272,FALSE)/4),0)</f>
        <v>0</v>
      </c>
      <c r="BW192" s="226">
        <f>IFERROR(IF(RIGHT(VLOOKUP($A192,csapatok!$A:$GR,BW$271,FALSE),5)="Csere",VLOOKUP(LEFT(VLOOKUP($A192,csapatok!$A:$GR,BW$271,FALSE),LEN(VLOOKUP($A192,csapatok!$A:$GR,BW$271,FALSE))-6),'csapat-ranglista'!$A:$CC,BW$272,FALSE)/8,VLOOKUP(VLOOKUP($A192,csapatok!$A:$GR,BW$271,FALSE),'csapat-ranglista'!$A:$CC,BW$272,FALSE)/4),0)</f>
        <v>0</v>
      </c>
      <c r="BX192" s="226">
        <f>IFERROR(IF(RIGHT(VLOOKUP($A192,csapatok!$A:$GR,BX$271,FALSE),5)="Csere",VLOOKUP(LEFT(VLOOKUP($A192,csapatok!$A:$GR,BX$271,FALSE),LEN(VLOOKUP($A192,csapatok!$A:$GR,BX$271,FALSE))-6),'csapat-ranglista'!$A:$CC,BX$272,FALSE)/8,VLOOKUP(VLOOKUP($A192,csapatok!$A:$GR,BX$271,FALSE),'csapat-ranglista'!$A:$CC,BX$272,FALSE)/4),0)</f>
        <v>0</v>
      </c>
      <c r="BY192" s="226">
        <f>IFERROR(IF(RIGHT(VLOOKUP($A192,csapatok!$A:$GR,BY$271,FALSE),5)="Csere",VLOOKUP(LEFT(VLOOKUP($A192,csapatok!$A:$GR,BY$271,FALSE),LEN(VLOOKUP($A192,csapatok!$A:$GR,BY$271,FALSE))-6),'csapat-ranglista'!$A:$CC,BY$272,FALSE)/8,VLOOKUP(VLOOKUP($A192,csapatok!$A:$GR,BY$271,FALSE),'csapat-ranglista'!$A:$CC,BY$272,FALSE)/4),0)</f>
        <v>0</v>
      </c>
      <c r="BZ192" s="226">
        <f>IFERROR(IF(RIGHT(VLOOKUP($A192,csapatok!$A:$GR,BZ$271,FALSE),5)="Csere",VLOOKUP(LEFT(VLOOKUP($A192,csapatok!$A:$GR,BZ$271,FALSE),LEN(VLOOKUP($A192,csapatok!$A:$GR,BZ$271,FALSE))-6),'csapat-ranglista'!$A:$CC,BZ$272,FALSE)/8,VLOOKUP(VLOOKUP($A192,csapatok!$A:$GR,BZ$271,FALSE),'csapat-ranglista'!$A:$CC,BZ$272,FALSE)/4),0)</f>
        <v>0</v>
      </c>
      <c r="CA192" s="226">
        <f>IFERROR(IF(RIGHT(VLOOKUP($A192,csapatok!$A:$GR,CA$271,FALSE),5)="Csere",VLOOKUP(LEFT(VLOOKUP($A192,csapatok!$A:$GR,CA$271,FALSE),LEN(VLOOKUP($A192,csapatok!$A:$GR,CA$271,FALSE))-6),'csapat-ranglista'!$A:$CC,CA$272,FALSE)/8,VLOOKUP(VLOOKUP($A192,csapatok!$A:$GR,CA$271,FALSE),'csapat-ranglista'!$A:$CC,CA$272,FALSE)/4),0)</f>
        <v>0</v>
      </c>
      <c r="CB192" s="226">
        <f>IFERROR(IF(RIGHT(VLOOKUP($A192,csapatok!$A:$GR,CB$271,FALSE),5)="Csere",VLOOKUP(LEFT(VLOOKUP($A192,csapatok!$A:$GR,CB$271,FALSE),LEN(VLOOKUP($A192,csapatok!$A:$GR,CB$271,FALSE))-6),'csapat-ranglista'!$A:$CC,CB$272,FALSE)/8,VLOOKUP(VLOOKUP($A192,csapatok!$A:$GR,CB$271,FALSE),'csapat-ranglista'!$A:$CC,CB$272,FALSE)/4),0)</f>
        <v>0</v>
      </c>
      <c r="CC192" s="226">
        <f>IFERROR(IF(RIGHT(VLOOKUP($A192,csapatok!$A:$GR,CC$271,FALSE),5)="Csere",VLOOKUP(LEFT(VLOOKUP($A192,csapatok!$A:$GR,CC$271,FALSE),LEN(VLOOKUP($A192,csapatok!$A:$GR,CC$271,FALSE))-6),'csapat-ranglista'!$A:$CC,CC$272,FALSE)/8,VLOOKUP(VLOOKUP($A192,csapatok!$A:$GR,CC$271,FALSE),'csapat-ranglista'!$A:$CC,CC$272,FALSE)/4),0)</f>
        <v>0</v>
      </c>
      <c r="CD192" s="226">
        <f>IFERROR(IF(RIGHT(VLOOKUP($A192,csapatok!$A:$GR,CD$271,FALSE),5)="Csere",VLOOKUP(LEFT(VLOOKUP($A192,csapatok!$A:$GR,CD$271,FALSE),LEN(VLOOKUP($A192,csapatok!$A:$GR,CD$271,FALSE))-6),'csapat-ranglista'!$A:$CC,CD$272,FALSE)/8,VLOOKUP(VLOOKUP($A192,csapatok!$A:$GR,CD$271,FALSE),'csapat-ranglista'!$A:$CC,CD$272,FALSE)/4),0)</f>
        <v>0</v>
      </c>
      <c r="CE192" s="226">
        <f>IFERROR(IF(RIGHT(VLOOKUP($A192,csapatok!$A:$GR,CE$271,FALSE),5)="Csere",VLOOKUP(LEFT(VLOOKUP($A192,csapatok!$A:$GR,CE$271,FALSE),LEN(VLOOKUP($A192,csapatok!$A:$GR,CE$271,FALSE))-6),'csapat-ranglista'!$A:$CC,CE$272,FALSE)/8,VLOOKUP(VLOOKUP($A192,csapatok!$A:$GR,CE$271,FALSE),'csapat-ranglista'!$A:$CC,CE$272,FALSE)/4),0)</f>
        <v>0</v>
      </c>
      <c r="CF192" s="226">
        <f>IFERROR(IF(RIGHT(VLOOKUP($A192,csapatok!$A:$GR,CF$271,FALSE),5)="Csere",VLOOKUP(LEFT(VLOOKUP($A192,csapatok!$A:$GR,CF$271,FALSE),LEN(VLOOKUP($A192,csapatok!$A:$GR,CF$271,FALSE))-6),'csapat-ranglista'!$A:$CC,CF$272,FALSE)/8,VLOOKUP(VLOOKUP($A192,csapatok!$A:$GR,CF$271,FALSE),'csapat-ranglista'!$A:$CC,CF$272,FALSE)/4),0)</f>
        <v>0</v>
      </c>
      <c r="CG192" s="226">
        <f>IFERROR(IF(RIGHT(VLOOKUP($A192,csapatok!$A:$GR,CG$271,FALSE),5)="Csere",VLOOKUP(LEFT(VLOOKUP($A192,csapatok!$A:$GR,CG$271,FALSE),LEN(VLOOKUP($A192,csapatok!$A:$GR,CG$271,FALSE))-6),'csapat-ranglista'!$A:$CC,CG$272,FALSE)/8,VLOOKUP(VLOOKUP($A192,csapatok!$A:$GR,CG$271,FALSE),'csapat-ranglista'!$A:$CC,CG$272,FALSE)/4),0)</f>
        <v>0</v>
      </c>
      <c r="CH192" s="226">
        <f>IFERROR(IF(RIGHT(VLOOKUP($A192,csapatok!$A:$GR,CH$271,FALSE),5)="Csere",VLOOKUP(LEFT(VLOOKUP($A192,csapatok!$A:$GR,CH$271,FALSE),LEN(VLOOKUP($A192,csapatok!$A:$GR,CH$271,FALSE))-6),'csapat-ranglista'!$A:$CC,CH$272,FALSE)/8,VLOOKUP(VLOOKUP($A192,csapatok!$A:$GR,CH$271,FALSE),'csapat-ranglista'!$A:$CC,CH$272,FALSE)/4),0)</f>
        <v>0</v>
      </c>
      <c r="CI192" s="226">
        <f>IFERROR(IF(RIGHT(VLOOKUP($A192,csapatok!$A:$GR,CI$271,FALSE),5)="Csere",VLOOKUP(LEFT(VLOOKUP($A192,csapatok!$A:$GR,CI$271,FALSE),LEN(VLOOKUP($A192,csapatok!$A:$GR,CI$271,FALSE))-6),'csapat-ranglista'!$A:$CC,CI$272,FALSE)/8,VLOOKUP(VLOOKUP($A192,csapatok!$A:$GR,CI$271,FALSE),'csapat-ranglista'!$A:$CC,CI$272,FALSE)/4),0)</f>
        <v>0</v>
      </c>
      <c r="CJ192" s="227">
        <f>versenyek!$IQ$11*IFERROR(VLOOKUP(VLOOKUP($A192,versenyek!IP:IR,3,FALSE),szabalyok!$A$16:$B$23,2,FALSE)/4,0)</f>
        <v>0</v>
      </c>
      <c r="CK192" s="227">
        <f>versenyek!$IT$11*IFERROR(VLOOKUP(VLOOKUP($A192,versenyek!IS:IU,3,FALSE),szabalyok!$A$16:$B$23,2,FALSE)/4,0)</f>
        <v>0</v>
      </c>
      <c r="CL192" s="226"/>
      <c r="CM192" s="250">
        <f t="shared" si="6"/>
        <v>0</v>
      </c>
    </row>
    <row r="193" spans="1:91">
      <c r="A193" s="32" t="s">
        <v>1230</v>
      </c>
      <c r="B193" s="132"/>
      <c r="D193" s="32" t="s">
        <v>9</v>
      </c>
      <c r="E193" s="47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226"/>
      <c r="AC193" s="226"/>
      <c r="AD193" s="226"/>
      <c r="AE193" s="226"/>
      <c r="AF193" s="226"/>
      <c r="AG193" s="226"/>
      <c r="AH193" s="226"/>
      <c r="AI193" s="226"/>
      <c r="AJ193" s="226">
        <f>IFERROR(IF(RIGHT(VLOOKUP($A193,csapatok!$A:$BL,AJ$271,FALSE),5)="Csere",VLOOKUP(LEFT(VLOOKUP($A193,csapatok!$A:$BL,AJ$271,FALSE),LEN(VLOOKUP($A193,csapatok!$A:$BL,AJ$271,FALSE))-6),'csapat-ranglista'!$A:$CC,AJ$272,FALSE)/8,VLOOKUP(VLOOKUP($A193,csapatok!$A:$BL,AJ$271,FALSE),'csapat-ranglista'!$A:$CC,AJ$272,FALSE)/2),0)</f>
        <v>0</v>
      </c>
      <c r="AK193" s="226">
        <f>IFERROR(IF(RIGHT(VLOOKUP($A193,csapatok!$A:$CN,AK$271,FALSE),5)="Csere",VLOOKUP(LEFT(VLOOKUP($A193,csapatok!$A:$CN,AK$271,FALSE),LEN(VLOOKUP($A193,csapatok!$A:$CN,AK$271,FALSE))-6),'csapat-ranglista'!$A:$CC,AK$272,FALSE)/8,VLOOKUP(VLOOKUP($A193,csapatok!$A:$CN,AK$271,FALSE),'csapat-ranglista'!$A:$CC,AK$272,FALSE)/4),0)</f>
        <v>0</v>
      </c>
      <c r="AL193" s="226">
        <f>IFERROR(IF(RIGHT(VLOOKUP($A193,csapatok!$A:$CN,AL$271,FALSE),5)="Csere",VLOOKUP(LEFT(VLOOKUP($A193,csapatok!$A:$CN,AL$271,FALSE),LEN(VLOOKUP($A193,csapatok!$A:$CN,AL$271,FALSE))-6),'csapat-ranglista'!$A:$CC,AL$272,FALSE)/8,VLOOKUP(VLOOKUP($A193,csapatok!$A:$CN,AL$271,FALSE),'csapat-ranglista'!$A:$CC,AL$272,FALSE)/4),0)</f>
        <v>0</v>
      </c>
      <c r="AM193" s="226">
        <f>IFERROR(IF(RIGHT(VLOOKUP($A193,csapatok!$A:$CN,AM$271,FALSE),5)="Csere",VLOOKUP(LEFT(VLOOKUP($A193,csapatok!$A:$CN,AM$271,FALSE),LEN(VLOOKUP($A193,csapatok!$A:$CN,AM$271,FALSE))-6),'csapat-ranglista'!$A:$CC,AM$272,FALSE)/8,VLOOKUP(VLOOKUP($A193,csapatok!$A:$CN,AM$271,FALSE),'csapat-ranglista'!$A:$CC,AM$272,FALSE)/4),0)</f>
        <v>0</v>
      </c>
      <c r="AN193" s="226">
        <f>IFERROR(IF(RIGHT(VLOOKUP($A193,csapatok!$A:$CN,AN$271,FALSE),5)="Csere",VLOOKUP(LEFT(VLOOKUP($A193,csapatok!$A:$CN,AN$271,FALSE),LEN(VLOOKUP($A193,csapatok!$A:$CN,AN$271,FALSE))-6),'csapat-ranglista'!$A:$CC,AN$272,FALSE)/8,VLOOKUP(VLOOKUP($A193,csapatok!$A:$CN,AN$271,FALSE),'csapat-ranglista'!$A:$CC,AN$272,FALSE)/4),0)</f>
        <v>0</v>
      </c>
      <c r="AO193" s="226">
        <f>IFERROR(IF(RIGHT(VLOOKUP($A193,csapatok!$A:$CN,AO$271,FALSE),5)="Csere",VLOOKUP(LEFT(VLOOKUP($A193,csapatok!$A:$CN,AO$271,FALSE),LEN(VLOOKUP($A193,csapatok!$A:$CN,AO$271,FALSE))-6),'csapat-ranglista'!$A:$CC,AO$272,FALSE)/8,VLOOKUP(VLOOKUP($A193,csapatok!$A:$CN,AO$271,FALSE),'csapat-ranglista'!$A:$CC,AO$272,FALSE)/4),0)</f>
        <v>0</v>
      </c>
      <c r="AP193" s="226">
        <f>IFERROR(IF(RIGHT(VLOOKUP($A193,csapatok!$A:$CN,AP$271,FALSE),5)="Csere",VLOOKUP(LEFT(VLOOKUP($A193,csapatok!$A:$CN,AP$271,FALSE),LEN(VLOOKUP($A193,csapatok!$A:$CN,AP$271,FALSE))-6),'csapat-ranglista'!$A:$CC,AP$272,FALSE)/8,VLOOKUP(VLOOKUP($A193,csapatok!$A:$CN,AP$271,FALSE),'csapat-ranglista'!$A:$CC,AP$272,FALSE)/4),0)</f>
        <v>0</v>
      </c>
      <c r="AQ193" s="226">
        <f>IFERROR(IF(RIGHT(VLOOKUP($A193,csapatok!$A:$CN,AQ$271,FALSE),5)="Csere",VLOOKUP(LEFT(VLOOKUP($A193,csapatok!$A:$CN,AQ$271,FALSE),LEN(VLOOKUP($A193,csapatok!$A:$CN,AQ$271,FALSE))-6),'csapat-ranglista'!$A:$CC,AQ$272,FALSE)/8,VLOOKUP(VLOOKUP($A193,csapatok!$A:$CN,AQ$271,FALSE),'csapat-ranglista'!$A:$CC,AQ$272,FALSE)/4),0)</f>
        <v>0</v>
      </c>
      <c r="AR193" s="226">
        <f>IFERROR(IF(RIGHT(VLOOKUP($A193,csapatok!$A:$CN,AR$271,FALSE),5)="Csere",VLOOKUP(LEFT(VLOOKUP($A193,csapatok!$A:$CN,AR$271,FALSE),LEN(VLOOKUP($A193,csapatok!$A:$CN,AR$271,FALSE))-6),'csapat-ranglista'!$A:$CC,AR$272,FALSE)/8,VLOOKUP(VLOOKUP($A193,csapatok!$A:$CN,AR$271,FALSE),'csapat-ranglista'!$A:$CC,AR$272,FALSE)/4),0)</f>
        <v>0</v>
      </c>
      <c r="AS193" s="226">
        <f>IFERROR(IF(RIGHT(VLOOKUP($A193,csapatok!$A:$CN,AS$271,FALSE),5)="Csere",VLOOKUP(LEFT(VLOOKUP($A193,csapatok!$A:$CN,AS$271,FALSE),LEN(VLOOKUP($A193,csapatok!$A:$CN,AS$271,FALSE))-6),'csapat-ranglista'!$A:$CC,AS$272,FALSE)/8,VLOOKUP(VLOOKUP($A193,csapatok!$A:$CN,AS$271,FALSE),'csapat-ranglista'!$A:$CC,AS$272,FALSE)/4),0)</f>
        <v>0</v>
      </c>
      <c r="AT193" s="226">
        <f>IFERROR(IF(RIGHT(VLOOKUP($A193,csapatok!$A:$CN,AT$271,FALSE),5)="Csere",VLOOKUP(LEFT(VLOOKUP($A193,csapatok!$A:$CN,AT$271,FALSE),LEN(VLOOKUP($A193,csapatok!$A:$CN,AT$271,FALSE))-6),'csapat-ranglista'!$A:$CC,AT$272,FALSE)/8,VLOOKUP(VLOOKUP($A193,csapatok!$A:$CN,AT$271,FALSE),'csapat-ranglista'!$A:$CC,AT$272,FALSE)/4),0)</f>
        <v>0</v>
      </c>
      <c r="AU193" s="226">
        <f>IFERROR(IF(RIGHT(VLOOKUP($A193,csapatok!$A:$CN,AU$271,FALSE),5)="Csere",VLOOKUP(LEFT(VLOOKUP($A193,csapatok!$A:$CN,AU$271,FALSE),LEN(VLOOKUP($A193,csapatok!$A:$CN,AU$271,FALSE))-6),'csapat-ranglista'!$A:$CC,AU$272,FALSE)/8,VLOOKUP(VLOOKUP($A193,csapatok!$A:$CN,AU$271,FALSE),'csapat-ranglista'!$A:$CC,AU$272,FALSE)/4),0)</f>
        <v>0</v>
      </c>
      <c r="AV193" s="226">
        <f>IFERROR(IF(RIGHT(VLOOKUP($A193,csapatok!$A:$CN,AV$271,FALSE),5)="Csere",VLOOKUP(LEFT(VLOOKUP($A193,csapatok!$A:$CN,AV$271,FALSE),LEN(VLOOKUP($A193,csapatok!$A:$CN,AV$271,FALSE))-6),'csapat-ranglista'!$A:$CC,AV$272,FALSE)/8,VLOOKUP(VLOOKUP($A193,csapatok!$A:$CN,AV$271,FALSE),'csapat-ranglista'!$A:$CC,AV$272,FALSE)/4),0)</f>
        <v>0</v>
      </c>
      <c r="AW193" s="226">
        <f>IFERROR(IF(RIGHT(VLOOKUP($A193,csapatok!$A:$CN,AW$271,FALSE),5)="Csere",VLOOKUP(LEFT(VLOOKUP($A193,csapatok!$A:$CN,AW$271,FALSE),LEN(VLOOKUP($A193,csapatok!$A:$CN,AW$271,FALSE))-6),'csapat-ranglista'!$A:$CC,AW$272,FALSE)/8,VLOOKUP(VLOOKUP($A193,csapatok!$A:$CN,AW$271,FALSE),'csapat-ranglista'!$A:$CC,AW$272,FALSE)/4),0)</f>
        <v>0</v>
      </c>
      <c r="AX193" s="226">
        <f>IFERROR(IF(RIGHT(VLOOKUP($A193,csapatok!$A:$CN,AX$271,FALSE),5)="Csere",VLOOKUP(LEFT(VLOOKUP($A193,csapatok!$A:$CN,AX$271,FALSE),LEN(VLOOKUP($A193,csapatok!$A:$CN,AX$271,FALSE))-6),'csapat-ranglista'!$A:$CC,AX$272,FALSE)/8,VLOOKUP(VLOOKUP($A193,csapatok!$A:$CN,AX$271,FALSE),'csapat-ranglista'!$A:$CC,AX$272,FALSE)/4),0)</f>
        <v>0</v>
      </c>
      <c r="AY193" s="226">
        <f>IFERROR(IF(RIGHT(VLOOKUP($A193,csapatok!$A:$GR,AY$271,FALSE),5)="Csere",VLOOKUP(LEFT(VLOOKUP($A193,csapatok!$A:$GR,AY$271,FALSE),LEN(VLOOKUP($A193,csapatok!$A:$GR,AY$271,FALSE))-6),'csapat-ranglista'!$A:$CC,AY$272,FALSE)/8,VLOOKUP(VLOOKUP($A193,csapatok!$A:$GR,AY$271,FALSE),'csapat-ranglista'!$A:$CC,AY$272,FALSE)/4),0)</f>
        <v>0</v>
      </c>
      <c r="AZ193" s="226">
        <f>IFERROR(IF(RIGHT(VLOOKUP($A193,csapatok!$A:$GR,AZ$271,FALSE),5)="Csere",VLOOKUP(LEFT(VLOOKUP($A193,csapatok!$A:$GR,AZ$271,FALSE),LEN(VLOOKUP($A193,csapatok!$A:$GR,AZ$271,FALSE))-6),'csapat-ranglista'!$A:$CC,AZ$272,FALSE)/8,VLOOKUP(VLOOKUP($A193,csapatok!$A:$GR,AZ$271,FALSE),'csapat-ranglista'!$A:$CC,AZ$272,FALSE)/4),0)</f>
        <v>0</v>
      </c>
      <c r="BA193" s="226">
        <f>IFERROR(IF(RIGHT(VLOOKUP($A193,csapatok!$A:$GR,BA$271,FALSE),5)="Csere",VLOOKUP(LEFT(VLOOKUP($A193,csapatok!$A:$GR,BA$271,FALSE),LEN(VLOOKUP($A193,csapatok!$A:$GR,BA$271,FALSE))-6),'csapat-ranglista'!$A:$CC,BA$272,FALSE)/8,VLOOKUP(VLOOKUP($A193,csapatok!$A:$GR,BA$271,FALSE),'csapat-ranglista'!$A:$CC,BA$272,FALSE)/4),0)</f>
        <v>0</v>
      </c>
      <c r="BB193" s="226">
        <f>IFERROR(IF(RIGHT(VLOOKUP($A193,csapatok!$A:$GR,BB$271,FALSE),5)="Csere",VLOOKUP(LEFT(VLOOKUP($A193,csapatok!$A:$GR,BB$271,FALSE),LEN(VLOOKUP($A193,csapatok!$A:$GR,BB$271,FALSE))-6),'csapat-ranglista'!$A:$CC,BB$272,FALSE)/8,VLOOKUP(VLOOKUP($A193,csapatok!$A:$GR,BB$271,FALSE),'csapat-ranglista'!$A:$CC,BB$272,FALSE)/4),0)</f>
        <v>0</v>
      </c>
      <c r="BC193" s="227">
        <f>versenyek!$ES$11*IFERROR(VLOOKUP(VLOOKUP($A193,versenyek!ER:ET,3,FALSE),szabalyok!$A$16:$B$23,2,FALSE)/4,0)</f>
        <v>0</v>
      </c>
      <c r="BD193" s="227">
        <f>versenyek!$EV$11*IFERROR(VLOOKUP(VLOOKUP($A193,versenyek!EU:EW,3,FALSE),szabalyok!$A$16:$B$23,2,FALSE)/4,0)</f>
        <v>0</v>
      </c>
      <c r="BE193" s="226">
        <f>IFERROR(IF(RIGHT(VLOOKUP($A193,csapatok!$A:$GR,BE$271,FALSE),5)="Csere",VLOOKUP(LEFT(VLOOKUP($A193,csapatok!$A:$GR,BE$271,FALSE),LEN(VLOOKUP($A193,csapatok!$A:$GR,BE$271,FALSE))-6),'csapat-ranglista'!$A:$CC,BE$272,FALSE)/8,VLOOKUP(VLOOKUP($A193,csapatok!$A:$GR,BE$271,FALSE),'csapat-ranglista'!$A:$CC,BE$272,FALSE)/4),0)</f>
        <v>0</v>
      </c>
      <c r="BF193" s="226">
        <f>IFERROR(IF(RIGHT(VLOOKUP($A193,csapatok!$A:$GR,BF$271,FALSE),5)="Csere",VLOOKUP(LEFT(VLOOKUP($A193,csapatok!$A:$GR,BF$271,FALSE),LEN(VLOOKUP($A193,csapatok!$A:$GR,BF$271,FALSE))-6),'csapat-ranglista'!$A:$CC,BF$272,FALSE)/8,VLOOKUP(VLOOKUP($A193,csapatok!$A:$GR,BF$271,FALSE),'csapat-ranglista'!$A:$CC,BF$272,FALSE)/4),0)</f>
        <v>0</v>
      </c>
      <c r="BG193" s="226">
        <f>IFERROR(IF(RIGHT(VLOOKUP($A193,csapatok!$A:$GR,BG$271,FALSE),5)="Csere",VLOOKUP(LEFT(VLOOKUP($A193,csapatok!$A:$GR,BG$271,FALSE),LEN(VLOOKUP($A193,csapatok!$A:$GR,BG$271,FALSE))-6),'csapat-ranglista'!$A:$CC,BG$272,FALSE)/8,VLOOKUP(VLOOKUP($A193,csapatok!$A:$GR,BG$271,FALSE),'csapat-ranglista'!$A:$CC,BG$272,FALSE)/4),0)</f>
        <v>0</v>
      </c>
      <c r="BH193" s="226">
        <f>IFERROR(IF(RIGHT(VLOOKUP($A193,csapatok!$A:$GR,BH$271,FALSE),5)="Csere",VLOOKUP(LEFT(VLOOKUP($A193,csapatok!$A:$GR,BH$271,FALSE),LEN(VLOOKUP($A193,csapatok!$A:$GR,BH$271,FALSE))-6),'csapat-ranglista'!$A:$CC,BH$272,FALSE)/8,VLOOKUP(VLOOKUP($A193,csapatok!$A:$GR,BH$271,FALSE),'csapat-ranglista'!$A:$CC,BH$272,FALSE)/4),0)</f>
        <v>0</v>
      </c>
      <c r="BI193" s="226">
        <f>IFERROR(IF(RIGHT(VLOOKUP($A193,csapatok!$A:$GR,BI$271,FALSE),5)="Csere",VLOOKUP(LEFT(VLOOKUP($A193,csapatok!$A:$GR,BI$271,FALSE),LEN(VLOOKUP($A193,csapatok!$A:$GR,BI$271,FALSE))-6),'csapat-ranglista'!$A:$CC,BI$272,FALSE)/8,VLOOKUP(VLOOKUP($A193,csapatok!$A:$GR,BI$271,FALSE),'csapat-ranglista'!$A:$CC,BI$272,FALSE)/4),0)</f>
        <v>0</v>
      </c>
      <c r="BJ193" s="226">
        <f>IFERROR(IF(RIGHT(VLOOKUP($A193,csapatok!$A:$GR,BJ$271,FALSE),5)="Csere",VLOOKUP(LEFT(VLOOKUP($A193,csapatok!$A:$GR,BJ$271,FALSE),LEN(VLOOKUP($A193,csapatok!$A:$GR,BJ$271,FALSE))-6),'csapat-ranglista'!$A:$CC,BJ$272,FALSE)/8,VLOOKUP(VLOOKUP($A193,csapatok!$A:$GR,BJ$271,FALSE),'csapat-ranglista'!$A:$CC,BJ$272,FALSE)/4),0)</f>
        <v>0</v>
      </c>
      <c r="BK193" s="226">
        <f>IFERROR(IF(RIGHT(VLOOKUP($A193,csapatok!$A:$GR,BK$271,FALSE),5)="Csere",VLOOKUP(LEFT(VLOOKUP($A193,csapatok!$A:$GR,BK$271,FALSE),LEN(VLOOKUP($A193,csapatok!$A:$GR,BK$271,FALSE))-6),'csapat-ranglista'!$A:$CC,BK$272,FALSE)/8,VLOOKUP(VLOOKUP($A193,csapatok!$A:$GR,BK$271,FALSE),'csapat-ranglista'!$A:$CC,BK$272,FALSE)/4),0)</f>
        <v>0</v>
      </c>
      <c r="BL193" s="226">
        <f>IFERROR(IF(RIGHT(VLOOKUP($A193,csapatok!$A:$GR,BL$271,FALSE),5)="Csere",VLOOKUP(LEFT(VLOOKUP($A193,csapatok!$A:$GR,BL$271,FALSE),LEN(VLOOKUP($A193,csapatok!$A:$GR,BL$271,FALSE))-6),'csapat-ranglista'!$A:$CC,BL$272,FALSE)/8,VLOOKUP(VLOOKUP($A193,csapatok!$A:$GR,BL$271,FALSE),'csapat-ranglista'!$A:$CC,BL$272,FALSE)/4),0)</f>
        <v>0</v>
      </c>
      <c r="BM193" s="226">
        <f>IFERROR(IF(RIGHT(VLOOKUP($A193,csapatok!$A:$GR,BM$271,FALSE),5)="Csere",VLOOKUP(LEFT(VLOOKUP($A193,csapatok!$A:$GR,BM$271,FALSE),LEN(VLOOKUP($A193,csapatok!$A:$GR,BM$271,FALSE))-6),'csapat-ranglista'!$A:$CC,BM$272,FALSE)/8,VLOOKUP(VLOOKUP($A193,csapatok!$A:$GR,BM$271,FALSE),'csapat-ranglista'!$A:$CC,BM$272,FALSE)/4),0)</f>
        <v>0</v>
      </c>
      <c r="BN193" s="226">
        <f>IFERROR(IF(RIGHT(VLOOKUP($A193,csapatok!$A:$GR,BN$271,FALSE),5)="Csere",VLOOKUP(LEFT(VLOOKUP($A193,csapatok!$A:$GR,BN$271,FALSE),LEN(VLOOKUP($A193,csapatok!$A:$GR,BN$271,FALSE))-6),'csapat-ranglista'!$A:$CC,BN$272,FALSE)/8,VLOOKUP(VLOOKUP($A193,csapatok!$A:$GR,BN$271,FALSE),'csapat-ranglista'!$A:$CC,BN$272,FALSE)/4),0)</f>
        <v>0</v>
      </c>
      <c r="BO193" s="226">
        <f>IFERROR(IF(RIGHT(VLOOKUP($A193,csapatok!$A:$GR,BO$271,FALSE),5)="Csere",VLOOKUP(LEFT(VLOOKUP($A193,csapatok!$A:$GR,BO$271,FALSE),LEN(VLOOKUP($A193,csapatok!$A:$GR,BO$271,FALSE))-6),'csapat-ranglista'!$A:$CC,BO$272,FALSE)/8,VLOOKUP(VLOOKUP($A193,csapatok!$A:$GR,BO$271,FALSE),'csapat-ranglista'!$A:$CC,BO$272,FALSE)/4),0)</f>
        <v>0</v>
      </c>
      <c r="BP193" s="226">
        <f>IFERROR(IF(RIGHT(VLOOKUP($A193,csapatok!$A:$GR,BP$271,FALSE),5)="Csere",VLOOKUP(LEFT(VLOOKUP($A193,csapatok!$A:$GR,BP$271,FALSE),LEN(VLOOKUP($A193,csapatok!$A:$GR,BP$271,FALSE))-6),'csapat-ranglista'!$A:$CC,BP$272,FALSE)/8,VLOOKUP(VLOOKUP($A193,csapatok!$A:$GR,BP$271,FALSE),'csapat-ranglista'!$A:$CC,BP$272,FALSE)/4),0)</f>
        <v>0</v>
      </c>
      <c r="BQ193" s="226">
        <f>IFERROR(IF(RIGHT(VLOOKUP($A193,csapatok!$A:$GR,BQ$271,FALSE),5)="Csere",VLOOKUP(LEFT(VLOOKUP($A193,csapatok!$A:$GR,BQ$271,FALSE),LEN(VLOOKUP($A193,csapatok!$A:$GR,BQ$271,FALSE))-6),'csapat-ranglista'!$A:$CC,BQ$272,FALSE)/8,VLOOKUP(VLOOKUP($A193,csapatok!$A:$GR,BQ$271,FALSE),'csapat-ranglista'!$A:$CC,BQ$272,FALSE)/4),0)</f>
        <v>0</v>
      </c>
      <c r="BR193" s="226">
        <f>IFERROR(IF(RIGHT(VLOOKUP($A193,csapatok!$A:$GR,BR$271,FALSE),5)="Csere",VLOOKUP(LEFT(VLOOKUP($A193,csapatok!$A:$GR,BR$271,FALSE),LEN(VLOOKUP($A193,csapatok!$A:$GR,BR$271,FALSE))-6),'csapat-ranglista'!$A:$CC,BR$272,FALSE)/8,VLOOKUP(VLOOKUP($A193,csapatok!$A:$GR,BR$271,FALSE),'csapat-ranglista'!$A:$CC,BR$272,FALSE)/4),0)</f>
        <v>0</v>
      </c>
      <c r="BS193" s="226">
        <f>IFERROR(IF(RIGHT(VLOOKUP($A193,csapatok!$A:$GR,BS$271,FALSE),5)="Csere",VLOOKUP(LEFT(VLOOKUP($A193,csapatok!$A:$GR,BS$271,FALSE),LEN(VLOOKUP($A193,csapatok!$A:$GR,BS$271,FALSE))-6),'csapat-ranglista'!$A:$CC,BS$272,FALSE)/8,VLOOKUP(VLOOKUP($A193,csapatok!$A:$GR,BS$271,FALSE),'csapat-ranglista'!$A:$CC,BS$272,FALSE)/4),0)</f>
        <v>0</v>
      </c>
      <c r="BT193" s="226">
        <f>IFERROR(IF(RIGHT(VLOOKUP($A193,csapatok!$A:$GR,BT$271,FALSE),5)="Csere",VLOOKUP(LEFT(VLOOKUP($A193,csapatok!$A:$GR,BT$271,FALSE),LEN(VLOOKUP($A193,csapatok!$A:$GR,BT$271,FALSE))-6),'csapat-ranglista'!$A:$CC,BT$272,FALSE)/8,VLOOKUP(VLOOKUP($A193,csapatok!$A:$GR,BT$271,FALSE),'csapat-ranglista'!$A:$CC,BT$272,FALSE)/4),0)</f>
        <v>0</v>
      </c>
      <c r="BU193" s="226">
        <f>IFERROR(IF(RIGHT(VLOOKUP($A193,csapatok!$A:$GR,BU$271,FALSE),5)="Csere",VLOOKUP(LEFT(VLOOKUP($A193,csapatok!$A:$GR,BU$271,FALSE),LEN(VLOOKUP($A193,csapatok!$A:$GR,BU$271,FALSE))-6),'csapat-ranglista'!$A:$CC,BU$272,FALSE)/8,VLOOKUP(VLOOKUP($A193,csapatok!$A:$GR,BU$271,FALSE),'csapat-ranglista'!$A:$CC,BU$272,FALSE)/4),0)</f>
        <v>0</v>
      </c>
      <c r="BV193" s="226">
        <f>IFERROR(IF(RIGHT(VLOOKUP($A193,csapatok!$A:$GR,BV$271,FALSE),5)="Csere",VLOOKUP(LEFT(VLOOKUP($A193,csapatok!$A:$GR,BV$271,FALSE),LEN(VLOOKUP($A193,csapatok!$A:$GR,BV$271,FALSE))-6),'csapat-ranglista'!$A:$CC,BV$272,FALSE)/8,VLOOKUP(VLOOKUP($A193,csapatok!$A:$GR,BV$271,FALSE),'csapat-ranglista'!$A:$CC,BV$272,FALSE)/4),0)</f>
        <v>0</v>
      </c>
      <c r="BW193" s="226">
        <f>IFERROR(IF(RIGHT(VLOOKUP($A193,csapatok!$A:$GR,BW$271,FALSE),5)="Csere",VLOOKUP(LEFT(VLOOKUP($A193,csapatok!$A:$GR,BW$271,FALSE),LEN(VLOOKUP($A193,csapatok!$A:$GR,BW$271,FALSE))-6),'csapat-ranglista'!$A:$CC,BW$272,FALSE)/8,VLOOKUP(VLOOKUP($A193,csapatok!$A:$GR,BW$271,FALSE),'csapat-ranglista'!$A:$CC,BW$272,FALSE)/4),0)</f>
        <v>0</v>
      </c>
      <c r="BX193" s="226">
        <f>IFERROR(IF(RIGHT(VLOOKUP($A193,csapatok!$A:$GR,BX$271,FALSE),5)="Csere",VLOOKUP(LEFT(VLOOKUP($A193,csapatok!$A:$GR,BX$271,FALSE),LEN(VLOOKUP($A193,csapatok!$A:$GR,BX$271,FALSE))-6),'csapat-ranglista'!$A:$CC,BX$272,FALSE)/8,VLOOKUP(VLOOKUP($A193,csapatok!$A:$GR,BX$271,FALSE),'csapat-ranglista'!$A:$CC,BX$272,FALSE)/4),0)</f>
        <v>0</v>
      </c>
      <c r="BY193" s="226">
        <f>IFERROR(IF(RIGHT(VLOOKUP($A193,csapatok!$A:$GR,BY$271,FALSE),5)="Csere",VLOOKUP(LEFT(VLOOKUP($A193,csapatok!$A:$GR,BY$271,FALSE),LEN(VLOOKUP($A193,csapatok!$A:$GR,BY$271,FALSE))-6),'csapat-ranglista'!$A:$CC,BY$272,FALSE)/8,VLOOKUP(VLOOKUP($A193,csapatok!$A:$GR,BY$271,FALSE),'csapat-ranglista'!$A:$CC,BY$272,FALSE)/4),0)</f>
        <v>0</v>
      </c>
      <c r="BZ193" s="226">
        <f>IFERROR(IF(RIGHT(VLOOKUP($A193,csapatok!$A:$GR,BZ$271,FALSE),5)="Csere",VLOOKUP(LEFT(VLOOKUP($A193,csapatok!$A:$GR,BZ$271,FALSE),LEN(VLOOKUP($A193,csapatok!$A:$GR,BZ$271,FALSE))-6),'csapat-ranglista'!$A:$CC,BZ$272,FALSE)/8,VLOOKUP(VLOOKUP($A193,csapatok!$A:$GR,BZ$271,FALSE),'csapat-ranglista'!$A:$CC,BZ$272,FALSE)/4),0)</f>
        <v>0</v>
      </c>
      <c r="CA193" s="226">
        <f>IFERROR(IF(RIGHT(VLOOKUP($A193,csapatok!$A:$GR,CA$271,FALSE),5)="Csere",VLOOKUP(LEFT(VLOOKUP($A193,csapatok!$A:$GR,CA$271,FALSE),LEN(VLOOKUP($A193,csapatok!$A:$GR,CA$271,FALSE))-6),'csapat-ranglista'!$A:$CC,CA$272,FALSE)/8,VLOOKUP(VLOOKUP($A193,csapatok!$A:$GR,CA$271,FALSE),'csapat-ranglista'!$A:$CC,CA$272,FALSE)/4),0)</f>
        <v>0</v>
      </c>
      <c r="CB193" s="226">
        <f>IFERROR(IF(RIGHT(VLOOKUP($A193,csapatok!$A:$GR,CB$271,FALSE),5)="Csere",VLOOKUP(LEFT(VLOOKUP($A193,csapatok!$A:$GR,CB$271,FALSE),LEN(VLOOKUP($A193,csapatok!$A:$GR,CB$271,FALSE))-6),'csapat-ranglista'!$A:$CC,CB$272,FALSE)/8,VLOOKUP(VLOOKUP($A193,csapatok!$A:$GR,CB$271,FALSE),'csapat-ranglista'!$A:$CC,CB$272,FALSE)/4),0)</f>
        <v>0</v>
      </c>
      <c r="CC193" s="226">
        <f>IFERROR(IF(RIGHT(VLOOKUP($A193,csapatok!$A:$GR,CC$271,FALSE),5)="Csere",VLOOKUP(LEFT(VLOOKUP($A193,csapatok!$A:$GR,CC$271,FALSE),LEN(VLOOKUP($A193,csapatok!$A:$GR,CC$271,FALSE))-6),'csapat-ranglista'!$A:$CC,CC$272,FALSE)/8,VLOOKUP(VLOOKUP($A193,csapatok!$A:$GR,CC$271,FALSE),'csapat-ranglista'!$A:$CC,CC$272,FALSE)/4),0)</f>
        <v>0</v>
      </c>
      <c r="CD193" s="226">
        <f>IFERROR(IF(RIGHT(VLOOKUP($A193,csapatok!$A:$GR,CD$271,FALSE),5)="Csere",VLOOKUP(LEFT(VLOOKUP($A193,csapatok!$A:$GR,CD$271,FALSE),LEN(VLOOKUP($A193,csapatok!$A:$GR,CD$271,FALSE))-6),'csapat-ranglista'!$A:$CC,CD$272,FALSE)/8,VLOOKUP(VLOOKUP($A193,csapatok!$A:$GR,CD$271,FALSE),'csapat-ranglista'!$A:$CC,CD$272,FALSE)/4),0)</f>
        <v>0</v>
      </c>
      <c r="CE193" s="226">
        <f>IFERROR(IF(RIGHT(VLOOKUP($A193,csapatok!$A:$GR,CE$271,FALSE),5)="Csere",VLOOKUP(LEFT(VLOOKUP($A193,csapatok!$A:$GR,CE$271,FALSE),LEN(VLOOKUP($A193,csapatok!$A:$GR,CE$271,FALSE))-6),'csapat-ranglista'!$A:$CC,CE$272,FALSE)/8,VLOOKUP(VLOOKUP($A193,csapatok!$A:$GR,CE$271,FALSE),'csapat-ranglista'!$A:$CC,CE$272,FALSE)/4),0)</f>
        <v>0</v>
      </c>
      <c r="CF193" s="226">
        <f>IFERROR(IF(RIGHT(VLOOKUP($A193,csapatok!$A:$GR,CF$271,FALSE),5)="Csere",VLOOKUP(LEFT(VLOOKUP($A193,csapatok!$A:$GR,CF$271,FALSE),LEN(VLOOKUP($A193,csapatok!$A:$GR,CF$271,FALSE))-6),'csapat-ranglista'!$A:$CC,CF$272,FALSE)/8,VLOOKUP(VLOOKUP($A193,csapatok!$A:$GR,CF$271,FALSE),'csapat-ranglista'!$A:$CC,CF$272,FALSE)/4),0)</f>
        <v>0</v>
      </c>
      <c r="CG193" s="226">
        <f>IFERROR(IF(RIGHT(VLOOKUP($A193,csapatok!$A:$GR,CG$271,FALSE),5)="Csere",VLOOKUP(LEFT(VLOOKUP($A193,csapatok!$A:$GR,CG$271,FALSE),LEN(VLOOKUP($A193,csapatok!$A:$GR,CG$271,FALSE))-6),'csapat-ranglista'!$A:$CC,CG$272,FALSE)/8,VLOOKUP(VLOOKUP($A193,csapatok!$A:$GR,CG$271,FALSE),'csapat-ranglista'!$A:$CC,CG$272,FALSE)/4),0)</f>
        <v>0</v>
      </c>
      <c r="CH193" s="226">
        <f>IFERROR(IF(RIGHT(VLOOKUP($A193,csapatok!$A:$GR,CH$271,FALSE),5)="Csere",VLOOKUP(LEFT(VLOOKUP($A193,csapatok!$A:$GR,CH$271,FALSE),LEN(VLOOKUP($A193,csapatok!$A:$GR,CH$271,FALSE))-6),'csapat-ranglista'!$A:$CC,CH$272,FALSE)/8,VLOOKUP(VLOOKUP($A193,csapatok!$A:$GR,CH$271,FALSE),'csapat-ranglista'!$A:$CC,CH$272,FALSE)/4),0)</f>
        <v>0</v>
      </c>
      <c r="CI193" s="226">
        <f>IFERROR(IF(RIGHT(VLOOKUP($A193,csapatok!$A:$GR,CI$271,FALSE),5)="Csere",VLOOKUP(LEFT(VLOOKUP($A193,csapatok!$A:$GR,CI$271,FALSE),LEN(VLOOKUP($A193,csapatok!$A:$GR,CI$271,FALSE))-6),'csapat-ranglista'!$A:$CC,CI$272,FALSE)/8,VLOOKUP(VLOOKUP($A193,csapatok!$A:$GR,CI$271,FALSE),'csapat-ranglista'!$A:$CC,CI$272,FALSE)/4),0)</f>
        <v>0</v>
      </c>
      <c r="CJ193" s="227">
        <f>versenyek!$IQ$11*IFERROR(VLOOKUP(VLOOKUP($A193,versenyek!IP:IR,3,FALSE),szabalyok!$A$16:$B$23,2,FALSE)/4,0)</f>
        <v>0</v>
      </c>
      <c r="CK193" s="227">
        <f>versenyek!$IT$11*IFERROR(VLOOKUP(VLOOKUP($A193,versenyek!IS:IU,3,FALSE),szabalyok!$A$16:$B$23,2,FALSE)/4,0)</f>
        <v>0</v>
      </c>
      <c r="CL193" s="226"/>
      <c r="CM193" s="250">
        <f t="shared" si="6"/>
        <v>0</v>
      </c>
    </row>
    <row r="194" spans="1:91">
      <c r="A194" s="32" t="s">
        <v>133</v>
      </c>
      <c r="B194" s="133">
        <v>23622</v>
      </c>
      <c r="C194" s="133" t="str">
        <f>IF(B194=0,"",IF(B194&lt;$C$1,"felnőtt","ifi"))</f>
        <v>felnőtt</v>
      </c>
      <c r="D194" s="32" t="s">
        <v>9</v>
      </c>
      <c r="E194" s="47">
        <v>10</v>
      </c>
      <c r="F194" s="32">
        <v>0</v>
      </c>
      <c r="G194" s="32">
        <v>0</v>
      </c>
      <c r="H194" s="32">
        <v>0</v>
      </c>
      <c r="I194" s="32">
        <v>0</v>
      </c>
      <c r="J194" s="32">
        <v>0</v>
      </c>
      <c r="K194" s="32">
        <v>0</v>
      </c>
      <c r="L194" s="32">
        <v>0</v>
      </c>
      <c r="M194" s="32">
        <v>0</v>
      </c>
      <c r="N194" s="32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f>IFERROR(IF(RIGHT(VLOOKUP($A194,csapatok!$A:$BL,X$271,FALSE),5)="Csere",VLOOKUP(LEFT(VLOOKUP($A194,csapatok!$A:$BL,X$271,FALSE),LEN(VLOOKUP($A194,csapatok!$A:$BL,X$271,FALSE))-6),'csapat-ranglista'!$A:$CC,X$272,FALSE)/8,VLOOKUP(VLOOKUP($A194,csapatok!$A:$BL,X$271,FALSE),'csapat-ranglista'!$A:$CC,X$272,FALSE)/4),0)</f>
        <v>0</v>
      </c>
      <c r="Y194" s="32">
        <f>IFERROR(IF(RIGHT(VLOOKUP($A194,csapatok!$A:$BL,Y$271,FALSE),5)="Csere",VLOOKUP(LEFT(VLOOKUP($A194,csapatok!$A:$BL,Y$271,FALSE),LEN(VLOOKUP($A194,csapatok!$A:$BL,Y$271,FALSE))-6),'csapat-ranglista'!$A:$CC,Y$272,FALSE)/8,VLOOKUP(VLOOKUP($A194,csapatok!$A:$BL,Y$271,FALSE),'csapat-ranglista'!$A:$CC,Y$272,FALSE)/4),0)</f>
        <v>0</v>
      </c>
      <c r="Z194" s="32">
        <f>IFERROR(IF(RIGHT(VLOOKUP($A194,csapatok!$A:$BL,Z$271,FALSE),5)="Csere",VLOOKUP(LEFT(VLOOKUP($A194,csapatok!$A:$BL,Z$271,FALSE),LEN(VLOOKUP($A194,csapatok!$A:$BL,Z$271,FALSE))-6),'csapat-ranglista'!$A:$CC,Z$272,FALSE)/8,VLOOKUP(VLOOKUP($A194,csapatok!$A:$BL,Z$271,FALSE),'csapat-ranglista'!$A:$CC,Z$272,FALSE)/4),0)</f>
        <v>0</v>
      </c>
      <c r="AA194" s="32">
        <f>IFERROR(IF(RIGHT(VLOOKUP($A194,csapatok!$A:$BL,AA$271,FALSE),5)="Csere",VLOOKUP(LEFT(VLOOKUP($A194,csapatok!$A:$BL,AA$271,FALSE),LEN(VLOOKUP($A194,csapatok!$A:$BL,AA$271,FALSE))-6),'csapat-ranglista'!$A:$CC,AA$272,FALSE)/8,VLOOKUP(VLOOKUP($A194,csapatok!$A:$BL,AA$271,FALSE),'csapat-ranglista'!$A:$CC,AA$272,FALSE)/4),0)</f>
        <v>0</v>
      </c>
      <c r="AB194" s="226">
        <f>IFERROR(IF(RIGHT(VLOOKUP($A194,csapatok!$A:$BL,AB$271,FALSE),5)="Csere",VLOOKUP(LEFT(VLOOKUP($A194,csapatok!$A:$BL,AB$271,FALSE),LEN(VLOOKUP($A194,csapatok!$A:$BL,AB$271,FALSE))-6),'csapat-ranglista'!$A:$CC,AB$272,FALSE)/8,VLOOKUP(VLOOKUP($A194,csapatok!$A:$BL,AB$271,FALSE),'csapat-ranglista'!$A:$CC,AB$272,FALSE)/4),0)</f>
        <v>0</v>
      </c>
      <c r="AC194" s="226">
        <f>IFERROR(IF(RIGHT(VLOOKUP($A194,csapatok!$A:$BL,AC$271,FALSE),5)="Csere",VLOOKUP(LEFT(VLOOKUP($A194,csapatok!$A:$BL,AC$271,FALSE),LEN(VLOOKUP($A194,csapatok!$A:$BL,AC$271,FALSE))-6),'csapat-ranglista'!$A:$CC,AC$272,FALSE)/8,VLOOKUP(VLOOKUP($A194,csapatok!$A:$BL,AC$271,FALSE),'csapat-ranglista'!$A:$CC,AC$272,FALSE)/4),0)</f>
        <v>0</v>
      </c>
      <c r="AD194" s="226">
        <f>IFERROR(IF(RIGHT(VLOOKUP($A194,csapatok!$A:$BL,AD$271,FALSE),5)="Csere",VLOOKUP(LEFT(VLOOKUP($A194,csapatok!$A:$BL,AD$271,FALSE),LEN(VLOOKUP($A194,csapatok!$A:$BL,AD$271,FALSE))-6),'csapat-ranglista'!$A:$CC,AD$272,FALSE)/8,VLOOKUP(VLOOKUP($A194,csapatok!$A:$BL,AD$271,FALSE),'csapat-ranglista'!$A:$CC,AD$272,FALSE)/4),0)</f>
        <v>0</v>
      </c>
      <c r="AE194" s="226">
        <f>IFERROR(IF(RIGHT(VLOOKUP($A194,csapatok!$A:$BL,AE$271,FALSE),5)="Csere",VLOOKUP(LEFT(VLOOKUP($A194,csapatok!$A:$BL,AE$271,FALSE),LEN(VLOOKUP($A194,csapatok!$A:$BL,AE$271,FALSE))-6),'csapat-ranglista'!$A:$CC,AE$272,FALSE)/8,VLOOKUP(VLOOKUP($A194,csapatok!$A:$BL,AE$271,FALSE),'csapat-ranglista'!$A:$CC,AE$272,FALSE)/4),0)</f>
        <v>0</v>
      </c>
      <c r="AF194" s="226">
        <f>IFERROR(IF(RIGHT(VLOOKUP($A194,csapatok!$A:$BL,AF$271,FALSE),5)="Csere",VLOOKUP(LEFT(VLOOKUP($A194,csapatok!$A:$BL,AF$271,FALSE),LEN(VLOOKUP($A194,csapatok!$A:$BL,AF$271,FALSE))-6),'csapat-ranglista'!$A:$CC,AF$272,FALSE)/8,VLOOKUP(VLOOKUP($A194,csapatok!$A:$BL,AF$271,FALSE),'csapat-ranglista'!$A:$CC,AF$272,FALSE)/4),0)</f>
        <v>0</v>
      </c>
      <c r="AG194" s="226">
        <f>IFERROR(IF(RIGHT(VLOOKUP($A194,csapatok!$A:$BL,AG$271,FALSE),5)="Csere",VLOOKUP(LEFT(VLOOKUP($A194,csapatok!$A:$BL,AG$271,FALSE),LEN(VLOOKUP($A194,csapatok!$A:$BL,AG$271,FALSE))-6),'csapat-ranglista'!$A:$CC,AG$272,FALSE)/8,VLOOKUP(VLOOKUP($A194,csapatok!$A:$BL,AG$271,FALSE),'csapat-ranglista'!$A:$CC,AG$272,FALSE)/4),0)</f>
        <v>0</v>
      </c>
      <c r="AH194" s="226">
        <f>IFERROR(IF(RIGHT(VLOOKUP($A194,csapatok!$A:$BL,AH$271,FALSE),5)="Csere",VLOOKUP(LEFT(VLOOKUP($A194,csapatok!$A:$BL,AH$271,FALSE),LEN(VLOOKUP($A194,csapatok!$A:$BL,AH$271,FALSE))-6),'csapat-ranglista'!$A:$CC,AH$272,FALSE)/8,VLOOKUP(VLOOKUP($A194,csapatok!$A:$BL,AH$271,FALSE),'csapat-ranglista'!$A:$CC,AH$272,FALSE)/4),0)</f>
        <v>0</v>
      </c>
      <c r="AI194" s="226">
        <f>IFERROR(IF(RIGHT(VLOOKUP($A194,csapatok!$A:$BL,AI$271,FALSE),5)="Csere",VLOOKUP(LEFT(VLOOKUP($A194,csapatok!$A:$BL,AI$271,FALSE),LEN(VLOOKUP($A194,csapatok!$A:$BL,AI$271,FALSE))-6),'csapat-ranglista'!$A:$CC,AI$272,FALSE)/8,VLOOKUP(VLOOKUP($A194,csapatok!$A:$BL,AI$271,FALSE),'csapat-ranglista'!$A:$CC,AI$272,FALSE)/4),0)</f>
        <v>0</v>
      </c>
      <c r="AJ194" s="226">
        <f>IFERROR(IF(RIGHT(VLOOKUP($A194,csapatok!$A:$BL,AJ$271,FALSE),5)="Csere",VLOOKUP(LEFT(VLOOKUP($A194,csapatok!$A:$BL,AJ$271,FALSE),LEN(VLOOKUP($A194,csapatok!$A:$BL,AJ$271,FALSE))-6),'csapat-ranglista'!$A:$CC,AJ$272,FALSE)/8,VLOOKUP(VLOOKUP($A194,csapatok!$A:$BL,AJ$271,FALSE),'csapat-ranglista'!$A:$CC,AJ$272,FALSE)/2),0)</f>
        <v>0</v>
      </c>
      <c r="AK194" s="226">
        <f>IFERROR(IF(RIGHT(VLOOKUP($A194,csapatok!$A:$CN,AK$271,FALSE),5)="Csere",VLOOKUP(LEFT(VLOOKUP($A194,csapatok!$A:$CN,AK$271,FALSE),LEN(VLOOKUP($A194,csapatok!$A:$CN,AK$271,FALSE))-6),'csapat-ranglista'!$A:$CC,AK$272,FALSE)/8,VLOOKUP(VLOOKUP($A194,csapatok!$A:$CN,AK$271,FALSE),'csapat-ranglista'!$A:$CC,AK$272,FALSE)/4),0)</f>
        <v>0</v>
      </c>
      <c r="AL194" s="226">
        <f>IFERROR(IF(RIGHT(VLOOKUP($A194,csapatok!$A:$CN,AL$271,FALSE),5)="Csere",VLOOKUP(LEFT(VLOOKUP($A194,csapatok!$A:$CN,AL$271,FALSE),LEN(VLOOKUP($A194,csapatok!$A:$CN,AL$271,FALSE))-6),'csapat-ranglista'!$A:$CC,AL$272,FALSE)/8,VLOOKUP(VLOOKUP($A194,csapatok!$A:$CN,AL$271,FALSE),'csapat-ranglista'!$A:$CC,AL$272,FALSE)/4),0)</f>
        <v>0</v>
      </c>
      <c r="AM194" s="226">
        <f>IFERROR(IF(RIGHT(VLOOKUP($A194,csapatok!$A:$CN,AM$271,FALSE),5)="Csere",VLOOKUP(LEFT(VLOOKUP($A194,csapatok!$A:$CN,AM$271,FALSE),LEN(VLOOKUP($A194,csapatok!$A:$CN,AM$271,FALSE))-6),'csapat-ranglista'!$A:$CC,AM$272,FALSE)/8,VLOOKUP(VLOOKUP($A194,csapatok!$A:$CN,AM$271,FALSE),'csapat-ranglista'!$A:$CC,AM$272,FALSE)/4),0)</f>
        <v>0</v>
      </c>
      <c r="AN194" s="226">
        <f>IFERROR(IF(RIGHT(VLOOKUP($A194,csapatok!$A:$CN,AN$271,FALSE),5)="Csere",VLOOKUP(LEFT(VLOOKUP($A194,csapatok!$A:$CN,AN$271,FALSE),LEN(VLOOKUP($A194,csapatok!$A:$CN,AN$271,FALSE))-6),'csapat-ranglista'!$A:$CC,AN$272,FALSE)/8,VLOOKUP(VLOOKUP($A194,csapatok!$A:$CN,AN$271,FALSE),'csapat-ranglista'!$A:$CC,AN$272,FALSE)/4),0)</f>
        <v>0</v>
      </c>
      <c r="AO194" s="226">
        <f>IFERROR(IF(RIGHT(VLOOKUP($A194,csapatok!$A:$CN,AO$271,FALSE),5)="Csere",VLOOKUP(LEFT(VLOOKUP($A194,csapatok!$A:$CN,AO$271,FALSE),LEN(VLOOKUP($A194,csapatok!$A:$CN,AO$271,FALSE))-6),'csapat-ranglista'!$A:$CC,AO$272,FALSE)/8,VLOOKUP(VLOOKUP($A194,csapatok!$A:$CN,AO$271,FALSE),'csapat-ranglista'!$A:$CC,AO$272,FALSE)/4),0)</f>
        <v>0</v>
      </c>
      <c r="AP194" s="226">
        <f>IFERROR(IF(RIGHT(VLOOKUP($A194,csapatok!$A:$CN,AP$271,FALSE),5)="Csere",VLOOKUP(LEFT(VLOOKUP($A194,csapatok!$A:$CN,AP$271,FALSE),LEN(VLOOKUP($A194,csapatok!$A:$CN,AP$271,FALSE))-6),'csapat-ranglista'!$A:$CC,AP$272,FALSE)/8,VLOOKUP(VLOOKUP($A194,csapatok!$A:$CN,AP$271,FALSE),'csapat-ranglista'!$A:$CC,AP$272,FALSE)/4),0)</f>
        <v>0</v>
      </c>
      <c r="AQ194" s="226">
        <f>IFERROR(IF(RIGHT(VLOOKUP($A194,csapatok!$A:$CN,AQ$271,FALSE),5)="Csere",VLOOKUP(LEFT(VLOOKUP($A194,csapatok!$A:$CN,AQ$271,FALSE),LEN(VLOOKUP($A194,csapatok!$A:$CN,AQ$271,FALSE))-6),'csapat-ranglista'!$A:$CC,AQ$272,FALSE)/8,VLOOKUP(VLOOKUP($A194,csapatok!$A:$CN,AQ$271,FALSE),'csapat-ranglista'!$A:$CC,AQ$272,FALSE)/4),0)</f>
        <v>0</v>
      </c>
      <c r="AR194" s="226">
        <f>IFERROR(IF(RIGHT(VLOOKUP($A194,csapatok!$A:$CN,AR$271,FALSE),5)="Csere",VLOOKUP(LEFT(VLOOKUP($A194,csapatok!$A:$CN,AR$271,FALSE),LEN(VLOOKUP($A194,csapatok!$A:$CN,AR$271,FALSE))-6),'csapat-ranglista'!$A:$CC,AR$272,FALSE)/8,VLOOKUP(VLOOKUP($A194,csapatok!$A:$CN,AR$271,FALSE),'csapat-ranglista'!$A:$CC,AR$272,FALSE)/4),0)</f>
        <v>0</v>
      </c>
      <c r="AS194" s="226">
        <f>IFERROR(IF(RIGHT(VLOOKUP($A194,csapatok!$A:$CN,AS$271,FALSE),5)="Csere",VLOOKUP(LEFT(VLOOKUP($A194,csapatok!$A:$CN,AS$271,FALSE),LEN(VLOOKUP($A194,csapatok!$A:$CN,AS$271,FALSE))-6),'csapat-ranglista'!$A:$CC,AS$272,FALSE)/8,VLOOKUP(VLOOKUP($A194,csapatok!$A:$CN,AS$271,FALSE),'csapat-ranglista'!$A:$CC,AS$272,FALSE)/4),0)</f>
        <v>0</v>
      </c>
      <c r="AT194" s="226">
        <f>IFERROR(IF(RIGHT(VLOOKUP($A194,csapatok!$A:$CN,AT$271,FALSE),5)="Csere",VLOOKUP(LEFT(VLOOKUP($A194,csapatok!$A:$CN,AT$271,FALSE),LEN(VLOOKUP($A194,csapatok!$A:$CN,AT$271,FALSE))-6),'csapat-ranglista'!$A:$CC,AT$272,FALSE)/8,VLOOKUP(VLOOKUP($A194,csapatok!$A:$CN,AT$271,FALSE),'csapat-ranglista'!$A:$CC,AT$272,FALSE)/4),0)</f>
        <v>0</v>
      </c>
      <c r="AU194" s="226">
        <f>IFERROR(IF(RIGHT(VLOOKUP($A194,csapatok!$A:$CN,AU$271,FALSE),5)="Csere",VLOOKUP(LEFT(VLOOKUP($A194,csapatok!$A:$CN,AU$271,FALSE),LEN(VLOOKUP($A194,csapatok!$A:$CN,AU$271,FALSE))-6),'csapat-ranglista'!$A:$CC,AU$272,FALSE)/8,VLOOKUP(VLOOKUP($A194,csapatok!$A:$CN,AU$271,FALSE),'csapat-ranglista'!$A:$CC,AU$272,FALSE)/4),0)</f>
        <v>0</v>
      </c>
      <c r="AV194" s="226">
        <f>IFERROR(IF(RIGHT(VLOOKUP($A194,csapatok!$A:$CN,AV$271,FALSE),5)="Csere",VLOOKUP(LEFT(VLOOKUP($A194,csapatok!$A:$CN,AV$271,FALSE),LEN(VLOOKUP($A194,csapatok!$A:$CN,AV$271,FALSE))-6),'csapat-ranglista'!$A:$CC,AV$272,FALSE)/8,VLOOKUP(VLOOKUP($A194,csapatok!$A:$CN,AV$271,FALSE),'csapat-ranglista'!$A:$CC,AV$272,FALSE)/4),0)</f>
        <v>0</v>
      </c>
      <c r="AW194" s="226">
        <f>IFERROR(IF(RIGHT(VLOOKUP($A194,csapatok!$A:$CN,AW$271,FALSE),5)="Csere",VLOOKUP(LEFT(VLOOKUP($A194,csapatok!$A:$CN,AW$271,FALSE),LEN(VLOOKUP($A194,csapatok!$A:$CN,AW$271,FALSE))-6),'csapat-ranglista'!$A:$CC,AW$272,FALSE)/8,VLOOKUP(VLOOKUP($A194,csapatok!$A:$CN,AW$271,FALSE),'csapat-ranglista'!$A:$CC,AW$272,FALSE)/4),0)</f>
        <v>0</v>
      </c>
      <c r="AX194" s="226">
        <f>IFERROR(IF(RIGHT(VLOOKUP($A194,csapatok!$A:$CN,AX$271,FALSE),5)="Csere",VLOOKUP(LEFT(VLOOKUP($A194,csapatok!$A:$CN,AX$271,FALSE),LEN(VLOOKUP($A194,csapatok!$A:$CN,AX$271,FALSE))-6),'csapat-ranglista'!$A:$CC,AX$272,FALSE)/8,VLOOKUP(VLOOKUP($A194,csapatok!$A:$CN,AX$271,FALSE),'csapat-ranglista'!$A:$CC,AX$272,FALSE)/4),0)</f>
        <v>0</v>
      </c>
      <c r="AY194" s="226">
        <f>IFERROR(IF(RIGHT(VLOOKUP($A194,csapatok!$A:$GR,AY$271,FALSE),5)="Csere",VLOOKUP(LEFT(VLOOKUP($A194,csapatok!$A:$GR,AY$271,FALSE),LEN(VLOOKUP($A194,csapatok!$A:$GR,AY$271,FALSE))-6),'csapat-ranglista'!$A:$CC,AY$272,FALSE)/8,VLOOKUP(VLOOKUP($A194,csapatok!$A:$GR,AY$271,FALSE),'csapat-ranglista'!$A:$CC,AY$272,FALSE)/4),0)</f>
        <v>0</v>
      </c>
      <c r="AZ194" s="226">
        <f>IFERROR(IF(RIGHT(VLOOKUP($A194,csapatok!$A:$GR,AZ$271,FALSE),5)="Csere",VLOOKUP(LEFT(VLOOKUP($A194,csapatok!$A:$GR,AZ$271,FALSE),LEN(VLOOKUP($A194,csapatok!$A:$GR,AZ$271,FALSE))-6),'csapat-ranglista'!$A:$CC,AZ$272,FALSE)/8,VLOOKUP(VLOOKUP($A194,csapatok!$A:$GR,AZ$271,FALSE),'csapat-ranglista'!$A:$CC,AZ$272,FALSE)/4),0)</f>
        <v>0</v>
      </c>
      <c r="BA194" s="226">
        <f>IFERROR(IF(RIGHT(VLOOKUP($A194,csapatok!$A:$GR,BA$271,FALSE),5)="Csere",VLOOKUP(LEFT(VLOOKUP($A194,csapatok!$A:$GR,BA$271,FALSE),LEN(VLOOKUP($A194,csapatok!$A:$GR,BA$271,FALSE))-6),'csapat-ranglista'!$A:$CC,BA$272,FALSE)/8,VLOOKUP(VLOOKUP($A194,csapatok!$A:$GR,BA$271,FALSE),'csapat-ranglista'!$A:$CC,BA$272,FALSE)/4),0)</f>
        <v>0</v>
      </c>
      <c r="BB194" s="226">
        <f>IFERROR(IF(RIGHT(VLOOKUP($A194,csapatok!$A:$GR,BB$271,FALSE),5)="Csere",VLOOKUP(LEFT(VLOOKUP($A194,csapatok!$A:$GR,BB$271,FALSE),LEN(VLOOKUP($A194,csapatok!$A:$GR,BB$271,FALSE))-6),'csapat-ranglista'!$A:$CC,BB$272,FALSE)/8,VLOOKUP(VLOOKUP($A194,csapatok!$A:$GR,BB$271,FALSE),'csapat-ranglista'!$A:$CC,BB$272,FALSE)/4),0)</f>
        <v>0</v>
      </c>
      <c r="BC194" s="227">
        <f>versenyek!$ES$11*IFERROR(VLOOKUP(VLOOKUP($A194,versenyek!ER:ET,3,FALSE),szabalyok!$A$16:$B$23,2,FALSE)/4,0)</f>
        <v>0</v>
      </c>
      <c r="BD194" s="227">
        <f>versenyek!$EV$11*IFERROR(VLOOKUP(VLOOKUP($A194,versenyek!EU:EW,3,FALSE),szabalyok!$A$16:$B$23,2,FALSE)/4,0)</f>
        <v>0</v>
      </c>
      <c r="BE194" s="226">
        <f>IFERROR(IF(RIGHT(VLOOKUP($A194,csapatok!$A:$GR,BE$271,FALSE),5)="Csere",VLOOKUP(LEFT(VLOOKUP($A194,csapatok!$A:$GR,BE$271,FALSE),LEN(VLOOKUP($A194,csapatok!$A:$GR,BE$271,FALSE))-6),'csapat-ranglista'!$A:$CC,BE$272,FALSE)/8,VLOOKUP(VLOOKUP($A194,csapatok!$A:$GR,BE$271,FALSE),'csapat-ranglista'!$A:$CC,BE$272,FALSE)/4),0)</f>
        <v>0</v>
      </c>
      <c r="BF194" s="226">
        <f>IFERROR(IF(RIGHT(VLOOKUP($A194,csapatok!$A:$GR,BF$271,FALSE),5)="Csere",VLOOKUP(LEFT(VLOOKUP($A194,csapatok!$A:$GR,BF$271,FALSE),LEN(VLOOKUP($A194,csapatok!$A:$GR,BF$271,FALSE))-6),'csapat-ranglista'!$A:$CC,BF$272,FALSE)/8,VLOOKUP(VLOOKUP($A194,csapatok!$A:$GR,BF$271,FALSE),'csapat-ranglista'!$A:$CC,BF$272,FALSE)/4),0)</f>
        <v>0</v>
      </c>
      <c r="BG194" s="226">
        <f>IFERROR(IF(RIGHT(VLOOKUP($A194,csapatok!$A:$GR,BG$271,FALSE),5)="Csere",VLOOKUP(LEFT(VLOOKUP($A194,csapatok!$A:$GR,BG$271,FALSE),LEN(VLOOKUP($A194,csapatok!$A:$GR,BG$271,FALSE))-6),'csapat-ranglista'!$A:$CC,BG$272,FALSE)/8,VLOOKUP(VLOOKUP($A194,csapatok!$A:$GR,BG$271,FALSE),'csapat-ranglista'!$A:$CC,BG$272,FALSE)/4),0)</f>
        <v>0</v>
      </c>
      <c r="BH194" s="226">
        <f>IFERROR(IF(RIGHT(VLOOKUP($A194,csapatok!$A:$GR,BH$271,FALSE),5)="Csere",VLOOKUP(LEFT(VLOOKUP($A194,csapatok!$A:$GR,BH$271,FALSE),LEN(VLOOKUP($A194,csapatok!$A:$GR,BH$271,FALSE))-6),'csapat-ranglista'!$A:$CC,BH$272,FALSE)/8,VLOOKUP(VLOOKUP($A194,csapatok!$A:$GR,BH$271,FALSE),'csapat-ranglista'!$A:$CC,BH$272,FALSE)/4),0)</f>
        <v>0</v>
      </c>
      <c r="BI194" s="226">
        <f>IFERROR(IF(RIGHT(VLOOKUP($A194,csapatok!$A:$GR,BI$271,FALSE),5)="Csere",VLOOKUP(LEFT(VLOOKUP($A194,csapatok!$A:$GR,BI$271,FALSE),LEN(VLOOKUP($A194,csapatok!$A:$GR,BI$271,FALSE))-6),'csapat-ranglista'!$A:$CC,BI$272,FALSE)/8,VLOOKUP(VLOOKUP($A194,csapatok!$A:$GR,BI$271,FALSE),'csapat-ranglista'!$A:$CC,BI$272,FALSE)/4),0)</f>
        <v>0</v>
      </c>
      <c r="BJ194" s="226">
        <f>IFERROR(IF(RIGHT(VLOOKUP($A194,csapatok!$A:$GR,BJ$271,FALSE),5)="Csere",VLOOKUP(LEFT(VLOOKUP($A194,csapatok!$A:$GR,BJ$271,FALSE),LEN(VLOOKUP($A194,csapatok!$A:$GR,BJ$271,FALSE))-6),'csapat-ranglista'!$A:$CC,BJ$272,FALSE)/8,VLOOKUP(VLOOKUP($A194,csapatok!$A:$GR,BJ$271,FALSE),'csapat-ranglista'!$A:$CC,BJ$272,FALSE)/4),0)</f>
        <v>0</v>
      </c>
      <c r="BK194" s="226">
        <f>IFERROR(IF(RIGHT(VLOOKUP($A194,csapatok!$A:$GR,BK$271,FALSE),5)="Csere",VLOOKUP(LEFT(VLOOKUP($A194,csapatok!$A:$GR,BK$271,FALSE),LEN(VLOOKUP($A194,csapatok!$A:$GR,BK$271,FALSE))-6),'csapat-ranglista'!$A:$CC,BK$272,FALSE)/8,VLOOKUP(VLOOKUP($A194,csapatok!$A:$GR,BK$271,FALSE),'csapat-ranglista'!$A:$CC,BK$272,FALSE)/4),0)</f>
        <v>0</v>
      </c>
      <c r="BL194" s="226">
        <f>IFERROR(IF(RIGHT(VLOOKUP($A194,csapatok!$A:$GR,BL$271,FALSE),5)="Csere",VLOOKUP(LEFT(VLOOKUP($A194,csapatok!$A:$GR,BL$271,FALSE),LEN(VLOOKUP($A194,csapatok!$A:$GR,BL$271,FALSE))-6),'csapat-ranglista'!$A:$CC,BL$272,FALSE)/8,VLOOKUP(VLOOKUP($A194,csapatok!$A:$GR,BL$271,FALSE),'csapat-ranglista'!$A:$CC,BL$272,FALSE)/4),0)</f>
        <v>0</v>
      </c>
      <c r="BM194" s="226">
        <f>IFERROR(IF(RIGHT(VLOOKUP($A194,csapatok!$A:$GR,BM$271,FALSE),5)="Csere",VLOOKUP(LEFT(VLOOKUP($A194,csapatok!$A:$GR,BM$271,FALSE),LEN(VLOOKUP($A194,csapatok!$A:$GR,BM$271,FALSE))-6),'csapat-ranglista'!$A:$CC,BM$272,FALSE)/8,VLOOKUP(VLOOKUP($A194,csapatok!$A:$GR,BM$271,FALSE),'csapat-ranglista'!$A:$CC,BM$272,FALSE)/4),0)</f>
        <v>0</v>
      </c>
      <c r="BN194" s="226">
        <f>IFERROR(IF(RIGHT(VLOOKUP($A194,csapatok!$A:$GR,BN$271,FALSE),5)="Csere",VLOOKUP(LEFT(VLOOKUP($A194,csapatok!$A:$GR,BN$271,FALSE),LEN(VLOOKUP($A194,csapatok!$A:$GR,BN$271,FALSE))-6),'csapat-ranglista'!$A:$CC,BN$272,FALSE)/8,VLOOKUP(VLOOKUP($A194,csapatok!$A:$GR,BN$271,FALSE),'csapat-ranglista'!$A:$CC,BN$272,FALSE)/4),0)</f>
        <v>0</v>
      </c>
      <c r="BO194" s="226">
        <f>IFERROR(IF(RIGHT(VLOOKUP($A194,csapatok!$A:$GR,BO$271,FALSE),5)="Csere",VLOOKUP(LEFT(VLOOKUP($A194,csapatok!$A:$GR,BO$271,FALSE),LEN(VLOOKUP($A194,csapatok!$A:$GR,BO$271,FALSE))-6),'csapat-ranglista'!$A:$CC,BO$272,FALSE)/8,VLOOKUP(VLOOKUP($A194,csapatok!$A:$GR,BO$271,FALSE),'csapat-ranglista'!$A:$CC,BO$272,FALSE)/4),0)</f>
        <v>0</v>
      </c>
      <c r="BP194" s="226">
        <f>IFERROR(IF(RIGHT(VLOOKUP($A194,csapatok!$A:$GR,BP$271,FALSE),5)="Csere",VLOOKUP(LEFT(VLOOKUP($A194,csapatok!$A:$GR,BP$271,FALSE),LEN(VLOOKUP($A194,csapatok!$A:$GR,BP$271,FALSE))-6),'csapat-ranglista'!$A:$CC,BP$272,FALSE)/8,VLOOKUP(VLOOKUP($A194,csapatok!$A:$GR,BP$271,FALSE),'csapat-ranglista'!$A:$CC,BP$272,FALSE)/4),0)</f>
        <v>0</v>
      </c>
      <c r="BQ194" s="226">
        <f>IFERROR(IF(RIGHT(VLOOKUP($A194,csapatok!$A:$GR,BQ$271,FALSE),5)="Csere",VLOOKUP(LEFT(VLOOKUP($A194,csapatok!$A:$GR,BQ$271,FALSE),LEN(VLOOKUP($A194,csapatok!$A:$GR,BQ$271,FALSE))-6),'csapat-ranglista'!$A:$CC,BQ$272,FALSE)/8,VLOOKUP(VLOOKUP($A194,csapatok!$A:$GR,BQ$271,FALSE),'csapat-ranglista'!$A:$CC,BQ$272,FALSE)/4),0)</f>
        <v>0</v>
      </c>
      <c r="BR194" s="226">
        <f>IFERROR(IF(RIGHT(VLOOKUP($A194,csapatok!$A:$GR,BR$271,FALSE),5)="Csere",VLOOKUP(LEFT(VLOOKUP($A194,csapatok!$A:$GR,BR$271,FALSE),LEN(VLOOKUP($A194,csapatok!$A:$GR,BR$271,FALSE))-6),'csapat-ranglista'!$A:$CC,BR$272,FALSE)/8,VLOOKUP(VLOOKUP($A194,csapatok!$A:$GR,BR$271,FALSE),'csapat-ranglista'!$A:$CC,BR$272,FALSE)/4),0)</f>
        <v>0</v>
      </c>
      <c r="BS194" s="226">
        <f>IFERROR(IF(RIGHT(VLOOKUP($A194,csapatok!$A:$GR,BS$271,FALSE),5)="Csere",VLOOKUP(LEFT(VLOOKUP($A194,csapatok!$A:$GR,BS$271,FALSE),LEN(VLOOKUP($A194,csapatok!$A:$GR,BS$271,FALSE))-6),'csapat-ranglista'!$A:$CC,BS$272,FALSE)/8,VLOOKUP(VLOOKUP($A194,csapatok!$A:$GR,BS$271,FALSE),'csapat-ranglista'!$A:$CC,BS$272,FALSE)/4),0)</f>
        <v>0</v>
      </c>
      <c r="BT194" s="226">
        <f>IFERROR(IF(RIGHT(VLOOKUP($A194,csapatok!$A:$GR,BT$271,FALSE),5)="Csere",VLOOKUP(LEFT(VLOOKUP($A194,csapatok!$A:$GR,BT$271,FALSE),LEN(VLOOKUP($A194,csapatok!$A:$GR,BT$271,FALSE))-6),'csapat-ranglista'!$A:$CC,BT$272,FALSE)/8,VLOOKUP(VLOOKUP($A194,csapatok!$A:$GR,BT$271,FALSE),'csapat-ranglista'!$A:$CC,BT$272,FALSE)/4),0)</f>
        <v>0</v>
      </c>
      <c r="BU194" s="226">
        <f>IFERROR(IF(RIGHT(VLOOKUP($A194,csapatok!$A:$GR,BU$271,FALSE),5)="Csere",VLOOKUP(LEFT(VLOOKUP($A194,csapatok!$A:$GR,BU$271,FALSE),LEN(VLOOKUP($A194,csapatok!$A:$GR,BU$271,FALSE))-6),'csapat-ranglista'!$A:$CC,BU$272,FALSE)/8,VLOOKUP(VLOOKUP($A194,csapatok!$A:$GR,BU$271,FALSE),'csapat-ranglista'!$A:$CC,BU$272,FALSE)/4),0)</f>
        <v>0</v>
      </c>
      <c r="BV194" s="226">
        <f>IFERROR(IF(RIGHT(VLOOKUP($A194,csapatok!$A:$GR,BV$271,FALSE),5)="Csere",VLOOKUP(LEFT(VLOOKUP($A194,csapatok!$A:$GR,BV$271,FALSE),LEN(VLOOKUP($A194,csapatok!$A:$GR,BV$271,FALSE))-6),'csapat-ranglista'!$A:$CC,BV$272,FALSE)/8,VLOOKUP(VLOOKUP($A194,csapatok!$A:$GR,BV$271,FALSE),'csapat-ranglista'!$A:$CC,BV$272,FALSE)/4),0)</f>
        <v>0</v>
      </c>
      <c r="BW194" s="226">
        <f>IFERROR(IF(RIGHT(VLOOKUP($A194,csapatok!$A:$GR,BW$271,FALSE),5)="Csere",VLOOKUP(LEFT(VLOOKUP($A194,csapatok!$A:$GR,BW$271,FALSE),LEN(VLOOKUP($A194,csapatok!$A:$GR,BW$271,FALSE))-6),'csapat-ranglista'!$A:$CC,BW$272,FALSE)/8,VLOOKUP(VLOOKUP($A194,csapatok!$A:$GR,BW$271,FALSE),'csapat-ranglista'!$A:$CC,BW$272,FALSE)/4),0)</f>
        <v>0</v>
      </c>
      <c r="BX194" s="226">
        <f>IFERROR(IF(RIGHT(VLOOKUP($A194,csapatok!$A:$GR,BX$271,FALSE),5)="Csere",VLOOKUP(LEFT(VLOOKUP($A194,csapatok!$A:$GR,BX$271,FALSE),LEN(VLOOKUP($A194,csapatok!$A:$GR,BX$271,FALSE))-6),'csapat-ranglista'!$A:$CC,BX$272,FALSE)/8,VLOOKUP(VLOOKUP($A194,csapatok!$A:$GR,BX$271,FALSE),'csapat-ranglista'!$A:$CC,BX$272,FALSE)/4),0)</f>
        <v>0</v>
      </c>
      <c r="BY194" s="226">
        <f>IFERROR(IF(RIGHT(VLOOKUP($A194,csapatok!$A:$GR,BY$271,FALSE),5)="Csere",VLOOKUP(LEFT(VLOOKUP($A194,csapatok!$A:$GR,BY$271,FALSE),LEN(VLOOKUP($A194,csapatok!$A:$GR,BY$271,FALSE))-6),'csapat-ranglista'!$A:$CC,BY$272,FALSE)/8,VLOOKUP(VLOOKUP($A194,csapatok!$A:$GR,BY$271,FALSE),'csapat-ranglista'!$A:$CC,BY$272,FALSE)/4),0)</f>
        <v>0</v>
      </c>
      <c r="BZ194" s="226">
        <f>IFERROR(IF(RIGHT(VLOOKUP($A194,csapatok!$A:$GR,BZ$271,FALSE),5)="Csere",VLOOKUP(LEFT(VLOOKUP($A194,csapatok!$A:$GR,BZ$271,FALSE),LEN(VLOOKUP($A194,csapatok!$A:$GR,BZ$271,FALSE))-6),'csapat-ranglista'!$A:$CC,BZ$272,FALSE)/8,VLOOKUP(VLOOKUP($A194,csapatok!$A:$GR,BZ$271,FALSE),'csapat-ranglista'!$A:$CC,BZ$272,FALSE)/4),0)</f>
        <v>0</v>
      </c>
      <c r="CA194" s="226">
        <f>IFERROR(IF(RIGHT(VLOOKUP($A194,csapatok!$A:$GR,CA$271,FALSE),5)="Csere",VLOOKUP(LEFT(VLOOKUP($A194,csapatok!$A:$GR,CA$271,FALSE),LEN(VLOOKUP($A194,csapatok!$A:$GR,CA$271,FALSE))-6),'csapat-ranglista'!$A:$CC,CA$272,FALSE)/8,VLOOKUP(VLOOKUP($A194,csapatok!$A:$GR,CA$271,FALSE),'csapat-ranglista'!$A:$CC,CA$272,FALSE)/4),0)</f>
        <v>0</v>
      </c>
      <c r="CB194" s="226">
        <f>IFERROR(IF(RIGHT(VLOOKUP($A194,csapatok!$A:$GR,CB$271,FALSE),5)="Csere",VLOOKUP(LEFT(VLOOKUP($A194,csapatok!$A:$GR,CB$271,FALSE),LEN(VLOOKUP($A194,csapatok!$A:$GR,CB$271,FALSE))-6),'csapat-ranglista'!$A:$CC,CB$272,FALSE)/8,VLOOKUP(VLOOKUP($A194,csapatok!$A:$GR,CB$271,FALSE),'csapat-ranglista'!$A:$CC,CB$272,FALSE)/4),0)</f>
        <v>0</v>
      </c>
      <c r="CC194" s="226">
        <f>IFERROR(IF(RIGHT(VLOOKUP($A194,csapatok!$A:$GR,CC$271,FALSE),5)="Csere",VLOOKUP(LEFT(VLOOKUP($A194,csapatok!$A:$GR,CC$271,FALSE),LEN(VLOOKUP($A194,csapatok!$A:$GR,CC$271,FALSE))-6),'csapat-ranglista'!$A:$CC,CC$272,FALSE)/8,VLOOKUP(VLOOKUP($A194,csapatok!$A:$GR,CC$271,FALSE),'csapat-ranglista'!$A:$CC,CC$272,FALSE)/4),0)</f>
        <v>0</v>
      </c>
      <c r="CD194" s="226">
        <f>IFERROR(IF(RIGHT(VLOOKUP($A194,csapatok!$A:$GR,CD$271,FALSE),5)="Csere",VLOOKUP(LEFT(VLOOKUP($A194,csapatok!$A:$GR,CD$271,FALSE),LEN(VLOOKUP($A194,csapatok!$A:$GR,CD$271,FALSE))-6),'csapat-ranglista'!$A:$CC,CD$272,FALSE)/8,VLOOKUP(VLOOKUP($A194,csapatok!$A:$GR,CD$271,FALSE),'csapat-ranglista'!$A:$CC,CD$272,FALSE)/4),0)</f>
        <v>0</v>
      </c>
      <c r="CE194" s="226">
        <f>IFERROR(IF(RIGHT(VLOOKUP($A194,csapatok!$A:$GR,CE$271,FALSE),5)="Csere",VLOOKUP(LEFT(VLOOKUP($A194,csapatok!$A:$GR,CE$271,FALSE),LEN(VLOOKUP($A194,csapatok!$A:$GR,CE$271,FALSE))-6),'csapat-ranglista'!$A:$CC,CE$272,FALSE)/8,VLOOKUP(VLOOKUP($A194,csapatok!$A:$GR,CE$271,FALSE),'csapat-ranglista'!$A:$CC,CE$272,FALSE)/4),0)</f>
        <v>0</v>
      </c>
      <c r="CF194" s="226">
        <f>IFERROR(IF(RIGHT(VLOOKUP($A194,csapatok!$A:$GR,CF$271,FALSE),5)="Csere",VLOOKUP(LEFT(VLOOKUP($A194,csapatok!$A:$GR,CF$271,FALSE),LEN(VLOOKUP($A194,csapatok!$A:$GR,CF$271,FALSE))-6),'csapat-ranglista'!$A:$CC,CF$272,FALSE)/8,VLOOKUP(VLOOKUP($A194,csapatok!$A:$GR,CF$271,FALSE),'csapat-ranglista'!$A:$CC,CF$272,FALSE)/4),0)</f>
        <v>0</v>
      </c>
      <c r="CG194" s="226">
        <f>IFERROR(IF(RIGHT(VLOOKUP($A194,csapatok!$A:$GR,CG$271,FALSE),5)="Csere",VLOOKUP(LEFT(VLOOKUP($A194,csapatok!$A:$GR,CG$271,FALSE),LEN(VLOOKUP($A194,csapatok!$A:$GR,CG$271,FALSE))-6),'csapat-ranglista'!$A:$CC,CG$272,FALSE)/8,VLOOKUP(VLOOKUP($A194,csapatok!$A:$GR,CG$271,FALSE),'csapat-ranglista'!$A:$CC,CG$272,FALSE)/4),0)</f>
        <v>0</v>
      </c>
      <c r="CH194" s="226">
        <f>IFERROR(IF(RIGHT(VLOOKUP($A194,csapatok!$A:$GR,CH$271,FALSE),5)="Csere",VLOOKUP(LEFT(VLOOKUP($A194,csapatok!$A:$GR,CH$271,FALSE),LEN(VLOOKUP($A194,csapatok!$A:$GR,CH$271,FALSE))-6),'csapat-ranglista'!$A:$CC,CH$272,FALSE)/8,VLOOKUP(VLOOKUP($A194,csapatok!$A:$GR,CH$271,FALSE),'csapat-ranglista'!$A:$CC,CH$272,FALSE)/4),0)</f>
        <v>0</v>
      </c>
      <c r="CI194" s="226">
        <f>IFERROR(IF(RIGHT(VLOOKUP($A194,csapatok!$A:$GR,CI$271,FALSE),5)="Csere",VLOOKUP(LEFT(VLOOKUP($A194,csapatok!$A:$GR,CI$271,FALSE),LEN(VLOOKUP($A194,csapatok!$A:$GR,CI$271,FALSE))-6),'csapat-ranglista'!$A:$CC,CI$272,FALSE)/8,VLOOKUP(VLOOKUP($A194,csapatok!$A:$GR,CI$271,FALSE),'csapat-ranglista'!$A:$CC,CI$272,FALSE)/4),0)</f>
        <v>0</v>
      </c>
      <c r="CJ194" s="227">
        <f>versenyek!$IQ$11*IFERROR(VLOOKUP(VLOOKUP($A194,versenyek!IP:IR,3,FALSE),szabalyok!$A$16:$B$23,2,FALSE)/4,0)</f>
        <v>0</v>
      </c>
      <c r="CK194" s="227">
        <f>versenyek!$IT$11*IFERROR(VLOOKUP(VLOOKUP($A194,versenyek!IS:IU,3,FALSE),szabalyok!$A$16:$B$23,2,FALSE)/4,0)</f>
        <v>0</v>
      </c>
      <c r="CL194" s="226"/>
      <c r="CM194" s="250">
        <f t="shared" si="6"/>
        <v>0</v>
      </c>
    </row>
    <row r="195" spans="1:91">
      <c r="A195" s="32" t="s">
        <v>40</v>
      </c>
      <c r="B195" s="2">
        <v>26614</v>
      </c>
      <c r="C195" s="133" t="str">
        <f>IF(B195=0,"",IF(B195&lt;$C$1,"felnőtt","ifi"))</f>
        <v>felnőtt</v>
      </c>
      <c r="D195" s="32" t="s">
        <v>101</v>
      </c>
      <c r="E195" s="47">
        <v>0</v>
      </c>
      <c r="F195" s="32">
        <v>0</v>
      </c>
      <c r="G195" s="32">
        <v>0</v>
      </c>
      <c r="H195" s="32">
        <v>0</v>
      </c>
      <c r="I195" s="32">
        <v>0</v>
      </c>
      <c r="J195" s="32">
        <v>0</v>
      </c>
      <c r="K195" s="32">
        <v>0</v>
      </c>
      <c r="L195" s="32">
        <v>0</v>
      </c>
      <c r="M195" s="32">
        <v>0</v>
      </c>
      <c r="N195" s="32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f>IFERROR(IF(RIGHT(VLOOKUP($A195,csapatok!$A:$BL,X$271,FALSE),5)="Csere",VLOOKUP(LEFT(VLOOKUP($A195,csapatok!$A:$BL,X$271,FALSE),LEN(VLOOKUP($A195,csapatok!$A:$BL,X$271,FALSE))-6),'csapat-ranglista'!$A:$CC,X$272,FALSE)/8,VLOOKUP(VLOOKUP($A195,csapatok!$A:$BL,X$271,FALSE),'csapat-ranglista'!$A:$CC,X$272,FALSE)/4),0)</f>
        <v>0</v>
      </c>
      <c r="Y195" s="32">
        <f>IFERROR(IF(RIGHT(VLOOKUP($A195,csapatok!$A:$BL,Y$271,FALSE),5)="Csere",VLOOKUP(LEFT(VLOOKUP($A195,csapatok!$A:$BL,Y$271,FALSE),LEN(VLOOKUP($A195,csapatok!$A:$BL,Y$271,FALSE))-6),'csapat-ranglista'!$A:$CC,Y$272,FALSE)/8,VLOOKUP(VLOOKUP($A195,csapatok!$A:$BL,Y$271,FALSE),'csapat-ranglista'!$A:$CC,Y$272,FALSE)/4),0)</f>
        <v>0</v>
      </c>
      <c r="Z195" s="32">
        <f>IFERROR(IF(RIGHT(VLOOKUP($A195,csapatok!$A:$BL,Z$271,FALSE),5)="Csere",VLOOKUP(LEFT(VLOOKUP($A195,csapatok!$A:$BL,Z$271,FALSE),LEN(VLOOKUP($A195,csapatok!$A:$BL,Z$271,FALSE))-6),'csapat-ranglista'!$A:$CC,Z$272,FALSE)/8,VLOOKUP(VLOOKUP($A195,csapatok!$A:$BL,Z$271,FALSE),'csapat-ranglista'!$A:$CC,Z$272,FALSE)/4),0)</f>
        <v>0</v>
      </c>
      <c r="AA195" s="32">
        <f>IFERROR(IF(RIGHT(VLOOKUP($A195,csapatok!$A:$BL,AA$271,FALSE),5)="Csere",VLOOKUP(LEFT(VLOOKUP($A195,csapatok!$A:$BL,AA$271,FALSE),LEN(VLOOKUP($A195,csapatok!$A:$BL,AA$271,FALSE))-6),'csapat-ranglista'!$A:$CC,AA$272,FALSE)/8,VLOOKUP(VLOOKUP($A195,csapatok!$A:$BL,AA$271,FALSE),'csapat-ranglista'!$A:$CC,AA$272,FALSE)/4),0)</f>
        <v>0</v>
      </c>
      <c r="AB195" s="226">
        <f>IFERROR(IF(RIGHT(VLOOKUP($A195,csapatok!$A:$BL,AB$271,FALSE),5)="Csere",VLOOKUP(LEFT(VLOOKUP($A195,csapatok!$A:$BL,AB$271,FALSE),LEN(VLOOKUP($A195,csapatok!$A:$BL,AB$271,FALSE))-6),'csapat-ranglista'!$A:$CC,AB$272,FALSE)/8,VLOOKUP(VLOOKUP($A195,csapatok!$A:$BL,AB$271,FALSE),'csapat-ranglista'!$A:$CC,AB$272,FALSE)/4),0)</f>
        <v>0</v>
      </c>
      <c r="AC195" s="226">
        <f>IFERROR(IF(RIGHT(VLOOKUP($A195,csapatok!$A:$BL,AC$271,FALSE),5)="Csere",VLOOKUP(LEFT(VLOOKUP($A195,csapatok!$A:$BL,AC$271,FALSE),LEN(VLOOKUP($A195,csapatok!$A:$BL,AC$271,FALSE))-6),'csapat-ranglista'!$A:$CC,AC$272,FALSE)/8,VLOOKUP(VLOOKUP($A195,csapatok!$A:$BL,AC$271,FALSE),'csapat-ranglista'!$A:$CC,AC$272,FALSE)/4),0)</f>
        <v>0</v>
      </c>
      <c r="AD195" s="226">
        <f>IFERROR(IF(RIGHT(VLOOKUP($A195,csapatok!$A:$BL,AD$271,FALSE),5)="Csere",VLOOKUP(LEFT(VLOOKUP($A195,csapatok!$A:$BL,AD$271,FALSE),LEN(VLOOKUP($A195,csapatok!$A:$BL,AD$271,FALSE))-6),'csapat-ranglista'!$A:$CC,AD$272,FALSE)/8,VLOOKUP(VLOOKUP($A195,csapatok!$A:$BL,AD$271,FALSE),'csapat-ranglista'!$A:$CC,AD$272,FALSE)/4),0)</f>
        <v>0</v>
      </c>
      <c r="AE195" s="226">
        <f>IFERROR(IF(RIGHT(VLOOKUP($A195,csapatok!$A:$BL,AE$271,FALSE),5)="Csere",VLOOKUP(LEFT(VLOOKUP($A195,csapatok!$A:$BL,AE$271,FALSE),LEN(VLOOKUP($A195,csapatok!$A:$BL,AE$271,FALSE))-6),'csapat-ranglista'!$A:$CC,AE$272,FALSE)/8,VLOOKUP(VLOOKUP($A195,csapatok!$A:$BL,AE$271,FALSE),'csapat-ranglista'!$A:$CC,AE$272,FALSE)/4),0)</f>
        <v>0</v>
      </c>
      <c r="AF195" s="226">
        <f>IFERROR(IF(RIGHT(VLOOKUP($A195,csapatok!$A:$BL,AF$271,FALSE),5)="Csere",VLOOKUP(LEFT(VLOOKUP($A195,csapatok!$A:$BL,AF$271,FALSE),LEN(VLOOKUP($A195,csapatok!$A:$BL,AF$271,FALSE))-6),'csapat-ranglista'!$A:$CC,AF$272,FALSE)/8,VLOOKUP(VLOOKUP($A195,csapatok!$A:$BL,AF$271,FALSE),'csapat-ranglista'!$A:$CC,AF$272,FALSE)/4),0)</f>
        <v>0</v>
      </c>
      <c r="AG195" s="226">
        <f>IFERROR(IF(RIGHT(VLOOKUP($A195,csapatok!$A:$BL,AG$271,FALSE),5)="Csere",VLOOKUP(LEFT(VLOOKUP($A195,csapatok!$A:$BL,AG$271,FALSE),LEN(VLOOKUP($A195,csapatok!$A:$BL,AG$271,FALSE))-6),'csapat-ranglista'!$A:$CC,AG$272,FALSE)/8,VLOOKUP(VLOOKUP($A195,csapatok!$A:$BL,AG$271,FALSE),'csapat-ranglista'!$A:$CC,AG$272,FALSE)/4),0)</f>
        <v>0</v>
      </c>
      <c r="AH195" s="226">
        <f>IFERROR(IF(RIGHT(VLOOKUP($A195,csapatok!$A:$BL,AH$271,FALSE),5)="Csere",VLOOKUP(LEFT(VLOOKUP($A195,csapatok!$A:$BL,AH$271,FALSE),LEN(VLOOKUP($A195,csapatok!$A:$BL,AH$271,FALSE))-6),'csapat-ranglista'!$A:$CC,AH$272,FALSE)/8,VLOOKUP(VLOOKUP($A195,csapatok!$A:$BL,AH$271,FALSE),'csapat-ranglista'!$A:$CC,AH$272,FALSE)/4),0)</f>
        <v>0</v>
      </c>
      <c r="AI195" s="226">
        <f>IFERROR(IF(RIGHT(VLOOKUP($A195,csapatok!$A:$BL,AI$271,FALSE),5)="Csere",VLOOKUP(LEFT(VLOOKUP($A195,csapatok!$A:$BL,AI$271,FALSE),LEN(VLOOKUP($A195,csapatok!$A:$BL,AI$271,FALSE))-6),'csapat-ranglista'!$A:$CC,AI$272,FALSE)/8,VLOOKUP(VLOOKUP($A195,csapatok!$A:$BL,AI$271,FALSE),'csapat-ranglista'!$A:$CC,AI$272,FALSE)/4),0)</f>
        <v>0</v>
      </c>
      <c r="AJ195" s="226">
        <f>IFERROR(IF(RIGHT(VLOOKUP($A195,csapatok!$A:$BL,AJ$271,FALSE),5)="Csere",VLOOKUP(LEFT(VLOOKUP($A195,csapatok!$A:$BL,AJ$271,FALSE),LEN(VLOOKUP($A195,csapatok!$A:$BL,AJ$271,FALSE))-6),'csapat-ranglista'!$A:$CC,AJ$272,FALSE)/8,VLOOKUP(VLOOKUP($A195,csapatok!$A:$BL,AJ$271,FALSE),'csapat-ranglista'!$A:$CC,AJ$272,FALSE)/2),0)</f>
        <v>0</v>
      </c>
      <c r="AK195" s="226">
        <f>IFERROR(IF(RIGHT(VLOOKUP($A195,csapatok!$A:$CN,AK$271,FALSE),5)="Csere",VLOOKUP(LEFT(VLOOKUP($A195,csapatok!$A:$CN,AK$271,FALSE),LEN(VLOOKUP($A195,csapatok!$A:$CN,AK$271,FALSE))-6),'csapat-ranglista'!$A:$CC,AK$272,FALSE)/8,VLOOKUP(VLOOKUP($A195,csapatok!$A:$CN,AK$271,FALSE),'csapat-ranglista'!$A:$CC,AK$272,FALSE)/4),0)</f>
        <v>0</v>
      </c>
      <c r="AL195" s="226">
        <f>IFERROR(IF(RIGHT(VLOOKUP($A195,csapatok!$A:$CN,AL$271,FALSE),5)="Csere",VLOOKUP(LEFT(VLOOKUP($A195,csapatok!$A:$CN,AL$271,FALSE),LEN(VLOOKUP($A195,csapatok!$A:$CN,AL$271,FALSE))-6),'csapat-ranglista'!$A:$CC,AL$272,FALSE)/8,VLOOKUP(VLOOKUP($A195,csapatok!$A:$CN,AL$271,FALSE),'csapat-ranglista'!$A:$CC,AL$272,FALSE)/4),0)</f>
        <v>0</v>
      </c>
      <c r="AM195" s="226">
        <f>IFERROR(IF(RIGHT(VLOOKUP($A195,csapatok!$A:$CN,AM$271,FALSE),5)="Csere",VLOOKUP(LEFT(VLOOKUP($A195,csapatok!$A:$CN,AM$271,FALSE),LEN(VLOOKUP($A195,csapatok!$A:$CN,AM$271,FALSE))-6),'csapat-ranglista'!$A:$CC,AM$272,FALSE)/8,VLOOKUP(VLOOKUP($A195,csapatok!$A:$CN,AM$271,FALSE),'csapat-ranglista'!$A:$CC,AM$272,FALSE)/4),0)</f>
        <v>0</v>
      </c>
      <c r="AN195" s="226">
        <f>IFERROR(IF(RIGHT(VLOOKUP($A195,csapatok!$A:$CN,AN$271,FALSE),5)="Csere",VLOOKUP(LEFT(VLOOKUP($A195,csapatok!$A:$CN,AN$271,FALSE),LEN(VLOOKUP($A195,csapatok!$A:$CN,AN$271,FALSE))-6),'csapat-ranglista'!$A:$CC,AN$272,FALSE)/8,VLOOKUP(VLOOKUP($A195,csapatok!$A:$CN,AN$271,FALSE),'csapat-ranglista'!$A:$CC,AN$272,FALSE)/4),0)</f>
        <v>0</v>
      </c>
      <c r="AO195" s="226">
        <f>IFERROR(IF(RIGHT(VLOOKUP($A195,csapatok!$A:$CN,AO$271,FALSE),5)="Csere",VLOOKUP(LEFT(VLOOKUP($A195,csapatok!$A:$CN,AO$271,FALSE),LEN(VLOOKUP($A195,csapatok!$A:$CN,AO$271,FALSE))-6),'csapat-ranglista'!$A:$CC,AO$272,FALSE)/8,VLOOKUP(VLOOKUP($A195,csapatok!$A:$CN,AO$271,FALSE),'csapat-ranglista'!$A:$CC,AO$272,FALSE)/4),0)</f>
        <v>0</v>
      </c>
      <c r="AP195" s="226">
        <f>IFERROR(IF(RIGHT(VLOOKUP($A195,csapatok!$A:$CN,AP$271,FALSE),5)="Csere",VLOOKUP(LEFT(VLOOKUP($A195,csapatok!$A:$CN,AP$271,FALSE),LEN(VLOOKUP($A195,csapatok!$A:$CN,AP$271,FALSE))-6),'csapat-ranglista'!$A:$CC,AP$272,FALSE)/8,VLOOKUP(VLOOKUP($A195,csapatok!$A:$CN,AP$271,FALSE),'csapat-ranglista'!$A:$CC,AP$272,FALSE)/4),0)</f>
        <v>0</v>
      </c>
      <c r="AQ195" s="226">
        <f>IFERROR(IF(RIGHT(VLOOKUP($A195,csapatok!$A:$CN,AQ$271,FALSE),5)="Csere",VLOOKUP(LEFT(VLOOKUP($A195,csapatok!$A:$CN,AQ$271,FALSE),LEN(VLOOKUP($A195,csapatok!$A:$CN,AQ$271,FALSE))-6),'csapat-ranglista'!$A:$CC,AQ$272,FALSE)/8,VLOOKUP(VLOOKUP($A195,csapatok!$A:$CN,AQ$271,FALSE),'csapat-ranglista'!$A:$CC,AQ$272,FALSE)/4),0)</f>
        <v>0</v>
      </c>
      <c r="AR195" s="226">
        <f>IFERROR(IF(RIGHT(VLOOKUP($A195,csapatok!$A:$CN,AR$271,FALSE),5)="Csere",VLOOKUP(LEFT(VLOOKUP($A195,csapatok!$A:$CN,AR$271,FALSE),LEN(VLOOKUP($A195,csapatok!$A:$CN,AR$271,FALSE))-6),'csapat-ranglista'!$A:$CC,AR$272,FALSE)/8,VLOOKUP(VLOOKUP($A195,csapatok!$A:$CN,AR$271,FALSE),'csapat-ranglista'!$A:$CC,AR$272,FALSE)/4),0)</f>
        <v>0</v>
      </c>
      <c r="AS195" s="226">
        <f>IFERROR(IF(RIGHT(VLOOKUP($A195,csapatok!$A:$CN,AS$271,FALSE),5)="Csere",VLOOKUP(LEFT(VLOOKUP($A195,csapatok!$A:$CN,AS$271,FALSE),LEN(VLOOKUP($A195,csapatok!$A:$CN,AS$271,FALSE))-6),'csapat-ranglista'!$A:$CC,AS$272,FALSE)/8,VLOOKUP(VLOOKUP($A195,csapatok!$A:$CN,AS$271,FALSE),'csapat-ranglista'!$A:$CC,AS$272,FALSE)/4),0)</f>
        <v>0</v>
      </c>
      <c r="AT195" s="226">
        <f>IFERROR(IF(RIGHT(VLOOKUP($A195,csapatok!$A:$CN,AT$271,FALSE),5)="Csere",VLOOKUP(LEFT(VLOOKUP($A195,csapatok!$A:$CN,AT$271,FALSE),LEN(VLOOKUP($A195,csapatok!$A:$CN,AT$271,FALSE))-6),'csapat-ranglista'!$A:$CC,AT$272,FALSE)/8,VLOOKUP(VLOOKUP($A195,csapatok!$A:$CN,AT$271,FALSE),'csapat-ranglista'!$A:$CC,AT$272,FALSE)/4),0)</f>
        <v>0</v>
      </c>
      <c r="AU195" s="226">
        <f>IFERROR(IF(RIGHT(VLOOKUP($A195,csapatok!$A:$CN,AU$271,FALSE),5)="Csere",VLOOKUP(LEFT(VLOOKUP($A195,csapatok!$A:$CN,AU$271,FALSE),LEN(VLOOKUP($A195,csapatok!$A:$CN,AU$271,FALSE))-6),'csapat-ranglista'!$A:$CC,AU$272,FALSE)/8,VLOOKUP(VLOOKUP($A195,csapatok!$A:$CN,AU$271,FALSE),'csapat-ranglista'!$A:$CC,AU$272,FALSE)/4),0)</f>
        <v>0.49977044154560329</v>
      </c>
      <c r="AV195" s="226">
        <f>IFERROR(IF(RIGHT(VLOOKUP($A195,csapatok!$A:$CN,AV$271,FALSE),5)="Csere",VLOOKUP(LEFT(VLOOKUP($A195,csapatok!$A:$CN,AV$271,FALSE),LEN(VLOOKUP($A195,csapatok!$A:$CN,AV$271,FALSE))-6),'csapat-ranglista'!$A:$CC,AV$272,FALSE)/8,VLOOKUP(VLOOKUP($A195,csapatok!$A:$CN,AV$271,FALSE),'csapat-ranglista'!$A:$CC,AV$272,FALSE)/4),0)</f>
        <v>0</v>
      </c>
      <c r="AW195" s="226">
        <f>IFERROR(IF(RIGHT(VLOOKUP($A195,csapatok!$A:$CN,AW$271,FALSE),5)="Csere",VLOOKUP(LEFT(VLOOKUP($A195,csapatok!$A:$CN,AW$271,FALSE),LEN(VLOOKUP($A195,csapatok!$A:$CN,AW$271,FALSE))-6),'csapat-ranglista'!$A:$CC,AW$272,FALSE)/8,VLOOKUP(VLOOKUP($A195,csapatok!$A:$CN,AW$271,FALSE),'csapat-ranglista'!$A:$CC,AW$272,FALSE)/4),0)</f>
        <v>0</v>
      </c>
      <c r="AX195" s="226">
        <f>IFERROR(IF(RIGHT(VLOOKUP($A195,csapatok!$A:$CN,AX$271,FALSE),5)="Csere",VLOOKUP(LEFT(VLOOKUP($A195,csapatok!$A:$CN,AX$271,FALSE),LEN(VLOOKUP($A195,csapatok!$A:$CN,AX$271,FALSE))-6),'csapat-ranglista'!$A:$CC,AX$272,FALSE)/8,VLOOKUP(VLOOKUP($A195,csapatok!$A:$CN,AX$271,FALSE),'csapat-ranglista'!$A:$CC,AX$272,FALSE)/4),0)</f>
        <v>0</v>
      </c>
      <c r="AY195" s="226">
        <f>IFERROR(IF(RIGHT(VLOOKUP($A195,csapatok!$A:$GR,AY$271,FALSE),5)="Csere",VLOOKUP(LEFT(VLOOKUP($A195,csapatok!$A:$GR,AY$271,FALSE),LEN(VLOOKUP($A195,csapatok!$A:$GR,AY$271,FALSE))-6),'csapat-ranglista'!$A:$CC,AY$272,FALSE)/8,VLOOKUP(VLOOKUP($A195,csapatok!$A:$GR,AY$271,FALSE),'csapat-ranglista'!$A:$CC,AY$272,FALSE)/4),0)</f>
        <v>0</v>
      </c>
      <c r="AZ195" s="226">
        <f>IFERROR(IF(RIGHT(VLOOKUP($A195,csapatok!$A:$GR,AZ$271,FALSE),5)="Csere",VLOOKUP(LEFT(VLOOKUP($A195,csapatok!$A:$GR,AZ$271,FALSE),LEN(VLOOKUP($A195,csapatok!$A:$GR,AZ$271,FALSE))-6),'csapat-ranglista'!$A:$CC,AZ$272,FALSE)/8,VLOOKUP(VLOOKUP($A195,csapatok!$A:$GR,AZ$271,FALSE),'csapat-ranglista'!$A:$CC,AZ$272,FALSE)/4),0)</f>
        <v>0</v>
      </c>
      <c r="BA195" s="226">
        <f>IFERROR(IF(RIGHT(VLOOKUP($A195,csapatok!$A:$GR,BA$271,FALSE),5)="Csere",VLOOKUP(LEFT(VLOOKUP($A195,csapatok!$A:$GR,BA$271,FALSE),LEN(VLOOKUP($A195,csapatok!$A:$GR,BA$271,FALSE))-6),'csapat-ranglista'!$A:$CC,BA$272,FALSE)/8,VLOOKUP(VLOOKUP($A195,csapatok!$A:$GR,BA$271,FALSE),'csapat-ranglista'!$A:$CC,BA$272,FALSE)/4),0)</f>
        <v>0</v>
      </c>
      <c r="BB195" s="226">
        <f>IFERROR(IF(RIGHT(VLOOKUP($A195,csapatok!$A:$GR,BB$271,FALSE),5)="Csere",VLOOKUP(LEFT(VLOOKUP($A195,csapatok!$A:$GR,BB$271,FALSE),LEN(VLOOKUP($A195,csapatok!$A:$GR,BB$271,FALSE))-6),'csapat-ranglista'!$A:$CC,BB$272,FALSE)/8,VLOOKUP(VLOOKUP($A195,csapatok!$A:$GR,BB$271,FALSE),'csapat-ranglista'!$A:$CC,BB$272,FALSE)/4),0)</f>
        <v>0</v>
      </c>
      <c r="BC195" s="227">
        <f>versenyek!$ES$11*IFERROR(VLOOKUP(VLOOKUP($A195,versenyek!ER:ET,3,FALSE),szabalyok!$A$16:$B$23,2,FALSE)/4,0)</f>
        <v>0</v>
      </c>
      <c r="BD195" s="227">
        <f>versenyek!$EV$11*IFERROR(VLOOKUP(VLOOKUP($A195,versenyek!EU:EW,3,FALSE),szabalyok!$A$16:$B$23,2,FALSE)/4,0)</f>
        <v>0</v>
      </c>
      <c r="BE195" s="226">
        <f>IFERROR(IF(RIGHT(VLOOKUP($A195,csapatok!$A:$GR,BE$271,FALSE),5)="Csere",VLOOKUP(LEFT(VLOOKUP($A195,csapatok!$A:$GR,BE$271,FALSE),LEN(VLOOKUP($A195,csapatok!$A:$GR,BE$271,FALSE))-6),'csapat-ranglista'!$A:$CC,BE$272,FALSE)/8,VLOOKUP(VLOOKUP($A195,csapatok!$A:$GR,BE$271,FALSE),'csapat-ranglista'!$A:$CC,BE$272,FALSE)/4),0)</f>
        <v>0</v>
      </c>
      <c r="BF195" s="226">
        <f>IFERROR(IF(RIGHT(VLOOKUP($A195,csapatok!$A:$GR,BF$271,FALSE),5)="Csere",VLOOKUP(LEFT(VLOOKUP($A195,csapatok!$A:$GR,BF$271,FALSE),LEN(VLOOKUP($A195,csapatok!$A:$GR,BF$271,FALSE))-6),'csapat-ranglista'!$A:$CC,BF$272,FALSE)/8,VLOOKUP(VLOOKUP($A195,csapatok!$A:$GR,BF$271,FALSE),'csapat-ranglista'!$A:$CC,BF$272,FALSE)/4),0)</f>
        <v>0</v>
      </c>
      <c r="BG195" s="226">
        <f>IFERROR(IF(RIGHT(VLOOKUP($A195,csapatok!$A:$GR,BG$271,FALSE),5)="Csere",VLOOKUP(LEFT(VLOOKUP($A195,csapatok!$A:$GR,BG$271,FALSE),LEN(VLOOKUP($A195,csapatok!$A:$GR,BG$271,FALSE))-6),'csapat-ranglista'!$A:$CC,BG$272,FALSE)/8,VLOOKUP(VLOOKUP($A195,csapatok!$A:$GR,BG$271,FALSE),'csapat-ranglista'!$A:$CC,BG$272,FALSE)/4),0)</f>
        <v>0</v>
      </c>
      <c r="BH195" s="226">
        <f>IFERROR(IF(RIGHT(VLOOKUP($A195,csapatok!$A:$GR,BH$271,FALSE),5)="Csere",VLOOKUP(LEFT(VLOOKUP($A195,csapatok!$A:$GR,BH$271,FALSE),LEN(VLOOKUP($A195,csapatok!$A:$GR,BH$271,FALSE))-6),'csapat-ranglista'!$A:$CC,BH$272,FALSE)/8,VLOOKUP(VLOOKUP($A195,csapatok!$A:$GR,BH$271,FALSE),'csapat-ranglista'!$A:$CC,BH$272,FALSE)/4),0)</f>
        <v>0</v>
      </c>
      <c r="BI195" s="226">
        <f>IFERROR(IF(RIGHT(VLOOKUP($A195,csapatok!$A:$GR,BI$271,FALSE),5)="Csere",VLOOKUP(LEFT(VLOOKUP($A195,csapatok!$A:$GR,BI$271,FALSE),LEN(VLOOKUP($A195,csapatok!$A:$GR,BI$271,FALSE))-6),'csapat-ranglista'!$A:$CC,BI$272,FALSE)/8,VLOOKUP(VLOOKUP($A195,csapatok!$A:$GR,BI$271,FALSE),'csapat-ranglista'!$A:$CC,BI$272,FALSE)/4),0)</f>
        <v>0</v>
      </c>
      <c r="BJ195" s="226">
        <f>IFERROR(IF(RIGHT(VLOOKUP($A195,csapatok!$A:$GR,BJ$271,FALSE),5)="Csere",VLOOKUP(LEFT(VLOOKUP($A195,csapatok!$A:$GR,BJ$271,FALSE),LEN(VLOOKUP($A195,csapatok!$A:$GR,BJ$271,FALSE))-6),'csapat-ranglista'!$A:$CC,BJ$272,FALSE)/8,VLOOKUP(VLOOKUP($A195,csapatok!$A:$GR,BJ$271,FALSE),'csapat-ranglista'!$A:$CC,BJ$272,FALSE)/4),0)</f>
        <v>0</v>
      </c>
      <c r="BK195" s="226">
        <f>IFERROR(IF(RIGHT(VLOOKUP($A195,csapatok!$A:$GR,BK$271,FALSE),5)="Csere",VLOOKUP(LEFT(VLOOKUP($A195,csapatok!$A:$GR,BK$271,FALSE),LEN(VLOOKUP($A195,csapatok!$A:$GR,BK$271,FALSE))-6),'csapat-ranglista'!$A:$CC,BK$272,FALSE)/8,VLOOKUP(VLOOKUP($A195,csapatok!$A:$GR,BK$271,FALSE),'csapat-ranglista'!$A:$CC,BK$272,FALSE)/4),0)</f>
        <v>0</v>
      </c>
      <c r="BL195" s="226">
        <f>IFERROR(IF(RIGHT(VLOOKUP($A195,csapatok!$A:$GR,BL$271,FALSE),5)="Csere",VLOOKUP(LEFT(VLOOKUP($A195,csapatok!$A:$GR,BL$271,FALSE),LEN(VLOOKUP($A195,csapatok!$A:$GR,BL$271,FALSE))-6),'csapat-ranglista'!$A:$CC,BL$272,FALSE)/8,VLOOKUP(VLOOKUP($A195,csapatok!$A:$GR,BL$271,FALSE),'csapat-ranglista'!$A:$CC,BL$272,FALSE)/4),0)</f>
        <v>0</v>
      </c>
      <c r="BM195" s="226">
        <f>IFERROR(IF(RIGHT(VLOOKUP($A195,csapatok!$A:$GR,BM$271,FALSE),5)="Csere",VLOOKUP(LEFT(VLOOKUP($A195,csapatok!$A:$GR,BM$271,FALSE),LEN(VLOOKUP($A195,csapatok!$A:$GR,BM$271,FALSE))-6),'csapat-ranglista'!$A:$CC,BM$272,FALSE)/8,VLOOKUP(VLOOKUP($A195,csapatok!$A:$GR,BM$271,FALSE),'csapat-ranglista'!$A:$CC,BM$272,FALSE)/4),0)</f>
        <v>0</v>
      </c>
      <c r="BN195" s="226">
        <f>IFERROR(IF(RIGHT(VLOOKUP($A195,csapatok!$A:$GR,BN$271,FALSE),5)="Csere",VLOOKUP(LEFT(VLOOKUP($A195,csapatok!$A:$GR,BN$271,FALSE),LEN(VLOOKUP($A195,csapatok!$A:$GR,BN$271,FALSE))-6),'csapat-ranglista'!$A:$CC,BN$272,FALSE)/8,VLOOKUP(VLOOKUP($A195,csapatok!$A:$GR,BN$271,FALSE),'csapat-ranglista'!$A:$CC,BN$272,FALSE)/4),0)</f>
        <v>0</v>
      </c>
      <c r="BO195" s="226">
        <f>IFERROR(IF(RIGHT(VLOOKUP($A195,csapatok!$A:$GR,BO$271,FALSE),5)="Csere",VLOOKUP(LEFT(VLOOKUP($A195,csapatok!$A:$GR,BO$271,FALSE),LEN(VLOOKUP($A195,csapatok!$A:$GR,BO$271,FALSE))-6),'csapat-ranglista'!$A:$CC,BO$272,FALSE)/8,VLOOKUP(VLOOKUP($A195,csapatok!$A:$GR,BO$271,FALSE),'csapat-ranglista'!$A:$CC,BO$272,FALSE)/4),0)</f>
        <v>0</v>
      </c>
      <c r="BP195" s="226">
        <f>IFERROR(IF(RIGHT(VLOOKUP($A195,csapatok!$A:$GR,BP$271,FALSE),5)="Csere",VLOOKUP(LEFT(VLOOKUP($A195,csapatok!$A:$GR,BP$271,FALSE),LEN(VLOOKUP($A195,csapatok!$A:$GR,BP$271,FALSE))-6),'csapat-ranglista'!$A:$CC,BP$272,FALSE)/8,VLOOKUP(VLOOKUP($A195,csapatok!$A:$GR,BP$271,FALSE),'csapat-ranglista'!$A:$CC,BP$272,FALSE)/4),0)</f>
        <v>0</v>
      </c>
      <c r="BQ195" s="226">
        <f>IFERROR(IF(RIGHT(VLOOKUP($A195,csapatok!$A:$GR,BQ$271,FALSE),5)="Csere",VLOOKUP(LEFT(VLOOKUP($A195,csapatok!$A:$GR,BQ$271,FALSE),LEN(VLOOKUP($A195,csapatok!$A:$GR,BQ$271,FALSE))-6),'csapat-ranglista'!$A:$CC,BQ$272,FALSE)/8,VLOOKUP(VLOOKUP($A195,csapatok!$A:$GR,BQ$271,FALSE),'csapat-ranglista'!$A:$CC,BQ$272,FALSE)/4),0)</f>
        <v>0</v>
      </c>
      <c r="BR195" s="226">
        <f>IFERROR(IF(RIGHT(VLOOKUP($A195,csapatok!$A:$GR,BR$271,FALSE),5)="Csere",VLOOKUP(LEFT(VLOOKUP($A195,csapatok!$A:$GR,BR$271,FALSE),LEN(VLOOKUP($A195,csapatok!$A:$GR,BR$271,FALSE))-6),'csapat-ranglista'!$A:$CC,BR$272,FALSE)/8,VLOOKUP(VLOOKUP($A195,csapatok!$A:$GR,BR$271,FALSE),'csapat-ranglista'!$A:$CC,BR$272,FALSE)/4),0)</f>
        <v>0</v>
      </c>
      <c r="BS195" s="226">
        <f>IFERROR(IF(RIGHT(VLOOKUP($A195,csapatok!$A:$GR,BS$271,FALSE),5)="Csere",VLOOKUP(LEFT(VLOOKUP($A195,csapatok!$A:$GR,BS$271,FALSE),LEN(VLOOKUP($A195,csapatok!$A:$GR,BS$271,FALSE))-6),'csapat-ranglista'!$A:$CC,BS$272,FALSE)/8,VLOOKUP(VLOOKUP($A195,csapatok!$A:$GR,BS$271,FALSE),'csapat-ranglista'!$A:$CC,BS$272,FALSE)/4),0)</f>
        <v>0</v>
      </c>
      <c r="BT195" s="226">
        <f>IFERROR(IF(RIGHT(VLOOKUP($A195,csapatok!$A:$GR,BT$271,FALSE),5)="Csere",VLOOKUP(LEFT(VLOOKUP($A195,csapatok!$A:$GR,BT$271,FALSE),LEN(VLOOKUP($A195,csapatok!$A:$GR,BT$271,FALSE))-6),'csapat-ranglista'!$A:$CC,BT$272,FALSE)/8,VLOOKUP(VLOOKUP($A195,csapatok!$A:$GR,BT$271,FALSE),'csapat-ranglista'!$A:$CC,BT$272,FALSE)/4),0)</f>
        <v>0</v>
      </c>
      <c r="BU195" s="226">
        <f>IFERROR(IF(RIGHT(VLOOKUP($A195,csapatok!$A:$GR,BU$271,FALSE),5)="Csere",VLOOKUP(LEFT(VLOOKUP($A195,csapatok!$A:$GR,BU$271,FALSE),LEN(VLOOKUP($A195,csapatok!$A:$GR,BU$271,FALSE))-6),'csapat-ranglista'!$A:$CC,BU$272,FALSE)/8,VLOOKUP(VLOOKUP($A195,csapatok!$A:$GR,BU$271,FALSE),'csapat-ranglista'!$A:$CC,BU$272,FALSE)/4),0)</f>
        <v>0</v>
      </c>
      <c r="BV195" s="226">
        <f>IFERROR(IF(RIGHT(VLOOKUP($A195,csapatok!$A:$GR,BV$271,FALSE),5)="Csere",VLOOKUP(LEFT(VLOOKUP($A195,csapatok!$A:$GR,BV$271,FALSE),LEN(VLOOKUP($A195,csapatok!$A:$GR,BV$271,FALSE))-6),'csapat-ranglista'!$A:$CC,BV$272,FALSE)/8,VLOOKUP(VLOOKUP($A195,csapatok!$A:$GR,BV$271,FALSE),'csapat-ranglista'!$A:$CC,BV$272,FALSE)/4),0)</f>
        <v>0</v>
      </c>
      <c r="BW195" s="226">
        <f>IFERROR(IF(RIGHT(VLOOKUP($A195,csapatok!$A:$GR,BW$271,FALSE),5)="Csere",VLOOKUP(LEFT(VLOOKUP($A195,csapatok!$A:$GR,BW$271,FALSE),LEN(VLOOKUP($A195,csapatok!$A:$GR,BW$271,FALSE))-6),'csapat-ranglista'!$A:$CC,BW$272,FALSE)/8,VLOOKUP(VLOOKUP($A195,csapatok!$A:$GR,BW$271,FALSE),'csapat-ranglista'!$A:$CC,BW$272,FALSE)/4),0)</f>
        <v>0</v>
      </c>
      <c r="BX195" s="226">
        <f>IFERROR(IF(RIGHT(VLOOKUP($A195,csapatok!$A:$GR,BX$271,FALSE),5)="Csere",VLOOKUP(LEFT(VLOOKUP($A195,csapatok!$A:$GR,BX$271,FALSE),LEN(VLOOKUP($A195,csapatok!$A:$GR,BX$271,FALSE))-6),'csapat-ranglista'!$A:$CC,BX$272,FALSE)/8,VLOOKUP(VLOOKUP($A195,csapatok!$A:$GR,BX$271,FALSE),'csapat-ranglista'!$A:$CC,BX$272,FALSE)/4),0)</f>
        <v>0</v>
      </c>
      <c r="BY195" s="226">
        <f>IFERROR(IF(RIGHT(VLOOKUP($A195,csapatok!$A:$GR,BY$271,FALSE),5)="Csere",VLOOKUP(LEFT(VLOOKUP($A195,csapatok!$A:$GR,BY$271,FALSE),LEN(VLOOKUP($A195,csapatok!$A:$GR,BY$271,FALSE))-6),'csapat-ranglista'!$A:$CC,BY$272,FALSE)/8,VLOOKUP(VLOOKUP($A195,csapatok!$A:$GR,BY$271,FALSE),'csapat-ranglista'!$A:$CC,BY$272,FALSE)/4),0)</f>
        <v>0</v>
      </c>
      <c r="BZ195" s="226">
        <f>IFERROR(IF(RIGHT(VLOOKUP($A195,csapatok!$A:$GR,BZ$271,FALSE),5)="Csere",VLOOKUP(LEFT(VLOOKUP($A195,csapatok!$A:$GR,BZ$271,FALSE),LEN(VLOOKUP($A195,csapatok!$A:$GR,BZ$271,FALSE))-6),'csapat-ranglista'!$A:$CC,BZ$272,FALSE)/8,VLOOKUP(VLOOKUP($A195,csapatok!$A:$GR,BZ$271,FALSE),'csapat-ranglista'!$A:$CC,BZ$272,FALSE)/4),0)</f>
        <v>0</v>
      </c>
      <c r="CA195" s="226">
        <f>IFERROR(IF(RIGHT(VLOOKUP($A195,csapatok!$A:$GR,CA$271,FALSE),5)="Csere",VLOOKUP(LEFT(VLOOKUP($A195,csapatok!$A:$GR,CA$271,FALSE),LEN(VLOOKUP($A195,csapatok!$A:$GR,CA$271,FALSE))-6),'csapat-ranglista'!$A:$CC,CA$272,FALSE)/8,VLOOKUP(VLOOKUP($A195,csapatok!$A:$GR,CA$271,FALSE),'csapat-ranglista'!$A:$CC,CA$272,FALSE)/4),0)</f>
        <v>0</v>
      </c>
      <c r="CB195" s="226">
        <f>IFERROR(IF(RIGHT(VLOOKUP($A195,csapatok!$A:$GR,CB$271,FALSE),5)="Csere",VLOOKUP(LEFT(VLOOKUP($A195,csapatok!$A:$GR,CB$271,FALSE),LEN(VLOOKUP($A195,csapatok!$A:$GR,CB$271,FALSE))-6),'csapat-ranglista'!$A:$CC,CB$272,FALSE)/8,VLOOKUP(VLOOKUP($A195,csapatok!$A:$GR,CB$271,FALSE),'csapat-ranglista'!$A:$CC,CB$272,FALSE)/4),0)</f>
        <v>0</v>
      </c>
      <c r="CC195" s="226">
        <f>IFERROR(IF(RIGHT(VLOOKUP($A195,csapatok!$A:$GR,CC$271,FALSE),5)="Csere",VLOOKUP(LEFT(VLOOKUP($A195,csapatok!$A:$GR,CC$271,FALSE),LEN(VLOOKUP($A195,csapatok!$A:$GR,CC$271,FALSE))-6),'csapat-ranglista'!$A:$CC,CC$272,FALSE)/8,VLOOKUP(VLOOKUP($A195,csapatok!$A:$GR,CC$271,FALSE),'csapat-ranglista'!$A:$CC,CC$272,FALSE)/4),0)</f>
        <v>0</v>
      </c>
      <c r="CD195" s="226">
        <f>IFERROR(IF(RIGHT(VLOOKUP($A195,csapatok!$A:$GR,CD$271,FALSE),5)="Csere",VLOOKUP(LEFT(VLOOKUP($A195,csapatok!$A:$GR,CD$271,FALSE),LEN(VLOOKUP($A195,csapatok!$A:$GR,CD$271,FALSE))-6),'csapat-ranglista'!$A:$CC,CD$272,FALSE)/8,VLOOKUP(VLOOKUP($A195,csapatok!$A:$GR,CD$271,FALSE),'csapat-ranglista'!$A:$CC,CD$272,FALSE)/4),0)</f>
        <v>0</v>
      </c>
      <c r="CE195" s="226">
        <f>IFERROR(IF(RIGHT(VLOOKUP($A195,csapatok!$A:$GR,CE$271,FALSE),5)="Csere",VLOOKUP(LEFT(VLOOKUP($A195,csapatok!$A:$GR,CE$271,FALSE),LEN(VLOOKUP($A195,csapatok!$A:$GR,CE$271,FALSE))-6),'csapat-ranglista'!$A:$CC,CE$272,FALSE)/8,VLOOKUP(VLOOKUP($A195,csapatok!$A:$GR,CE$271,FALSE),'csapat-ranglista'!$A:$CC,CE$272,FALSE)/4),0)</f>
        <v>0</v>
      </c>
      <c r="CF195" s="226">
        <f>IFERROR(IF(RIGHT(VLOOKUP($A195,csapatok!$A:$GR,CF$271,FALSE),5)="Csere",VLOOKUP(LEFT(VLOOKUP($A195,csapatok!$A:$GR,CF$271,FALSE),LEN(VLOOKUP($A195,csapatok!$A:$GR,CF$271,FALSE))-6),'csapat-ranglista'!$A:$CC,CF$272,FALSE)/8,VLOOKUP(VLOOKUP($A195,csapatok!$A:$GR,CF$271,FALSE),'csapat-ranglista'!$A:$CC,CF$272,FALSE)/4),0)</f>
        <v>0</v>
      </c>
      <c r="CG195" s="226">
        <f>IFERROR(IF(RIGHT(VLOOKUP($A195,csapatok!$A:$GR,CG$271,FALSE),5)="Csere",VLOOKUP(LEFT(VLOOKUP($A195,csapatok!$A:$GR,CG$271,FALSE),LEN(VLOOKUP($A195,csapatok!$A:$GR,CG$271,FALSE))-6),'csapat-ranglista'!$A:$CC,CG$272,FALSE)/8,VLOOKUP(VLOOKUP($A195,csapatok!$A:$GR,CG$271,FALSE),'csapat-ranglista'!$A:$CC,CG$272,FALSE)/4),0)</f>
        <v>0</v>
      </c>
      <c r="CH195" s="226">
        <f>IFERROR(IF(RIGHT(VLOOKUP($A195,csapatok!$A:$GR,CH$271,FALSE),5)="Csere",VLOOKUP(LEFT(VLOOKUP($A195,csapatok!$A:$GR,CH$271,FALSE),LEN(VLOOKUP($A195,csapatok!$A:$GR,CH$271,FALSE))-6),'csapat-ranglista'!$A:$CC,CH$272,FALSE)/8,VLOOKUP(VLOOKUP($A195,csapatok!$A:$GR,CH$271,FALSE),'csapat-ranglista'!$A:$CC,CH$272,FALSE)/4),0)</f>
        <v>0</v>
      </c>
      <c r="CI195" s="226">
        <f>IFERROR(IF(RIGHT(VLOOKUP($A195,csapatok!$A:$GR,CI$271,FALSE),5)="Csere",VLOOKUP(LEFT(VLOOKUP($A195,csapatok!$A:$GR,CI$271,FALSE),LEN(VLOOKUP($A195,csapatok!$A:$GR,CI$271,FALSE))-6),'csapat-ranglista'!$A:$CC,CI$272,FALSE)/8,VLOOKUP(VLOOKUP($A195,csapatok!$A:$GR,CI$271,FALSE),'csapat-ranglista'!$A:$CC,CI$272,FALSE)/4),0)</f>
        <v>0</v>
      </c>
      <c r="CJ195" s="227">
        <f>versenyek!$IQ$11*IFERROR(VLOOKUP(VLOOKUP($A195,versenyek!IP:IR,3,FALSE),szabalyok!$A$16:$B$23,2,FALSE)/4,0)</f>
        <v>0</v>
      </c>
      <c r="CK195" s="227">
        <f>versenyek!$IT$11*IFERROR(VLOOKUP(VLOOKUP($A195,versenyek!IS:IU,3,FALSE),szabalyok!$A$16:$B$23,2,FALSE)/4,0)</f>
        <v>0</v>
      </c>
      <c r="CL195" s="226"/>
      <c r="CM195" s="250">
        <f t="shared" ref="CM195:CM249" si="9">SUM(BF195:CL195)</f>
        <v>0</v>
      </c>
    </row>
    <row r="196" spans="1:91">
      <c r="A196" s="32" t="s">
        <v>345</v>
      </c>
      <c r="B196" s="132"/>
      <c r="C196" s="133" t="str">
        <f>IF(B196=0,"",IF(B196&lt;$C$1,"felnőtt","ifi"))</f>
        <v/>
      </c>
      <c r="D196" s="32" t="s">
        <v>101</v>
      </c>
      <c r="E196" s="47"/>
      <c r="F196" s="32">
        <v>0</v>
      </c>
      <c r="G196" s="32">
        <v>0</v>
      </c>
      <c r="H196" s="32">
        <v>0</v>
      </c>
      <c r="I196" s="32">
        <v>0</v>
      </c>
      <c r="J196" s="32">
        <v>0</v>
      </c>
      <c r="K196" s="32">
        <v>0</v>
      </c>
      <c r="L196" s="32">
        <v>0</v>
      </c>
      <c r="M196" s="32">
        <v>0</v>
      </c>
      <c r="N196" s="32">
        <v>0</v>
      </c>
      <c r="O196" s="32">
        <v>0</v>
      </c>
      <c r="P196" s="32">
        <v>0</v>
      </c>
      <c r="Q196" s="32">
        <v>0</v>
      </c>
      <c r="R196" s="32">
        <v>1.1711798507367186</v>
      </c>
      <c r="S196" s="32">
        <v>0</v>
      </c>
      <c r="T196" s="32">
        <v>0</v>
      </c>
      <c r="U196" s="32">
        <v>0</v>
      </c>
      <c r="V196" s="32">
        <v>0</v>
      </c>
      <c r="W196" s="32">
        <v>0</v>
      </c>
      <c r="X196" s="32">
        <f>IFERROR(IF(RIGHT(VLOOKUP($A196,csapatok!$A:$BL,X$271,FALSE),5)="Csere",VLOOKUP(LEFT(VLOOKUP($A196,csapatok!$A:$BL,X$271,FALSE),LEN(VLOOKUP($A196,csapatok!$A:$BL,X$271,FALSE))-6),'csapat-ranglista'!$A:$CC,X$272,FALSE)/8,VLOOKUP(VLOOKUP($A196,csapatok!$A:$BL,X$271,FALSE),'csapat-ranglista'!$A:$CC,X$272,FALSE)/4),0)</f>
        <v>0</v>
      </c>
      <c r="Y196" s="32">
        <f>IFERROR(IF(RIGHT(VLOOKUP($A196,csapatok!$A:$BL,Y$271,FALSE),5)="Csere",VLOOKUP(LEFT(VLOOKUP($A196,csapatok!$A:$BL,Y$271,FALSE),LEN(VLOOKUP($A196,csapatok!$A:$BL,Y$271,FALSE))-6),'csapat-ranglista'!$A:$CC,Y$272,FALSE)/8,VLOOKUP(VLOOKUP($A196,csapatok!$A:$BL,Y$271,FALSE),'csapat-ranglista'!$A:$CC,Y$272,FALSE)/4),0)</f>
        <v>0</v>
      </c>
      <c r="Z196" s="32">
        <f>IFERROR(IF(RIGHT(VLOOKUP($A196,csapatok!$A:$BL,Z$271,FALSE),5)="Csere",VLOOKUP(LEFT(VLOOKUP($A196,csapatok!$A:$BL,Z$271,FALSE),LEN(VLOOKUP($A196,csapatok!$A:$BL,Z$271,FALSE))-6),'csapat-ranglista'!$A:$CC,Z$272,FALSE)/8,VLOOKUP(VLOOKUP($A196,csapatok!$A:$BL,Z$271,FALSE),'csapat-ranglista'!$A:$CC,Z$272,FALSE)/4),0)</f>
        <v>0</v>
      </c>
      <c r="AA196" s="32">
        <f>IFERROR(IF(RIGHT(VLOOKUP($A196,csapatok!$A:$BL,AA$271,FALSE),5)="Csere",VLOOKUP(LEFT(VLOOKUP($A196,csapatok!$A:$BL,AA$271,FALSE),LEN(VLOOKUP($A196,csapatok!$A:$BL,AA$271,FALSE))-6),'csapat-ranglista'!$A:$CC,AA$272,FALSE)/8,VLOOKUP(VLOOKUP($A196,csapatok!$A:$BL,AA$271,FALSE),'csapat-ranglista'!$A:$CC,AA$272,FALSE)/4),0)</f>
        <v>0</v>
      </c>
      <c r="AB196" s="226">
        <f>IFERROR(IF(RIGHT(VLOOKUP($A196,csapatok!$A:$BL,AB$271,FALSE),5)="Csere",VLOOKUP(LEFT(VLOOKUP($A196,csapatok!$A:$BL,AB$271,FALSE),LEN(VLOOKUP($A196,csapatok!$A:$BL,AB$271,FALSE))-6),'csapat-ranglista'!$A:$CC,AB$272,FALSE)/8,VLOOKUP(VLOOKUP($A196,csapatok!$A:$BL,AB$271,FALSE),'csapat-ranglista'!$A:$CC,AB$272,FALSE)/4),0)</f>
        <v>0</v>
      </c>
      <c r="AC196" s="226">
        <f>IFERROR(IF(RIGHT(VLOOKUP($A196,csapatok!$A:$BL,AC$271,FALSE),5)="Csere",VLOOKUP(LEFT(VLOOKUP($A196,csapatok!$A:$BL,AC$271,FALSE),LEN(VLOOKUP($A196,csapatok!$A:$BL,AC$271,FALSE))-6),'csapat-ranglista'!$A:$CC,AC$272,FALSE)/8,VLOOKUP(VLOOKUP($A196,csapatok!$A:$BL,AC$271,FALSE),'csapat-ranglista'!$A:$CC,AC$272,FALSE)/4),0)</f>
        <v>0</v>
      </c>
      <c r="AD196" s="226">
        <f>IFERROR(IF(RIGHT(VLOOKUP($A196,csapatok!$A:$BL,AD$271,FALSE),5)="Csere",VLOOKUP(LEFT(VLOOKUP($A196,csapatok!$A:$BL,AD$271,FALSE),LEN(VLOOKUP($A196,csapatok!$A:$BL,AD$271,FALSE))-6),'csapat-ranglista'!$A:$CC,AD$272,FALSE)/8,VLOOKUP(VLOOKUP($A196,csapatok!$A:$BL,AD$271,FALSE),'csapat-ranglista'!$A:$CC,AD$272,FALSE)/4),0)</f>
        <v>0</v>
      </c>
      <c r="AE196" s="226">
        <f>IFERROR(IF(RIGHT(VLOOKUP($A196,csapatok!$A:$BL,AE$271,FALSE),5)="Csere",VLOOKUP(LEFT(VLOOKUP($A196,csapatok!$A:$BL,AE$271,FALSE),LEN(VLOOKUP($A196,csapatok!$A:$BL,AE$271,FALSE))-6),'csapat-ranglista'!$A:$CC,AE$272,FALSE)/8,VLOOKUP(VLOOKUP($A196,csapatok!$A:$BL,AE$271,FALSE),'csapat-ranglista'!$A:$CC,AE$272,FALSE)/4),0)</f>
        <v>0</v>
      </c>
      <c r="AF196" s="226">
        <f>IFERROR(IF(RIGHT(VLOOKUP($A196,csapatok!$A:$BL,AF$271,FALSE),5)="Csere",VLOOKUP(LEFT(VLOOKUP($A196,csapatok!$A:$BL,AF$271,FALSE),LEN(VLOOKUP($A196,csapatok!$A:$BL,AF$271,FALSE))-6),'csapat-ranglista'!$A:$CC,AF$272,FALSE)/8,VLOOKUP(VLOOKUP($A196,csapatok!$A:$BL,AF$271,FALSE),'csapat-ranglista'!$A:$CC,AF$272,FALSE)/4),0)</f>
        <v>0</v>
      </c>
      <c r="AG196" s="226">
        <f>IFERROR(IF(RIGHT(VLOOKUP($A196,csapatok!$A:$BL,AG$271,FALSE),5)="Csere",VLOOKUP(LEFT(VLOOKUP($A196,csapatok!$A:$BL,AG$271,FALSE),LEN(VLOOKUP($A196,csapatok!$A:$BL,AG$271,FALSE))-6),'csapat-ranglista'!$A:$CC,AG$272,FALSE)/8,VLOOKUP(VLOOKUP($A196,csapatok!$A:$BL,AG$271,FALSE),'csapat-ranglista'!$A:$CC,AG$272,FALSE)/4),0)</f>
        <v>0</v>
      </c>
      <c r="AH196" s="226">
        <f>IFERROR(IF(RIGHT(VLOOKUP($A196,csapatok!$A:$BL,AH$271,FALSE),5)="Csere",VLOOKUP(LEFT(VLOOKUP($A196,csapatok!$A:$BL,AH$271,FALSE),LEN(VLOOKUP($A196,csapatok!$A:$BL,AH$271,FALSE))-6),'csapat-ranglista'!$A:$CC,AH$272,FALSE)/8,VLOOKUP(VLOOKUP($A196,csapatok!$A:$BL,AH$271,FALSE),'csapat-ranglista'!$A:$CC,AH$272,FALSE)/4),0)</f>
        <v>0</v>
      </c>
      <c r="AI196" s="226">
        <f>IFERROR(IF(RIGHT(VLOOKUP($A196,csapatok!$A:$BL,AI$271,FALSE),5)="Csere",VLOOKUP(LEFT(VLOOKUP($A196,csapatok!$A:$BL,AI$271,FALSE),LEN(VLOOKUP($A196,csapatok!$A:$BL,AI$271,FALSE))-6),'csapat-ranglista'!$A:$CC,AI$272,FALSE)/8,VLOOKUP(VLOOKUP($A196,csapatok!$A:$BL,AI$271,FALSE),'csapat-ranglista'!$A:$CC,AI$272,FALSE)/4),0)</f>
        <v>0</v>
      </c>
      <c r="AJ196" s="226">
        <f>IFERROR(IF(RIGHT(VLOOKUP($A196,csapatok!$A:$BL,AJ$271,FALSE),5)="Csere",VLOOKUP(LEFT(VLOOKUP($A196,csapatok!$A:$BL,AJ$271,FALSE),LEN(VLOOKUP($A196,csapatok!$A:$BL,AJ$271,FALSE))-6),'csapat-ranglista'!$A:$CC,AJ$272,FALSE)/8,VLOOKUP(VLOOKUP($A196,csapatok!$A:$BL,AJ$271,FALSE),'csapat-ranglista'!$A:$CC,AJ$272,FALSE)/2),0)</f>
        <v>0</v>
      </c>
      <c r="AK196" s="226">
        <f>IFERROR(IF(RIGHT(VLOOKUP($A196,csapatok!$A:$CN,AK$271,FALSE),5)="Csere",VLOOKUP(LEFT(VLOOKUP($A196,csapatok!$A:$CN,AK$271,FALSE),LEN(VLOOKUP($A196,csapatok!$A:$CN,AK$271,FALSE))-6),'csapat-ranglista'!$A:$CC,AK$272,FALSE)/8,VLOOKUP(VLOOKUP($A196,csapatok!$A:$CN,AK$271,FALSE),'csapat-ranglista'!$A:$CC,AK$272,FALSE)/4),0)</f>
        <v>0</v>
      </c>
      <c r="AL196" s="226">
        <f>IFERROR(IF(RIGHT(VLOOKUP($A196,csapatok!$A:$CN,AL$271,FALSE),5)="Csere",VLOOKUP(LEFT(VLOOKUP($A196,csapatok!$A:$CN,AL$271,FALSE),LEN(VLOOKUP($A196,csapatok!$A:$CN,AL$271,FALSE))-6),'csapat-ranglista'!$A:$CC,AL$272,FALSE)/8,VLOOKUP(VLOOKUP($A196,csapatok!$A:$CN,AL$271,FALSE),'csapat-ranglista'!$A:$CC,AL$272,FALSE)/4),0)</f>
        <v>0</v>
      </c>
      <c r="AM196" s="226">
        <f>IFERROR(IF(RIGHT(VLOOKUP($A196,csapatok!$A:$CN,AM$271,FALSE),5)="Csere",VLOOKUP(LEFT(VLOOKUP($A196,csapatok!$A:$CN,AM$271,FALSE),LEN(VLOOKUP($A196,csapatok!$A:$CN,AM$271,FALSE))-6),'csapat-ranglista'!$A:$CC,AM$272,FALSE)/8,VLOOKUP(VLOOKUP($A196,csapatok!$A:$CN,AM$271,FALSE),'csapat-ranglista'!$A:$CC,AM$272,FALSE)/4),0)</f>
        <v>0</v>
      </c>
      <c r="AN196" s="226">
        <f>IFERROR(IF(RIGHT(VLOOKUP($A196,csapatok!$A:$CN,AN$271,FALSE),5)="Csere",VLOOKUP(LEFT(VLOOKUP($A196,csapatok!$A:$CN,AN$271,FALSE),LEN(VLOOKUP($A196,csapatok!$A:$CN,AN$271,FALSE))-6),'csapat-ranglista'!$A:$CC,AN$272,FALSE)/8,VLOOKUP(VLOOKUP($A196,csapatok!$A:$CN,AN$271,FALSE),'csapat-ranglista'!$A:$CC,AN$272,FALSE)/4),0)</f>
        <v>0</v>
      </c>
      <c r="AO196" s="226">
        <f>IFERROR(IF(RIGHT(VLOOKUP($A196,csapatok!$A:$CN,AO$271,FALSE),5)="Csere",VLOOKUP(LEFT(VLOOKUP($A196,csapatok!$A:$CN,AO$271,FALSE),LEN(VLOOKUP($A196,csapatok!$A:$CN,AO$271,FALSE))-6),'csapat-ranglista'!$A:$CC,AO$272,FALSE)/8,VLOOKUP(VLOOKUP($A196,csapatok!$A:$CN,AO$271,FALSE),'csapat-ranglista'!$A:$CC,AO$272,FALSE)/4),0)</f>
        <v>0</v>
      </c>
      <c r="AP196" s="226">
        <f>IFERROR(IF(RIGHT(VLOOKUP($A196,csapatok!$A:$CN,AP$271,FALSE),5)="Csere",VLOOKUP(LEFT(VLOOKUP($A196,csapatok!$A:$CN,AP$271,FALSE),LEN(VLOOKUP($A196,csapatok!$A:$CN,AP$271,FALSE))-6),'csapat-ranglista'!$A:$CC,AP$272,FALSE)/8,VLOOKUP(VLOOKUP($A196,csapatok!$A:$CN,AP$271,FALSE),'csapat-ranglista'!$A:$CC,AP$272,FALSE)/4),0)</f>
        <v>0</v>
      </c>
      <c r="AQ196" s="226">
        <f>IFERROR(IF(RIGHT(VLOOKUP($A196,csapatok!$A:$CN,AQ$271,FALSE),5)="Csere",VLOOKUP(LEFT(VLOOKUP($A196,csapatok!$A:$CN,AQ$271,FALSE),LEN(VLOOKUP($A196,csapatok!$A:$CN,AQ$271,FALSE))-6),'csapat-ranglista'!$A:$CC,AQ$272,FALSE)/8,VLOOKUP(VLOOKUP($A196,csapatok!$A:$CN,AQ$271,FALSE),'csapat-ranglista'!$A:$CC,AQ$272,FALSE)/4),0)</f>
        <v>0</v>
      </c>
      <c r="AR196" s="226">
        <f>IFERROR(IF(RIGHT(VLOOKUP($A196,csapatok!$A:$CN,AR$271,FALSE),5)="Csere",VLOOKUP(LEFT(VLOOKUP($A196,csapatok!$A:$CN,AR$271,FALSE),LEN(VLOOKUP($A196,csapatok!$A:$CN,AR$271,FALSE))-6),'csapat-ranglista'!$A:$CC,AR$272,FALSE)/8,VLOOKUP(VLOOKUP($A196,csapatok!$A:$CN,AR$271,FALSE),'csapat-ranglista'!$A:$CC,AR$272,FALSE)/4),0)</f>
        <v>0</v>
      </c>
      <c r="AS196" s="226">
        <f>IFERROR(IF(RIGHT(VLOOKUP($A196,csapatok!$A:$CN,AS$271,FALSE),5)="Csere",VLOOKUP(LEFT(VLOOKUP($A196,csapatok!$A:$CN,AS$271,FALSE),LEN(VLOOKUP($A196,csapatok!$A:$CN,AS$271,FALSE))-6),'csapat-ranglista'!$A:$CC,AS$272,FALSE)/8,VLOOKUP(VLOOKUP($A196,csapatok!$A:$CN,AS$271,FALSE),'csapat-ranglista'!$A:$CC,AS$272,FALSE)/4),0)</f>
        <v>0</v>
      </c>
      <c r="AT196" s="226">
        <f>IFERROR(IF(RIGHT(VLOOKUP($A196,csapatok!$A:$CN,AT$271,FALSE),5)="Csere",VLOOKUP(LEFT(VLOOKUP($A196,csapatok!$A:$CN,AT$271,FALSE),LEN(VLOOKUP($A196,csapatok!$A:$CN,AT$271,FALSE))-6),'csapat-ranglista'!$A:$CC,AT$272,FALSE)/8,VLOOKUP(VLOOKUP($A196,csapatok!$A:$CN,AT$271,FALSE),'csapat-ranglista'!$A:$CC,AT$272,FALSE)/4),0)</f>
        <v>0</v>
      </c>
      <c r="AU196" s="226">
        <f>IFERROR(IF(RIGHT(VLOOKUP($A196,csapatok!$A:$CN,AU$271,FALSE),5)="Csere",VLOOKUP(LEFT(VLOOKUP($A196,csapatok!$A:$CN,AU$271,FALSE),LEN(VLOOKUP($A196,csapatok!$A:$CN,AU$271,FALSE))-6),'csapat-ranglista'!$A:$CC,AU$272,FALSE)/8,VLOOKUP(VLOOKUP($A196,csapatok!$A:$CN,AU$271,FALSE),'csapat-ranglista'!$A:$CC,AU$272,FALSE)/4),0)</f>
        <v>0</v>
      </c>
      <c r="AV196" s="226">
        <f>IFERROR(IF(RIGHT(VLOOKUP($A196,csapatok!$A:$CN,AV$271,FALSE),5)="Csere",VLOOKUP(LEFT(VLOOKUP($A196,csapatok!$A:$CN,AV$271,FALSE),LEN(VLOOKUP($A196,csapatok!$A:$CN,AV$271,FALSE))-6),'csapat-ranglista'!$A:$CC,AV$272,FALSE)/8,VLOOKUP(VLOOKUP($A196,csapatok!$A:$CN,AV$271,FALSE),'csapat-ranglista'!$A:$CC,AV$272,FALSE)/4),0)</f>
        <v>0</v>
      </c>
      <c r="AW196" s="226">
        <f>IFERROR(IF(RIGHT(VLOOKUP($A196,csapatok!$A:$CN,AW$271,FALSE),5)="Csere",VLOOKUP(LEFT(VLOOKUP($A196,csapatok!$A:$CN,AW$271,FALSE),LEN(VLOOKUP($A196,csapatok!$A:$CN,AW$271,FALSE))-6),'csapat-ranglista'!$A:$CC,AW$272,FALSE)/8,VLOOKUP(VLOOKUP($A196,csapatok!$A:$CN,AW$271,FALSE),'csapat-ranglista'!$A:$CC,AW$272,FALSE)/4),0)</f>
        <v>0</v>
      </c>
      <c r="AX196" s="226">
        <f>IFERROR(IF(RIGHT(VLOOKUP($A196,csapatok!$A:$CN,AX$271,FALSE),5)="Csere",VLOOKUP(LEFT(VLOOKUP($A196,csapatok!$A:$CN,AX$271,FALSE),LEN(VLOOKUP($A196,csapatok!$A:$CN,AX$271,FALSE))-6),'csapat-ranglista'!$A:$CC,AX$272,FALSE)/8,VLOOKUP(VLOOKUP($A196,csapatok!$A:$CN,AX$271,FALSE),'csapat-ranglista'!$A:$CC,AX$272,FALSE)/4),0)</f>
        <v>0</v>
      </c>
      <c r="AY196" s="226">
        <f>IFERROR(IF(RIGHT(VLOOKUP($A196,csapatok!$A:$GR,AY$271,FALSE),5)="Csere",VLOOKUP(LEFT(VLOOKUP($A196,csapatok!$A:$GR,AY$271,FALSE),LEN(VLOOKUP($A196,csapatok!$A:$GR,AY$271,FALSE))-6),'csapat-ranglista'!$A:$CC,AY$272,FALSE)/8,VLOOKUP(VLOOKUP($A196,csapatok!$A:$GR,AY$271,FALSE),'csapat-ranglista'!$A:$CC,AY$272,FALSE)/4),0)</f>
        <v>0</v>
      </c>
      <c r="AZ196" s="226">
        <f>IFERROR(IF(RIGHT(VLOOKUP($A196,csapatok!$A:$GR,AZ$271,FALSE),5)="Csere",VLOOKUP(LEFT(VLOOKUP($A196,csapatok!$A:$GR,AZ$271,FALSE),LEN(VLOOKUP($A196,csapatok!$A:$GR,AZ$271,FALSE))-6),'csapat-ranglista'!$A:$CC,AZ$272,FALSE)/8,VLOOKUP(VLOOKUP($A196,csapatok!$A:$GR,AZ$271,FALSE),'csapat-ranglista'!$A:$CC,AZ$272,FALSE)/4),0)</f>
        <v>0</v>
      </c>
      <c r="BA196" s="226">
        <f>IFERROR(IF(RIGHT(VLOOKUP($A196,csapatok!$A:$GR,BA$271,FALSE),5)="Csere",VLOOKUP(LEFT(VLOOKUP($A196,csapatok!$A:$GR,BA$271,FALSE),LEN(VLOOKUP($A196,csapatok!$A:$GR,BA$271,FALSE))-6),'csapat-ranglista'!$A:$CC,BA$272,FALSE)/8,VLOOKUP(VLOOKUP($A196,csapatok!$A:$GR,BA$271,FALSE),'csapat-ranglista'!$A:$CC,BA$272,FALSE)/4),0)</f>
        <v>0</v>
      </c>
      <c r="BB196" s="226">
        <f>IFERROR(IF(RIGHT(VLOOKUP($A196,csapatok!$A:$GR,BB$271,FALSE),5)="Csere",VLOOKUP(LEFT(VLOOKUP($A196,csapatok!$A:$GR,BB$271,FALSE),LEN(VLOOKUP($A196,csapatok!$A:$GR,BB$271,FALSE))-6),'csapat-ranglista'!$A:$CC,BB$272,FALSE)/8,VLOOKUP(VLOOKUP($A196,csapatok!$A:$GR,BB$271,FALSE),'csapat-ranglista'!$A:$CC,BB$272,FALSE)/4),0)</f>
        <v>0</v>
      </c>
      <c r="BC196" s="227">
        <f>versenyek!$ES$11*IFERROR(VLOOKUP(VLOOKUP($A196,versenyek!ER:ET,3,FALSE),szabalyok!$A$16:$B$23,2,FALSE)/4,0)</f>
        <v>0</v>
      </c>
      <c r="BD196" s="227">
        <f>versenyek!$EV$11*IFERROR(VLOOKUP(VLOOKUP($A196,versenyek!EU:EW,3,FALSE),szabalyok!$A$16:$B$23,2,FALSE)/4,0)</f>
        <v>0</v>
      </c>
      <c r="BE196" s="226">
        <f>IFERROR(IF(RIGHT(VLOOKUP($A196,csapatok!$A:$GR,BE$271,FALSE),5)="Csere",VLOOKUP(LEFT(VLOOKUP($A196,csapatok!$A:$GR,BE$271,FALSE),LEN(VLOOKUP($A196,csapatok!$A:$GR,BE$271,FALSE))-6),'csapat-ranglista'!$A:$CC,BE$272,FALSE)/8,VLOOKUP(VLOOKUP($A196,csapatok!$A:$GR,BE$271,FALSE),'csapat-ranglista'!$A:$CC,BE$272,FALSE)/4),0)</f>
        <v>0</v>
      </c>
      <c r="BF196" s="226">
        <f>IFERROR(IF(RIGHT(VLOOKUP($A196,csapatok!$A:$GR,BF$271,FALSE),5)="Csere",VLOOKUP(LEFT(VLOOKUP($A196,csapatok!$A:$GR,BF$271,FALSE),LEN(VLOOKUP($A196,csapatok!$A:$GR,BF$271,FALSE))-6),'csapat-ranglista'!$A:$CC,BF$272,FALSE)/8,VLOOKUP(VLOOKUP($A196,csapatok!$A:$GR,BF$271,FALSE),'csapat-ranglista'!$A:$CC,BF$272,FALSE)/4),0)</f>
        <v>0</v>
      </c>
      <c r="BG196" s="226">
        <f>IFERROR(IF(RIGHT(VLOOKUP($A196,csapatok!$A:$GR,BG$271,FALSE),5)="Csere",VLOOKUP(LEFT(VLOOKUP($A196,csapatok!$A:$GR,BG$271,FALSE),LEN(VLOOKUP($A196,csapatok!$A:$GR,BG$271,FALSE))-6),'csapat-ranglista'!$A:$CC,BG$272,FALSE)/8,VLOOKUP(VLOOKUP($A196,csapatok!$A:$GR,BG$271,FALSE),'csapat-ranglista'!$A:$CC,BG$272,FALSE)/4),0)</f>
        <v>0</v>
      </c>
      <c r="BH196" s="226">
        <f>IFERROR(IF(RIGHT(VLOOKUP($A196,csapatok!$A:$GR,BH$271,FALSE),5)="Csere",VLOOKUP(LEFT(VLOOKUP($A196,csapatok!$A:$GR,BH$271,FALSE),LEN(VLOOKUP($A196,csapatok!$A:$GR,BH$271,FALSE))-6),'csapat-ranglista'!$A:$CC,BH$272,FALSE)/8,VLOOKUP(VLOOKUP($A196,csapatok!$A:$GR,BH$271,FALSE),'csapat-ranglista'!$A:$CC,BH$272,FALSE)/4),0)</f>
        <v>0</v>
      </c>
      <c r="BI196" s="226">
        <f>IFERROR(IF(RIGHT(VLOOKUP($A196,csapatok!$A:$GR,BI$271,FALSE),5)="Csere",VLOOKUP(LEFT(VLOOKUP($A196,csapatok!$A:$GR,BI$271,FALSE),LEN(VLOOKUP($A196,csapatok!$A:$GR,BI$271,FALSE))-6),'csapat-ranglista'!$A:$CC,BI$272,FALSE)/8,VLOOKUP(VLOOKUP($A196,csapatok!$A:$GR,BI$271,FALSE),'csapat-ranglista'!$A:$CC,BI$272,FALSE)/4),0)</f>
        <v>0</v>
      </c>
      <c r="BJ196" s="226">
        <f>IFERROR(IF(RIGHT(VLOOKUP($A196,csapatok!$A:$GR,BJ$271,FALSE),5)="Csere",VLOOKUP(LEFT(VLOOKUP($A196,csapatok!$A:$GR,BJ$271,FALSE),LEN(VLOOKUP($A196,csapatok!$A:$GR,BJ$271,FALSE))-6),'csapat-ranglista'!$A:$CC,BJ$272,FALSE)/8,VLOOKUP(VLOOKUP($A196,csapatok!$A:$GR,BJ$271,FALSE),'csapat-ranglista'!$A:$CC,BJ$272,FALSE)/4),0)</f>
        <v>0</v>
      </c>
      <c r="BK196" s="226">
        <f>IFERROR(IF(RIGHT(VLOOKUP($A196,csapatok!$A:$GR,BK$271,FALSE),5)="Csere",VLOOKUP(LEFT(VLOOKUP($A196,csapatok!$A:$GR,BK$271,FALSE),LEN(VLOOKUP($A196,csapatok!$A:$GR,BK$271,FALSE))-6),'csapat-ranglista'!$A:$CC,BK$272,FALSE)/8,VLOOKUP(VLOOKUP($A196,csapatok!$A:$GR,BK$271,FALSE),'csapat-ranglista'!$A:$CC,BK$272,FALSE)/4),0)</f>
        <v>0</v>
      </c>
      <c r="BL196" s="226">
        <f>IFERROR(IF(RIGHT(VLOOKUP($A196,csapatok!$A:$GR,BL$271,FALSE),5)="Csere",VLOOKUP(LEFT(VLOOKUP($A196,csapatok!$A:$GR,BL$271,FALSE),LEN(VLOOKUP($A196,csapatok!$A:$GR,BL$271,FALSE))-6),'csapat-ranglista'!$A:$CC,BL$272,FALSE)/8,VLOOKUP(VLOOKUP($A196,csapatok!$A:$GR,BL$271,FALSE),'csapat-ranglista'!$A:$CC,BL$272,FALSE)/4),0)</f>
        <v>0</v>
      </c>
      <c r="BM196" s="226">
        <f>IFERROR(IF(RIGHT(VLOOKUP($A196,csapatok!$A:$GR,BM$271,FALSE),5)="Csere",VLOOKUP(LEFT(VLOOKUP($A196,csapatok!$A:$GR,BM$271,FALSE),LEN(VLOOKUP($A196,csapatok!$A:$GR,BM$271,FALSE))-6),'csapat-ranglista'!$A:$CC,BM$272,FALSE)/8,VLOOKUP(VLOOKUP($A196,csapatok!$A:$GR,BM$271,FALSE),'csapat-ranglista'!$A:$CC,BM$272,FALSE)/4),0)</f>
        <v>0</v>
      </c>
      <c r="BN196" s="226">
        <f>IFERROR(IF(RIGHT(VLOOKUP($A196,csapatok!$A:$GR,BN$271,FALSE),5)="Csere",VLOOKUP(LEFT(VLOOKUP($A196,csapatok!$A:$GR,BN$271,FALSE),LEN(VLOOKUP($A196,csapatok!$A:$GR,BN$271,FALSE))-6),'csapat-ranglista'!$A:$CC,BN$272,FALSE)/8,VLOOKUP(VLOOKUP($A196,csapatok!$A:$GR,BN$271,FALSE),'csapat-ranglista'!$A:$CC,BN$272,FALSE)/4),0)</f>
        <v>0</v>
      </c>
      <c r="BO196" s="226">
        <f>IFERROR(IF(RIGHT(VLOOKUP($A196,csapatok!$A:$GR,BO$271,FALSE),5)="Csere",VLOOKUP(LEFT(VLOOKUP($A196,csapatok!$A:$GR,BO$271,FALSE),LEN(VLOOKUP($A196,csapatok!$A:$GR,BO$271,FALSE))-6),'csapat-ranglista'!$A:$CC,BO$272,FALSE)/8,VLOOKUP(VLOOKUP($A196,csapatok!$A:$GR,BO$271,FALSE),'csapat-ranglista'!$A:$CC,BO$272,FALSE)/4),0)</f>
        <v>0</v>
      </c>
      <c r="BP196" s="226">
        <f>IFERROR(IF(RIGHT(VLOOKUP($A196,csapatok!$A:$GR,BP$271,FALSE),5)="Csere",VLOOKUP(LEFT(VLOOKUP($A196,csapatok!$A:$GR,BP$271,FALSE),LEN(VLOOKUP($A196,csapatok!$A:$GR,BP$271,FALSE))-6),'csapat-ranglista'!$A:$CC,BP$272,FALSE)/8,VLOOKUP(VLOOKUP($A196,csapatok!$A:$GR,BP$271,FALSE),'csapat-ranglista'!$A:$CC,BP$272,FALSE)/4),0)</f>
        <v>0</v>
      </c>
      <c r="BQ196" s="226">
        <f>IFERROR(IF(RIGHT(VLOOKUP($A196,csapatok!$A:$GR,BQ$271,FALSE),5)="Csere",VLOOKUP(LEFT(VLOOKUP($A196,csapatok!$A:$GR,BQ$271,FALSE),LEN(VLOOKUP($A196,csapatok!$A:$GR,BQ$271,FALSE))-6),'csapat-ranglista'!$A:$CC,BQ$272,FALSE)/8,VLOOKUP(VLOOKUP($A196,csapatok!$A:$GR,BQ$271,FALSE),'csapat-ranglista'!$A:$CC,BQ$272,FALSE)/4),0)</f>
        <v>0</v>
      </c>
      <c r="BR196" s="226">
        <f>IFERROR(IF(RIGHT(VLOOKUP($A196,csapatok!$A:$GR,BR$271,FALSE),5)="Csere",VLOOKUP(LEFT(VLOOKUP($A196,csapatok!$A:$GR,BR$271,FALSE),LEN(VLOOKUP($A196,csapatok!$A:$GR,BR$271,FALSE))-6),'csapat-ranglista'!$A:$CC,BR$272,FALSE)/8,VLOOKUP(VLOOKUP($A196,csapatok!$A:$GR,BR$271,FALSE),'csapat-ranglista'!$A:$CC,BR$272,FALSE)/4),0)</f>
        <v>0</v>
      </c>
      <c r="BS196" s="226">
        <f>IFERROR(IF(RIGHT(VLOOKUP($A196,csapatok!$A:$GR,BS$271,FALSE),5)="Csere",VLOOKUP(LEFT(VLOOKUP($A196,csapatok!$A:$GR,BS$271,FALSE),LEN(VLOOKUP($A196,csapatok!$A:$GR,BS$271,FALSE))-6),'csapat-ranglista'!$A:$CC,BS$272,FALSE)/8,VLOOKUP(VLOOKUP($A196,csapatok!$A:$GR,BS$271,FALSE),'csapat-ranglista'!$A:$CC,BS$272,FALSE)/4),0)</f>
        <v>0</v>
      </c>
      <c r="BT196" s="226">
        <f>IFERROR(IF(RIGHT(VLOOKUP($A196,csapatok!$A:$GR,BT$271,FALSE),5)="Csere",VLOOKUP(LEFT(VLOOKUP($A196,csapatok!$A:$GR,BT$271,FALSE),LEN(VLOOKUP($A196,csapatok!$A:$GR,BT$271,FALSE))-6),'csapat-ranglista'!$A:$CC,BT$272,FALSE)/8,VLOOKUP(VLOOKUP($A196,csapatok!$A:$GR,BT$271,FALSE),'csapat-ranglista'!$A:$CC,BT$272,FALSE)/4),0)</f>
        <v>0</v>
      </c>
      <c r="BU196" s="226">
        <f>IFERROR(IF(RIGHT(VLOOKUP($A196,csapatok!$A:$GR,BU$271,FALSE),5)="Csere",VLOOKUP(LEFT(VLOOKUP($A196,csapatok!$A:$GR,BU$271,FALSE),LEN(VLOOKUP($A196,csapatok!$A:$GR,BU$271,FALSE))-6),'csapat-ranglista'!$A:$CC,BU$272,FALSE)/8,VLOOKUP(VLOOKUP($A196,csapatok!$A:$GR,BU$271,FALSE),'csapat-ranglista'!$A:$CC,BU$272,FALSE)/4),0)</f>
        <v>0</v>
      </c>
      <c r="BV196" s="226">
        <f>IFERROR(IF(RIGHT(VLOOKUP($A196,csapatok!$A:$GR,BV$271,FALSE),5)="Csere",VLOOKUP(LEFT(VLOOKUP($A196,csapatok!$A:$GR,BV$271,FALSE),LEN(VLOOKUP($A196,csapatok!$A:$GR,BV$271,FALSE))-6),'csapat-ranglista'!$A:$CC,BV$272,FALSE)/8,VLOOKUP(VLOOKUP($A196,csapatok!$A:$GR,BV$271,FALSE),'csapat-ranglista'!$A:$CC,BV$272,FALSE)/4),0)</f>
        <v>0</v>
      </c>
      <c r="BW196" s="226">
        <f>IFERROR(IF(RIGHT(VLOOKUP($A196,csapatok!$A:$GR,BW$271,FALSE),5)="Csere",VLOOKUP(LEFT(VLOOKUP($A196,csapatok!$A:$GR,BW$271,FALSE),LEN(VLOOKUP($A196,csapatok!$A:$GR,BW$271,FALSE))-6),'csapat-ranglista'!$A:$CC,BW$272,FALSE)/8,VLOOKUP(VLOOKUP($A196,csapatok!$A:$GR,BW$271,FALSE),'csapat-ranglista'!$A:$CC,BW$272,FALSE)/4),0)</f>
        <v>0</v>
      </c>
      <c r="BX196" s="226">
        <f>IFERROR(IF(RIGHT(VLOOKUP($A196,csapatok!$A:$GR,BX$271,FALSE),5)="Csere",VLOOKUP(LEFT(VLOOKUP($A196,csapatok!$A:$GR,BX$271,FALSE),LEN(VLOOKUP($A196,csapatok!$A:$GR,BX$271,FALSE))-6),'csapat-ranglista'!$A:$CC,BX$272,FALSE)/8,VLOOKUP(VLOOKUP($A196,csapatok!$A:$GR,BX$271,FALSE),'csapat-ranglista'!$A:$CC,BX$272,FALSE)/4),0)</f>
        <v>0</v>
      </c>
      <c r="BY196" s="226">
        <f>IFERROR(IF(RIGHT(VLOOKUP($A196,csapatok!$A:$GR,BY$271,FALSE),5)="Csere",VLOOKUP(LEFT(VLOOKUP($A196,csapatok!$A:$GR,BY$271,FALSE),LEN(VLOOKUP($A196,csapatok!$A:$GR,BY$271,FALSE))-6),'csapat-ranglista'!$A:$CC,BY$272,FALSE)/8,VLOOKUP(VLOOKUP($A196,csapatok!$A:$GR,BY$271,FALSE),'csapat-ranglista'!$A:$CC,BY$272,FALSE)/4),0)</f>
        <v>0</v>
      </c>
      <c r="BZ196" s="226">
        <f>IFERROR(IF(RIGHT(VLOOKUP($A196,csapatok!$A:$GR,BZ$271,FALSE),5)="Csere",VLOOKUP(LEFT(VLOOKUP($A196,csapatok!$A:$GR,BZ$271,FALSE),LEN(VLOOKUP($A196,csapatok!$A:$GR,BZ$271,FALSE))-6),'csapat-ranglista'!$A:$CC,BZ$272,FALSE)/8,VLOOKUP(VLOOKUP($A196,csapatok!$A:$GR,BZ$271,FALSE),'csapat-ranglista'!$A:$CC,BZ$272,FALSE)/4),0)</f>
        <v>0</v>
      </c>
      <c r="CA196" s="226">
        <f>IFERROR(IF(RIGHT(VLOOKUP($A196,csapatok!$A:$GR,CA$271,FALSE),5)="Csere",VLOOKUP(LEFT(VLOOKUP($A196,csapatok!$A:$GR,CA$271,FALSE),LEN(VLOOKUP($A196,csapatok!$A:$GR,CA$271,FALSE))-6),'csapat-ranglista'!$A:$CC,CA$272,FALSE)/8,VLOOKUP(VLOOKUP($A196,csapatok!$A:$GR,CA$271,FALSE),'csapat-ranglista'!$A:$CC,CA$272,FALSE)/4),0)</f>
        <v>0</v>
      </c>
      <c r="CB196" s="226">
        <f>IFERROR(IF(RIGHT(VLOOKUP($A196,csapatok!$A:$GR,CB$271,FALSE),5)="Csere",VLOOKUP(LEFT(VLOOKUP($A196,csapatok!$A:$GR,CB$271,FALSE),LEN(VLOOKUP($A196,csapatok!$A:$GR,CB$271,FALSE))-6),'csapat-ranglista'!$A:$CC,CB$272,FALSE)/8,VLOOKUP(VLOOKUP($A196,csapatok!$A:$GR,CB$271,FALSE),'csapat-ranglista'!$A:$CC,CB$272,FALSE)/4),0)</f>
        <v>0</v>
      </c>
      <c r="CC196" s="226">
        <f>IFERROR(IF(RIGHT(VLOOKUP($A196,csapatok!$A:$GR,CC$271,FALSE),5)="Csere",VLOOKUP(LEFT(VLOOKUP($A196,csapatok!$A:$GR,CC$271,FALSE),LEN(VLOOKUP($A196,csapatok!$A:$GR,CC$271,FALSE))-6),'csapat-ranglista'!$A:$CC,CC$272,FALSE)/8,VLOOKUP(VLOOKUP($A196,csapatok!$A:$GR,CC$271,FALSE),'csapat-ranglista'!$A:$CC,CC$272,FALSE)/4),0)</f>
        <v>0</v>
      </c>
      <c r="CD196" s="226">
        <f>IFERROR(IF(RIGHT(VLOOKUP($A196,csapatok!$A:$GR,CD$271,FALSE),5)="Csere",VLOOKUP(LEFT(VLOOKUP($A196,csapatok!$A:$GR,CD$271,FALSE),LEN(VLOOKUP($A196,csapatok!$A:$GR,CD$271,FALSE))-6),'csapat-ranglista'!$A:$CC,CD$272,FALSE)/8,VLOOKUP(VLOOKUP($A196,csapatok!$A:$GR,CD$271,FALSE),'csapat-ranglista'!$A:$CC,CD$272,FALSE)/4),0)</f>
        <v>0</v>
      </c>
      <c r="CE196" s="226">
        <f>IFERROR(IF(RIGHT(VLOOKUP($A196,csapatok!$A:$GR,CE$271,FALSE),5)="Csere",VLOOKUP(LEFT(VLOOKUP($A196,csapatok!$A:$GR,CE$271,FALSE),LEN(VLOOKUP($A196,csapatok!$A:$GR,CE$271,FALSE))-6),'csapat-ranglista'!$A:$CC,CE$272,FALSE)/8,VLOOKUP(VLOOKUP($A196,csapatok!$A:$GR,CE$271,FALSE),'csapat-ranglista'!$A:$CC,CE$272,FALSE)/4),0)</f>
        <v>0</v>
      </c>
      <c r="CF196" s="226">
        <f>IFERROR(IF(RIGHT(VLOOKUP($A196,csapatok!$A:$GR,CF$271,FALSE),5)="Csere",VLOOKUP(LEFT(VLOOKUP($A196,csapatok!$A:$GR,CF$271,FALSE),LEN(VLOOKUP($A196,csapatok!$A:$GR,CF$271,FALSE))-6),'csapat-ranglista'!$A:$CC,CF$272,FALSE)/8,VLOOKUP(VLOOKUP($A196,csapatok!$A:$GR,CF$271,FALSE),'csapat-ranglista'!$A:$CC,CF$272,FALSE)/4),0)</f>
        <v>0</v>
      </c>
      <c r="CG196" s="226">
        <f>IFERROR(IF(RIGHT(VLOOKUP($A196,csapatok!$A:$GR,CG$271,FALSE),5)="Csere",VLOOKUP(LEFT(VLOOKUP($A196,csapatok!$A:$GR,CG$271,FALSE),LEN(VLOOKUP($A196,csapatok!$A:$GR,CG$271,FALSE))-6),'csapat-ranglista'!$A:$CC,CG$272,FALSE)/8,VLOOKUP(VLOOKUP($A196,csapatok!$A:$GR,CG$271,FALSE),'csapat-ranglista'!$A:$CC,CG$272,FALSE)/4),0)</f>
        <v>0</v>
      </c>
      <c r="CH196" s="226">
        <f>IFERROR(IF(RIGHT(VLOOKUP($A196,csapatok!$A:$GR,CH$271,FALSE),5)="Csere",VLOOKUP(LEFT(VLOOKUP($A196,csapatok!$A:$GR,CH$271,FALSE),LEN(VLOOKUP($A196,csapatok!$A:$GR,CH$271,FALSE))-6),'csapat-ranglista'!$A:$CC,CH$272,FALSE)/8,VLOOKUP(VLOOKUP($A196,csapatok!$A:$GR,CH$271,FALSE),'csapat-ranglista'!$A:$CC,CH$272,FALSE)/4),0)</f>
        <v>0</v>
      </c>
      <c r="CI196" s="226">
        <f>IFERROR(IF(RIGHT(VLOOKUP($A196,csapatok!$A:$GR,CI$271,FALSE),5)="Csere",VLOOKUP(LEFT(VLOOKUP($A196,csapatok!$A:$GR,CI$271,FALSE),LEN(VLOOKUP($A196,csapatok!$A:$GR,CI$271,FALSE))-6),'csapat-ranglista'!$A:$CC,CI$272,FALSE)/8,VLOOKUP(VLOOKUP($A196,csapatok!$A:$GR,CI$271,FALSE),'csapat-ranglista'!$A:$CC,CI$272,FALSE)/4),0)</f>
        <v>0</v>
      </c>
      <c r="CJ196" s="227">
        <f>versenyek!$IQ$11*IFERROR(VLOOKUP(VLOOKUP($A196,versenyek!IP:IR,3,FALSE),szabalyok!$A$16:$B$23,2,FALSE)/4,0)</f>
        <v>0</v>
      </c>
      <c r="CK196" s="227">
        <f>versenyek!$IT$11*IFERROR(VLOOKUP(VLOOKUP($A196,versenyek!IS:IU,3,FALSE),szabalyok!$A$16:$B$23,2,FALSE)/4,0)</f>
        <v>0</v>
      </c>
      <c r="CL196" s="226"/>
      <c r="CM196" s="250">
        <f t="shared" si="9"/>
        <v>0</v>
      </c>
    </row>
    <row r="197" spans="1:91">
      <c r="A197" s="32" t="s">
        <v>541</v>
      </c>
      <c r="B197" s="132"/>
      <c r="D197" s="32" t="s">
        <v>101</v>
      </c>
      <c r="E197" s="47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>
        <f>IFERROR(IF(RIGHT(VLOOKUP($A197,csapatok!$A:$BL,X$271,FALSE),5)="Csere",VLOOKUP(LEFT(VLOOKUP($A197,csapatok!$A:$BL,X$271,FALSE),LEN(VLOOKUP($A197,csapatok!$A:$BL,X$271,FALSE))-6),'csapat-ranglista'!$A:$CC,X$272,FALSE)/8,VLOOKUP(VLOOKUP($A197,csapatok!$A:$BL,X$271,FALSE),'csapat-ranglista'!$A:$CC,X$272,FALSE)/4),0)</f>
        <v>0</v>
      </c>
      <c r="Y197" s="32">
        <f>IFERROR(IF(RIGHT(VLOOKUP($A197,csapatok!$A:$BL,Y$271,FALSE),5)="Csere",VLOOKUP(LEFT(VLOOKUP($A197,csapatok!$A:$BL,Y$271,FALSE),LEN(VLOOKUP($A197,csapatok!$A:$BL,Y$271,FALSE))-6),'csapat-ranglista'!$A:$CC,Y$272,FALSE)/8,VLOOKUP(VLOOKUP($A197,csapatok!$A:$BL,Y$271,FALSE),'csapat-ranglista'!$A:$CC,Y$272,FALSE)/4),0)</f>
        <v>0</v>
      </c>
      <c r="Z197" s="32">
        <f>IFERROR(IF(RIGHT(VLOOKUP($A197,csapatok!$A:$BL,Z$271,FALSE),5)="Csere",VLOOKUP(LEFT(VLOOKUP($A197,csapatok!$A:$BL,Z$271,FALSE),LEN(VLOOKUP($A197,csapatok!$A:$BL,Z$271,FALSE))-6),'csapat-ranglista'!$A:$CC,Z$272,FALSE)/8,VLOOKUP(VLOOKUP($A197,csapatok!$A:$BL,Z$271,FALSE),'csapat-ranglista'!$A:$CC,Z$272,FALSE)/4),0)</f>
        <v>0</v>
      </c>
      <c r="AA197" s="32">
        <f>IFERROR(IF(RIGHT(VLOOKUP($A197,csapatok!$A:$BL,AA$271,FALSE),5)="Csere",VLOOKUP(LEFT(VLOOKUP($A197,csapatok!$A:$BL,AA$271,FALSE),LEN(VLOOKUP($A197,csapatok!$A:$BL,AA$271,FALSE))-6),'csapat-ranglista'!$A:$CC,AA$272,FALSE)/8,VLOOKUP(VLOOKUP($A197,csapatok!$A:$BL,AA$271,FALSE),'csapat-ranglista'!$A:$CC,AA$272,FALSE)/4),0)</f>
        <v>0</v>
      </c>
      <c r="AB197" s="226">
        <f>IFERROR(IF(RIGHT(VLOOKUP($A197,csapatok!$A:$BL,AB$271,FALSE),5)="Csere",VLOOKUP(LEFT(VLOOKUP($A197,csapatok!$A:$BL,AB$271,FALSE),LEN(VLOOKUP($A197,csapatok!$A:$BL,AB$271,FALSE))-6),'csapat-ranglista'!$A:$CC,AB$272,FALSE)/8,VLOOKUP(VLOOKUP($A197,csapatok!$A:$BL,AB$271,FALSE),'csapat-ranglista'!$A:$CC,AB$272,FALSE)/4),0)</f>
        <v>0</v>
      </c>
      <c r="AC197" s="226">
        <f>IFERROR(IF(RIGHT(VLOOKUP($A197,csapatok!$A:$BL,AC$271,FALSE),5)="Csere",VLOOKUP(LEFT(VLOOKUP($A197,csapatok!$A:$BL,AC$271,FALSE),LEN(VLOOKUP($A197,csapatok!$A:$BL,AC$271,FALSE))-6),'csapat-ranglista'!$A:$CC,AC$272,FALSE)/8,VLOOKUP(VLOOKUP($A197,csapatok!$A:$BL,AC$271,FALSE),'csapat-ranglista'!$A:$CC,AC$272,FALSE)/4),0)</f>
        <v>0</v>
      </c>
      <c r="AD197" s="226">
        <f>IFERROR(IF(RIGHT(VLOOKUP($A197,csapatok!$A:$BL,AD$271,FALSE),5)="Csere",VLOOKUP(LEFT(VLOOKUP($A197,csapatok!$A:$BL,AD$271,FALSE),LEN(VLOOKUP($A197,csapatok!$A:$BL,AD$271,FALSE))-6),'csapat-ranglista'!$A:$CC,AD$272,FALSE)/8,VLOOKUP(VLOOKUP($A197,csapatok!$A:$BL,AD$271,FALSE),'csapat-ranglista'!$A:$CC,AD$272,FALSE)/4),0)</f>
        <v>0</v>
      </c>
      <c r="AE197" s="226">
        <f>IFERROR(IF(RIGHT(VLOOKUP($A197,csapatok!$A:$BL,AE$271,FALSE),5)="Csere",VLOOKUP(LEFT(VLOOKUP($A197,csapatok!$A:$BL,AE$271,FALSE),LEN(VLOOKUP($A197,csapatok!$A:$BL,AE$271,FALSE))-6),'csapat-ranglista'!$A:$CC,AE$272,FALSE)/8,VLOOKUP(VLOOKUP($A197,csapatok!$A:$BL,AE$271,FALSE),'csapat-ranglista'!$A:$CC,AE$272,FALSE)/4),0)</f>
        <v>0</v>
      </c>
      <c r="AF197" s="226">
        <f>IFERROR(IF(RIGHT(VLOOKUP($A197,csapatok!$A:$BL,AF$271,FALSE),5)="Csere",VLOOKUP(LEFT(VLOOKUP($A197,csapatok!$A:$BL,AF$271,FALSE),LEN(VLOOKUP($A197,csapatok!$A:$BL,AF$271,FALSE))-6),'csapat-ranglista'!$A:$CC,AF$272,FALSE)/8,VLOOKUP(VLOOKUP($A197,csapatok!$A:$BL,AF$271,FALSE),'csapat-ranglista'!$A:$CC,AF$272,FALSE)/4),0)</f>
        <v>0</v>
      </c>
      <c r="AG197" s="226">
        <f>IFERROR(IF(RIGHT(VLOOKUP($A197,csapatok!$A:$BL,AG$271,FALSE),5)="Csere",VLOOKUP(LEFT(VLOOKUP($A197,csapatok!$A:$BL,AG$271,FALSE),LEN(VLOOKUP($A197,csapatok!$A:$BL,AG$271,FALSE))-6),'csapat-ranglista'!$A:$CC,AG$272,FALSE)/8,VLOOKUP(VLOOKUP($A197,csapatok!$A:$BL,AG$271,FALSE),'csapat-ranglista'!$A:$CC,AG$272,FALSE)/4),0)</f>
        <v>0</v>
      </c>
      <c r="AH197" s="226">
        <f>IFERROR(IF(RIGHT(VLOOKUP($A197,csapatok!$A:$BL,AH$271,FALSE),5)="Csere",VLOOKUP(LEFT(VLOOKUP($A197,csapatok!$A:$BL,AH$271,FALSE),LEN(VLOOKUP($A197,csapatok!$A:$BL,AH$271,FALSE))-6),'csapat-ranglista'!$A:$CC,AH$272,FALSE)/8,VLOOKUP(VLOOKUP($A197,csapatok!$A:$BL,AH$271,FALSE),'csapat-ranglista'!$A:$CC,AH$272,FALSE)/4),0)</f>
        <v>0</v>
      </c>
      <c r="AI197" s="226">
        <f>IFERROR(IF(RIGHT(VLOOKUP($A197,csapatok!$A:$BL,AI$271,FALSE),5)="Csere",VLOOKUP(LEFT(VLOOKUP($A197,csapatok!$A:$BL,AI$271,FALSE),LEN(VLOOKUP($A197,csapatok!$A:$BL,AI$271,FALSE))-6),'csapat-ranglista'!$A:$CC,AI$272,FALSE)/8,VLOOKUP(VLOOKUP($A197,csapatok!$A:$BL,AI$271,FALSE),'csapat-ranglista'!$A:$CC,AI$272,FALSE)/4),0)</f>
        <v>0</v>
      </c>
      <c r="AJ197" s="226">
        <f>IFERROR(IF(RIGHT(VLOOKUP($A197,csapatok!$A:$BL,AJ$271,FALSE),5)="Csere",VLOOKUP(LEFT(VLOOKUP($A197,csapatok!$A:$BL,AJ$271,FALSE),LEN(VLOOKUP($A197,csapatok!$A:$BL,AJ$271,FALSE))-6),'csapat-ranglista'!$A:$CC,AJ$272,FALSE)/8,VLOOKUP(VLOOKUP($A197,csapatok!$A:$BL,AJ$271,FALSE),'csapat-ranglista'!$A:$CC,AJ$272,FALSE)/2),0)</f>
        <v>0</v>
      </c>
      <c r="AK197" s="226">
        <f>IFERROR(IF(RIGHT(VLOOKUP($A197,csapatok!$A:$CN,AK$271,FALSE),5)="Csere",VLOOKUP(LEFT(VLOOKUP($A197,csapatok!$A:$CN,AK$271,FALSE),LEN(VLOOKUP($A197,csapatok!$A:$CN,AK$271,FALSE))-6),'csapat-ranglista'!$A:$CC,AK$272,FALSE)/8,VLOOKUP(VLOOKUP($A197,csapatok!$A:$CN,AK$271,FALSE),'csapat-ranglista'!$A:$CC,AK$272,FALSE)/4),0)</f>
        <v>0</v>
      </c>
      <c r="AL197" s="226">
        <f>IFERROR(IF(RIGHT(VLOOKUP($A197,csapatok!$A:$CN,AL$271,FALSE),5)="Csere",VLOOKUP(LEFT(VLOOKUP($A197,csapatok!$A:$CN,AL$271,FALSE),LEN(VLOOKUP($A197,csapatok!$A:$CN,AL$271,FALSE))-6),'csapat-ranglista'!$A:$CC,AL$272,FALSE)/8,VLOOKUP(VLOOKUP($A197,csapatok!$A:$CN,AL$271,FALSE),'csapat-ranglista'!$A:$CC,AL$272,FALSE)/4),0)</f>
        <v>0</v>
      </c>
      <c r="AM197" s="226">
        <f>IFERROR(IF(RIGHT(VLOOKUP($A197,csapatok!$A:$CN,AM$271,FALSE),5)="Csere",VLOOKUP(LEFT(VLOOKUP($A197,csapatok!$A:$CN,AM$271,FALSE),LEN(VLOOKUP($A197,csapatok!$A:$CN,AM$271,FALSE))-6),'csapat-ranglista'!$A:$CC,AM$272,FALSE)/8,VLOOKUP(VLOOKUP($A197,csapatok!$A:$CN,AM$271,FALSE),'csapat-ranglista'!$A:$CC,AM$272,FALSE)/4),0)</f>
        <v>0</v>
      </c>
      <c r="AN197" s="226">
        <f>IFERROR(IF(RIGHT(VLOOKUP($A197,csapatok!$A:$CN,AN$271,FALSE),5)="Csere",VLOOKUP(LEFT(VLOOKUP($A197,csapatok!$A:$CN,AN$271,FALSE),LEN(VLOOKUP($A197,csapatok!$A:$CN,AN$271,FALSE))-6),'csapat-ranglista'!$A:$CC,AN$272,FALSE)/8,VLOOKUP(VLOOKUP($A197,csapatok!$A:$CN,AN$271,FALSE),'csapat-ranglista'!$A:$CC,AN$272,FALSE)/4),0)</f>
        <v>0</v>
      </c>
      <c r="AO197" s="226">
        <f>IFERROR(IF(RIGHT(VLOOKUP($A197,csapatok!$A:$CN,AO$271,FALSE),5)="Csere",VLOOKUP(LEFT(VLOOKUP($A197,csapatok!$A:$CN,AO$271,FALSE),LEN(VLOOKUP($A197,csapatok!$A:$CN,AO$271,FALSE))-6),'csapat-ranglista'!$A:$CC,AO$272,FALSE)/8,VLOOKUP(VLOOKUP($A197,csapatok!$A:$CN,AO$271,FALSE),'csapat-ranglista'!$A:$CC,AO$272,FALSE)/4),0)</f>
        <v>0</v>
      </c>
      <c r="AP197" s="226">
        <f>IFERROR(IF(RIGHT(VLOOKUP($A197,csapatok!$A:$CN,AP$271,FALSE),5)="Csere",VLOOKUP(LEFT(VLOOKUP($A197,csapatok!$A:$CN,AP$271,FALSE),LEN(VLOOKUP($A197,csapatok!$A:$CN,AP$271,FALSE))-6),'csapat-ranglista'!$A:$CC,AP$272,FALSE)/8,VLOOKUP(VLOOKUP($A197,csapatok!$A:$CN,AP$271,FALSE),'csapat-ranglista'!$A:$CC,AP$272,FALSE)/4),0)</f>
        <v>0</v>
      </c>
      <c r="AQ197" s="226">
        <f>IFERROR(IF(RIGHT(VLOOKUP($A197,csapatok!$A:$CN,AQ$271,FALSE),5)="Csere",VLOOKUP(LEFT(VLOOKUP($A197,csapatok!$A:$CN,AQ$271,FALSE),LEN(VLOOKUP($A197,csapatok!$A:$CN,AQ$271,FALSE))-6),'csapat-ranglista'!$A:$CC,AQ$272,FALSE)/8,VLOOKUP(VLOOKUP($A197,csapatok!$A:$CN,AQ$271,FALSE),'csapat-ranglista'!$A:$CC,AQ$272,FALSE)/4),0)</f>
        <v>0</v>
      </c>
      <c r="AR197" s="226">
        <f>IFERROR(IF(RIGHT(VLOOKUP($A197,csapatok!$A:$CN,AR$271,FALSE),5)="Csere",VLOOKUP(LEFT(VLOOKUP($A197,csapatok!$A:$CN,AR$271,FALSE),LEN(VLOOKUP($A197,csapatok!$A:$CN,AR$271,FALSE))-6),'csapat-ranglista'!$A:$CC,AR$272,FALSE)/8,VLOOKUP(VLOOKUP($A197,csapatok!$A:$CN,AR$271,FALSE),'csapat-ranglista'!$A:$CC,AR$272,FALSE)/4),0)</f>
        <v>0</v>
      </c>
      <c r="AS197" s="226">
        <f>IFERROR(IF(RIGHT(VLOOKUP($A197,csapatok!$A:$CN,AS$271,FALSE),5)="Csere",VLOOKUP(LEFT(VLOOKUP($A197,csapatok!$A:$CN,AS$271,FALSE),LEN(VLOOKUP($A197,csapatok!$A:$CN,AS$271,FALSE))-6),'csapat-ranglista'!$A:$CC,AS$272,FALSE)/8,VLOOKUP(VLOOKUP($A197,csapatok!$A:$CN,AS$271,FALSE),'csapat-ranglista'!$A:$CC,AS$272,FALSE)/4),0)</f>
        <v>0</v>
      </c>
      <c r="AT197" s="226">
        <f>IFERROR(IF(RIGHT(VLOOKUP($A197,csapatok!$A:$CN,AT$271,FALSE),5)="Csere",VLOOKUP(LEFT(VLOOKUP($A197,csapatok!$A:$CN,AT$271,FALSE),LEN(VLOOKUP($A197,csapatok!$A:$CN,AT$271,FALSE))-6),'csapat-ranglista'!$A:$CC,AT$272,FALSE)/8,VLOOKUP(VLOOKUP($A197,csapatok!$A:$CN,AT$271,FALSE),'csapat-ranglista'!$A:$CC,AT$272,FALSE)/4),0)</f>
        <v>0</v>
      </c>
      <c r="AU197" s="226">
        <f>IFERROR(IF(RIGHT(VLOOKUP($A197,csapatok!$A:$CN,AU$271,FALSE),5)="Csere",VLOOKUP(LEFT(VLOOKUP($A197,csapatok!$A:$CN,AU$271,FALSE),LEN(VLOOKUP($A197,csapatok!$A:$CN,AU$271,FALSE))-6),'csapat-ranglista'!$A:$CC,AU$272,FALSE)/8,VLOOKUP(VLOOKUP($A197,csapatok!$A:$CN,AU$271,FALSE),'csapat-ranglista'!$A:$CC,AU$272,FALSE)/4),0)</f>
        <v>0</v>
      </c>
      <c r="AV197" s="226">
        <f>IFERROR(IF(RIGHT(VLOOKUP($A197,csapatok!$A:$CN,AV$271,FALSE),5)="Csere",VLOOKUP(LEFT(VLOOKUP($A197,csapatok!$A:$CN,AV$271,FALSE),LEN(VLOOKUP($A197,csapatok!$A:$CN,AV$271,FALSE))-6),'csapat-ranglista'!$A:$CC,AV$272,FALSE)/8,VLOOKUP(VLOOKUP($A197,csapatok!$A:$CN,AV$271,FALSE),'csapat-ranglista'!$A:$CC,AV$272,FALSE)/4),0)</f>
        <v>0</v>
      </c>
      <c r="AW197" s="226">
        <f>IFERROR(IF(RIGHT(VLOOKUP($A197,csapatok!$A:$CN,AW$271,FALSE),5)="Csere",VLOOKUP(LEFT(VLOOKUP($A197,csapatok!$A:$CN,AW$271,FALSE),LEN(VLOOKUP($A197,csapatok!$A:$CN,AW$271,FALSE))-6),'csapat-ranglista'!$A:$CC,AW$272,FALSE)/8,VLOOKUP(VLOOKUP($A197,csapatok!$A:$CN,AW$271,FALSE),'csapat-ranglista'!$A:$CC,AW$272,FALSE)/4),0)</f>
        <v>0</v>
      </c>
      <c r="AX197" s="226">
        <f>IFERROR(IF(RIGHT(VLOOKUP($A197,csapatok!$A:$CN,AX$271,FALSE),5)="Csere",VLOOKUP(LEFT(VLOOKUP($A197,csapatok!$A:$CN,AX$271,FALSE),LEN(VLOOKUP($A197,csapatok!$A:$CN,AX$271,FALSE))-6),'csapat-ranglista'!$A:$CC,AX$272,FALSE)/8,VLOOKUP(VLOOKUP($A197,csapatok!$A:$CN,AX$271,FALSE),'csapat-ranglista'!$A:$CC,AX$272,FALSE)/4),0)</f>
        <v>0</v>
      </c>
      <c r="AY197" s="226">
        <f>IFERROR(IF(RIGHT(VLOOKUP($A197,csapatok!$A:$GR,AY$271,FALSE),5)="Csere",VLOOKUP(LEFT(VLOOKUP($A197,csapatok!$A:$GR,AY$271,FALSE),LEN(VLOOKUP($A197,csapatok!$A:$GR,AY$271,FALSE))-6),'csapat-ranglista'!$A:$CC,AY$272,FALSE)/8,VLOOKUP(VLOOKUP($A197,csapatok!$A:$GR,AY$271,FALSE),'csapat-ranglista'!$A:$CC,AY$272,FALSE)/4),0)</f>
        <v>0</v>
      </c>
      <c r="AZ197" s="226">
        <f>IFERROR(IF(RIGHT(VLOOKUP($A197,csapatok!$A:$GR,AZ$271,FALSE),5)="Csere",VLOOKUP(LEFT(VLOOKUP($A197,csapatok!$A:$GR,AZ$271,FALSE),LEN(VLOOKUP($A197,csapatok!$A:$GR,AZ$271,FALSE))-6),'csapat-ranglista'!$A:$CC,AZ$272,FALSE)/8,VLOOKUP(VLOOKUP($A197,csapatok!$A:$GR,AZ$271,FALSE),'csapat-ranglista'!$A:$CC,AZ$272,FALSE)/4),0)</f>
        <v>0</v>
      </c>
      <c r="BA197" s="226">
        <f>IFERROR(IF(RIGHT(VLOOKUP($A197,csapatok!$A:$GR,BA$271,FALSE),5)="Csere",VLOOKUP(LEFT(VLOOKUP($A197,csapatok!$A:$GR,BA$271,FALSE),LEN(VLOOKUP($A197,csapatok!$A:$GR,BA$271,FALSE))-6),'csapat-ranglista'!$A:$CC,BA$272,FALSE)/8,VLOOKUP(VLOOKUP($A197,csapatok!$A:$GR,BA$271,FALSE),'csapat-ranglista'!$A:$CC,BA$272,FALSE)/4),0)</f>
        <v>0</v>
      </c>
      <c r="BB197" s="226">
        <f>IFERROR(IF(RIGHT(VLOOKUP($A197,csapatok!$A:$GR,BB$271,FALSE),5)="Csere",VLOOKUP(LEFT(VLOOKUP($A197,csapatok!$A:$GR,BB$271,FALSE),LEN(VLOOKUP($A197,csapatok!$A:$GR,BB$271,FALSE))-6),'csapat-ranglista'!$A:$CC,BB$272,FALSE)/8,VLOOKUP(VLOOKUP($A197,csapatok!$A:$GR,BB$271,FALSE),'csapat-ranglista'!$A:$CC,BB$272,FALSE)/4),0)</f>
        <v>0</v>
      </c>
      <c r="BC197" s="227">
        <f>versenyek!$ES$11*IFERROR(VLOOKUP(VLOOKUP($A197,versenyek!ER:ET,3,FALSE),szabalyok!$A$16:$B$23,2,FALSE)/4,0)</f>
        <v>0</v>
      </c>
      <c r="BD197" s="227">
        <f>versenyek!$EV$11*IFERROR(VLOOKUP(VLOOKUP($A197,versenyek!EU:EW,3,FALSE),szabalyok!$A$16:$B$23,2,FALSE)/4,0)</f>
        <v>0</v>
      </c>
      <c r="BE197" s="226">
        <f>IFERROR(IF(RIGHT(VLOOKUP($A197,csapatok!$A:$GR,BE$271,FALSE),5)="Csere",VLOOKUP(LEFT(VLOOKUP($A197,csapatok!$A:$GR,BE$271,FALSE),LEN(VLOOKUP($A197,csapatok!$A:$GR,BE$271,FALSE))-6),'csapat-ranglista'!$A:$CC,BE$272,FALSE)/8,VLOOKUP(VLOOKUP($A197,csapatok!$A:$GR,BE$271,FALSE),'csapat-ranglista'!$A:$CC,BE$272,FALSE)/4),0)</f>
        <v>0</v>
      </c>
      <c r="BF197" s="226">
        <f>IFERROR(IF(RIGHT(VLOOKUP($A197,csapatok!$A:$GR,BF$271,FALSE),5)="Csere",VLOOKUP(LEFT(VLOOKUP($A197,csapatok!$A:$GR,BF$271,FALSE),LEN(VLOOKUP($A197,csapatok!$A:$GR,BF$271,FALSE))-6),'csapat-ranglista'!$A:$CC,BF$272,FALSE)/8,VLOOKUP(VLOOKUP($A197,csapatok!$A:$GR,BF$271,FALSE),'csapat-ranglista'!$A:$CC,BF$272,FALSE)/4),0)</f>
        <v>0</v>
      </c>
      <c r="BG197" s="226">
        <f>IFERROR(IF(RIGHT(VLOOKUP($A197,csapatok!$A:$GR,BG$271,FALSE),5)="Csere",VLOOKUP(LEFT(VLOOKUP($A197,csapatok!$A:$GR,BG$271,FALSE),LEN(VLOOKUP($A197,csapatok!$A:$GR,BG$271,FALSE))-6),'csapat-ranglista'!$A:$CC,BG$272,FALSE)/8,VLOOKUP(VLOOKUP($A197,csapatok!$A:$GR,BG$271,FALSE),'csapat-ranglista'!$A:$CC,BG$272,FALSE)/4),0)</f>
        <v>0</v>
      </c>
      <c r="BH197" s="226">
        <f>IFERROR(IF(RIGHT(VLOOKUP($A197,csapatok!$A:$GR,BH$271,FALSE),5)="Csere",VLOOKUP(LEFT(VLOOKUP($A197,csapatok!$A:$GR,BH$271,FALSE),LEN(VLOOKUP($A197,csapatok!$A:$GR,BH$271,FALSE))-6),'csapat-ranglista'!$A:$CC,BH$272,FALSE)/8,VLOOKUP(VLOOKUP($A197,csapatok!$A:$GR,BH$271,FALSE),'csapat-ranglista'!$A:$CC,BH$272,FALSE)/4),0)</f>
        <v>0</v>
      </c>
      <c r="BI197" s="226">
        <f>IFERROR(IF(RIGHT(VLOOKUP($A197,csapatok!$A:$GR,BI$271,FALSE),5)="Csere",VLOOKUP(LEFT(VLOOKUP($A197,csapatok!$A:$GR,BI$271,FALSE),LEN(VLOOKUP($A197,csapatok!$A:$GR,BI$271,FALSE))-6),'csapat-ranglista'!$A:$CC,BI$272,FALSE)/8,VLOOKUP(VLOOKUP($A197,csapatok!$A:$GR,BI$271,FALSE),'csapat-ranglista'!$A:$CC,BI$272,FALSE)/4),0)</f>
        <v>0</v>
      </c>
      <c r="BJ197" s="226">
        <f>IFERROR(IF(RIGHT(VLOOKUP($A197,csapatok!$A:$GR,BJ$271,FALSE),5)="Csere",VLOOKUP(LEFT(VLOOKUP($A197,csapatok!$A:$GR,BJ$271,FALSE),LEN(VLOOKUP($A197,csapatok!$A:$GR,BJ$271,FALSE))-6),'csapat-ranglista'!$A:$CC,BJ$272,FALSE)/8,VLOOKUP(VLOOKUP($A197,csapatok!$A:$GR,BJ$271,FALSE),'csapat-ranglista'!$A:$CC,BJ$272,FALSE)/4),0)</f>
        <v>0</v>
      </c>
      <c r="BK197" s="226">
        <f>IFERROR(IF(RIGHT(VLOOKUP($A197,csapatok!$A:$GR,BK$271,FALSE),5)="Csere",VLOOKUP(LEFT(VLOOKUP($A197,csapatok!$A:$GR,BK$271,FALSE),LEN(VLOOKUP($A197,csapatok!$A:$GR,BK$271,FALSE))-6),'csapat-ranglista'!$A:$CC,BK$272,FALSE)/8,VLOOKUP(VLOOKUP($A197,csapatok!$A:$GR,BK$271,FALSE),'csapat-ranglista'!$A:$CC,BK$272,FALSE)/4),0)</f>
        <v>0</v>
      </c>
      <c r="BL197" s="226">
        <f>IFERROR(IF(RIGHT(VLOOKUP($A197,csapatok!$A:$GR,BL$271,FALSE),5)="Csere",VLOOKUP(LEFT(VLOOKUP($A197,csapatok!$A:$GR,BL$271,FALSE),LEN(VLOOKUP($A197,csapatok!$A:$GR,BL$271,FALSE))-6),'csapat-ranglista'!$A:$CC,BL$272,FALSE)/8,VLOOKUP(VLOOKUP($A197,csapatok!$A:$GR,BL$271,FALSE),'csapat-ranglista'!$A:$CC,BL$272,FALSE)/4),0)</f>
        <v>0</v>
      </c>
      <c r="BM197" s="226">
        <f>IFERROR(IF(RIGHT(VLOOKUP($A197,csapatok!$A:$GR,BM$271,FALSE),5)="Csere",VLOOKUP(LEFT(VLOOKUP($A197,csapatok!$A:$GR,BM$271,FALSE),LEN(VLOOKUP($A197,csapatok!$A:$GR,BM$271,FALSE))-6),'csapat-ranglista'!$A:$CC,BM$272,FALSE)/8,VLOOKUP(VLOOKUP($A197,csapatok!$A:$GR,BM$271,FALSE),'csapat-ranglista'!$A:$CC,BM$272,FALSE)/4),0)</f>
        <v>0</v>
      </c>
      <c r="BN197" s="226">
        <f>IFERROR(IF(RIGHT(VLOOKUP($A197,csapatok!$A:$GR,BN$271,FALSE),5)="Csere",VLOOKUP(LEFT(VLOOKUP($A197,csapatok!$A:$GR,BN$271,FALSE),LEN(VLOOKUP($A197,csapatok!$A:$GR,BN$271,FALSE))-6),'csapat-ranglista'!$A:$CC,BN$272,FALSE)/8,VLOOKUP(VLOOKUP($A197,csapatok!$A:$GR,BN$271,FALSE),'csapat-ranglista'!$A:$CC,BN$272,FALSE)/4),0)</f>
        <v>0</v>
      </c>
      <c r="BO197" s="226">
        <f>IFERROR(IF(RIGHT(VLOOKUP($A197,csapatok!$A:$GR,BO$271,FALSE),5)="Csere",VLOOKUP(LEFT(VLOOKUP($A197,csapatok!$A:$GR,BO$271,FALSE),LEN(VLOOKUP($A197,csapatok!$A:$GR,BO$271,FALSE))-6),'csapat-ranglista'!$A:$CC,BO$272,FALSE)/8,VLOOKUP(VLOOKUP($A197,csapatok!$A:$GR,BO$271,FALSE),'csapat-ranglista'!$A:$CC,BO$272,FALSE)/4),0)</f>
        <v>0</v>
      </c>
      <c r="BP197" s="226">
        <f>IFERROR(IF(RIGHT(VLOOKUP($A197,csapatok!$A:$GR,BP$271,FALSE),5)="Csere",VLOOKUP(LEFT(VLOOKUP($A197,csapatok!$A:$GR,BP$271,FALSE),LEN(VLOOKUP($A197,csapatok!$A:$GR,BP$271,FALSE))-6),'csapat-ranglista'!$A:$CC,BP$272,FALSE)/8,VLOOKUP(VLOOKUP($A197,csapatok!$A:$GR,BP$271,FALSE),'csapat-ranglista'!$A:$CC,BP$272,FALSE)/4),0)</f>
        <v>0</v>
      </c>
      <c r="BQ197" s="226">
        <f>IFERROR(IF(RIGHT(VLOOKUP($A197,csapatok!$A:$GR,BQ$271,FALSE),5)="Csere",VLOOKUP(LEFT(VLOOKUP($A197,csapatok!$A:$GR,BQ$271,FALSE),LEN(VLOOKUP($A197,csapatok!$A:$GR,BQ$271,FALSE))-6),'csapat-ranglista'!$A:$CC,BQ$272,FALSE)/8,VLOOKUP(VLOOKUP($A197,csapatok!$A:$GR,BQ$271,FALSE),'csapat-ranglista'!$A:$CC,BQ$272,FALSE)/4),0)</f>
        <v>0</v>
      </c>
      <c r="BR197" s="226">
        <f>IFERROR(IF(RIGHT(VLOOKUP($A197,csapatok!$A:$GR,BR$271,FALSE),5)="Csere",VLOOKUP(LEFT(VLOOKUP($A197,csapatok!$A:$GR,BR$271,FALSE),LEN(VLOOKUP($A197,csapatok!$A:$GR,BR$271,FALSE))-6),'csapat-ranglista'!$A:$CC,BR$272,FALSE)/8,VLOOKUP(VLOOKUP($A197,csapatok!$A:$GR,BR$271,FALSE),'csapat-ranglista'!$A:$CC,BR$272,FALSE)/4),0)</f>
        <v>0</v>
      </c>
      <c r="BS197" s="226">
        <f>IFERROR(IF(RIGHT(VLOOKUP($A197,csapatok!$A:$GR,BS$271,FALSE),5)="Csere",VLOOKUP(LEFT(VLOOKUP($A197,csapatok!$A:$GR,BS$271,FALSE),LEN(VLOOKUP($A197,csapatok!$A:$GR,BS$271,FALSE))-6),'csapat-ranglista'!$A:$CC,BS$272,FALSE)/8,VLOOKUP(VLOOKUP($A197,csapatok!$A:$GR,BS$271,FALSE),'csapat-ranglista'!$A:$CC,BS$272,FALSE)/4),0)</f>
        <v>0</v>
      </c>
      <c r="BT197" s="226">
        <f>IFERROR(IF(RIGHT(VLOOKUP($A197,csapatok!$A:$GR,BT$271,FALSE),5)="Csere",VLOOKUP(LEFT(VLOOKUP($A197,csapatok!$A:$GR,BT$271,FALSE),LEN(VLOOKUP($A197,csapatok!$A:$GR,BT$271,FALSE))-6),'csapat-ranglista'!$A:$CC,BT$272,FALSE)/8,VLOOKUP(VLOOKUP($A197,csapatok!$A:$GR,BT$271,FALSE),'csapat-ranglista'!$A:$CC,BT$272,FALSE)/4),0)</f>
        <v>0</v>
      </c>
      <c r="BU197" s="226">
        <f>IFERROR(IF(RIGHT(VLOOKUP($A197,csapatok!$A:$GR,BU$271,FALSE),5)="Csere",VLOOKUP(LEFT(VLOOKUP($A197,csapatok!$A:$GR,BU$271,FALSE),LEN(VLOOKUP($A197,csapatok!$A:$GR,BU$271,FALSE))-6),'csapat-ranglista'!$A:$CC,BU$272,FALSE)/8,VLOOKUP(VLOOKUP($A197,csapatok!$A:$GR,BU$271,FALSE),'csapat-ranglista'!$A:$CC,BU$272,FALSE)/4),0)</f>
        <v>0</v>
      </c>
      <c r="BV197" s="226">
        <f>IFERROR(IF(RIGHT(VLOOKUP($A197,csapatok!$A:$GR,BV$271,FALSE),5)="Csere",VLOOKUP(LEFT(VLOOKUP($A197,csapatok!$A:$GR,BV$271,FALSE),LEN(VLOOKUP($A197,csapatok!$A:$GR,BV$271,FALSE))-6),'csapat-ranglista'!$A:$CC,BV$272,FALSE)/8,VLOOKUP(VLOOKUP($A197,csapatok!$A:$GR,BV$271,FALSE),'csapat-ranglista'!$A:$CC,BV$272,FALSE)/4),0)</f>
        <v>0</v>
      </c>
      <c r="BW197" s="226">
        <f>IFERROR(IF(RIGHT(VLOOKUP($A197,csapatok!$A:$GR,BW$271,FALSE),5)="Csere",VLOOKUP(LEFT(VLOOKUP($A197,csapatok!$A:$GR,BW$271,FALSE),LEN(VLOOKUP($A197,csapatok!$A:$GR,BW$271,FALSE))-6),'csapat-ranglista'!$A:$CC,BW$272,FALSE)/8,VLOOKUP(VLOOKUP($A197,csapatok!$A:$GR,BW$271,FALSE),'csapat-ranglista'!$A:$CC,BW$272,FALSE)/4),0)</f>
        <v>0</v>
      </c>
      <c r="BX197" s="226">
        <f>IFERROR(IF(RIGHT(VLOOKUP($A197,csapatok!$A:$GR,BX$271,FALSE),5)="Csere",VLOOKUP(LEFT(VLOOKUP($A197,csapatok!$A:$GR,BX$271,FALSE),LEN(VLOOKUP($A197,csapatok!$A:$GR,BX$271,FALSE))-6),'csapat-ranglista'!$A:$CC,BX$272,FALSE)/8,VLOOKUP(VLOOKUP($A197,csapatok!$A:$GR,BX$271,FALSE),'csapat-ranglista'!$A:$CC,BX$272,FALSE)/4),0)</f>
        <v>0</v>
      </c>
      <c r="BY197" s="226">
        <f>IFERROR(IF(RIGHT(VLOOKUP($A197,csapatok!$A:$GR,BY$271,FALSE),5)="Csere",VLOOKUP(LEFT(VLOOKUP($A197,csapatok!$A:$GR,BY$271,FALSE),LEN(VLOOKUP($A197,csapatok!$A:$GR,BY$271,FALSE))-6),'csapat-ranglista'!$A:$CC,BY$272,FALSE)/8,VLOOKUP(VLOOKUP($A197,csapatok!$A:$GR,BY$271,FALSE),'csapat-ranglista'!$A:$CC,BY$272,FALSE)/4),0)</f>
        <v>0</v>
      </c>
      <c r="BZ197" s="226">
        <f>IFERROR(IF(RIGHT(VLOOKUP($A197,csapatok!$A:$GR,BZ$271,FALSE),5)="Csere",VLOOKUP(LEFT(VLOOKUP($A197,csapatok!$A:$GR,BZ$271,FALSE),LEN(VLOOKUP($A197,csapatok!$A:$GR,BZ$271,FALSE))-6),'csapat-ranglista'!$A:$CC,BZ$272,FALSE)/8,VLOOKUP(VLOOKUP($A197,csapatok!$A:$GR,BZ$271,FALSE),'csapat-ranglista'!$A:$CC,BZ$272,FALSE)/4),0)</f>
        <v>0</v>
      </c>
      <c r="CA197" s="226">
        <f>IFERROR(IF(RIGHT(VLOOKUP($A197,csapatok!$A:$GR,CA$271,FALSE),5)="Csere",VLOOKUP(LEFT(VLOOKUP($A197,csapatok!$A:$GR,CA$271,FALSE),LEN(VLOOKUP($A197,csapatok!$A:$GR,CA$271,FALSE))-6),'csapat-ranglista'!$A:$CC,CA$272,FALSE)/8,VLOOKUP(VLOOKUP($A197,csapatok!$A:$GR,CA$271,FALSE),'csapat-ranglista'!$A:$CC,CA$272,FALSE)/4),0)</f>
        <v>0</v>
      </c>
      <c r="CB197" s="226">
        <f>IFERROR(IF(RIGHT(VLOOKUP($A197,csapatok!$A:$GR,CB$271,FALSE),5)="Csere",VLOOKUP(LEFT(VLOOKUP($A197,csapatok!$A:$GR,CB$271,FALSE),LEN(VLOOKUP($A197,csapatok!$A:$GR,CB$271,FALSE))-6),'csapat-ranglista'!$A:$CC,CB$272,FALSE)/8,VLOOKUP(VLOOKUP($A197,csapatok!$A:$GR,CB$271,FALSE),'csapat-ranglista'!$A:$CC,CB$272,FALSE)/4),0)</f>
        <v>0</v>
      </c>
      <c r="CC197" s="226">
        <f>IFERROR(IF(RIGHT(VLOOKUP($A197,csapatok!$A:$GR,CC$271,FALSE),5)="Csere",VLOOKUP(LEFT(VLOOKUP($A197,csapatok!$A:$GR,CC$271,FALSE),LEN(VLOOKUP($A197,csapatok!$A:$GR,CC$271,FALSE))-6),'csapat-ranglista'!$A:$CC,CC$272,FALSE)/8,VLOOKUP(VLOOKUP($A197,csapatok!$A:$GR,CC$271,FALSE),'csapat-ranglista'!$A:$CC,CC$272,FALSE)/4),0)</f>
        <v>0</v>
      </c>
      <c r="CD197" s="226">
        <f>IFERROR(IF(RIGHT(VLOOKUP($A197,csapatok!$A:$GR,CD$271,FALSE),5)="Csere",VLOOKUP(LEFT(VLOOKUP($A197,csapatok!$A:$GR,CD$271,FALSE),LEN(VLOOKUP($A197,csapatok!$A:$GR,CD$271,FALSE))-6),'csapat-ranglista'!$A:$CC,CD$272,FALSE)/8,VLOOKUP(VLOOKUP($A197,csapatok!$A:$GR,CD$271,FALSE),'csapat-ranglista'!$A:$CC,CD$272,FALSE)/4),0)</f>
        <v>0</v>
      </c>
      <c r="CE197" s="226">
        <f>IFERROR(IF(RIGHT(VLOOKUP($A197,csapatok!$A:$GR,CE$271,FALSE),5)="Csere",VLOOKUP(LEFT(VLOOKUP($A197,csapatok!$A:$GR,CE$271,FALSE),LEN(VLOOKUP($A197,csapatok!$A:$GR,CE$271,FALSE))-6),'csapat-ranglista'!$A:$CC,CE$272,FALSE)/8,VLOOKUP(VLOOKUP($A197,csapatok!$A:$GR,CE$271,FALSE),'csapat-ranglista'!$A:$CC,CE$272,FALSE)/4),0)</f>
        <v>0</v>
      </c>
      <c r="CF197" s="226">
        <f>IFERROR(IF(RIGHT(VLOOKUP($A197,csapatok!$A:$GR,CF$271,FALSE),5)="Csere",VLOOKUP(LEFT(VLOOKUP($A197,csapatok!$A:$GR,CF$271,FALSE),LEN(VLOOKUP($A197,csapatok!$A:$GR,CF$271,FALSE))-6),'csapat-ranglista'!$A:$CC,CF$272,FALSE)/8,VLOOKUP(VLOOKUP($A197,csapatok!$A:$GR,CF$271,FALSE),'csapat-ranglista'!$A:$CC,CF$272,FALSE)/4),0)</f>
        <v>0</v>
      </c>
      <c r="CG197" s="226">
        <f>IFERROR(IF(RIGHT(VLOOKUP($A197,csapatok!$A:$GR,CG$271,FALSE),5)="Csere",VLOOKUP(LEFT(VLOOKUP($A197,csapatok!$A:$GR,CG$271,FALSE),LEN(VLOOKUP($A197,csapatok!$A:$GR,CG$271,FALSE))-6),'csapat-ranglista'!$A:$CC,CG$272,FALSE)/8,VLOOKUP(VLOOKUP($A197,csapatok!$A:$GR,CG$271,FALSE),'csapat-ranglista'!$A:$CC,CG$272,FALSE)/4),0)</f>
        <v>0</v>
      </c>
      <c r="CH197" s="226">
        <f>IFERROR(IF(RIGHT(VLOOKUP($A197,csapatok!$A:$GR,CH$271,FALSE),5)="Csere",VLOOKUP(LEFT(VLOOKUP($A197,csapatok!$A:$GR,CH$271,FALSE),LEN(VLOOKUP($A197,csapatok!$A:$GR,CH$271,FALSE))-6),'csapat-ranglista'!$A:$CC,CH$272,FALSE)/8,VLOOKUP(VLOOKUP($A197,csapatok!$A:$GR,CH$271,FALSE),'csapat-ranglista'!$A:$CC,CH$272,FALSE)/4),0)</f>
        <v>0</v>
      </c>
      <c r="CI197" s="226">
        <f>IFERROR(IF(RIGHT(VLOOKUP($A197,csapatok!$A:$GR,CI$271,FALSE),5)="Csere",VLOOKUP(LEFT(VLOOKUP($A197,csapatok!$A:$GR,CI$271,FALSE),LEN(VLOOKUP($A197,csapatok!$A:$GR,CI$271,FALSE))-6),'csapat-ranglista'!$A:$CC,CI$272,FALSE)/8,VLOOKUP(VLOOKUP($A197,csapatok!$A:$GR,CI$271,FALSE),'csapat-ranglista'!$A:$CC,CI$272,FALSE)/4),0)</f>
        <v>0</v>
      </c>
      <c r="CJ197" s="227">
        <f>versenyek!$IQ$11*IFERROR(VLOOKUP(VLOOKUP($A197,versenyek!IP:IR,3,FALSE),szabalyok!$A$16:$B$23,2,FALSE)/4,0)</f>
        <v>0</v>
      </c>
      <c r="CK197" s="227">
        <f>versenyek!$IT$11*IFERROR(VLOOKUP(VLOOKUP($A197,versenyek!IS:IU,3,FALSE),szabalyok!$A$16:$B$23,2,FALSE)/4,0)</f>
        <v>0</v>
      </c>
      <c r="CL197" s="226"/>
      <c r="CM197" s="250">
        <f t="shared" si="9"/>
        <v>0</v>
      </c>
    </row>
    <row r="198" spans="1:91">
      <c r="A198" s="32" t="s">
        <v>29</v>
      </c>
      <c r="B198" s="133">
        <v>28564</v>
      </c>
      <c r="C198" s="133" t="str">
        <f>IF(B198=0,"",IF(B198&lt;$C$1,"felnőtt","ifi"))</f>
        <v>felnőtt</v>
      </c>
      <c r="D198" s="32" t="s">
        <v>101</v>
      </c>
      <c r="E198" s="47">
        <v>37.5</v>
      </c>
      <c r="F198" s="32">
        <v>0</v>
      </c>
      <c r="G198" s="32">
        <v>0</v>
      </c>
      <c r="H198" s="32">
        <v>0</v>
      </c>
      <c r="I198" s="32">
        <v>0</v>
      </c>
      <c r="J198" s="32">
        <v>0</v>
      </c>
      <c r="K198" s="32">
        <v>0</v>
      </c>
      <c r="L198" s="32">
        <v>0</v>
      </c>
      <c r="M198" s="32">
        <v>0</v>
      </c>
      <c r="N198" s="32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0</v>
      </c>
      <c r="W198" s="32">
        <v>0</v>
      </c>
      <c r="X198" s="32">
        <f>IFERROR(IF(RIGHT(VLOOKUP($A198,csapatok!$A:$BL,X$271,FALSE),5)="Csere",VLOOKUP(LEFT(VLOOKUP($A198,csapatok!$A:$BL,X$271,FALSE),LEN(VLOOKUP($A198,csapatok!$A:$BL,X$271,FALSE))-6),'csapat-ranglista'!$A:$CC,X$272,FALSE)/8,VLOOKUP(VLOOKUP($A198,csapatok!$A:$BL,X$271,FALSE),'csapat-ranglista'!$A:$CC,X$272,FALSE)/4),0)</f>
        <v>0</v>
      </c>
      <c r="Y198" s="32">
        <f>IFERROR(IF(RIGHT(VLOOKUP($A198,csapatok!$A:$BL,Y$271,FALSE),5)="Csere",VLOOKUP(LEFT(VLOOKUP($A198,csapatok!$A:$BL,Y$271,FALSE),LEN(VLOOKUP($A198,csapatok!$A:$BL,Y$271,FALSE))-6),'csapat-ranglista'!$A:$CC,Y$272,FALSE)/8,VLOOKUP(VLOOKUP($A198,csapatok!$A:$BL,Y$271,FALSE),'csapat-ranglista'!$A:$CC,Y$272,FALSE)/4),0)</f>
        <v>0</v>
      </c>
      <c r="Z198" s="32">
        <f>IFERROR(IF(RIGHT(VLOOKUP($A198,csapatok!$A:$BL,Z$271,FALSE),5)="Csere",VLOOKUP(LEFT(VLOOKUP($A198,csapatok!$A:$BL,Z$271,FALSE),LEN(VLOOKUP($A198,csapatok!$A:$BL,Z$271,FALSE))-6),'csapat-ranglista'!$A:$CC,Z$272,FALSE)/8,VLOOKUP(VLOOKUP($A198,csapatok!$A:$BL,Z$271,FALSE),'csapat-ranglista'!$A:$CC,Z$272,FALSE)/4),0)</f>
        <v>0</v>
      </c>
      <c r="AA198" s="32">
        <f>IFERROR(IF(RIGHT(VLOOKUP($A198,csapatok!$A:$BL,AA$271,FALSE),5)="Csere",VLOOKUP(LEFT(VLOOKUP($A198,csapatok!$A:$BL,AA$271,FALSE),LEN(VLOOKUP($A198,csapatok!$A:$BL,AA$271,FALSE))-6),'csapat-ranglista'!$A:$CC,AA$272,FALSE)/8,VLOOKUP(VLOOKUP($A198,csapatok!$A:$BL,AA$271,FALSE),'csapat-ranglista'!$A:$CC,AA$272,FALSE)/4),0)</f>
        <v>0</v>
      </c>
      <c r="AB198" s="226">
        <f>IFERROR(IF(RIGHT(VLOOKUP($A198,csapatok!$A:$BL,AB$271,FALSE),5)="Csere",VLOOKUP(LEFT(VLOOKUP($A198,csapatok!$A:$BL,AB$271,FALSE),LEN(VLOOKUP($A198,csapatok!$A:$BL,AB$271,FALSE))-6),'csapat-ranglista'!$A:$CC,AB$272,FALSE)/8,VLOOKUP(VLOOKUP($A198,csapatok!$A:$BL,AB$271,FALSE),'csapat-ranglista'!$A:$CC,AB$272,FALSE)/4),0)</f>
        <v>0</v>
      </c>
      <c r="AC198" s="226">
        <f>IFERROR(IF(RIGHT(VLOOKUP($A198,csapatok!$A:$BL,AC$271,FALSE),5)="Csere",VLOOKUP(LEFT(VLOOKUP($A198,csapatok!$A:$BL,AC$271,FALSE),LEN(VLOOKUP($A198,csapatok!$A:$BL,AC$271,FALSE))-6),'csapat-ranglista'!$A:$CC,AC$272,FALSE)/8,VLOOKUP(VLOOKUP($A198,csapatok!$A:$BL,AC$271,FALSE),'csapat-ranglista'!$A:$CC,AC$272,FALSE)/4),0)</f>
        <v>0</v>
      </c>
      <c r="AD198" s="226">
        <f>IFERROR(IF(RIGHT(VLOOKUP($A198,csapatok!$A:$BL,AD$271,FALSE),5)="Csere",VLOOKUP(LEFT(VLOOKUP($A198,csapatok!$A:$BL,AD$271,FALSE),LEN(VLOOKUP($A198,csapatok!$A:$BL,AD$271,FALSE))-6),'csapat-ranglista'!$A:$CC,AD$272,FALSE)/8,VLOOKUP(VLOOKUP($A198,csapatok!$A:$BL,AD$271,FALSE),'csapat-ranglista'!$A:$CC,AD$272,FALSE)/4),0)</f>
        <v>0</v>
      </c>
      <c r="AE198" s="226">
        <f>IFERROR(IF(RIGHT(VLOOKUP($A198,csapatok!$A:$BL,AE$271,FALSE),5)="Csere",VLOOKUP(LEFT(VLOOKUP($A198,csapatok!$A:$BL,AE$271,FALSE),LEN(VLOOKUP($A198,csapatok!$A:$BL,AE$271,FALSE))-6),'csapat-ranglista'!$A:$CC,AE$272,FALSE)/8,VLOOKUP(VLOOKUP($A198,csapatok!$A:$BL,AE$271,FALSE),'csapat-ranglista'!$A:$CC,AE$272,FALSE)/4),0)</f>
        <v>0</v>
      </c>
      <c r="AF198" s="226">
        <f>IFERROR(IF(RIGHT(VLOOKUP($A198,csapatok!$A:$BL,AF$271,FALSE),5)="Csere",VLOOKUP(LEFT(VLOOKUP($A198,csapatok!$A:$BL,AF$271,FALSE),LEN(VLOOKUP($A198,csapatok!$A:$BL,AF$271,FALSE))-6),'csapat-ranglista'!$A:$CC,AF$272,FALSE)/8,VLOOKUP(VLOOKUP($A198,csapatok!$A:$BL,AF$271,FALSE),'csapat-ranglista'!$A:$CC,AF$272,FALSE)/4),0)</f>
        <v>0</v>
      </c>
      <c r="AG198" s="226">
        <f>IFERROR(IF(RIGHT(VLOOKUP($A198,csapatok!$A:$BL,AG$271,FALSE),5)="Csere",VLOOKUP(LEFT(VLOOKUP($A198,csapatok!$A:$BL,AG$271,FALSE),LEN(VLOOKUP($A198,csapatok!$A:$BL,AG$271,FALSE))-6),'csapat-ranglista'!$A:$CC,AG$272,FALSE)/8,VLOOKUP(VLOOKUP($A198,csapatok!$A:$BL,AG$271,FALSE),'csapat-ranglista'!$A:$CC,AG$272,FALSE)/4),0)</f>
        <v>0</v>
      </c>
      <c r="AH198" s="226">
        <f>IFERROR(IF(RIGHT(VLOOKUP($A198,csapatok!$A:$BL,AH$271,FALSE),5)="Csere",VLOOKUP(LEFT(VLOOKUP($A198,csapatok!$A:$BL,AH$271,FALSE),LEN(VLOOKUP($A198,csapatok!$A:$BL,AH$271,FALSE))-6),'csapat-ranglista'!$A:$CC,AH$272,FALSE)/8,VLOOKUP(VLOOKUP($A198,csapatok!$A:$BL,AH$271,FALSE),'csapat-ranglista'!$A:$CC,AH$272,FALSE)/4),0)</f>
        <v>0</v>
      </c>
      <c r="AI198" s="226">
        <f>IFERROR(IF(RIGHT(VLOOKUP($A198,csapatok!$A:$BL,AI$271,FALSE),5)="Csere",VLOOKUP(LEFT(VLOOKUP($A198,csapatok!$A:$BL,AI$271,FALSE),LEN(VLOOKUP($A198,csapatok!$A:$BL,AI$271,FALSE))-6),'csapat-ranglista'!$A:$CC,AI$272,FALSE)/8,VLOOKUP(VLOOKUP($A198,csapatok!$A:$BL,AI$271,FALSE),'csapat-ranglista'!$A:$CC,AI$272,FALSE)/4),0)</f>
        <v>0</v>
      </c>
      <c r="AJ198" s="226">
        <f>IFERROR(IF(RIGHT(VLOOKUP($A198,csapatok!$A:$BL,AJ$271,FALSE),5)="Csere",VLOOKUP(LEFT(VLOOKUP($A198,csapatok!$A:$BL,AJ$271,FALSE),LEN(VLOOKUP($A198,csapatok!$A:$BL,AJ$271,FALSE))-6),'csapat-ranglista'!$A:$CC,AJ$272,FALSE)/8,VLOOKUP(VLOOKUP($A198,csapatok!$A:$BL,AJ$271,FALSE),'csapat-ranglista'!$A:$CC,AJ$272,FALSE)/2),0)</f>
        <v>0</v>
      </c>
      <c r="AK198" s="226">
        <f>IFERROR(IF(RIGHT(VLOOKUP($A198,csapatok!$A:$CN,AK$271,FALSE),5)="Csere",VLOOKUP(LEFT(VLOOKUP($A198,csapatok!$A:$CN,AK$271,FALSE),LEN(VLOOKUP($A198,csapatok!$A:$CN,AK$271,FALSE))-6),'csapat-ranglista'!$A:$CC,AK$272,FALSE)/8,VLOOKUP(VLOOKUP($A198,csapatok!$A:$CN,AK$271,FALSE),'csapat-ranglista'!$A:$CC,AK$272,FALSE)/4),0)</f>
        <v>0</v>
      </c>
      <c r="AL198" s="226">
        <f>IFERROR(IF(RIGHT(VLOOKUP($A198,csapatok!$A:$CN,AL$271,FALSE),5)="Csere",VLOOKUP(LEFT(VLOOKUP($A198,csapatok!$A:$CN,AL$271,FALSE),LEN(VLOOKUP($A198,csapatok!$A:$CN,AL$271,FALSE))-6),'csapat-ranglista'!$A:$CC,AL$272,FALSE)/8,VLOOKUP(VLOOKUP($A198,csapatok!$A:$CN,AL$271,FALSE),'csapat-ranglista'!$A:$CC,AL$272,FALSE)/4),0)</f>
        <v>0</v>
      </c>
      <c r="AM198" s="226">
        <f>IFERROR(IF(RIGHT(VLOOKUP($A198,csapatok!$A:$CN,AM$271,FALSE),5)="Csere",VLOOKUP(LEFT(VLOOKUP($A198,csapatok!$A:$CN,AM$271,FALSE),LEN(VLOOKUP($A198,csapatok!$A:$CN,AM$271,FALSE))-6),'csapat-ranglista'!$A:$CC,AM$272,FALSE)/8,VLOOKUP(VLOOKUP($A198,csapatok!$A:$CN,AM$271,FALSE),'csapat-ranglista'!$A:$CC,AM$272,FALSE)/4),0)</f>
        <v>0</v>
      </c>
      <c r="AN198" s="226">
        <f>IFERROR(IF(RIGHT(VLOOKUP($A198,csapatok!$A:$CN,AN$271,FALSE),5)="Csere",VLOOKUP(LEFT(VLOOKUP($A198,csapatok!$A:$CN,AN$271,FALSE),LEN(VLOOKUP($A198,csapatok!$A:$CN,AN$271,FALSE))-6),'csapat-ranglista'!$A:$CC,AN$272,FALSE)/8,VLOOKUP(VLOOKUP($A198,csapatok!$A:$CN,AN$271,FALSE),'csapat-ranglista'!$A:$CC,AN$272,FALSE)/4),0)</f>
        <v>0</v>
      </c>
      <c r="AO198" s="226">
        <f>IFERROR(IF(RIGHT(VLOOKUP($A198,csapatok!$A:$CN,AO$271,FALSE),5)="Csere",VLOOKUP(LEFT(VLOOKUP($A198,csapatok!$A:$CN,AO$271,FALSE),LEN(VLOOKUP($A198,csapatok!$A:$CN,AO$271,FALSE))-6),'csapat-ranglista'!$A:$CC,AO$272,FALSE)/8,VLOOKUP(VLOOKUP($A198,csapatok!$A:$CN,AO$271,FALSE),'csapat-ranglista'!$A:$CC,AO$272,FALSE)/4),0)</f>
        <v>0</v>
      </c>
      <c r="AP198" s="226">
        <f>IFERROR(IF(RIGHT(VLOOKUP($A198,csapatok!$A:$CN,AP$271,FALSE),5)="Csere",VLOOKUP(LEFT(VLOOKUP($A198,csapatok!$A:$CN,AP$271,FALSE),LEN(VLOOKUP($A198,csapatok!$A:$CN,AP$271,FALSE))-6),'csapat-ranglista'!$A:$CC,AP$272,FALSE)/8,VLOOKUP(VLOOKUP($A198,csapatok!$A:$CN,AP$271,FALSE),'csapat-ranglista'!$A:$CC,AP$272,FALSE)/4),0)</f>
        <v>0</v>
      </c>
      <c r="AQ198" s="226">
        <f>IFERROR(IF(RIGHT(VLOOKUP($A198,csapatok!$A:$CN,AQ$271,FALSE),5)="Csere",VLOOKUP(LEFT(VLOOKUP($A198,csapatok!$A:$CN,AQ$271,FALSE),LEN(VLOOKUP($A198,csapatok!$A:$CN,AQ$271,FALSE))-6),'csapat-ranglista'!$A:$CC,AQ$272,FALSE)/8,VLOOKUP(VLOOKUP($A198,csapatok!$A:$CN,AQ$271,FALSE),'csapat-ranglista'!$A:$CC,AQ$272,FALSE)/4),0)</f>
        <v>0</v>
      </c>
      <c r="AR198" s="226">
        <f>IFERROR(IF(RIGHT(VLOOKUP($A198,csapatok!$A:$CN,AR$271,FALSE),5)="Csere",VLOOKUP(LEFT(VLOOKUP($A198,csapatok!$A:$CN,AR$271,FALSE),LEN(VLOOKUP($A198,csapatok!$A:$CN,AR$271,FALSE))-6),'csapat-ranglista'!$A:$CC,AR$272,FALSE)/8,VLOOKUP(VLOOKUP($A198,csapatok!$A:$CN,AR$271,FALSE),'csapat-ranglista'!$A:$CC,AR$272,FALSE)/4),0)</f>
        <v>0</v>
      </c>
      <c r="AS198" s="226">
        <f>IFERROR(IF(RIGHT(VLOOKUP($A198,csapatok!$A:$CN,AS$271,FALSE),5)="Csere",VLOOKUP(LEFT(VLOOKUP($A198,csapatok!$A:$CN,AS$271,FALSE),LEN(VLOOKUP($A198,csapatok!$A:$CN,AS$271,FALSE))-6),'csapat-ranglista'!$A:$CC,AS$272,FALSE)/8,VLOOKUP(VLOOKUP($A198,csapatok!$A:$CN,AS$271,FALSE),'csapat-ranglista'!$A:$CC,AS$272,FALSE)/4),0)</f>
        <v>0</v>
      </c>
      <c r="AT198" s="226">
        <f>IFERROR(IF(RIGHT(VLOOKUP($A198,csapatok!$A:$CN,AT$271,FALSE),5)="Csere",VLOOKUP(LEFT(VLOOKUP($A198,csapatok!$A:$CN,AT$271,FALSE),LEN(VLOOKUP($A198,csapatok!$A:$CN,AT$271,FALSE))-6),'csapat-ranglista'!$A:$CC,AT$272,FALSE)/8,VLOOKUP(VLOOKUP($A198,csapatok!$A:$CN,AT$271,FALSE),'csapat-ranglista'!$A:$CC,AT$272,FALSE)/4),0)</f>
        <v>0</v>
      </c>
      <c r="AU198" s="226">
        <f>IFERROR(IF(RIGHT(VLOOKUP($A198,csapatok!$A:$CN,AU$271,FALSE),5)="Csere",VLOOKUP(LEFT(VLOOKUP($A198,csapatok!$A:$CN,AU$271,FALSE),LEN(VLOOKUP($A198,csapatok!$A:$CN,AU$271,FALSE))-6),'csapat-ranglista'!$A:$CC,AU$272,FALSE)/8,VLOOKUP(VLOOKUP($A198,csapatok!$A:$CN,AU$271,FALSE),'csapat-ranglista'!$A:$CC,AU$272,FALSE)/4),0)</f>
        <v>0</v>
      </c>
      <c r="AV198" s="226">
        <f>IFERROR(IF(RIGHT(VLOOKUP($A198,csapatok!$A:$CN,AV$271,FALSE),5)="Csere",VLOOKUP(LEFT(VLOOKUP($A198,csapatok!$A:$CN,AV$271,FALSE),LEN(VLOOKUP($A198,csapatok!$A:$CN,AV$271,FALSE))-6),'csapat-ranglista'!$A:$CC,AV$272,FALSE)/8,VLOOKUP(VLOOKUP($A198,csapatok!$A:$CN,AV$271,FALSE),'csapat-ranglista'!$A:$CC,AV$272,FALSE)/4),0)</f>
        <v>0</v>
      </c>
      <c r="AW198" s="226">
        <f>IFERROR(IF(RIGHT(VLOOKUP($A198,csapatok!$A:$CN,AW$271,FALSE),5)="Csere",VLOOKUP(LEFT(VLOOKUP($A198,csapatok!$A:$CN,AW$271,FALSE),LEN(VLOOKUP($A198,csapatok!$A:$CN,AW$271,FALSE))-6),'csapat-ranglista'!$A:$CC,AW$272,FALSE)/8,VLOOKUP(VLOOKUP($A198,csapatok!$A:$CN,AW$271,FALSE),'csapat-ranglista'!$A:$CC,AW$272,FALSE)/4),0)</f>
        <v>0</v>
      </c>
      <c r="AX198" s="226">
        <f>IFERROR(IF(RIGHT(VLOOKUP($A198,csapatok!$A:$CN,AX$271,FALSE),5)="Csere",VLOOKUP(LEFT(VLOOKUP($A198,csapatok!$A:$CN,AX$271,FALSE),LEN(VLOOKUP($A198,csapatok!$A:$CN,AX$271,FALSE))-6),'csapat-ranglista'!$A:$CC,AX$272,FALSE)/8,VLOOKUP(VLOOKUP($A198,csapatok!$A:$CN,AX$271,FALSE),'csapat-ranglista'!$A:$CC,AX$272,FALSE)/4),0)</f>
        <v>0</v>
      </c>
      <c r="AY198" s="226">
        <f>IFERROR(IF(RIGHT(VLOOKUP($A198,csapatok!$A:$GR,AY$271,FALSE),5)="Csere",VLOOKUP(LEFT(VLOOKUP($A198,csapatok!$A:$GR,AY$271,FALSE),LEN(VLOOKUP($A198,csapatok!$A:$GR,AY$271,FALSE))-6),'csapat-ranglista'!$A:$CC,AY$272,FALSE)/8,VLOOKUP(VLOOKUP($A198,csapatok!$A:$GR,AY$271,FALSE),'csapat-ranglista'!$A:$CC,AY$272,FALSE)/4),0)</f>
        <v>0</v>
      </c>
      <c r="AZ198" s="226">
        <f>IFERROR(IF(RIGHT(VLOOKUP($A198,csapatok!$A:$GR,AZ$271,FALSE),5)="Csere",VLOOKUP(LEFT(VLOOKUP($A198,csapatok!$A:$GR,AZ$271,FALSE),LEN(VLOOKUP($A198,csapatok!$A:$GR,AZ$271,FALSE))-6),'csapat-ranglista'!$A:$CC,AZ$272,FALSE)/8,VLOOKUP(VLOOKUP($A198,csapatok!$A:$GR,AZ$271,FALSE),'csapat-ranglista'!$A:$CC,AZ$272,FALSE)/4),0)</f>
        <v>0</v>
      </c>
      <c r="BA198" s="226">
        <f>IFERROR(IF(RIGHT(VLOOKUP($A198,csapatok!$A:$GR,BA$271,FALSE),5)="Csere",VLOOKUP(LEFT(VLOOKUP($A198,csapatok!$A:$GR,BA$271,FALSE),LEN(VLOOKUP($A198,csapatok!$A:$GR,BA$271,FALSE))-6),'csapat-ranglista'!$A:$CC,BA$272,FALSE)/8,VLOOKUP(VLOOKUP($A198,csapatok!$A:$GR,BA$271,FALSE),'csapat-ranglista'!$A:$CC,BA$272,FALSE)/4),0)</f>
        <v>0</v>
      </c>
      <c r="BB198" s="226">
        <f>IFERROR(IF(RIGHT(VLOOKUP($A198,csapatok!$A:$GR,BB$271,FALSE),5)="Csere",VLOOKUP(LEFT(VLOOKUP($A198,csapatok!$A:$GR,BB$271,FALSE),LEN(VLOOKUP($A198,csapatok!$A:$GR,BB$271,FALSE))-6),'csapat-ranglista'!$A:$CC,BB$272,FALSE)/8,VLOOKUP(VLOOKUP($A198,csapatok!$A:$GR,BB$271,FALSE),'csapat-ranglista'!$A:$CC,BB$272,FALSE)/4),0)</f>
        <v>0</v>
      </c>
      <c r="BC198" s="227">
        <f>versenyek!$ES$11*IFERROR(VLOOKUP(VLOOKUP($A198,versenyek!ER:ET,3,FALSE),szabalyok!$A$16:$B$23,2,FALSE)/4,0)</f>
        <v>0</v>
      </c>
      <c r="BD198" s="227">
        <f>versenyek!$EV$11*IFERROR(VLOOKUP(VLOOKUP($A198,versenyek!EU:EW,3,FALSE),szabalyok!$A$16:$B$23,2,FALSE)/4,0)</f>
        <v>0</v>
      </c>
      <c r="BE198" s="226">
        <f>IFERROR(IF(RIGHT(VLOOKUP($A198,csapatok!$A:$GR,BE$271,FALSE),5)="Csere",VLOOKUP(LEFT(VLOOKUP($A198,csapatok!$A:$GR,BE$271,FALSE),LEN(VLOOKUP($A198,csapatok!$A:$GR,BE$271,FALSE))-6),'csapat-ranglista'!$A:$CC,BE$272,FALSE)/8,VLOOKUP(VLOOKUP($A198,csapatok!$A:$GR,BE$271,FALSE),'csapat-ranglista'!$A:$CC,BE$272,FALSE)/4),0)</f>
        <v>0</v>
      </c>
      <c r="BF198" s="226">
        <f>IFERROR(IF(RIGHT(VLOOKUP($A198,csapatok!$A:$GR,BF$271,FALSE),5)="Csere",VLOOKUP(LEFT(VLOOKUP($A198,csapatok!$A:$GR,BF$271,FALSE),LEN(VLOOKUP($A198,csapatok!$A:$GR,BF$271,FALSE))-6),'csapat-ranglista'!$A:$CC,BF$272,FALSE)/8,VLOOKUP(VLOOKUP($A198,csapatok!$A:$GR,BF$271,FALSE),'csapat-ranglista'!$A:$CC,BF$272,FALSE)/4),0)</f>
        <v>0</v>
      </c>
      <c r="BG198" s="226">
        <f>IFERROR(IF(RIGHT(VLOOKUP($A198,csapatok!$A:$GR,BG$271,FALSE),5)="Csere",VLOOKUP(LEFT(VLOOKUP($A198,csapatok!$A:$GR,BG$271,FALSE),LEN(VLOOKUP($A198,csapatok!$A:$GR,BG$271,FALSE))-6),'csapat-ranglista'!$A:$CC,BG$272,FALSE)/8,VLOOKUP(VLOOKUP($A198,csapatok!$A:$GR,BG$271,FALSE),'csapat-ranglista'!$A:$CC,BG$272,FALSE)/4),0)</f>
        <v>0</v>
      </c>
      <c r="BH198" s="226">
        <f>IFERROR(IF(RIGHT(VLOOKUP($A198,csapatok!$A:$GR,BH$271,FALSE),5)="Csere",VLOOKUP(LEFT(VLOOKUP($A198,csapatok!$A:$GR,BH$271,FALSE),LEN(VLOOKUP($A198,csapatok!$A:$GR,BH$271,FALSE))-6),'csapat-ranglista'!$A:$CC,BH$272,FALSE)/8,VLOOKUP(VLOOKUP($A198,csapatok!$A:$GR,BH$271,FALSE),'csapat-ranglista'!$A:$CC,BH$272,FALSE)/4),0)</f>
        <v>0</v>
      </c>
      <c r="BI198" s="226">
        <f>IFERROR(IF(RIGHT(VLOOKUP($A198,csapatok!$A:$GR,BI$271,FALSE),5)="Csere",VLOOKUP(LEFT(VLOOKUP($A198,csapatok!$A:$GR,BI$271,FALSE),LEN(VLOOKUP($A198,csapatok!$A:$GR,BI$271,FALSE))-6),'csapat-ranglista'!$A:$CC,BI$272,FALSE)/8,VLOOKUP(VLOOKUP($A198,csapatok!$A:$GR,BI$271,FALSE),'csapat-ranglista'!$A:$CC,BI$272,FALSE)/4),0)</f>
        <v>0</v>
      </c>
      <c r="BJ198" s="226">
        <f>IFERROR(IF(RIGHT(VLOOKUP($A198,csapatok!$A:$GR,BJ$271,FALSE),5)="Csere",VLOOKUP(LEFT(VLOOKUP($A198,csapatok!$A:$GR,BJ$271,FALSE),LEN(VLOOKUP($A198,csapatok!$A:$GR,BJ$271,FALSE))-6),'csapat-ranglista'!$A:$CC,BJ$272,FALSE)/8,VLOOKUP(VLOOKUP($A198,csapatok!$A:$GR,BJ$271,FALSE),'csapat-ranglista'!$A:$CC,BJ$272,FALSE)/4),0)</f>
        <v>0</v>
      </c>
      <c r="BK198" s="226">
        <f>IFERROR(IF(RIGHT(VLOOKUP($A198,csapatok!$A:$GR,BK$271,FALSE),5)="Csere",VLOOKUP(LEFT(VLOOKUP($A198,csapatok!$A:$GR,BK$271,FALSE),LEN(VLOOKUP($A198,csapatok!$A:$GR,BK$271,FALSE))-6),'csapat-ranglista'!$A:$CC,BK$272,FALSE)/8,VLOOKUP(VLOOKUP($A198,csapatok!$A:$GR,BK$271,FALSE),'csapat-ranglista'!$A:$CC,BK$272,FALSE)/4),0)</f>
        <v>0</v>
      </c>
      <c r="BL198" s="226">
        <f>IFERROR(IF(RIGHT(VLOOKUP($A198,csapatok!$A:$GR,BL$271,FALSE),5)="Csere",VLOOKUP(LEFT(VLOOKUP($A198,csapatok!$A:$GR,BL$271,FALSE),LEN(VLOOKUP($A198,csapatok!$A:$GR,BL$271,FALSE))-6),'csapat-ranglista'!$A:$CC,BL$272,FALSE)/8,VLOOKUP(VLOOKUP($A198,csapatok!$A:$GR,BL$271,FALSE),'csapat-ranglista'!$A:$CC,BL$272,FALSE)/4),0)</f>
        <v>0</v>
      </c>
      <c r="BM198" s="226">
        <f>IFERROR(IF(RIGHT(VLOOKUP($A198,csapatok!$A:$GR,BM$271,FALSE),5)="Csere",VLOOKUP(LEFT(VLOOKUP($A198,csapatok!$A:$GR,BM$271,FALSE),LEN(VLOOKUP($A198,csapatok!$A:$GR,BM$271,FALSE))-6),'csapat-ranglista'!$A:$CC,BM$272,FALSE)/8,VLOOKUP(VLOOKUP($A198,csapatok!$A:$GR,BM$271,FALSE),'csapat-ranglista'!$A:$CC,BM$272,FALSE)/4),0)</f>
        <v>0</v>
      </c>
      <c r="BN198" s="226">
        <f>IFERROR(IF(RIGHT(VLOOKUP($A198,csapatok!$A:$GR,BN$271,FALSE),5)="Csere",VLOOKUP(LEFT(VLOOKUP($A198,csapatok!$A:$GR,BN$271,FALSE),LEN(VLOOKUP($A198,csapatok!$A:$GR,BN$271,FALSE))-6),'csapat-ranglista'!$A:$CC,BN$272,FALSE)/8,VLOOKUP(VLOOKUP($A198,csapatok!$A:$GR,BN$271,FALSE),'csapat-ranglista'!$A:$CC,BN$272,FALSE)/4),0)</f>
        <v>0</v>
      </c>
      <c r="BO198" s="226">
        <f>IFERROR(IF(RIGHT(VLOOKUP($A198,csapatok!$A:$GR,BO$271,FALSE),5)="Csere",VLOOKUP(LEFT(VLOOKUP($A198,csapatok!$A:$GR,BO$271,FALSE),LEN(VLOOKUP($A198,csapatok!$A:$GR,BO$271,FALSE))-6),'csapat-ranglista'!$A:$CC,BO$272,FALSE)/8,VLOOKUP(VLOOKUP($A198,csapatok!$A:$GR,BO$271,FALSE),'csapat-ranglista'!$A:$CC,BO$272,FALSE)/4),0)</f>
        <v>0</v>
      </c>
      <c r="BP198" s="226">
        <f>IFERROR(IF(RIGHT(VLOOKUP($A198,csapatok!$A:$GR,BP$271,FALSE),5)="Csere",VLOOKUP(LEFT(VLOOKUP($A198,csapatok!$A:$GR,BP$271,FALSE),LEN(VLOOKUP($A198,csapatok!$A:$GR,BP$271,FALSE))-6),'csapat-ranglista'!$A:$CC,BP$272,FALSE)/8,VLOOKUP(VLOOKUP($A198,csapatok!$A:$GR,BP$271,FALSE),'csapat-ranglista'!$A:$CC,BP$272,FALSE)/4),0)</f>
        <v>0</v>
      </c>
      <c r="BQ198" s="226">
        <f>IFERROR(IF(RIGHT(VLOOKUP($A198,csapatok!$A:$GR,BQ$271,FALSE),5)="Csere",VLOOKUP(LEFT(VLOOKUP($A198,csapatok!$A:$GR,BQ$271,FALSE),LEN(VLOOKUP($A198,csapatok!$A:$GR,BQ$271,FALSE))-6),'csapat-ranglista'!$A:$CC,BQ$272,FALSE)/8,VLOOKUP(VLOOKUP($A198,csapatok!$A:$GR,BQ$271,FALSE),'csapat-ranglista'!$A:$CC,BQ$272,FALSE)/4),0)</f>
        <v>0</v>
      </c>
      <c r="BR198" s="226">
        <f>IFERROR(IF(RIGHT(VLOOKUP($A198,csapatok!$A:$GR,BR$271,FALSE),5)="Csere",VLOOKUP(LEFT(VLOOKUP($A198,csapatok!$A:$GR,BR$271,FALSE),LEN(VLOOKUP($A198,csapatok!$A:$GR,BR$271,FALSE))-6),'csapat-ranglista'!$A:$CC,BR$272,FALSE)/8,VLOOKUP(VLOOKUP($A198,csapatok!$A:$GR,BR$271,FALSE),'csapat-ranglista'!$A:$CC,BR$272,FALSE)/4),0)</f>
        <v>0</v>
      </c>
      <c r="BS198" s="226">
        <f>IFERROR(IF(RIGHT(VLOOKUP($A198,csapatok!$A:$GR,BS$271,FALSE),5)="Csere",VLOOKUP(LEFT(VLOOKUP($A198,csapatok!$A:$GR,BS$271,FALSE),LEN(VLOOKUP($A198,csapatok!$A:$GR,BS$271,FALSE))-6),'csapat-ranglista'!$A:$CC,BS$272,FALSE)/8,VLOOKUP(VLOOKUP($A198,csapatok!$A:$GR,BS$271,FALSE),'csapat-ranglista'!$A:$CC,BS$272,FALSE)/4),0)</f>
        <v>0</v>
      </c>
      <c r="BT198" s="226">
        <f>IFERROR(IF(RIGHT(VLOOKUP($A198,csapatok!$A:$GR,BT$271,FALSE),5)="Csere",VLOOKUP(LEFT(VLOOKUP($A198,csapatok!$A:$GR,BT$271,FALSE),LEN(VLOOKUP($A198,csapatok!$A:$GR,BT$271,FALSE))-6),'csapat-ranglista'!$A:$CC,BT$272,FALSE)/8,VLOOKUP(VLOOKUP($A198,csapatok!$A:$GR,BT$271,FALSE),'csapat-ranglista'!$A:$CC,BT$272,FALSE)/4),0)</f>
        <v>0</v>
      </c>
      <c r="BU198" s="226">
        <f>IFERROR(IF(RIGHT(VLOOKUP($A198,csapatok!$A:$GR,BU$271,FALSE),5)="Csere",VLOOKUP(LEFT(VLOOKUP($A198,csapatok!$A:$GR,BU$271,FALSE),LEN(VLOOKUP($A198,csapatok!$A:$GR,BU$271,FALSE))-6),'csapat-ranglista'!$A:$CC,BU$272,FALSE)/8,VLOOKUP(VLOOKUP($A198,csapatok!$A:$GR,BU$271,FALSE),'csapat-ranglista'!$A:$CC,BU$272,FALSE)/4),0)</f>
        <v>0</v>
      </c>
      <c r="BV198" s="226">
        <f>IFERROR(IF(RIGHT(VLOOKUP($A198,csapatok!$A:$GR,BV$271,FALSE),5)="Csere",VLOOKUP(LEFT(VLOOKUP($A198,csapatok!$A:$GR,BV$271,FALSE),LEN(VLOOKUP($A198,csapatok!$A:$GR,BV$271,FALSE))-6),'csapat-ranglista'!$A:$CC,BV$272,FALSE)/8,VLOOKUP(VLOOKUP($A198,csapatok!$A:$GR,BV$271,FALSE),'csapat-ranglista'!$A:$CC,BV$272,FALSE)/4),0)</f>
        <v>0</v>
      </c>
      <c r="BW198" s="226">
        <f>IFERROR(IF(RIGHT(VLOOKUP($A198,csapatok!$A:$GR,BW$271,FALSE),5)="Csere",VLOOKUP(LEFT(VLOOKUP($A198,csapatok!$A:$GR,BW$271,FALSE),LEN(VLOOKUP($A198,csapatok!$A:$GR,BW$271,FALSE))-6),'csapat-ranglista'!$A:$CC,BW$272,FALSE)/8,VLOOKUP(VLOOKUP($A198,csapatok!$A:$GR,BW$271,FALSE),'csapat-ranglista'!$A:$CC,BW$272,FALSE)/4),0)</f>
        <v>0</v>
      </c>
      <c r="BX198" s="226">
        <f>IFERROR(IF(RIGHT(VLOOKUP($A198,csapatok!$A:$GR,BX$271,FALSE),5)="Csere",VLOOKUP(LEFT(VLOOKUP($A198,csapatok!$A:$GR,BX$271,FALSE),LEN(VLOOKUP($A198,csapatok!$A:$GR,BX$271,FALSE))-6),'csapat-ranglista'!$A:$CC,BX$272,FALSE)/8,VLOOKUP(VLOOKUP($A198,csapatok!$A:$GR,BX$271,FALSE),'csapat-ranglista'!$A:$CC,BX$272,FALSE)/4),0)</f>
        <v>0</v>
      </c>
      <c r="BY198" s="226">
        <f>IFERROR(IF(RIGHT(VLOOKUP($A198,csapatok!$A:$GR,BY$271,FALSE),5)="Csere",VLOOKUP(LEFT(VLOOKUP($A198,csapatok!$A:$GR,BY$271,FALSE),LEN(VLOOKUP($A198,csapatok!$A:$GR,BY$271,FALSE))-6),'csapat-ranglista'!$A:$CC,BY$272,FALSE)/8,VLOOKUP(VLOOKUP($A198,csapatok!$A:$GR,BY$271,FALSE),'csapat-ranglista'!$A:$CC,BY$272,FALSE)/4),0)</f>
        <v>0</v>
      </c>
      <c r="BZ198" s="226">
        <f>IFERROR(IF(RIGHT(VLOOKUP($A198,csapatok!$A:$GR,BZ$271,FALSE),5)="Csere",VLOOKUP(LEFT(VLOOKUP($A198,csapatok!$A:$GR,BZ$271,FALSE),LEN(VLOOKUP($A198,csapatok!$A:$GR,BZ$271,FALSE))-6),'csapat-ranglista'!$A:$CC,BZ$272,FALSE)/8,VLOOKUP(VLOOKUP($A198,csapatok!$A:$GR,BZ$271,FALSE),'csapat-ranglista'!$A:$CC,BZ$272,FALSE)/4),0)</f>
        <v>0</v>
      </c>
      <c r="CA198" s="226">
        <f>IFERROR(IF(RIGHT(VLOOKUP($A198,csapatok!$A:$GR,CA$271,FALSE),5)="Csere",VLOOKUP(LEFT(VLOOKUP($A198,csapatok!$A:$GR,CA$271,FALSE),LEN(VLOOKUP($A198,csapatok!$A:$GR,CA$271,FALSE))-6),'csapat-ranglista'!$A:$CC,CA$272,FALSE)/8,VLOOKUP(VLOOKUP($A198,csapatok!$A:$GR,CA$271,FALSE),'csapat-ranglista'!$A:$CC,CA$272,FALSE)/4),0)</f>
        <v>0</v>
      </c>
      <c r="CB198" s="226">
        <f>IFERROR(IF(RIGHT(VLOOKUP($A198,csapatok!$A:$GR,CB$271,FALSE),5)="Csere",VLOOKUP(LEFT(VLOOKUP($A198,csapatok!$A:$GR,CB$271,FALSE),LEN(VLOOKUP($A198,csapatok!$A:$GR,CB$271,FALSE))-6),'csapat-ranglista'!$A:$CC,CB$272,FALSE)/8,VLOOKUP(VLOOKUP($A198,csapatok!$A:$GR,CB$271,FALSE),'csapat-ranglista'!$A:$CC,CB$272,FALSE)/4),0)</f>
        <v>0</v>
      </c>
      <c r="CC198" s="226">
        <f>IFERROR(IF(RIGHT(VLOOKUP($A198,csapatok!$A:$GR,CC$271,FALSE),5)="Csere",VLOOKUP(LEFT(VLOOKUP($A198,csapatok!$A:$GR,CC$271,FALSE),LEN(VLOOKUP($A198,csapatok!$A:$GR,CC$271,FALSE))-6),'csapat-ranglista'!$A:$CC,CC$272,FALSE)/8,VLOOKUP(VLOOKUP($A198,csapatok!$A:$GR,CC$271,FALSE),'csapat-ranglista'!$A:$CC,CC$272,FALSE)/4),0)</f>
        <v>0</v>
      </c>
      <c r="CD198" s="226">
        <f>IFERROR(IF(RIGHT(VLOOKUP($A198,csapatok!$A:$GR,CD$271,FALSE),5)="Csere",VLOOKUP(LEFT(VLOOKUP($A198,csapatok!$A:$GR,CD$271,FALSE),LEN(VLOOKUP($A198,csapatok!$A:$GR,CD$271,FALSE))-6),'csapat-ranglista'!$A:$CC,CD$272,FALSE)/8,VLOOKUP(VLOOKUP($A198,csapatok!$A:$GR,CD$271,FALSE),'csapat-ranglista'!$A:$CC,CD$272,FALSE)/4),0)</f>
        <v>0</v>
      </c>
      <c r="CE198" s="226">
        <f>IFERROR(IF(RIGHT(VLOOKUP($A198,csapatok!$A:$GR,CE$271,FALSE),5)="Csere",VLOOKUP(LEFT(VLOOKUP($A198,csapatok!$A:$GR,CE$271,FALSE),LEN(VLOOKUP($A198,csapatok!$A:$GR,CE$271,FALSE))-6),'csapat-ranglista'!$A:$CC,CE$272,FALSE)/8,VLOOKUP(VLOOKUP($A198,csapatok!$A:$GR,CE$271,FALSE),'csapat-ranglista'!$A:$CC,CE$272,FALSE)/4),0)</f>
        <v>0</v>
      </c>
      <c r="CF198" s="226">
        <f>IFERROR(IF(RIGHT(VLOOKUP($A198,csapatok!$A:$GR,CF$271,FALSE),5)="Csere",VLOOKUP(LEFT(VLOOKUP($A198,csapatok!$A:$GR,CF$271,FALSE),LEN(VLOOKUP($A198,csapatok!$A:$GR,CF$271,FALSE))-6),'csapat-ranglista'!$A:$CC,CF$272,FALSE)/8,VLOOKUP(VLOOKUP($A198,csapatok!$A:$GR,CF$271,FALSE),'csapat-ranglista'!$A:$CC,CF$272,FALSE)/4),0)</f>
        <v>0</v>
      </c>
      <c r="CG198" s="226">
        <f>IFERROR(IF(RIGHT(VLOOKUP($A198,csapatok!$A:$GR,CG$271,FALSE),5)="Csere",VLOOKUP(LEFT(VLOOKUP($A198,csapatok!$A:$GR,CG$271,FALSE),LEN(VLOOKUP($A198,csapatok!$A:$GR,CG$271,FALSE))-6),'csapat-ranglista'!$A:$CC,CG$272,FALSE)/8,VLOOKUP(VLOOKUP($A198,csapatok!$A:$GR,CG$271,FALSE),'csapat-ranglista'!$A:$CC,CG$272,FALSE)/4),0)</f>
        <v>0</v>
      </c>
      <c r="CH198" s="226">
        <f>IFERROR(IF(RIGHT(VLOOKUP($A198,csapatok!$A:$GR,CH$271,FALSE),5)="Csere",VLOOKUP(LEFT(VLOOKUP($A198,csapatok!$A:$GR,CH$271,FALSE),LEN(VLOOKUP($A198,csapatok!$A:$GR,CH$271,FALSE))-6),'csapat-ranglista'!$A:$CC,CH$272,FALSE)/8,VLOOKUP(VLOOKUP($A198,csapatok!$A:$GR,CH$271,FALSE),'csapat-ranglista'!$A:$CC,CH$272,FALSE)/4),0)</f>
        <v>0</v>
      </c>
      <c r="CI198" s="226">
        <f>IFERROR(IF(RIGHT(VLOOKUP($A198,csapatok!$A:$GR,CI$271,FALSE),5)="Csere",VLOOKUP(LEFT(VLOOKUP($A198,csapatok!$A:$GR,CI$271,FALSE),LEN(VLOOKUP($A198,csapatok!$A:$GR,CI$271,FALSE))-6),'csapat-ranglista'!$A:$CC,CI$272,FALSE)/8,VLOOKUP(VLOOKUP($A198,csapatok!$A:$GR,CI$271,FALSE),'csapat-ranglista'!$A:$CC,CI$272,FALSE)/4),0)</f>
        <v>0</v>
      </c>
      <c r="CJ198" s="227">
        <f>versenyek!$IQ$11*IFERROR(VLOOKUP(VLOOKUP($A198,versenyek!IP:IR,3,FALSE),szabalyok!$A$16:$B$23,2,FALSE)/4,0)</f>
        <v>0</v>
      </c>
      <c r="CK198" s="227">
        <f>versenyek!$IT$11*IFERROR(VLOOKUP(VLOOKUP($A198,versenyek!IS:IU,3,FALSE),szabalyok!$A$16:$B$23,2,FALSE)/4,0)</f>
        <v>0</v>
      </c>
      <c r="CL198" s="226"/>
      <c r="CM198" s="250">
        <f t="shared" si="9"/>
        <v>0</v>
      </c>
    </row>
    <row r="199" spans="1:91">
      <c r="A199" s="32" t="s">
        <v>106</v>
      </c>
      <c r="B199" s="133">
        <v>29632</v>
      </c>
      <c r="C199" s="133" t="str">
        <f>IF(B199=0,"",IF(B199&lt;$C$1,"felnőtt","ifi"))</f>
        <v>felnőtt</v>
      </c>
      <c r="D199" s="32" t="s">
        <v>9</v>
      </c>
      <c r="E199" s="47">
        <v>30</v>
      </c>
      <c r="F199" s="32">
        <v>0</v>
      </c>
      <c r="G199" s="32">
        <v>0</v>
      </c>
      <c r="H199" s="32">
        <v>0</v>
      </c>
      <c r="I199" s="32">
        <v>0</v>
      </c>
      <c r="J199" s="32">
        <v>0</v>
      </c>
      <c r="K199" s="32">
        <v>0</v>
      </c>
      <c r="L199" s="32">
        <v>0</v>
      </c>
      <c r="M199" s="32">
        <v>0</v>
      </c>
      <c r="N199" s="32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0</v>
      </c>
      <c r="W199" s="32">
        <v>0</v>
      </c>
      <c r="X199" s="32">
        <f>IFERROR(IF(RIGHT(VLOOKUP($A199,csapatok!$A:$BL,X$271,FALSE),5)="Csere",VLOOKUP(LEFT(VLOOKUP($A199,csapatok!$A:$BL,X$271,FALSE),LEN(VLOOKUP($A199,csapatok!$A:$BL,X$271,FALSE))-6),'csapat-ranglista'!$A:$CC,X$272,FALSE)/8,VLOOKUP(VLOOKUP($A199,csapatok!$A:$BL,X$271,FALSE),'csapat-ranglista'!$A:$CC,X$272,FALSE)/4),0)</f>
        <v>0</v>
      </c>
      <c r="Y199" s="32">
        <f>IFERROR(IF(RIGHT(VLOOKUP($A199,csapatok!$A:$BL,Y$271,FALSE),5)="Csere",VLOOKUP(LEFT(VLOOKUP($A199,csapatok!$A:$BL,Y$271,FALSE),LEN(VLOOKUP($A199,csapatok!$A:$BL,Y$271,FALSE))-6),'csapat-ranglista'!$A:$CC,Y$272,FALSE)/8,VLOOKUP(VLOOKUP($A199,csapatok!$A:$BL,Y$271,FALSE),'csapat-ranglista'!$A:$CC,Y$272,FALSE)/4),0)</f>
        <v>0</v>
      </c>
      <c r="Z199" s="32">
        <f>IFERROR(IF(RIGHT(VLOOKUP($A199,csapatok!$A:$BL,Z$271,FALSE),5)="Csere",VLOOKUP(LEFT(VLOOKUP($A199,csapatok!$A:$BL,Z$271,FALSE),LEN(VLOOKUP($A199,csapatok!$A:$BL,Z$271,FALSE))-6),'csapat-ranglista'!$A:$CC,Z$272,FALSE)/8,VLOOKUP(VLOOKUP($A199,csapatok!$A:$BL,Z$271,FALSE),'csapat-ranglista'!$A:$CC,Z$272,FALSE)/4),0)</f>
        <v>0</v>
      </c>
      <c r="AA199" s="32">
        <f>IFERROR(IF(RIGHT(VLOOKUP($A199,csapatok!$A:$BL,AA$271,FALSE),5)="Csere",VLOOKUP(LEFT(VLOOKUP($A199,csapatok!$A:$BL,AA$271,FALSE),LEN(VLOOKUP($A199,csapatok!$A:$BL,AA$271,FALSE))-6),'csapat-ranglista'!$A:$CC,AA$272,FALSE)/8,VLOOKUP(VLOOKUP($A199,csapatok!$A:$BL,AA$271,FALSE),'csapat-ranglista'!$A:$CC,AA$272,FALSE)/4),0)</f>
        <v>0</v>
      </c>
      <c r="AB199" s="226">
        <f>IFERROR(IF(RIGHT(VLOOKUP($A199,csapatok!$A:$BL,AB$271,FALSE),5)="Csere",VLOOKUP(LEFT(VLOOKUP($A199,csapatok!$A:$BL,AB$271,FALSE),LEN(VLOOKUP($A199,csapatok!$A:$BL,AB$271,FALSE))-6),'csapat-ranglista'!$A:$CC,AB$272,FALSE)/8,VLOOKUP(VLOOKUP($A199,csapatok!$A:$BL,AB$271,FALSE),'csapat-ranglista'!$A:$CC,AB$272,FALSE)/4),0)</f>
        <v>0</v>
      </c>
      <c r="AC199" s="226">
        <f>IFERROR(IF(RIGHT(VLOOKUP($A199,csapatok!$A:$BL,AC$271,FALSE),5)="Csere",VLOOKUP(LEFT(VLOOKUP($A199,csapatok!$A:$BL,AC$271,FALSE),LEN(VLOOKUP($A199,csapatok!$A:$BL,AC$271,FALSE))-6),'csapat-ranglista'!$A:$CC,AC$272,FALSE)/8,VLOOKUP(VLOOKUP($A199,csapatok!$A:$BL,AC$271,FALSE),'csapat-ranglista'!$A:$CC,AC$272,FALSE)/4),0)</f>
        <v>0</v>
      </c>
      <c r="AD199" s="226">
        <f>IFERROR(IF(RIGHT(VLOOKUP($A199,csapatok!$A:$BL,AD$271,FALSE),5)="Csere",VLOOKUP(LEFT(VLOOKUP($A199,csapatok!$A:$BL,AD$271,FALSE),LEN(VLOOKUP($A199,csapatok!$A:$BL,AD$271,FALSE))-6),'csapat-ranglista'!$A:$CC,AD$272,FALSE)/8,VLOOKUP(VLOOKUP($A199,csapatok!$A:$BL,AD$271,FALSE),'csapat-ranglista'!$A:$CC,AD$272,FALSE)/4),0)</f>
        <v>0</v>
      </c>
      <c r="AE199" s="226">
        <f>IFERROR(IF(RIGHT(VLOOKUP($A199,csapatok!$A:$BL,AE$271,FALSE),5)="Csere",VLOOKUP(LEFT(VLOOKUP($A199,csapatok!$A:$BL,AE$271,FALSE),LEN(VLOOKUP($A199,csapatok!$A:$BL,AE$271,FALSE))-6),'csapat-ranglista'!$A:$CC,AE$272,FALSE)/8,VLOOKUP(VLOOKUP($A199,csapatok!$A:$BL,AE$271,FALSE),'csapat-ranglista'!$A:$CC,AE$272,FALSE)/4),0)</f>
        <v>0</v>
      </c>
      <c r="AF199" s="226">
        <f>IFERROR(IF(RIGHT(VLOOKUP($A199,csapatok!$A:$BL,AF$271,FALSE),5)="Csere",VLOOKUP(LEFT(VLOOKUP($A199,csapatok!$A:$BL,AF$271,FALSE),LEN(VLOOKUP($A199,csapatok!$A:$BL,AF$271,FALSE))-6),'csapat-ranglista'!$A:$CC,AF$272,FALSE)/8,VLOOKUP(VLOOKUP($A199,csapatok!$A:$BL,AF$271,FALSE),'csapat-ranglista'!$A:$CC,AF$272,FALSE)/4),0)</f>
        <v>0</v>
      </c>
      <c r="AG199" s="226">
        <f>IFERROR(IF(RIGHT(VLOOKUP($A199,csapatok!$A:$BL,AG$271,FALSE),5)="Csere",VLOOKUP(LEFT(VLOOKUP($A199,csapatok!$A:$BL,AG$271,FALSE),LEN(VLOOKUP($A199,csapatok!$A:$BL,AG$271,FALSE))-6),'csapat-ranglista'!$A:$CC,AG$272,FALSE)/8,VLOOKUP(VLOOKUP($A199,csapatok!$A:$BL,AG$271,FALSE),'csapat-ranglista'!$A:$CC,AG$272,FALSE)/4),0)</f>
        <v>0</v>
      </c>
      <c r="AH199" s="226">
        <f>IFERROR(IF(RIGHT(VLOOKUP($A199,csapatok!$A:$BL,AH$271,FALSE),5)="Csere",VLOOKUP(LEFT(VLOOKUP($A199,csapatok!$A:$BL,AH$271,FALSE),LEN(VLOOKUP($A199,csapatok!$A:$BL,AH$271,FALSE))-6),'csapat-ranglista'!$A:$CC,AH$272,FALSE)/8,VLOOKUP(VLOOKUP($A199,csapatok!$A:$BL,AH$271,FALSE),'csapat-ranglista'!$A:$CC,AH$272,FALSE)/4),0)</f>
        <v>0</v>
      </c>
      <c r="AI199" s="226">
        <f>IFERROR(IF(RIGHT(VLOOKUP($A199,csapatok!$A:$BL,AI$271,FALSE),5)="Csere",VLOOKUP(LEFT(VLOOKUP($A199,csapatok!$A:$BL,AI$271,FALSE),LEN(VLOOKUP($A199,csapatok!$A:$BL,AI$271,FALSE))-6),'csapat-ranglista'!$A:$CC,AI$272,FALSE)/8,VLOOKUP(VLOOKUP($A199,csapatok!$A:$BL,AI$271,FALSE),'csapat-ranglista'!$A:$CC,AI$272,FALSE)/4),0)</f>
        <v>0</v>
      </c>
      <c r="AJ199" s="226">
        <f>IFERROR(IF(RIGHT(VLOOKUP($A199,csapatok!$A:$BL,AJ$271,FALSE),5)="Csere",VLOOKUP(LEFT(VLOOKUP($A199,csapatok!$A:$BL,AJ$271,FALSE),LEN(VLOOKUP($A199,csapatok!$A:$BL,AJ$271,FALSE))-6),'csapat-ranglista'!$A:$CC,AJ$272,FALSE)/8,VLOOKUP(VLOOKUP($A199,csapatok!$A:$BL,AJ$271,FALSE),'csapat-ranglista'!$A:$CC,AJ$272,FALSE)/2),0)</f>
        <v>0</v>
      </c>
      <c r="AK199" s="226">
        <f>IFERROR(IF(RIGHT(VLOOKUP($A199,csapatok!$A:$CN,AK$271,FALSE),5)="Csere",VLOOKUP(LEFT(VLOOKUP($A199,csapatok!$A:$CN,AK$271,FALSE),LEN(VLOOKUP($A199,csapatok!$A:$CN,AK$271,FALSE))-6),'csapat-ranglista'!$A:$CC,AK$272,FALSE)/8,VLOOKUP(VLOOKUP($A199,csapatok!$A:$CN,AK$271,FALSE),'csapat-ranglista'!$A:$CC,AK$272,FALSE)/4),0)</f>
        <v>0</v>
      </c>
      <c r="AL199" s="226">
        <f>IFERROR(IF(RIGHT(VLOOKUP($A199,csapatok!$A:$CN,AL$271,FALSE),5)="Csere",VLOOKUP(LEFT(VLOOKUP($A199,csapatok!$A:$CN,AL$271,FALSE),LEN(VLOOKUP($A199,csapatok!$A:$CN,AL$271,FALSE))-6),'csapat-ranglista'!$A:$CC,AL$272,FALSE)/8,VLOOKUP(VLOOKUP($A199,csapatok!$A:$CN,AL$271,FALSE),'csapat-ranglista'!$A:$CC,AL$272,FALSE)/4),0)</f>
        <v>0</v>
      </c>
      <c r="AM199" s="226">
        <f>IFERROR(IF(RIGHT(VLOOKUP($A199,csapatok!$A:$CN,AM$271,FALSE),5)="Csere",VLOOKUP(LEFT(VLOOKUP($A199,csapatok!$A:$CN,AM$271,FALSE),LEN(VLOOKUP($A199,csapatok!$A:$CN,AM$271,FALSE))-6),'csapat-ranglista'!$A:$CC,AM$272,FALSE)/8,VLOOKUP(VLOOKUP($A199,csapatok!$A:$CN,AM$271,FALSE),'csapat-ranglista'!$A:$CC,AM$272,FALSE)/4),0)</f>
        <v>0</v>
      </c>
      <c r="AN199" s="226">
        <f>IFERROR(IF(RIGHT(VLOOKUP($A199,csapatok!$A:$CN,AN$271,FALSE),5)="Csere",VLOOKUP(LEFT(VLOOKUP($A199,csapatok!$A:$CN,AN$271,FALSE),LEN(VLOOKUP($A199,csapatok!$A:$CN,AN$271,FALSE))-6),'csapat-ranglista'!$A:$CC,AN$272,FALSE)/8,VLOOKUP(VLOOKUP($A199,csapatok!$A:$CN,AN$271,FALSE),'csapat-ranglista'!$A:$CC,AN$272,FALSE)/4),0)</f>
        <v>0</v>
      </c>
      <c r="AO199" s="226">
        <f>IFERROR(IF(RIGHT(VLOOKUP($A199,csapatok!$A:$CN,AO$271,FALSE),5)="Csere",VLOOKUP(LEFT(VLOOKUP($A199,csapatok!$A:$CN,AO$271,FALSE),LEN(VLOOKUP($A199,csapatok!$A:$CN,AO$271,FALSE))-6),'csapat-ranglista'!$A:$CC,AO$272,FALSE)/8,VLOOKUP(VLOOKUP($A199,csapatok!$A:$CN,AO$271,FALSE),'csapat-ranglista'!$A:$CC,AO$272,FALSE)/4),0)</f>
        <v>0</v>
      </c>
      <c r="AP199" s="226">
        <f>IFERROR(IF(RIGHT(VLOOKUP($A199,csapatok!$A:$CN,AP$271,FALSE),5)="Csere",VLOOKUP(LEFT(VLOOKUP($A199,csapatok!$A:$CN,AP$271,FALSE),LEN(VLOOKUP($A199,csapatok!$A:$CN,AP$271,FALSE))-6),'csapat-ranglista'!$A:$CC,AP$272,FALSE)/8,VLOOKUP(VLOOKUP($A199,csapatok!$A:$CN,AP$271,FALSE),'csapat-ranglista'!$A:$CC,AP$272,FALSE)/4),0)</f>
        <v>0</v>
      </c>
      <c r="AQ199" s="226">
        <f>IFERROR(IF(RIGHT(VLOOKUP($A199,csapatok!$A:$CN,AQ$271,FALSE),5)="Csere",VLOOKUP(LEFT(VLOOKUP($A199,csapatok!$A:$CN,AQ$271,FALSE),LEN(VLOOKUP($A199,csapatok!$A:$CN,AQ$271,FALSE))-6),'csapat-ranglista'!$A:$CC,AQ$272,FALSE)/8,VLOOKUP(VLOOKUP($A199,csapatok!$A:$CN,AQ$271,FALSE),'csapat-ranglista'!$A:$CC,AQ$272,FALSE)/4),0)</f>
        <v>0</v>
      </c>
      <c r="AR199" s="226">
        <f>IFERROR(IF(RIGHT(VLOOKUP($A199,csapatok!$A:$CN,AR$271,FALSE),5)="Csere",VLOOKUP(LEFT(VLOOKUP($A199,csapatok!$A:$CN,AR$271,FALSE),LEN(VLOOKUP($A199,csapatok!$A:$CN,AR$271,FALSE))-6),'csapat-ranglista'!$A:$CC,AR$272,FALSE)/8,VLOOKUP(VLOOKUP($A199,csapatok!$A:$CN,AR$271,FALSE),'csapat-ranglista'!$A:$CC,AR$272,FALSE)/4),0)</f>
        <v>0</v>
      </c>
      <c r="AS199" s="226">
        <f>IFERROR(IF(RIGHT(VLOOKUP($A199,csapatok!$A:$CN,AS$271,FALSE),5)="Csere",VLOOKUP(LEFT(VLOOKUP($A199,csapatok!$A:$CN,AS$271,FALSE),LEN(VLOOKUP($A199,csapatok!$A:$CN,AS$271,FALSE))-6),'csapat-ranglista'!$A:$CC,AS$272,FALSE)/8,VLOOKUP(VLOOKUP($A199,csapatok!$A:$CN,AS$271,FALSE),'csapat-ranglista'!$A:$CC,AS$272,FALSE)/4),0)</f>
        <v>0</v>
      </c>
      <c r="AT199" s="226">
        <f>IFERROR(IF(RIGHT(VLOOKUP($A199,csapatok!$A:$CN,AT$271,FALSE),5)="Csere",VLOOKUP(LEFT(VLOOKUP($A199,csapatok!$A:$CN,AT$271,FALSE),LEN(VLOOKUP($A199,csapatok!$A:$CN,AT$271,FALSE))-6),'csapat-ranglista'!$A:$CC,AT$272,FALSE)/8,VLOOKUP(VLOOKUP($A199,csapatok!$A:$CN,AT$271,FALSE),'csapat-ranglista'!$A:$CC,AT$272,FALSE)/4),0)</f>
        <v>0</v>
      </c>
      <c r="AU199" s="226">
        <f>IFERROR(IF(RIGHT(VLOOKUP($A199,csapatok!$A:$CN,AU$271,FALSE),5)="Csere",VLOOKUP(LEFT(VLOOKUP($A199,csapatok!$A:$CN,AU$271,FALSE),LEN(VLOOKUP($A199,csapatok!$A:$CN,AU$271,FALSE))-6),'csapat-ranglista'!$A:$CC,AU$272,FALSE)/8,VLOOKUP(VLOOKUP($A199,csapatok!$A:$CN,AU$271,FALSE),'csapat-ranglista'!$A:$CC,AU$272,FALSE)/4),0)</f>
        <v>0</v>
      </c>
      <c r="AV199" s="226">
        <f>IFERROR(IF(RIGHT(VLOOKUP($A199,csapatok!$A:$CN,AV$271,FALSE),5)="Csere",VLOOKUP(LEFT(VLOOKUP($A199,csapatok!$A:$CN,AV$271,FALSE),LEN(VLOOKUP($A199,csapatok!$A:$CN,AV$271,FALSE))-6),'csapat-ranglista'!$A:$CC,AV$272,FALSE)/8,VLOOKUP(VLOOKUP($A199,csapatok!$A:$CN,AV$271,FALSE),'csapat-ranglista'!$A:$CC,AV$272,FALSE)/4),0)</f>
        <v>0</v>
      </c>
      <c r="AW199" s="226">
        <f>IFERROR(IF(RIGHT(VLOOKUP($A199,csapatok!$A:$CN,AW$271,FALSE),5)="Csere",VLOOKUP(LEFT(VLOOKUP($A199,csapatok!$A:$CN,AW$271,FALSE),LEN(VLOOKUP($A199,csapatok!$A:$CN,AW$271,FALSE))-6),'csapat-ranglista'!$A:$CC,AW$272,FALSE)/8,VLOOKUP(VLOOKUP($A199,csapatok!$A:$CN,AW$271,FALSE),'csapat-ranglista'!$A:$CC,AW$272,FALSE)/4),0)</f>
        <v>0</v>
      </c>
      <c r="AX199" s="226">
        <f>IFERROR(IF(RIGHT(VLOOKUP($A199,csapatok!$A:$CN,AX$271,FALSE),5)="Csere",VLOOKUP(LEFT(VLOOKUP($A199,csapatok!$A:$CN,AX$271,FALSE),LEN(VLOOKUP($A199,csapatok!$A:$CN,AX$271,FALSE))-6),'csapat-ranglista'!$A:$CC,AX$272,FALSE)/8,VLOOKUP(VLOOKUP($A199,csapatok!$A:$CN,AX$271,FALSE),'csapat-ranglista'!$A:$CC,AX$272,FALSE)/4),0)</f>
        <v>0</v>
      </c>
      <c r="AY199" s="226">
        <f>IFERROR(IF(RIGHT(VLOOKUP($A199,csapatok!$A:$GR,AY$271,FALSE),5)="Csere",VLOOKUP(LEFT(VLOOKUP($A199,csapatok!$A:$GR,AY$271,FALSE),LEN(VLOOKUP($A199,csapatok!$A:$GR,AY$271,FALSE))-6),'csapat-ranglista'!$A:$CC,AY$272,FALSE)/8,VLOOKUP(VLOOKUP($A199,csapatok!$A:$GR,AY$271,FALSE),'csapat-ranglista'!$A:$CC,AY$272,FALSE)/4),0)</f>
        <v>0</v>
      </c>
      <c r="AZ199" s="226">
        <f>IFERROR(IF(RIGHT(VLOOKUP($A199,csapatok!$A:$GR,AZ$271,FALSE),5)="Csere",VLOOKUP(LEFT(VLOOKUP($A199,csapatok!$A:$GR,AZ$271,FALSE),LEN(VLOOKUP($A199,csapatok!$A:$GR,AZ$271,FALSE))-6),'csapat-ranglista'!$A:$CC,AZ$272,FALSE)/8,VLOOKUP(VLOOKUP($A199,csapatok!$A:$GR,AZ$271,FALSE),'csapat-ranglista'!$A:$CC,AZ$272,FALSE)/4),0)</f>
        <v>0</v>
      </c>
      <c r="BA199" s="226">
        <f>IFERROR(IF(RIGHT(VLOOKUP($A199,csapatok!$A:$GR,BA$271,FALSE),5)="Csere",VLOOKUP(LEFT(VLOOKUP($A199,csapatok!$A:$GR,BA$271,FALSE),LEN(VLOOKUP($A199,csapatok!$A:$GR,BA$271,FALSE))-6),'csapat-ranglista'!$A:$CC,BA$272,FALSE)/8,VLOOKUP(VLOOKUP($A199,csapatok!$A:$GR,BA$271,FALSE),'csapat-ranglista'!$A:$CC,BA$272,FALSE)/4),0)</f>
        <v>0</v>
      </c>
      <c r="BB199" s="226">
        <f>IFERROR(IF(RIGHT(VLOOKUP($A199,csapatok!$A:$GR,BB$271,FALSE),5)="Csere",VLOOKUP(LEFT(VLOOKUP($A199,csapatok!$A:$GR,BB$271,FALSE),LEN(VLOOKUP($A199,csapatok!$A:$GR,BB$271,FALSE))-6),'csapat-ranglista'!$A:$CC,BB$272,FALSE)/8,VLOOKUP(VLOOKUP($A199,csapatok!$A:$GR,BB$271,FALSE),'csapat-ranglista'!$A:$CC,BB$272,FALSE)/4),0)</f>
        <v>0</v>
      </c>
      <c r="BC199" s="227">
        <f>versenyek!$ES$11*IFERROR(VLOOKUP(VLOOKUP($A199,versenyek!ER:ET,3,FALSE),szabalyok!$A$16:$B$23,2,FALSE)/4,0)</f>
        <v>0</v>
      </c>
      <c r="BD199" s="227">
        <f>versenyek!$EV$11*IFERROR(VLOOKUP(VLOOKUP($A199,versenyek!EU:EW,3,FALSE),szabalyok!$A$16:$B$23,2,FALSE)/4,0)</f>
        <v>0</v>
      </c>
      <c r="BE199" s="226">
        <f>IFERROR(IF(RIGHT(VLOOKUP($A199,csapatok!$A:$GR,BE$271,FALSE),5)="Csere",VLOOKUP(LEFT(VLOOKUP($A199,csapatok!$A:$GR,BE$271,FALSE),LEN(VLOOKUP($A199,csapatok!$A:$GR,BE$271,FALSE))-6),'csapat-ranglista'!$A:$CC,BE$272,FALSE)/8,VLOOKUP(VLOOKUP($A199,csapatok!$A:$GR,BE$271,FALSE),'csapat-ranglista'!$A:$CC,BE$272,FALSE)/4),0)</f>
        <v>0</v>
      </c>
      <c r="BF199" s="226">
        <f>IFERROR(IF(RIGHT(VLOOKUP($A199,csapatok!$A:$GR,BF$271,FALSE),5)="Csere",VLOOKUP(LEFT(VLOOKUP($A199,csapatok!$A:$GR,BF$271,FALSE),LEN(VLOOKUP($A199,csapatok!$A:$GR,BF$271,FALSE))-6),'csapat-ranglista'!$A:$CC,BF$272,FALSE)/8,VLOOKUP(VLOOKUP($A199,csapatok!$A:$GR,BF$271,FALSE),'csapat-ranglista'!$A:$CC,BF$272,FALSE)/4),0)</f>
        <v>0</v>
      </c>
      <c r="BG199" s="226">
        <f>IFERROR(IF(RIGHT(VLOOKUP($A199,csapatok!$A:$GR,BG$271,FALSE),5)="Csere",VLOOKUP(LEFT(VLOOKUP($A199,csapatok!$A:$GR,BG$271,FALSE),LEN(VLOOKUP($A199,csapatok!$A:$GR,BG$271,FALSE))-6),'csapat-ranglista'!$A:$CC,BG$272,FALSE)/8,VLOOKUP(VLOOKUP($A199,csapatok!$A:$GR,BG$271,FALSE),'csapat-ranglista'!$A:$CC,BG$272,FALSE)/4),0)</f>
        <v>0</v>
      </c>
      <c r="BH199" s="226">
        <f>IFERROR(IF(RIGHT(VLOOKUP($A199,csapatok!$A:$GR,BH$271,FALSE),5)="Csere",VLOOKUP(LEFT(VLOOKUP($A199,csapatok!$A:$GR,BH$271,FALSE),LEN(VLOOKUP($A199,csapatok!$A:$GR,BH$271,FALSE))-6),'csapat-ranglista'!$A:$CC,BH$272,FALSE)/8,VLOOKUP(VLOOKUP($A199,csapatok!$A:$GR,BH$271,FALSE),'csapat-ranglista'!$A:$CC,BH$272,FALSE)/4),0)</f>
        <v>0</v>
      </c>
      <c r="BI199" s="226">
        <f>IFERROR(IF(RIGHT(VLOOKUP($A199,csapatok!$A:$GR,BI$271,FALSE),5)="Csere",VLOOKUP(LEFT(VLOOKUP($A199,csapatok!$A:$GR,BI$271,FALSE),LEN(VLOOKUP($A199,csapatok!$A:$GR,BI$271,FALSE))-6),'csapat-ranglista'!$A:$CC,BI$272,FALSE)/8,VLOOKUP(VLOOKUP($A199,csapatok!$A:$GR,BI$271,FALSE),'csapat-ranglista'!$A:$CC,BI$272,FALSE)/4),0)</f>
        <v>0</v>
      </c>
      <c r="BJ199" s="226">
        <f>IFERROR(IF(RIGHT(VLOOKUP($A199,csapatok!$A:$GR,BJ$271,FALSE),5)="Csere",VLOOKUP(LEFT(VLOOKUP($A199,csapatok!$A:$GR,BJ$271,FALSE),LEN(VLOOKUP($A199,csapatok!$A:$GR,BJ$271,FALSE))-6),'csapat-ranglista'!$A:$CC,BJ$272,FALSE)/8,VLOOKUP(VLOOKUP($A199,csapatok!$A:$GR,BJ$271,FALSE),'csapat-ranglista'!$A:$CC,BJ$272,FALSE)/4),0)</f>
        <v>0</v>
      </c>
      <c r="BK199" s="226">
        <f>IFERROR(IF(RIGHT(VLOOKUP($A199,csapatok!$A:$GR,BK$271,FALSE),5)="Csere",VLOOKUP(LEFT(VLOOKUP($A199,csapatok!$A:$GR,BK$271,FALSE),LEN(VLOOKUP($A199,csapatok!$A:$GR,BK$271,FALSE))-6),'csapat-ranglista'!$A:$CC,BK$272,FALSE)/8,VLOOKUP(VLOOKUP($A199,csapatok!$A:$GR,BK$271,FALSE),'csapat-ranglista'!$A:$CC,BK$272,FALSE)/4),0)</f>
        <v>0</v>
      </c>
      <c r="BL199" s="226">
        <f>IFERROR(IF(RIGHT(VLOOKUP($A199,csapatok!$A:$GR,BL$271,FALSE),5)="Csere",VLOOKUP(LEFT(VLOOKUP($A199,csapatok!$A:$GR,BL$271,FALSE),LEN(VLOOKUP($A199,csapatok!$A:$GR,BL$271,FALSE))-6),'csapat-ranglista'!$A:$CC,BL$272,FALSE)/8,VLOOKUP(VLOOKUP($A199,csapatok!$A:$GR,BL$271,FALSE),'csapat-ranglista'!$A:$CC,BL$272,FALSE)/4),0)</f>
        <v>0</v>
      </c>
      <c r="BM199" s="226">
        <f>IFERROR(IF(RIGHT(VLOOKUP($A199,csapatok!$A:$GR,BM$271,FALSE),5)="Csere",VLOOKUP(LEFT(VLOOKUP($A199,csapatok!$A:$GR,BM$271,FALSE),LEN(VLOOKUP($A199,csapatok!$A:$GR,BM$271,FALSE))-6),'csapat-ranglista'!$A:$CC,BM$272,FALSE)/8,VLOOKUP(VLOOKUP($A199,csapatok!$A:$GR,BM$271,FALSE),'csapat-ranglista'!$A:$CC,BM$272,FALSE)/4),0)</f>
        <v>0</v>
      </c>
      <c r="BN199" s="226">
        <f>IFERROR(IF(RIGHT(VLOOKUP($A199,csapatok!$A:$GR,BN$271,FALSE),5)="Csere",VLOOKUP(LEFT(VLOOKUP($A199,csapatok!$A:$GR,BN$271,FALSE),LEN(VLOOKUP($A199,csapatok!$A:$GR,BN$271,FALSE))-6),'csapat-ranglista'!$A:$CC,BN$272,FALSE)/8,VLOOKUP(VLOOKUP($A199,csapatok!$A:$GR,BN$271,FALSE),'csapat-ranglista'!$A:$CC,BN$272,FALSE)/4),0)</f>
        <v>0</v>
      </c>
      <c r="BO199" s="226">
        <f>IFERROR(IF(RIGHT(VLOOKUP($A199,csapatok!$A:$GR,BO$271,FALSE),5)="Csere",VLOOKUP(LEFT(VLOOKUP($A199,csapatok!$A:$GR,BO$271,FALSE),LEN(VLOOKUP($A199,csapatok!$A:$GR,BO$271,FALSE))-6),'csapat-ranglista'!$A:$CC,BO$272,FALSE)/8,VLOOKUP(VLOOKUP($A199,csapatok!$A:$GR,BO$271,FALSE),'csapat-ranglista'!$A:$CC,BO$272,FALSE)/4),0)</f>
        <v>0</v>
      </c>
      <c r="BP199" s="226">
        <f>IFERROR(IF(RIGHT(VLOOKUP($A199,csapatok!$A:$GR,BP$271,FALSE),5)="Csere",VLOOKUP(LEFT(VLOOKUP($A199,csapatok!$A:$GR,BP$271,FALSE),LEN(VLOOKUP($A199,csapatok!$A:$GR,BP$271,FALSE))-6),'csapat-ranglista'!$A:$CC,BP$272,FALSE)/8,VLOOKUP(VLOOKUP($A199,csapatok!$A:$GR,BP$271,FALSE),'csapat-ranglista'!$A:$CC,BP$272,FALSE)/4),0)</f>
        <v>0</v>
      </c>
      <c r="BQ199" s="226">
        <f>IFERROR(IF(RIGHT(VLOOKUP($A199,csapatok!$A:$GR,BQ$271,FALSE),5)="Csere",VLOOKUP(LEFT(VLOOKUP($A199,csapatok!$A:$GR,BQ$271,FALSE),LEN(VLOOKUP($A199,csapatok!$A:$GR,BQ$271,FALSE))-6),'csapat-ranglista'!$A:$CC,BQ$272,FALSE)/8,VLOOKUP(VLOOKUP($A199,csapatok!$A:$GR,BQ$271,FALSE),'csapat-ranglista'!$A:$CC,BQ$272,FALSE)/4),0)</f>
        <v>0</v>
      </c>
      <c r="BR199" s="226">
        <f>IFERROR(IF(RIGHT(VLOOKUP($A199,csapatok!$A:$GR,BR$271,FALSE),5)="Csere",VLOOKUP(LEFT(VLOOKUP($A199,csapatok!$A:$GR,BR$271,FALSE),LEN(VLOOKUP($A199,csapatok!$A:$GR,BR$271,FALSE))-6),'csapat-ranglista'!$A:$CC,BR$272,FALSE)/8,VLOOKUP(VLOOKUP($A199,csapatok!$A:$GR,BR$271,FALSE),'csapat-ranglista'!$A:$CC,BR$272,FALSE)/4),0)</f>
        <v>0</v>
      </c>
      <c r="BS199" s="226">
        <f>IFERROR(IF(RIGHT(VLOOKUP($A199,csapatok!$A:$GR,BS$271,FALSE),5)="Csere",VLOOKUP(LEFT(VLOOKUP($A199,csapatok!$A:$GR,BS$271,FALSE),LEN(VLOOKUP($A199,csapatok!$A:$GR,BS$271,FALSE))-6),'csapat-ranglista'!$A:$CC,BS$272,FALSE)/8,VLOOKUP(VLOOKUP($A199,csapatok!$A:$GR,BS$271,FALSE),'csapat-ranglista'!$A:$CC,BS$272,FALSE)/4),0)</f>
        <v>0</v>
      </c>
      <c r="BT199" s="226">
        <f>IFERROR(IF(RIGHT(VLOOKUP($A199,csapatok!$A:$GR,BT$271,FALSE),5)="Csere",VLOOKUP(LEFT(VLOOKUP($A199,csapatok!$A:$GR,BT$271,FALSE),LEN(VLOOKUP($A199,csapatok!$A:$GR,BT$271,FALSE))-6),'csapat-ranglista'!$A:$CC,BT$272,FALSE)/8,VLOOKUP(VLOOKUP($A199,csapatok!$A:$GR,BT$271,FALSE),'csapat-ranglista'!$A:$CC,BT$272,FALSE)/4),0)</f>
        <v>0</v>
      </c>
      <c r="BU199" s="226">
        <f>IFERROR(IF(RIGHT(VLOOKUP($A199,csapatok!$A:$GR,BU$271,FALSE),5)="Csere",VLOOKUP(LEFT(VLOOKUP($A199,csapatok!$A:$GR,BU$271,FALSE),LEN(VLOOKUP($A199,csapatok!$A:$GR,BU$271,FALSE))-6),'csapat-ranglista'!$A:$CC,BU$272,FALSE)/8,VLOOKUP(VLOOKUP($A199,csapatok!$A:$GR,BU$271,FALSE),'csapat-ranglista'!$A:$CC,BU$272,FALSE)/4),0)</f>
        <v>0</v>
      </c>
      <c r="BV199" s="226">
        <f>IFERROR(IF(RIGHT(VLOOKUP($A199,csapatok!$A:$GR,BV$271,FALSE),5)="Csere",VLOOKUP(LEFT(VLOOKUP($A199,csapatok!$A:$GR,BV$271,FALSE),LEN(VLOOKUP($A199,csapatok!$A:$GR,BV$271,FALSE))-6),'csapat-ranglista'!$A:$CC,BV$272,FALSE)/8,VLOOKUP(VLOOKUP($A199,csapatok!$A:$GR,BV$271,FALSE),'csapat-ranglista'!$A:$CC,BV$272,FALSE)/4),0)</f>
        <v>0</v>
      </c>
      <c r="BW199" s="226">
        <f>IFERROR(IF(RIGHT(VLOOKUP($A199,csapatok!$A:$GR,BW$271,FALSE),5)="Csere",VLOOKUP(LEFT(VLOOKUP($A199,csapatok!$A:$GR,BW$271,FALSE),LEN(VLOOKUP($A199,csapatok!$A:$GR,BW$271,FALSE))-6),'csapat-ranglista'!$A:$CC,BW$272,FALSE)/8,VLOOKUP(VLOOKUP($A199,csapatok!$A:$GR,BW$271,FALSE),'csapat-ranglista'!$A:$CC,BW$272,FALSE)/4),0)</f>
        <v>0</v>
      </c>
      <c r="BX199" s="226">
        <f>IFERROR(IF(RIGHT(VLOOKUP($A199,csapatok!$A:$GR,BX$271,FALSE),5)="Csere",VLOOKUP(LEFT(VLOOKUP($A199,csapatok!$A:$GR,BX$271,FALSE),LEN(VLOOKUP($A199,csapatok!$A:$GR,BX$271,FALSE))-6),'csapat-ranglista'!$A:$CC,BX$272,FALSE)/8,VLOOKUP(VLOOKUP($A199,csapatok!$A:$GR,BX$271,FALSE),'csapat-ranglista'!$A:$CC,BX$272,FALSE)/4),0)</f>
        <v>0</v>
      </c>
      <c r="BY199" s="226">
        <f>IFERROR(IF(RIGHT(VLOOKUP($A199,csapatok!$A:$GR,BY$271,FALSE),5)="Csere",VLOOKUP(LEFT(VLOOKUP($A199,csapatok!$A:$GR,BY$271,FALSE),LEN(VLOOKUP($A199,csapatok!$A:$GR,BY$271,FALSE))-6),'csapat-ranglista'!$A:$CC,BY$272,FALSE)/8,VLOOKUP(VLOOKUP($A199,csapatok!$A:$GR,BY$271,FALSE),'csapat-ranglista'!$A:$CC,BY$272,FALSE)/4),0)</f>
        <v>0</v>
      </c>
      <c r="BZ199" s="226">
        <f>IFERROR(IF(RIGHT(VLOOKUP($A199,csapatok!$A:$GR,BZ$271,FALSE),5)="Csere",VLOOKUP(LEFT(VLOOKUP($A199,csapatok!$A:$GR,BZ$271,FALSE),LEN(VLOOKUP($A199,csapatok!$A:$GR,BZ$271,FALSE))-6),'csapat-ranglista'!$A:$CC,BZ$272,FALSE)/8,VLOOKUP(VLOOKUP($A199,csapatok!$A:$GR,BZ$271,FALSE),'csapat-ranglista'!$A:$CC,BZ$272,FALSE)/4),0)</f>
        <v>0</v>
      </c>
      <c r="CA199" s="226">
        <f>IFERROR(IF(RIGHT(VLOOKUP($A199,csapatok!$A:$GR,CA$271,FALSE),5)="Csere",VLOOKUP(LEFT(VLOOKUP($A199,csapatok!$A:$GR,CA$271,FALSE),LEN(VLOOKUP($A199,csapatok!$A:$GR,CA$271,FALSE))-6),'csapat-ranglista'!$A:$CC,CA$272,FALSE)/8,VLOOKUP(VLOOKUP($A199,csapatok!$A:$GR,CA$271,FALSE),'csapat-ranglista'!$A:$CC,CA$272,FALSE)/4),0)</f>
        <v>0</v>
      </c>
      <c r="CB199" s="226">
        <f>IFERROR(IF(RIGHT(VLOOKUP($A199,csapatok!$A:$GR,CB$271,FALSE),5)="Csere",VLOOKUP(LEFT(VLOOKUP($A199,csapatok!$A:$GR,CB$271,FALSE),LEN(VLOOKUP($A199,csapatok!$A:$GR,CB$271,FALSE))-6),'csapat-ranglista'!$A:$CC,CB$272,FALSE)/8,VLOOKUP(VLOOKUP($A199,csapatok!$A:$GR,CB$271,FALSE),'csapat-ranglista'!$A:$CC,CB$272,FALSE)/4),0)</f>
        <v>0</v>
      </c>
      <c r="CC199" s="226">
        <f>IFERROR(IF(RIGHT(VLOOKUP($A199,csapatok!$A:$GR,CC$271,FALSE),5)="Csere",VLOOKUP(LEFT(VLOOKUP($A199,csapatok!$A:$GR,CC$271,FALSE),LEN(VLOOKUP($A199,csapatok!$A:$GR,CC$271,FALSE))-6),'csapat-ranglista'!$A:$CC,CC$272,FALSE)/8,VLOOKUP(VLOOKUP($A199,csapatok!$A:$GR,CC$271,FALSE),'csapat-ranglista'!$A:$CC,CC$272,FALSE)/4),0)</f>
        <v>0</v>
      </c>
      <c r="CD199" s="226">
        <f>IFERROR(IF(RIGHT(VLOOKUP($A199,csapatok!$A:$GR,CD$271,FALSE),5)="Csere",VLOOKUP(LEFT(VLOOKUP($A199,csapatok!$A:$GR,CD$271,FALSE),LEN(VLOOKUP($A199,csapatok!$A:$GR,CD$271,FALSE))-6),'csapat-ranglista'!$A:$CC,CD$272,FALSE)/8,VLOOKUP(VLOOKUP($A199,csapatok!$A:$GR,CD$271,FALSE),'csapat-ranglista'!$A:$CC,CD$272,FALSE)/4),0)</f>
        <v>0</v>
      </c>
      <c r="CE199" s="226">
        <f>IFERROR(IF(RIGHT(VLOOKUP($A199,csapatok!$A:$GR,CE$271,FALSE),5)="Csere",VLOOKUP(LEFT(VLOOKUP($A199,csapatok!$A:$GR,CE$271,FALSE),LEN(VLOOKUP($A199,csapatok!$A:$GR,CE$271,FALSE))-6),'csapat-ranglista'!$A:$CC,CE$272,FALSE)/8,VLOOKUP(VLOOKUP($A199,csapatok!$A:$GR,CE$271,FALSE),'csapat-ranglista'!$A:$CC,CE$272,FALSE)/4),0)</f>
        <v>0</v>
      </c>
      <c r="CF199" s="226">
        <f>IFERROR(IF(RIGHT(VLOOKUP($A199,csapatok!$A:$GR,CF$271,FALSE),5)="Csere",VLOOKUP(LEFT(VLOOKUP($A199,csapatok!$A:$GR,CF$271,FALSE),LEN(VLOOKUP($A199,csapatok!$A:$GR,CF$271,FALSE))-6),'csapat-ranglista'!$A:$CC,CF$272,FALSE)/8,VLOOKUP(VLOOKUP($A199,csapatok!$A:$GR,CF$271,FALSE),'csapat-ranglista'!$A:$CC,CF$272,FALSE)/4),0)</f>
        <v>0</v>
      </c>
      <c r="CG199" s="226">
        <f>IFERROR(IF(RIGHT(VLOOKUP($A199,csapatok!$A:$GR,CG$271,FALSE),5)="Csere",VLOOKUP(LEFT(VLOOKUP($A199,csapatok!$A:$GR,CG$271,FALSE),LEN(VLOOKUP($A199,csapatok!$A:$GR,CG$271,FALSE))-6),'csapat-ranglista'!$A:$CC,CG$272,FALSE)/8,VLOOKUP(VLOOKUP($A199,csapatok!$A:$GR,CG$271,FALSE),'csapat-ranglista'!$A:$CC,CG$272,FALSE)/4),0)</f>
        <v>0</v>
      </c>
      <c r="CH199" s="226">
        <f>IFERROR(IF(RIGHT(VLOOKUP($A199,csapatok!$A:$GR,CH$271,FALSE),5)="Csere",VLOOKUP(LEFT(VLOOKUP($A199,csapatok!$A:$GR,CH$271,FALSE),LEN(VLOOKUP($A199,csapatok!$A:$GR,CH$271,FALSE))-6),'csapat-ranglista'!$A:$CC,CH$272,FALSE)/8,VLOOKUP(VLOOKUP($A199,csapatok!$A:$GR,CH$271,FALSE),'csapat-ranglista'!$A:$CC,CH$272,FALSE)/4),0)</f>
        <v>0</v>
      </c>
      <c r="CI199" s="226">
        <f>IFERROR(IF(RIGHT(VLOOKUP($A199,csapatok!$A:$GR,CI$271,FALSE),5)="Csere",VLOOKUP(LEFT(VLOOKUP($A199,csapatok!$A:$GR,CI$271,FALSE),LEN(VLOOKUP($A199,csapatok!$A:$GR,CI$271,FALSE))-6),'csapat-ranglista'!$A:$CC,CI$272,FALSE)/8,VLOOKUP(VLOOKUP($A199,csapatok!$A:$GR,CI$271,FALSE),'csapat-ranglista'!$A:$CC,CI$272,FALSE)/4),0)</f>
        <v>0</v>
      </c>
      <c r="CJ199" s="227">
        <f>versenyek!$IQ$11*IFERROR(VLOOKUP(VLOOKUP($A199,versenyek!IP:IR,3,FALSE),szabalyok!$A$16:$B$23,2,FALSE)/4,0)</f>
        <v>0</v>
      </c>
      <c r="CK199" s="227">
        <f>versenyek!$IT$11*IFERROR(VLOOKUP(VLOOKUP($A199,versenyek!IS:IU,3,FALSE),szabalyok!$A$16:$B$23,2,FALSE)/4,0)</f>
        <v>0</v>
      </c>
      <c r="CL199" s="226"/>
      <c r="CM199" s="250">
        <f t="shared" si="9"/>
        <v>0</v>
      </c>
    </row>
    <row r="200" spans="1:91">
      <c r="A200" s="32" t="s">
        <v>137</v>
      </c>
      <c r="B200" s="132"/>
      <c r="C200" s="133" t="str">
        <f>IF(B200=0,"",IF(B200&lt;$C$1,"felnőtt","ifi"))</f>
        <v/>
      </c>
      <c r="D200" s="32" t="s">
        <v>101</v>
      </c>
      <c r="E200" s="47">
        <v>37.5</v>
      </c>
      <c r="F200" s="32">
        <v>0</v>
      </c>
      <c r="G200" s="32">
        <v>0</v>
      </c>
      <c r="H200" s="32">
        <v>0</v>
      </c>
      <c r="I200" s="32">
        <v>0</v>
      </c>
      <c r="J200" s="32">
        <v>0</v>
      </c>
      <c r="K200" s="32">
        <v>0</v>
      </c>
      <c r="L200" s="32">
        <v>0</v>
      </c>
      <c r="M200" s="32">
        <v>0</v>
      </c>
      <c r="N200" s="32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f>IFERROR(IF(RIGHT(VLOOKUP($A200,csapatok!$A:$BL,X$271,FALSE),5)="Csere",VLOOKUP(LEFT(VLOOKUP($A200,csapatok!$A:$BL,X$271,FALSE),LEN(VLOOKUP($A200,csapatok!$A:$BL,X$271,FALSE))-6),'csapat-ranglista'!$A:$CC,X$272,FALSE)/8,VLOOKUP(VLOOKUP($A200,csapatok!$A:$BL,X$271,FALSE),'csapat-ranglista'!$A:$CC,X$272,FALSE)/4),0)</f>
        <v>0</v>
      </c>
      <c r="Y200" s="32">
        <f>IFERROR(IF(RIGHT(VLOOKUP($A200,csapatok!$A:$BL,Y$271,FALSE),5)="Csere",VLOOKUP(LEFT(VLOOKUP($A200,csapatok!$A:$BL,Y$271,FALSE),LEN(VLOOKUP($A200,csapatok!$A:$BL,Y$271,FALSE))-6),'csapat-ranglista'!$A:$CC,Y$272,FALSE)/8,VLOOKUP(VLOOKUP($A200,csapatok!$A:$BL,Y$271,FALSE),'csapat-ranglista'!$A:$CC,Y$272,FALSE)/4),0)</f>
        <v>0</v>
      </c>
      <c r="Z200" s="32">
        <f>IFERROR(IF(RIGHT(VLOOKUP($A200,csapatok!$A:$BL,Z$271,FALSE),5)="Csere",VLOOKUP(LEFT(VLOOKUP($A200,csapatok!$A:$BL,Z$271,FALSE),LEN(VLOOKUP($A200,csapatok!$A:$BL,Z$271,FALSE))-6),'csapat-ranglista'!$A:$CC,Z$272,FALSE)/8,VLOOKUP(VLOOKUP($A200,csapatok!$A:$BL,Z$271,FALSE),'csapat-ranglista'!$A:$CC,Z$272,FALSE)/4),0)</f>
        <v>0</v>
      </c>
      <c r="AA200" s="32">
        <f>IFERROR(IF(RIGHT(VLOOKUP($A200,csapatok!$A:$BL,AA$271,FALSE),5)="Csere",VLOOKUP(LEFT(VLOOKUP($A200,csapatok!$A:$BL,AA$271,FALSE),LEN(VLOOKUP($A200,csapatok!$A:$BL,AA$271,FALSE))-6),'csapat-ranglista'!$A:$CC,AA$272,FALSE)/8,VLOOKUP(VLOOKUP($A200,csapatok!$A:$BL,AA$271,FALSE),'csapat-ranglista'!$A:$CC,AA$272,FALSE)/4),0)</f>
        <v>0</v>
      </c>
      <c r="AB200" s="226">
        <f>IFERROR(IF(RIGHT(VLOOKUP($A200,csapatok!$A:$BL,AB$271,FALSE),5)="Csere",VLOOKUP(LEFT(VLOOKUP($A200,csapatok!$A:$BL,AB$271,FALSE),LEN(VLOOKUP($A200,csapatok!$A:$BL,AB$271,FALSE))-6),'csapat-ranglista'!$A:$CC,AB$272,FALSE)/8,VLOOKUP(VLOOKUP($A200,csapatok!$A:$BL,AB$271,FALSE),'csapat-ranglista'!$A:$CC,AB$272,FALSE)/4),0)</f>
        <v>0</v>
      </c>
      <c r="AC200" s="226">
        <f>IFERROR(IF(RIGHT(VLOOKUP($A200,csapatok!$A:$BL,AC$271,FALSE),5)="Csere",VLOOKUP(LEFT(VLOOKUP($A200,csapatok!$A:$BL,AC$271,FALSE),LEN(VLOOKUP($A200,csapatok!$A:$BL,AC$271,FALSE))-6),'csapat-ranglista'!$A:$CC,AC$272,FALSE)/8,VLOOKUP(VLOOKUP($A200,csapatok!$A:$BL,AC$271,FALSE),'csapat-ranglista'!$A:$CC,AC$272,FALSE)/4),0)</f>
        <v>0</v>
      </c>
      <c r="AD200" s="226">
        <f>IFERROR(IF(RIGHT(VLOOKUP($A200,csapatok!$A:$BL,AD$271,FALSE),5)="Csere",VLOOKUP(LEFT(VLOOKUP($A200,csapatok!$A:$BL,AD$271,FALSE),LEN(VLOOKUP($A200,csapatok!$A:$BL,AD$271,FALSE))-6),'csapat-ranglista'!$A:$CC,AD$272,FALSE)/8,VLOOKUP(VLOOKUP($A200,csapatok!$A:$BL,AD$271,FALSE),'csapat-ranglista'!$A:$CC,AD$272,FALSE)/4),0)</f>
        <v>0</v>
      </c>
      <c r="AE200" s="226">
        <f>IFERROR(IF(RIGHT(VLOOKUP($A200,csapatok!$A:$BL,AE$271,FALSE),5)="Csere",VLOOKUP(LEFT(VLOOKUP($A200,csapatok!$A:$BL,AE$271,FALSE),LEN(VLOOKUP($A200,csapatok!$A:$BL,AE$271,FALSE))-6),'csapat-ranglista'!$A:$CC,AE$272,FALSE)/8,VLOOKUP(VLOOKUP($A200,csapatok!$A:$BL,AE$271,FALSE),'csapat-ranglista'!$A:$CC,AE$272,FALSE)/4),0)</f>
        <v>0</v>
      </c>
      <c r="AF200" s="226">
        <f>IFERROR(IF(RIGHT(VLOOKUP($A200,csapatok!$A:$BL,AF$271,FALSE),5)="Csere",VLOOKUP(LEFT(VLOOKUP($A200,csapatok!$A:$BL,AF$271,FALSE),LEN(VLOOKUP($A200,csapatok!$A:$BL,AF$271,FALSE))-6),'csapat-ranglista'!$A:$CC,AF$272,FALSE)/8,VLOOKUP(VLOOKUP($A200,csapatok!$A:$BL,AF$271,FALSE),'csapat-ranglista'!$A:$CC,AF$272,FALSE)/4),0)</f>
        <v>0</v>
      </c>
      <c r="AG200" s="226">
        <f>IFERROR(IF(RIGHT(VLOOKUP($A200,csapatok!$A:$BL,AG$271,FALSE),5)="Csere",VLOOKUP(LEFT(VLOOKUP($A200,csapatok!$A:$BL,AG$271,FALSE),LEN(VLOOKUP($A200,csapatok!$A:$BL,AG$271,FALSE))-6),'csapat-ranglista'!$A:$CC,AG$272,FALSE)/8,VLOOKUP(VLOOKUP($A200,csapatok!$A:$BL,AG$271,FALSE),'csapat-ranglista'!$A:$CC,AG$272,FALSE)/4),0)</f>
        <v>0</v>
      </c>
      <c r="AH200" s="226">
        <f>IFERROR(IF(RIGHT(VLOOKUP($A200,csapatok!$A:$BL,AH$271,FALSE),5)="Csere",VLOOKUP(LEFT(VLOOKUP($A200,csapatok!$A:$BL,AH$271,FALSE),LEN(VLOOKUP($A200,csapatok!$A:$BL,AH$271,FALSE))-6),'csapat-ranglista'!$A:$CC,AH$272,FALSE)/8,VLOOKUP(VLOOKUP($A200,csapatok!$A:$BL,AH$271,FALSE),'csapat-ranglista'!$A:$CC,AH$272,FALSE)/4),0)</f>
        <v>0</v>
      </c>
      <c r="AI200" s="226">
        <f>IFERROR(IF(RIGHT(VLOOKUP($A200,csapatok!$A:$BL,AI$271,FALSE),5)="Csere",VLOOKUP(LEFT(VLOOKUP($A200,csapatok!$A:$BL,AI$271,FALSE),LEN(VLOOKUP($A200,csapatok!$A:$BL,AI$271,FALSE))-6),'csapat-ranglista'!$A:$CC,AI$272,FALSE)/8,VLOOKUP(VLOOKUP($A200,csapatok!$A:$BL,AI$271,FALSE),'csapat-ranglista'!$A:$CC,AI$272,FALSE)/4),0)</f>
        <v>0</v>
      </c>
      <c r="AJ200" s="226">
        <f>IFERROR(IF(RIGHT(VLOOKUP($A200,csapatok!$A:$BL,AJ$271,FALSE),5)="Csere",VLOOKUP(LEFT(VLOOKUP($A200,csapatok!$A:$BL,AJ$271,FALSE),LEN(VLOOKUP($A200,csapatok!$A:$BL,AJ$271,FALSE))-6),'csapat-ranglista'!$A:$CC,AJ$272,FALSE)/8,VLOOKUP(VLOOKUP($A200,csapatok!$A:$BL,AJ$271,FALSE),'csapat-ranglista'!$A:$CC,AJ$272,FALSE)/2),0)</f>
        <v>0</v>
      </c>
      <c r="AK200" s="226">
        <f>IFERROR(IF(RIGHT(VLOOKUP($A200,csapatok!$A:$CN,AK$271,FALSE),5)="Csere",VLOOKUP(LEFT(VLOOKUP($A200,csapatok!$A:$CN,AK$271,FALSE),LEN(VLOOKUP($A200,csapatok!$A:$CN,AK$271,FALSE))-6),'csapat-ranglista'!$A:$CC,AK$272,FALSE)/8,VLOOKUP(VLOOKUP($A200,csapatok!$A:$CN,AK$271,FALSE),'csapat-ranglista'!$A:$CC,AK$272,FALSE)/4),0)</f>
        <v>0</v>
      </c>
      <c r="AL200" s="226">
        <f>IFERROR(IF(RIGHT(VLOOKUP($A200,csapatok!$A:$CN,AL$271,FALSE),5)="Csere",VLOOKUP(LEFT(VLOOKUP($A200,csapatok!$A:$CN,AL$271,FALSE),LEN(VLOOKUP($A200,csapatok!$A:$CN,AL$271,FALSE))-6),'csapat-ranglista'!$A:$CC,AL$272,FALSE)/8,VLOOKUP(VLOOKUP($A200,csapatok!$A:$CN,AL$271,FALSE),'csapat-ranglista'!$A:$CC,AL$272,FALSE)/4),0)</f>
        <v>0</v>
      </c>
      <c r="AM200" s="226">
        <f>IFERROR(IF(RIGHT(VLOOKUP($A200,csapatok!$A:$CN,AM$271,FALSE),5)="Csere",VLOOKUP(LEFT(VLOOKUP($A200,csapatok!$A:$CN,AM$271,FALSE),LEN(VLOOKUP($A200,csapatok!$A:$CN,AM$271,FALSE))-6),'csapat-ranglista'!$A:$CC,AM$272,FALSE)/8,VLOOKUP(VLOOKUP($A200,csapatok!$A:$CN,AM$271,FALSE),'csapat-ranglista'!$A:$CC,AM$272,FALSE)/4),0)</f>
        <v>0</v>
      </c>
      <c r="AN200" s="226">
        <f>IFERROR(IF(RIGHT(VLOOKUP($A200,csapatok!$A:$CN,AN$271,FALSE),5)="Csere",VLOOKUP(LEFT(VLOOKUP($A200,csapatok!$A:$CN,AN$271,FALSE),LEN(VLOOKUP($A200,csapatok!$A:$CN,AN$271,FALSE))-6),'csapat-ranglista'!$A:$CC,AN$272,FALSE)/8,VLOOKUP(VLOOKUP($A200,csapatok!$A:$CN,AN$271,FALSE),'csapat-ranglista'!$A:$CC,AN$272,FALSE)/4),0)</f>
        <v>0</v>
      </c>
      <c r="AO200" s="226">
        <f>IFERROR(IF(RIGHT(VLOOKUP($A200,csapatok!$A:$CN,AO$271,FALSE),5)="Csere",VLOOKUP(LEFT(VLOOKUP($A200,csapatok!$A:$CN,AO$271,FALSE),LEN(VLOOKUP($A200,csapatok!$A:$CN,AO$271,FALSE))-6),'csapat-ranglista'!$A:$CC,AO$272,FALSE)/8,VLOOKUP(VLOOKUP($A200,csapatok!$A:$CN,AO$271,FALSE),'csapat-ranglista'!$A:$CC,AO$272,FALSE)/4),0)</f>
        <v>0</v>
      </c>
      <c r="AP200" s="226">
        <f>IFERROR(IF(RIGHT(VLOOKUP($A200,csapatok!$A:$CN,AP$271,FALSE),5)="Csere",VLOOKUP(LEFT(VLOOKUP($A200,csapatok!$A:$CN,AP$271,FALSE),LEN(VLOOKUP($A200,csapatok!$A:$CN,AP$271,FALSE))-6),'csapat-ranglista'!$A:$CC,AP$272,FALSE)/8,VLOOKUP(VLOOKUP($A200,csapatok!$A:$CN,AP$271,FALSE),'csapat-ranglista'!$A:$CC,AP$272,FALSE)/4),0)</f>
        <v>0</v>
      </c>
      <c r="AQ200" s="226">
        <f>IFERROR(IF(RIGHT(VLOOKUP($A200,csapatok!$A:$CN,AQ$271,FALSE),5)="Csere",VLOOKUP(LEFT(VLOOKUP($A200,csapatok!$A:$CN,AQ$271,FALSE),LEN(VLOOKUP($A200,csapatok!$A:$CN,AQ$271,FALSE))-6),'csapat-ranglista'!$A:$CC,AQ$272,FALSE)/8,VLOOKUP(VLOOKUP($A200,csapatok!$A:$CN,AQ$271,FALSE),'csapat-ranglista'!$A:$CC,AQ$272,FALSE)/4),0)</f>
        <v>0</v>
      </c>
      <c r="AR200" s="226">
        <f>IFERROR(IF(RIGHT(VLOOKUP($A200,csapatok!$A:$CN,AR$271,FALSE),5)="Csere",VLOOKUP(LEFT(VLOOKUP($A200,csapatok!$A:$CN,AR$271,FALSE),LEN(VLOOKUP($A200,csapatok!$A:$CN,AR$271,FALSE))-6),'csapat-ranglista'!$A:$CC,AR$272,FALSE)/8,VLOOKUP(VLOOKUP($A200,csapatok!$A:$CN,AR$271,FALSE),'csapat-ranglista'!$A:$CC,AR$272,FALSE)/4),0)</f>
        <v>0</v>
      </c>
      <c r="AS200" s="226">
        <f>IFERROR(IF(RIGHT(VLOOKUP($A200,csapatok!$A:$CN,AS$271,FALSE),5)="Csere",VLOOKUP(LEFT(VLOOKUP($A200,csapatok!$A:$CN,AS$271,FALSE),LEN(VLOOKUP($A200,csapatok!$A:$CN,AS$271,FALSE))-6),'csapat-ranglista'!$A:$CC,AS$272,FALSE)/8,VLOOKUP(VLOOKUP($A200,csapatok!$A:$CN,AS$271,FALSE),'csapat-ranglista'!$A:$CC,AS$272,FALSE)/4),0)</f>
        <v>0</v>
      </c>
      <c r="AT200" s="226">
        <f>IFERROR(IF(RIGHT(VLOOKUP($A200,csapatok!$A:$CN,AT$271,FALSE),5)="Csere",VLOOKUP(LEFT(VLOOKUP($A200,csapatok!$A:$CN,AT$271,FALSE),LEN(VLOOKUP($A200,csapatok!$A:$CN,AT$271,FALSE))-6),'csapat-ranglista'!$A:$CC,AT$272,FALSE)/8,VLOOKUP(VLOOKUP($A200,csapatok!$A:$CN,AT$271,FALSE),'csapat-ranglista'!$A:$CC,AT$272,FALSE)/4),0)</f>
        <v>0</v>
      </c>
      <c r="AU200" s="226">
        <f>IFERROR(IF(RIGHT(VLOOKUP($A200,csapatok!$A:$CN,AU$271,FALSE),5)="Csere",VLOOKUP(LEFT(VLOOKUP($A200,csapatok!$A:$CN,AU$271,FALSE),LEN(VLOOKUP($A200,csapatok!$A:$CN,AU$271,FALSE))-6),'csapat-ranglista'!$A:$CC,AU$272,FALSE)/8,VLOOKUP(VLOOKUP($A200,csapatok!$A:$CN,AU$271,FALSE),'csapat-ranglista'!$A:$CC,AU$272,FALSE)/4),0)</f>
        <v>0</v>
      </c>
      <c r="AV200" s="226">
        <f>IFERROR(IF(RIGHT(VLOOKUP($A200,csapatok!$A:$CN,AV$271,FALSE),5)="Csere",VLOOKUP(LEFT(VLOOKUP($A200,csapatok!$A:$CN,AV$271,FALSE),LEN(VLOOKUP($A200,csapatok!$A:$CN,AV$271,FALSE))-6),'csapat-ranglista'!$A:$CC,AV$272,FALSE)/8,VLOOKUP(VLOOKUP($A200,csapatok!$A:$CN,AV$271,FALSE),'csapat-ranglista'!$A:$CC,AV$272,FALSE)/4),0)</f>
        <v>0</v>
      </c>
      <c r="AW200" s="226">
        <f>IFERROR(IF(RIGHT(VLOOKUP($A200,csapatok!$A:$CN,AW$271,FALSE),5)="Csere",VLOOKUP(LEFT(VLOOKUP($A200,csapatok!$A:$CN,AW$271,FALSE),LEN(VLOOKUP($A200,csapatok!$A:$CN,AW$271,FALSE))-6),'csapat-ranglista'!$A:$CC,AW$272,FALSE)/8,VLOOKUP(VLOOKUP($A200,csapatok!$A:$CN,AW$271,FALSE),'csapat-ranglista'!$A:$CC,AW$272,FALSE)/4),0)</f>
        <v>0</v>
      </c>
      <c r="AX200" s="226">
        <f>IFERROR(IF(RIGHT(VLOOKUP($A200,csapatok!$A:$CN,AX$271,FALSE),5)="Csere",VLOOKUP(LEFT(VLOOKUP($A200,csapatok!$A:$CN,AX$271,FALSE),LEN(VLOOKUP($A200,csapatok!$A:$CN,AX$271,FALSE))-6),'csapat-ranglista'!$A:$CC,AX$272,FALSE)/8,VLOOKUP(VLOOKUP($A200,csapatok!$A:$CN,AX$271,FALSE),'csapat-ranglista'!$A:$CC,AX$272,FALSE)/4),0)</f>
        <v>0</v>
      </c>
      <c r="AY200" s="226">
        <f>IFERROR(IF(RIGHT(VLOOKUP($A200,csapatok!$A:$GR,AY$271,FALSE),5)="Csere",VLOOKUP(LEFT(VLOOKUP($A200,csapatok!$A:$GR,AY$271,FALSE),LEN(VLOOKUP($A200,csapatok!$A:$GR,AY$271,FALSE))-6),'csapat-ranglista'!$A:$CC,AY$272,FALSE)/8,VLOOKUP(VLOOKUP($A200,csapatok!$A:$GR,AY$271,FALSE),'csapat-ranglista'!$A:$CC,AY$272,FALSE)/4),0)</f>
        <v>0</v>
      </c>
      <c r="AZ200" s="226">
        <f>IFERROR(IF(RIGHT(VLOOKUP($A200,csapatok!$A:$GR,AZ$271,FALSE),5)="Csere",VLOOKUP(LEFT(VLOOKUP($A200,csapatok!$A:$GR,AZ$271,FALSE),LEN(VLOOKUP($A200,csapatok!$A:$GR,AZ$271,FALSE))-6),'csapat-ranglista'!$A:$CC,AZ$272,FALSE)/8,VLOOKUP(VLOOKUP($A200,csapatok!$A:$GR,AZ$271,FALSE),'csapat-ranglista'!$A:$CC,AZ$272,FALSE)/4),0)</f>
        <v>0</v>
      </c>
      <c r="BA200" s="226">
        <f>IFERROR(IF(RIGHT(VLOOKUP($A200,csapatok!$A:$GR,BA$271,FALSE),5)="Csere",VLOOKUP(LEFT(VLOOKUP($A200,csapatok!$A:$GR,BA$271,FALSE),LEN(VLOOKUP($A200,csapatok!$A:$GR,BA$271,FALSE))-6),'csapat-ranglista'!$A:$CC,BA$272,FALSE)/8,VLOOKUP(VLOOKUP($A200,csapatok!$A:$GR,BA$271,FALSE),'csapat-ranglista'!$A:$CC,BA$272,FALSE)/4),0)</f>
        <v>0</v>
      </c>
      <c r="BB200" s="226">
        <f>IFERROR(IF(RIGHT(VLOOKUP($A200,csapatok!$A:$GR,BB$271,FALSE),5)="Csere",VLOOKUP(LEFT(VLOOKUP($A200,csapatok!$A:$GR,BB$271,FALSE),LEN(VLOOKUP($A200,csapatok!$A:$GR,BB$271,FALSE))-6),'csapat-ranglista'!$A:$CC,BB$272,FALSE)/8,VLOOKUP(VLOOKUP($A200,csapatok!$A:$GR,BB$271,FALSE),'csapat-ranglista'!$A:$CC,BB$272,FALSE)/4),0)</f>
        <v>0</v>
      </c>
      <c r="BC200" s="227">
        <f>versenyek!$ES$11*IFERROR(VLOOKUP(VLOOKUP($A200,versenyek!ER:ET,3,FALSE),szabalyok!$A$16:$B$23,2,FALSE)/4,0)</f>
        <v>0</v>
      </c>
      <c r="BD200" s="227">
        <f>versenyek!$EV$11*IFERROR(VLOOKUP(VLOOKUP($A200,versenyek!EU:EW,3,FALSE),szabalyok!$A$16:$B$23,2,FALSE)/4,0)</f>
        <v>0</v>
      </c>
      <c r="BE200" s="226">
        <f>IFERROR(IF(RIGHT(VLOOKUP($A200,csapatok!$A:$GR,BE$271,FALSE),5)="Csere",VLOOKUP(LEFT(VLOOKUP($A200,csapatok!$A:$GR,BE$271,FALSE),LEN(VLOOKUP($A200,csapatok!$A:$GR,BE$271,FALSE))-6),'csapat-ranglista'!$A:$CC,BE$272,FALSE)/8,VLOOKUP(VLOOKUP($A200,csapatok!$A:$GR,BE$271,FALSE),'csapat-ranglista'!$A:$CC,BE$272,FALSE)/4),0)</f>
        <v>0</v>
      </c>
      <c r="BF200" s="226">
        <f>IFERROR(IF(RIGHT(VLOOKUP($A200,csapatok!$A:$GR,BF$271,FALSE),5)="Csere",VLOOKUP(LEFT(VLOOKUP($A200,csapatok!$A:$GR,BF$271,FALSE),LEN(VLOOKUP($A200,csapatok!$A:$GR,BF$271,FALSE))-6),'csapat-ranglista'!$A:$CC,BF$272,FALSE)/8,VLOOKUP(VLOOKUP($A200,csapatok!$A:$GR,BF$271,FALSE),'csapat-ranglista'!$A:$CC,BF$272,FALSE)/4),0)</f>
        <v>0</v>
      </c>
      <c r="BG200" s="226">
        <f>IFERROR(IF(RIGHT(VLOOKUP($A200,csapatok!$A:$GR,BG$271,FALSE),5)="Csere",VLOOKUP(LEFT(VLOOKUP($A200,csapatok!$A:$GR,BG$271,FALSE),LEN(VLOOKUP($A200,csapatok!$A:$GR,BG$271,FALSE))-6),'csapat-ranglista'!$A:$CC,BG$272,FALSE)/8,VLOOKUP(VLOOKUP($A200,csapatok!$A:$GR,BG$271,FALSE),'csapat-ranglista'!$A:$CC,BG$272,FALSE)/4),0)</f>
        <v>0</v>
      </c>
      <c r="BH200" s="226">
        <f>IFERROR(IF(RIGHT(VLOOKUP($A200,csapatok!$A:$GR,BH$271,FALSE),5)="Csere",VLOOKUP(LEFT(VLOOKUP($A200,csapatok!$A:$GR,BH$271,FALSE),LEN(VLOOKUP($A200,csapatok!$A:$GR,BH$271,FALSE))-6),'csapat-ranglista'!$A:$CC,BH$272,FALSE)/8,VLOOKUP(VLOOKUP($A200,csapatok!$A:$GR,BH$271,FALSE),'csapat-ranglista'!$A:$CC,BH$272,FALSE)/4),0)</f>
        <v>0</v>
      </c>
      <c r="BI200" s="226">
        <f>IFERROR(IF(RIGHT(VLOOKUP($A200,csapatok!$A:$GR,BI$271,FALSE),5)="Csere",VLOOKUP(LEFT(VLOOKUP($A200,csapatok!$A:$GR,BI$271,FALSE),LEN(VLOOKUP($A200,csapatok!$A:$GR,BI$271,FALSE))-6),'csapat-ranglista'!$A:$CC,BI$272,FALSE)/8,VLOOKUP(VLOOKUP($A200,csapatok!$A:$GR,BI$271,FALSE),'csapat-ranglista'!$A:$CC,BI$272,FALSE)/4),0)</f>
        <v>0</v>
      </c>
      <c r="BJ200" s="226">
        <f>IFERROR(IF(RIGHT(VLOOKUP($A200,csapatok!$A:$GR,BJ$271,FALSE),5)="Csere",VLOOKUP(LEFT(VLOOKUP($A200,csapatok!$A:$GR,BJ$271,FALSE),LEN(VLOOKUP($A200,csapatok!$A:$GR,BJ$271,FALSE))-6),'csapat-ranglista'!$A:$CC,BJ$272,FALSE)/8,VLOOKUP(VLOOKUP($A200,csapatok!$A:$GR,BJ$271,FALSE),'csapat-ranglista'!$A:$CC,BJ$272,FALSE)/4),0)</f>
        <v>0</v>
      </c>
      <c r="BK200" s="226">
        <f>IFERROR(IF(RIGHT(VLOOKUP($A200,csapatok!$A:$GR,BK$271,FALSE),5)="Csere",VLOOKUP(LEFT(VLOOKUP($A200,csapatok!$A:$GR,BK$271,FALSE),LEN(VLOOKUP($A200,csapatok!$A:$GR,BK$271,FALSE))-6),'csapat-ranglista'!$A:$CC,BK$272,FALSE)/8,VLOOKUP(VLOOKUP($A200,csapatok!$A:$GR,BK$271,FALSE),'csapat-ranglista'!$A:$CC,BK$272,FALSE)/4),0)</f>
        <v>0</v>
      </c>
      <c r="BL200" s="226">
        <f>IFERROR(IF(RIGHT(VLOOKUP($A200,csapatok!$A:$GR,BL$271,FALSE),5)="Csere",VLOOKUP(LEFT(VLOOKUP($A200,csapatok!$A:$GR,BL$271,FALSE),LEN(VLOOKUP($A200,csapatok!$A:$GR,BL$271,FALSE))-6),'csapat-ranglista'!$A:$CC,BL$272,FALSE)/8,VLOOKUP(VLOOKUP($A200,csapatok!$A:$GR,BL$271,FALSE),'csapat-ranglista'!$A:$CC,BL$272,FALSE)/4),0)</f>
        <v>0</v>
      </c>
      <c r="BM200" s="226">
        <f>IFERROR(IF(RIGHT(VLOOKUP($A200,csapatok!$A:$GR,BM$271,FALSE),5)="Csere",VLOOKUP(LEFT(VLOOKUP($A200,csapatok!$A:$GR,BM$271,FALSE),LEN(VLOOKUP($A200,csapatok!$A:$GR,BM$271,FALSE))-6),'csapat-ranglista'!$A:$CC,BM$272,FALSE)/8,VLOOKUP(VLOOKUP($A200,csapatok!$A:$GR,BM$271,FALSE),'csapat-ranglista'!$A:$CC,BM$272,FALSE)/4),0)</f>
        <v>0</v>
      </c>
      <c r="BN200" s="226">
        <f>IFERROR(IF(RIGHT(VLOOKUP($A200,csapatok!$A:$GR,BN$271,FALSE),5)="Csere",VLOOKUP(LEFT(VLOOKUP($A200,csapatok!$A:$GR,BN$271,FALSE),LEN(VLOOKUP($A200,csapatok!$A:$GR,BN$271,FALSE))-6),'csapat-ranglista'!$A:$CC,BN$272,FALSE)/8,VLOOKUP(VLOOKUP($A200,csapatok!$A:$GR,BN$271,FALSE),'csapat-ranglista'!$A:$CC,BN$272,FALSE)/4),0)</f>
        <v>0</v>
      </c>
      <c r="BO200" s="226">
        <f>IFERROR(IF(RIGHT(VLOOKUP($A200,csapatok!$A:$GR,BO$271,FALSE),5)="Csere",VLOOKUP(LEFT(VLOOKUP($A200,csapatok!$A:$GR,BO$271,FALSE),LEN(VLOOKUP($A200,csapatok!$A:$GR,BO$271,FALSE))-6),'csapat-ranglista'!$A:$CC,BO$272,FALSE)/8,VLOOKUP(VLOOKUP($A200,csapatok!$A:$GR,BO$271,FALSE),'csapat-ranglista'!$A:$CC,BO$272,FALSE)/4),0)</f>
        <v>0</v>
      </c>
      <c r="BP200" s="226">
        <f>IFERROR(IF(RIGHT(VLOOKUP($A200,csapatok!$A:$GR,BP$271,FALSE),5)="Csere",VLOOKUP(LEFT(VLOOKUP($A200,csapatok!$A:$GR,BP$271,FALSE),LEN(VLOOKUP($A200,csapatok!$A:$GR,BP$271,FALSE))-6),'csapat-ranglista'!$A:$CC,BP$272,FALSE)/8,VLOOKUP(VLOOKUP($A200,csapatok!$A:$GR,BP$271,FALSE),'csapat-ranglista'!$A:$CC,BP$272,FALSE)/4),0)</f>
        <v>0</v>
      </c>
      <c r="BQ200" s="226">
        <f>IFERROR(IF(RIGHT(VLOOKUP($A200,csapatok!$A:$GR,BQ$271,FALSE),5)="Csere",VLOOKUP(LEFT(VLOOKUP($A200,csapatok!$A:$GR,BQ$271,FALSE),LEN(VLOOKUP($A200,csapatok!$A:$GR,BQ$271,FALSE))-6),'csapat-ranglista'!$A:$CC,BQ$272,FALSE)/8,VLOOKUP(VLOOKUP($A200,csapatok!$A:$GR,BQ$271,FALSE),'csapat-ranglista'!$A:$CC,BQ$272,FALSE)/4),0)</f>
        <v>0</v>
      </c>
      <c r="BR200" s="226">
        <f>IFERROR(IF(RIGHT(VLOOKUP($A200,csapatok!$A:$GR,BR$271,FALSE),5)="Csere",VLOOKUP(LEFT(VLOOKUP($A200,csapatok!$A:$GR,BR$271,FALSE),LEN(VLOOKUP($A200,csapatok!$A:$GR,BR$271,FALSE))-6),'csapat-ranglista'!$A:$CC,BR$272,FALSE)/8,VLOOKUP(VLOOKUP($A200,csapatok!$A:$GR,BR$271,FALSE),'csapat-ranglista'!$A:$CC,BR$272,FALSE)/4),0)</f>
        <v>0</v>
      </c>
      <c r="BS200" s="226">
        <f>IFERROR(IF(RIGHT(VLOOKUP($A200,csapatok!$A:$GR,BS$271,FALSE),5)="Csere",VLOOKUP(LEFT(VLOOKUP($A200,csapatok!$A:$GR,BS$271,FALSE),LEN(VLOOKUP($A200,csapatok!$A:$GR,BS$271,FALSE))-6),'csapat-ranglista'!$A:$CC,BS$272,FALSE)/8,VLOOKUP(VLOOKUP($A200,csapatok!$A:$GR,BS$271,FALSE),'csapat-ranglista'!$A:$CC,BS$272,FALSE)/4),0)</f>
        <v>0</v>
      </c>
      <c r="BT200" s="226">
        <f>IFERROR(IF(RIGHT(VLOOKUP($A200,csapatok!$A:$GR,BT$271,FALSE),5)="Csere",VLOOKUP(LEFT(VLOOKUP($A200,csapatok!$A:$GR,BT$271,FALSE),LEN(VLOOKUP($A200,csapatok!$A:$GR,BT$271,FALSE))-6),'csapat-ranglista'!$A:$CC,BT$272,FALSE)/8,VLOOKUP(VLOOKUP($A200,csapatok!$A:$GR,BT$271,FALSE),'csapat-ranglista'!$A:$CC,BT$272,FALSE)/4),0)</f>
        <v>0</v>
      </c>
      <c r="BU200" s="226">
        <f>IFERROR(IF(RIGHT(VLOOKUP($A200,csapatok!$A:$GR,BU$271,FALSE),5)="Csere",VLOOKUP(LEFT(VLOOKUP($A200,csapatok!$A:$GR,BU$271,FALSE),LEN(VLOOKUP($A200,csapatok!$A:$GR,BU$271,FALSE))-6),'csapat-ranglista'!$A:$CC,BU$272,FALSE)/8,VLOOKUP(VLOOKUP($A200,csapatok!$A:$GR,BU$271,FALSE),'csapat-ranglista'!$A:$CC,BU$272,FALSE)/4),0)</f>
        <v>0</v>
      </c>
      <c r="BV200" s="226">
        <f>IFERROR(IF(RIGHT(VLOOKUP($A200,csapatok!$A:$GR,BV$271,FALSE),5)="Csere",VLOOKUP(LEFT(VLOOKUP($A200,csapatok!$A:$GR,BV$271,FALSE),LEN(VLOOKUP($A200,csapatok!$A:$GR,BV$271,FALSE))-6),'csapat-ranglista'!$A:$CC,BV$272,FALSE)/8,VLOOKUP(VLOOKUP($A200,csapatok!$A:$GR,BV$271,FALSE),'csapat-ranglista'!$A:$CC,BV$272,FALSE)/4),0)</f>
        <v>0</v>
      </c>
      <c r="BW200" s="226">
        <f>IFERROR(IF(RIGHT(VLOOKUP($A200,csapatok!$A:$GR,BW$271,FALSE),5)="Csere",VLOOKUP(LEFT(VLOOKUP($A200,csapatok!$A:$GR,BW$271,FALSE),LEN(VLOOKUP($A200,csapatok!$A:$GR,BW$271,FALSE))-6),'csapat-ranglista'!$A:$CC,BW$272,FALSE)/8,VLOOKUP(VLOOKUP($A200,csapatok!$A:$GR,BW$271,FALSE),'csapat-ranglista'!$A:$CC,BW$272,FALSE)/4),0)</f>
        <v>0</v>
      </c>
      <c r="BX200" s="226">
        <f>IFERROR(IF(RIGHT(VLOOKUP($A200,csapatok!$A:$GR,BX$271,FALSE),5)="Csere",VLOOKUP(LEFT(VLOOKUP($A200,csapatok!$A:$GR,BX$271,FALSE),LEN(VLOOKUP($A200,csapatok!$A:$GR,BX$271,FALSE))-6),'csapat-ranglista'!$A:$CC,BX$272,FALSE)/8,VLOOKUP(VLOOKUP($A200,csapatok!$A:$GR,BX$271,FALSE),'csapat-ranglista'!$A:$CC,BX$272,FALSE)/4),0)</f>
        <v>0</v>
      </c>
      <c r="BY200" s="226">
        <f>IFERROR(IF(RIGHT(VLOOKUP($A200,csapatok!$A:$GR,BY$271,FALSE),5)="Csere",VLOOKUP(LEFT(VLOOKUP($A200,csapatok!$A:$GR,BY$271,FALSE),LEN(VLOOKUP($A200,csapatok!$A:$GR,BY$271,FALSE))-6),'csapat-ranglista'!$A:$CC,BY$272,FALSE)/8,VLOOKUP(VLOOKUP($A200,csapatok!$A:$GR,BY$271,FALSE),'csapat-ranglista'!$A:$CC,BY$272,FALSE)/4),0)</f>
        <v>0</v>
      </c>
      <c r="BZ200" s="226">
        <f>IFERROR(IF(RIGHT(VLOOKUP($A200,csapatok!$A:$GR,BZ$271,FALSE),5)="Csere",VLOOKUP(LEFT(VLOOKUP($A200,csapatok!$A:$GR,BZ$271,FALSE),LEN(VLOOKUP($A200,csapatok!$A:$GR,BZ$271,FALSE))-6),'csapat-ranglista'!$A:$CC,BZ$272,FALSE)/8,VLOOKUP(VLOOKUP($A200,csapatok!$A:$GR,BZ$271,FALSE),'csapat-ranglista'!$A:$CC,BZ$272,FALSE)/4),0)</f>
        <v>0</v>
      </c>
      <c r="CA200" s="226">
        <f>IFERROR(IF(RIGHT(VLOOKUP($A200,csapatok!$A:$GR,CA$271,FALSE),5)="Csere",VLOOKUP(LEFT(VLOOKUP($A200,csapatok!$A:$GR,CA$271,FALSE),LEN(VLOOKUP($A200,csapatok!$A:$GR,CA$271,FALSE))-6),'csapat-ranglista'!$A:$CC,CA$272,FALSE)/8,VLOOKUP(VLOOKUP($A200,csapatok!$A:$GR,CA$271,FALSE),'csapat-ranglista'!$A:$CC,CA$272,FALSE)/4),0)</f>
        <v>0</v>
      </c>
      <c r="CB200" s="226">
        <f>IFERROR(IF(RIGHT(VLOOKUP($A200,csapatok!$A:$GR,CB$271,FALSE),5)="Csere",VLOOKUP(LEFT(VLOOKUP($A200,csapatok!$A:$GR,CB$271,FALSE),LEN(VLOOKUP($A200,csapatok!$A:$GR,CB$271,FALSE))-6),'csapat-ranglista'!$A:$CC,CB$272,FALSE)/8,VLOOKUP(VLOOKUP($A200,csapatok!$A:$GR,CB$271,FALSE),'csapat-ranglista'!$A:$CC,CB$272,FALSE)/4),0)</f>
        <v>0</v>
      </c>
      <c r="CC200" s="226">
        <f>IFERROR(IF(RIGHT(VLOOKUP($A200,csapatok!$A:$GR,CC$271,FALSE),5)="Csere",VLOOKUP(LEFT(VLOOKUP($A200,csapatok!$A:$GR,CC$271,FALSE),LEN(VLOOKUP($A200,csapatok!$A:$GR,CC$271,FALSE))-6),'csapat-ranglista'!$A:$CC,CC$272,FALSE)/8,VLOOKUP(VLOOKUP($A200,csapatok!$A:$GR,CC$271,FALSE),'csapat-ranglista'!$A:$CC,CC$272,FALSE)/4),0)</f>
        <v>0</v>
      </c>
      <c r="CD200" s="226">
        <f>IFERROR(IF(RIGHT(VLOOKUP($A200,csapatok!$A:$GR,CD$271,FALSE),5)="Csere",VLOOKUP(LEFT(VLOOKUP($A200,csapatok!$A:$GR,CD$271,FALSE),LEN(VLOOKUP($A200,csapatok!$A:$GR,CD$271,FALSE))-6),'csapat-ranglista'!$A:$CC,CD$272,FALSE)/8,VLOOKUP(VLOOKUP($A200,csapatok!$A:$GR,CD$271,FALSE),'csapat-ranglista'!$A:$CC,CD$272,FALSE)/4),0)</f>
        <v>0</v>
      </c>
      <c r="CE200" s="226">
        <f>IFERROR(IF(RIGHT(VLOOKUP($A200,csapatok!$A:$GR,CE$271,FALSE),5)="Csere",VLOOKUP(LEFT(VLOOKUP($A200,csapatok!$A:$GR,CE$271,FALSE),LEN(VLOOKUP($A200,csapatok!$A:$GR,CE$271,FALSE))-6),'csapat-ranglista'!$A:$CC,CE$272,FALSE)/8,VLOOKUP(VLOOKUP($A200,csapatok!$A:$GR,CE$271,FALSE),'csapat-ranglista'!$A:$CC,CE$272,FALSE)/4),0)</f>
        <v>0</v>
      </c>
      <c r="CF200" s="226">
        <f>IFERROR(IF(RIGHT(VLOOKUP($A200,csapatok!$A:$GR,CF$271,FALSE),5)="Csere",VLOOKUP(LEFT(VLOOKUP($A200,csapatok!$A:$GR,CF$271,FALSE),LEN(VLOOKUP($A200,csapatok!$A:$GR,CF$271,FALSE))-6),'csapat-ranglista'!$A:$CC,CF$272,FALSE)/8,VLOOKUP(VLOOKUP($A200,csapatok!$A:$GR,CF$271,FALSE),'csapat-ranglista'!$A:$CC,CF$272,FALSE)/4),0)</f>
        <v>0</v>
      </c>
      <c r="CG200" s="226">
        <f>IFERROR(IF(RIGHT(VLOOKUP($A200,csapatok!$A:$GR,CG$271,FALSE),5)="Csere",VLOOKUP(LEFT(VLOOKUP($A200,csapatok!$A:$GR,CG$271,FALSE),LEN(VLOOKUP($A200,csapatok!$A:$GR,CG$271,FALSE))-6),'csapat-ranglista'!$A:$CC,CG$272,FALSE)/8,VLOOKUP(VLOOKUP($A200,csapatok!$A:$GR,CG$271,FALSE),'csapat-ranglista'!$A:$CC,CG$272,FALSE)/4),0)</f>
        <v>0</v>
      </c>
      <c r="CH200" s="226">
        <f>IFERROR(IF(RIGHT(VLOOKUP($A200,csapatok!$A:$GR,CH$271,FALSE),5)="Csere",VLOOKUP(LEFT(VLOOKUP($A200,csapatok!$A:$GR,CH$271,FALSE),LEN(VLOOKUP($A200,csapatok!$A:$GR,CH$271,FALSE))-6),'csapat-ranglista'!$A:$CC,CH$272,FALSE)/8,VLOOKUP(VLOOKUP($A200,csapatok!$A:$GR,CH$271,FALSE),'csapat-ranglista'!$A:$CC,CH$272,FALSE)/4),0)</f>
        <v>0</v>
      </c>
      <c r="CI200" s="226">
        <f>IFERROR(IF(RIGHT(VLOOKUP($A200,csapatok!$A:$GR,CI$271,FALSE),5)="Csere",VLOOKUP(LEFT(VLOOKUP($A200,csapatok!$A:$GR,CI$271,FALSE),LEN(VLOOKUP($A200,csapatok!$A:$GR,CI$271,FALSE))-6),'csapat-ranglista'!$A:$CC,CI$272,FALSE)/8,VLOOKUP(VLOOKUP($A200,csapatok!$A:$GR,CI$271,FALSE),'csapat-ranglista'!$A:$CC,CI$272,FALSE)/4),0)</f>
        <v>0</v>
      </c>
      <c r="CJ200" s="227">
        <f>versenyek!$IQ$11*IFERROR(VLOOKUP(VLOOKUP($A200,versenyek!IP:IR,3,FALSE),szabalyok!$A$16:$B$23,2,FALSE)/4,0)</f>
        <v>0</v>
      </c>
      <c r="CK200" s="227">
        <f>versenyek!$IT$11*IFERROR(VLOOKUP(VLOOKUP($A200,versenyek!IS:IU,3,FALSE),szabalyok!$A$16:$B$23,2,FALSE)/4,0)</f>
        <v>0</v>
      </c>
      <c r="CL200" s="226"/>
      <c r="CM200" s="250">
        <f t="shared" si="9"/>
        <v>0</v>
      </c>
    </row>
    <row r="201" spans="1:91">
      <c r="A201" s="32" t="s">
        <v>551</v>
      </c>
      <c r="B201" s="132"/>
      <c r="D201" s="32" t="s">
        <v>101</v>
      </c>
      <c r="E201" s="47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>
        <f>IFERROR(IF(RIGHT(VLOOKUP($A201,csapatok!$A:$BL,X$271,FALSE),5)="Csere",VLOOKUP(LEFT(VLOOKUP($A201,csapatok!$A:$BL,X$271,FALSE),LEN(VLOOKUP($A201,csapatok!$A:$BL,X$271,FALSE))-6),'csapat-ranglista'!$A:$CC,X$272,FALSE)/8,VLOOKUP(VLOOKUP($A201,csapatok!$A:$BL,X$271,FALSE),'csapat-ranglista'!$A:$CC,X$272,FALSE)/4),0)</f>
        <v>0</v>
      </c>
      <c r="Y201" s="32">
        <f>IFERROR(IF(RIGHT(VLOOKUP($A201,csapatok!$A:$BL,Y$271,FALSE),5)="Csere",VLOOKUP(LEFT(VLOOKUP($A201,csapatok!$A:$BL,Y$271,FALSE),LEN(VLOOKUP($A201,csapatok!$A:$BL,Y$271,FALSE))-6),'csapat-ranglista'!$A:$CC,Y$272,FALSE)/8,VLOOKUP(VLOOKUP($A201,csapatok!$A:$BL,Y$271,FALSE),'csapat-ranglista'!$A:$CC,Y$272,FALSE)/4),0)</f>
        <v>0</v>
      </c>
      <c r="Z201" s="32">
        <f>IFERROR(IF(RIGHT(VLOOKUP($A201,csapatok!$A:$BL,Z$271,FALSE),5)="Csere",VLOOKUP(LEFT(VLOOKUP($A201,csapatok!$A:$BL,Z$271,FALSE),LEN(VLOOKUP($A201,csapatok!$A:$BL,Z$271,FALSE))-6),'csapat-ranglista'!$A:$CC,Z$272,FALSE)/8,VLOOKUP(VLOOKUP($A201,csapatok!$A:$BL,Z$271,FALSE),'csapat-ranglista'!$A:$CC,Z$272,FALSE)/4),0)</f>
        <v>0</v>
      </c>
      <c r="AA201" s="32">
        <f>IFERROR(IF(RIGHT(VLOOKUP($A201,csapatok!$A:$BL,AA$271,FALSE),5)="Csere",VLOOKUP(LEFT(VLOOKUP($A201,csapatok!$A:$BL,AA$271,FALSE),LEN(VLOOKUP($A201,csapatok!$A:$BL,AA$271,FALSE))-6),'csapat-ranglista'!$A:$CC,AA$272,FALSE)/8,VLOOKUP(VLOOKUP($A201,csapatok!$A:$BL,AA$271,FALSE),'csapat-ranglista'!$A:$CC,AA$272,FALSE)/4),0)</f>
        <v>0</v>
      </c>
      <c r="AB201" s="226">
        <f>IFERROR(IF(RIGHT(VLOOKUP($A201,csapatok!$A:$BL,AB$271,FALSE),5)="Csere",VLOOKUP(LEFT(VLOOKUP($A201,csapatok!$A:$BL,AB$271,FALSE),LEN(VLOOKUP($A201,csapatok!$A:$BL,AB$271,FALSE))-6),'csapat-ranglista'!$A:$CC,AB$272,FALSE)/8,VLOOKUP(VLOOKUP($A201,csapatok!$A:$BL,AB$271,FALSE),'csapat-ranglista'!$A:$CC,AB$272,FALSE)/4),0)</f>
        <v>0</v>
      </c>
      <c r="AC201" s="226">
        <f>IFERROR(IF(RIGHT(VLOOKUP($A201,csapatok!$A:$BL,AC$271,FALSE),5)="Csere",VLOOKUP(LEFT(VLOOKUP($A201,csapatok!$A:$BL,AC$271,FALSE),LEN(VLOOKUP($A201,csapatok!$A:$BL,AC$271,FALSE))-6),'csapat-ranglista'!$A:$CC,AC$272,FALSE)/8,VLOOKUP(VLOOKUP($A201,csapatok!$A:$BL,AC$271,FALSE),'csapat-ranglista'!$A:$CC,AC$272,FALSE)/4),0)</f>
        <v>0</v>
      </c>
      <c r="AD201" s="226">
        <f>IFERROR(IF(RIGHT(VLOOKUP($A201,csapatok!$A:$BL,AD$271,FALSE),5)="Csere",VLOOKUP(LEFT(VLOOKUP($A201,csapatok!$A:$BL,AD$271,FALSE),LEN(VLOOKUP($A201,csapatok!$A:$BL,AD$271,FALSE))-6),'csapat-ranglista'!$A:$CC,AD$272,FALSE)/8,VLOOKUP(VLOOKUP($A201,csapatok!$A:$BL,AD$271,FALSE),'csapat-ranglista'!$A:$CC,AD$272,FALSE)/4),0)</f>
        <v>0</v>
      </c>
      <c r="AE201" s="226">
        <f>IFERROR(IF(RIGHT(VLOOKUP($A201,csapatok!$A:$BL,AE$271,FALSE),5)="Csere",VLOOKUP(LEFT(VLOOKUP($A201,csapatok!$A:$BL,AE$271,FALSE),LEN(VLOOKUP($A201,csapatok!$A:$BL,AE$271,FALSE))-6),'csapat-ranglista'!$A:$CC,AE$272,FALSE)/8,VLOOKUP(VLOOKUP($A201,csapatok!$A:$BL,AE$271,FALSE),'csapat-ranglista'!$A:$CC,AE$272,FALSE)/4),0)</f>
        <v>0</v>
      </c>
      <c r="AF201" s="226">
        <f>IFERROR(IF(RIGHT(VLOOKUP($A201,csapatok!$A:$BL,AF$271,FALSE),5)="Csere",VLOOKUP(LEFT(VLOOKUP($A201,csapatok!$A:$BL,AF$271,FALSE),LEN(VLOOKUP($A201,csapatok!$A:$BL,AF$271,FALSE))-6),'csapat-ranglista'!$A:$CC,AF$272,FALSE)/8,VLOOKUP(VLOOKUP($A201,csapatok!$A:$BL,AF$271,FALSE),'csapat-ranglista'!$A:$CC,AF$272,FALSE)/4),0)</f>
        <v>0</v>
      </c>
      <c r="AG201" s="226">
        <f>IFERROR(IF(RIGHT(VLOOKUP($A201,csapatok!$A:$BL,AG$271,FALSE),5)="Csere",VLOOKUP(LEFT(VLOOKUP($A201,csapatok!$A:$BL,AG$271,FALSE),LEN(VLOOKUP($A201,csapatok!$A:$BL,AG$271,FALSE))-6),'csapat-ranglista'!$A:$CC,AG$272,FALSE)/8,VLOOKUP(VLOOKUP($A201,csapatok!$A:$BL,AG$271,FALSE),'csapat-ranglista'!$A:$CC,AG$272,FALSE)/4),0)</f>
        <v>0</v>
      </c>
      <c r="AH201" s="226">
        <f>IFERROR(IF(RIGHT(VLOOKUP($A201,csapatok!$A:$BL,AH$271,FALSE),5)="Csere",VLOOKUP(LEFT(VLOOKUP($A201,csapatok!$A:$BL,AH$271,FALSE),LEN(VLOOKUP($A201,csapatok!$A:$BL,AH$271,FALSE))-6),'csapat-ranglista'!$A:$CC,AH$272,FALSE)/8,VLOOKUP(VLOOKUP($A201,csapatok!$A:$BL,AH$271,FALSE),'csapat-ranglista'!$A:$CC,AH$272,FALSE)/4),0)</f>
        <v>0</v>
      </c>
      <c r="AI201" s="226">
        <f>IFERROR(IF(RIGHT(VLOOKUP($A201,csapatok!$A:$BL,AI$271,FALSE),5)="Csere",VLOOKUP(LEFT(VLOOKUP($A201,csapatok!$A:$BL,AI$271,FALSE),LEN(VLOOKUP($A201,csapatok!$A:$BL,AI$271,FALSE))-6),'csapat-ranglista'!$A:$CC,AI$272,FALSE)/8,VLOOKUP(VLOOKUP($A201,csapatok!$A:$BL,AI$271,FALSE),'csapat-ranglista'!$A:$CC,AI$272,FALSE)/4),0)</f>
        <v>0</v>
      </c>
      <c r="AJ201" s="226">
        <f>IFERROR(IF(RIGHT(VLOOKUP($A201,csapatok!$A:$BL,AJ$271,FALSE),5)="Csere",VLOOKUP(LEFT(VLOOKUP($A201,csapatok!$A:$BL,AJ$271,FALSE),LEN(VLOOKUP($A201,csapatok!$A:$BL,AJ$271,FALSE))-6),'csapat-ranglista'!$A:$CC,AJ$272,FALSE)/8,VLOOKUP(VLOOKUP($A201,csapatok!$A:$BL,AJ$271,FALSE),'csapat-ranglista'!$A:$CC,AJ$272,FALSE)/2),0)</f>
        <v>0</v>
      </c>
      <c r="AK201" s="226">
        <f>IFERROR(IF(RIGHT(VLOOKUP($A201,csapatok!$A:$CN,AK$271,FALSE),5)="Csere",VLOOKUP(LEFT(VLOOKUP($A201,csapatok!$A:$CN,AK$271,FALSE),LEN(VLOOKUP($A201,csapatok!$A:$CN,AK$271,FALSE))-6),'csapat-ranglista'!$A:$CC,AK$272,FALSE)/8,VLOOKUP(VLOOKUP($A201,csapatok!$A:$CN,AK$271,FALSE),'csapat-ranglista'!$A:$CC,AK$272,FALSE)/4),0)</f>
        <v>0</v>
      </c>
      <c r="AL201" s="226">
        <f>IFERROR(IF(RIGHT(VLOOKUP($A201,csapatok!$A:$CN,AL$271,FALSE),5)="Csere",VLOOKUP(LEFT(VLOOKUP($A201,csapatok!$A:$CN,AL$271,FALSE),LEN(VLOOKUP($A201,csapatok!$A:$CN,AL$271,FALSE))-6),'csapat-ranglista'!$A:$CC,AL$272,FALSE)/8,VLOOKUP(VLOOKUP($A201,csapatok!$A:$CN,AL$271,FALSE),'csapat-ranglista'!$A:$CC,AL$272,FALSE)/4),0)</f>
        <v>0</v>
      </c>
      <c r="AM201" s="226">
        <f>IFERROR(IF(RIGHT(VLOOKUP($A201,csapatok!$A:$CN,AM$271,FALSE),5)="Csere",VLOOKUP(LEFT(VLOOKUP($A201,csapatok!$A:$CN,AM$271,FALSE),LEN(VLOOKUP($A201,csapatok!$A:$CN,AM$271,FALSE))-6),'csapat-ranglista'!$A:$CC,AM$272,FALSE)/8,VLOOKUP(VLOOKUP($A201,csapatok!$A:$CN,AM$271,FALSE),'csapat-ranglista'!$A:$CC,AM$272,FALSE)/4),0)</f>
        <v>0</v>
      </c>
      <c r="AN201" s="226">
        <f>IFERROR(IF(RIGHT(VLOOKUP($A201,csapatok!$A:$CN,AN$271,FALSE),5)="Csere",VLOOKUP(LEFT(VLOOKUP($A201,csapatok!$A:$CN,AN$271,FALSE),LEN(VLOOKUP($A201,csapatok!$A:$CN,AN$271,FALSE))-6),'csapat-ranglista'!$A:$CC,AN$272,FALSE)/8,VLOOKUP(VLOOKUP($A201,csapatok!$A:$CN,AN$271,FALSE),'csapat-ranglista'!$A:$CC,AN$272,FALSE)/4),0)</f>
        <v>0</v>
      </c>
      <c r="AO201" s="226">
        <f>IFERROR(IF(RIGHT(VLOOKUP($A201,csapatok!$A:$CN,AO$271,FALSE),5)="Csere",VLOOKUP(LEFT(VLOOKUP($A201,csapatok!$A:$CN,AO$271,FALSE),LEN(VLOOKUP($A201,csapatok!$A:$CN,AO$271,FALSE))-6),'csapat-ranglista'!$A:$CC,AO$272,FALSE)/8,VLOOKUP(VLOOKUP($A201,csapatok!$A:$CN,AO$271,FALSE),'csapat-ranglista'!$A:$CC,AO$272,FALSE)/4),0)</f>
        <v>0</v>
      </c>
      <c r="AP201" s="226">
        <f>IFERROR(IF(RIGHT(VLOOKUP($A201,csapatok!$A:$CN,AP$271,FALSE),5)="Csere",VLOOKUP(LEFT(VLOOKUP($A201,csapatok!$A:$CN,AP$271,FALSE),LEN(VLOOKUP($A201,csapatok!$A:$CN,AP$271,FALSE))-6),'csapat-ranglista'!$A:$CC,AP$272,FALSE)/8,VLOOKUP(VLOOKUP($A201,csapatok!$A:$CN,AP$271,FALSE),'csapat-ranglista'!$A:$CC,AP$272,FALSE)/4),0)</f>
        <v>0</v>
      </c>
      <c r="AQ201" s="226">
        <f>IFERROR(IF(RIGHT(VLOOKUP($A201,csapatok!$A:$CN,AQ$271,FALSE),5)="Csere",VLOOKUP(LEFT(VLOOKUP($A201,csapatok!$A:$CN,AQ$271,FALSE),LEN(VLOOKUP($A201,csapatok!$A:$CN,AQ$271,FALSE))-6),'csapat-ranglista'!$A:$CC,AQ$272,FALSE)/8,VLOOKUP(VLOOKUP($A201,csapatok!$A:$CN,AQ$271,FALSE),'csapat-ranglista'!$A:$CC,AQ$272,FALSE)/4),0)</f>
        <v>0</v>
      </c>
      <c r="AR201" s="226">
        <f>IFERROR(IF(RIGHT(VLOOKUP($A201,csapatok!$A:$CN,AR$271,FALSE),5)="Csere",VLOOKUP(LEFT(VLOOKUP($A201,csapatok!$A:$CN,AR$271,FALSE),LEN(VLOOKUP($A201,csapatok!$A:$CN,AR$271,FALSE))-6),'csapat-ranglista'!$A:$CC,AR$272,FALSE)/8,VLOOKUP(VLOOKUP($A201,csapatok!$A:$CN,AR$271,FALSE),'csapat-ranglista'!$A:$CC,AR$272,FALSE)/4),0)</f>
        <v>0</v>
      </c>
      <c r="AS201" s="226">
        <f>IFERROR(IF(RIGHT(VLOOKUP($A201,csapatok!$A:$CN,AS$271,FALSE),5)="Csere",VLOOKUP(LEFT(VLOOKUP($A201,csapatok!$A:$CN,AS$271,FALSE),LEN(VLOOKUP($A201,csapatok!$A:$CN,AS$271,FALSE))-6),'csapat-ranglista'!$A:$CC,AS$272,FALSE)/8,VLOOKUP(VLOOKUP($A201,csapatok!$A:$CN,AS$271,FALSE),'csapat-ranglista'!$A:$CC,AS$272,FALSE)/4),0)</f>
        <v>0</v>
      </c>
      <c r="AT201" s="226">
        <f>IFERROR(IF(RIGHT(VLOOKUP($A201,csapatok!$A:$CN,AT$271,FALSE),5)="Csere",VLOOKUP(LEFT(VLOOKUP($A201,csapatok!$A:$CN,AT$271,FALSE),LEN(VLOOKUP($A201,csapatok!$A:$CN,AT$271,FALSE))-6),'csapat-ranglista'!$A:$CC,AT$272,FALSE)/8,VLOOKUP(VLOOKUP($A201,csapatok!$A:$CN,AT$271,FALSE),'csapat-ranglista'!$A:$CC,AT$272,FALSE)/4),0)</f>
        <v>0</v>
      </c>
      <c r="AU201" s="226">
        <f>IFERROR(IF(RIGHT(VLOOKUP($A201,csapatok!$A:$CN,AU$271,FALSE),5)="Csere",VLOOKUP(LEFT(VLOOKUP($A201,csapatok!$A:$CN,AU$271,FALSE),LEN(VLOOKUP($A201,csapatok!$A:$CN,AU$271,FALSE))-6),'csapat-ranglista'!$A:$CC,AU$272,FALSE)/8,VLOOKUP(VLOOKUP($A201,csapatok!$A:$CN,AU$271,FALSE),'csapat-ranglista'!$A:$CC,AU$272,FALSE)/4),0)</f>
        <v>0</v>
      </c>
      <c r="AV201" s="226">
        <f>IFERROR(IF(RIGHT(VLOOKUP($A201,csapatok!$A:$CN,AV$271,FALSE),5)="Csere",VLOOKUP(LEFT(VLOOKUP($A201,csapatok!$A:$CN,AV$271,FALSE),LEN(VLOOKUP($A201,csapatok!$A:$CN,AV$271,FALSE))-6),'csapat-ranglista'!$A:$CC,AV$272,FALSE)/8,VLOOKUP(VLOOKUP($A201,csapatok!$A:$CN,AV$271,FALSE),'csapat-ranglista'!$A:$CC,AV$272,FALSE)/4),0)</f>
        <v>0</v>
      </c>
      <c r="AW201" s="226">
        <f>IFERROR(IF(RIGHT(VLOOKUP($A201,csapatok!$A:$CN,AW$271,FALSE),5)="Csere",VLOOKUP(LEFT(VLOOKUP($A201,csapatok!$A:$CN,AW$271,FALSE),LEN(VLOOKUP($A201,csapatok!$A:$CN,AW$271,FALSE))-6),'csapat-ranglista'!$A:$CC,AW$272,FALSE)/8,VLOOKUP(VLOOKUP($A201,csapatok!$A:$CN,AW$271,FALSE),'csapat-ranglista'!$A:$CC,AW$272,FALSE)/4),0)</f>
        <v>0</v>
      </c>
      <c r="AX201" s="226">
        <f>IFERROR(IF(RIGHT(VLOOKUP($A201,csapatok!$A:$CN,AX$271,FALSE),5)="Csere",VLOOKUP(LEFT(VLOOKUP($A201,csapatok!$A:$CN,AX$271,FALSE),LEN(VLOOKUP($A201,csapatok!$A:$CN,AX$271,FALSE))-6),'csapat-ranglista'!$A:$CC,AX$272,FALSE)/8,VLOOKUP(VLOOKUP($A201,csapatok!$A:$CN,AX$271,FALSE),'csapat-ranglista'!$A:$CC,AX$272,FALSE)/4),0)</f>
        <v>0</v>
      </c>
      <c r="AY201" s="226">
        <f>IFERROR(IF(RIGHT(VLOOKUP($A201,csapatok!$A:$GR,AY$271,FALSE),5)="Csere",VLOOKUP(LEFT(VLOOKUP($A201,csapatok!$A:$GR,AY$271,FALSE),LEN(VLOOKUP($A201,csapatok!$A:$GR,AY$271,FALSE))-6),'csapat-ranglista'!$A:$CC,AY$272,FALSE)/8,VLOOKUP(VLOOKUP($A201,csapatok!$A:$GR,AY$271,FALSE),'csapat-ranglista'!$A:$CC,AY$272,FALSE)/4),0)</f>
        <v>0</v>
      </c>
      <c r="AZ201" s="226">
        <f>IFERROR(IF(RIGHT(VLOOKUP($A201,csapatok!$A:$GR,AZ$271,FALSE),5)="Csere",VLOOKUP(LEFT(VLOOKUP($A201,csapatok!$A:$GR,AZ$271,FALSE),LEN(VLOOKUP($A201,csapatok!$A:$GR,AZ$271,FALSE))-6),'csapat-ranglista'!$A:$CC,AZ$272,FALSE)/8,VLOOKUP(VLOOKUP($A201,csapatok!$A:$GR,AZ$271,FALSE),'csapat-ranglista'!$A:$CC,AZ$272,FALSE)/4),0)</f>
        <v>0</v>
      </c>
      <c r="BA201" s="226">
        <f>IFERROR(IF(RIGHT(VLOOKUP($A201,csapatok!$A:$GR,BA$271,FALSE),5)="Csere",VLOOKUP(LEFT(VLOOKUP($A201,csapatok!$A:$GR,BA$271,FALSE),LEN(VLOOKUP($A201,csapatok!$A:$GR,BA$271,FALSE))-6),'csapat-ranglista'!$A:$CC,BA$272,FALSE)/8,VLOOKUP(VLOOKUP($A201,csapatok!$A:$GR,BA$271,FALSE),'csapat-ranglista'!$A:$CC,BA$272,FALSE)/4),0)</f>
        <v>0</v>
      </c>
      <c r="BB201" s="226">
        <f>IFERROR(IF(RIGHT(VLOOKUP($A201,csapatok!$A:$GR,BB$271,FALSE),5)="Csere",VLOOKUP(LEFT(VLOOKUP($A201,csapatok!$A:$GR,BB$271,FALSE),LEN(VLOOKUP($A201,csapatok!$A:$GR,BB$271,FALSE))-6),'csapat-ranglista'!$A:$CC,BB$272,FALSE)/8,VLOOKUP(VLOOKUP($A201,csapatok!$A:$GR,BB$271,FALSE),'csapat-ranglista'!$A:$CC,BB$272,FALSE)/4),0)</f>
        <v>0</v>
      </c>
      <c r="BC201" s="227">
        <f>versenyek!$ES$11*IFERROR(VLOOKUP(VLOOKUP($A201,versenyek!ER:ET,3,FALSE),szabalyok!$A$16:$B$23,2,FALSE)/4,0)</f>
        <v>0</v>
      </c>
      <c r="BD201" s="227">
        <f>versenyek!$EV$11*IFERROR(VLOOKUP(VLOOKUP($A201,versenyek!EU:EW,3,FALSE),szabalyok!$A$16:$B$23,2,FALSE)/4,0)</f>
        <v>0</v>
      </c>
      <c r="BE201" s="226">
        <f>IFERROR(IF(RIGHT(VLOOKUP($A201,csapatok!$A:$GR,BE$271,FALSE),5)="Csere",VLOOKUP(LEFT(VLOOKUP($A201,csapatok!$A:$GR,BE$271,FALSE),LEN(VLOOKUP($A201,csapatok!$A:$GR,BE$271,FALSE))-6),'csapat-ranglista'!$A:$CC,BE$272,FALSE)/8,VLOOKUP(VLOOKUP($A201,csapatok!$A:$GR,BE$271,FALSE),'csapat-ranglista'!$A:$CC,BE$272,FALSE)/4),0)</f>
        <v>0</v>
      </c>
      <c r="BF201" s="226">
        <f>IFERROR(IF(RIGHT(VLOOKUP($A201,csapatok!$A:$GR,BF$271,FALSE),5)="Csere",VLOOKUP(LEFT(VLOOKUP($A201,csapatok!$A:$GR,BF$271,FALSE),LEN(VLOOKUP($A201,csapatok!$A:$GR,BF$271,FALSE))-6),'csapat-ranglista'!$A:$CC,BF$272,FALSE)/8,VLOOKUP(VLOOKUP($A201,csapatok!$A:$GR,BF$271,FALSE),'csapat-ranglista'!$A:$CC,BF$272,FALSE)/4),0)</f>
        <v>0</v>
      </c>
      <c r="BG201" s="226">
        <f>IFERROR(IF(RIGHT(VLOOKUP($A201,csapatok!$A:$GR,BG$271,FALSE),5)="Csere",VLOOKUP(LEFT(VLOOKUP($A201,csapatok!$A:$GR,BG$271,FALSE),LEN(VLOOKUP($A201,csapatok!$A:$GR,BG$271,FALSE))-6),'csapat-ranglista'!$A:$CC,BG$272,FALSE)/8,VLOOKUP(VLOOKUP($A201,csapatok!$A:$GR,BG$271,FALSE),'csapat-ranglista'!$A:$CC,BG$272,FALSE)/4),0)</f>
        <v>0</v>
      </c>
      <c r="BH201" s="226">
        <f>IFERROR(IF(RIGHT(VLOOKUP($A201,csapatok!$A:$GR,BH$271,FALSE),5)="Csere",VLOOKUP(LEFT(VLOOKUP($A201,csapatok!$A:$GR,BH$271,FALSE),LEN(VLOOKUP($A201,csapatok!$A:$GR,BH$271,FALSE))-6),'csapat-ranglista'!$A:$CC,BH$272,FALSE)/8,VLOOKUP(VLOOKUP($A201,csapatok!$A:$GR,BH$271,FALSE),'csapat-ranglista'!$A:$CC,BH$272,FALSE)/4),0)</f>
        <v>0</v>
      </c>
      <c r="BI201" s="226">
        <f>IFERROR(IF(RIGHT(VLOOKUP($A201,csapatok!$A:$GR,BI$271,FALSE),5)="Csere",VLOOKUP(LEFT(VLOOKUP($A201,csapatok!$A:$GR,BI$271,FALSE),LEN(VLOOKUP($A201,csapatok!$A:$GR,BI$271,FALSE))-6),'csapat-ranglista'!$A:$CC,BI$272,FALSE)/8,VLOOKUP(VLOOKUP($A201,csapatok!$A:$GR,BI$271,FALSE),'csapat-ranglista'!$A:$CC,BI$272,FALSE)/4),0)</f>
        <v>0</v>
      </c>
      <c r="BJ201" s="226">
        <f>IFERROR(IF(RIGHT(VLOOKUP($A201,csapatok!$A:$GR,BJ$271,FALSE),5)="Csere",VLOOKUP(LEFT(VLOOKUP($A201,csapatok!$A:$GR,BJ$271,FALSE),LEN(VLOOKUP($A201,csapatok!$A:$GR,BJ$271,FALSE))-6),'csapat-ranglista'!$A:$CC,BJ$272,FALSE)/8,VLOOKUP(VLOOKUP($A201,csapatok!$A:$GR,BJ$271,FALSE),'csapat-ranglista'!$A:$CC,BJ$272,FALSE)/4),0)</f>
        <v>0</v>
      </c>
      <c r="BK201" s="226">
        <f>IFERROR(IF(RIGHT(VLOOKUP($A201,csapatok!$A:$GR,BK$271,FALSE),5)="Csere",VLOOKUP(LEFT(VLOOKUP($A201,csapatok!$A:$GR,BK$271,FALSE),LEN(VLOOKUP($A201,csapatok!$A:$GR,BK$271,FALSE))-6),'csapat-ranglista'!$A:$CC,BK$272,FALSE)/8,VLOOKUP(VLOOKUP($A201,csapatok!$A:$GR,BK$271,FALSE),'csapat-ranglista'!$A:$CC,BK$272,FALSE)/4),0)</f>
        <v>0</v>
      </c>
      <c r="BL201" s="226">
        <f>IFERROR(IF(RIGHT(VLOOKUP($A201,csapatok!$A:$GR,BL$271,FALSE),5)="Csere",VLOOKUP(LEFT(VLOOKUP($A201,csapatok!$A:$GR,BL$271,FALSE),LEN(VLOOKUP($A201,csapatok!$A:$GR,BL$271,FALSE))-6),'csapat-ranglista'!$A:$CC,BL$272,FALSE)/8,VLOOKUP(VLOOKUP($A201,csapatok!$A:$GR,BL$271,FALSE),'csapat-ranglista'!$A:$CC,BL$272,FALSE)/4),0)</f>
        <v>0</v>
      </c>
      <c r="BM201" s="226">
        <f>IFERROR(IF(RIGHT(VLOOKUP($A201,csapatok!$A:$GR,BM$271,FALSE),5)="Csere",VLOOKUP(LEFT(VLOOKUP($A201,csapatok!$A:$GR,BM$271,FALSE),LEN(VLOOKUP($A201,csapatok!$A:$GR,BM$271,FALSE))-6),'csapat-ranglista'!$A:$CC,BM$272,FALSE)/8,VLOOKUP(VLOOKUP($A201,csapatok!$A:$GR,BM$271,FALSE),'csapat-ranglista'!$A:$CC,BM$272,FALSE)/4),0)</f>
        <v>0</v>
      </c>
      <c r="BN201" s="226">
        <f>IFERROR(IF(RIGHT(VLOOKUP($A201,csapatok!$A:$GR,BN$271,FALSE),5)="Csere",VLOOKUP(LEFT(VLOOKUP($A201,csapatok!$A:$GR,BN$271,FALSE),LEN(VLOOKUP($A201,csapatok!$A:$GR,BN$271,FALSE))-6),'csapat-ranglista'!$A:$CC,BN$272,FALSE)/8,VLOOKUP(VLOOKUP($A201,csapatok!$A:$GR,BN$271,FALSE),'csapat-ranglista'!$A:$CC,BN$272,FALSE)/4),0)</f>
        <v>0</v>
      </c>
      <c r="BO201" s="226">
        <f>IFERROR(IF(RIGHT(VLOOKUP($A201,csapatok!$A:$GR,BO$271,FALSE),5)="Csere",VLOOKUP(LEFT(VLOOKUP($A201,csapatok!$A:$GR,BO$271,FALSE),LEN(VLOOKUP($A201,csapatok!$A:$GR,BO$271,FALSE))-6),'csapat-ranglista'!$A:$CC,BO$272,FALSE)/8,VLOOKUP(VLOOKUP($A201,csapatok!$A:$GR,BO$271,FALSE),'csapat-ranglista'!$A:$CC,BO$272,FALSE)/4),0)</f>
        <v>0</v>
      </c>
      <c r="BP201" s="226">
        <f>IFERROR(IF(RIGHT(VLOOKUP($A201,csapatok!$A:$GR,BP$271,FALSE),5)="Csere",VLOOKUP(LEFT(VLOOKUP($A201,csapatok!$A:$GR,BP$271,FALSE),LEN(VLOOKUP($A201,csapatok!$A:$GR,BP$271,FALSE))-6),'csapat-ranglista'!$A:$CC,BP$272,FALSE)/8,VLOOKUP(VLOOKUP($A201,csapatok!$A:$GR,BP$271,FALSE),'csapat-ranglista'!$A:$CC,BP$272,FALSE)/4),0)</f>
        <v>0</v>
      </c>
      <c r="BQ201" s="226">
        <f>IFERROR(IF(RIGHT(VLOOKUP($A201,csapatok!$A:$GR,BQ$271,FALSE),5)="Csere",VLOOKUP(LEFT(VLOOKUP($A201,csapatok!$A:$GR,BQ$271,FALSE),LEN(VLOOKUP($A201,csapatok!$A:$GR,BQ$271,FALSE))-6),'csapat-ranglista'!$A:$CC,BQ$272,FALSE)/8,VLOOKUP(VLOOKUP($A201,csapatok!$A:$GR,BQ$271,FALSE),'csapat-ranglista'!$A:$CC,BQ$272,FALSE)/4),0)</f>
        <v>0</v>
      </c>
      <c r="BR201" s="226">
        <f>IFERROR(IF(RIGHT(VLOOKUP($A201,csapatok!$A:$GR,BR$271,FALSE),5)="Csere",VLOOKUP(LEFT(VLOOKUP($A201,csapatok!$A:$GR,BR$271,FALSE),LEN(VLOOKUP($A201,csapatok!$A:$GR,BR$271,FALSE))-6),'csapat-ranglista'!$A:$CC,BR$272,FALSE)/8,VLOOKUP(VLOOKUP($A201,csapatok!$A:$GR,BR$271,FALSE),'csapat-ranglista'!$A:$CC,BR$272,FALSE)/4),0)</f>
        <v>0</v>
      </c>
      <c r="BS201" s="226">
        <f>IFERROR(IF(RIGHT(VLOOKUP($A201,csapatok!$A:$GR,BS$271,FALSE),5)="Csere",VLOOKUP(LEFT(VLOOKUP($A201,csapatok!$A:$GR,BS$271,FALSE),LEN(VLOOKUP($A201,csapatok!$A:$GR,BS$271,FALSE))-6),'csapat-ranglista'!$A:$CC,BS$272,FALSE)/8,VLOOKUP(VLOOKUP($A201,csapatok!$A:$GR,BS$271,FALSE),'csapat-ranglista'!$A:$CC,BS$272,FALSE)/4),0)</f>
        <v>0</v>
      </c>
      <c r="BT201" s="226">
        <f>IFERROR(IF(RIGHT(VLOOKUP($A201,csapatok!$A:$GR,BT$271,FALSE),5)="Csere",VLOOKUP(LEFT(VLOOKUP($A201,csapatok!$A:$GR,BT$271,FALSE),LEN(VLOOKUP($A201,csapatok!$A:$GR,BT$271,FALSE))-6),'csapat-ranglista'!$A:$CC,BT$272,FALSE)/8,VLOOKUP(VLOOKUP($A201,csapatok!$A:$GR,BT$271,FALSE),'csapat-ranglista'!$A:$CC,BT$272,FALSE)/4),0)</f>
        <v>0</v>
      </c>
      <c r="BU201" s="226">
        <f>IFERROR(IF(RIGHT(VLOOKUP($A201,csapatok!$A:$GR,BU$271,FALSE),5)="Csere",VLOOKUP(LEFT(VLOOKUP($A201,csapatok!$A:$GR,BU$271,FALSE),LEN(VLOOKUP($A201,csapatok!$A:$GR,BU$271,FALSE))-6),'csapat-ranglista'!$A:$CC,BU$272,FALSE)/8,VLOOKUP(VLOOKUP($A201,csapatok!$A:$GR,BU$271,FALSE),'csapat-ranglista'!$A:$CC,BU$272,FALSE)/4),0)</f>
        <v>0</v>
      </c>
      <c r="BV201" s="226">
        <f>IFERROR(IF(RIGHT(VLOOKUP($A201,csapatok!$A:$GR,BV$271,FALSE),5)="Csere",VLOOKUP(LEFT(VLOOKUP($A201,csapatok!$A:$GR,BV$271,FALSE),LEN(VLOOKUP($A201,csapatok!$A:$GR,BV$271,FALSE))-6),'csapat-ranglista'!$A:$CC,BV$272,FALSE)/8,VLOOKUP(VLOOKUP($A201,csapatok!$A:$GR,BV$271,FALSE),'csapat-ranglista'!$A:$CC,BV$272,FALSE)/4),0)</f>
        <v>0</v>
      </c>
      <c r="BW201" s="226">
        <f>IFERROR(IF(RIGHT(VLOOKUP($A201,csapatok!$A:$GR,BW$271,FALSE),5)="Csere",VLOOKUP(LEFT(VLOOKUP($A201,csapatok!$A:$GR,BW$271,FALSE),LEN(VLOOKUP($A201,csapatok!$A:$GR,BW$271,FALSE))-6),'csapat-ranglista'!$A:$CC,BW$272,FALSE)/8,VLOOKUP(VLOOKUP($A201,csapatok!$A:$GR,BW$271,FALSE),'csapat-ranglista'!$A:$CC,BW$272,FALSE)/4),0)</f>
        <v>0</v>
      </c>
      <c r="BX201" s="226">
        <f>IFERROR(IF(RIGHT(VLOOKUP($A201,csapatok!$A:$GR,BX$271,FALSE),5)="Csere",VLOOKUP(LEFT(VLOOKUP($A201,csapatok!$A:$GR,BX$271,FALSE),LEN(VLOOKUP($A201,csapatok!$A:$GR,BX$271,FALSE))-6),'csapat-ranglista'!$A:$CC,BX$272,FALSE)/8,VLOOKUP(VLOOKUP($A201,csapatok!$A:$GR,BX$271,FALSE),'csapat-ranglista'!$A:$CC,BX$272,FALSE)/4),0)</f>
        <v>0</v>
      </c>
      <c r="BY201" s="226">
        <f>IFERROR(IF(RIGHT(VLOOKUP($A201,csapatok!$A:$GR,BY$271,FALSE),5)="Csere",VLOOKUP(LEFT(VLOOKUP($A201,csapatok!$A:$GR,BY$271,FALSE),LEN(VLOOKUP($A201,csapatok!$A:$GR,BY$271,FALSE))-6),'csapat-ranglista'!$A:$CC,BY$272,FALSE)/8,VLOOKUP(VLOOKUP($A201,csapatok!$A:$GR,BY$271,FALSE),'csapat-ranglista'!$A:$CC,BY$272,FALSE)/4),0)</f>
        <v>0</v>
      </c>
      <c r="BZ201" s="226">
        <f>IFERROR(IF(RIGHT(VLOOKUP($A201,csapatok!$A:$GR,BZ$271,FALSE),5)="Csere",VLOOKUP(LEFT(VLOOKUP($A201,csapatok!$A:$GR,BZ$271,FALSE),LEN(VLOOKUP($A201,csapatok!$A:$GR,BZ$271,FALSE))-6),'csapat-ranglista'!$A:$CC,BZ$272,FALSE)/8,VLOOKUP(VLOOKUP($A201,csapatok!$A:$GR,BZ$271,FALSE),'csapat-ranglista'!$A:$CC,BZ$272,FALSE)/4),0)</f>
        <v>0</v>
      </c>
      <c r="CA201" s="226">
        <f>IFERROR(IF(RIGHT(VLOOKUP($A201,csapatok!$A:$GR,CA$271,FALSE),5)="Csere",VLOOKUP(LEFT(VLOOKUP($A201,csapatok!$A:$GR,CA$271,FALSE),LEN(VLOOKUP($A201,csapatok!$A:$GR,CA$271,FALSE))-6),'csapat-ranglista'!$A:$CC,CA$272,FALSE)/8,VLOOKUP(VLOOKUP($A201,csapatok!$A:$GR,CA$271,FALSE),'csapat-ranglista'!$A:$CC,CA$272,FALSE)/4),0)</f>
        <v>0</v>
      </c>
      <c r="CB201" s="226">
        <f>IFERROR(IF(RIGHT(VLOOKUP($A201,csapatok!$A:$GR,CB$271,FALSE),5)="Csere",VLOOKUP(LEFT(VLOOKUP($A201,csapatok!$A:$GR,CB$271,FALSE),LEN(VLOOKUP($A201,csapatok!$A:$GR,CB$271,FALSE))-6),'csapat-ranglista'!$A:$CC,CB$272,FALSE)/8,VLOOKUP(VLOOKUP($A201,csapatok!$A:$GR,CB$271,FALSE),'csapat-ranglista'!$A:$CC,CB$272,FALSE)/4),0)</f>
        <v>0</v>
      </c>
      <c r="CC201" s="226">
        <f>IFERROR(IF(RIGHT(VLOOKUP($A201,csapatok!$A:$GR,CC$271,FALSE),5)="Csere",VLOOKUP(LEFT(VLOOKUP($A201,csapatok!$A:$GR,CC$271,FALSE),LEN(VLOOKUP($A201,csapatok!$A:$GR,CC$271,FALSE))-6),'csapat-ranglista'!$A:$CC,CC$272,FALSE)/8,VLOOKUP(VLOOKUP($A201,csapatok!$A:$GR,CC$271,FALSE),'csapat-ranglista'!$A:$CC,CC$272,FALSE)/4),0)</f>
        <v>0</v>
      </c>
      <c r="CD201" s="226">
        <f>IFERROR(IF(RIGHT(VLOOKUP($A201,csapatok!$A:$GR,CD$271,FALSE),5)="Csere",VLOOKUP(LEFT(VLOOKUP($A201,csapatok!$A:$GR,CD$271,FALSE),LEN(VLOOKUP($A201,csapatok!$A:$GR,CD$271,FALSE))-6),'csapat-ranglista'!$A:$CC,CD$272,FALSE)/8,VLOOKUP(VLOOKUP($A201,csapatok!$A:$GR,CD$271,FALSE),'csapat-ranglista'!$A:$CC,CD$272,FALSE)/4),0)</f>
        <v>0</v>
      </c>
      <c r="CE201" s="226">
        <f>IFERROR(IF(RIGHT(VLOOKUP($A201,csapatok!$A:$GR,CE$271,FALSE),5)="Csere",VLOOKUP(LEFT(VLOOKUP($A201,csapatok!$A:$GR,CE$271,FALSE),LEN(VLOOKUP($A201,csapatok!$A:$GR,CE$271,FALSE))-6),'csapat-ranglista'!$A:$CC,CE$272,FALSE)/8,VLOOKUP(VLOOKUP($A201,csapatok!$A:$GR,CE$271,FALSE),'csapat-ranglista'!$A:$CC,CE$272,FALSE)/4),0)</f>
        <v>0</v>
      </c>
      <c r="CF201" s="226">
        <f>IFERROR(IF(RIGHT(VLOOKUP($A201,csapatok!$A:$GR,CF$271,FALSE),5)="Csere",VLOOKUP(LEFT(VLOOKUP($A201,csapatok!$A:$GR,CF$271,FALSE),LEN(VLOOKUP($A201,csapatok!$A:$GR,CF$271,FALSE))-6),'csapat-ranglista'!$A:$CC,CF$272,FALSE)/8,VLOOKUP(VLOOKUP($A201,csapatok!$A:$GR,CF$271,FALSE),'csapat-ranglista'!$A:$CC,CF$272,FALSE)/4),0)</f>
        <v>0</v>
      </c>
      <c r="CG201" s="226">
        <f>IFERROR(IF(RIGHT(VLOOKUP($A201,csapatok!$A:$GR,CG$271,FALSE),5)="Csere",VLOOKUP(LEFT(VLOOKUP($A201,csapatok!$A:$GR,CG$271,FALSE),LEN(VLOOKUP($A201,csapatok!$A:$GR,CG$271,FALSE))-6),'csapat-ranglista'!$A:$CC,CG$272,FALSE)/8,VLOOKUP(VLOOKUP($A201,csapatok!$A:$GR,CG$271,FALSE),'csapat-ranglista'!$A:$CC,CG$272,FALSE)/4),0)</f>
        <v>0</v>
      </c>
      <c r="CH201" s="226">
        <f>IFERROR(IF(RIGHT(VLOOKUP($A201,csapatok!$A:$GR,CH$271,FALSE),5)="Csere",VLOOKUP(LEFT(VLOOKUP($A201,csapatok!$A:$GR,CH$271,FALSE),LEN(VLOOKUP($A201,csapatok!$A:$GR,CH$271,FALSE))-6),'csapat-ranglista'!$A:$CC,CH$272,FALSE)/8,VLOOKUP(VLOOKUP($A201,csapatok!$A:$GR,CH$271,FALSE),'csapat-ranglista'!$A:$CC,CH$272,FALSE)/4),0)</f>
        <v>0</v>
      </c>
      <c r="CI201" s="226">
        <f>IFERROR(IF(RIGHT(VLOOKUP($A201,csapatok!$A:$GR,CI$271,FALSE),5)="Csere",VLOOKUP(LEFT(VLOOKUP($A201,csapatok!$A:$GR,CI$271,FALSE),LEN(VLOOKUP($A201,csapatok!$A:$GR,CI$271,FALSE))-6),'csapat-ranglista'!$A:$CC,CI$272,FALSE)/8,VLOOKUP(VLOOKUP($A201,csapatok!$A:$GR,CI$271,FALSE),'csapat-ranglista'!$A:$CC,CI$272,FALSE)/4),0)</f>
        <v>0</v>
      </c>
      <c r="CJ201" s="227">
        <f>versenyek!$IQ$11*IFERROR(VLOOKUP(VLOOKUP($A201,versenyek!IP:IR,3,FALSE),szabalyok!$A$16:$B$23,2,FALSE)/4,0)</f>
        <v>0</v>
      </c>
      <c r="CK201" s="227">
        <f>versenyek!$IT$11*IFERROR(VLOOKUP(VLOOKUP($A201,versenyek!IS:IU,3,FALSE),szabalyok!$A$16:$B$23,2,FALSE)/4,0)</f>
        <v>0</v>
      </c>
      <c r="CL201" s="226"/>
      <c r="CM201" s="250">
        <f t="shared" si="9"/>
        <v>0</v>
      </c>
    </row>
    <row r="202" spans="1:91">
      <c r="A202" s="32" t="s">
        <v>552</v>
      </c>
      <c r="B202" s="132"/>
      <c r="D202" s="32" t="s">
        <v>101</v>
      </c>
      <c r="E202" s="47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>
        <f>IFERROR(IF(RIGHT(VLOOKUP($A202,csapatok!$A:$BL,X$271,FALSE),5)="Csere",VLOOKUP(LEFT(VLOOKUP($A202,csapatok!$A:$BL,X$271,FALSE),LEN(VLOOKUP($A202,csapatok!$A:$BL,X$271,FALSE))-6),'csapat-ranglista'!$A:$CC,X$272,FALSE)/8,VLOOKUP(VLOOKUP($A202,csapatok!$A:$BL,X$271,FALSE),'csapat-ranglista'!$A:$CC,X$272,FALSE)/4),0)</f>
        <v>0</v>
      </c>
      <c r="Y202" s="32">
        <f>IFERROR(IF(RIGHT(VLOOKUP($A202,csapatok!$A:$BL,Y$271,FALSE),5)="Csere",VLOOKUP(LEFT(VLOOKUP($A202,csapatok!$A:$BL,Y$271,FALSE),LEN(VLOOKUP($A202,csapatok!$A:$BL,Y$271,FALSE))-6),'csapat-ranglista'!$A:$CC,Y$272,FALSE)/8,VLOOKUP(VLOOKUP($A202,csapatok!$A:$BL,Y$271,FALSE),'csapat-ranglista'!$A:$CC,Y$272,FALSE)/4),0)</f>
        <v>0</v>
      </c>
      <c r="Z202" s="32">
        <f>IFERROR(IF(RIGHT(VLOOKUP($A202,csapatok!$A:$BL,Z$271,FALSE),5)="Csere",VLOOKUP(LEFT(VLOOKUP($A202,csapatok!$A:$BL,Z$271,FALSE),LEN(VLOOKUP($A202,csapatok!$A:$BL,Z$271,FALSE))-6),'csapat-ranglista'!$A:$CC,Z$272,FALSE)/8,VLOOKUP(VLOOKUP($A202,csapatok!$A:$BL,Z$271,FALSE),'csapat-ranglista'!$A:$CC,Z$272,FALSE)/4),0)</f>
        <v>0</v>
      </c>
      <c r="AA202" s="32">
        <f>IFERROR(IF(RIGHT(VLOOKUP($A202,csapatok!$A:$BL,AA$271,FALSE),5)="Csere",VLOOKUP(LEFT(VLOOKUP($A202,csapatok!$A:$BL,AA$271,FALSE),LEN(VLOOKUP($A202,csapatok!$A:$BL,AA$271,FALSE))-6),'csapat-ranglista'!$A:$CC,AA$272,FALSE)/8,VLOOKUP(VLOOKUP($A202,csapatok!$A:$BL,AA$271,FALSE),'csapat-ranglista'!$A:$CC,AA$272,FALSE)/4),0)</f>
        <v>0</v>
      </c>
      <c r="AB202" s="226">
        <f>IFERROR(IF(RIGHT(VLOOKUP($A202,csapatok!$A:$BL,AB$271,FALSE),5)="Csere",VLOOKUP(LEFT(VLOOKUP($A202,csapatok!$A:$BL,AB$271,FALSE),LEN(VLOOKUP($A202,csapatok!$A:$BL,AB$271,FALSE))-6),'csapat-ranglista'!$A:$CC,AB$272,FALSE)/8,VLOOKUP(VLOOKUP($A202,csapatok!$A:$BL,AB$271,FALSE),'csapat-ranglista'!$A:$CC,AB$272,FALSE)/4),0)</f>
        <v>0</v>
      </c>
      <c r="AC202" s="226">
        <f>IFERROR(IF(RIGHT(VLOOKUP($A202,csapatok!$A:$BL,AC$271,FALSE),5)="Csere",VLOOKUP(LEFT(VLOOKUP($A202,csapatok!$A:$BL,AC$271,FALSE),LEN(VLOOKUP($A202,csapatok!$A:$BL,AC$271,FALSE))-6),'csapat-ranglista'!$A:$CC,AC$272,FALSE)/8,VLOOKUP(VLOOKUP($A202,csapatok!$A:$BL,AC$271,FALSE),'csapat-ranglista'!$A:$CC,AC$272,FALSE)/4),0)</f>
        <v>0</v>
      </c>
      <c r="AD202" s="226">
        <f>IFERROR(IF(RIGHT(VLOOKUP($A202,csapatok!$A:$BL,AD$271,FALSE),5)="Csere",VLOOKUP(LEFT(VLOOKUP($A202,csapatok!$A:$BL,AD$271,FALSE),LEN(VLOOKUP($A202,csapatok!$A:$BL,AD$271,FALSE))-6),'csapat-ranglista'!$A:$CC,AD$272,FALSE)/8,VLOOKUP(VLOOKUP($A202,csapatok!$A:$BL,AD$271,FALSE),'csapat-ranglista'!$A:$CC,AD$272,FALSE)/4),0)</f>
        <v>0</v>
      </c>
      <c r="AE202" s="226">
        <f>IFERROR(IF(RIGHT(VLOOKUP($A202,csapatok!$A:$BL,AE$271,FALSE),5)="Csere",VLOOKUP(LEFT(VLOOKUP($A202,csapatok!$A:$BL,AE$271,FALSE),LEN(VLOOKUP($A202,csapatok!$A:$BL,AE$271,FALSE))-6),'csapat-ranglista'!$A:$CC,AE$272,FALSE)/8,VLOOKUP(VLOOKUP($A202,csapatok!$A:$BL,AE$271,FALSE),'csapat-ranglista'!$A:$CC,AE$272,FALSE)/4),0)</f>
        <v>0</v>
      </c>
      <c r="AF202" s="226">
        <f>IFERROR(IF(RIGHT(VLOOKUP($A202,csapatok!$A:$BL,AF$271,FALSE),5)="Csere",VLOOKUP(LEFT(VLOOKUP($A202,csapatok!$A:$BL,AF$271,FALSE),LEN(VLOOKUP($A202,csapatok!$A:$BL,AF$271,FALSE))-6),'csapat-ranglista'!$A:$CC,AF$272,FALSE)/8,VLOOKUP(VLOOKUP($A202,csapatok!$A:$BL,AF$271,FALSE),'csapat-ranglista'!$A:$CC,AF$272,FALSE)/4),0)</f>
        <v>0</v>
      </c>
      <c r="AG202" s="226">
        <f>IFERROR(IF(RIGHT(VLOOKUP($A202,csapatok!$A:$BL,AG$271,FALSE),5)="Csere",VLOOKUP(LEFT(VLOOKUP($A202,csapatok!$A:$BL,AG$271,FALSE),LEN(VLOOKUP($A202,csapatok!$A:$BL,AG$271,FALSE))-6),'csapat-ranglista'!$A:$CC,AG$272,FALSE)/8,VLOOKUP(VLOOKUP($A202,csapatok!$A:$BL,AG$271,FALSE),'csapat-ranglista'!$A:$CC,AG$272,FALSE)/4),0)</f>
        <v>0</v>
      </c>
      <c r="AH202" s="226">
        <f>IFERROR(IF(RIGHT(VLOOKUP($A202,csapatok!$A:$BL,AH$271,FALSE),5)="Csere",VLOOKUP(LEFT(VLOOKUP($A202,csapatok!$A:$BL,AH$271,FALSE),LEN(VLOOKUP($A202,csapatok!$A:$BL,AH$271,FALSE))-6),'csapat-ranglista'!$A:$CC,AH$272,FALSE)/8,VLOOKUP(VLOOKUP($A202,csapatok!$A:$BL,AH$271,FALSE),'csapat-ranglista'!$A:$CC,AH$272,FALSE)/4),0)</f>
        <v>0</v>
      </c>
      <c r="AI202" s="226">
        <f>IFERROR(IF(RIGHT(VLOOKUP($A202,csapatok!$A:$BL,AI$271,FALSE),5)="Csere",VLOOKUP(LEFT(VLOOKUP($A202,csapatok!$A:$BL,AI$271,FALSE),LEN(VLOOKUP($A202,csapatok!$A:$BL,AI$271,FALSE))-6),'csapat-ranglista'!$A:$CC,AI$272,FALSE)/8,VLOOKUP(VLOOKUP($A202,csapatok!$A:$BL,AI$271,FALSE),'csapat-ranglista'!$A:$CC,AI$272,FALSE)/4),0)</f>
        <v>0</v>
      </c>
      <c r="AJ202" s="226">
        <f>IFERROR(IF(RIGHT(VLOOKUP($A202,csapatok!$A:$BL,AJ$271,FALSE),5)="Csere",VLOOKUP(LEFT(VLOOKUP($A202,csapatok!$A:$BL,AJ$271,FALSE),LEN(VLOOKUP($A202,csapatok!$A:$BL,AJ$271,FALSE))-6),'csapat-ranglista'!$A:$CC,AJ$272,FALSE)/8,VLOOKUP(VLOOKUP($A202,csapatok!$A:$BL,AJ$271,FALSE),'csapat-ranglista'!$A:$CC,AJ$272,FALSE)/2),0)</f>
        <v>0</v>
      </c>
      <c r="AK202" s="226">
        <f>IFERROR(IF(RIGHT(VLOOKUP($A202,csapatok!$A:$CN,AK$271,FALSE),5)="Csere",VLOOKUP(LEFT(VLOOKUP($A202,csapatok!$A:$CN,AK$271,FALSE),LEN(VLOOKUP($A202,csapatok!$A:$CN,AK$271,FALSE))-6),'csapat-ranglista'!$A:$CC,AK$272,FALSE)/8,VLOOKUP(VLOOKUP($A202,csapatok!$A:$CN,AK$271,FALSE),'csapat-ranglista'!$A:$CC,AK$272,FALSE)/4),0)</f>
        <v>0</v>
      </c>
      <c r="AL202" s="226">
        <f>IFERROR(IF(RIGHT(VLOOKUP($A202,csapatok!$A:$CN,AL$271,FALSE),5)="Csere",VLOOKUP(LEFT(VLOOKUP($A202,csapatok!$A:$CN,AL$271,FALSE),LEN(VLOOKUP($A202,csapatok!$A:$CN,AL$271,FALSE))-6),'csapat-ranglista'!$A:$CC,AL$272,FALSE)/8,VLOOKUP(VLOOKUP($A202,csapatok!$A:$CN,AL$271,FALSE),'csapat-ranglista'!$A:$CC,AL$272,FALSE)/4),0)</f>
        <v>0</v>
      </c>
      <c r="AM202" s="226">
        <f>IFERROR(IF(RIGHT(VLOOKUP($A202,csapatok!$A:$CN,AM$271,FALSE),5)="Csere",VLOOKUP(LEFT(VLOOKUP($A202,csapatok!$A:$CN,AM$271,FALSE),LEN(VLOOKUP($A202,csapatok!$A:$CN,AM$271,FALSE))-6),'csapat-ranglista'!$A:$CC,AM$272,FALSE)/8,VLOOKUP(VLOOKUP($A202,csapatok!$A:$CN,AM$271,FALSE),'csapat-ranglista'!$A:$CC,AM$272,FALSE)/4),0)</f>
        <v>0</v>
      </c>
      <c r="AN202" s="226">
        <f>IFERROR(IF(RIGHT(VLOOKUP($A202,csapatok!$A:$CN,AN$271,FALSE),5)="Csere",VLOOKUP(LEFT(VLOOKUP($A202,csapatok!$A:$CN,AN$271,FALSE),LEN(VLOOKUP($A202,csapatok!$A:$CN,AN$271,FALSE))-6),'csapat-ranglista'!$A:$CC,AN$272,FALSE)/8,VLOOKUP(VLOOKUP($A202,csapatok!$A:$CN,AN$271,FALSE),'csapat-ranglista'!$A:$CC,AN$272,FALSE)/4),0)</f>
        <v>0</v>
      </c>
      <c r="AO202" s="226">
        <f>IFERROR(IF(RIGHT(VLOOKUP($A202,csapatok!$A:$CN,AO$271,FALSE),5)="Csere",VLOOKUP(LEFT(VLOOKUP($A202,csapatok!$A:$CN,AO$271,FALSE),LEN(VLOOKUP($A202,csapatok!$A:$CN,AO$271,FALSE))-6),'csapat-ranglista'!$A:$CC,AO$272,FALSE)/8,VLOOKUP(VLOOKUP($A202,csapatok!$A:$CN,AO$271,FALSE),'csapat-ranglista'!$A:$CC,AO$272,FALSE)/4),0)</f>
        <v>0</v>
      </c>
      <c r="AP202" s="226">
        <f>IFERROR(IF(RIGHT(VLOOKUP($A202,csapatok!$A:$CN,AP$271,FALSE),5)="Csere",VLOOKUP(LEFT(VLOOKUP($A202,csapatok!$A:$CN,AP$271,FALSE),LEN(VLOOKUP($A202,csapatok!$A:$CN,AP$271,FALSE))-6),'csapat-ranglista'!$A:$CC,AP$272,FALSE)/8,VLOOKUP(VLOOKUP($A202,csapatok!$A:$CN,AP$271,FALSE),'csapat-ranglista'!$A:$CC,AP$272,FALSE)/4),0)</f>
        <v>0</v>
      </c>
      <c r="AQ202" s="226">
        <f>IFERROR(IF(RIGHT(VLOOKUP($A202,csapatok!$A:$CN,AQ$271,FALSE),5)="Csere",VLOOKUP(LEFT(VLOOKUP($A202,csapatok!$A:$CN,AQ$271,FALSE),LEN(VLOOKUP($A202,csapatok!$A:$CN,AQ$271,FALSE))-6),'csapat-ranglista'!$A:$CC,AQ$272,FALSE)/8,VLOOKUP(VLOOKUP($A202,csapatok!$A:$CN,AQ$271,FALSE),'csapat-ranglista'!$A:$CC,AQ$272,FALSE)/4),0)</f>
        <v>0</v>
      </c>
      <c r="AR202" s="226">
        <f>IFERROR(IF(RIGHT(VLOOKUP($A202,csapatok!$A:$CN,AR$271,FALSE),5)="Csere",VLOOKUP(LEFT(VLOOKUP($A202,csapatok!$A:$CN,AR$271,FALSE),LEN(VLOOKUP($A202,csapatok!$A:$CN,AR$271,FALSE))-6),'csapat-ranglista'!$A:$CC,AR$272,FALSE)/8,VLOOKUP(VLOOKUP($A202,csapatok!$A:$CN,AR$271,FALSE),'csapat-ranglista'!$A:$CC,AR$272,FALSE)/4),0)</f>
        <v>0</v>
      </c>
      <c r="AS202" s="226">
        <f>IFERROR(IF(RIGHT(VLOOKUP($A202,csapatok!$A:$CN,AS$271,FALSE),5)="Csere",VLOOKUP(LEFT(VLOOKUP($A202,csapatok!$A:$CN,AS$271,FALSE),LEN(VLOOKUP($A202,csapatok!$A:$CN,AS$271,FALSE))-6),'csapat-ranglista'!$A:$CC,AS$272,FALSE)/8,VLOOKUP(VLOOKUP($A202,csapatok!$A:$CN,AS$271,FALSE),'csapat-ranglista'!$A:$CC,AS$272,FALSE)/4),0)</f>
        <v>0</v>
      </c>
      <c r="AT202" s="226">
        <f>IFERROR(IF(RIGHT(VLOOKUP($A202,csapatok!$A:$CN,AT$271,FALSE),5)="Csere",VLOOKUP(LEFT(VLOOKUP($A202,csapatok!$A:$CN,AT$271,FALSE),LEN(VLOOKUP($A202,csapatok!$A:$CN,AT$271,FALSE))-6),'csapat-ranglista'!$A:$CC,AT$272,FALSE)/8,VLOOKUP(VLOOKUP($A202,csapatok!$A:$CN,AT$271,FALSE),'csapat-ranglista'!$A:$CC,AT$272,FALSE)/4),0)</f>
        <v>0</v>
      </c>
      <c r="AU202" s="226">
        <f>IFERROR(IF(RIGHT(VLOOKUP($A202,csapatok!$A:$CN,AU$271,FALSE),5)="Csere",VLOOKUP(LEFT(VLOOKUP($A202,csapatok!$A:$CN,AU$271,FALSE),LEN(VLOOKUP($A202,csapatok!$A:$CN,AU$271,FALSE))-6),'csapat-ranglista'!$A:$CC,AU$272,FALSE)/8,VLOOKUP(VLOOKUP($A202,csapatok!$A:$CN,AU$271,FALSE),'csapat-ranglista'!$A:$CC,AU$272,FALSE)/4),0)</f>
        <v>0</v>
      </c>
      <c r="AV202" s="226">
        <f>IFERROR(IF(RIGHT(VLOOKUP($A202,csapatok!$A:$CN,AV$271,FALSE),5)="Csere",VLOOKUP(LEFT(VLOOKUP($A202,csapatok!$A:$CN,AV$271,FALSE),LEN(VLOOKUP($A202,csapatok!$A:$CN,AV$271,FALSE))-6),'csapat-ranglista'!$A:$CC,AV$272,FALSE)/8,VLOOKUP(VLOOKUP($A202,csapatok!$A:$CN,AV$271,FALSE),'csapat-ranglista'!$A:$CC,AV$272,FALSE)/4),0)</f>
        <v>0</v>
      </c>
      <c r="AW202" s="226">
        <f>IFERROR(IF(RIGHT(VLOOKUP($A202,csapatok!$A:$CN,AW$271,FALSE),5)="Csere",VLOOKUP(LEFT(VLOOKUP($A202,csapatok!$A:$CN,AW$271,FALSE),LEN(VLOOKUP($A202,csapatok!$A:$CN,AW$271,FALSE))-6),'csapat-ranglista'!$A:$CC,AW$272,FALSE)/8,VLOOKUP(VLOOKUP($A202,csapatok!$A:$CN,AW$271,FALSE),'csapat-ranglista'!$A:$CC,AW$272,FALSE)/4),0)</f>
        <v>0</v>
      </c>
      <c r="AX202" s="226">
        <f>IFERROR(IF(RIGHT(VLOOKUP($A202,csapatok!$A:$CN,AX$271,FALSE),5)="Csere",VLOOKUP(LEFT(VLOOKUP($A202,csapatok!$A:$CN,AX$271,FALSE),LEN(VLOOKUP($A202,csapatok!$A:$CN,AX$271,FALSE))-6),'csapat-ranglista'!$A:$CC,AX$272,FALSE)/8,VLOOKUP(VLOOKUP($A202,csapatok!$A:$CN,AX$271,FALSE),'csapat-ranglista'!$A:$CC,AX$272,FALSE)/4),0)</f>
        <v>0</v>
      </c>
      <c r="AY202" s="226">
        <f>IFERROR(IF(RIGHT(VLOOKUP($A202,csapatok!$A:$GR,AY$271,FALSE),5)="Csere",VLOOKUP(LEFT(VLOOKUP($A202,csapatok!$A:$GR,AY$271,FALSE),LEN(VLOOKUP($A202,csapatok!$A:$GR,AY$271,FALSE))-6),'csapat-ranglista'!$A:$CC,AY$272,FALSE)/8,VLOOKUP(VLOOKUP($A202,csapatok!$A:$GR,AY$271,FALSE),'csapat-ranglista'!$A:$CC,AY$272,FALSE)/4),0)</f>
        <v>0</v>
      </c>
      <c r="AZ202" s="226">
        <f>IFERROR(IF(RIGHT(VLOOKUP($A202,csapatok!$A:$GR,AZ$271,FALSE),5)="Csere",VLOOKUP(LEFT(VLOOKUP($A202,csapatok!$A:$GR,AZ$271,FALSE),LEN(VLOOKUP($A202,csapatok!$A:$GR,AZ$271,FALSE))-6),'csapat-ranglista'!$A:$CC,AZ$272,FALSE)/8,VLOOKUP(VLOOKUP($A202,csapatok!$A:$GR,AZ$271,FALSE),'csapat-ranglista'!$A:$CC,AZ$272,FALSE)/4),0)</f>
        <v>0</v>
      </c>
      <c r="BA202" s="226">
        <f>IFERROR(IF(RIGHT(VLOOKUP($A202,csapatok!$A:$GR,BA$271,FALSE),5)="Csere",VLOOKUP(LEFT(VLOOKUP($A202,csapatok!$A:$GR,BA$271,FALSE),LEN(VLOOKUP($A202,csapatok!$A:$GR,BA$271,FALSE))-6),'csapat-ranglista'!$A:$CC,BA$272,FALSE)/8,VLOOKUP(VLOOKUP($A202,csapatok!$A:$GR,BA$271,FALSE),'csapat-ranglista'!$A:$CC,BA$272,FALSE)/4),0)</f>
        <v>0</v>
      </c>
      <c r="BB202" s="226">
        <f>IFERROR(IF(RIGHT(VLOOKUP($A202,csapatok!$A:$GR,BB$271,FALSE),5)="Csere",VLOOKUP(LEFT(VLOOKUP($A202,csapatok!$A:$GR,BB$271,FALSE),LEN(VLOOKUP($A202,csapatok!$A:$GR,BB$271,FALSE))-6),'csapat-ranglista'!$A:$CC,BB$272,FALSE)/8,VLOOKUP(VLOOKUP($A202,csapatok!$A:$GR,BB$271,FALSE),'csapat-ranglista'!$A:$CC,BB$272,FALSE)/4),0)</f>
        <v>0</v>
      </c>
      <c r="BC202" s="227">
        <f>versenyek!$ES$11*IFERROR(VLOOKUP(VLOOKUP($A202,versenyek!ER:ET,3,FALSE),szabalyok!$A$16:$B$23,2,FALSE)/4,0)</f>
        <v>0</v>
      </c>
      <c r="BD202" s="227">
        <f>versenyek!$EV$11*IFERROR(VLOOKUP(VLOOKUP($A202,versenyek!EU:EW,3,FALSE),szabalyok!$A$16:$B$23,2,FALSE)/4,0)</f>
        <v>0</v>
      </c>
      <c r="BE202" s="226">
        <f>IFERROR(IF(RIGHT(VLOOKUP($A202,csapatok!$A:$GR,BE$271,FALSE),5)="Csere",VLOOKUP(LEFT(VLOOKUP($A202,csapatok!$A:$GR,BE$271,FALSE),LEN(VLOOKUP($A202,csapatok!$A:$GR,BE$271,FALSE))-6),'csapat-ranglista'!$A:$CC,BE$272,FALSE)/8,VLOOKUP(VLOOKUP($A202,csapatok!$A:$GR,BE$271,FALSE),'csapat-ranglista'!$A:$CC,BE$272,FALSE)/4),0)</f>
        <v>0</v>
      </c>
      <c r="BF202" s="226">
        <f>IFERROR(IF(RIGHT(VLOOKUP($A202,csapatok!$A:$GR,BF$271,FALSE),5)="Csere",VLOOKUP(LEFT(VLOOKUP($A202,csapatok!$A:$GR,BF$271,FALSE),LEN(VLOOKUP($A202,csapatok!$A:$GR,BF$271,FALSE))-6),'csapat-ranglista'!$A:$CC,BF$272,FALSE)/8,VLOOKUP(VLOOKUP($A202,csapatok!$A:$GR,BF$271,FALSE),'csapat-ranglista'!$A:$CC,BF$272,FALSE)/4),0)</f>
        <v>0</v>
      </c>
      <c r="BG202" s="226">
        <f>IFERROR(IF(RIGHT(VLOOKUP($A202,csapatok!$A:$GR,BG$271,FALSE),5)="Csere",VLOOKUP(LEFT(VLOOKUP($A202,csapatok!$A:$GR,BG$271,FALSE),LEN(VLOOKUP($A202,csapatok!$A:$GR,BG$271,FALSE))-6),'csapat-ranglista'!$A:$CC,BG$272,FALSE)/8,VLOOKUP(VLOOKUP($A202,csapatok!$A:$GR,BG$271,FALSE),'csapat-ranglista'!$A:$CC,BG$272,FALSE)/4),0)</f>
        <v>0</v>
      </c>
      <c r="BH202" s="226">
        <f>IFERROR(IF(RIGHT(VLOOKUP($A202,csapatok!$A:$GR,BH$271,FALSE),5)="Csere",VLOOKUP(LEFT(VLOOKUP($A202,csapatok!$A:$GR,BH$271,FALSE),LEN(VLOOKUP($A202,csapatok!$A:$GR,BH$271,FALSE))-6),'csapat-ranglista'!$A:$CC,BH$272,FALSE)/8,VLOOKUP(VLOOKUP($A202,csapatok!$A:$GR,BH$271,FALSE),'csapat-ranglista'!$A:$CC,BH$272,FALSE)/4),0)</f>
        <v>0</v>
      </c>
      <c r="BI202" s="226">
        <f>IFERROR(IF(RIGHT(VLOOKUP($A202,csapatok!$A:$GR,BI$271,FALSE),5)="Csere",VLOOKUP(LEFT(VLOOKUP($A202,csapatok!$A:$GR,BI$271,FALSE),LEN(VLOOKUP($A202,csapatok!$A:$GR,BI$271,FALSE))-6),'csapat-ranglista'!$A:$CC,BI$272,FALSE)/8,VLOOKUP(VLOOKUP($A202,csapatok!$A:$GR,BI$271,FALSE),'csapat-ranglista'!$A:$CC,BI$272,FALSE)/4),0)</f>
        <v>0</v>
      </c>
      <c r="BJ202" s="226">
        <f>IFERROR(IF(RIGHT(VLOOKUP($A202,csapatok!$A:$GR,BJ$271,FALSE),5)="Csere",VLOOKUP(LEFT(VLOOKUP($A202,csapatok!$A:$GR,BJ$271,FALSE),LEN(VLOOKUP($A202,csapatok!$A:$GR,BJ$271,FALSE))-6),'csapat-ranglista'!$A:$CC,BJ$272,FALSE)/8,VLOOKUP(VLOOKUP($A202,csapatok!$A:$GR,BJ$271,FALSE),'csapat-ranglista'!$A:$CC,BJ$272,FALSE)/4),0)</f>
        <v>0</v>
      </c>
      <c r="BK202" s="226">
        <f>IFERROR(IF(RIGHT(VLOOKUP($A202,csapatok!$A:$GR,BK$271,FALSE),5)="Csere",VLOOKUP(LEFT(VLOOKUP($A202,csapatok!$A:$GR,BK$271,FALSE),LEN(VLOOKUP($A202,csapatok!$A:$GR,BK$271,FALSE))-6),'csapat-ranglista'!$A:$CC,BK$272,FALSE)/8,VLOOKUP(VLOOKUP($A202,csapatok!$A:$GR,BK$271,FALSE),'csapat-ranglista'!$A:$CC,BK$272,FALSE)/4),0)</f>
        <v>0</v>
      </c>
      <c r="BL202" s="226">
        <f>IFERROR(IF(RIGHT(VLOOKUP($A202,csapatok!$A:$GR,BL$271,FALSE),5)="Csere",VLOOKUP(LEFT(VLOOKUP($A202,csapatok!$A:$GR,BL$271,FALSE),LEN(VLOOKUP($A202,csapatok!$A:$GR,BL$271,FALSE))-6),'csapat-ranglista'!$A:$CC,BL$272,FALSE)/8,VLOOKUP(VLOOKUP($A202,csapatok!$A:$GR,BL$271,FALSE),'csapat-ranglista'!$A:$CC,BL$272,FALSE)/4),0)</f>
        <v>0</v>
      </c>
      <c r="BM202" s="226">
        <f>IFERROR(IF(RIGHT(VLOOKUP($A202,csapatok!$A:$GR,BM$271,FALSE),5)="Csere",VLOOKUP(LEFT(VLOOKUP($A202,csapatok!$A:$GR,BM$271,FALSE),LEN(VLOOKUP($A202,csapatok!$A:$GR,BM$271,FALSE))-6),'csapat-ranglista'!$A:$CC,BM$272,FALSE)/8,VLOOKUP(VLOOKUP($A202,csapatok!$A:$GR,BM$271,FALSE),'csapat-ranglista'!$A:$CC,BM$272,FALSE)/4),0)</f>
        <v>0</v>
      </c>
      <c r="BN202" s="226">
        <f>IFERROR(IF(RIGHT(VLOOKUP($A202,csapatok!$A:$GR,BN$271,FALSE),5)="Csere",VLOOKUP(LEFT(VLOOKUP($A202,csapatok!$A:$GR,BN$271,FALSE),LEN(VLOOKUP($A202,csapatok!$A:$GR,BN$271,FALSE))-6),'csapat-ranglista'!$A:$CC,BN$272,FALSE)/8,VLOOKUP(VLOOKUP($A202,csapatok!$A:$GR,BN$271,FALSE),'csapat-ranglista'!$A:$CC,BN$272,FALSE)/4),0)</f>
        <v>0</v>
      </c>
      <c r="BO202" s="226">
        <f>IFERROR(IF(RIGHT(VLOOKUP($A202,csapatok!$A:$GR,BO$271,FALSE),5)="Csere",VLOOKUP(LEFT(VLOOKUP($A202,csapatok!$A:$GR,BO$271,FALSE),LEN(VLOOKUP($A202,csapatok!$A:$GR,BO$271,FALSE))-6),'csapat-ranglista'!$A:$CC,BO$272,FALSE)/8,VLOOKUP(VLOOKUP($A202,csapatok!$A:$GR,BO$271,FALSE),'csapat-ranglista'!$A:$CC,BO$272,FALSE)/4),0)</f>
        <v>0</v>
      </c>
      <c r="BP202" s="226">
        <f>IFERROR(IF(RIGHT(VLOOKUP($A202,csapatok!$A:$GR,BP$271,FALSE),5)="Csere",VLOOKUP(LEFT(VLOOKUP($A202,csapatok!$A:$GR,BP$271,FALSE),LEN(VLOOKUP($A202,csapatok!$A:$GR,BP$271,FALSE))-6),'csapat-ranglista'!$A:$CC,BP$272,FALSE)/8,VLOOKUP(VLOOKUP($A202,csapatok!$A:$GR,BP$271,FALSE),'csapat-ranglista'!$A:$CC,BP$272,FALSE)/4),0)</f>
        <v>0</v>
      </c>
      <c r="BQ202" s="226">
        <f>IFERROR(IF(RIGHT(VLOOKUP($A202,csapatok!$A:$GR,BQ$271,FALSE),5)="Csere",VLOOKUP(LEFT(VLOOKUP($A202,csapatok!$A:$GR,BQ$271,FALSE),LEN(VLOOKUP($A202,csapatok!$A:$GR,BQ$271,FALSE))-6),'csapat-ranglista'!$A:$CC,BQ$272,FALSE)/8,VLOOKUP(VLOOKUP($A202,csapatok!$A:$GR,BQ$271,FALSE),'csapat-ranglista'!$A:$CC,BQ$272,FALSE)/4),0)</f>
        <v>0</v>
      </c>
      <c r="BR202" s="226">
        <f>IFERROR(IF(RIGHT(VLOOKUP($A202,csapatok!$A:$GR,BR$271,FALSE),5)="Csere",VLOOKUP(LEFT(VLOOKUP($A202,csapatok!$A:$GR,BR$271,FALSE),LEN(VLOOKUP($A202,csapatok!$A:$GR,BR$271,FALSE))-6),'csapat-ranglista'!$A:$CC,BR$272,FALSE)/8,VLOOKUP(VLOOKUP($A202,csapatok!$A:$GR,BR$271,FALSE),'csapat-ranglista'!$A:$CC,BR$272,FALSE)/4),0)</f>
        <v>0</v>
      </c>
      <c r="BS202" s="226">
        <f>IFERROR(IF(RIGHT(VLOOKUP($A202,csapatok!$A:$GR,BS$271,FALSE),5)="Csere",VLOOKUP(LEFT(VLOOKUP($A202,csapatok!$A:$GR,BS$271,FALSE),LEN(VLOOKUP($A202,csapatok!$A:$GR,BS$271,FALSE))-6),'csapat-ranglista'!$A:$CC,BS$272,FALSE)/8,VLOOKUP(VLOOKUP($A202,csapatok!$A:$GR,BS$271,FALSE),'csapat-ranglista'!$A:$CC,BS$272,FALSE)/4),0)</f>
        <v>0</v>
      </c>
      <c r="BT202" s="226">
        <f>IFERROR(IF(RIGHT(VLOOKUP($A202,csapatok!$A:$GR,BT$271,FALSE),5)="Csere",VLOOKUP(LEFT(VLOOKUP($A202,csapatok!$A:$GR,BT$271,FALSE),LEN(VLOOKUP($A202,csapatok!$A:$GR,BT$271,FALSE))-6),'csapat-ranglista'!$A:$CC,BT$272,FALSE)/8,VLOOKUP(VLOOKUP($A202,csapatok!$A:$GR,BT$271,FALSE),'csapat-ranglista'!$A:$CC,BT$272,FALSE)/4),0)</f>
        <v>0</v>
      </c>
      <c r="BU202" s="226">
        <f>IFERROR(IF(RIGHT(VLOOKUP($A202,csapatok!$A:$GR,BU$271,FALSE),5)="Csere",VLOOKUP(LEFT(VLOOKUP($A202,csapatok!$A:$GR,BU$271,FALSE),LEN(VLOOKUP($A202,csapatok!$A:$GR,BU$271,FALSE))-6),'csapat-ranglista'!$A:$CC,BU$272,FALSE)/8,VLOOKUP(VLOOKUP($A202,csapatok!$A:$GR,BU$271,FALSE),'csapat-ranglista'!$A:$CC,BU$272,FALSE)/4),0)</f>
        <v>0</v>
      </c>
      <c r="BV202" s="226">
        <f>IFERROR(IF(RIGHT(VLOOKUP($A202,csapatok!$A:$GR,BV$271,FALSE),5)="Csere",VLOOKUP(LEFT(VLOOKUP($A202,csapatok!$A:$GR,BV$271,FALSE),LEN(VLOOKUP($A202,csapatok!$A:$GR,BV$271,FALSE))-6),'csapat-ranglista'!$A:$CC,BV$272,FALSE)/8,VLOOKUP(VLOOKUP($A202,csapatok!$A:$GR,BV$271,FALSE),'csapat-ranglista'!$A:$CC,BV$272,FALSE)/4),0)</f>
        <v>0</v>
      </c>
      <c r="BW202" s="226">
        <f>IFERROR(IF(RIGHT(VLOOKUP($A202,csapatok!$A:$GR,BW$271,FALSE),5)="Csere",VLOOKUP(LEFT(VLOOKUP($A202,csapatok!$A:$GR,BW$271,FALSE),LEN(VLOOKUP($A202,csapatok!$A:$GR,BW$271,FALSE))-6),'csapat-ranglista'!$A:$CC,BW$272,FALSE)/8,VLOOKUP(VLOOKUP($A202,csapatok!$A:$GR,BW$271,FALSE),'csapat-ranglista'!$A:$CC,BW$272,FALSE)/4),0)</f>
        <v>0</v>
      </c>
      <c r="BX202" s="226">
        <f>IFERROR(IF(RIGHT(VLOOKUP($A202,csapatok!$A:$GR,BX$271,FALSE),5)="Csere",VLOOKUP(LEFT(VLOOKUP($A202,csapatok!$A:$GR,BX$271,FALSE),LEN(VLOOKUP($A202,csapatok!$A:$GR,BX$271,FALSE))-6),'csapat-ranglista'!$A:$CC,BX$272,FALSE)/8,VLOOKUP(VLOOKUP($A202,csapatok!$A:$GR,BX$271,FALSE),'csapat-ranglista'!$A:$CC,BX$272,FALSE)/4),0)</f>
        <v>0</v>
      </c>
      <c r="BY202" s="226">
        <f>IFERROR(IF(RIGHT(VLOOKUP($A202,csapatok!$A:$GR,BY$271,FALSE),5)="Csere",VLOOKUP(LEFT(VLOOKUP($A202,csapatok!$A:$GR,BY$271,FALSE),LEN(VLOOKUP($A202,csapatok!$A:$GR,BY$271,FALSE))-6),'csapat-ranglista'!$A:$CC,BY$272,FALSE)/8,VLOOKUP(VLOOKUP($A202,csapatok!$A:$GR,BY$271,FALSE),'csapat-ranglista'!$A:$CC,BY$272,FALSE)/4),0)</f>
        <v>0</v>
      </c>
      <c r="BZ202" s="226">
        <f>IFERROR(IF(RIGHT(VLOOKUP($A202,csapatok!$A:$GR,BZ$271,FALSE),5)="Csere",VLOOKUP(LEFT(VLOOKUP($A202,csapatok!$A:$GR,BZ$271,FALSE),LEN(VLOOKUP($A202,csapatok!$A:$GR,BZ$271,FALSE))-6),'csapat-ranglista'!$A:$CC,BZ$272,FALSE)/8,VLOOKUP(VLOOKUP($A202,csapatok!$A:$GR,BZ$271,FALSE),'csapat-ranglista'!$A:$CC,BZ$272,FALSE)/4),0)</f>
        <v>0</v>
      </c>
      <c r="CA202" s="226">
        <f>IFERROR(IF(RIGHT(VLOOKUP($A202,csapatok!$A:$GR,CA$271,FALSE),5)="Csere",VLOOKUP(LEFT(VLOOKUP($A202,csapatok!$A:$GR,CA$271,FALSE),LEN(VLOOKUP($A202,csapatok!$A:$GR,CA$271,FALSE))-6),'csapat-ranglista'!$A:$CC,CA$272,FALSE)/8,VLOOKUP(VLOOKUP($A202,csapatok!$A:$GR,CA$271,FALSE),'csapat-ranglista'!$A:$CC,CA$272,FALSE)/4),0)</f>
        <v>0</v>
      </c>
      <c r="CB202" s="226">
        <f>IFERROR(IF(RIGHT(VLOOKUP($A202,csapatok!$A:$GR,CB$271,FALSE),5)="Csere",VLOOKUP(LEFT(VLOOKUP($A202,csapatok!$A:$GR,CB$271,FALSE),LEN(VLOOKUP($A202,csapatok!$A:$GR,CB$271,FALSE))-6),'csapat-ranglista'!$A:$CC,CB$272,FALSE)/8,VLOOKUP(VLOOKUP($A202,csapatok!$A:$GR,CB$271,FALSE),'csapat-ranglista'!$A:$CC,CB$272,FALSE)/4),0)</f>
        <v>0</v>
      </c>
      <c r="CC202" s="226">
        <f>IFERROR(IF(RIGHT(VLOOKUP($A202,csapatok!$A:$GR,CC$271,FALSE),5)="Csere",VLOOKUP(LEFT(VLOOKUP($A202,csapatok!$A:$GR,CC$271,FALSE),LEN(VLOOKUP($A202,csapatok!$A:$GR,CC$271,FALSE))-6),'csapat-ranglista'!$A:$CC,CC$272,FALSE)/8,VLOOKUP(VLOOKUP($A202,csapatok!$A:$GR,CC$271,FALSE),'csapat-ranglista'!$A:$CC,CC$272,FALSE)/4),0)</f>
        <v>0</v>
      </c>
      <c r="CD202" s="226">
        <f>IFERROR(IF(RIGHT(VLOOKUP($A202,csapatok!$A:$GR,CD$271,FALSE),5)="Csere",VLOOKUP(LEFT(VLOOKUP($A202,csapatok!$A:$GR,CD$271,FALSE),LEN(VLOOKUP($A202,csapatok!$A:$GR,CD$271,FALSE))-6),'csapat-ranglista'!$A:$CC,CD$272,FALSE)/8,VLOOKUP(VLOOKUP($A202,csapatok!$A:$GR,CD$271,FALSE),'csapat-ranglista'!$A:$CC,CD$272,FALSE)/4),0)</f>
        <v>0</v>
      </c>
      <c r="CE202" s="226">
        <f>IFERROR(IF(RIGHT(VLOOKUP($A202,csapatok!$A:$GR,CE$271,FALSE),5)="Csere",VLOOKUP(LEFT(VLOOKUP($A202,csapatok!$A:$GR,CE$271,FALSE),LEN(VLOOKUP($A202,csapatok!$A:$GR,CE$271,FALSE))-6),'csapat-ranglista'!$A:$CC,CE$272,FALSE)/8,VLOOKUP(VLOOKUP($A202,csapatok!$A:$GR,CE$271,FALSE),'csapat-ranglista'!$A:$CC,CE$272,FALSE)/4),0)</f>
        <v>0</v>
      </c>
      <c r="CF202" s="226">
        <f>IFERROR(IF(RIGHT(VLOOKUP($A202,csapatok!$A:$GR,CF$271,FALSE),5)="Csere",VLOOKUP(LEFT(VLOOKUP($A202,csapatok!$A:$GR,CF$271,FALSE),LEN(VLOOKUP($A202,csapatok!$A:$GR,CF$271,FALSE))-6),'csapat-ranglista'!$A:$CC,CF$272,FALSE)/8,VLOOKUP(VLOOKUP($A202,csapatok!$A:$GR,CF$271,FALSE),'csapat-ranglista'!$A:$CC,CF$272,FALSE)/4),0)</f>
        <v>0</v>
      </c>
      <c r="CG202" s="226">
        <f>IFERROR(IF(RIGHT(VLOOKUP($A202,csapatok!$A:$GR,CG$271,FALSE),5)="Csere",VLOOKUP(LEFT(VLOOKUP($A202,csapatok!$A:$GR,CG$271,FALSE),LEN(VLOOKUP($A202,csapatok!$A:$GR,CG$271,FALSE))-6),'csapat-ranglista'!$A:$CC,CG$272,FALSE)/8,VLOOKUP(VLOOKUP($A202,csapatok!$A:$GR,CG$271,FALSE),'csapat-ranglista'!$A:$CC,CG$272,FALSE)/4),0)</f>
        <v>0</v>
      </c>
      <c r="CH202" s="226">
        <f>IFERROR(IF(RIGHT(VLOOKUP($A202,csapatok!$A:$GR,CH$271,FALSE),5)="Csere",VLOOKUP(LEFT(VLOOKUP($A202,csapatok!$A:$GR,CH$271,FALSE),LEN(VLOOKUP($A202,csapatok!$A:$GR,CH$271,FALSE))-6),'csapat-ranglista'!$A:$CC,CH$272,FALSE)/8,VLOOKUP(VLOOKUP($A202,csapatok!$A:$GR,CH$271,FALSE),'csapat-ranglista'!$A:$CC,CH$272,FALSE)/4),0)</f>
        <v>0</v>
      </c>
      <c r="CI202" s="226">
        <f>IFERROR(IF(RIGHT(VLOOKUP($A202,csapatok!$A:$GR,CI$271,FALSE),5)="Csere",VLOOKUP(LEFT(VLOOKUP($A202,csapatok!$A:$GR,CI$271,FALSE),LEN(VLOOKUP($A202,csapatok!$A:$GR,CI$271,FALSE))-6),'csapat-ranglista'!$A:$CC,CI$272,FALSE)/8,VLOOKUP(VLOOKUP($A202,csapatok!$A:$GR,CI$271,FALSE),'csapat-ranglista'!$A:$CC,CI$272,FALSE)/4),0)</f>
        <v>0</v>
      </c>
      <c r="CJ202" s="227">
        <f>versenyek!$IQ$11*IFERROR(VLOOKUP(VLOOKUP($A202,versenyek!IP:IR,3,FALSE),szabalyok!$A$16:$B$23,2,FALSE)/4,0)</f>
        <v>0</v>
      </c>
      <c r="CK202" s="227">
        <f>versenyek!$IT$11*IFERROR(VLOOKUP(VLOOKUP($A202,versenyek!IS:IU,3,FALSE),szabalyok!$A$16:$B$23,2,FALSE)/4,0)</f>
        <v>0</v>
      </c>
      <c r="CL202" s="226"/>
      <c r="CM202" s="250">
        <f t="shared" si="9"/>
        <v>0</v>
      </c>
    </row>
    <row r="203" spans="1:91">
      <c r="A203" s="32" t="s">
        <v>138</v>
      </c>
      <c r="B203" s="133">
        <v>32463</v>
      </c>
      <c r="C203" s="133" t="str">
        <f>IF(B203=0,"",IF(B203&lt;$C$1,"felnőtt","ifi"))</f>
        <v>felnőtt</v>
      </c>
      <c r="D203" s="32" t="s">
        <v>101</v>
      </c>
      <c r="E203" s="47">
        <v>37.5</v>
      </c>
      <c r="F203" s="32">
        <v>0</v>
      </c>
      <c r="G203" s="32">
        <v>0</v>
      </c>
      <c r="H203" s="32">
        <v>0</v>
      </c>
      <c r="I203" s="32">
        <v>0</v>
      </c>
      <c r="J203" s="32">
        <v>0</v>
      </c>
      <c r="K203" s="32">
        <v>0</v>
      </c>
      <c r="L203" s="32">
        <v>0</v>
      </c>
      <c r="M203" s="32">
        <v>0</v>
      </c>
      <c r="N203" s="32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f>IFERROR(IF(RIGHT(VLOOKUP($A203,csapatok!$A:$BL,X$271,FALSE),5)="Csere",VLOOKUP(LEFT(VLOOKUP($A203,csapatok!$A:$BL,X$271,FALSE),LEN(VLOOKUP($A203,csapatok!$A:$BL,X$271,FALSE))-6),'csapat-ranglista'!$A:$CC,X$272,FALSE)/8,VLOOKUP(VLOOKUP($A203,csapatok!$A:$BL,X$271,FALSE),'csapat-ranglista'!$A:$CC,X$272,FALSE)/4),0)</f>
        <v>0</v>
      </c>
      <c r="Y203" s="32">
        <f>IFERROR(IF(RIGHT(VLOOKUP($A203,csapatok!$A:$BL,Y$271,FALSE),5)="Csere",VLOOKUP(LEFT(VLOOKUP($A203,csapatok!$A:$BL,Y$271,FALSE),LEN(VLOOKUP($A203,csapatok!$A:$BL,Y$271,FALSE))-6),'csapat-ranglista'!$A:$CC,Y$272,FALSE)/8,VLOOKUP(VLOOKUP($A203,csapatok!$A:$BL,Y$271,FALSE),'csapat-ranglista'!$A:$CC,Y$272,FALSE)/4),0)</f>
        <v>0</v>
      </c>
      <c r="Z203" s="32">
        <f>IFERROR(IF(RIGHT(VLOOKUP($A203,csapatok!$A:$BL,Z$271,FALSE),5)="Csere",VLOOKUP(LEFT(VLOOKUP($A203,csapatok!$A:$BL,Z$271,FALSE),LEN(VLOOKUP($A203,csapatok!$A:$BL,Z$271,FALSE))-6),'csapat-ranglista'!$A:$CC,Z$272,FALSE)/8,VLOOKUP(VLOOKUP($A203,csapatok!$A:$BL,Z$271,FALSE),'csapat-ranglista'!$A:$CC,Z$272,FALSE)/4),0)</f>
        <v>0</v>
      </c>
      <c r="AA203" s="32">
        <f>IFERROR(IF(RIGHT(VLOOKUP($A203,csapatok!$A:$BL,AA$271,FALSE),5)="Csere",VLOOKUP(LEFT(VLOOKUP($A203,csapatok!$A:$BL,AA$271,FALSE),LEN(VLOOKUP($A203,csapatok!$A:$BL,AA$271,FALSE))-6),'csapat-ranglista'!$A:$CC,AA$272,FALSE)/8,VLOOKUP(VLOOKUP($A203,csapatok!$A:$BL,AA$271,FALSE),'csapat-ranglista'!$A:$CC,AA$272,FALSE)/4),0)</f>
        <v>0</v>
      </c>
      <c r="AB203" s="226">
        <f>IFERROR(IF(RIGHT(VLOOKUP($A203,csapatok!$A:$BL,AB$271,FALSE),5)="Csere",VLOOKUP(LEFT(VLOOKUP($A203,csapatok!$A:$BL,AB$271,FALSE),LEN(VLOOKUP($A203,csapatok!$A:$BL,AB$271,FALSE))-6),'csapat-ranglista'!$A:$CC,AB$272,FALSE)/8,VLOOKUP(VLOOKUP($A203,csapatok!$A:$BL,AB$271,FALSE),'csapat-ranglista'!$A:$CC,AB$272,FALSE)/4),0)</f>
        <v>0</v>
      </c>
      <c r="AC203" s="226">
        <f>IFERROR(IF(RIGHT(VLOOKUP($A203,csapatok!$A:$BL,AC$271,FALSE),5)="Csere",VLOOKUP(LEFT(VLOOKUP($A203,csapatok!$A:$BL,AC$271,FALSE),LEN(VLOOKUP($A203,csapatok!$A:$BL,AC$271,FALSE))-6),'csapat-ranglista'!$A:$CC,AC$272,FALSE)/8,VLOOKUP(VLOOKUP($A203,csapatok!$A:$BL,AC$271,FALSE),'csapat-ranglista'!$A:$CC,AC$272,FALSE)/4),0)</f>
        <v>0</v>
      </c>
      <c r="AD203" s="226">
        <f>IFERROR(IF(RIGHT(VLOOKUP($A203,csapatok!$A:$BL,AD$271,FALSE),5)="Csere",VLOOKUP(LEFT(VLOOKUP($A203,csapatok!$A:$BL,AD$271,FALSE),LEN(VLOOKUP($A203,csapatok!$A:$BL,AD$271,FALSE))-6),'csapat-ranglista'!$A:$CC,AD$272,FALSE)/8,VLOOKUP(VLOOKUP($A203,csapatok!$A:$BL,AD$271,FALSE),'csapat-ranglista'!$A:$CC,AD$272,FALSE)/4),0)</f>
        <v>0</v>
      </c>
      <c r="AE203" s="226">
        <f>IFERROR(IF(RIGHT(VLOOKUP($A203,csapatok!$A:$BL,AE$271,FALSE),5)="Csere",VLOOKUP(LEFT(VLOOKUP($A203,csapatok!$A:$BL,AE$271,FALSE),LEN(VLOOKUP($A203,csapatok!$A:$BL,AE$271,FALSE))-6),'csapat-ranglista'!$A:$CC,AE$272,FALSE)/8,VLOOKUP(VLOOKUP($A203,csapatok!$A:$BL,AE$271,FALSE),'csapat-ranglista'!$A:$CC,AE$272,FALSE)/4),0)</f>
        <v>0</v>
      </c>
      <c r="AF203" s="226">
        <f>IFERROR(IF(RIGHT(VLOOKUP($A203,csapatok!$A:$BL,AF$271,FALSE),5)="Csere",VLOOKUP(LEFT(VLOOKUP($A203,csapatok!$A:$BL,AF$271,FALSE),LEN(VLOOKUP($A203,csapatok!$A:$BL,AF$271,FALSE))-6),'csapat-ranglista'!$A:$CC,AF$272,FALSE)/8,VLOOKUP(VLOOKUP($A203,csapatok!$A:$BL,AF$271,FALSE),'csapat-ranglista'!$A:$CC,AF$272,FALSE)/4),0)</f>
        <v>0</v>
      </c>
      <c r="AG203" s="226">
        <f>IFERROR(IF(RIGHT(VLOOKUP($A203,csapatok!$A:$BL,AG$271,FALSE),5)="Csere",VLOOKUP(LEFT(VLOOKUP($A203,csapatok!$A:$BL,AG$271,FALSE),LEN(VLOOKUP($A203,csapatok!$A:$BL,AG$271,FALSE))-6),'csapat-ranglista'!$A:$CC,AG$272,FALSE)/8,VLOOKUP(VLOOKUP($A203,csapatok!$A:$BL,AG$271,FALSE),'csapat-ranglista'!$A:$CC,AG$272,FALSE)/4),0)</f>
        <v>0</v>
      </c>
      <c r="AH203" s="226">
        <f>IFERROR(IF(RIGHT(VLOOKUP($A203,csapatok!$A:$BL,AH$271,FALSE),5)="Csere",VLOOKUP(LEFT(VLOOKUP($A203,csapatok!$A:$BL,AH$271,FALSE),LEN(VLOOKUP($A203,csapatok!$A:$BL,AH$271,FALSE))-6),'csapat-ranglista'!$A:$CC,AH$272,FALSE)/8,VLOOKUP(VLOOKUP($A203,csapatok!$A:$BL,AH$271,FALSE),'csapat-ranglista'!$A:$CC,AH$272,FALSE)/4),0)</f>
        <v>0</v>
      </c>
      <c r="AI203" s="226">
        <f>IFERROR(IF(RIGHT(VLOOKUP($A203,csapatok!$A:$BL,AI$271,FALSE),5)="Csere",VLOOKUP(LEFT(VLOOKUP($A203,csapatok!$A:$BL,AI$271,FALSE),LEN(VLOOKUP($A203,csapatok!$A:$BL,AI$271,FALSE))-6),'csapat-ranglista'!$A:$CC,AI$272,FALSE)/8,VLOOKUP(VLOOKUP($A203,csapatok!$A:$BL,AI$271,FALSE),'csapat-ranglista'!$A:$CC,AI$272,FALSE)/4),0)</f>
        <v>0</v>
      </c>
      <c r="AJ203" s="226">
        <f>IFERROR(IF(RIGHT(VLOOKUP($A203,csapatok!$A:$BL,AJ$271,FALSE),5)="Csere",VLOOKUP(LEFT(VLOOKUP($A203,csapatok!$A:$BL,AJ$271,FALSE),LEN(VLOOKUP($A203,csapatok!$A:$BL,AJ$271,FALSE))-6),'csapat-ranglista'!$A:$CC,AJ$272,FALSE)/8,VLOOKUP(VLOOKUP($A203,csapatok!$A:$BL,AJ$271,FALSE),'csapat-ranglista'!$A:$CC,AJ$272,FALSE)/2),0)</f>
        <v>0</v>
      </c>
      <c r="AK203" s="226">
        <f>IFERROR(IF(RIGHT(VLOOKUP($A203,csapatok!$A:$CN,AK$271,FALSE),5)="Csere",VLOOKUP(LEFT(VLOOKUP($A203,csapatok!$A:$CN,AK$271,FALSE),LEN(VLOOKUP($A203,csapatok!$A:$CN,AK$271,FALSE))-6),'csapat-ranglista'!$A:$CC,AK$272,FALSE)/8,VLOOKUP(VLOOKUP($A203,csapatok!$A:$CN,AK$271,FALSE),'csapat-ranglista'!$A:$CC,AK$272,FALSE)/4),0)</f>
        <v>0</v>
      </c>
      <c r="AL203" s="226">
        <f>IFERROR(IF(RIGHT(VLOOKUP($A203,csapatok!$A:$CN,AL$271,FALSE),5)="Csere",VLOOKUP(LEFT(VLOOKUP($A203,csapatok!$A:$CN,AL$271,FALSE),LEN(VLOOKUP($A203,csapatok!$A:$CN,AL$271,FALSE))-6),'csapat-ranglista'!$A:$CC,AL$272,FALSE)/8,VLOOKUP(VLOOKUP($A203,csapatok!$A:$CN,AL$271,FALSE),'csapat-ranglista'!$A:$CC,AL$272,FALSE)/4),0)</f>
        <v>0</v>
      </c>
      <c r="AM203" s="226">
        <f>IFERROR(IF(RIGHT(VLOOKUP($A203,csapatok!$A:$CN,AM$271,FALSE),5)="Csere",VLOOKUP(LEFT(VLOOKUP($A203,csapatok!$A:$CN,AM$271,FALSE),LEN(VLOOKUP($A203,csapatok!$A:$CN,AM$271,FALSE))-6),'csapat-ranglista'!$A:$CC,AM$272,FALSE)/8,VLOOKUP(VLOOKUP($A203,csapatok!$A:$CN,AM$271,FALSE),'csapat-ranglista'!$A:$CC,AM$272,FALSE)/4),0)</f>
        <v>0</v>
      </c>
      <c r="AN203" s="226">
        <f>IFERROR(IF(RIGHT(VLOOKUP($A203,csapatok!$A:$CN,AN$271,FALSE),5)="Csere",VLOOKUP(LEFT(VLOOKUP($A203,csapatok!$A:$CN,AN$271,FALSE),LEN(VLOOKUP($A203,csapatok!$A:$CN,AN$271,FALSE))-6),'csapat-ranglista'!$A:$CC,AN$272,FALSE)/8,VLOOKUP(VLOOKUP($A203,csapatok!$A:$CN,AN$271,FALSE),'csapat-ranglista'!$A:$CC,AN$272,FALSE)/4),0)</f>
        <v>0</v>
      </c>
      <c r="AO203" s="226">
        <f>IFERROR(IF(RIGHT(VLOOKUP($A203,csapatok!$A:$CN,AO$271,FALSE),5)="Csere",VLOOKUP(LEFT(VLOOKUP($A203,csapatok!$A:$CN,AO$271,FALSE),LEN(VLOOKUP($A203,csapatok!$A:$CN,AO$271,FALSE))-6),'csapat-ranglista'!$A:$CC,AO$272,FALSE)/8,VLOOKUP(VLOOKUP($A203,csapatok!$A:$CN,AO$271,FALSE),'csapat-ranglista'!$A:$CC,AO$272,FALSE)/4),0)</f>
        <v>0</v>
      </c>
      <c r="AP203" s="226">
        <f>IFERROR(IF(RIGHT(VLOOKUP($A203,csapatok!$A:$CN,AP$271,FALSE),5)="Csere",VLOOKUP(LEFT(VLOOKUP($A203,csapatok!$A:$CN,AP$271,FALSE),LEN(VLOOKUP($A203,csapatok!$A:$CN,AP$271,FALSE))-6),'csapat-ranglista'!$A:$CC,AP$272,FALSE)/8,VLOOKUP(VLOOKUP($A203,csapatok!$A:$CN,AP$271,FALSE),'csapat-ranglista'!$A:$CC,AP$272,FALSE)/4),0)</f>
        <v>0</v>
      </c>
      <c r="AQ203" s="226">
        <f>IFERROR(IF(RIGHT(VLOOKUP($A203,csapatok!$A:$CN,AQ$271,FALSE),5)="Csere",VLOOKUP(LEFT(VLOOKUP($A203,csapatok!$A:$CN,AQ$271,FALSE),LEN(VLOOKUP($A203,csapatok!$A:$CN,AQ$271,FALSE))-6),'csapat-ranglista'!$A:$CC,AQ$272,FALSE)/8,VLOOKUP(VLOOKUP($A203,csapatok!$A:$CN,AQ$271,FALSE),'csapat-ranglista'!$A:$CC,AQ$272,FALSE)/4),0)</f>
        <v>0</v>
      </c>
      <c r="AR203" s="226">
        <f>IFERROR(IF(RIGHT(VLOOKUP($A203,csapatok!$A:$CN,AR$271,FALSE),5)="Csere",VLOOKUP(LEFT(VLOOKUP($A203,csapatok!$A:$CN,AR$271,FALSE),LEN(VLOOKUP($A203,csapatok!$A:$CN,AR$271,FALSE))-6),'csapat-ranglista'!$A:$CC,AR$272,FALSE)/8,VLOOKUP(VLOOKUP($A203,csapatok!$A:$CN,AR$271,FALSE),'csapat-ranglista'!$A:$CC,AR$272,FALSE)/4),0)</f>
        <v>0</v>
      </c>
      <c r="AS203" s="226">
        <f>IFERROR(IF(RIGHT(VLOOKUP($A203,csapatok!$A:$CN,AS$271,FALSE),5)="Csere",VLOOKUP(LEFT(VLOOKUP($A203,csapatok!$A:$CN,AS$271,FALSE),LEN(VLOOKUP($A203,csapatok!$A:$CN,AS$271,FALSE))-6),'csapat-ranglista'!$A:$CC,AS$272,FALSE)/8,VLOOKUP(VLOOKUP($A203,csapatok!$A:$CN,AS$271,FALSE),'csapat-ranglista'!$A:$CC,AS$272,FALSE)/4),0)</f>
        <v>0</v>
      </c>
      <c r="AT203" s="226">
        <f>IFERROR(IF(RIGHT(VLOOKUP($A203,csapatok!$A:$CN,AT$271,FALSE),5)="Csere",VLOOKUP(LEFT(VLOOKUP($A203,csapatok!$A:$CN,AT$271,FALSE),LEN(VLOOKUP($A203,csapatok!$A:$CN,AT$271,FALSE))-6),'csapat-ranglista'!$A:$CC,AT$272,FALSE)/8,VLOOKUP(VLOOKUP($A203,csapatok!$A:$CN,AT$271,FALSE),'csapat-ranglista'!$A:$CC,AT$272,FALSE)/4),0)</f>
        <v>0</v>
      </c>
      <c r="AU203" s="226">
        <f>IFERROR(IF(RIGHT(VLOOKUP($A203,csapatok!$A:$CN,AU$271,FALSE),5)="Csere",VLOOKUP(LEFT(VLOOKUP($A203,csapatok!$A:$CN,AU$271,FALSE),LEN(VLOOKUP($A203,csapatok!$A:$CN,AU$271,FALSE))-6),'csapat-ranglista'!$A:$CC,AU$272,FALSE)/8,VLOOKUP(VLOOKUP($A203,csapatok!$A:$CN,AU$271,FALSE),'csapat-ranglista'!$A:$CC,AU$272,FALSE)/4),0)</f>
        <v>0</v>
      </c>
      <c r="AV203" s="226">
        <f>IFERROR(IF(RIGHT(VLOOKUP($A203,csapatok!$A:$CN,AV$271,FALSE),5)="Csere",VLOOKUP(LEFT(VLOOKUP($A203,csapatok!$A:$CN,AV$271,FALSE),LEN(VLOOKUP($A203,csapatok!$A:$CN,AV$271,FALSE))-6),'csapat-ranglista'!$A:$CC,AV$272,FALSE)/8,VLOOKUP(VLOOKUP($A203,csapatok!$A:$CN,AV$271,FALSE),'csapat-ranglista'!$A:$CC,AV$272,FALSE)/4),0)</f>
        <v>0</v>
      </c>
      <c r="AW203" s="226">
        <f>IFERROR(IF(RIGHT(VLOOKUP($A203,csapatok!$A:$CN,AW$271,FALSE),5)="Csere",VLOOKUP(LEFT(VLOOKUP($A203,csapatok!$A:$CN,AW$271,FALSE),LEN(VLOOKUP($A203,csapatok!$A:$CN,AW$271,FALSE))-6),'csapat-ranglista'!$A:$CC,AW$272,FALSE)/8,VLOOKUP(VLOOKUP($A203,csapatok!$A:$CN,AW$271,FALSE),'csapat-ranglista'!$A:$CC,AW$272,FALSE)/4),0)</f>
        <v>0</v>
      </c>
      <c r="AX203" s="226">
        <f>IFERROR(IF(RIGHT(VLOOKUP($A203,csapatok!$A:$CN,AX$271,FALSE),5)="Csere",VLOOKUP(LEFT(VLOOKUP($A203,csapatok!$A:$CN,AX$271,FALSE),LEN(VLOOKUP($A203,csapatok!$A:$CN,AX$271,FALSE))-6),'csapat-ranglista'!$A:$CC,AX$272,FALSE)/8,VLOOKUP(VLOOKUP($A203,csapatok!$A:$CN,AX$271,FALSE),'csapat-ranglista'!$A:$CC,AX$272,FALSE)/4),0)</f>
        <v>0</v>
      </c>
      <c r="AY203" s="226">
        <f>IFERROR(IF(RIGHT(VLOOKUP($A203,csapatok!$A:$GR,AY$271,FALSE),5)="Csere",VLOOKUP(LEFT(VLOOKUP($A203,csapatok!$A:$GR,AY$271,FALSE),LEN(VLOOKUP($A203,csapatok!$A:$GR,AY$271,FALSE))-6),'csapat-ranglista'!$A:$CC,AY$272,FALSE)/8,VLOOKUP(VLOOKUP($A203,csapatok!$A:$GR,AY$271,FALSE),'csapat-ranglista'!$A:$CC,AY$272,FALSE)/4),0)</f>
        <v>0</v>
      </c>
      <c r="AZ203" s="226">
        <f>IFERROR(IF(RIGHT(VLOOKUP($A203,csapatok!$A:$GR,AZ$271,FALSE),5)="Csere",VLOOKUP(LEFT(VLOOKUP($A203,csapatok!$A:$GR,AZ$271,FALSE),LEN(VLOOKUP($A203,csapatok!$A:$GR,AZ$271,FALSE))-6),'csapat-ranglista'!$A:$CC,AZ$272,FALSE)/8,VLOOKUP(VLOOKUP($A203,csapatok!$A:$GR,AZ$271,FALSE),'csapat-ranglista'!$A:$CC,AZ$272,FALSE)/4),0)</f>
        <v>0</v>
      </c>
      <c r="BA203" s="226">
        <f>IFERROR(IF(RIGHT(VLOOKUP($A203,csapatok!$A:$GR,BA$271,FALSE),5)="Csere",VLOOKUP(LEFT(VLOOKUP($A203,csapatok!$A:$GR,BA$271,FALSE),LEN(VLOOKUP($A203,csapatok!$A:$GR,BA$271,FALSE))-6),'csapat-ranglista'!$A:$CC,BA$272,FALSE)/8,VLOOKUP(VLOOKUP($A203,csapatok!$A:$GR,BA$271,FALSE),'csapat-ranglista'!$A:$CC,BA$272,FALSE)/4),0)</f>
        <v>0</v>
      </c>
      <c r="BB203" s="226">
        <f>IFERROR(IF(RIGHT(VLOOKUP($A203,csapatok!$A:$GR,BB$271,FALSE),5)="Csere",VLOOKUP(LEFT(VLOOKUP($A203,csapatok!$A:$GR,BB$271,FALSE),LEN(VLOOKUP($A203,csapatok!$A:$GR,BB$271,FALSE))-6),'csapat-ranglista'!$A:$CC,BB$272,FALSE)/8,VLOOKUP(VLOOKUP($A203,csapatok!$A:$GR,BB$271,FALSE),'csapat-ranglista'!$A:$CC,BB$272,FALSE)/4),0)</f>
        <v>0</v>
      </c>
      <c r="BC203" s="227">
        <f>versenyek!$ES$11*IFERROR(VLOOKUP(VLOOKUP($A203,versenyek!ER:ET,3,FALSE),szabalyok!$A$16:$B$23,2,FALSE)/4,0)</f>
        <v>0</v>
      </c>
      <c r="BD203" s="227">
        <f>versenyek!$EV$11*IFERROR(VLOOKUP(VLOOKUP($A203,versenyek!EU:EW,3,FALSE),szabalyok!$A$16:$B$23,2,FALSE)/4,0)</f>
        <v>0</v>
      </c>
      <c r="BE203" s="226">
        <f>IFERROR(IF(RIGHT(VLOOKUP($A203,csapatok!$A:$GR,BE$271,FALSE),5)="Csere",VLOOKUP(LEFT(VLOOKUP($A203,csapatok!$A:$GR,BE$271,FALSE),LEN(VLOOKUP($A203,csapatok!$A:$GR,BE$271,FALSE))-6),'csapat-ranglista'!$A:$CC,BE$272,FALSE)/8,VLOOKUP(VLOOKUP($A203,csapatok!$A:$GR,BE$271,FALSE),'csapat-ranglista'!$A:$CC,BE$272,FALSE)/4),0)</f>
        <v>0</v>
      </c>
      <c r="BF203" s="226">
        <f>IFERROR(IF(RIGHT(VLOOKUP($A203,csapatok!$A:$GR,BF$271,FALSE),5)="Csere",VLOOKUP(LEFT(VLOOKUP($A203,csapatok!$A:$GR,BF$271,FALSE),LEN(VLOOKUP($A203,csapatok!$A:$GR,BF$271,FALSE))-6),'csapat-ranglista'!$A:$CC,BF$272,FALSE)/8,VLOOKUP(VLOOKUP($A203,csapatok!$A:$GR,BF$271,FALSE),'csapat-ranglista'!$A:$CC,BF$272,FALSE)/4),0)</f>
        <v>0</v>
      </c>
      <c r="BG203" s="226">
        <f>IFERROR(IF(RIGHT(VLOOKUP($A203,csapatok!$A:$GR,BG$271,FALSE),5)="Csere",VLOOKUP(LEFT(VLOOKUP($A203,csapatok!$A:$GR,BG$271,FALSE),LEN(VLOOKUP($A203,csapatok!$A:$GR,BG$271,FALSE))-6),'csapat-ranglista'!$A:$CC,BG$272,FALSE)/8,VLOOKUP(VLOOKUP($A203,csapatok!$A:$GR,BG$271,FALSE),'csapat-ranglista'!$A:$CC,BG$272,FALSE)/4),0)</f>
        <v>0</v>
      </c>
      <c r="BH203" s="226">
        <f>IFERROR(IF(RIGHT(VLOOKUP($A203,csapatok!$A:$GR,BH$271,FALSE),5)="Csere",VLOOKUP(LEFT(VLOOKUP($A203,csapatok!$A:$GR,BH$271,FALSE),LEN(VLOOKUP($A203,csapatok!$A:$GR,BH$271,FALSE))-6),'csapat-ranglista'!$A:$CC,BH$272,FALSE)/8,VLOOKUP(VLOOKUP($A203,csapatok!$A:$GR,BH$271,FALSE),'csapat-ranglista'!$A:$CC,BH$272,FALSE)/4),0)</f>
        <v>0</v>
      </c>
      <c r="BI203" s="226">
        <f>IFERROR(IF(RIGHT(VLOOKUP($A203,csapatok!$A:$GR,BI$271,FALSE),5)="Csere",VLOOKUP(LEFT(VLOOKUP($A203,csapatok!$A:$GR,BI$271,FALSE),LEN(VLOOKUP($A203,csapatok!$A:$GR,BI$271,FALSE))-6),'csapat-ranglista'!$A:$CC,BI$272,FALSE)/8,VLOOKUP(VLOOKUP($A203,csapatok!$A:$GR,BI$271,FALSE),'csapat-ranglista'!$A:$CC,BI$272,FALSE)/4),0)</f>
        <v>0</v>
      </c>
      <c r="BJ203" s="226">
        <f>IFERROR(IF(RIGHT(VLOOKUP($A203,csapatok!$A:$GR,BJ$271,FALSE),5)="Csere",VLOOKUP(LEFT(VLOOKUP($A203,csapatok!$A:$GR,BJ$271,FALSE),LEN(VLOOKUP($A203,csapatok!$A:$GR,BJ$271,FALSE))-6),'csapat-ranglista'!$A:$CC,BJ$272,FALSE)/8,VLOOKUP(VLOOKUP($A203,csapatok!$A:$GR,BJ$271,FALSE),'csapat-ranglista'!$A:$CC,BJ$272,FALSE)/4),0)</f>
        <v>0</v>
      </c>
      <c r="BK203" s="226">
        <f>IFERROR(IF(RIGHT(VLOOKUP($A203,csapatok!$A:$GR,BK$271,FALSE),5)="Csere",VLOOKUP(LEFT(VLOOKUP($A203,csapatok!$A:$GR,BK$271,FALSE),LEN(VLOOKUP($A203,csapatok!$A:$GR,BK$271,FALSE))-6),'csapat-ranglista'!$A:$CC,BK$272,FALSE)/8,VLOOKUP(VLOOKUP($A203,csapatok!$A:$GR,BK$271,FALSE),'csapat-ranglista'!$A:$CC,BK$272,FALSE)/4),0)</f>
        <v>0</v>
      </c>
      <c r="BL203" s="226">
        <f>IFERROR(IF(RIGHT(VLOOKUP($A203,csapatok!$A:$GR,BL$271,FALSE),5)="Csere",VLOOKUP(LEFT(VLOOKUP($A203,csapatok!$A:$GR,BL$271,FALSE),LEN(VLOOKUP($A203,csapatok!$A:$GR,BL$271,FALSE))-6),'csapat-ranglista'!$A:$CC,BL$272,FALSE)/8,VLOOKUP(VLOOKUP($A203,csapatok!$A:$GR,BL$271,FALSE),'csapat-ranglista'!$A:$CC,BL$272,FALSE)/4),0)</f>
        <v>0</v>
      </c>
      <c r="BM203" s="226">
        <f>IFERROR(IF(RIGHT(VLOOKUP($A203,csapatok!$A:$GR,BM$271,FALSE),5)="Csere",VLOOKUP(LEFT(VLOOKUP($A203,csapatok!$A:$GR,BM$271,FALSE),LEN(VLOOKUP($A203,csapatok!$A:$GR,BM$271,FALSE))-6),'csapat-ranglista'!$A:$CC,BM$272,FALSE)/8,VLOOKUP(VLOOKUP($A203,csapatok!$A:$GR,BM$271,FALSE),'csapat-ranglista'!$A:$CC,BM$272,FALSE)/4),0)</f>
        <v>0</v>
      </c>
      <c r="BN203" s="226">
        <f>IFERROR(IF(RIGHT(VLOOKUP($A203,csapatok!$A:$GR,BN$271,FALSE),5)="Csere",VLOOKUP(LEFT(VLOOKUP($A203,csapatok!$A:$GR,BN$271,FALSE),LEN(VLOOKUP($A203,csapatok!$A:$GR,BN$271,FALSE))-6),'csapat-ranglista'!$A:$CC,BN$272,FALSE)/8,VLOOKUP(VLOOKUP($A203,csapatok!$A:$GR,BN$271,FALSE),'csapat-ranglista'!$A:$CC,BN$272,FALSE)/4),0)</f>
        <v>0</v>
      </c>
      <c r="BO203" s="226">
        <f>IFERROR(IF(RIGHT(VLOOKUP($A203,csapatok!$A:$GR,BO$271,FALSE),5)="Csere",VLOOKUP(LEFT(VLOOKUP($A203,csapatok!$A:$GR,BO$271,FALSE),LEN(VLOOKUP($A203,csapatok!$A:$GR,BO$271,FALSE))-6),'csapat-ranglista'!$A:$CC,BO$272,FALSE)/8,VLOOKUP(VLOOKUP($A203,csapatok!$A:$GR,BO$271,FALSE),'csapat-ranglista'!$A:$CC,BO$272,FALSE)/4),0)</f>
        <v>0</v>
      </c>
      <c r="BP203" s="226">
        <f>IFERROR(IF(RIGHT(VLOOKUP($A203,csapatok!$A:$GR,BP$271,FALSE),5)="Csere",VLOOKUP(LEFT(VLOOKUP($A203,csapatok!$A:$GR,BP$271,FALSE),LEN(VLOOKUP($A203,csapatok!$A:$GR,BP$271,FALSE))-6),'csapat-ranglista'!$A:$CC,BP$272,FALSE)/8,VLOOKUP(VLOOKUP($A203,csapatok!$A:$GR,BP$271,FALSE),'csapat-ranglista'!$A:$CC,BP$272,FALSE)/4),0)</f>
        <v>0</v>
      </c>
      <c r="BQ203" s="226">
        <f>IFERROR(IF(RIGHT(VLOOKUP($A203,csapatok!$A:$GR,BQ$271,FALSE),5)="Csere",VLOOKUP(LEFT(VLOOKUP($A203,csapatok!$A:$GR,BQ$271,FALSE),LEN(VLOOKUP($A203,csapatok!$A:$GR,BQ$271,FALSE))-6),'csapat-ranglista'!$A:$CC,BQ$272,FALSE)/8,VLOOKUP(VLOOKUP($A203,csapatok!$A:$GR,BQ$271,FALSE),'csapat-ranglista'!$A:$CC,BQ$272,FALSE)/4),0)</f>
        <v>0</v>
      </c>
      <c r="BR203" s="226">
        <f>IFERROR(IF(RIGHT(VLOOKUP($A203,csapatok!$A:$GR,BR$271,FALSE),5)="Csere",VLOOKUP(LEFT(VLOOKUP($A203,csapatok!$A:$GR,BR$271,FALSE),LEN(VLOOKUP($A203,csapatok!$A:$GR,BR$271,FALSE))-6),'csapat-ranglista'!$A:$CC,BR$272,FALSE)/8,VLOOKUP(VLOOKUP($A203,csapatok!$A:$GR,BR$271,FALSE),'csapat-ranglista'!$A:$CC,BR$272,FALSE)/4),0)</f>
        <v>0</v>
      </c>
      <c r="BS203" s="226">
        <f>IFERROR(IF(RIGHT(VLOOKUP($A203,csapatok!$A:$GR,BS$271,FALSE),5)="Csere",VLOOKUP(LEFT(VLOOKUP($A203,csapatok!$A:$GR,BS$271,FALSE),LEN(VLOOKUP($A203,csapatok!$A:$GR,BS$271,FALSE))-6),'csapat-ranglista'!$A:$CC,BS$272,FALSE)/8,VLOOKUP(VLOOKUP($A203,csapatok!$A:$GR,BS$271,FALSE),'csapat-ranglista'!$A:$CC,BS$272,FALSE)/4),0)</f>
        <v>0</v>
      </c>
      <c r="BT203" s="226">
        <f>IFERROR(IF(RIGHT(VLOOKUP($A203,csapatok!$A:$GR,BT$271,FALSE),5)="Csere",VLOOKUP(LEFT(VLOOKUP($A203,csapatok!$A:$GR,BT$271,FALSE),LEN(VLOOKUP($A203,csapatok!$A:$GR,BT$271,FALSE))-6),'csapat-ranglista'!$A:$CC,BT$272,FALSE)/8,VLOOKUP(VLOOKUP($A203,csapatok!$A:$GR,BT$271,FALSE),'csapat-ranglista'!$A:$CC,BT$272,FALSE)/4),0)</f>
        <v>0</v>
      </c>
      <c r="BU203" s="226">
        <f>IFERROR(IF(RIGHT(VLOOKUP($A203,csapatok!$A:$GR,BU$271,FALSE),5)="Csere",VLOOKUP(LEFT(VLOOKUP($A203,csapatok!$A:$GR,BU$271,FALSE),LEN(VLOOKUP($A203,csapatok!$A:$GR,BU$271,FALSE))-6),'csapat-ranglista'!$A:$CC,BU$272,FALSE)/8,VLOOKUP(VLOOKUP($A203,csapatok!$A:$GR,BU$271,FALSE),'csapat-ranglista'!$A:$CC,BU$272,FALSE)/4),0)</f>
        <v>0</v>
      </c>
      <c r="BV203" s="226">
        <f>IFERROR(IF(RIGHT(VLOOKUP($A203,csapatok!$A:$GR,BV$271,FALSE),5)="Csere",VLOOKUP(LEFT(VLOOKUP($A203,csapatok!$A:$GR,BV$271,FALSE),LEN(VLOOKUP($A203,csapatok!$A:$GR,BV$271,FALSE))-6),'csapat-ranglista'!$A:$CC,BV$272,FALSE)/8,VLOOKUP(VLOOKUP($A203,csapatok!$A:$GR,BV$271,FALSE),'csapat-ranglista'!$A:$CC,BV$272,FALSE)/4),0)</f>
        <v>0</v>
      </c>
      <c r="BW203" s="226">
        <f>IFERROR(IF(RIGHT(VLOOKUP($A203,csapatok!$A:$GR,BW$271,FALSE),5)="Csere",VLOOKUP(LEFT(VLOOKUP($A203,csapatok!$A:$GR,BW$271,FALSE),LEN(VLOOKUP($A203,csapatok!$A:$GR,BW$271,FALSE))-6),'csapat-ranglista'!$A:$CC,BW$272,FALSE)/8,VLOOKUP(VLOOKUP($A203,csapatok!$A:$GR,BW$271,FALSE),'csapat-ranglista'!$A:$CC,BW$272,FALSE)/4),0)</f>
        <v>0</v>
      </c>
      <c r="BX203" s="226">
        <f>IFERROR(IF(RIGHT(VLOOKUP($A203,csapatok!$A:$GR,BX$271,FALSE),5)="Csere",VLOOKUP(LEFT(VLOOKUP($A203,csapatok!$A:$GR,BX$271,FALSE),LEN(VLOOKUP($A203,csapatok!$A:$GR,BX$271,FALSE))-6),'csapat-ranglista'!$A:$CC,BX$272,FALSE)/8,VLOOKUP(VLOOKUP($A203,csapatok!$A:$GR,BX$271,FALSE),'csapat-ranglista'!$A:$CC,BX$272,FALSE)/4),0)</f>
        <v>0</v>
      </c>
      <c r="BY203" s="226">
        <f>IFERROR(IF(RIGHT(VLOOKUP($A203,csapatok!$A:$GR,BY$271,FALSE),5)="Csere",VLOOKUP(LEFT(VLOOKUP($A203,csapatok!$A:$GR,BY$271,FALSE),LEN(VLOOKUP($A203,csapatok!$A:$GR,BY$271,FALSE))-6),'csapat-ranglista'!$A:$CC,BY$272,FALSE)/8,VLOOKUP(VLOOKUP($A203,csapatok!$A:$GR,BY$271,FALSE),'csapat-ranglista'!$A:$CC,BY$272,FALSE)/4),0)</f>
        <v>0</v>
      </c>
      <c r="BZ203" s="226">
        <f>IFERROR(IF(RIGHT(VLOOKUP($A203,csapatok!$A:$GR,BZ$271,FALSE),5)="Csere",VLOOKUP(LEFT(VLOOKUP($A203,csapatok!$A:$GR,BZ$271,FALSE),LEN(VLOOKUP($A203,csapatok!$A:$GR,BZ$271,FALSE))-6),'csapat-ranglista'!$A:$CC,BZ$272,FALSE)/8,VLOOKUP(VLOOKUP($A203,csapatok!$A:$GR,BZ$271,FALSE),'csapat-ranglista'!$A:$CC,BZ$272,FALSE)/4),0)</f>
        <v>0</v>
      </c>
      <c r="CA203" s="226">
        <f>IFERROR(IF(RIGHT(VLOOKUP($A203,csapatok!$A:$GR,CA$271,FALSE),5)="Csere",VLOOKUP(LEFT(VLOOKUP($A203,csapatok!$A:$GR,CA$271,FALSE),LEN(VLOOKUP($A203,csapatok!$A:$GR,CA$271,FALSE))-6),'csapat-ranglista'!$A:$CC,CA$272,FALSE)/8,VLOOKUP(VLOOKUP($A203,csapatok!$A:$GR,CA$271,FALSE),'csapat-ranglista'!$A:$CC,CA$272,FALSE)/4),0)</f>
        <v>0</v>
      </c>
      <c r="CB203" s="226">
        <f>IFERROR(IF(RIGHT(VLOOKUP($A203,csapatok!$A:$GR,CB$271,FALSE),5)="Csere",VLOOKUP(LEFT(VLOOKUP($A203,csapatok!$A:$GR,CB$271,FALSE),LEN(VLOOKUP($A203,csapatok!$A:$GR,CB$271,FALSE))-6),'csapat-ranglista'!$A:$CC,CB$272,FALSE)/8,VLOOKUP(VLOOKUP($A203,csapatok!$A:$GR,CB$271,FALSE),'csapat-ranglista'!$A:$CC,CB$272,FALSE)/4),0)</f>
        <v>0</v>
      </c>
      <c r="CC203" s="226">
        <f>IFERROR(IF(RIGHT(VLOOKUP($A203,csapatok!$A:$GR,CC$271,FALSE),5)="Csere",VLOOKUP(LEFT(VLOOKUP($A203,csapatok!$A:$GR,CC$271,FALSE),LEN(VLOOKUP($A203,csapatok!$A:$GR,CC$271,FALSE))-6),'csapat-ranglista'!$A:$CC,CC$272,FALSE)/8,VLOOKUP(VLOOKUP($A203,csapatok!$A:$GR,CC$271,FALSE),'csapat-ranglista'!$A:$CC,CC$272,FALSE)/4),0)</f>
        <v>0</v>
      </c>
      <c r="CD203" s="226">
        <f>IFERROR(IF(RIGHT(VLOOKUP($A203,csapatok!$A:$GR,CD$271,FALSE),5)="Csere",VLOOKUP(LEFT(VLOOKUP($A203,csapatok!$A:$GR,CD$271,FALSE),LEN(VLOOKUP($A203,csapatok!$A:$GR,CD$271,FALSE))-6),'csapat-ranglista'!$A:$CC,CD$272,FALSE)/8,VLOOKUP(VLOOKUP($A203,csapatok!$A:$GR,CD$271,FALSE),'csapat-ranglista'!$A:$CC,CD$272,FALSE)/4),0)</f>
        <v>0</v>
      </c>
      <c r="CE203" s="226">
        <f>IFERROR(IF(RIGHT(VLOOKUP($A203,csapatok!$A:$GR,CE$271,FALSE),5)="Csere",VLOOKUP(LEFT(VLOOKUP($A203,csapatok!$A:$GR,CE$271,FALSE),LEN(VLOOKUP($A203,csapatok!$A:$GR,CE$271,FALSE))-6),'csapat-ranglista'!$A:$CC,CE$272,FALSE)/8,VLOOKUP(VLOOKUP($A203,csapatok!$A:$GR,CE$271,FALSE),'csapat-ranglista'!$A:$CC,CE$272,FALSE)/4),0)</f>
        <v>0</v>
      </c>
      <c r="CF203" s="226">
        <f>IFERROR(IF(RIGHT(VLOOKUP($A203,csapatok!$A:$GR,CF$271,FALSE),5)="Csere",VLOOKUP(LEFT(VLOOKUP($A203,csapatok!$A:$GR,CF$271,FALSE),LEN(VLOOKUP($A203,csapatok!$A:$GR,CF$271,FALSE))-6),'csapat-ranglista'!$A:$CC,CF$272,FALSE)/8,VLOOKUP(VLOOKUP($A203,csapatok!$A:$GR,CF$271,FALSE),'csapat-ranglista'!$A:$CC,CF$272,FALSE)/4),0)</f>
        <v>0</v>
      </c>
      <c r="CG203" s="226">
        <f>IFERROR(IF(RIGHT(VLOOKUP($A203,csapatok!$A:$GR,CG$271,FALSE),5)="Csere",VLOOKUP(LEFT(VLOOKUP($A203,csapatok!$A:$GR,CG$271,FALSE),LEN(VLOOKUP($A203,csapatok!$A:$GR,CG$271,FALSE))-6),'csapat-ranglista'!$A:$CC,CG$272,FALSE)/8,VLOOKUP(VLOOKUP($A203,csapatok!$A:$GR,CG$271,FALSE),'csapat-ranglista'!$A:$CC,CG$272,FALSE)/4),0)</f>
        <v>0</v>
      </c>
      <c r="CH203" s="226">
        <f>IFERROR(IF(RIGHT(VLOOKUP($A203,csapatok!$A:$GR,CH$271,FALSE),5)="Csere",VLOOKUP(LEFT(VLOOKUP($A203,csapatok!$A:$GR,CH$271,FALSE),LEN(VLOOKUP($A203,csapatok!$A:$GR,CH$271,FALSE))-6),'csapat-ranglista'!$A:$CC,CH$272,FALSE)/8,VLOOKUP(VLOOKUP($A203,csapatok!$A:$GR,CH$271,FALSE),'csapat-ranglista'!$A:$CC,CH$272,FALSE)/4),0)</f>
        <v>0</v>
      </c>
      <c r="CI203" s="226">
        <f>IFERROR(IF(RIGHT(VLOOKUP($A203,csapatok!$A:$GR,CI$271,FALSE),5)="Csere",VLOOKUP(LEFT(VLOOKUP($A203,csapatok!$A:$GR,CI$271,FALSE),LEN(VLOOKUP($A203,csapatok!$A:$GR,CI$271,FALSE))-6),'csapat-ranglista'!$A:$CC,CI$272,FALSE)/8,VLOOKUP(VLOOKUP($A203,csapatok!$A:$GR,CI$271,FALSE),'csapat-ranglista'!$A:$CC,CI$272,FALSE)/4),0)</f>
        <v>0</v>
      </c>
      <c r="CJ203" s="227">
        <f>versenyek!$IQ$11*IFERROR(VLOOKUP(VLOOKUP($A203,versenyek!IP:IR,3,FALSE),szabalyok!$A$16:$B$23,2,FALSE)/4,0)</f>
        <v>0</v>
      </c>
      <c r="CK203" s="227">
        <f>versenyek!$IT$11*IFERROR(VLOOKUP(VLOOKUP($A203,versenyek!IS:IU,3,FALSE),szabalyok!$A$16:$B$23,2,FALSE)/4,0)</f>
        <v>0</v>
      </c>
      <c r="CL203" s="226"/>
      <c r="CM203" s="250">
        <f t="shared" si="9"/>
        <v>0</v>
      </c>
    </row>
    <row r="204" spans="1:91">
      <c r="A204" s="32" t="s">
        <v>542</v>
      </c>
      <c r="B204" s="132"/>
      <c r="C204" s="133" t="s">
        <v>736</v>
      </c>
      <c r="D204" s="32" t="s">
        <v>101</v>
      </c>
      <c r="E204" s="47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>
        <f>IFERROR(IF(RIGHT(VLOOKUP($A204,csapatok!$A:$BL,X$271,FALSE),5)="Csere",VLOOKUP(LEFT(VLOOKUP($A204,csapatok!$A:$BL,X$271,FALSE),LEN(VLOOKUP($A204,csapatok!$A:$BL,X$271,FALSE))-6),'csapat-ranglista'!$A:$CC,X$272,FALSE)/8,VLOOKUP(VLOOKUP($A204,csapatok!$A:$BL,X$271,FALSE),'csapat-ranglista'!$A:$CC,X$272,FALSE)/4),0)</f>
        <v>0</v>
      </c>
      <c r="Y204" s="32">
        <f>IFERROR(IF(RIGHT(VLOOKUP($A204,csapatok!$A:$BL,Y$271,FALSE),5)="Csere",VLOOKUP(LEFT(VLOOKUP($A204,csapatok!$A:$BL,Y$271,FALSE),LEN(VLOOKUP($A204,csapatok!$A:$BL,Y$271,FALSE))-6),'csapat-ranglista'!$A:$CC,Y$272,FALSE)/8,VLOOKUP(VLOOKUP($A204,csapatok!$A:$BL,Y$271,FALSE),'csapat-ranglista'!$A:$CC,Y$272,FALSE)/4),0)</f>
        <v>0</v>
      </c>
      <c r="Z204" s="32">
        <f>IFERROR(IF(RIGHT(VLOOKUP($A204,csapatok!$A:$BL,Z$271,FALSE),5)="Csere",VLOOKUP(LEFT(VLOOKUP($A204,csapatok!$A:$BL,Z$271,FALSE),LEN(VLOOKUP($A204,csapatok!$A:$BL,Z$271,FALSE))-6),'csapat-ranglista'!$A:$CC,Z$272,FALSE)/8,VLOOKUP(VLOOKUP($A204,csapatok!$A:$BL,Z$271,FALSE),'csapat-ranglista'!$A:$CC,Z$272,FALSE)/4),0)</f>
        <v>2.2491483066094369</v>
      </c>
      <c r="AA204" s="32">
        <f>IFERROR(IF(RIGHT(VLOOKUP($A204,csapatok!$A:$BL,AA$271,FALSE),5)="Csere",VLOOKUP(LEFT(VLOOKUP($A204,csapatok!$A:$BL,AA$271,FALSE),LEN(VLOOKUP($A204,csapatok!$A:$BL,AA$271,FALSE))-6),'csapat-ranglista'!$A:$CC,AA$272,FALSE)/8,VLOOKUP(VLOOKUP($A204,csapatok!$A:$BL,AA$271,FALSE),'csapat-ranglista'!$A:$CC,AA$272,FALSE)/4),0)</f>
        <v>0</v>
      </c>
      <c r="AB204" s="226">
        <f>IFERROR(IF(RIGHT(VLOOKUP($A204,csapatok!$A:$BL,AB$271,FALSE),5)="Csere",VLOOKUP(LEFT(VLOOKUP($A204,csapatok!$A:$BL,AB$271,FALSE),LEN(VLOOKUP($A204,csapatok!$A:$BL,AB$271,FALSE))-6),'csapat-ranglista'!$A:$CC,AB$272,FALSE)/8,VLOOKUP(VLOOKUP($A204,csapatok!$A:$BL,AB$271,FALSE),'csapat-ranglista'!$A:$CC,AB$272,FALSE)/4),0)</f>
        <v>0</v>
      </c>
      <c r="AC204" s="226">
        <f>IFERROR(IF(RIGHT(VLOOKUP($A204,csapatok!$A:$BL,AC$271,FALSE),5)="Csere",VLOOKUP(LEFT(VLOOKUP($A204,csapatok!$A:$BL,AC$271,FALSE),LEN(VLOOKUP($A204,csapatok!$A:$BL,AC$271,FALSE))-6),'csapat-ranglista'!$A:$CC,AC$272,FALSE)/8,VLOOKUP(VLOOKUP($A204,csapatok!$A:$BL,AC$271,FALSE),'csapat-ranglista'!$A:$CC,AC$272,FALSE)/4),0)</f>
        <v>0</v>
      </c>
      <c r="AD204" s="226">
        <f>IFERROR(IF(RIGHT(VLOOKUP($A204,csapatok!$A:$BL,AD$271,FALSE),5)="Csere",VLOOKUP(LEFT(VLOOKUP($A204,csapatok!$A:$BL,AD$271,FALSE),LEN(VLOOKUP($A204,csapatok!$A:$BL,AD$271,FALSE))-6),'csapat-ranglista'!$A:$CC,AD$272,FALSE)/8,VLOOKUP(VLOOKUP($A204,csapatok!$A:$BL,AD$271,FALSE),'csapat-ranglista'!$A:$CC,AD$272,FALSE)/4),0)</f>
        <v>0</v>
      </c>
      <c r="AE204" s="226">
        <f>IFERROR(IF(RIGHT(VLOOKUP($A204,csapatok!$A:$BL,AE$271,FALSE),5)="Csere",VLOOKUP(LEFT(VLOOKUP($A204,csapatok!$A:$BL,AE$271,FALSE),LEN(VLOOKUP($A204,csapatok!$A:$BL,AE$271,FALSE))-6),'csapat-ranglista'!$A:$CC,AE$272,FALSE)/8,VLOOKUP(VLOOKUP($A204,csapatok!$A:$BL,AE$271,FALSE),'csapat-ranglista'!$A:$CC,AE$272,FALSE)/4),0)</f>
        <v>0</v>
      </c>
      <c r="AF204" s="226">
        <f>IFERROR(IF(RIGHT(VLOOKUP($A204,csapatok!$A:$BL,AF$271,FALSE),5)="Csere",VLOOKUP(LEFT(VLOOKUP($A204,csapatok!$A:$BL,AF$271,FALSE),LEN(VLOOKUP($A204,csapatok!$A:$BL,AF$271,FALSE))-6),'csapat-ranglista'!$A:$CC,AF$272,FALSE)/8,VLOOKUP(VLOOKUP($A204,csapatok!$A:$BL,AF$271,FALSE),'csapat-ranglista'!$A:$CC,AF$272,FALSE)/4),0)</f>
        <v>0</v>
      </c>
      <c r="AG204" s="226">
        <f>IFERROR(IF(RIGHT(VLOOKUP($A204,csapatok!$A:$BL,AG$271,FALSE),5)="Csere",VLOOKUP(LEFT(VLOOKUP($A204,csapatok!$A:$BL,AG$271,FALSE),LEN(VLOOKUP($A204,csapatok!$A:$BL,AG$271,FALSE))-6),'csapat-ranglista'!$A:$CC,AG$272,FALSE)/8,VLOOKUP(VLOOKUP($A204,csapatok!$A:$BL,AG$271,FALSE),'csapat-ranglista'!$A:$CC,AG$272,FALSE)/4),0)</f>
        <v>0</v>
      </c>
      <c r="AH204" s="226">
        <f>IFERROR(IF(RIGHT(VLOOKUP($A204,csapatok!$A:$BL,AH$271,FALSE),5)="Csere",VLOOKUP(LEFT(VLOOKUP($A204,csapatok!$A:$BL,AH$271,FALSE),LEN(VLOOKUP($A204,csapatok!$A:$BL,AH$271,FALSE))-6),'csapat-ranglista'!$A:$CC,AH$272,FALSE)/8,VLOOKUP(VLOOKUP($A204,csapatok!$A:$BL,AH$271,FALSE),'csapat-ranglista'!$A:$CC,AH$272,FALSE)/4),0)</f>
        <v>0</v>
      </c>
      <c r="AI204" s="226">
        <f>IFERROR(IF(RIGHT(VLOOKUP($A204,csapatok!$A:$BL,AI$271,FALSE),5)="Csere",VLOOKUP(LEFT(VLOOKUP($A204,csapatok!$A:$BL,AI$271,FALSE),LEN(VLOOKUP($A204,csapatok!$A:$BL,AI$271,FALSE))-6),'csapat-ranglista'!$A:$CC,AI$272,FALSE)/8,VLOOKUP(VLOOKUP($A204,csapatok!$A:$BL,AI$271,FALSE),'csapat-ranglista'!$A:$CC,AI$272,FALSE)/4),0)</f>
        <v>0</v>
      </c>
      <c r="AJ204" s="226">
        <f>IFERROR(IF(RIGHT(VLOOKUP($A204,csapatok!$A:$BL,AJ$271,FALSE),5)="Csere",VLOOKUP(LEFT(VLOOKUP($A204,csapatok!$A:$BL,AJ$271,FALSE),LEN(VLOOKUP($A204,csapatok!$A:$BL,AJ$271,FALSE))-6),'csapat-ranglista'!$A:$CC,AJ$272,FALSE)/8,VLOOKUP(VLOOKUP($A204,csapatok!$A:$BL,AJ$271,FALSE),'csapat-ranglista'!$A:$CC,AJ$272,FALSE)/2),0)</f>
        <v>0</v>
      </c>
      <c r="AK204" s="226">
        <f>IFERROR(IF(RIGHT(VLOOKUP($A204,csapatok!$A:$CN,AK$271,FALSE),5)="Csere",VLOOKUP(LEFT(VLOOKUP($A204,csapatok!$A:$CN,AK$271,FALSE),LEN(VLOOKUP($A204,csapatok!$A:$CN,AK$271,FALSE))-6),'csapat-ranglista'!$A:$CC,AK$272,FALSE)/8,VLOOKUP(VLOOKUP($A204,csapatok!$A:$CN,AK$271,FALSE),'csapat-ranglista'!$A:$CC,AK$272,FALSE)/4),0)</f>
        <v>0</v>
      </c>
      <c r="AL204" s="226">
        <f>IFERROR(IF(RIGHT(VLOOKUP($A204,csapatok!$A:$CN,AL$271,FALSE),5)="Csere",VLOOKUP(LEFT(VLOOKUP($A204,csapatok!$A:$CN,AL$271,FALSE),LEN(VLOOKUP($A204,csapatok!$A:$CN,AL$271,FALSE))-6),'csapat-ranglista'!$A:$CC,AL$272,FALSE)/8,VLOOKUP(VLOOKUP($A204,csapatok!$A:$CN,AL$271,FALSE),'csapat-ranglista'!$A:$CC,AL$272,FALSE)/4),0)</f>
        <v>0</v>
      </c>
      <c r="AM204" s="226">
        <f>IFERROR(IF(RIGHT(VLOOKUP($A204,csapatok!$A:$CN,AM$271,FALSE),5)="Csere",VLOOKUP(LEFT(VLOOKUP($A204,csapatok!$A:$CN,AM$271,FALSE),LEN(VLOOKUP($A204,csapatok!$A:$CN,AM$271,FALSE))-6),'csapat-ranglista'!$A:$CC,AM$272,FALSE)/8,VLOOKUP(VLOOKUP($A204,csapatok!$A:$CN,AM$271,FALSE),'csapat-ranglista'!$A:$CC,AM$272,FALSE)/4),0)</f>
        <v>0</v>
      </c>
      <c r="AN204" s="226">
        <f>IFERROR(IF(RIGHT(VLOOKUP($A204,csapatok!$A:$CN,AN$271,FALSE),5)="Csere",VLOOKUP(LEFT(VLOOKUP($A204,csapatok!$A:$CN,AN$271,FALSE),LEN(VLOOKUP($A204,csapatok!$A:$CN,AN$271,FALSE))-6),'csapat-ranglista'!$A:$CC,AN$272,FALSE)/8,VLOOKUP(VLOOKUP($A204,csapatok!$A:$CN,AN$271,FALSE),'csapat-ranglista'!$A:$CC,AN$272,FALSE)/4),0)</f>
        <v>0</v>
      </c>
      <c r="AO204" s="226">
        <f>IFERROR(IF(RIGHT(VLOOKUP($A204,csapatok!$A:$CN,AO$271,FALSE),5)="Csere",VLOOKUP(LEFT(VLOOKUP($A204,csapatok!$A:$CN,AO$271,FALSE),LEN(VLOOKUP($A204,csapatok!$A:$CN,AO$271,FALSE))-6),'csapat-ranglista'!$A:$CC,AO$272,FALSE)/8,VLOOKUP(VLOOKUP($A204,csapatok!$A:$CN,AO$271,FALSE),'csapat-ranglista'!$A:$CC,AO$272,FALSE)/4),0)</f>
        <v>0</v>
      </c>
      <c r="AP204" s="226">
        <f>IFERROR(IF(RIGHT(VLOOKUP($A204,csapatok!$A:$CN,AP$271,FALSE),5)="Csere",VLOOKUP(LEFT(VLOOKUP($A204,csapatok!$A:$CN,AP$271,FALSE),LEN(VLOOKUP($A204,csapatok!$A:$CN,AP$271,FALSE))-6),'csapat-ranglista'!$A:$CC,AP$272,FALSE)/8,VLOOKUP(VLOOKUP($A204,csapatok!$A:$CN,AP$271,FALSE),'csapat-ranglista'!$A:$CC,AP$272,FALSE)/4),0)</f>
        <v>0</v>
      </c>
      <c r="AQ204" s="226">
        <f>IFERROR(IF(RIGHT(VLOOKUP($A204,csapatok!$A:$CN,AQ$271,FALSE),5)="Csere",VLOOKUP(LEFT(VLOOKUP($A204,csapatok!$A:$CN,AQ$271,FALSE),LEN(VLOOKUP($A204,csapatok!$A:$CN,AQ$271,FALSE))-6),'csapat-ranglista'!$A:$CC,AQ$272,FALSE)/8,VLOOKUP(VLOOKUP($A204,csapatok!$A:$CN,AQ$271,FALSE),'csapat-ranglista'!$A:$CC,AQ$272,FALSE)/4),0)</f>
        <v>0</v>
      </c>
      <c r="AR204" s="226">
        <f>IFERROR(IF(RIGHT(VLOOKUP($A204,csapatok!$A:$CN,AR$271,FALSE),5)="Csere",VLOOKUP(LEFT(VLOOKUP($A204,csapatok!$A:$CN,AR$271,FALSE),LEN(VLOOKUP($A204,csapatok!$A:$CN,AR$271,FALSE))-6),'csapat-ranglista'!$A:$CC,AR$272,FALSE)/8,VLOOKUP(VLOOKUP($A204,csapatok!$A:$CN,AR$271,FALSE),'csapat-ranglista'!$A:$CC,AR$272,FALSE)/4),0)</f>
        <v>0</v>
      </c>
      <c r="AS204" s="226">
        <f>IFERROR(IF(RIGHT(VLOOKUP($A204,csapatok!$A:$CN,AS$271,FALSE),5)="Csere",VLOOKUP(LEFT(VLOOKUP($A204,csapatok!$A:$CN,AS$271,FALSE),LEN(VLOOKUP($A204,csapatok!$A:$CN,AS$271,FALSE))-6),'csapat-ranglista'!$A:$CC,AS$272,FALSE)/8,VLOOKUP(VLOOKUP($A204,csapatok!$A:$CN,AS$271,FALSE),'csapat-ranglista'!$A:$CC,AS$272,FALSE)/4),0)</f>
        <v>0</v>
      </c>
      <c r="AT204" s="226">
        <f>IFERROR(IF(RIGHT(VLOOKUP($A204,csapatok!$A:$CN,AT$271,FALSE),5)="Csere",VLOOKUP(LEFT(VLOOKUP($A204,csapatok!$A:$CN,AT$271,FALSE),LEN(VLOOKUP($A204,csapatok!$A:$CN,AT$271,FALSE))-6),'csapat-ranglista'!$A:$CC,AT$272,FALSE)/8,VLOOKUP(VLOOKUP($A204,csapatok!$A:$CN,AT$271,FALSE),'csapat-ranglista'!$A:$CC,AT$272,FALSE)/4),0)</f>
        <v>0</v>
      </c>
      <c r="AU204" s="226">
        <f>IFERROR(IF(RIGHT(VLOOKUP($A204,csapatok!$A:$CN,AU$271,FALSE),5)="Csere",VLOOKUP(LEFT(VLOOKUP($A204,csapatok!$A:$CN,AU$271,FALSE),LEN(VLOOKUP($A204,csapatok!$A:$CN,AU$271,FALSE))-6),'csapat-ranglista'!$A:$CC,AU$272,FALSE)/8,VLOOKUP(VLOOKUP($A204,csapatok!$A:$CN,AU$271,FALSE),'csapat-ranglista'!$A:$CC,AU$272,FALSE)/4),0)</f>
        <v>0</v>
      </c>
      <c r="AV204" s="226">
        <f>IFERROR(IF(RIGHT(VLOOKUP($A204,csapatok!$A:$CN,AV$271,FALSE),5)="Csere",VLOOKUP(LEFT(VLOOKUP($A204,csapatok!$A:$CN,AV$271,FALSE),LEN(VLOOKUP($A204,csapatok!$A:$CN,AV$271,FALSE))-6),'csapat-ranglista'!$A:$CC,AV$272,FALSE)/8,VLOOKUP(VLOOKUP($A204,csapatok!$A:$CN,AV$271,FALSE),'csapat-ranglista'!$A:$CC,AV$272,FALSE)/4),0)</f>
        <v>0</v>
      </c>
      <c r="AW204" s="226">
        <f>IFERROR(IF(RIGHT(VLOOKUP($A204,csapatok!$A:$CN,AW$271,FALSE),5)="Csere",VLOOKUP(LEFT(VLOOKUP($A204,csapatok!$A:$CN,AW$271,FALSE),LEN(VLOOKUP($A204,csapatok!$A:$CN,AW$271,FALSE))-6),'csapat-ranglista'!$A:$CC,AW$272,FALSE)/8,VLOOKUP(VLOOKUP($A204,csapatok!$A:$CN,AW$271,FALSE),'csapat-ranglista'!$A:$CC,AW$272,FALSE)/4),0)</f>
        <v>0</v>
      </c>
      <c r="AX204" s="226">
        <f>IFERROR(IF(RIGHT(VLOOKUP($A204,csapatok!$A:$CN,AX$271,FALSE),5)="Csere",VLOOKUP(LEFT(VLOOKUP($A204,csapatok!$A:$CN,AX$271,FALSE),LEN(VLOOKUP($A204,csapatok!$A:$CN,AX$271,FALSE))-6),'csapat-ranglista'!$A:$CC,AX$272,FALSE)/8,VLOOKUP(VLOOKUP($A204,csapatok!$A:$CN,AX$271,FALSE),'csapat-ranglista'!$A:$CC,AX$272,FALSE)/4),0)</f>
        <v>0</v>
      </c>
      <c r="AY204" s="226">
        <f>IFERROR(IF(RIGHT(VLOOKUP($A204,csapatok!$A:$GR,AY$271,FALSE),5)="Csere",VLOOKUP(LEFT(VLOOKUP($A204,csapatok!$A:$GR,AY$271,FALSE),LEN(VLOOKUP($A204,csapatok!$A:$GR,AY$271,FALSE))-6),'csapat-ranglista'!$A:$CC,AY$272,FALSE)/8,VLOOKUP(VLOOKUP($A204,csapatok!$A:$GR,AY$271,FALSE),'csapat-ranglista'!$A:$CC,AY$272,FALSE)/4),0)</f>
        <v>0</v>
      </c>
      <c r="AZ204" s="226">
        <f>IFERROR(IF(RIGHT(VLOOKUP($A204,csapatok!$A:$GR,AZ$271,FALSE),5)="Csere",VLOOKUP(LEFT(VLOOKUP($A204,csapatok!$A:$GR,AZ$271,FALSE),LEN(VLOOKUP($A204,csapatok!$A:$GR,AZ$271,FALSE))-6),'csapat-ranglista'!$A:$CC,AZ$272,FALSE)/8,VLOOKUP(VLOOKUP($A204,csapatok!$A:$GR,AZ$271,FALSE),'csapat-ranglista'!$A:$CC,AZ$272,FALSE)/4),0)</f>
        <v>0</v>
      </c>
      <c r="BA204" s="226">
        <f>IFERROR(IF(RIGHT(VLOOKUP($A204,csapatok!$A:$GR,BA$271,FALSE),5)="Csere",VLOOKUP(LEFT(VLOOKUP($A204,csapatok!$A:$GR,BA$271,FALSE),LEN(VLOOKUP($A204,csapatok!$A:$GR,BA$271,FALSE))-6),'csapat-ranglista'!$A:$CC,BA$272,FALSE)/8,VLOOKUP(VLOOKUP($A204,csapatok!$A:$GR,BA$271,FALSE),'csapat-ranglista'!$A:$CC,BA$272,FALSE)/4),0)</f>
        <v>0</v>
      </c>
      <c r="BB204" s="226">
        <f>IFERROR(IF(RIGHT(VLOOKUP($A204,csapatok!$A:$GR,BB$271,FALSE),5)="Csere",VLOOKUP(LEFT(VLOOKUP($A204,csapatok!$A:$GR,BB$271,FALSE),LEN(VLOOKUP($A204,csapatok!$A:$GR,BB$271,FALSE))-6),'csapat-ranglista'!$A:$CC,BB$272,FALSE)/8,VLOOKUP(VLOOKUP($A204,csapatok!$A:$GR,BB$271,FALSE),'csapat-ranglista'!$A:$CC,BB$272,FALSE)/4),0)</f>
        <v>0</v>
      </c>
      <c r="BC204" s="227">
        <f>versenyek!$ES$11*IFERROR(VLOOKUP(VLOOKUP($A204,versenyek!ER:ET,3,FALSE),szabalyok!$A$16:$B$23,2,FALSE)/4,0)</f>
        <v>0</v>
      </c>
      <c r="BD204" s="227">
        <f>versenyek!$EV$11*IFERROR(VLOOKUP(VLOOKUP($A204,versenyek!EU:EW,3,FALSE),szabalyok!$A$16:$B$23,2,FALSE)/4,0)</f>
        <v>0</v>
      </c>
      <c r="BE204" s="226">
        <f>IFERROR(IF(RIGHT(VLOOKUP($A204,csapatok!$A:$GR,BE$271,FALSE),5)="Csere",VLOOKUP(LEFT(VLOOKUP($A204,csapatok!$A:$GR,BE$271,FALSE),LEN(VLOOKUP($A204,csapatok!$A:$GR,BE$271,FALSE))-6),'csapat-ranglista'!$A:$CC,BE$272,FALSE)/8,VLOOKUP(VLOOKUP($A204,csapatok!$A:$GR,BE$271,FALSE),'csapat-ranglista'!$A:$CC,BE$272,FALSE)/4),0)</f>
        <v>0</v>
      </c>
      <c r="BF204" s="226">
        <f>IFERROR(IF(RIGHT(VLOOKUP($A204,csapatok!$A:$GR,BF$271,FALSE),5)="Csere",VLOOKUP(LEFT(VLOOKUP($A204,csapatok!$A:$GR,BF$271,FALSE),LEN(VLOOKUP($A204,csapatok!$A:$GR,BF$271,FALSE))-6),'csapat-ranglista'!$A:$CC,BF$272,FALSE)/8,VLOOKUP(VLOOKUP($A204,csapatok!$A:$GR,BF$271,FALSE),'csapat-ranglista'!$A:$CC,BF$272,FALSE)/4),0)</f>
        <v>0</v>
      </c>
      <c r="BG204" s="226">
        <f>IFERROR(IF(RIGHT(VLOOKUP($A204,csapatok!$A:$GR,BG$271,FALSE),5)="Csere",VLOOKUP(LEFT(VLOOKUP($A204,csapatok!$A:$GR,BG$271,FALSE),LEN(VLOOKUP($A204,csapatok!$A:$GR,BG$271,FALSE))-6),'csapat-ranglista'!$A:$CC,BG$272,FALSE)/8,VLOOKUP(VLOOKUP($A204,csapatok!$A:$GR,BG$271,FALSE),'csapat-ranglista'!$A:$CC,BG$272,FALSE)/4),0)</f>
        <v>0</v>
      </c>
      <c r="BH204" s="226">
        <f>IFERROR(IF(RIGHT(VLOOKUP($A204,csapatok!$A:$GR,BH$271,FALSE),5)="Csere",VLOOKUP(LEFT(VLOOKUP($A204,csapatok!$A:$GR,BH$271,FALSE),LEN(VLOOKUP($A204,csapatok!$A:$GR,BH$271,FALSE))-6),'csapat-ranglista'!$A:$CC,BH$272,FALSE)/8,VLOOKUP(VLOOKUP($A204,csapatok!$A:$GR,BH$271,FALSE),'csapat-ranglista'!$A:$CC,BH$272,FALSE)/4),0)</f>
        <v>0</v>
      </c>
      <c r="BI204" s="226">
        <f>IFERROR(IF(RIGHT(VLOOKUP($A204,csapatok!$A:$GR,BI$271,FALSE),5)="Csere",VLOOKUP(LEFT(VLOOKUP($A204,csapatok!$A:$GR,BI$271,FALSE),LEN(VLOOKUP($A204,csapatok!$A:$GR,BI$271,FALSE))-6),'csapat-ranglista'!$A:$CC,BI$272,FALSE)/8,VLOOKUP(VLOOKUP($A204,csapatok!$A:$GR,BI$271,FALSE),'csapat-ranglista'!$A:$CC,BI$272,FALSE)/4),0)</f>
        <v>0</v>
      </c>
      <c r="BJ204" s="226">
        <f>IFERROR(IF(RIGHT(VLOOKUP($A204,csapatok!$A:$GR,BJ$271,FALSE),5)="Csere",VLOOKUP(LEFT(VLOOKUP($A204,csapatok!$A:$GR,BJ$271,FALSE),LEN(VLOOKUP($A204,csapatok!$A:$GR,BJ$271,FALSE))-6),'csapat-ranglista'!$A:$CC,BJ$272,FALSE)/8,VLOOKUP(VLOOKUP($A204,csapatok!$A:$GR,BJ$271,FALSE),'csapat-ranglista'!$A:$CC,BJ$272,FALSE)/4),0)</f>
        <v>0</v>
      </c>
      <c r="BK204" s="226">
        <f>IFERROR(IF(RIGHT(VLOOKUP($A204,csapatok!$A:$GR,BK$271,FALSE),5)="Csere",VLOOKUP(LEFT(VLOOKUP($A204,csapatok!$A:$GR,BK$271,FALSE),LEN(VLOOKUP($A204,csapatok!$A:$GR,BK$271,FALSE))-6),'csapat-ranglista'!$A:$CC,BK$272,FALSE)/8,VLOOKUP(VLOOKUP($A204,csapatok!$A:$GR,BK$271,FALSE),'csapat-ranglista'!$A:$CC,BK$272,FALSE)/4),0)</f>
        <v>0</v>
      </c>
      <c r="BL204" s="226">
        <f>IFERROR(IF(RIGHT(VLOOKUP($A204,csapatok!$A:$GR,BL$271,FALSE),5)="Csere",VLOOKUP(LEFT(VLOOKUP($A204,csapatok!$A:$GR,BL$271,FALSE),LEN(VLOOKUP($A204,csapatok!$A:$GR,BL$271,FALSE))-6),'csapat-ranglista'!$A:$CC,BL$272,FALSE)/8,VLOOKUP(VLOOKUP($A204,csapatok!$A:$GR,BL$271,FALSE),'csapat-ranglista'!$A:$CC,BL$272,FALSE)/4),0)</f>
        <v>0</v>
      </c>
      <c r="BM204" s="226">
        <f>IFERROR(IF(RIGHT(VLOOKUP($A204,csapatok!$A:$GR,BM$271,FALSE),5)="Csere",VLOOKUP(LEFT(VLOOKUP($A204,csapatok!$A:$GR,BM$271,FALSE),LEN(VLOOKUP($A204,csapatok!$A:$GR,BM$271,FALSE))-6),'csapat-ranglista'!$A:$CC,BM$272,FALSE)/8,VLOOKUP(VLOOKUP($A204,csapatok!$A:$GR,BM$271,FALSE),'csapat-ranglista'!$A:$CC,BM$272,FALSE)/4),0)</f>
        <v>0</v>
      </c>
      <c r="BN204" s="226">
        <f>IFERROR(IF(RIGHT(VLOOKUP($A204,csapatok!$A:$GR,BN$271,FALSE),5)="Csere",VLOOKUP(LEFT(VLOOKUP($A204,csapatok!$A:$GR,BN$271,FALSE),LEN(VLOOKUP($A204,csapatok!$A:$GR,BN$271,FALSE))-6),'csapat-ranglista'!$A:$CC,BN$272,FALSE)/8,VLOOKUP(VLOOKUP($A204,csapatok!$A:$GR,BN$271,FALSE),'csapat-ranglista'!$A:$CC,BN$272,FALSE)/4),0)</f>
        <v>0</v>
      </c>
      <c r="BO204" s="226">
        <f>IFERROR(IF(RIGHT(VLOOKUP($A204,csapatok!$A:$GR,BO$271,FALSE),5)="Csere",VLOOKUP(LEFT(VLOOKUP($A204,csapatok!$A:$GR,BO$271,FALSE),LEN(VLOOKUP($A204,csapatok!$A:$GR,BO$271,FALSE))-6),'csapat-ranglista'!$A:$CC,BO$272,FALSE)/8,VLOOKUP(VLOOKUP($A204,csapatok!$A:$GR,BO$271,FALSE),'csapat-ranglista'!$A:$CC,BO$272,FALSE)/4),0)</f>
        <v>0</v>
      </c>
      <c r="BP204" s="226">
        <f>IFERROR(IF(RIGHT(VLOOKUP($A204,csapatok!$A:$GR,BP$271,FALSE),5)="Csere",VLOOKUP(LEFT(VLOOKUP($A204,csapatok!$A:$GR,BP$271,FALSE),LEN(VLOOKUP($A204,csapatok!$A:$GR,BP$271,FALSE))-6),'csapat-ranglista'!$A:$CC,BP$272,FALSE)/8,VLOOKUP(VLOOKUP($A204,csapatok!$A:$GR,BP$271,FALSE),'csapat-ranglista'!$A:$CC,BP$272,FALSE)/4),0)</f>
        <v>0</v>
      </c>
      <c r="BQ204" s="226">
        <f>IFERROR(IF(RIGHT(VLOOKUP($A204,csapatok!$A:$GR,BQ$271,FALSE),5)="Csere",VLOOKUP(LEFT(VLOOKUP($A204,csapatok!$A:$GR,BQ$271,FALSE),LEN(VLOOKUP($A204,csapatok!$A:$GR,BQ$271,FALSE))-6),'csapat-ranglista'!$A:$CC,BQ$272,FALSE)/8,VLOOKUP(VLOOKUP($A204,csapatok!$A:$GR,BQ$271,FALSE),'csapat-ranglista'!$A:$CC,BQ$272,FALSE)/4),0)</f>
        <v>0</v>
      </c>
      <c r="BR204" s="226">
        <f>IFERROR(IF(RIGHT(VLOOKUP($A204,csapatok!$A:$GR,BR$271,FALSE),5)="Csere",VLOOKUP(LEFT(VLOOKUP($A204,csapatok!$A:$GR,BR$271,FALSE),LEN(VLOOKUP($A204,csapatok!$A:$GR,BR$271,FALSE))-6),'csapat-ranglista'!$A:$CC,BR$272,FALSE)/8,VLOOKUP(VLOOKUP($A204,csapatok!$A:$GR,BR$271,FALSE),'csapat-ranglista'!$A:$CC,BR$272,FALSE)/4),0)</f>
        <v>0</v>
      </c>
      <c r="BS204" s="226">
        <f>IFERROR(IF(RIGHT(VLOOKUP($A204,csapatok!$A:$GR,BS$271,FALSE),5)="Csere",VLOOKUP(LEFT(VLOOKUP($A204,csapatok!$A:$GR,BS$271,FALSE),LEN(VLOOKUP($A204,csapatok!$A:$GR,BS$271,FALSE))-6),'csapat-ranglista'!$A:$CC,BS$272,FALSE)/8,VLOOKUP(VLOOKUP($A204,csapatok!$A:$GR,BS$271,FALSE),'csapat-ranglista'!$A:$CC,BS$272,FALSE)/4),0)</f>
        <v>0</v>
      </c>
      <c r="BT204" s="226">
        <f>IFERROR(IF(RIGHT(VLOOKUP($A204,csapatok!$A:$GR,BT$271,FALSE),5)="Csere",VLOOKUP(LEFT(VLOOKUP($A204,csapatok!$A:$GR,BT$271,FALSE),LEN(VLOOKUP($A204,csapatok!$A:$GR,BT$271,FALSE))-6),'csapat-ranglista'!$A:$CC,BT$272,FALSE)/8,VLOOKUP(VLOOKUP($A204,csapatok!$A:$GR,BT$271,FALSE),'csapat-ranglista'!$A:$CC,BT$272,FALSE)/4),0)</f>
        <v>0</v>
      </c>
      <c r="BU204" s="226">
        <f>IFERROR(IF(RIGHT(VLOOKUP($A204,csapatok!$A:$GR,BU$271,FALSE),5)="Csere",VLOOKUP(LEFT(VLOOKUP($A204,csapatok!$A:$GR,BU$271,FALSE),LEN(VLOOKUP($A204,csapatok!$A:$GR,BU$271,FALSE))-6),'csapat-ranglista'!$A:$CC,BU$272,FALSE)/8,VLOOKUP(VLOOKUP($A204,csapatok!$A:$GR,BU$271,FALSE),'csapat-ranglista'!$A:$CC,BU$272,FALSE)/4),0)</f>
        <v>0</v>
      </c>
      <c r="BV204" s="226">
        <f>IFERROR(IF(RIGHT(VLOOKUP($A204,csapatok!$A:$GR,BV$271,FALSE),5)="Csere",VLOOKUP(LEFT(VLOOKUP($A204,csapatok!$A:$GR,BV$271,FALSE),LEN(VLOOKUP($A204,csapatok!$A:$GR,BV$271,FALSE))-6),'csapat-ranglista'!$A:$CC,BV$272,FALSE)/8,VLOOKUP(VLOOKUP($A204,csapatok!$A:$GR,BV$271,FALSE),'csapat-ranglista'!$A:$CC,BV$272,FALSE)/4),0)</f>
        <v>0</v>
      </c>
      <c r="BW204" s="226">
        <f>IFERROR(IF(RIGHT(VLOOKUP($A204,csapatok!$A:$GR,BW$271,FALSE),5)="Csere",VLOOKUP(LEFT(VLOOKUP($A204,csapatok!$A:$GR,BW$271,FALSE),LEN(VLOOKUP($A204,csapatok!$A:$GR,BW$271,FALSE))-6),'csapat-ranglista'!$A:$CC,BW$272,FALSE)/8,VLOOKUP(VLOOKUP($A204,csapatok!$A:$GR,BW$271,FALSE),'csapat-ranglista'!$A:$CC,BW$272,FALSE)/4),0)</f>
        <v>0</v>
      </c>
      <c r="BX204" s="226">
        <f>IFERROR(IF(RIGHT(VLOOKUP($A204,csapatok!$A:$GR,BX$271,FALSE),5)="Csere",VLOOKUP(LEFT(VLOOKUP($A204,csapatok!$A:$GR,BX$271,FALSE),LEN(VLOOKUP($A204,csapatok!$A:$GR,BX$271,FALSE))-6),'csapat-ranglista'!$A:$CC,BX$272,FALSE)/8,VLOOKUP(VLOOKUP($A204,csapatok!$A:$GR,BX$271,FALSE),'csapat-ranglista'!$A:$CC,BX$272,FALSE)/4),0)</f>
        <v>0</v>
      </c>
      <c r="BY204" s="226">
        <f>IFERROR(IF(RIGHT(VLOOKUP($A204,csapatok!$A:$GR,BY$271,FALSE),5)="Csere",VLOOKUP(LEFT(VLOOKUP($A204,csapatok!$A:$GR,BY$271,FALSE),LEN(VLOOKUP($A204,csapatok!$A:$GR,BY$271,FALSE))-6),'csapat-ranglista'!$A:$CC,BY$272,FALSE)/8,VLOOKUP(VLOOKUP($A204,csapatok!$A:$GR,BY$271,FALSE),'csapat-ranglista'!$A:$CC,BY$272,FALSE)/4),0)</f>
        <v>0</v>
      </c>
      <c r="BZ204" s="226">
        <f>IFERROR(IF(RIGHT(VLOOKUP($A204,csapatok!$A:$GR,BZ$271,FALSE),5)="Csere",VLOOKUP(LEFT(VLOOKUP($A204,csapatok!$A:$GR,BZ$271,FALSE),LEN(VLOOKUP($A204,csapatok!$A:$GR,BZ$271,FALSE))-6),'csapat-ranglista'!$A:$CC,BZ$272,FALSE)/8,VLOOKUP(VLOOKUP($A204,csapatok!$A:$GR,BZ$271,FALSE),'csapat-ranglista'!$A:$CC,BZ$272,FALSE)/4),0)</f>
        <v>0</v>
      </c>
      <c r="CA204" s="226">
        <f>IFERROR(IF(RIGHT(VLOOKUP($A204,csapatok!$A:$GR,CA$271,FALSE),5)="Csere",VLOOKUP(LEFT(VLOOKUP($A204,csapatok!$A:$GR,CA$271,FALSE),LEN(VLOOKUP($A204,csapatok!$A:$GR,CA$271,FALSE))-6),'csapat-ranglista'!$A:$CC,CA$272,FALSE)/8,VLOOKUP(VLOOKUP($A204,csapatok!$A:$GR,CA$271,FALSE),'csapat-ranglista'!$A:$CC,CA$272,FALSE)/4),0)</f>
        <v>0</v>
      </c>
      <c r="CB204" s="226">
        <f>IFERROR(IF(RIGHT(VLOOKUP($A204,csapatok!$A:$GR,CB$271,FALSE),5)="Csere",VLOOKUP(LEFT(VLOOKUP($A204,csapatok!$A:$GR,CB$271,FALSE),LEN(VLOOKUP($A204,csapatok!$A:$GR,CB$271,FALSE))-6),'csapat-ranglista'!$A:$CC,CB$272,FALSE)/8,VLOOKUP(VLOOKUP($A204,csapatok!$A:$GR,CB$271,FALSE),'csapat-ranglista'!$A:$CC,CB$272,FALSE)/4),0)</f>
        <v>0</v>
      </c>
      <c r="CC204" s="226">
        <f>IFERROR(IF(RIGHT(VLOOKUP($A204,csapatok!$A:$GR,CC$271,FALSE),5)="Csere",VLOOKUP(LEFT(VLOOKUP($A204,csapatok!$A:$GR,CC$271,FALSE),LEN(VLOOKUP($A204,csapatok!$A:$GR,CC$271,FALSE))-6),'csapat-ranglista'!$A:$CC,CC$272,FALSE)/8,VLOOKUP(VLOOKUP($A204,csapatok!$A:$GR,CC$271,FALSE),'csapat-ranglista'!$A:$CC,CC$272,FALSE)/4),0)</f>
        <v>0</v>
      </c>
      <c r="CD204" s="226">
        <f>IFERROR(IF(RIGHT(VLOOKUP($A204,csapatok!$A:$GR,CD$271,FALSE),5)="Csere",VLOOKUP(LEFT(VLOOKUP($A204,csapatok!$A:$GR,CD$271,FALSE),LEN(VLOOKUP($A204,csapatok!$A:$GR,CD$271,FALSE))-6),'csapat-ranglista'!$A:$CC,CD$272,FALSE)/8,VLOOKUP(VLOOKUP($A204,csapatok!$A:$GR,CD$271,FALSE),'csapat-ranglista'!$A:$CC,CD$272,FALSE)/4),0)</f>
        <v>0</v>
      </c>
      <c r="CE204" s="226">
        <f>IFERROR(IF(RIGHT(VLOOKUP($A204,csapatok!$A:$GR,CE$271,FALSE),5)="Csere",VLOOKUP(LEFT(VLOOKUP($A204,csapatok!$A:$GR,CE$271,FALSE),LEN(VLOOKUP($A204,csapatok!$A:$GR,CE$271,FALSE))-6),'csapat-ranglista'!$A:$CC,CE$272,FALSE)/8,VLOOKUP(VLOOKUP($A204,csapatok!$A:$GR,CE$271,FALSE),'csapat-ranglista'!$A:$CC,CE$272,FALSE)/4),0)</f>
        <v>0</v>
      </c>
      <c r="CF204" s="226">
        <f>IFERROR(IF(RIGHT(VLOOKUP($A204,csapatok!$A:$GR,CF$271,FALSE),5)="Csere",VLOOKUP(LEFT(VLOOKUP($A204,csapatok!$A:$GR,CF$271,FALSE),LEN(VLOOKUP($A204,csapatok!$A:$GR,CF$271,FALSE))-6),'csapat-ranglista'!$A:$CC,CF$272,FALSE)/8,VLOOKUP(VLOOKUP($A204,csapatok!$A:$GR,CF$271,FALSE),'csapat-ranglista'!$A:$CC,CF$272,FALSE)/4),0)</f>
        <v>0</v>
      </c>
      <c r="CG204" s="226">
        <f>IFERROR(IF(RIGHT(VLOOKUP($A204,csapatok!$A:$GR,CG$271,FALSE),5)="Csere",VLOOKUP(LEFT(VLOOKUP($A204,csapatok!$A:$GR,CG$271,FALSE),LEN(VLOOKUP($A204,csapatok!$A:$GR,CG$271,FALSE))-6),'csapat-ranglista'!$A:$CC,CG$272,FALSE)/8,VLOOKUP(VLOOKUP($A204,csapatok!$A:$GR,CG$271,FALSE),'csapat-ranglista'!$A:$CC,CG$272,FALSE)/4),0)</f>
        <v>0</v>
      </c>
      <c r="CH204" s="226">
        <f>IFERROR(IF(RIGHT(VLOOKUP($A204,csapatok!$A:$GR,CH$271,FALSE),5)="Csere",VLOOKUP(LEFT(VLOOKUP($A204,csapatok!$A:$GR,CH$271,FALSE),LEN(VLOOKUP($A204,csapatok!$A:$GR,CH$271,FALSE))-6),'csapat-ranglista'!$A:$CC,CH$272,FALSE)/8,VLOOKUP(VLOOKUP($A204,csapatok!$A:$GR,CH$271,FALSE),'csapat-ranglista'!$A:$CC,CH$272,FALSE)/4),0)</f>
        <v>0</v>
      </c>
      <c r="CI204" s="226">
        <f>IFERROR(IF(RIGHT(VLOOKUP($A204,csapatok!$A:$GR,CI$271,FALSE),5)="Csere",VLOOKUP(LEFT(VLOOKUP($A204,csapatok!$A:$GR,CI$271,FALSE),LEN(VLOOKUP($A204,csapatok!$A:$GR,CI$271,FALSE))-6),'csapat-ranglista'!$A:$CC,CI$272,FALSE)/8,VLOOKUP(VLOOKUP($A204,csapatok!$A:$GR,CI$271,FALSE),'csapat-ranglista'!$A:$CC,CI$272,FALSE)/4),0)</f>
        <v>0</v>
      </c>
      <c r="CJ204" s="227">
        <f>versenyek!$IQ$11*IFERROR(VLOOKUP(VLOOKUP($A204,versenyek!IP:IR,3,FALSE),szabalyok!$A$16:$B$23,2,FALSE)/4,0)</f>
        <v>0</v>
      </c>
      <c r="CK204" s="227">
        <f>versenyek!$IT$11*IFERROR(VLOOKUP(VLOOKUP($A204,versenyek!IS:IU,3,FALSE),szabalyok!$A$16:$B$23,2,FALSE)/4,0)</f>
        <v>0</v>
      </c>
      <c r="CL204" s="226"/>
      <c r="CM204" s="250">
        <f t="shared" si="9"/>
        <v>0</v>
      </c>
    </row>
    <row r="205" spans="1:91">
      <c r="A205" s="32" t="s">
        <v>135</v>
      </c>
      <c r="B205" s="133">
        <v>26868</v>
      </c>
      <c r="C205" s="133" t="str">
        <f>IF(B205=0,"",IF(B205&lt;$C$1,"felnőtt","ifi"))</f>
        <v>felnőtt</v>
      </c>
      <c r="D205" s="32" t="s">
        <v>9</v>
      </c>
      <c r="E205" s="47">
        <v>10</v>
      </c>
      <c r="F205" s="32">
        <v>0</v>
      </c>
      <c r="G205" s="32">
        <v>0</v>
      </c>
      <c r="H205" s="32">
        <v>0</v>
      </c>
      <c r="I205" s="32">
        <v>0</v>
      </c>
      <c r="J205" s="32">
        <v>0</v>
      </c>
      <c r="K205" s="32">
        <v>0</v>
      </c>
      <c r="L205" s="32">
        <v>0</v>
      </c>
      <c r="M205" s="32">
        <v>0</v>
      </c>
      <c r="N205" s="32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f>IFERROR(IF(RIGHT(VLOOKUP($A205,csapatok!$A:$BL,X$271,FALSE),5)="Csere",VLOOKUP(LEFT(VLOOKUP($A205,csapatok!$A:$BL,X$271,FALSE),LEN(VLOOKUP($A205,csapatok!$A:$BL,X$271,FALSE))-6),'csapat-ranglista'!$A:$CC,X$272,FALSE)/8,VLOOKUP(VLOOKUP($A205,csapatok!$A:$BL,X$271,FALSE),'csapat-ranglista'!$A:$CC,X$272,FALSE)/4),0)</f>
        <v>0</v>
      </c>
      <c r="Y205" s="32">
        <f>IFERROR(IF(RIGHT(VLOOKUP($A205,csapatok!$A:$BL,Y$271,FALSE),5)="Csere",VLOOKUP(LEFT(VLOOKUP($A205,csapatok!$A:$BL,Y$271,FALSE),LEN(VLOOKUP($A205,csapatok!$A:$BL,Y$271,FALSE))-6),'csapat-ranglista'!$A:$CC,Y$272,FALSE)/8,VLOOKUP(VLOOKUP($A205,csapatok!$A:$BL,Y$271,FALSE),'csapat-ranglista'!$A:$CC,Y$272,FALSE)/4),0)</f>
        <v>0</v>
      </c>
      <c r="Z205" s="32">
        <f>IFERROR(IF(RIGHT(VLOOKUP($A205,csapatok!$A:$BL,Z$271,FALSE),5)="Csere",VLOOKUP(LEFT(VLOOKUP($A205,csapatok!$A:$BL,Z$271,FALSE),LEN(VLOOKUP($A205,csapatok!$A:$BL,Z$271,FALSE))-6),'csapat-ranglista'!$A:$CC,Z$272,FALSE)/8,VLOOKUP(VLOOKUP($A205,csapatok!$A:$BL,Z$271,FALSE),'csapat-ranglista'!$A:$CC,Z$272,FALSE)/4),0)</f>
        <v>0</v>
      </c>
      <c r="AA205" s="32">
        <f>IFERROR(IF(RIGHT(VLOOKUP($A205,csapatok!$A:$BL,AA$271,FALSE),5)="Csere",VLOOKUP(LEFT(VLOOKUP($A205,csapatok!$A:$BL,AA$271,FALSE),LEN(VLOOKUP($A205,csapatok!$A:$BL,AA$271,FALSE))-6),'csapat-ranglista'!$A:$CC,AA$272,FALSE)/8,VLOOKUP(VLOOKUP($A205,csapatok!$A:$BL,AA$271,FALSE),'csapat-ranglista'!$A:$CC,AA$272,FALSE)/4),0)</f>
        <v>0</v>
      </c>
      <c r="AB205" s="226">
        <f>IFERROR(IF(RIGHT(VLOOKUP($A205,csapatok!$A:$BL,AB$271,FALSE),5)="Csere",VLOOKUP(LEFT(VLOOKUP($A205,csapatok!$A:$BL,AB$271,FALSE),LEN(VLOOKUP($A205,csapatok!$A:$BL,AB$271,FALSE))-6),'csapat-ranglista'!$A:$CC,AB$272,FALSE)/8,VLOOKUP(VLOOKUP($A205,csapatok!$A:$BL,AB$271,FALSE),'csapat-ranglista'!$A:$CC,AB$272,FALSE)/4),0)</f>
        <v>0</v>
      </c>
      <c r="AC205" s="226">
        <f>IFERROR(IF(RIGHT(VLOOKUP($A205,csapatok!$A:$BL,AC$271,FALSE),5)="Csere",VLOOKUP(LEFT(VLOOKUP($A205,csapatok!$A:$BL,AC$271,FALSE),LEN(VLOOKUP($A205,csapatok!$A:$BL,AC$271,FALSE))-6),'csapat-ranglista'!$A:$CC,AC$272,FALSE)/8,VLOOKUP(VLOOKUP($A205,csapatok!$A:$BL,AC$271,FALSE),'csapat-ranglista'!$A:$CC,AC$272,FALSE)/4),0)</f>
        <v>0</v>
      </c>
      <c r="AD205" s="226">
        <f>IFERROR(IF(RIGHT(VLOOKUP($A205,csapatok!$A:$BL,AD$271,FALSE),5)="Csere",VLOOKUP(LEFT(VLOOKUP($A205,csapatok!$A:$BL,AD$271,FALSE),LEN(VLOOKUP($A205,csapatok!$A:$BL,AD$271,FALSE))-6),'csapat-ranglista'!$A:$CC,AD$272,FALSE)/8,VLOOKUP(VLOOKUP($A205,csapatok!$A:$BL,AD$271,FALSE),'csapat-ranglista'!$A:$CC,AD$272,FALSE)/4),0)</f>
        <v>0</v>
      </c>
      <c r="AE205" s="226">
        <f>IFERROR(IF(RIGHT(VLOOKUP($A205,csapatok!$A:$BL,AE$271,FALSE),5)="Csere",VLOOKUP(LEFT(VLOOKUP($A205,csapatok!$A:$BL,AE$271,FALSE),LEN(VLOOKUP($A205,csapatok!$A:$BL,AE$271,FALSE))-6),'csapat-ranglista'!$A:$CC,AE$272,FALSE)/8,VLOOKUP(VLOOKUP($A205,csapatok!$A:$BL,AE$271,FALSE),'csapat-ranglista'!$A:$CC,AE$272,FALSE)/4),0)</f>
        <v>0</v>
      </c>
      <c r="AF205" s="226">
        <f>IFERROR(IF(RIGHT(VLOOKUP($A205,csapatok!$A:$BL,AF$271,FALSE),5)="Csere",VLOOKUP(LEFT(VLOOKUP($A205,csapatok!$A:$BL,AF$271,FALSE),LEN(VLOOKUP($A205,csapatok!$A:$BL,AF$271,FALSE))-6),'csapat-ranglista'!$A:$CC,AF$272,FALSE)/8,VLOOKUP(VLOOKUP($A205,csapatok!$A:$BL,AF$271,FALSE),'csapat-ranglista'!$A:$CC,AF$272,FALSE)/4),0)</f>
        <v>0</v>
      </c>
      <c r="AG205" s="226">
        <f>IFERROR(IF(RIGHT(VLOOKUP($A205,csapatok!$A:$BL,AG$271,FALSE),5)="Csere",VLOOKUP(LEFT(VLOOKUP($A205,csapatok!$A:$BL,AG$271,FALSE),LEN(VLOOKUP($A205,csapatok!$A:$BL,AG$271,FALSE))-6),'csapat-ranglista'!$A:$CC,AG$272,FALSE)/8,VLOOKUP(VLOOKUP($A205,csapatok!$A:$BL,AG$271,FALSE),'csapat-ranglista'!$A:$CC,AG$272,FALSE)/4),0)</f>
        <v>0</v>
      </c>
      <c r="AH205" s="226">
        <f>IFERROR(IF(RIGHT(VLOOKUP($A205,csapatok!$A:$BL,AH$271,FALSE),5)="Csere",VLOOKUP(LEFT(VLOOKUP($A205,csapatok!$A:$BL,AH$271,FALSE),LEN(VLOOKUP($A205,csapatok!$A:$BL,AH$271,FALSE))-6),'csapat-ranglista'!$A:$CC,AH$272,FALSE)/8,VLOOKUP(VLOOKUP($A205,csapatok!$A:$BL,AH$271,FALSE),'csapat-ranglista'!$A:$CC,AH$272,FALSE)/4),0)</f>
        <v>0</v>
      </c>
      <c r="AI205" s="226">
        <f>IFERROR(IF(RIGHT(VLOOKUP($A205,csapatok!$A:$BL,AI$271,FALSE),5)="Csere",VLOOKUP(LEFT(VLOOKUP($A205,csapatok!$A:$BL,AI$271,FALSE),LEN(VLOOKUP($A205,csapatok!$A:$BL,AI$271,FALSE))-6),'csapat-ranglista'!$A:$CC,AI$272,FALSE)/8,VLOOKUP(VLOOKUP($A205,csapatok!$A:$BL,AI$271,FALSE),'csapat-ranglista'!$A:$CC,AI$272,FALSE)/4),0)</f>
        <v>0</v>
      </c>
      <c r="AJ205" s="226">
        <f>IFERROR(IF(RIGHT(VLOOKUP($A205,csapatok!$A:$BL,AJ$271,FALSE),5)="Csere",VLOOKUP(LEFT(VLOOKUP($A205,csapatok!$A:$BL,AJ$271,FALSE),LEN(VLOOKUP($A205,csapatok!$A:$BL,AJ$271,FALSE))-6),'csapat-ranglista'!$A:$CC,AJ$272,FALSE)/8,VLOOKUP(VLOOKUP($A205,csapatok!$A:$BL,AJ$271,FALSE),'csapat-ranglista'!$A:$CC,AJ$272,FALSE)/2),0)</f>
        <v>0</v>
      </c>
      <c r="AK205" s="226">
        <f>IFERROR(IF(RIGHT(VLOOKUP($A205,csapatok!$A:$CN,AK$271,FALSE),5)="Csere",VLOOKUP(LEFT(VLOOKUP($A205,csapatok!$A:$CN,AK$271,FALSE),LEN(VLOOKUP($A205,csapatok!$A:$CN,AK$271,FALSE))-6),'csapat-ranglista'!$A:$CC,AK$272,FALSE)/8,VLOOKUP(VLOOKUP($A205,csapatok!$A:$CN,AK$271,FALSE),'csapat-ranglista'!$A:$CC,AK$272,FALSE)/4),0)</f>
        <v>0</v>
      </c>
      <c r="AL205" s="226">
        <f>IFERROR(IF(RIGHT(VLOOKUP($A205,csapatok!$A:$CN,AL$271,FALSE),5)="Csere",VLOOKUP(LEFT(VLOOKUP($A205,csapatok!$A:$CN,AL$271,FALSE),LEN(VLOOKUP($A205,csapatok!$A:$CN,AL$271,FALSE))-6),'csapat-ranglista'!$A:$CC,AL$272,FALSE)/8,VLOOKUP(VLOOKUP($A205,csapatok!$A:$CN,AL$271,FALSE),'csapat-ranglista'!$A:$CC,AL$272,FALSE)/4),0)</f>
        <v>0</v>
      </c>
      <c r="AM205" s="226">
        <f>IFERROR(IF(RIGHT(VLOOKUP($A205,csapatok!$A:$CN,AM$271,FALSE),5)="Csere",VLOOKUP(LEFT(VLOOKUP($A205,csapatok!$A:$CN,AM$271,FALSE),LEN(VLOOKUP($A205,csapatok!$A:$CN,AM$271,FALSE))-6),'csapat-ranglista'!$A:$CC,AM$272,FALSE)/8,VLOOKUP(VLOOKUP($A205,csapatok!$A:$CN,AM$271,FALSE),'csapat-ranglista'!$A:$CC,AM$272,FALSE)/4),0)</f>
        <v>0</v>
      </c>
      <c r="AN205" s="226">
        <f>IFERROR(IF(RIGHT(VLOOKUP($A205,csapatok!$A:$CN,AN$271,FALSE),5)="Csere",VLOOKUP(LEFT(VLOOKUP($A205,csapatok!$A:$CN,AN$271,FALSE),LEN(VLOOKUP($A205,csapatok!$A:$CN,AN$271,FALSE))-6),'csapat-ranglista'!$A:$CC,AN$272,FALSE)/8,VLOOKUP(VLOOKUP($A205,csapatok!$A:$CN,AN$271,FALSE),'csapat-ranglista'!$A:$CC,AN$272,FALSE)/4),0)</f>
        <v>0</v>
      </c>
      <c r="AO205" s="226">
        <f>IFERROR(IF(RIGHT(VLOOKUP($A205,csapatok!$A:$CN,AO$271,FALSE),5)="Csere",VLOOKUP(LEFT(VLOOKUP($A205,csapatok!$A:$CN,AO$271,FALSE),LEN(VLOOKUP($A205,csapatok!$A:$CN,AO$271,FALSE))-6),'csapat-ranglista'!$A:$CC,AO$272,FALSE)/8,VLOOKUP(VLOOKUP($A205,csapatok!$A:$CN,AO$271,FALSE),'csapat-ranglista'!$A:$CC,AO$272,FALSE)/4),0)</f>
        <v>0</v>
      </c>
      <c r="AP205" s="226">
        <f>IFERROR(IF(RIGHT(VLOOKUP($A205,csapatok!$A:$CN,AP$271,FALSE),5)="Csere",VLOOKUP(LEFT(VLOOKUP($A205,csapatok!$A:$CN,AP$271,FALSE),LEN(VLOOKUP($A205,csapatok!$A:$CN,AP$271,FALSE))-6),'csapat-ranglista'!$A:$CC,AP$272,FALSE)/8,VLOOKUP(VLOOKUP($A205,csapatok!$A:$CN,AP$271,FALSE),'csapat-ranglista'!$A:$CC,AP$272,FALSE)/4),0)</f>
        <v>0</v>
      </c>
      <c r="AQ205" s="226">
        <f>IFERROR(IF(RIGHT(VLOOKUP($A205,csapatok!$A:$CN,AQ$271,FALSE),5)="Csere",VLOOKUP(LEFT(VLOOKUP($A205,csapatok!$A:$CN,AQ$271,FALSE),LEN(VLOOKUP($A205,csapatok!$A:$CN,AQ$271,FALSE))-6),'csapat-ranglista'!$A:$CC,AQ$272,FALSE)/8,VLOOKUP(VLOOKUP($A205,csapatok!$A:$CN,AQ$271,FALSE),'csapat-ranglista'!$A:$CC,AQ$272,FALSE)/4),0)</f>
        <v>0</v>
      </c>
      <c r="AR205" s="226">
        <f>IFERROR(IF(RIGHT(VLOOKUP($A205,csapatok!$A:$CN,AR$271,FALSE),5)="Csere",VLOOKUP(LEFT(VLOOKUP($A205,csapatok!$A:$CN,AR$271,FALSE),LEN(VLOOKUP($A205,csapatok!$A:$CN,AR$271,FALSE))-6),'csapat-ranglista'!$A:$CC,AR$272,FALSE)/8,VLOOKUP(VLOOKUP($A205,csapatok!$A:$CN,AR$271,FALSE),'csapat-ranglista'!$A:$CC,AR$272,FALSE)/4),0)</f>
        <v>0</v>
      </c>
      <c r="AS205" s="226">
        <f>IFERROR(IF(RIGHT(VLOOKUP($A205,csapatok!$A:$CN,AS$271,FALSE),5)="Csere",VLOOKUP(LEFT(VLOOKUP($A205,csapatok!$A:$CN,AS$271,FALSE),LEN(VLOOKUP($A205,csapatok!$A:$CN,AS$271,FALSE))-6),'csapat-ranglista'!$A:$CC,AS$272,FALSE)/8,VLOOKUP(VLOOKUP($A205,csapatok!$A:$CN,AS$271,FALSE),'csapat-ranglista'!$A:$CC,AS$272,FALSE)/4),0)</f>
        <v>0</v>
      </c>
      <c r="AT205" s="226">
        <f>IFERROR(IF(RIGHT(VLOOKUP($A205,csapatok!$A:$CN,AT$271,FALSE),5)="Csere",VLOOKUP(LEFT(VLOOKUP($A205,csapatok!$A:$CN,AT$271,FALSE),LEN(VLOOKUP($A205,csapatok!$A:$CN,AT$271,FALSE))-6),'csapat-ranglista'!$A:$CC,AT$272,FALSE)/8,VLOOKUP(VLOOKUP($A205,csapatok!$A:$CN,AT$271,FALSE),'csapat-ranglista'!$A:$CC,AT$272,FALSE)/4),0)</f>
        <v>0</v>
      </c>
      <c r="AU205" s="226">
        <f>IFERROR(IF(RIGHT(VLOOKUP($A205,csapatok!$A:$CN,AU$271,FALSE),5)="Csere",VLOOKUP(LEFT(VLOOKUP($A205,csapatok!$A:$CN,AU$271,FALSE),LEN(VLOOKUP($A205,csapatok!$A:$CN,AU$271,FALSE))-6),'csapat-ranglista'!$A:$CC,AU$272,FALSE)/8,VLOOKUP(VLOOKUP($A205,csapatok!$A:$CN,AU$271,FALSE),'csapat-ranglista'!$A:$CC,AU$272,FALSE)/4),0)</f>
        <v>0</v>
      </c>
      <c r="AV205" s="226">
        <f>IFERROR(IF(RIGHT(VLOOKUP($A205,csapatok!$A:$CN,AV$271,FALSE),5)="Csere",VLOOKUP(LEFT(VLOOKUP($A205,csapatok!$A:$CN,AV$271,FALSE),LEN(VLOOKUP($A205,csapatok!$A:$CN,AV$271,FALSE))-6),'csapat-ranglista'!$A:$CC,AV$272,FALSE)/8,VLOOKUP(VLOOKUP($A205,csapatok!$A:$CN,AV$271,FALSE),'csapat-ranglista'!$A:$CC,AV$272,FALSE)/4),0)</f>
        <v>0</v>
      </c>
      <c r="AW205" s="226">
        <f>IFERROR(IF(RIGHT(VLOOKUP($A205,csapatok!$A:$CN,AW$271,FALSE),5)="Csere",VLOOKUP(LEFT(VLOOKUP($A205,csapatok!$A:$CN,AW$271,FALSE),LEN(VLOOKUP($A205,csapatok!$A:$CN,AW$271,FALSE))-6),'csapat-ranglista'!$A:$CC,AW$272,FALSE)/8,VLOOKUP(VLOOKUP($A205,csapatok!$A:$CN,AW$271,FALSE),'csapat-ranglista'!$A:$CC,AW$272,FALSE)/4),0)</f>
        <v>0</v>
      </c>
      <c r="AX205" s="226">
        <f>IFERROR(IF(RIGHT(VLOOKUP($A205,csapatok!$A:$CN,AX$271,FALSE),5)="Csere",VLOOKUP(LEFT(VLOOKUP($A205,csapatok!$A:$CN,AX$271,FALSE),LEN(VLOOKUP($A205,csapatok!$A:$CN,AX$271,FALSE))-6),'csapat-ranglista'!$A:$CC,AX$272,FALSE)/8,VLOOKUP(VLOOKUP($A205,csapatok!$A:$CN,AX$271,FALSE),'csapat-ranglista'!$A:$CC,AX$272,FALSE)/4),0)</f>
        <v>0</v>
      </c>
      <c r="AY205" s="226">
        <f>IFERROR(IF(RIGHT(VLOOKUP($A205,csapatok!$A:$GR,AY$271,FALSE),5)="Csere",VLOOKUP(LEFT(VLOOKUP($A205,csapatok!$A:$GR,AY$271,FALSE),LEN(VLOOKUP($A205,csapatok!$A:$GR,AY$271,FALSE))-6),'csapat-ranglista'!$A:$CC,AY$272,FALSE)/8,VLOOKUP(VLOOKUP($A205,csapatok!$A:$GR,AY$271,FALSE),'csapat-ranglista'!$A:$CC,AY$272,FALSE)/4),0)</f>
        <v>0</v>
      </c>
      <c r="AZ205" s="226">
        <f>IFERROR(IF(RIGHT(VLOOKUP($A205,csapatok!$A:$GR,AZ$271,FALSE),5)="Csere",VLOOKUP(LEFT(VLOOKUP($A205,csapatok!$A:$GR,AZ$271,FALSE),LEN(VLOOKUP($A205,csapatok!$A:$GR,AZ$271,FALSE))-6),'csapat-ranglista'!$A:$CC,AZ$272,FALSE)/8,VLOOKUP(VLOOKUP($A205,csapatok!$A:$GR,AZ$271,FALSE),'csapat-ranglista'!$A:$CC,AZ$272,FALSE)/4),0)</f>
        <v>0</v>
      </c>
      <c r="BA205" s="226">
        <f>IFERROR(IF(RIGHT(VLOOKUP($A205,csapatok!$A:$GR,BA$271,FALSE),5)="Csere",VLOOKUP(LEFT(VLOOKUP($A205,csapatok!$A:$GR,BA$271,FALSE),LEN(VLOOKUP($A205,csapatok!$A:$GR,BA$271,FALSE))-6),'csapat-ranglista'!$A:$CC,BA$272,FALSE)/8,VLOOKUP(VLOOKUP($A205,csapatok!$A:$GR,BA$271,FALSE),'csapat-ranglista'!$A:$CC,BA$272,FALSE)/4),0)</f>
        <v>0</v>
      </c>
      <c r="BB205" s="226">
        <f>IFERROR(IF(RIGHT(VLOOKUP($A205,csapatok!$A:$GR,BB$271,FALSE),5)="Csere",VLOOKUP(LEFT(VLOOKUP($A205,csapatok!$A:$GR,BB$271,FALSE),LEN(VLOOKUP($A205,csapatok!$A:$GR,BB$271,FALSE))-6),'csapat-ranglista'!$A:$CC,BB$272,FALSE)/8,VLOOKUP(VLOOKUP($A205,csapatok!$A:$GR,BB$271,FALSE),'csapat-ranglista'!$A:$CC,BB$272,FALSE)/4),0)</f>
        <v>0</v>
      </c>
      <c r="BC205" s="227">
        <f>versenyek!$ES$11*IFERROR(VLOOKUP(VLOOKUP($A205,versenyek!ER:ET,3,FALSE),szabalyok!$A$16:$B$23,2,FALSE)/4,0)</f>
        <v>0</v>
      </c>
      <c r="BD205" s="227">
        <f>versenyek!$EV$11*IFERROR(VLOOKUP(VLOOKUP($A205,versenyek!EU:EW,3,FALSE),szabalyok!$A$16:$B$23,2,FALSE)/4,0)</f>
        <v>0</v>
      </c>
      <c r="BE205" s="226">
        <f>IFERROR(IF(RIGHT(VLOOKUP($A205,csapatok!$A:$GR,BE$271,FALSE),5)="Csere",VLOOKUP(LEFT(VLOOKUP($A205,csapatok!$A:$GR,BE$271,FALSE),LEN(VLOOKUP($A205,csapatok!$A:$GR,BE$271,FALSE))-6),'csapat-ranglista'!$A:$CC,BE$272,FALSE)/8,VLOOKUP(VLOOKUP($A205,csapatok!$A:$GR,BE$271,FALSE),'csapat-ranglista'!$A:$CC,BE$272,FALSE)/4),0)</f>
        <v>0</v>
      </c>
      <c r="BF205" s="226">
        <f>IFERROR(IF(RIGHT(VLOOKUP($A205,csapatok!$A:$GR,BF$271,FALSE),5)="Csere",VLOOKUP(LEFT(VLOOKUP($A205,csapatok!$A:$GR,BF$271,FALSE),LEN(VLOOKUP($A205,csapatok!$A:$GR,BF$271,FALSE))-6),'csapat-ranglista'!$A:$CC,BF$272,FALSE)/8,VLOOKUP(VLOOKUP($A205,csapatok!$A:$GR,BF$271,FALSE),'csapat-ranglista'!$A:$CC,BF$272,FALSE)/4),0)</f>
        <v>0</v>
      </c>
      <c r="BG205" s="226">
        <f>IFERROR(IF(RIGHT(VLOOKUP($A205,csapatok!$A:$GR,BG$271,FALSE),5)="Csere",VLOOKUP(LEFT(VLOOKUP($A205,csapatok!$A:$GR,BG$271,FALSE),LEN(VLOOKUP($A205,csapatok!$A:$GR,BG$271,FALSE))-6),'csapat-ranglista'!$A:$CC,BG$272,FALSE)/8,VLOOKUP(VLOOKUP($A205,csapatok!$A:$GR,BG$271,FALSE),'csapat-ranglista'!$A:$CC,BG$272,FALSE)/4),0)</f>
        <v>0</v>
      </c>
      <c r="BH205" s="226">
        <f>IFERROR(IF(RIGHT(VLOOKUP($A205,csapatok!$A:$GR,BH$271,FALSE),5)="Csere",VLOOKUP(LEFT(VLOOKUP($A205,csapatok!$A:$GR,BH$271,FALSE),LEN(VLOOKUP($A205,csapatok!$A:$GR,BH$271,FALSE))-6),'csapat-ranglista'!$A:$CC,BH$272,FALSE)/8,VLOOKUP(VLOOKUP($A205,csapatok!$A:$GR,BH$271,FALSE),'csapat-ranglista'!$A:$CC,BH$272,FALSE)/4),0)</f>
        <v>0</v>
      </c>
      <c r="BI205" s="226">
        <f>IFERROR(IF(RIGHT(VLOOKUP($A205,csapatok!$A:$GR,BI$271,FALSE),5)="Csere",VLOOKUP(LEFT(VLOOKUP($A205,csapatok!$A:$GR,BI$271,FALSE),LEN(VLOOKUP($A205,csapatok!$A:$GR,BI$271,FALSE))-6),'csapat-ranglista'!$A:$CC,BI$272,FALSE)/8,VLOOKUP(VLOOKUP($A205,csapatok!$A:$GR,BI$271,FALSE),'csapat-ranglista'!$A:$CC,BI$272,FALSE)/4),0)</f>
        <v>0</v>
      </c>
      <c r="BJ205" s="226">
        <f>IFERROR(IF(RIGHT(VLOOKUP($A205,csapatok!$A:$GR,BJ$271,FALSE),5)="Csere",VLOOKUP(LEFT(VLOOKUP($A205,csapatok!$A:$GR,BJ$271,FALSE),LEN(VLOOKUP($A205,csapatok!$A:$GR,BJ$271,FALSE))-6),'csapat-ranglista'!$A:$CC,BJ$272,FALSE)/8,VLOOKUP(VLOOKUP($A205,csapatok!$A:$GR,BJ$271,FALSE),'csapat-ranglista'!$A:$CC,BJ$272,FALSE)/4),0)</f>
        <v>0</v>
      </c>
      <c r="BK205" s="226">
        <f>IFERROR(IF(RIGHT(VLOOKUP($A205,csapatok!$A:$GR,BK$271,FALSE),5)="Csere",VLOOKUP(LEFT(VLOOKUP($A205,csapatok!$A:$GR,BK$271,FALSE),LEN(VLOOKUP($A205,csapatok!$A:$GR,BK$271,FALSE))-6),'csapat-ranglista'!$A:$CC,BK$272,FALSE)/8,VLOOKUP(VLOOKUP($A205,csapatok!$A:$GR,BK$271,FALSE),'csapat-ranglista'!$A:$CC,BK$272,FALSE)/4),0)</f>
        <v>0</v>
      </c>
      <c r="BL205" s="226">
        <f>IFERROR(IF(RIGHT(VLOOKUP($A205,csapatok!$A:$GR,BL$271,FALSE),5)="Csere",VLOOKUP(LEFT(VLOOKUP($A205,csapatok!$A:$GR,BL$271,FALSE),LEN(VLOOKUP($A205,csapatok!$A:$GR,BL$271,FALSE))-6),'csapat-ranglista'!$A:$CC,BL$272,FALSE)/8,VLOOKUP(VLOOKUP($A205,csapatok!$A:$GR,BL$271,FALSE),'csapat-ranglista'!$A:$CC,BL$272,FALSE)/4),0)</f>
        <v>0</v>
      </c>
      <c r="BM205" s="226">
        <f>IFERROR(IF(RIGHT(VLOOKUP($A205,csapatok!$A:$GR,BM$271,FALSE),5)="Csere",VLOOKUP(LEFT(VLOOKUP($A205,csapatok!$A:$GR,BM$271,FALSE),LEN(VLOOKUP($A205,csapatok!$A:$GR,BM$271,FALSE))-6),'csapat-ranglista'!$A:$CC,BM$272,FALSE)/8,VLOOKUP(VLOOKUP($A205,csapatok!$A:$GR,BM$271,FALSE),'csapat-ranglista'!$A:$CC,BM$272,FALSE)/4),0)</f>
        <v>0</v>
      </c>
      <c r="BN205" s="226">
        <f>IFERROR(IF(RIGHT(VLOOKUP($A205,csapatok!$A:$GR,BN$271,FALSE),5)="Csere",VLOOKUP(LEFT(VLOOKUP($A205,csapatok!$A:$GR,BN$271,FALSE),LEN(VLOOKUP($A205,csapatok!$A:$GR,BN$271,FALSE))-6),'csapat-ranglista'!$A:$CC,BN$272,FALSE)/8,VLOOKUP(VLOOKUP($A205,csapatok!$A:$GR,BN$271,FALSE),'csapat-ranglista'!$A:$CC,BN$272,FALSE)/4),0)</f>
        <v>0</v>
      </c>
      <c r="BO205" s="226">
        <f>IFERROR(IF(RIGHT(VLOOKUP($A205,csapatok!$A:$GR,BO$271,FALSE),5)="Csere",VLOOKUP(LEFT(VLOOKUP($A205,csapatok!$A:$GR,BO$271,FALSE),LEN(VLOOKUP($A205,csapatok!$A:$GR,BO$271,FALSE))-6),'csapat-ranglista'!$A:$CC,BO$272,FALSE)/8,VLOOKUP(VLOOKUP($A205,csapatok!$A:$GR,BO$271,FALSE),'csapat-ranglista'!$A:$CC,BO$272,FALSE)/4),0)</f>
        <v>0</v>
      </c>
      <c r="BP205" s="226">
        <f>IFERROR(IF(RIGHT(VLOOKUP($A205,csapatok!$A:$GR,BP$271,FALSE),5)="Csere",VLOOKUP(LEFT(VLOOKUP($A205,csapatok!$A:$GR,BP$271,FALSE),LEN(VLOOKUP($A205,csapatok!$A:$GR,BP$271,FALSE))-6),'csapat-ranglista'!$A:$CC,BP$272,FALSE)/8,VLOOKUP(VLOOKUP($A205,csapatok!$A:$GR,BP$271,FALSE),'csapat-ranglista'!$A:$CC,BP$272,FALSE)/4),0)</f>
        <v>0</v>
      </c>
      <c r="BQ205" s="226">
        <f>IFERROR(IF(RIGHT(VLOOKUP($A205,csapatok!$A:$GR,BQ$271,FALSE),5)="Csere",VLOOKUP(LEFT(VLOOKUP($A205,csapatok!$A:$GR,BQ$271,FALSE),LEN(VLOOKUP($A205,csapatok!$A:$GR,BQ$271,FALSE))-6),'csapat-ranglista'!$A:$CC,BQ$272,FALSE)/8,VLOOKUP(VLOOKUP($A205,csapatok!$A:$GR,BQ$271,FALSE),'csapat-ranglista'!$A:$CC,BQ$272,FALSE)/4),0)</f>
        <v>0</v>
      </c>
      <c r="BR205" s="226">
        <f>IFERROR(IF(RIGHT(VLOOKUP($A205,csapatok!$A:$GR,BR$271,FALSE),5)="Csere",VLOOKUP(LEFT(VLOOKUP($A205,csapatok!$A:$GR,BR$271,FALSE),LEN(VLOOKUP($A205,csapatok!$A:$GR,BR$271,FALSE))-6),'csapat-ranglista'!$A:$CC,BR$272,FALSE)/8,VLOOKUP(VLOOKUP($A205,csapatok!$A:$GR,BR$271,FALSE),'csapat-ranglista'!$A:$CC,BR$272,FALSE)/4),0)</f>
        <v>0</v>
      </c>
      <c r="BS205" s="226">
        <f>IFERROR(IF(RIGHT(VLOOKUP($A205,csapatok!$A:$GR,BS$271,FALSE),5)="Csere",VLOOKUP(LEFT(VLOOKUP($A205,csapatok!$A:$GR,BS$271,FALSE),LEN(VLOOKUP($A205,csapatok!$A:$GR,BS$271,FALSE))-6),'csapat-ranglista'!$A:$CC,BS$272,FALSE)/8,VLOOKUP(VLOOKUP($A205,csapatok!$A:$GR,BS$271,FALSE),'csapat-ranglista'!$A:$CC,BS$272,FALSE)/4),0)</f>
        <v>0</v>
      </c>
      <c r="BT205" s="226">
        <f>IFERROR(IF(RIGHT(VLOOKUP($A205,csapatok!$A:$GR,BT$271,FALSE),5)="Csere",VLOOKUP(LEFT(VLOOKUP($A205,csapatok!$A:$GR,BT$271,FALSE),LEN(VLOOKUP($A205,csapatok!$A:$GR,BT$271,FALSE))-6),'csapat-ranglista'!$A:$CC,BT$272,FALSE)/8,VLOOKUP(VLOOKUP($A205,csapatok!$A:$GR,BT$271,FALSE),'csapat-ranglista'!$A:$CC,BT$272,FALSE)/4),0)</f>
        <v>0</v>
      </c>
      <c r="BU205" s="226">
        <f>IFERROR(IF(RIGHT(VLOOKUP($A205,csapatok!$A:$GR,BU$271,FALSE),5)="Csere",VLOOKUP(LEFT(VLOOKUP($A205,csapatok!$A:$GR,BU$271,FALSE),LEN(VLOOKUP($A205,csapatok!$A:$GR,BU$271,FALSE))-6),'csapat-ranglista'!$A:$CC,BU$272,FALSE)/8,VLOOKUP(VLOOKUP($A205,csapatok!$A:$GR,BU$271,FALSE),'csapat-ranglista'!$A:$CC,BU$272,FALSE)/4),0)</f>
        <v>0</v>
      </c>
      <c r="BV205" s="226">
        <f>IFERROR(IF(RIGHT(VLOOKUP($A205,csapatok!$A:$GR,BV$271,FALSE),5)="Csere",VLOOKUP(LEFT(VLOOKUP($A205,csapatok!$A:$GR,BV$271,FALSE),LEN(VLOOKUP($A205,csapatok!$A:$GR,BV$271,FALSE))-6),'csapat-ranglista'!$A:$CC,BV$272,FALSE)/8,VLOOKUP(VLOOKUP($A205,csapatok!$A:$GR,BV$271,FALSE),'csapat-ranglista'!$A:$CC,BV$272,FALSE)/4),0)</f>
        <v>0</v>
      </c>
      <c r="BW205" s="226">
        <f>IFERROR(IF(RIGHT(VLOOKUP($A205,csapatok!$A:$GR,BW$271,FALSE),5)="Csere",VLOOKUP(LEFT(VLOOKUP($A205,csapatok!$A:$GR,BW$271,FALSE),LEN(VLOOKUP($A205,csapatok!$A:$GR,BW$271,FALSE))-6),'csapat-ranglista'!$A:$CC,BW$272,FALSE)/8,VLOOKUP(VLOOKUP($A205,csapatok!$A:$GR,BW$271,FALSE),'csapat-ranglista'!$A:$CC,BW$272,FALSE)/4),0)</f>
        <v>0</v>
      </c>
      <c r="BX205" s="226">
        <f>IFERROR(IF(RIGHT(VLOOKUP($A205,csapatok!$A:$GR,BX$271,FALSE),5)="Csere",VLOOKUP(LEFT(VLOOKUP($A205,csapatok!$A:$GR,BX$271,FALSE),LEN(VLOOKUP($A205,csapatok!$A:$GR,BX$271,FALSE))-6),'csapat-ranglista'!$A:$CC,BX$272,FALSE)/8,VLOOKUP(VLOOKUP($A205,csapatok!$A:$GR,BX$271,FALSE),'csapat-ranglista'!$A:$CC,BX$272,FALSE)/4),0)</f>
        <v>0</v>
      </c>
      <c r="BY205" s="226">
        <f>IFERROR(IF(RIGHT(VLOOKUP($A205,csapatok!$A:$GR,BY$271,FALSE),5)="Csere",VLOOKUP(LEFT(VLOOKUP($A205,csapatok!$A:$GR,BY$271,FALSE),LEN(VLOOKUP($A205,csapatok!$A:$GR,BY$271,FALSE))-6),'csapat-ranglista'!$A:$CC,BY$272,FALSE)/8,VLOOKUP(VLOOKUP($A205,csapatok!$A:$GR,BY$271,FALSE),'csapat-ranglista'!$A:$CC,BY$272,FALSE)/4),0)</f>
        <v>0</v>
      </c>
      <c r="BZ205" s="226">
        <f>IFERROR(IF(RIGHT(VLOOKUP($A205,csapatok!$A:$GR,BZ$271,FALSE),5)="Csere",VLOOKUP(LEFT(VLOOKUP($A205,csapatok!$A:$GR,BZ$271,FALSE),LEN(VLOOKUP($A205,csapatok!$A:$GR,BZ$271,FALSE))-6),'csapat-ranglista'!$A:$CC,BZ$272,FALSE)/8,VLOOKUP(VLOOKUP($A205,csapatok!$A:$GR,BZ$271,FALSE),'csapat-ranglista'!$A:$CC,BZ$272,FALSE)/4),0)</f>
        <v>0</v>
      </c>
      <c r="CA205" s="226">
        <f>IFERROR(IF(RIGHT(VLOOKUP($A205,csapatok!$A:$GR,CA$271,FALSE),5)="Csere",VLOOKUP(LEFT(VLOOKUP($A205,csapatok!$A:$GR,CA$271,FALSE),LEN(VLOOKUP($A205,csapatok!$A:$GR,CA$271,FALSE))-6),'csapat-ranglista'!$A:$CC,CA$272,FALSE)/8,VLOOKUP(VLOOKUP($A205,csapatok!$A:$GR,CA$271,FALSE),'csapat-ranglista'!$A:$CC,CA$272,FALSE)/4),0)</f>
        <v>0</v>
      </c>
      <c r="CB205" s="226">
        <f>IFERROR(IF(RIGHT(VLOOKUP($A205,csapatok!$A:$GR,CB$271,FALSE),5)="Csere",VLOOKUP(LEFT(VLOOKUP($A205,csapatok!$A:$GR,CB$271,FALSE),LEN(VLOOKUP($A205,csapatok!$A:$GR,CB$271,FALSE))-6),'csapat-ranglista'!$A:$CC,CB$272,FALSE)/8,VLOOKUP(VLOOKUP($A205,csapatok!$A:$GR,CB$271,FALSE),'csapat-ranglista'!$A:$CC,CB$272,FALSE)/4),0)</f>
        <v>0</v>
      </c>
      <c r="CC205" s="226">
        <f>IFERROR(IF(RIGHT(VLOOKUP($A205,csapatok!$A:$GR,CC$271,FALSE),5)="Csere",VLOOKUP(LEFT(VLOOKUP($A205,csapatok!$A:$GR,CC$271,FALSE),LEN(VLOOKUP($A205,csapatok!$A:$GR,CC$271,FALSE))-6),'csapat-ranglista'!$A:$CC,CC$272,FALSE)/8,VLOOKUP(VLOOKUP($A205,csapatok!$A:$GR,CC$271,FALSE),'csapat-ranglista'!$A:$CC,CC$272,FALSE)/4),0)</f>
        <v>0</v>
      </c>
      <c r="CD205" s="226">
        <f>IFERROR(IF(RIGHT(VLOOKUP($A205,csapatok!$A:$GR,CD$271,FALSE),5)="Csere",VLOOKUP(LEFT(VLOOKUP($A205,csapatok!$A:$GR,CD$271,FALSE),LEN(VLOOKUP($A205,csapatok!$A:$GR,CD$271,FALSE))-6),'csapat-ranglista'!$A:$CC,CD$272,FALSE)/8,VLOOKUP(VLOOKUP($A205,csapatok!$A:$GR,CD$271,FALSE),'csapat-ranglista'!$A:$CC,CD$272,FALSE)/4),0)</f>
        <v>0</v>
      </c>
      <c r="CE205" s="226">
        <f>IFERROR(IF(RIGHT(VLOOKUP($A205,csapatok!$A:$GR,CE$271,FALSE),5)="Csere",VLOOKUP(LEFT(VLOOKUP($A205,csapatok!$A:$GR,CE$271,FALSE),LEN(VLOOKUP($A205,csapatok!$A:$GR,CE$271,FALSE))-6),'csapat-ranglista'!$A:$CC,CE$272,FALSE)/8,VLOOKUP(VLOOKUP($A205,csapatok!$A:$GR,CE$271,FALSE),'csapat-ranglista'!$A:$CC,CE$272,FALSE)/4),0)</f>
        <v>0</v>
      </c>
      <c r="CF205" s="226">
        <f>IFERROR(IF(RIGHT(VLOOKUP($A205,csapatok!$A:$GR,CF$271,FALSE),5)="Csere",VLOOKUP(LEFT(VLOOKUP($A205,csapatok!$A:$GR,CF$271,FALSE),LEN(VLOOKUP($A205,csapatok!$A:$GR,CF$271,FALSE))-6),'csapat-ranglista'!$A:$CC,CF$272,FALSE)/8,VLOOKUP(VLOOKUP($A205,csapatok!$A:$GR,CF$271,FALSE),'csapat-ranglista'!$A:$CC,CF$272,FALSE)/4),0)</f>
        <v>0</v>
      </c>
      <c r="CG205" s="226">
        <f>IFERROR(IF(RIGHT(VLOOKUP($A205,csapatok!$A:$GR,CG$271,FALSE),5)="Csere",VLOOKUP(LEFT(VLOOKUP($A205,csapatok!$A:$GR,CG$271,FALSE),LEN(VLOOKUP($A205,csapatok!$A:$GR,CG$271,FALSE))-6),'csapat-ranglista'!$A:$CC,CG$272,FALSE)/8,VLOOKUP(VLOOKUP($A205,csapatok!$A:$GR,CG$271,FALSE),'csapat-ranglista'!$A:$CC,CG$272,FALSE)/4),0)</f>
        <v>0</v>
      </c>
      <c r="CH205" s="226">
        <f>IFERROR(IF(RIGHT(VLOOKUP($A205,csapatok!$A:$GR,CH$271,FALSE),5)="Csere",VLOOKUP(LEFT(VLOOKUP($A205,csapatok!$A:$GR,CH$271,FALSE),LEN(VLOOKUP($A205,csapatok!$A:$GR,CH$271,FALSE))-6),'csapat-ranglista'!$A:$CC,CH$272,FALSE)/8,VLOOKUP(VLOOKUP($A205,csapatok!$A:$GR,CH$271,FALSE),'csapat-ranglista'!$A:$CC,CH$272,FALSE)/4),0)</f>
        <v>0</v>
      </c>
      <c r="CI205" s="226">
        <f>IFERROR(IF(RIGHT(VLOOKUP($A205,csapatok!$A:$GR,CI$271,FALSE),5)="Csere",VLOOKUP(LEFT(VLOOKUP($A205,csapatok!$A:$GR,CI$271,FALSE),LEN(VLOOKUP($A205,csapatok!$A:$GR,CI$271,FALSE))-6),'csapat-ranglista'!$A:$CC,CI$272,FALSE)/8,VLOOKUP(VLOOKUP($A205,csapatok!$A:$GR,CI$271,FALSE),'csapat-ranglista'!$A:$CC,CI$272,FALSE)/4),0)</f>
        <v>0</v>
      </c>
      <c r="CJ205" s="227">
        <f>versenyek!$IQ$11*IFERROR(VLOOKUP(VLOOKUP($A205,versenyek!IP:IR,3,FALSE),szabalyok!$A$16:$B$23,2,FALSE)/4,0)</f>
        <v>0</v>
      </c>
      <c r="CK205" s="227">
        <f>versenyek!$IT$11*IFERROR(VLOOKUP(VLOOKUP($A205,versenyek!IS:IU,3,FALSE),szabalyok!$A$16:$B$23,2,FALSE)/4,0)</f>
        <v>0</v>
      </c>
      <c r="CL205" s="226"/>
      <c r="CM205" s="250">
        <f t="shared" si="9"/>
        <v>0</v>
      </c>
    </row>
    <row r="206" spans="1:91">
      <c r="A206" s="32" t="s">
        <v>183</v>
      </c>
      <c r="B206" s="133">
        <v>25739</v>
      </c>
      <c r="C206" s="133" t="str">
        <f>IF(B206=0,"",IF(B206&lt;$C$1,"felnőtt","ifi"))</f>
        <v>felnőtt</v>
      </c>
      <c r="D206" s="32" t="s">
        <v>101</v>
      </c>
      <c r="E206" s="47">
        <v>55</v>
      </c>
      <c r="F206" s="32">
        <v>0</v>
      </c>
      <c r="G206" s="32">
        <v>0</v>
      </c>
      <c r="H206" s="32">
        <v>13.946413197318806</v>
      </c>
      <c r="I206" s="32">
        <v>0</v>
      </c>
      <c r="J206" s="32">
        <v>0</v>
      </c>
      <c r="K206" s="32">
        <v>0</v>
      </c>
      <c r="L206" s="32">
        <v>0</v>
      </c>
      <c r="M206" s="32">
        <v>0</v>
      </c>
      <c r="N206" s="32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0</v>
      </c>
      <c r="W206" s="32">
        <v>0</v>
      </c>
      <c r="X206" s="32">
        <f>IFERROR(IF(RIGHT(VLOOKUP($A206,csapatok!$A:$BL,X$271,FALSE),5)="Csere",VLOOKUP(LEFT(VLOOKUP($A206,csapatok!$A:$BL,X$271,FALSE),LEN(VLOOKUP($A206,csapatok!$A:$BL,X$271,FALSE))-6),'csapat-ranglista'!$A:$CC,X$272,FALSE)/8,VLOOKUP(VLOOKUP($A206,csapatok!$A:$BL,X$271,FALSE),'csapat-ranglista'!$A:$CC,X$272,FALSE)/4),0)</f>
        <v>0</v>
      </c>
      <c r="Y206" s="32">
        <f>IFERROR(IF(RIGHT(VLOOKUP($A206,csapatok!$A:$BL,Y$271,FALSE),5)="Csere",VLOOKUP(LEFT(VLOOKUP($A206,csapatok!$A:$BL,Y$271,FALSE),LEN(VLOOKUP($A206,csapatok!$A:$BL,Y$271,FALSE))-6),'csapat-ranglista'!$A:$CC,Y$272,FALSE)/8,VLOOKUP(VLOOKUP($A206,csapatok!$A:$BL,Y$271,FALSE),'csapat-ranglista'!$A:$CC,Y$272,FALSE)/4),0)</f>
        <v>0</v>
      </c>
      <c r="Z206" s="32">
        <f>IFERROR(IF(RIGHT(VLOOKUP($A206,csapatok!$A:$BL,Z$271,FALSE),5)="Csere",VLOOKUP(LEFT(VLOOKUP($A206,csapatok!$A:$BL,Z$271,FALSE),LEN(VLOOKUP($A206,csapatok!$A:$BL,Z$271,FALSE))-6),'csapat-ranglista'!$A:$CC,Z$272,FALSE)/8,VLOOKUP(VLOOKUP($A206,csapatok!$A:$BL,Z$271,FALSE),'csapat-ranglista'!$A:$CC,Z$272,FALSE)/4),0)</f>
        <v>0</v>
      </c>
      <c r="AA206" s="32">
        <f>IFERROR(IF(RIGHT(VLOOKUP($A206,csapatok!$A:$BL,AA$271,FALSE),5)="Csere",VLOOKUP(LEFT(VLOOKUP($A206,csapatok!$A:$BL,AA$271,FALSE),LEN(VLOOKUP($A206,csapatok!$A:$BL,AA$271,FALSE))-6),'csapat-ranglista'!$A:$CC,AA$272,FALSE)/8,VLOOKUP(VLOOKUP($A206,csapatok!$A:$BL,AA$271,FALSE),'csapat-ranglista'!$A:$CC,AA$272,FALSE)/4),0)</f>
        <v>0</v>
      </c>
      <c r="AB206" s="226">
        <f>IFERROR(IF(RIGHT(VLOOKUP($A206,csapatok!$A:$BL,AB$271,FALSE),5)="Csere",VLOOKUP(LEFT(VLOOKUP($A206,csapatok!$A:$BL,AB$271,FALSE),LEN(VLOOKUP($A206,csapatok!$A:$BL,AB$271,FALSE))-6),'csapat-ranglista'!$A:$CC,AB$272,FALSE)/8,VLOOKUP(VLOOKUP($A206,csapatok!$A:$BL,AB$271,FALSE),'csapat-ranglista'!$A:$CC,AB$272,FALSE)/4),0)</f>
        <v>0</v>
      </c>
      <c r="AC206" s="226">
        <f>IFERROR(IF(RIGHT(VLOOKUP($A206,csapatok!$A:$BL,AC$271,FALSE),5)="Csere",VLOOKUP(LEFT(VLOOKUP($A206,csapatok!$A:$BL,AC$271,FALSE),LEN(VLOOKUP($A206,csapatok!$A:$BL,AC$271,FALSE))-6),'csapat-ranglista'!$A:$CC,AC$272,FALSE)/8,VLOOKUP(VLOOKUP($A206,csapatok!$A:$BL,AC$271,FALSE),'csapat-ranglista'!$A:$CC,AC$272,FALSE)/4),0)</f>
        <v>0</v>
      </c>
      <c r="AD206" s="226">
        <f>IFERROR(IF(RIGHT(VLOOKUP($A206,csapatok!$A:$BL,AD$271,FALSE),5)="Csere",VLOOKUP(LEFT(VLOOKUP($A206,csapatok!$A:$BL,AD$271,FALSE),LEN(VLOOKUP($A206,csapatok!$A:$BL,AD$271,FALSE))-6),'csapat-ranglista'!$A:$CC,AD$272,FALSE)/8,VLOOKUP(VLOOKUP($A206,csapatok!$A:$BL,AD$271,FALSE),'csapat-ranglista'!$A:$CC,AD$272,FALSE)/4),0)</f>
        <v>0</v>
      </c>
      <c r="AE206" s="226">
        <f>IFERROR(IF(RIGHT(VLOOKUP($A206,csapatok!$A:$BL,AE$271,FALSE),5)="Csere",VLOOKUP(LEFT(VLOOKUP($A206,csapatok!$A:$BL,AE$271,FALSE),LEN(VLOOKUP($A206,csapatok!$A:$BL,AE$271,FALSE))-6),'csapat-ranglista'!$A:$CC,AE$272,FALSE)/8,VLOOKUP(VLOOKUP($A206,csapatok!$A:$BL,AE$271,FALSE),'csapat-ranglista'!$A:$CC,AE$272,FALSE)/4),0)</f>
        <v>0</v>
      </c>
      <c r="AF206" s="226">
        <f>IFERROR(IF(RIGHT(VLOOKUP($A206,csapatok!$A:$BL,AF$271,FALSE),5)="Csere",VLOOKUP(LEFT(VLOOKUP($A206,csapatok!$A:$BL,AF$271,FALSE),LEN(VLOOKUP($A206,csapatok!$A:$BL,AF$271,FALSE))-6),'csapat-ranglista'!$A:$CC,AF$272,FALSE)/8,VLOOKUP(VLOOKUP($A206,csapatok!$A:$BL,AF$271,FALSE),'csapat-ranglista'!$A:$CC,AF$272,FALSE)/4),0)</f>
        <v>0</v>
      </c>
      <c r="AG206" s="226">
        <f>IFERROR(IF(RIGHT(VLOOKUP($A206,csapatok!$A:$BL,AG$271,FALSE),5)="Csere",VLOOKUP(LEFT(VLOOKUP($A206,csapatok!$A:$BL,AG$271,FALSE),LEN(VLOOKUP($A206,csapatok!$A:$BL,AG$271,FALSE))-6),'csapat-ranglista'!$A:$CC,AG$272,FALSE)/8,VLOOKUP(VLOOKUP($A206,csapatok!$A:$BL,AG$271,FALSE),'csapat-ranglista'!$A:$CC,AG$272,FALSE)/4),0)</f>
        <v>0</v>
      </c>
      <c r="AH206" s="226">
        <f>IFERROR(IF(RIGHT(VLOOKUP($A206,csapatok!$A:$BL,AH$271,FALSE),5)="Csere",VLOOKUP(LEFT(VLOOKUP($A206,csapatok!$A:$BL,AH$271,FALSE),LEN(VLOOKUP($A206,csapatok!$A:$BL,AH$271,FALSE))-6),'csapat-ranglista'!$A:$CC,AH$272,FALSE)/8,VLOOKUP(VLOOKUP($A206,csapatok!$A:$BL,AH$271,FALSE),'csapat-ranglista'!$A:$CC,AH$272,FALSE)/4),0)</f>
        <v>0</v>
      </c>
      <c r="AI206" s="226">
        <f>IFERROR(IF(RIGHT(VLOOKUP($A206,csapatok!$A:$BL,AI$271,FALSE),5)="Csere",VLOOKUP(LEFT(VLOOKUP($A206,csapatok!$A:$BL,AI$271,FALSE),LEN(VLOOKUP($A206,csapatok!$A:$BL,AI$271,FALSE))-6),'csapat-ranglista'!$A:$CC,AI$272,FALSE)/8,VLOOKUP(VLOOKUP($A206,csapatok!$A:$BL,AI$271,FALSE),'csapat-ranglista'!$A:$CC,AI$272,FALSE)/4),0)</f>
        <v>0</v>
      </c>
      <c r="AJ206" s="226">
        <f>IFERROR(IF(RIGHT(VLOOKUP($A206,csapatok!$A:$BL,AJ$271,FALSE),5)="Csere",VLOOKUP(LEFT(VLOOKUP($A206,csapatok!$A:$BL,AJ$271,FALSE),LEN(VLOOKUP($A206,csapatok!$A:$BL,AJ$271,FALSE))-6),'csapat-ranglista'!$A:$CC,AJ$272,FALSE)/8,VLOOKUP(VLOOKUP($A206,csapatok!$A:$BL,AJ$271,FALSE),'csapat-ranglista'!$A:$CC,AJ$272,FALSE)/2),0)</f>
        <v>0</v>
      </c>
      <c r="AK206" s="226">
        <f>IFERROR(IF(RIGHT(VLOOKUP($A206,csapatok!$A:$CN,AK$271,FALSE),5)="Csere",VLOOKUP(LEFT(VLOOKUP($A206,csapatok!$A:$CN,AK$271,FALSE),LEN(VLOOKUP($A206,csapatok!$A:$CN,AK$271,FALSE))-6),'csapat-ranglista'!$A:$CC,AK$272,FALSE)/8,VLOOKUP(VLOOKUP($A206,csapatok!$A:$CN,AK$271,FALSE),'csapat-ranglista'!$A:$CC,AK$272,FALSE)/4),0)</f>
        <v>0</v>
      </c>
      <c r="AL206" s="226">
        <f>IFERROR(IF(RIGHT(VLOOKUP($A206,csapatok!$A:$CN,AL$271,FALSE),5)="Csere",VLOOKUP(LEFT(VLOOKUP($A206,csapatok!$A:$CN,AL$271,FALSE),LEN(VLOOKUP($A206,csapatok!$A:$CN,AL$271,FALSE))-6),'csapat-ranglista'!$A:$CC,AL$272,FALSE)/8,VLOOKUP(VLOOKUP($A206,csapatok!$A:$CN,AL$271,FALSE),'csapat-ranglista'!$A:$CC,AL$272,FALSE)/4),0)</f>
        <v>0</v>
      </c>
      <c r="AM206" s="226">
        <f>IFERROR(IF(RIGHT(VLOOKUP($A206,csapatok!$A:$CN,AM$271,FALSE),5)="Csere",VLOOKUP(LEFT(VLOOKUP($A206,csapatok!$A:$CN,AM$271,FALSE),LEN(VLOOKUP($A206,csapatok!$A:$CN,AM$271,FALSE))-6),'csapat-ranglista'!$A:$CC,AM$272,FALSE)/8,VLOOKUP(VLOOKUP($A206,csapatok!$A:$CN,AM$271,FALSE),'csapat-ranglista'!$A:$CC,AM$272,FALSE)/4),0)</f>
        <v>0</v>
      </c>
      <c r="AN206" s="226">
        <f>IFERROR(IF(RIGHT(VLOOKUP($A206,csapatok!$A:$CN,AN$271,FALSE),5)="Csere",VLOOKUP(LEFT(VLOOKUP($A206,csapatok!$A:$CN,AN$271,FALSE),LEN(VLOOKUP($A206,csapatok!$A:$CN,AN$271,FALSE))-6),'csapat-ranglista'!$A:$CC,AN$272,FALSE)/8,VLOOKUP(VLOOKUP($A206,csapatok!$A:$CN,AN$271,FALSE),'csapat-ranglista'!$A:$CC,AN$272,FALSE)/4),0)</f>
        <v>0</v>
      </c>
      <c r="AO206" s="226">
        <f>IFERROR(IF(RIGHT(VLOOKUP($A206,csapatok!$A:$CN,AO$271,FALSE),5)="Csere",VLOOKUP(LEFT(VLOOKUP($A206,csapatok!$A:$CN,AO$271,FALSE),LEN(VLOOKUP($A206,csapatok!$A:$CN,AO$271,FALSE))-6),'csapat-ranglista'!$A:$CC,AO$272,FALSE)/8,VLOOKUP(VLOOKUP($A206,csapatok!$A:$CN,AO$271,FALSE),'csapat-ranglista'!$A:$CC,AO$272,FALSE)/4),0)</f>
        <v>0</v>
      </c>
      <c r="AP206" s="226">
        <f>IFERROR(IF(RIGHT(VLOOKUP($A206,csapatok!$A:$CN,AP$271,FALSE),5)="Csere",VLOOKUP(LEFT(VLOOKUP($A206,csapatok!$A:$CN,AP$271,FALSE),LEN(VLOOKUP($A206,csapatok!$A:$CN,AP$271,FALSE))-6),'csapat-ranglista'!$A:$CC,AP$272,FALSE)/8,VLOOKUP(VLOOKUP($A206,csapatok!$A:$CN,AP$271,FALSE),'csapat-ranglista'!$A:$CC,AP$272,FALSE)/4),0)</f>
        <v>0</v>
      </c>
      <c r="AQ206" s="226">
        <f>IFERROR(IF(RIGHT(VLOOKUP($A206,csapatok!$A:$CN,AQ$271,FALSE),5)="Csere",VLOOKUP(LEFT(VLOOKUP($A206,csapatok!$A:$CN,AQ$271,FALSE),LEN(VLOOKUP($A206,csapatok!$A:$CN,AQ$271,FALSE))-6),'csapat-ranglista'!$A:$CC,AQ$272,FALSE)/8,VLOOKUP(VLOOKUP($A206,csapatok!$A:$CN,AQ$271,FALSE),'csapat-ranglista'!$A:$CC,AQ$272,FALSE)/4),0)</f>
        <v>0</v>
      </c>
      <c r="AR206" s="226">
        <f>IFERROR(IF(RIGHT(VLOOKUP($A206,csapatok!$A:$CN,AR$271,FALSE),5)="Csere",VLOOKUP(LEFT(VLOOKUP($A206,csapatok!$A:$CN,AR$271,FALSE),LEN(VLOOKUP($A206,csapatok!$A:$CN,AR$271,FALSE))-6),'csapat-ranglista'!$A:$CC,AR$272,FALSE)/8,VLOOKUP(VLOOKUP($A206,csapatok!$A:$CN,AR$271,FALSE),'csapat-ranglista'!$A:$CC,AR$272,FALSE)/4),0)</f>
        <v>0</v>
      </c>
      <c r="AS206" s="226">
        <f>IFERROR(IF(RIGHT(VLOOKUP($A206,csapatok!$A:$CN,AS$271,FALSE),5)="Csere",VLOOKUP(LEFT(VLOOKUP($A206,csapatok!$A:$CN,AS$271,FALSE),LEN(VLOOKUP($A206,csapatok!$A:$CN,AS$271,FALSE))-6),'csapat-ranglista'!$A:$CC,AS$272,FALSE)/8,VLOOKUP(VLOOKUP($A206,csapatok!$A:$CN,AS$271,FALSE),'csapat-ranglista'!$A:$CC,AS$272,FALSE)/4),0)</f>
        <v>0</v>
      </c>
      <c r="AT206" s="226">
        <f>IFERROR(IF(RIGHT(VLOOKUP($A206,csapatok!$A:$CN,AT$271,FALSE),5)="Csere",VLOOKUP(LEFT(VLOOKUP($A206,csapatok!$A:$CN,AT$271,FALSE),LEN(VLOOKUP($A206,csapatok!$A:$CN,AT$271,FALSE))-6),'csapat-ranglista'!$A:$CC,AT$272,FALSE)/8,VLOOKUP(VLOOKUP($A206,csapatok!$A:$CN,AT$271,FALSE),'csapat-ranglista'!$A:$CC,AT$272,FALSE)/4),0)</f>
        <v>0</v>
      </c>
      <c r="AU206" s="226">
        <f>IFERROR(IF(RIGHT(VLOOKUP($A206,csapatok!$A:$CN,AU$271,FALSE),5)="Csere",VLOOKUP(LEFT(VLOOKUP($A206,csapatok!$A:$CN,AU$271,FALSE),LEN(VLOOKUP($A206,csapatok!$A:$CN,AU$271,FALSE))-6),'csapat-ranglista'!$A:$CC,AU$272,FALSE)/8,VLOOKUP(VLOOKUP($A206,csapatok!$A:$CN,AU$271,FALSE),'csapat-ranglista'!$A:$CC,AU$272,FALSE)/4),0)</f>
        <v>0</v>
      </c>
      <c r="AV206" s="226">
        <f>IFERROR(IF(RIGHT(VLOOKUP($A206,csapatok!$A:$CN,AV$271,FALSE),5)="Csere",VLOOKUP(LEFT(VLOOKUP($A206,csapatok!$A:$CN,AV$271,FALSE),LEN(VLOOKUP($A206,csapatok!$A:$CN,AV$271,FALSE))-6),'csapat-ranglista'!$A:$CC,AV$272,FALSE)/8,VLOOKUP(VLOOKUP($A206,csapatok!$A:$CN,AV$271,FALSE),'csapat-ranglista'!$A:$CC,AV$272,FALSE)/4),0)</f>
        <v>0</v>
      </c>
      <c r="AW206" s="226">
        <f>IFERROR(IF(RIGHT(VLOOKUP($A206,csapatok!$A:$CN,AW$271,FALSE),5)="Csere",VLOOKUP(LEFT(VLOOKUP($A206,csapatok!$A:$CN,AW$271,FALSE),LEN(VLOOKUP($A206,csapatok!$A:$CN,AW$271,FALSE))-6),'csapat-ranglista'!$A:$CC,AW$272,FALSE)/8,VLOOKUP(VLOOKUP($A206,csapatok!$A:$CN,AW$271,FALSE),'csapat-ranglista'!$A:$CC,AW$272,FALSE)/4),0)</f>
        <v>0</v>
      </c>
      <c r="AX206" s="226">
        <f>IFERROR(IF(RIGHT(VLOOKUP($A206,csapatok!$A:$CN,AX$271,FALSE),5)="Csere",VLOOKUP(LEFT(VLOOKUP($A206,csapatok!$A:$CN,AX$271,FALSE),LEN(VLOOKUP($A206,csapatok!$A:$CN,AX$271,FALSE))-6),'csapat-ranglista'!$A:$CC,AX$272,FALSE)/8,VLOOKUP(VLOOKUP($A206,csapatok!$A:$CN,AX$271,FALSE),'csapat-ranglista'!$A:$CC,AX$272,FALSE)/4),0)</f>
        <v>0</v>
      </c>
      <c r="AY206" s="226">
        <f>IFERROR(IF(RIGHT(VLOOKUP($A206,csapatok!$A:$GR,AY$271,FALSE),5)="Csere",VLOOKUP(LEFT(VLOOKUP($A206,csapatok!$A:$GR,AY$271,FALSE),LEN(VLOOKUP($A206,csapatok!$A:$GR,AY$271,FALSE))-6),'csapat-ranglista'!$A:$CC,AY$272,FALSE)/8,VLOOKUP(VLOOKUP($A206,csapatok!$A:$GR,AY$271,FALSE),'csapat-ranglista'!$A:$CC,AY$272,FALSE)/4),0)</f>
        <v>0</v>
      </c>
      <c r="AZ206" s="226">
        <f>IFERROR(IF(RIGHT(VLOOKUP($A206,csapatok!$A:$GR,AZ$271,FALSE),5)="Csere",VLOOKUP(LEFT(VLOOKUP($A206,csapatok!$A:$GR,AZ$271,FALSE),LEN(VLOOKUP($A206,csapatok!$A:$GR,AZ$271,FALSE))-6),'csapat-ranglista'!$A:$CC,AZ$272,FALSE)/8,VLOOKUP(VLOOKUP($A206,csapatok!$A:$GR,AZ$271,FALSE),'csapat-ranglista'!$A:$CC,AZ$272,FALSE)/4),0)</f>
        <v>0</v>
      </c>
      <c r="BA206" s="226">
        <f>IFERROR(IF(RIGHT(VLOOKUP($A206,csapatok!$A:$GR,BA$271,FALSE),5)="Csere",VLOOKUP(LEFT(VLOOKUP($A206,csapatok!$A:$GR,BA$271,FALSE),LEN(VLOOKUP($A206,csapatok!$A:$GR,BA$271,FALSE))-6),'csapat-ranglista'!$A:$CC,BA$272,FALSE)/8,VLOOKUP(VLOOKUP($A206,csapatok!$A:$GR,BA$271,FALSE),'csapat-ranglista'!$A:$CC,BA$272,FALSE)/4),0)</f>
        <v>0</v>
      </c>
      <c r="BB206" s="226">
        <f>IFERROR(IF(RIGHT(VLOOKUP($A206,csapatok!$A:$GR,BB$271,FALSE),5)="Csere",VLOOKUP(LEFT(VLOOKUP($A206,csapatok!$A:$GR,BB$271,FALSE),LEN(VLOOKUP($A206,csapatok!$A:$GR,BB$271,FALSE))-6),'csapat-ranglista'!$A:$CC,BB$272,FALSE)/8,VLOOKUP(VLOOKUP($A206,csapatok!$A:$GR,BB$271,FALSE),'csapat-ranglista'!$A:$CC,BB$272,FALSE)/4),0)</f>
        <v>0</v>
      </c>
      <c r="BC206" s="227">
        <f>versenyek!$ES$11*IFERROR(VLOOKUP(VLOOKUP($A206,versenyek!ER:ET,3,FALSE),szabalyok!$A$16:$B$23,2,FALSE)/4,0)</f>
        <v>0</v>
      </c>
      <c r="BD206" s="227">
        <f>versenyek!$EV$11*IFERROR(VLOOKUP(VLOOKUP($A206,versenyek!EU:EW,3,FALSE),szabalyok!$A$16:$B$23,2,FALSE)/4,0)</f>
        <v>0</v>
      </c>
      <c r="BE206" s="226">
        <f>IFERROR(IF(RIGHT(VLOOKUP($A206,csapatok!$A:$GR,BE$271,FALSE),5)="Csere",VLOOKUP(LEFT(VLOOKUP($A206,csapatok!$A:$GR,BE$271,FALSE),LEN(VLOOKUP($A206,csapatok!$A:$GR,BE$271,FALSE))-6),'csapat-ranglista'!$A:$CC,BE$272,FALSE)/8,VLOOKUP(VLOOKUP($A206,csapatok!$A:$GR,BE$271,FALSE),'csapat-ranglista'!$A:$CC,BE$272,FALSE)/4),0)</f>
        <v>0</v>
      </c>
      <c r="BF206" s="226">
        <f>IFERROR(IF(RIGHT(VLOOKUP($A206,csapatok!$A:$GR,BF$271,FALSE),5)="Csere",VLOOKUP(LEFT(VLOOKUP($A206,csapatok!$A:$GR,BF$271,FALSE),LEN(VLOOKUP($A206,csapatok!$A:$GR,BF$271,FALSE))-6),'csapat-ranglista'!$A:$CC,BF$272,FALSE)/8,VLOOKUP(VLOOKUP($A206,csapatok!$A:$GR,BF$271,FALSE),'csapat-ranglista'!$A:$CC,BF$272,FALSE)/4),0)</f>
        <v>0</v>
      </c>
      <c r="BG206" s="226">
        <f>IFERROR(IF(RIGHT(VLOOKUP($A206,csapatok!$A:$GR,BG$271,FALSE),5)="Csere",VLOOKUP(LEFT(VLOOKUP($A206,csapatok!$A:$GR,BG$271,FALSE),LEN(VLOOKUP($A206,csapatok!$A:$GR,BG$271,FALSE))-6),'csapat-ranglista'!$A:$CC,BG$272,FALSE)/8,VLOOKUP(VLOOKUP($A206,csapatok!$A:$GR,BG$271,FALSE),'csapat-ranglista'!$A:$CC,BG$272,FALSE)/4),0)</f>
        <v>0</v>
      </c>
      <c r="BH206" s="226">
        <f>IFERROR(IF(RIGHT(VLOOKUP($A206,csapatok!$A:$GR,BH$271,FALSE),5)="Csere",VLOOKUP(LEFT(VLOOKUP($A206,csapatok!$A:$GR,BH$271,FALSE),LEN(VLOOKUP($A206,csapatok!$A:$GR,BH$271,FALSE))-6),'csapat-ranglista'!$A:$CC,BH$272,FALSE)/8,VLOOKUP(VLOOKUP($A206,csapatok!$A:$GR,BH$271,FALSE),'csapat-ranglista'!$A:$CC,BH$272,FALSE)/4),0)</f>
        <v>0</v>
      </c>
      <c r="BI206" s="226">
        <f>IFERROR(IF(RIGHT(VLOOKUP($A206,csapatok!$A:$GR,BI$271,FALSE),5)="Csere",VLOOKUP(LEFT(VLOOKUP($A206,csapatok!$A:$GR,BI$271,FALSE),LEN(VLOOKUP($A206,csapatok!$A:$GR,BI$271,FALSE))-6),'csapat-ranglista'!$A:$CC,BI$272,FALSE)/8,VLOOKUP(VLOOKUP($A206,csapatok!$A:$GR,BI$271,FALSE),'csapat-ranglista'!$A:$CC,BI$272,FALSE)/4),0)</f>
        <v>0</v>
      </c>
      <c r="BJ206" s="226">
        <f>IFERROR(IF(RIGHT(VLOOKUP($A206,csapatok!$A:$GR,BJ$271,FALSE),5)="Csere",VLOOKUP(LEFT(VLOOKUP($A206,csapatok!$A:$GR,BJ$271,FALSE),LEN(VLOOKUP($A206,csapatok!$A:$GR,BJ$271,FALSE))-6),'csapat-ranglista'!$A:$CC,BJ$272,FALSE)/8,VLOOKUP(VLOOKUP($A206,csapatok!$A:$GR,BJ$271,FALSE),'csapat-ranglista'!$A:$CC,BJ$272,FALSE)/4),0)</f>
        <v>0</v>
      </c>
      <c r="BK206" s="226">
        <f>IFERROR(IF(RIGHT(VLOOKUP($A206,csapatok!$A:$GR,BK$271,FALSE),5)="Csere",VLOOKUP(LEFT(VLOOKUP($A206,csapatok!$A:$GR,BK$271,FALSE),LEN(VLOOKUP($A206,csapatok!$A:$GR,BK$271,FALSE))-6),'csapat-ranglista'!$A:$CC,BK$272,FALSE)/8,VLOOKUP(VLOOKUP($A206,csapatok!$A:$GR,BK$271,FALSE),'csapat-ranglista'!$A:$CC,BK$272,FALSE)/4),0)</f>
        <v>0</v>
      </c>
      <c r="BL206" s="226">
        <f>IFERROR(IF(RIGHT(VLOOKUP($A206,csapatok!$A:$GR,BL$271,FALSE),5)="Csere",VLOOKUP(LEFT(VLOOKUP($A206,csapatok!$A:$GR,BL$271,FALSE),LEN(VLOOKUP($A206,csapatok!$A:$GR,BL$271,FALSE))-6),'csapat-ranglista'!$A:$CC,BL$272,FALSE)/8,VLOOKUP(VLOOKUP($A206,csapatok!$A:$GR,BL$271,FALSE),'csapat-ranglista'!$A:$CC,BL$272,FALSE)/4),0)</f>
        <v>0</v>
      </c>
      <c r="BM206" s="226">
        <f>IFERROR(IF(RIGHT(VLOOKUP($A206,csapatok!$A:$GR,BM$271,FALSE),5)="Csere",VLOOKUP(LEFT(VLOOKUP($A206,csapatok!$A:$GR,BM$271,FALSE),LEN(VLOOKUP($A206,csapatok!$A:$GR,BM$271,FALSE))-6),'csapat-ranglista'!$A:$CC,BM$272,FALSE)/8,VLOOKUP(VLOOKUP($A206,csapatok!$A:$GR,BM$271,FALSE),'csapat-ranglista'!$A:$CC,BM$272,FALSE)/4),0)</f>
        <v>0</v>
      </c>
      <c r="BN206" s="226">
        <f>IFERROR(IF(RIGHT(VLOOKUP($A206,csapatok!$A:$GR,BN$271,FALSE),5)="Csere",VLOOKUP(LEFT(VLOOKUP($A206,csapatok!$A:$GR,BN$271,FALSE),LEN(VLOOKUP($A206,csapatok!$A:$GR,BN$271,FALSE))-6),'csapat-ranglista'!$A:$CC,BN$272,FALSE)/8,VLOOKUP(VLOOKUP($A206,csapatok!$A:$GR,BN$271,FALSE),'csapat-ranglista'!$A:$CC,BN$272,FALSE)/4),0)</f>
        <v>0</v>
      </c>
      <c r="BO206" s="226">
        <f>IFERROR(IF(RIGHT(VLOOKUP($A206,csapatok!$A:$GR,BO$271,FALSE),5)="Csere",VLOOKUP(LEFT(VLOOKUP($A206,csapatok!$A:$GR,BO$271,FALSE),LEN(VLOOKUP($A206,csapatok!$A:$GR,BO$271,FALSE))-6),'csapat-ranglista'!$A:$CC,BO$272,FALSE)/8,VLOOKUP(VLOOKUP($A206,csapatok!$A:$GR,BO$271,FALSE),'csapat-ranglista'!$A:$CC,BO$272,FALSE)/4),0)</f>
        <v>0</v>
      </c>
      <c r="BP206" s="226">
        <f>IFERROR(IF(RIGHT(VLOOKUP($A206,csapatok!$A:$GR,BP$271,FALSE),5)="Csere",VLOOKUP(LEFT(VLOOKUP($A206,csapatok!$A:$GR,BP$271,FALSE),LEN(VLOOKUP($A206,csapatok!$A:$GR,BP$271,FALSE))-6),'csapat-ranglista'!$A:$CC,BP$272,FALSE)/8,VLOOKUP(VLOOKUP($A206,csapatok!$A:$GR,BP$271,FALSE),'csapat-ranglista'!$A:$CC,BP$272,FALSE)/4),0)</f>
        <v>0</v>
      </c>
      <c r="BQ206" s="226">
        <f>IFERROR(IF(RIGHT(VLOOKUP($A206,csapatok!$A:$GR,BQ$271,FALSE),5)="Csere",VLOOKUP(LEFT(VLOOKUP($A206,csapatok!$A:$GR,BQ$271,FALSE),LEN(VLOOKUP($A206,csapatok!$A:$GR,BQ$271,FALSE))-6),'csapat-ranglista'!$A:$CC,BQ$272,FALSE)/8,VLOOKUP(VLOOKUP($A206,csapatok!$A:$GR,BQ$271,FALSE),'csapat-ranglista'!$A:$CC,BQ$272,FALSE)/4),0)</f>
        <v>0</v>
      </c>
      <c r="BR206" s="226">
        <f>IFERROR(IF(RIGHT(VLOOKUP($A206,csapatok!$A:$GR,BR$271,FALSE),5)="Csere",VLOOKUP(LEFT(VLOOKUP($A206,csapatok!$A:$GR,BR$271,FALSE),LEN(VLOOKUP($A206,csapatok!$A:$GR,BR$271,FALSE))-6),'csapat-ranglista'!$A:$CC,BR$272,FALSE)/8,VLOOKUP(VLOOKUP($A206,csapatok!$A:$GR,BR$271,FALSE),'csapat-ranglista'!$A:$CC,BR$272,FALSE)/4),0)</f>
        <v>0</v>
      </c>
      <c r="BS206" s="226">
        <f>IFERROR(IF(RIGHT(VLOOKUP($A206,csapatok!$A:$GR,BS$271,FALSE),5)="Csere",VLOOKUP(LEFT(VLOOKUP($A206,csapatok!$A:$GR,BS$271,FALSE),LEN(VLOOKUP($A206,csapatok!$A:$GR,BS$271,FALSE))-6),'csapat-ranglista'!$A:$CC,BS$272,FALSE)/8,VLOOKUP(VLOOKUP($A206,csapatok!$A:$GR,BS$271,FALSE),'csapat-ranglista'!$A:$CC,BS$272,FALSE)/4),0)</f>
        <v>0</v>
      </c>
      <c r="BT206" s="226">
        <f>IFERROR(IF(RIGHT(VLOOKUP($A206,csapatok!$A:$GR,BT$271,FALSE),5)="Csere",VLOOKUP(LEFT(VLOOKUP($A206,csapatok!$A:$GR,BT$271,FALSE),LEN(VLOOKUP($A206,csapatok!$A:$GR,BT$271,FALSE))-6),'csapat-ranglista'!$A:$CC,BT$272,FALSE)/8,VLOOKUP(VLOOKUP($A206,csapatok!$A:$GR,BT$271,FALSE),'csapat-ranglista'!$A:$CC,BT$272,FALSE)/4),0)</f>
        <v>0</v>
      </c>
      <c r="BU206" s="226">
        <f>IFERROR(IF(RIGHT(VLOOKUP($A206,csapatok!$A:$GR,BU$271,FALSE),5)="Csere",VLOOKUP(LEFT(VLOOKUP($A206,csapatok!$A:$GR,BU$271,FALSE),LEN(VLOOKUP($A206,csapatok!$A:$GR,BU$271,FALSE))-6),'csapat-ranglista'!$A:$CC,BU$272,FALSE)/8,VLOOKUP(VLOOKUP($A206,csapatok!$A:$GR,BU$271,FALSE),'csapat-ranglista'!$A:$CC,BU$272,FALSE)/4),0)</f>
        <v>0</v>
      </c>
      <c r="BV206" s="226">
        <f>IFERROR(IF(RIGHT(VLOOKUP($A206,csapatok!$A:$GR,BV$271,FALSE),5)="Csere",VLOOKUP(LEFT(VLOOKUP($A206,csapatok!$A:$GR,BV$271,FALSE),LEN(VLOOKUP($A206,csapatok!$A:$GR,BV$271,FALSE))-6),'csapat-ranglista'!$A:$CC,BV$272,FALSE)/8,VLOOKUP(VLOOKUP($A206,csapatok!$A:$GR,BV$271,FALSE),'csapat-ranglista'!$A:$CC,BV$272,FALSE)/4),0)</f>
        <v>0</v>
      </c>
      <c r="BW206" s="226">
        <f>IFERROR(IF(RIGHT(VLOOKUP($A206,csapatok!$A:$GR,BW$271,FALSE),5)="Csere",VLOOKUP(LEFT(VLOOKUP($A206,csapatok!$A:$GR,BW$271,FALSE),LEN(VLOOKUP($A206,csapatok!$A:$GR,BW$271,FALSE))-6),'csapat-ranglista'!$A:$CC,BW$272,FALSE)/8,VLOOKUP(VLOOKUP($A206,csapatok!$A:$GR,BW$271,FALSE),'csapat-ranglista'!$A:$CC,BW$272,FALSE)/4),0)</f>
        <v>0</v>
      </c>
      <c r="BX206" s="226">
        <f>IFERROR(IF(RIGHT(VLOOKUP($A206,csapatok!$A:$GR,BX$271,FALSE),5)="Csere",VLOOKUP(LEFT(VLOOKUP($A206,csapatok!$A:$GR,BX$271,FALSE),LEN(VLOOKUP($A206,csapatok!$A:$GR,BX$271,FALSE))-6),'csapat-ranglista'!$A:$CC,BX$272,FALSE)/8,VLOOKUP(VLOOKUP($A206,csapatok!$A:$GR,BX$271,FALSE),'csapat-ranglista'!$A:$CC,BX$272,FALSE)/4),0)</f>
        <v>0</v>
      </c>
      <c r="BY206" s="226">
        <f>IFERROR(IF(RIGHT(VLOOKUP($A206,csapatok!$A:$GR,BY$271,FALSE),5)="Csere",VLOOKUP(LEFT(VLOOKUP($A206,csapatok!$A:$GR,BY$271,FALSE),LEN(VLOOKUP($A206,csapatok!$A:$GR,BY$271,FALSE))-6),'csapat-ranglista'!$A:$CC,BY$272,FALSE)/8,VLOOKUP(VLOOKUP($A206,csapatok!$A:$GR,BY$271,FALSE),'csapat-ranglista'!$A:$CC,BY$272,FALSE)/4),0)</f>
        <v>0</v>
      </c>
      <c r="BZ206" s="226">
        <f>IFERROR(IF(RIGHT(VLOOKUP($A206,csapatok!$A:$GR,BZ$271,FALSE),5)="Csere",VLOOKUP(LEFT(VLOOKUP($A206,csapatok!$A:$GR,BZ$271,FALSE),LEN(VLOOKUP($A206,csapatok!$A:$GR,BZ$271,FALSE))-6),'csapat-ranglista'!$A:$CC,BZ$272,FALSE)/8,VLOOKUP(VLOOKUP($A206,csapatok!$A:$GR,BZ$271,FALSE),'csapat-ranglista'!$A:$CC,BZ$272,FALSE)/4),0)</f>
        <v>0</v>
      </c>
      <c r="CA206" s="226">
        <f>IFERROR(IF(RIGHT(VLOOKUP($A206,csapatok!$A:$GR,CA$271,FALSE),5)="Csere",VLOOKUP(LEFT(VLOOKUP($A206,csapatok!$A:$GR,CA$271,FALSE),LEN(VLOOKUP($A206,csapatok!$A:$GR,CA$271,FALSE))-6),'csapat-ranglista'!$A:$CC,CA$272,FALSE)/8,VLOOKUP(VLOOKUP($A206,csapatok!$A:$GR,CA$271,FALSE),'csapat-ranglista'!$A:$CC,CA$272,FALSE)/4),0)</f>
        <v>0</v>
      </c>
      <c r="CB206" s="226">
        <f>IFERROR(IF(RIGHT(VLOOKUP($A206,csapatok!$A:$GR,CB$271,FALSE),5)="Csere",VLOOKUP(LEFT(VLOOKUP($A206,csapatok!$A:$GR,CB$271,FALSE),LEN(VLOOKUP($A206,csapatok!$A:$GR,CB$271,FALSE))-6),'csapat-ranglista'!$A:$CC,CB$272,FALSE)/8,VLOOKUP(VLOOKUP($A206,csapatok!$A:$GR,CB$271,FALSE),'csapat-ranglista'!$A:$CC,CB$272,FALSE)/4),0)</f>
        <v>0</v>
      </c>
      <c r="CC206" s="226">
        <f>IFERROR(IF(RIGHT(VLOOKUP($A206,csapatok!$A:$GR,CC$271,FALSE),5)="Csere",VLOOKUP(LEFT(VLOOKUP($A206,csapatok!$A:$GR,CC$271,FALSE),LEN(VLOOKUP($A206,csapatok!$A:$GR,CC$271,FALSE))-6),'csapat-ranglista'!$A:$CC,CC$272,FALSE)/8,VLOOKUP(VLOOKUP($A206,csapatok!$A:$GR,CC$271,FALSE),'csapat-ranglista'!$A:$CC,CC$272,FALSE)/4),0)</f>
        <v>0</v>
      </c>
      <c r="CD206" s="226">
        <f>IFERROR(IF(RIGHT(VLOOKUP($A206,csapatok!$A:$GR,CD$271,FALSE),5)="Csere",VLOOKUP(LEFT(VLOOKUP($A206,csapatok!$A:$GR,CD$271,FALSE),LEN(VLOOKUP($A206,csapatok!$A:$GR,CD$271,FALSE))-6),'csapat-ranglista'!$A:$CC,CD$272,FALSE)/8,VLOOKUP(VLOOKUP($A206,csapatok!$A:$GR,CD$271,FALSE),'csapat-ranglista'!$A:$CC,CD$272,FALSE)/4),0)</f>
        <v>0</v>
      </c>
      <c r="CE206" s="226">
        <f>IFERROR(IF(RIGHT(VLOOKUP($A206,csapatok!$A:$GR,CE$271,FALSE),5)="Csere",VLOOKUP(LEFT(VLOOKUP($A206,csapatok!$A:$GR,CE$271,FALSE),LEN(VLOOKUP($A206,csapatok!$A:$GR,CE$271,FALSE))-6),'csapat-ranglista'!$A:$CC,CE$272,FALSE)/8,VLOOKUP(VLOOKUP($A206,csapatok!$A:$GR,CE$271,FALSE),'csapat-ranglista'!$A:$CC,CE$272,FALSE)/4),0)</f>
        <v>0</v>
      </c>
      <c r="CF206" s="226">
        <f>IFERROR(IF(RIGHT(VLOOKUP($A206,csapatok!$A:$GR,CF$271,FALSE),5)="Csere",VLOOKUP(LEFT(VLOOKUP($A206,csapatok!$A:$GR,CF$271,FALSE),LEN(VLOOKUP($A206,csapatok!$A:$GR,CF$271,FALSE))-6),'csapat-ranglista'!$A:$CC,CF$272,FALSE)/8,VLOOKUP(VLOOKUP($A206,csapatok!$A:$GR,CF$271,FALSE),'csapat-ranglista'!$A:$CC,CF$272,FALSE)/4),0)</f>
        <v>0</v>
      </c>
      <c r="CG206" s="226">
        <f>IFERROR(IF(RIGHT(VLOOKUP($A206,csapatok!$A:$GR,CG$271,FALSE),5)="Csere",VLOOKUP(LEFT(VLOOKUP($A206,csapatok!$A:$GR,CG$271,FALSE),LEN(VLOOKUP($A206,csapatok!$A:$GR,CG$271,FALSE))-6),'csapat-ranglista'!$A:$CC,CG$272,FALSE)/8,VLOOKUP(VLOOKUP($A206,csapatok!$A:$GR,CG$271,FALSE),'csapat-ranglista'!$A:$CC,CG$272,FALSE)/4),0)</f>
        <v>0</v>
      </c>
      <c r="CH206" s="226">
        <f>IFERROR(IF(RIGHT(VLOOKUP($A206,csapatok!$A:$GR,CH$271,FALSE),5)="Csere",VLOOKUP(LEFT(VLOOKUP($A206,csapatok!$A:$GR,CH$271,FALSE),LEN(VLOOKUP($A206,csapatok!$A:$GR,CH$271,FALSE))-6),'csapat-ranglista'!$A:$CC,CH$272,FALSE)/8,VLOOKUP(VLOOKUP($A206,csapatok!$A:$GR,CH$271,FALSE),'csapat-ranglista'!$A:$CC,CH$272,FALSE)/4),0)</f>
        <v>0</v>
      </c>
      <c r="CI206" s="226">
        <f>IFERROR(IF(RIGHT(VLOOKUP($A206,csapatok!$A:$GR,CI$271,FALSE),5)="Csere",VLOOKUP(LEFT(VLOOKUP($A206,csapatok!$A:$GR,CI$271,FALSE),LEN(VLOOKUP($A206,csapatok!$A:$GR,CI$271,FALSE))-6),'csapat-ranglista'!$A:$CC,CI$272,FALSE)/8,VLOOKUP(VLOOKUP($A206,csapatok!$A:$GR,CI$271,FALSE),'csapat-ranglista'!$A:$CC,CI$272,FALSE)/4),0)</f>
        <v>0</v>
      </c>
      <c r="CJ206" s="227">
        <f>versenyek!$IQ$11*IFERROR(VLOOKUP(VLOOKUP($A206,versenyek!IP:IR,3,FALSE),szabalyok!$A$16:$B$23,2,FALSE)/4,0)</f>
        <v>0</v>
      </c>
      <c r="CK206" s="227">
        <f>versenyek!$IT$11*IFERROR(VLOOKUP(VLOOKUP($A206,versenyek!IS:IU,3,FALSE),szabalyok!$A$16:$B$23,2,FALSE)/4,0)</f>
        <v>0</v>
      </c>
      <c r="CL206" s="226"/>
      <c r="CM206" s="250">
        <f t="shared" si="9"/>
        <v>0</v>
      </c>
    </row>
    <row r="207" spans="1:91">
      <c r="A207" s="32" t="s">
        <v>180</v>
      </c>
      <c r="B207" s="133">
        <v>27701</v>
      </c>
      <c r="C207" s="133" t="str">
        <f>IF(B207=0,"",IF(B207&lt;$C$1,"felnőtt","ifi"))</f>
        <v>felnőtt</v>
      </c>
      <c r="D207" s="32" t="s">
        <v>101</v>
      </c>
      <c r="E207" s="47">
        <v>55</v>
      </c>
      <c r="F207" s="32">
        <v>0</v>
      </c>
      <c r="G207" s="32">
        <v>0</v>
      </c>
      <c r="H207" s="32">
        <v>13.946413197318806</v>
      </c>
      <c r="I207" s="32">
        <v>0</v>
      </c>
      <c r="J207" s="32">
        <v>0</v>
      </c>
      <c r="K207" s="32">
        <v>0</v>
      </c>
      <c r="L207" s="32">
        <v>0</v>
      </c>
      <c r="M207" s="32">
        <v>0</v>
      </c>
      <c r="N207" s="32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0</v>
      </c>
      <c r="V207" s="32">
        <v>0</v>
      </c>
      <c r="W207" s="32">
        <v>0</v>
      </c>
      <c r="X207" s="32">
        <f>IFERROR(IF(RIGHT(VLOOKUP($A207,csapatok!$A:$BL,X$271,FALSE),5)="Csere",VLOOKUP(LEFT(VLOOKUP($A207,csapatok!$A:$BL,X$271,FALSE),LEN(VLOOKUP($A207,csapatok!$A:$BL,X$271,FALSE))-6),'csapat-ranglista'!$A:$CC,X$272,FALSE)/8,VLOOKUP(VLOOKUP($A207,csapatok!$A:$BL,X$271,FALSE),'csapat-ranglista'!$A:$CC,X$272,FALSE)/4),0)</f>
        <v>0</v>
      </c>
      <c r="Y207" s="32">
        <f>IFERROR(IF(RIGHT(VLOOKUP($A207,csapatok!$A:$BL,Y$271,FALSE),5)="Csere",VLOOKUP(LEFT(VLOOKUP($A207,csapatok!$A:$BL,Y$271,FALSE),LEN(VLOOKUP($A207,csapatok!$A:$BL,Y$271,FALSE))-6),'csapat-ranglista'!$A:$CC,Y$272,FALSE)/8,VLOOKUP(VLOOKUP($A207,csapatok!$A:$BL,Y$271,FALSE),'csapat-ranglista'!$A:$CC,Y$272,FALSE)/4),0)</f>
        <v>0</v>
      </c>
      <c r="Z207" s="32">
        <f>IFERROR(IF(RIGHT(VLOOKUP($A207,csapatok!$A:$BL,Z$271,FALSE),5)="Csere",VLOOKUP(LEFT(VLOOKUP($A207,csapatok!$A:$BL,Z$271,FALSE),LEN(VLOOKUP($A207,csapatok!$A:$BL,Z$271,FALSE))-6),'csapat-ranglista'!$A:$CC,Z$272,FALSE)/8,VLOOKUP(VLOOKUP($A207,csapatok!$A:$BL,Z$271,FALSE),'csapat-ranglista'!$A:$CC,Z$272,FALSE)/4),0)</f>
        <v>0</v>
      </c>
      <c r="AA207" s="32">
        <f>IFERROR(IF(RIGHT(VLOOKUP($A207,csapatok!$A:$BL,AA$271,FALSE),5)="Csere",VLOOKUP(LEFT(VLOOKUP($A207,csapatok!$A:$BL,AA$271,FALSE),LEN(VLOOKUP($A207,csapatok!$A:$BL,AA$271,FALSE))-6),'csapat-ranglista'!$A:$CC,AA$272,FALSE)/8,VLOOKUP(VLOOKUP($A207,csapatok!$A:$BL,AA$271,FALSE),'csapat-ranglista'!$A:$CC,AA$272,FALSE)/4),0)</f>
        <v>0</v>
      </c>
      <c r="AB207" s="226">
        <f>IFERROR(IF(RIGHT(VLOOKUP($A207,csapatok!$A:$BL,AB$271,FALSE),5)="Csere",VLOOKUP(LEFT(VLOOKUP($A207,csapatok!$A:$BL,AB$271,FALSE),LEN(VLOOKUP($A207,csapatok!$A:$BL,AB$271,FALSE))-6),'csapat-ranglista'!$A:$CC,AB$272,FALSE)/8,VLOOKUP(VLOOKUP($A207,csapatok!$A:$BL,AB$271,FALSE),'csapat-ranglista'!$A:$CC,AB$272,FALSE)/4),0)</f>
        <v>0</v>
      </c>
      <c r="AC207" s="226">
        <f>IFERROR(IF(RIGHT(VLOOKUP($A207,csapatok!$A:$BL,AC$271,FALSE),5)="Csere",VLOOKUP(LEFT(VLOOKUP($A207,csapatok!$A:$BL,AC$271,FALSE),LEN(VLOOKUP($A207,csapatok!$A:$BL,AC$271,FALSE))-6),'csapat-ranglista'!$A:$CC,AC$272,FALSE)/8,VLOOKUP(VLOOKUP($A207,csapatok!$A:$BL,AC$271,FALSE),'csapat-ranglista'!$A:$CC,AC$272,FALSE)/4),0)</f>
        <v>0</v>
      </c>
      <c r="AD207" s="226">
        <f>IFERROR(IF(RIGHT(VLOOKUP($A207,csapatok!$A:$BL,AD$271,FALSE),5)="Csere",VLOOKUP(LEFT(VLOOKUP($A207,csapatok!$A:$BL,AD$271,FALSE),LEN(VLOOKUP($A207,csapatok!$A:$BL,AD$271,FALSE))-6),'csapat-ranglista'!$A:$CC,AD$272,FALSE)/8,VLOOKUP(VLOOKUP($A207,csapatok!$A:$BL,AD$271,FALSE),'csapat-ranglista'!$A:$CC,AD$272,FALSE)/4),0)</f>
        <v>0</v>
      </c>
      <c r="AE207" s="226">
        <f>IFERROR(IF(RIGHT(VLOOKUP($A207,csapatok!$A:$BL,AE$271,FALSE),5)="Csere",VLOOKUP(LEFT(VLOOKUP($A207,csapatok!$A:$BL,AE$271,FALSE),LEN(VLOOKUP($A207,csapatok!$A:$BL,AE$271,FALSE))-6),'csapat-ranglista'!$A:$CC,AE$272,FALSE)/8,VLOOKUP(VLOOKUP($A207,csapatok!$A:$BL,AE$271,FALSE),'csapat-ranglista'!$A:$CC,AE$272,FALSE)/4),0)</f>
        <v>0</v>
      </c>
      <c r="AF207" s="226">
        <f>IFERROR(IF(RIGHT(VLOOKUP($A207,csapatok!$A:$BL,AF$271,FALSE),5)="Csere",VLOOKUP(LEFT(VLOOKUP($A207,csapatok!$A:$BL,AF$271,FALSE),LEN(VLOOKUP($A207,csapatok!$A:$BL,AF$271,FALSE))-6),'csapat-ranglista'!$A:$CC,AF$272,FALSE)/8,VLOOKUP(VLOOKUP($A207,csapatok!$A:$BL,AF$271,FALSE),'csapat-ranglista'!$A:$CC,AF$272,FALSE)/4),0)</f>
        <v>0</v>
      </c>
      <c r="AG207" s="226">
        <f>IFERROR(IF(RIGHT(VLOOKUP($A207,csapatok!$A:$BL,AG$271,FALSE),5)="Csere",VLOOKUP(LEFT(VLOOKUP($A207,csapatok!$A:$BL,AG$271,FALSE),LEN(VLOOKUP($A207,csapatok!$A:$BL,AG$271,FALSE))-6),'csapat-ranglista'!$A:$CC,AG$272,FALSE)/8,VLOOKUP(VLOOKUP($A207,csapatok!$A:$BL,AG$271,FALSE),'csapat-ranglista'!$A:$CC,AG$272,FALSE)/4),0)</f>
        <v>0</v>
      </c>
      <c r="AH207" s="226">
        <f>IFERROR(IF(RIGHT(VLOOKUP($A207,csapatok!$A:$BL,AH$271,FALSE),5)="Csere",VLOOKUP(LEFT(VLOOKUP($A207,csapatok!$A:$BL,AH$271,FALSE),LEN(VLOOKUP($A207,csapatok!$A:$BL,AH$271,FALSE))-6),'csapat-ranglista'!$A:$CC,AH$272,FALSE)/8,VLOOKUP(VLOOKUP($A207,csapatok!$A:$BL,AH$271,FALSE),'csapat-ranglista'!$A:$CC,AH$272,FALSE)/4),0)</f>
        <v>0</v>
      </c>
      <c r="AI207" s="226">
        <f>IFERROR(IF(RIGHT(VLOOKUP($A207,csapatok!$A:$BL,AI$271,FALSE),5)="Csere",VLOOKUP(LEFT(VLOOKUP($A207,csapatok!$A:$BL,AI$271,FALSE),LEN(VLOOKUP($A207,csapatok!$A:$BL,AI$271,FALSE))-6),'csapat-ranglista'!$A:$CC,AI$272,FALSE)/8,VLOOKUP(VLOOKUP($A207,csapatok!$A:$BL,AI$271,FALSE),'csapat-ranglista'!$A:$CC,AI$272,FALSE)/4),0)</f>
        <v>0</v>
      </c>
      <c r="AJ207" s="226">
        <f>IFERROR(IF(RIGHT(VLOOKUP($A207,csapatok!$A:$BL,AJ$271,FALSE),5)="Csere",VLOOKUP(LEFT(VLOOKUP($A207,csapatok!$A:$BL,AJ$271,FALSE),LEN(VLOOKUP($A207,csapatok!$A:$BL,AJ$271,FALSE))-6),'csapat-ranglista'!$A:$CC,AJ$272,FALSE)/8,VLOOKUP(VLOOKUP($A207,csapatok!$A:$BL,AJ$271,FALSE),'csapat-ranglista'!$A:$CC,AJ$272,FALSE)/2),0)</f>
        <v>0</v>
      </c>
      <c r="AK207" s="226">
        <f>IFERROR(IF(RIGHT(VLOOKUP($A207,csapatok!$A:$CN,AK$271,FALSE),5)="Csere",VLOOKUP(LEFT(VLOOKUP($A207,csapatok!$A:$CN,AK$271,FALSE),LEN(VLOOKUP($A207,csapatok!$A:$CN,AK$271,FALSE))-6),'csapat-ranglista'!$A:$CC,AK$272,FALSE)/8,VLOOKUP(VLOOKUP($A207,csapatok!$A:$CN,AK$271,FALSE),'csapat-ranglista'!$A:$CC,AK$272,FALSE)/4),0)</f>
        <v>0</v>
      </c>
      <c r="AL207" s="226">
        <f>IFERROR(IF(RIGHT(VLOOKUP($A207,csapatok!$A:$CN,AL$271,FALSE),5)="Csere",VLOOKUP(LEFT(VLOOKUP($A207,csapatok!$A:$CN,AL$271,FALSE),LEN(VLOOKUP($A207,csapatok!$A:$CN,AL$271,FALSE))-6),'csapat-ranglista'!$A:$CC,AL$272,FALSE)/8,VLOOKUP(VLOOKUP($A207,csapatok!$A:$CN,AL$271,FALSE),'csapat-ranglista'!$A:$CC,AL$272,FALSE)/4),0)</f>
        <v>0</v>
      </c>
      <c r="AM207" s="226">
        <f>IFERROR(IF(RIGHT(VLOOKUP($A207,csapatok!$A:$CN,AM$271,FALSE),5)="Csere",VLOOKUP(LEFT(VLOOKUP($A207,csapatok!$A:$CN,AM$271,FALSE),LEN(VLOOKUP($A207,csapatok!$A:$CN,AM$271,FALSE))-6),'csapat-ranglista'!$A:$CC,AM$272,FALSE)/8,VLOOKUP(VLOOKUP($A207,csapatok!$A:$CN,AM$271,FALSE),'csapat-ranglista'!$A:$CC,AM$272,FALSE)/4),0)</f>
        <v>0</v>
      </c>
      <c r="AN207" s="226">
        <f>IFERROR(IF(RIGHT(VLOOKUP($A207,csapatok!$A:$CN,AN$271,FALSE),5)="Csere",VLOOKUP(LEFT(VLOOKUP($A207,csapatok!$A:$CN,AN$271,FALSE),LEN(VLOOKUP($A207,csapatok!$A:$CN,AN$271,FALSE))-6),'csapat-ranglista'!$A:$CC,AN$272,FALSE)/8,VLOOKUP(VLOOKUP($A207,csapatok!$A:$CN,AN$271,FALSE),'csapat-ranglista'!$A:$CC,AN$272,FALSE)/4),0)</f>
        <v>0</v>
      </c>
      <c r="AO207" s="226">
        <f>IFERROR(IF(RIGHT(VLOOKUP($A207,csapatok!$A:$CN,AO$271,FALSE),5)="Csere",VLOOKUP(LEFT(VLOOKUP($A207,csapatok!$A:$CN,AO$271,FALSE),LEN(VLOOKUP($A207,csapatok!$A:$CN,AO$271,FALSE))-6),'csapat-ranglista'!$A:$CC,AO$272,FALSE)/8,VLOOKUP(VLOOKUP($A207,csapatok!$A:$CN,AO$271,FALSE),'csapat-ranglista'!$A:$CC,AO$272,FALSE)/4),0)</f>
        <v>0</v>
      </c>
      <c r="AP207" s="226">
        <f>IFERROR(IF(RIGHT(VLOOKUP($A207,csapatok!$A:$CN,AP$271,FALSE),5)="Csere",VLOOKUP(LEFT(VLOOKUP($A207,csapatok!$A:$CN,AP$271,FALSE),LEN(VLOOKUP($A207,csapatok!$A:$CN,AP$271,FALSE))-6),'csapat-ranglista'!$A:$CC,AP$272,FALSE)/8,VLOOKUP(VLOOKUP($A207,csapatok!$A:$CN,AP$271,FALSE),'csapat-ranglista'!$A:$CC,AP$272,FALSE)/4),0)</f>
        <v>0</v>
      </c>
      <c r="AQ207" s="226">
        <f>IFERROR(IF(RIGHT(VLOOKUP($A207,csapatok!$A:$CN,AQ$271,FALSE),5)="Csere",VLOOKUP(LEFT(VLOOKUP($A207,csapatok!$A:$CN,AQ$271,FALSE),LEN(VLOOKUP($A207,csapatok!$A:$CN,AQ$271,FALSE))-6),'csapat-ranglista'!$A:$CC,AQ$272,FALSE)/8,VLOOKUP(VLOOKUP($A207,csapatok!$A:$CN,AQ$271,FALSE),'csapat-ranglista'!$A:$CC,AQ$272,FALSE)/4),0)</f>
        <v>0</v>
      </c>
      <c r="AR207" s="226">
        <f>IFERROR(IF(RIGHT(VLOOKUP($A207,csapatok!$A:$CN,AR$271,FALSE),5)="Csere",VLOOKUP(LEFT(VLOOKUP($A207,csapatok!$A:$CN,AR$271,FALSE),LEN(VLOOKUP($A207,csapatok!$A:$CN,AR$271,FALSE))-6),'csapat-ranglista'!$A:$CC,AR$272,FALSE)/8,VLOOKUP(VLOOKUP($A207,csapatok!$A:$CN,AR$271,FALSE),'csapat-ranglista'!$A:$CC,AR$272,FALSE)/4),0)</f>
        <v>0</v>
      </c>
      <c r="AS207" s="226">
        <f>IFERROR(IF(RIGHT(VLOOKUP($A207,csapatok!$A:$CN,AS$271,FALSE),5)="Csere",VLOOKUP(LEFT(VLOOKUP($A207,csapatok!$A:$CN,AS$271,FALSE),LEN(VLOOKUP($A207,csapatok!$A:$CN,AS$271,FALSE))-6),'csapat-ranglista'!$A:$CC,AS$272,FALSE)/8,VLOOKUP(VLOOKUP($A207,csapatok!$A:$CN,AS$271,FALSE),'csapat-ranglista'!$A:$CC,AS$272,FALSE)/4),0)</f>
        <v>0</v>
      </c>
      <c r="AT207" s="226">
        <f>IFERROR(IF(RIGHT(VLOOKUP($A207,csapatok!$A:$CN,AT$271,FALSE),5)="Csere",VLOOKUP(LEFT(VLOOKUP($A207,csapatok!$A:$CN,AT$271,FALSE),LEN(VLOOKUP($A207,csapatok!$A:$CN,AT$271,FALSE))-6),'csapat-ranglista'!$A:$CC,AT$272,FALSE)/8,VLOOKUP(VLOOKUP($A207,csapatok!$A:$CN,AT$271,FALSE),'csapat-ranglista'!$A:$CC,AT$272,FALSE)/4),0)</f>
        <v>0</v>
      </c>
      <c r="AU207" s="226">
        <f>IFERROR(IF(RIGHT(VLOOKUP($A207,csapatok!$A:$CN,AU$271,FALSE),5)="Csere",VLOOKUP(LEFT(VLOOKUP($A207,csapatok!$A:$CN,AU$271,FALSE),LEN(VLOOKUP($A207,csapatok!$A:$CN,AU$271,FALSE))-6),'csapat-ranglista'!$A:$CC,AU$272,FALSE)/8,VLOOKUP(VLOOKUP($A207,csapatok!$A:$CN,AU$271,FALSE),'csapat-ranglista'!$A:$CC,AU$272,FALSE)/4),0)</f>
        <v>0</v>
      </c>
      <c r="AV207" s="226">
        <f>IFERROR(IF(RIGHT(VLOOKUP($A207,csapatok!$A:$CN,AV$271,FALSE),5)="Csere",VLOOKUP(LEFT(VLOOKUP($A207,csapatok!$A:$CN,AV$271,FALSE),LEN(VLOOKUP($A207,csapatok!$A:$CN,AV$271,FALSE))-6),'csapat-ranglista'!$A:$CC,AV$272,FALSE)/8,VLOOKUP(VLOOKUP($A207,csapatok!$A:$CN,AV$271,FALSE),'csapat-ranglista'!$A:$CC,AV$272,FALSE)/4),0)</f>
        <v>0</v>
      </c>
      <c r="AW207" s="226">
        <f>IFERROR(IF(RIGHT(VLOOKUP($A207,csapatok!$A:$CN,AW$271,FALSE),5)="Csere",VLOOKUP(LEFT(VLOOKUP($A207,csapatok!$A:$CN,AW$271,FALSE),LEN(VLOOKUP($A207,csapatok!$A:$CN,AW$271,FALSE))-6),'csapat-ranglista'!$A:$CC,AW$272,FALSE)/8,VLOOKUP(VLOOKUP($A207,csapatok!$A:$CN,AW$271,FALSE),'csapat-ranglista'!$A:$CC,AW$272,FALSE)/4),0)</f>
        <v>0</v>
      </c>
      <c r="AX207" s="226">
        <f>IFERROR(IF(RIGHT(VLOOKUP($A207,csapatok!$A:$CN,AX$271,FALSE),5)="Csere",VLOOKUP(LEFT(VLOOKUP($A207,csapatok!$A:$CN,AX$271,FALSE),LEN(VLOOKUP($A207,csapatok!$A:$CN,AX$271,FALSE))-6),'csapat-ranglista'!$A:$CC,AX$272,FALSE)/8,VLOOKUP(VLOOKUP($A207,csapatok!$A:$CN,AX$271,FALSE),'csapat-ranglista'!$A:$CC,AX$272,FALSE)/4),0)</f>
        <v>0</v>
      </c>
      <c r="AY207" s="226">
        <f>IFERROR(IF(RIGHT(VLOOKUP($A207,csapatok!$A:$GR,AY$271,FALSE),5)="Csere",VLOOKUP(LEFT(VLOOKUP($A207,csapatok!$A:$GR,AY$271,FALSE),LEN(VLOOKUP($A207,csapatok!$A:$GR,AY$271,FALSE))-6),'csapat-ranglista'!$A:$CC,AY$272,FALSE)/8,VLOOKUP(VLOOKUP($A207,csapatok!$A:$GR,AY$271,FALSE),'csapat-ranglista'!$A:$CC,AY$272,FALSE)/4),0)</f>
        <v>0</v>
      </c>
      <c r="AZ207" s="226">
        <f>IFERROR(IF(RIGHT(VLOOKUP($A207,csapatok!$A:$GR,AZ$271,FALSE),5)="Csere",VLOOKUP(LEFT(VLOOKUP($A207,csapatok!$A:$GR,AZ$271,FALSE),LEN(VLOOKUP($A207,csapatok!$A:$GR,AZ$271,FALSE))-6),'csapat-ranglista'!$A:$CC,AZ$272,FALSE)/8,VLOOKUP(VLOOKUP($A207,csapatok!$A:$GR,AZ$271,FALSE),'csapat-ranglista'!$A:$CC,AZ$272,FALSE)/4),0)</f>
        <v>0</v>
      </c>
      <c r="BA207" s="226">
        <f>IFERROR(IF(RIGHT(VLOOKUP($A207,csapatok!$A:$GR,BA$271,FALSE),5)="Csere",VLOOKUP(LEFT(VLOOKUP($A207,csapatok!$A:$GR,BA$271,FALSE),LEN(VLOOKUP($A207,csapatok!$A:$GR,BA$271,FALSE))-6),'csapat-ranglista'!$A:$CC,BA$272,FALSE)/8,VLOOKUP(VLOOKUP($A207,csapatok!$A:$GR,BA$271,FALSE),'csapat-ranglista'!$A:$CC,BA$272,FALSE)/4),0)</f>
        <v>0</v>
      </c>
      <c r="BB207" s="226">
        <f>IFERROR(IF(RIGHT(VLOOKUP($A207,csapatok!$A:$GR,BB$271,FALSE),5)="Csere",VLOOKUP(LEFT(VLOOKUP($A207,csapatok!$A:$GR,BB$271,FALSE),LEN(VLOOKUP($A207,csapatok!$A:$GR,BB$271,FALSE))-6),'csapat-ranglista'!$A:$CC,BB$272,FALSE)/8,VLOOKUP(VLOOKUP($A207,csapatok!$A:$GR,BB$271,FALSE),'csapat-ranglista'!$A:$CC,BB$272,FALSE)/4),0)</f>
        <v>0</v>
      </c>
      <c r="BC207" s="227">
        <f>versenyek!$ES$11*IFERROR(VLOOKUP(VLOOKUP($A207,versenyek!ER:ET,3,FALSE),szabalyok!$A$16:$B$23,2,FALSE)/4,0)</f>
        <v>0</v>
      </c>
      <c r="BD207" s="227">
        <f>versenyek!$EV$11*IFERROR(VLOOKUP(VLOOKUP($A207,versenyek!EU:EW,3,FALSE),szabalyok!$A$16:$B$23,2,FALSE)/4,0)</f>
        <v>0</v>
      </c>
      <c r="BE207" s="226">
        <f>IFERROR(IF(RIGHT(VLOOKUP($A207,csapatok!$A:$GR,BE$271,FALSE),5)="Csere",VLOOKUP(LEFT(VLOOKUP($A207,csapatok!$A:$GR,BE$271,FALSE),LEN(VLOOKUP($A207,csapatok!$A:$GR,BE$271,FALSE))-6),'csapat-ranglista'!$A:$CC,BE$272,FALSE)/8,VLOOKUP(VLOOKUP($A207,csapatok!$A:$GR,BE$271,FALSE),'csapat-ranglista'!$A:$CC,BE$272,FALSE)/4),0)</f>
        <v>0</v>
      </c>
      <c r="BF207" s="226">
        <f>IFERROR(IF(RIGHT(VLOOKUP($A207,csapatok!$A:$GR,BF$271,FALSE),5)="Csere",VLOOKUP(LEFT(VLOOKUP($A207,csapatok!$A:$GR,BF$271,FALSE),LEN(VLOOKUP($A207,csapatok!$A:$GR,BF$271,FALSE))-6),'csapat-ranglista'!$A:$CC,BF$272,FALSE)/8,VLOOKUP(VLOOKUP($A207,csapatok!$A:$GR,BF$271,FALSE),'csapat-ranglista'!$A:$CC,BF$272,FALSE)/4),0)</f>
        <v>0</v>
      </c>
      <c r="BG207" s="226">
        <f>IFERROR(IF(RIGHT(VLOOKUP($A207,csapatok!$A:$GR,BG$271,FALSE),5)="Csere",VLOOKUP(LEFT(VLOOKUP($A207,csapatok!$A:$GR,BG$271,FALSE),LEN(VLOOKUP($A207,csapatok!$A:$GR,BG$271,FALSE))-6),'csapat-ranglista'!$A:$CC,BG$272,FALSE)/8,VLOOKUP(VLOOKUP($A207,csapatok!$A:$GR,BG$271,FALSE),'csapat-ranglista'!$A:$CC,BG$272,FALSE)/4),0)</f>
        <v>0</v>
      </c>
      <c r="BH207" s="226">
        <f>IFERROR(IF(RIGHT(VLOOKUP($A207,csapatok!$A:$GR,BH$271,FALSE),5)="Csere",VLOOKUP(LEFT(VLOOKUP($A207,csapatok!$A:$GR,BH$271,FALSE),LEN(VLOOKUP($A207,csapatok!$A:$GR,BH$271,FALSE))-6),'csapat-ranglista'!$A:$CC,BH$272,FALSE)/8,VLOOKUP(VLOOKUP($A207,csapatok!$A:$GR,BH$271,FALSE),'csapat-ranglista'!$A:$CC,BH$272,FALSE)/4),0)</f>
        <v>0</v>
      </c>
      <c r="BI207" s="226">
        <f>IFERROR(IF(RIGHT(VLOOKUP($A207,csapatok!$A:$GR,BI$271,FALSE),5)="Csere",VLOOKUP(LEFT(VLOOKUP($A207,csapatok!$A:$GR,BI$271,FALSE),LEN(VLOOKUP($A207,csapatok!$A:$GR,BI$271,FALSE))-6),'csapat-ranglista'!$A:$CC,BI$272,FALSE)/8,VLOOKUP(VLOOKUP($A207,csapatok!$A:$GR,BI$271,FALSE),'csapat-ranglista'!$A:$CC,BI$272,FALSE)/4),0)</f>
        <v>0</v>
      </c>
      <c r="BJ207" s="226">
        <f>IFERROR(IF(RIGHT(VLOOKUP($A207,csapatok!$A:$GR,BJ$271,FALSE),5)="Csere",VLOOKUP(LEFT(VLOOKUP($A207,csapatok!$A:$GR,BJ$271,FALSE),LEN(VLOOKUP($A207,csapatok!$A:$GR,BJ$271,FALSE))-6),'csapat-ranglista'!$A:$CC,BJ$272,FALSE)/8,VLOOKUP(VLOOKUP($A207,csapatok!$A:$GR,BJ$271,FALSE),'csapat-ranglista'!$A:$CC,BJ$272,FALSE)/4),0)</f>
        <v>0</v>
      </c>
      <c r="BK207" s="226">
        <f>IFERROR(IF(RIGHT(VLOOKUP($A207,csapatok!$A:$GR,BK$271,FALSE),5)="Csere",VLOOKUP(LEFT(VLOOKUP($A207,csapatok!$A:$GR,BK$271,FALSE),LEN(VLOOKUP($A207,csapatok!$A:$GR,BK$271,FALSE))-6),'csapat-ranglista'!$A:$CC,BK$272,FALSE)/8,VLOOKUP(VLOOKUP($A207,csapatok!$A:$GR,BK$271,FALSE),'csapat-ranglista'!$A:$CC,BK$272,FALSE)/4),0)</f>
        <v>0</v>
      </c>
      <c r="BL207" s="226">
        <f>IFERROR(IF(RIGHT(VLOOKUP($A207,csapatok!$A:$GR,BL$271,FALSE),5)="Csere",VLOOKUP(LEFT(VLOOKUP($A207,csapatok!$A:$GR,BL$271,FALSE),LEN(VLOOKUP($A207,csapatok!$A:$GR,BL$271,FALSE))-6),'csapat-ranglista'!$A:$CC,BL$272,FALSE)/8,VLOOKUP(VLOOKUP($A207,csapatok!$A:$GR,BL$271,FALSE),'csapat-ranglista'!$A:$CC,BL$272,FALSE)/4),0)</f>
        <v>0</v>
      </c>
      <c r="BM207" s="226">
        <f>IFERROR(IF(RIGHT(VLOOKUP($A207,csapatok!$A:$GR,BM$271,FALSE),5)="Csere",VLOOKUP(LEFT(VLOOKUP($A207,csapatok!$A:$GR,BM$271,FALSE),LEN(VLOOKUP($A207,csapatok!$A:$GR,BM$271,FALSE))-6),'csapat-ranglista'!$A:$CC,BM$272,FALSE)/8,VLOOKUP(VLOOKUP($A207,csapatok!$A:$GR,BM$271,FALSE),'csapat-ranglista'!$A:$CC,BM$272,FALSE)/4),0)</f>
        <v>0</v>
      </c>
      <c r="BN207" s="226">
        <f>IFERROR(IF(RIGHT(VLOOKUP($A207,csapatok!$A:$GR,BN$271,FALSE),5)="Csere",VLOOKUP(LEFT(VLOOKUP($A207,csapatok!$A:$GR,BN$271,FALSE),LEN(VLOOKUP($A207,csapatok!$A:$GR,BN$271,FALSE))-6),'csapat-ranglista'!$A:$CC,BN$272,FALSE)/8,VLOOKUP(VLOOKUP($A207,csapatok!$A:$GR,BN$271,FALSE),'csapat-ranglista'!$A:$CC,BN$272,FALSE)/4),0)</f>
        <v>0</v>
      </c>
      <c r="BO207" s="226">
        <f>IFERROR(IF(RIGHT(VLOOKUP($A207,csapatok!$A:$GR,BO$271,FALSE),5)="Csere",VLOOKUP(LEFT(VLOOKUP($A207,csapatok!$A:$GR,BO$271,FALSE),LEN(VLOOKUP($A207,csapatok!$A:$GR,BO$271,FALSE))-6),'csapat-ranglista'!$A:$CC,BO$272,FALSE)/8,VLOOKUP(VLOOKUP($A207,csapatok!$A:$GR,BO$271,FALSE),'csapat-ranglista'!$A:$CC,BO$272,FALSE)/4),0)</f>
        <v>0</v>
      </c>
      <c r="BP207" s="226">
        <f>IFERROR(IF(RIGHT(VLOOKUP($A207,csapatok!$A:$GR,BP$271,FALSE),5)="Csere",VLOOKUP(LEFT(VLOOKUP($A207,csapatok!$A:$GR,BP$271,FALSE),LEN(VLOOKUP($A207,csapatok!$A:$GR,BP$271,FALSE))-6),'csapat-ranglista'!$A:$CC,BP$272,FALSE)/8,VLOOKUP(VLOOKUP($A207,csapatok!$A:$GR,BP$271,FALSE),'csapat-ranglista'!$A:$CC,BP$272,FALSE)/4),0)</f>
        <v>0</v>
      </c>
      <c r="BQ207" s="226">
        <f>IFERROR(IF(RIGHT(VLOOKUP($A207,csapatok!$A:$GR,BQ$271,FALSE),5)="Csere",VLOOKUP(LEFT(VLOOKUP($A207,csapatok!$A:$GR,BQ$271,FALSE),LEN(VLOOKUP($A207,csapatok!$A:$GR,BQ$271,FALSE))-6),'csapat-ranglista'!$A:$CC,BQ$272,FALSE)/8,VLOOKUP(VLOOKUP($A207,csapatok!$A:$GR,BQ$271,FALSE),'csapat-ranglista'!$A:$CC,BQ$272,FALSE)/4),0)</f>
        <v>0</v>
      </c>
      <c r="BR207" s="226">
        <f>IFERROR(IF(RIGHT(VLOOKUP($A207,csapatok!$A:$GR,BR$271,FALSE),5)="Csere",VLOOKUP(LEFT(VLOOKUP($A207,csapatok!$A:$GR,BR$271,FALSE),LEN(VLOOKUP($A207,csapatok!$A:$GR,BR$271,FALSE))-6),'csapat-ranglista'!$A:$CC,BR$272,FALSE)/8,VLOOKUP(VLOOKUP($A207,csapatok!$A:$GR,BR$271,FALSE),'csapat-ranglista'!$A:$CC,BR$272,FALSE)/4),0)</f>
        <v>0</v>
      </c>
      <c r="BS207" s="226">
        <f>IFERROR(IF(RIGHT(VLOOKUP($A207,csapatok!$A:$GR,BS$271,FALSE),5)="Csere",VLOOKUP(LEFT(VLOOKUP($A207,csapatok!$A:$GR,BS$271,FALSE),LEN(VLOOKUP($A207,csapatok!$A:$GR,BS$271,FALSE))-6),'csapat-ranglista'!$A:$CC,BS$272,FALSE)/8,VLOOKUP(VLOOKUP($A207,csapatok!$A:$GR,BS$271,FALSE),'csapat-ranglista'!$A:$CC,BS$272,FALSE)/4),0)</f>
        <v>0</v>
      </c>
      <c r="BT207" s="226">
        <f>IFERROR(IF(RIGHT(VLOOKUP($A207,csapatok!$A:$GR,BT$271,FALSE),5)="Csere",VLOOKUP(LEFT(VLOOKUP($A207,csapatok!$A:$GR,BT$271,FALSE),LEN(VLOOKUP($A207,csapatok!$A:$GR,BT$271,FALSE))-6),'csapat-ranglista'!$A:$CC,BT$272,FALSE)/8,VLOOKUP(VLOOKUP($A207,csapatok!$A:$GR,BT$271,FALSE),'csapat-ranglista'!$A:$CC,BT$272,FALSE)/4),0)</f>
        <v>0</v>
      </c>
      <c r="BU207" s="226">
        <f>IFERROR(IF(RIGHT(VLOOKUP($A207,csapatok!$A:$GR,BU$271,FALSE),5)="Csere",VLOOKUP(LEFT(VLOOKUP($A207,csapatok!$A:$GR,BU$271,FALSE),LEN(VLOOKUP($A207,csapatok!$A:$GR,BU$271,FALSE))-6),'csapat-ranglista'!$A:$CC,BU$272,FALSE)/8,VLOOKUP(VLOOKUP($A207,csapatok!$A:$GR,BU$271,FALSE),'csapat-ranglista'!$A:$CC,BU$272,FALSE)/4),0)</f>
        <v>0</v>
      </c>
      <c r="BV207" s="226">
        <f>IFERROR(IF(RIGHT(VLOOKUP($A207,csapatok!$A:$GR,BV$271,FALSE),5)="Csere",VLOOKUP(LEFT(VLOOKUP($A207,csapatok!$A:$GR,BV$271,FALSE),LEN(VLOOKUP($A207,csapatok!$A:$GR,BV$271,FALSE))-6),'csapat-ranglista'!$A:$CC,BV$272,FALSE)/8,VLOOKUP(VLOOKUP($A207,csapatok!$A:$GR,BV$271,FALSE),'csapat-ranglista'!$A:$CC,BV$272,FALSE)/4),0)</f>
        <v>0</v>
      </c>
      <c r="BW207" s="226">
        <f>IFERROR(IF(RIGHT(VLOOKUP($A207,csapatok!$A:$GR,BW$271,FALSE),5)="Csere",VLOOKUP(LEFT(VLOOKUP($A207,csapatok!$A:$GR,BW$271,FALSE),LEN(VLOOKUP($A207,csapatok!$A:$GR,BW$271,FALSE))-6),'csapat-ranglista'!$A:$CC,BW$272,FALSE)/8,VLOOKUP(VLOOKUP($A207,csapatok!$A:$GR,BW$271,FALSE),'csapat-ranglista'!$A:$CC,BW$272,FALSE)/4),0)</f>
        <v>0</v>
      </c>
      <c r="BX207" s="226">
        <f>IFERROR(IF(RIGHT(VLOOKUP($A207,csapatok!$A:$GR,BX$271,FALSE),5)="Csere",VLOOKUP(LEFT(VLOOKUP($A207,csapatok!$A:$GR,BX$271,FALSE),LEN(VLOOKUP($A207,csapatok!$A:$GR,BX$271,FALSE))-6),'csapat-ranglista'!$A:$CC,BX$272,FALSE)/8,VLOOKUP(VLOOKUP($A207,csapatok!$A:$GR,BX$271,FALSE),'csapat-ranglista'!$A:$CC,BX$272,FALSE)/4),0)</f>
        <v>0</v>
      </c>
      <c r="BY207" s="226">
        <f>IFERROR(IF(RIGHT(VLOOKUP($A207,csapatok!$A:$GR,BY$271,FALSE),5)="Csere",VLOOKUP(LEFT(VLOOKUP($A207,csapatok!$A:$GR,BY$271,FALSE),LEN(VLOOKUP($A207,csapatok!$A:$GR,BY$271,FALSE))-6),'csapat-ranglista'!$A:$CC,BY$272,FALSE)/8,VLOOKUP(VLOOKUP($A207,csapatok!$A:$GR,BY$271,FALSE),'csapat-ranglista'!$A:$CC,BY$272,FALSE)/4),0)</f>
        <v>0</v>
      </c>
      <c r="BZ207" s="226">
        <f>IFERROR(IF(RIGHT(VLOOKUP($A207,csapatok!$A:$GR,BZ$271,FALSE),5)="Csere",VLOOKUP(LEFT(VLOOKUP($A207,csapatok!$A:$GR,BZ$271,FALSE),LEN(VLOOKUP($A207,csapatok!$A:$GR,BZ$271,FALSE))-6),'csapat-ranglista'!$A:$CC,BZ$272,FALSE)/8,VLOOKUP(VLOOKUP($A207,csapatok!$A:$GR,BZ$271,FALSE),'csapat-ranglista'!$A:$CC,BZ$272,FALSE)/4),0)</f>
        <v>0</v>
      </c>
      <c r="CA207" s="226">
        <f>IFERROR(IF(RIGHT(VLOOKUP($A207,csapatok!$A:$GR,CA$271,FALSE),5)="Csere",VLOOKUP(LEFT(VLOOKUP($A207,csapatok!$A:$GR,CA$271,FALSE),LEN(VLOOKUP($A207,csapatok!$A:$GR,CA$271,FALSE))-6),'csapat-ranglista'!$A:$CC,CA$272,FALSE)/8,VLOOKUP(VLOOKUP($A207,csapatok!$A:$GR,CA$271,FALSE),'csapat-ranglista'!$A:$CC,CA$272,FALSE)/4),0)</f>
        <v>0</v>
      </c>
      <c r="CB207" s="226">
        <f>IFERROR(IF(RIGHT(VLOOKUP($A207,csapatok!$A:$GR,CB$271,FALSE),5)="Csere",VLOOKUP(LEFT(VLOOKUP($A207,csapatok!$A:$GR,CB$271,FALSE),LEN(VLOOKUP($A207,csapatok!$A:$GR,CB$271,FALSE))-6),'csapat-ranglista'!$A:$CC,CB$272,FALSE)/8,VLOOKUP(VLOOKUP($A207,csapatok!$A:$GR,CB$271,FALSE),'csapat-ranglista'!$A:$CC,CB$272,FALSE)/4),0)</f>
        <v>0</v>
      </c>
      <c r="CC207" s="226">
        <f>IFERROR(IF(RIGHT(VLOOKUP($A207,csapatok!$A:$GR,CC$271,FALSE),5)="Csere",VLOOKUP(LEFT(VLOOKUP($A207,csapatok!$A:$GR,CC$271,FALSE),LEN(VLOOKUP($A207,csapatok!$A:$GR,CC$271,FALSE))-6),'csapat-ranglista'!$A:$CC,CC$272,FALSE)/8,VLOOKUP(VLOOKUP($A207,csapatok!$A:$GR,CC$271,FALSE),'csapat-ranglista'!$A:$CC,CC$272,FALSE)/4),0)</f>
        <v>0</v>
      </c>
      <c r="CD207" s="226">
        <f>IFERROR(IF(RIGHT(VLOOKUP($A207,csapatok!$A:$GR,CD$271,FALSE),5)="Csere",VLOOKUP(LEFT(VLOOKUP($A207,csapatok!$A:$GR,CD$271,FALSE),LEN(VLOOKUP($A207,csapatok!$A:$GR,CD$271,FALSE))-6),'csapat-ranglista'!$A:$CC,CD$272,FALSE)/8,VLOOKUP(VLOOKUP($A207,csapatok!$A:$GR,CD$271,FALSE),'csapat-ranglista'!$A:$CC,CD$272,FALSE)/4),0)</f>
        <v>0</v>
      </c>
      <c r="CE207" s="226">
        <f>IFERROR(IF(RIGHT(VLOOKUP($A207,csapatok!$A:$GR,CE$271,FALSE),5)="Csere",VLOOKUP(LEFT(VLOOKUP($A207,csapatok!$A:$GR,CE$271,FALSE),LEN(VLOOKUP($A207,csapatok!$A:$GR,CE$271,FALSE))-6),'csapat-ranglista'!$A:$CC,CE$272,FALSE)/8,VLOOKUP(VLOOKUP($A207,csapatok!$A:$GR,CE$271,FALSE),'csapat-ranglista'!$A:$CC,CE$272,FALSE)/4),0)</f>
        <v>0</v>
      </c>
      <c r="CF207" s="226">
        <f>IFERROR(IF(RIGHT(VLOOKUP($A207,csapatok!$A:$GR,CF$271,FALSE),5)="Csere",VLOOKUP(LEFT(VLOOKUP($A207,csapatok!$A:$GR,CF$271,FALSE),LEN(VLOOKUP($A207,csapatok!$A:$GR,CF$271,FALSE))-6),'csapat-ranglista'!$A:$CC,CF$272,FALSE)/8,VLOOKUP(VLOOKUP($A207,csapatok!$A:$GR,CF$271,FALSE),'csapat-ranglista'!$A:$CC,CF$272,FALSE)/4),0)</f>
        <v>0</v>
      </c>
      <c r="CG207" s="226">
        <f>IFERROR(IF(RIGHT(VLOOKUP($A207,csapatok!$A:$GR,CG$271,FALSE),5)="Csere",VLOOKUP(LEFT(VLOOKUP($A207,csapatok!$A:$GR,CG$271,FALSE),LEN(VLOOKUP($A207,csapatok!$A:$GR,CG$271,FALSE))-6),'csapat-ranglista'!$A:$CC,CG$272,FALSE)/8,VLOOKUP(VLOOKUP($A207,csapatok!$A:$GR,CG$271,FALSE),'csapat-ranglista'!$A:$CC,CG$272,FALSE)/4),0)</f>
        <v>0</v>
      </c>
      <c r="CH207" s="226">
        <f>IFERROR(IF(RIGHT(VLOOKUP($A207,csapatok!$A:$GR,CH$271,FALSE),5)="Csere",VLOOKUP(LEFT(VLOOKUP($A207,csapatok!$A:$GR,CH$271,FALSE),LEN(VLOOKUP($A207,csapatok!$A:$GR,CH$271,FALSE))-6),'csapat-ranglista'!$A:$CC,CH$272,FALSE)/8,VLOOKUP(VLOOKUP($A207,csapatok!$A:$GR,CH$271,FALSE),'csapat-ranglista'!$A:$CC,CH$272,FALSE)/4),0)</f>
        <v>0</v>
      </c>
      <c r="CI207" s="226">
        <f>IFERROR(IF(RIGHT(VLOOKUP($A207,csapatok!$A:$GR,CI$271,FALSE),5)="Csere",VLOOKUP(LEFT(VLOOKUP($A207,csapatok!$A:$GR,CI$271,FALSE),LEN(VLOOKUP($A207,csapatok!$A:$GR,CI$271,FALSE))-6),'csapat-ranglista'!$A:$CC,CI$272,FALSE)/8,VLOOKUP(VLOOKUP($A207,csapatok!$A:$GR,CI$271,FALSE),'csapat-ranglista'!$A:$CC,CI$272,FALSE)/4),0)</f>
        <v>0</v>
      </c>
      <c r="CJ207" s="227">
        <f>versenyek!$IQ$11*IFERROR(VLOOKUP(VLOOKUP($A207,versenyek!IP:IR,3,FALSE),szabalyok!$A$16:$B$23,2,FALSE)/4,0)</f>
        <v>0</v>
      </c>
      <c r="CK207" s="227">
        <f>versenyek!$IT$11*IFERROR(VLOOKUP(VLOOKUP($A207,versenyek!IS:IU,3,FALSE),szabalyok!$A$16:$B$23,2,FALSE)/4,0)</f>
        <v>0</v>
      </c>
      <c r="CL207" s="226"/>
      <c r="CM207" s="250">
        <f t="shared" si="9"/>
        <v>0</v>
      </c>
    </row>
    <row r="208" spans="1:91">
      <c r="A208" s="32" t="s">
        <v>645</v>
      </c>
      <c r="B208" s="132"/>
      <c r="D208" s="32" t="s">
        <v>101</v>
      </c>
      <c r="E208" s="47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>
        <f>IFERROR(IF(RIGHT(VLOOKUP($A208,csapatok!$A:$BL,X$271,FALSE),5)="Csere",VLOOKUP(LEFT(VLOOKUP($A208,csapatok!$A:$BL,X$271,FALSE),LEN(VLOOKUP($A208,csapatok!$A:$BL,X$271,FALSE))-6),'csapat-ranglista'!$A:$CC,X$272,FALSE)/8,VLOOKUP(VLOOKUP($A208,csapatok!$A:$BL,X$271,FALSE),'csapat-ranglista'!$A:$CC,X$272,FALSE)/4),0)</f>
        <v>0</v>
      </c>
      <c r="Y208" s="32">
        <f>IFERROR(IF(RIGHT(VLOOKUP($A208,csapatok!$A:$BL,Y$271,FALSE),5)="Csere",VLOOKUP(LEFT(VLOOKUP($A208,csapatok!$A:$BL,Y$271,FALSE),LEN(VLOOKUP($A208,csapatok!$A:$BL,Y$271,FALSE))-6),'csapat-ranglista'!$A:$CC,Y$272,FALSE)/8,VLOOKUP(VLOOKUP($A208,csapatok!$A:$BL,Y$271,FALSE),'csapat-ranglista'!$A:$CC,Y$272,FALSE)/4),0)</f>
        <v>0</v>
      </c>
      <c r="Z208" s="32">
        <f>IFERROR(IF(RIGHT(VLOOKUP($A208,csapatok!$A:$BL,Z$271,FALSE),5)="Csere",VLOOKUP(LEFT(VLOOKUP($A208,csapatok!$A:$BL,Z$271,FALSE),LEN(VLOOKUP($A208,csapatok!$A:$BL,Z$271,FALSE))-6),'csapat-ranglista'!$A:$CC,Z$272,FALSE)/8,VLOOKUP(VLOOKUP($A208,csapatok!$A:$BL,Z$271,FALSE),'csapat-ranglista'!$A:$CC,Z$272,FALSE)/4),0)</f>
        <v>0</v>
      </c>
      <c r="AA208" s="32">
        <f>IFERROR(IF(RIGHT(VLOOKUP($A208,csapatok!$A:$BL,AA$271,FALSE),5)="Csere",VLOOKUP(LEFT(VLOOKUP($A208,csapatok!$A:$BL,AA$271,FALSE),LEN(VLOOKUP($A208,csapatok!$A:$BL,AA$271,FALSE))-6),'csapat-ranglista'!$A:$CC,AA$272,FALSE)/8,VLOOKUP(VLOOKUP($A208,csapatok!$A:$BL,AA$271,FALSE),'csapat-ranglista'!$A:$CC,AA$272,FALSE)/4),0)</f>
        <v>0</v>
      </c>
      <c r="AB208" s="226">
        <f>IFERROR(IF(RIGHT(VLOOKUP($A208,csapatok!$A:$BL,AB$271,FALSE),5)="Csere",VLOOKUP(LEFT(VLOOKUP($A208,csapatok!$A:$BL,AB$271,FALSE),LEN(VLOOKUP($A208,csapatok!$A:$BL,AB$271,FALSE))-6),'csapat-ranglista'!$A:$CC,AB$272,FALSE)/8,VLOOKUP(VLOOKUP($A208,csapatok!$A:$BL,AB$271,FALSE),'csapat-ranglista'!$A:$CC,AB$272,FALSE)/4),0)</f>
        <v>0</v>
      </c>
      <c r="AC208" s="226">
        <f>IFERROR(IF(RIGHT(VLOOKUP($A208,csapatok!$A:$BL,AC$271,FALSE),5)="Csere",VLOOKUP(LEFT(VLOOKUP($A208,csapatok!$A:$BL,AC$271,FALSE),LEN(VLOOKUP($A208,csapatok!$A:$BL,AC$271,FALSE))-6),'csapat-ranglista'!$A:$CC,AC$272,FALSE)/8,VLOOKUP(VLOOKUP($A208,csapatok!$A:$BL,AC$271,FALSE),'csapat-ranglista'!$A:$CC,AC$272,FALSE)/4),0)</f>
        <v>0</v>
      </c>
      <c r="AD208" s="226">
        <f>IFERROR(IF(RIGHT(VLOOKUP($A208,csapatok!$A:$BL,AD$271,FALSE),5)="Csere",VLOOKUP(LEFT(VLOOKUP($A208,csapatok!$A:$BL,AD$271,FALSE),LEN(VLOOKUP($A208,csapatok!$A:$BL,AD$271,FALSE))-6),'csapat-ranglista'!$A:$CC,AD$272,FALSE)/8,VLOOKUP(VLOOKUP($A208,csapatok!$A:$BL,AD$271,FALSE),'csapat-ranglista'!$A:$CC,AD$272,FALSE)/4),0)</f>
        <v>0</v>
      </c>
      <c r="AE208" s="226">
        <f>IFERROR(IF(RIGHT(VLOOKUP($A208,csapatok!$A:$BL,AE$271,FALSE),5)="Csere",VLOOKUP(LEFT(VLOOKUP($A208,csapatok!$A:$BL,AE$271,FALSE),LEN(VLOOKUP($A208,csapatok!$A:$BL,AE$271,FALSE))-6),'csapat-ranglista'!$A:$CC,AE$272,FALSE)/8,VLOOKUP(VLOOKUP($A208,csapatok!$A:$BL,AE$271,FALSE),'csapat-ranglista'!$A:$CC,AE$272,FALSE)/4),0)</f>
        <v>0</v>
      </c>
      <c r="AF208" s="226">
        <f>IFERROR(IF(RIGHT(VLOOKUP($A208,csapatok!$A:$BL,AF$271,FALSE),5)="Csere",VLOOKUP(LEFT(VLOOKUP($A208,csapatok!$A:$BL,AF$271,FALSE),LEN(VLOOKUP($A208,csapatok!$A:$BL,AF$271,FALSE))-6),'csapat-ranglista'!$A:$CC,AF$272,FALSE)/8,VLOOKUP(VLOOKUP($A208,csapatok!$A:$BL,AF$271,FALSE),'csapat-ranglista'!$A:$CC,AF$272,FALSE)/4),0)</f>
        <v>0</v>
      </c>
      <c r="AG208" s="226">
        <f>IFERROR(IF(RIGHT(VLOOKUP($A208,csapatok!$A:$BL,AG$271,FALSE),5)="Csere",VLOOKUP(LEFT(VLOOKUP($A208,csapatok!$A:$BL,AG$271,FALSE),LEN(VLOOKUP($A208,csapatok!$A:$BL,AG$271,FALSE))-6),'csapat-ranglista'!$A:$CC,AG$272,FALSE)/8,VLOOKUP(VLOOKUP($A208,csapatok!$A:$BL,AG$271,FALSE),'csapat-ranglista'!$A:$CC,AG$272,FALSE)/4),0)</f>
        <v>0</v>
      </c>
      <c r="AH208" s="226">
        <f>IFERROR(IF(RIGHT(VLOOKUP($A208,csapatok!$A:$BL,AH$271,FALSE),5)="Csere",VLOOKUP(LEFT(VLOOKUP($A208,csapatok!$A:$BL,AH$271,FALSE),LEN(VLOOKUP($A208,csapatok!$A:$BL,AH$271,FALSE))-6),'csapat-ranglista'!$A:$CC,AH$272,FALSE)/8,VLOOKUP(VLOOKUP($A208,csapatok!$A:$BL,AH$271,FALSE),'csapat-ranglista'!$A:$CC,AH$272,FALSE)/4),0)</f>
        <v>0</v>
      </c>
      <c r="AI208" s="226">
        <f>IFERROR(IF(RIGHT(VLOOKUP($A208,csapatok!$A:$BL,AI$271,FALSE),5)="Csere",VLOOKUP(LEFT(VLOOKUP($A208,csapatok!$A:$BL,AI$271,FALSE),LEN(VLOOKUP($A208,csapatok!$A:$BL,AI$271,FALSE))-6),'csapat-ranglista'!$A:$CC,AI$272,FALSE)/8,VLOOKUP(VLOOKUP($A208,csapatok!$A:$BL,AI$271,FALSE),'csapat-ranglista'!$A:$CC,AI$272,FALSE)/4),0)</f>
        <v>0</v>
      </c>
      <c r="AJ208" s="226">
        <f>IFERROR(IF(RIGHT(VLOOKUP($A208,csapatok!$A:$BL,AJ$271,FALSE),5)="Csere",VLOOKUP(LEFT(VLOOKUP($A208,csapatok!$A:$BL,AJ$271,FALSE),LEN(VLOOKUP($A208,csapatok!$A:$BL,AJ$271,FALSE))-6),'csapat-ranglista'!$A:$CC,AJ$272,FALSE)/8,VLOOKUP(VLOOKUP($A208,csapatok!$A:$BL,AJ$271,FALSE),'csapat-ranglista'!$A:$CC,AJ$272,FALSE)/2),0)</f>
        <v>0</v>
      </c>
      <c r="AK208" s="226">
        <f>IFERROR(IF(RIGHT(VLOOKUP($A208,csapatok!$A:$CN,AK$271,FALSE),5)="Csere",VLOOKUP(LEFT(VLOOKUP($A208,csapatok!$A:$CN,AK$271,FALSE),LEN(VLOOKUP($A208,csapatok!$A:$CN,AK$271,FALSE))-6),'csapat-ranglista'!$A:$CC,AK$272,FALSE)/8,VLOOKUP(VLOOKUP($A208,csapatok!$A:$CN,AK$271,FALSE),'csapat-ranglista'!$A:$CC,AK$272,FALSE)/4),0)</f>
        <v>0</v>
      </c>
      <c r="AL208" s="226">
        <f>IFERROR(IF(RIGHT(VLOOKUP($A208,csapatok!$A:$CN,AL$271,FALSE),5)="Csere",VLOOKUP(LEFT(VLOOKUP($A208,csapatok!$A:$CN,AL$271,FALSE),LEN(VLOOKUP($A208,csapatok!$A:$CN,AL$271,FALSE))-6),'csapat-ranglista'!$A:$CC,AL$272,FALSE)/8,VLOOKUP(VLOOKUP($A208,csapatok!$A:$CN,AL$271,FALSE),'csapat-ranglista'!$A:$CC,AL$272,FALSE)/4),0)</f>
        <v>0</v>
      </c>
      <c r="AM208" s="226">
        <f>IFERROR(IF(RIGHT(VLOOKUP($A208,csapatok!$A:$CN,AM$271,FALSE),5)="Csere",VLOOKUP(LEFT(VLOOKUP($A208,csapatok!$A:$CN,AM$271,FALSE),LEN(VLOOKUP($A208,csapatok!$A:$CN,AM$271,FALSE))-6),'csapat-ranglista'!$A:$CC,AM$272,FALSE)/8,VLOOKUP(VLOOKUP($A208,csapatok!$A:$CN,AM$271,FALSE),'csapat-ranglista'!$A:$CC,AM$272,FALSE)/4),0)</f>
        <v>0</v>
      </c>
      <c r="AN208" s="226">
        <f>IFERROR(IF(RIGHT(VLOOKUP($A208,csapatok!$A:$CN,AN$271,FALSE),5)="Csere",VLOOKUP(LEFT(VLOOKUP($A208,csapatok!$A:$CN,AN$271,FALSE),LEN(VLOOKUP($A208,csapatok!$A:$CN,AN$271,FALSE))-6),'csapat-ranglista'!$A:$CC,AN$272,FALSE)/8,VLOOKUP(VLOOKUP($A208,csapatok!$A:$CN,AN$271,FALSE),'csapat-ranglista'!$A:$CC,AN$272,FALSE)/4),0)</f>
        <v>0</v>
      </c>
      <c r="AO208" s="226">
        <f>IFERROR(IF(RIGHT(VLOOKUP($A208,csapatok!$A:$CN,AO$271,FALSE),5)="Csere",VLOOKUP(LEFT(VLOOKUP($A208,csapatok!$A:$CN,AO$271,FALSE),LEN(VLOOKUP($A208,csapatok!$A:$CN,AO$271,FALSE))-6),'csapat-ranglista'!$A:$CC,AO$272,FALSE)/8,VLOOKUP(VLOOKUP($A208,csapatok!$A:$CN,AO$271,FALSE),'csapat-ranglista'!$A:$CC,AO$272,FALSE)/4),0)</f>
        <v>0</v>
      </c>
      <c r="AP208" s="226">
        <f>IFERROR(IF(RIGHT(VLOOKUP($A208,csapatok!$A:$CN,AP$271,FALSE),5)="Csere",VLOOKUP(LEFT(VLOOKUP($A208,csapatok!$A:$CN,AP$271,FALSE),LEN(VLOOKUP($A208,csapatok!$A:$CN,AP$271,FALSE))-6),'csapat-ranglista'!$A:$CC,AP$272,FALSE)/8,VLOOKUP(VLOOKUP($A208,csapatok!$A:$CN,AP$271,FALSE),'csapat-ranglista'!$A:$CC,AP$272,FALSE)/4),0)</f>
        <v>0</v>
      </c>
      <c r="AQ208" s="226">
        <f>IFERROR(IF(RIGHT(VLOOKUP($A208,csapatok!$A:$CN,AQ$271,FALSE),5)="Csere",VLOOKUP(LEFT(VLOOKUP($A208,csapatok!$A:$CN,AQ$271,FALSE),LEN(VLOOKUP($A208,csapatok!$A:$CN,AQ$271,FALSE))-6),'csapat-ranglista'!$A:$CC,AQ$272,FALSE)/8,VLOOKUP(VLOOKUP($A208,csapatok!$A:$CN,AQ$271,FALSE),'csapat-ranglista'!$A:$CC,AQ$272,FALSE)/4),0)</f>
        <v>0</v>
      </c>
      <c r="AR208" s="226">
        <f>IFERROR(IF(RIGHT(VLOOKUP($A208,csapatok!$A:$CN,AR$271,FALSE),5)="Csere",VLOOKUP(LEFT(VLOOKUP($A208,csapatok!$A:$CN,AR$271,FALSE),LEN(VLOOKUP($A208,csapatok!$A:$CN,AR$271,FALSE))-6),'csapat-ranglista'!$A:$CC,AR$272,FALSE)/8,VLOOKUP(VLOOKUP($A208,csapatok!$A:$CN,AR$271,FALSE),'csapat-ranglista'!$A:$CC,AR$272,FALSE)/4),0)</f>
        <v>0</v>
      </c>
      <c r="AS208" s="226">
        <f>IFERROR(IF(RIGHT(VLOOKUP($A208,csapatok!$A:$CN,AS$271,FALSE),5)="Csere",VLOOKUP(LEFT(VLOOKUP($A208,csapatok!$A:$CN,AS$271,FALSE),LEN(VLOOKUP($A208,csapatok!$A:$CN,AS$271,FALSE))-6),'csapat-ranglista'!$A:$CC,AS$272,FALSE)/8,VLOOKUP(VLOOKUP($A208,csapatok!$A:$CN,AS$271,FALSE),'csapat-ranglista'!$A:$CC,AS$272,FALSE)/4),0)</f>
        <v>0</v>
      </c>
      <c r="AT208" s="226">
        <f>IFERROR(IF(RIGHT(VLOOKUP($A208,csapatok!$A:$CN,AT$271,FALSE),5)="Csere",VLOOKUP(LEFT(VLOOKUP($A208,csapatok!$A:$CN,AT$271,FALSE),LEN(VLOOKUP($A208,csapatok!$A:$CN,AT$271,FALSE))-6),'csapat-ranglista'!$A:$CC,AT$272,FALSE)/8,VLOOKUP(VLOOKUP($A208,csapatok!$A:$CN,AT$271,FALSE),'csapat-ranglista'!$A:$CC,AT$272,FALSE)/4),0)</f>
        <v>0</v>
      </c>
      <c r="AU208" s="226">
        <f>IFERROR(IF(RIGHT(VLOOKUP($A208,csapatok!$A:$CN,AU$271,FALSE),5)="Csere",VLOOKUP(LEFT(VLOOKUP($A208,csapatok!$A:$CN,AU$271,FALSE),LEN(VLOOKUP($A208,csapatok!$A:$CN,AU$271,FALSE))-6),'csapat-ranglista'!$A:$CC,AU$272,FALSE)/8,VLOOKUP(VLOOKUP($A208,csapatok!$A:$CN,AU$271,FALSE),'csapat-ranglista'!$A:$CC,AU$272,FALSE)/4),0)</f>
        <v>0</v>
      </c>
      <c r="AV208" s="226">
        <f>IFERROR(IF(RIGHT(VLOOKUP($A208,csapatok!$A:$CN,AV$271,FALSE),5)="Csere",VLOOKUP(LEFT(VLOOKUP($A208,csapatok!$A:$CN,AV$271,FALSE),LEN(VLOOKUP($A208,csapatok!$A:$CN,AV$271,FALSE))-6),'csapat-ranglista'!$A:$CC,AV$272,FALSE)/8,VLOOKUP(VLOOKUP($A208,csapatok!$A:$CN,AV$271,FALSE),'csapat-ranglista'!$A:$CC,AV$272,FALSE)/4),0)</f>
        <v>0</v>
      </c>
      <c r="AW208" s="226">
        <f>IFERROR(IF(RIGHT(VLOOKUP($A208,csapatok!$A:$CN,AW$271,FALSE),5)="Csere",VLOOKUP(LEFT(VLOOKUP($A208,csapatok!$A:$CN,AW$271,FALSE),LEN(VLOOKUP($A208,csapatok!$A:$CN,AW$271,FALSE))-6),'csapat-ranglista'!$A:$CC,AW$272,FALSE)/8,VLOOKUP(VLOOKUP($A208,csapatok!$A:$CN,AW$271,FALSE),'csapat-ranglista'!$A:$CC,AW$272,FALSE)/4),0)</f>
        <v>0</v>
      </c>
      <c r="AX208" s="226">
        <f>IFERROR(IF(RIGHT(VLOOKUP($A208,csapatok!$A:$CN,AX$271,FALSE),5)="Csere",VLOOKUP(LEFT(VLOOKUP($A208,csapatok!$A:$CN,AX$271,FALSE),LEN(VLOOKUP($A208,csapatok!$A:$CN,AX$271,FALSE))-6),'csapat-ranglista'!$A:$CC,AX$272,FALSE)/8,VLOOKUP(VLOOKUP($A208,csapatok!$A:$CN,AX$271,FALSE),'csapat-ranglista'!$A:$CC,AX$272,FALSE)/4),0)</f>
        <v>0</v>
      </c>
      <c r="AY208" s="226">
        <f>IFERROR(IF(RIGHT(VLOOKUP($A208,csapatok!$A:$GR,AY$271,FALSE),5)="Csere",VLOOKUP(LEFT(VLOOKUP($A208,csapatok!$A:$GR,AY$271,FALSE),LEN(VLOOKUP($A208,csapatok!$A:$GR,AY$271,FALSE))-6),'csapat-ranglista'!$A:$CC,AY$272,FALSE)/8,VLOOKUP(VLOOKUP($A208,csapatok!$A:$GR,AY$271,FALSE),'csapat-ranglista'!$A:$CC,AY$272,FALSE)/4),0)</f>
        <v>0</v>
      </c>
      <c r="AZ208" s="226">
        <f>IFERROR(IF(RIGHT(VLOOKUP($A208,csapatok!$A:$GR,AZ$271,FALSE),5)="Csere",VLOOKUP(LEFT(VLOOKUP($A208,csapatok!$A:$GR,AZ$271,FALSE),LEN(VLOOKUP($A208,csapatok!$A:$GR,AZ$271,FALSE))-6),'csapat-ranglista'!$A:$CC,AZ$272,FALSE)/8,VLOOKUP(VLOOKUP($A208,csapatok!$A:$GR,AZ$271,FALSE),'csapat-ranglista'!$A:$CC,AZ$272,FALSE)/4),0)</f>
        <v>0</v>
      </c>
      <c r="BA208" s="226">
        <f>IFERROR(IF(RIGHT(VLOOKUP($A208,csapatok!$A:$GR,BA$271,FALSE),5)="Csere",VLOOKUP(LEFT(VLOOKUP($A208,csapatok!$A:$GR,BA$271,FALSE),LEN(VLOOKUP($A208,csapatok!$A:$GR,BA$271,FALSE))-6),'csapat-ranglista'!$A:$CC,BA$272,FALSE)/8,VLOOKUP(VLOOKUP($A208,csapatok!$A:$GR,BA$271,FALSE),'csapat-ranglista'!$A:$CC,BA$272,FALSE)/4),0)</f>
        <v>0</v>
      </c>
      <c r="BB208" s="226">
        <f>IFERROR(IF(RIGHT(VLOOKUP($A208,csapatok!$A:$GR,BB$271,FALSE),5)="Csere",VLOOKUP(LEFT(VLOOKUP($A208,csapatok!$A:$GR,BB$271,FALSE),LEN(VLOOKUP($A208,csapatok!$A:$GR,BB$271,FALSE))-6),'csapat-ranglista'!$A:$CC,BB$272,FALSE)/8,VLOOKUP(VLOOKUP($A208,csapatok!$A:$GR,BB$271,FALSE),'csapat-ranglista'!$A:$CC,BB$272,FALSE)/4),0)</f>
        <v>0</v>
      </c>
      <c r="BC208" s="227">
        <f>versenyek!$ES$11*IFERROR(VLOOKUP(VLOOKUP($A208,versenyek!ER:ET,3,FALSE),szabalyok!$A$16:$B$23,2,FALSE)/4,0)</f>
        <v>0</v>
      </c>
      <c r="BD208" s="227">
        <f>versenyek!$EV$11*IFERROR(VLOOKUP(VLOOKUP($A208,versenyek!EU:EW,3,FALSE),szabalyok!$A$16:$B$23,2,FALSE)/4,0)</f>
        <v>0</v>
      </c>
      <c r="BE208" s="226">
        <f>IFERROR(IF(RIGHT(VLOOKUP($A208,csapatok!$A:$GR,BE$271,FALSE),5)="Csere",VLOOKUP(LEFT(VLOOKUP($A208,csapatok!$A:$GR,BE$271,FALSE),LEN(VLOOKUP($A208,csapatok!$A:$GR,BE$271,FALSE))-6),'csapat-ranglista'!$A:$CC,BE$272,FALSE)/8,VLOOKUP(VLOOKUP($A208,csapatok!$A:$GR,BE$271,FALSE),'csapat-ranglista'!$A:$CC,BE$272,FALSE)/4),0)</f>
        <v>0</v>
      </c>
      <c r="BF208" s="226">
        <f>IFERROR(IF(RIGHT(VLOOKUP($A208,csapatok!$A:$GR,BF$271,FALSE),5)="Csere",VLOOKUP(LEFT(VLOOKUP($A208,csapatok!$A:$GR,BF$271,FALSE),LEN(VLOOKUP($A208,csapatok!$A:$GR,BF$271,FALSE))-6),'csapat-ranglista'!$A:$CC,BF$272,FALSE)/8,VLOOKUP(VLOOKUP($A208,csapatok!$A:$GR,BF$271,FALSE),'csapat-ranglista'!$A:$CC,BF$272,FALSE)/4),0)</f>
        <v>0</v>
      </c>
      <c r="BG208" s="226">
        <f>IFERROR(IF(RIGHT(VLOOKUP($A208,csapatok!$A:$GR,BG$271,FALSE),5)="Csere",VLOOKUP(LEFT(VLOOKUP($A208,csapatok!$A:$GR,BG$271,FALSE),LEN(VLOOKUP($A208,csapatok!$A:$GR,BG$271,FALSE))-6),'csapat-ranglista'!$A:$CC,BG$272,FALSE)/8,VLOOKUP(VLOOKUP($A208,csapatok!$A:$GR,BG$271,FALSE),'csapat-ranglista'!$A:$CC,BG$272,FALSE)/4),0)</f>
        <v>0</v>
      </c>
      <c r="BH208" s="226">
        <f>IFERROR(IF(RIGHT(VLOOKUP($A208,csapatok!$A:$GR,BH$271,FALSE),5)="Csere",VLOOKUP(LEFT(VLOOKUP($A208,csapatok!$A:$GR,BH$271,FALSE),LEN(VLOOKUP($A208,csapatok!$A:$GR,BH$271,FALSE))-6),'csapat-ranglista'!$A:$CC,BH$272,FALSE)/8,VLOOKUP(VLOOKUP($A208,csapatok!$A:$GR,BH$271,FALSE),'csapat-ranglista'!$A:$CC,BH$272,FALSE)/4),0)</f>
        <v>0</v>
      </c>
      <c r="BI208" s="226">
        <f>IFERROR(IF(RIGHT(VLOOKUP($A208,csapatok!$A:$GR,BI$271,FALSE),5)="Csere",VLOOKUP(LEFT(VLOOKUP($A208,csapatok!$A:$GR,BI$271,FALSE),LEN(VLOOKUP($A208,csapatok!$A:$GR,BI$271,FALSE))-6),'csapat-ranglista'!$A:$CC,BI$272,FALSE)/8,VLOOKUP(VLOOKUP($A208,csapatok!$A:$GR,BI$271,FALSE),'csapat-ranglista'!$A:$CC,BI$272,FALSE)/4),0)</f>
        <v>0</v>
      </c>
      <c r="BJ208" s="226">
        <f>IFERROR(IF(RIGHT(VLOOKUP($A208,csapatok!$A:$GR,BJ$271,FALSE),5)="Csere",VLOOKUP(LEFT(VLOOKUP($A208,csapatok!$A:$GR,BJ$271,FALSE),LEN(VLOOKUP($A208,csapatok!$A:$GR,BJ$271,FALSE))-6),'csapat-ranglista'!$A:$CC,BJ$272,FALSE)/8,VLOOKUP(VLOOKUP($A208,csapatok!$A:$GR,BJ$271,FALSE),'csapat-ranglista'!$A:$CC,BJ$272,FALSE)/4),0)</f>
        <v>0</v>
      </c>
      <c r="BK208" s="226">
        <f>IFERROR(IF(RIGHT(VLOOKUP($A208,csapatok!$A:$GR,BK$271,FALSE),5)="Csere",VLOOKUP(LEFT(VLOOKUP($A208,csapatok!$A:$GR,BK$271,FALSE),LEN(VLOOKUP($A208,csapatok!$A:$GR,BK$271,FALSE))-6),'csapat-ranglista'!$A:$CC,BK$272,FALSE)/8,VLOOKUP(VLOOKUP($A208,csapatok!$A:$GR,BK$271,FALSE),'csapat-ranglista'!$A:$CC,BK$272,FALSE)/4),0)</f>
        <v>0</v>
      </c>
      <c r="BL208" s="226">
        <f>IFERROR(IF(RIGHT(VLOOKUP($A208,csapatok!$A:$GR,BL$271,FALSE),5)="Csere",VLOOKUP(LEFT(VLOOKUP($A208,csapatok!$A:$GR,BL$271,FALSE),LEN(VLOOKUP($A208,csapatok!$A:$GR,BL$271,FALSE))-6),'csapat-ranglista'!$A:$CC,BL$272,FALSE)/8,VLOOKUP(VLOOKUP($A208,csapatok!$A:$GR,BL$271,FALSE),'csapat-ranglista'!$A:$CC,BL$272,FALSE)/4),0)</f>
        <v>0</v>
      </c>
      <c r="BM208" s="226">
        <f>IFERROR(IF(RIGHT(VLOOKUP($A208,csapatok!$A:$GR,BM$271,FALSE),5)="Csere",VLOOKUP(LEFT(VLOOKUP($A208,csapatok!$A:$GR,BM$271,FALSE),LEN(VLOOKUP($A208,csapatok!$A:$GR,BM$271,FALSE))-6),'csapat-ranglista'!$A:$CC,BM$272,FALSE)/8,VLOOKUP(VLOOKUP($A208,csapatok!$A:$GR,BM$271,FALSE),'csapat-ranglista'!$A:$CC,BM$272,FALSE)/4),0)</f>
        <v>0</v>
      </c>
      <c r="BN208" s="226">
        <f>IFERROR(IF(RIGHT(VLOOKUP($A208,csapatok!$A:$GR,BN$271,FALSE),5)="Csere",VLOOKUP(LEFT(VLOOKUP($A208,csapatok!$A:$GR,BN$271,FALSE),LEN(VLOOKUP($A208,csapatok!$A:$GR,BN$271,FALSE))-6),'csapat-ranglista'!$A:$CC,BN$272,FALSE)/8,VLOOKUP(VLOOKUP($A208,csapatok!$A:$GR,BN$271,FALSE),'csapat-ranglista'!$A:$CC,BN$272,FALSE)/4),0)</f>
        <v>0</v>
      </c>
      <c r="BO208" s="226">
        <f>IFERROR(IF(RIGHT(VLOOKUP($A208,csapatok!$A:$GR,BO$271,FALSE),5)="Csere",VLOOKUP(LEFT(VLOOKUP($A208,csapatok!$A:$GR,BO$271,FALSE),LEN(VLOOKUP($A208,csapatok!$A:$GR,BO$271,FALSE))-6),'csapat-ranglista'!$A:$CC,BO$272,FALSE)/8,VLOOKUP(VLOOKUP($A208,csapatok!$A:$GR,BO$271,FALSE),'csapat-ranglista'!$A:$CC,BO$272,FALSE)/4),0)</f>
        <v>0</v>
      </c>
      <c r="BP208" s="226">
        <f>IFERROR(IF(RIGHT(VLOOKUP($A208,csapatok!$A:$GR,BP$271,FALSE),5)="Csere",VLOOKUP(LEFT(VLOOKUP($A208,csapatok!$A:$GR,BP$271,FALSE),LEN(VLOOKUP($A208,csapatok!$A:$GR,BP$271,FALSE))-6),'csapat-ranglista'!$A:$CC,BP$272,FALSE)/8,VLOOKUP(VLOOKUP($A208,csapatok!$A:$GR,BP$271,FALSE),'csapat-ranglista'!$A:$CC,BP$272,FALSE)/4),0)</f>
        <v>0</v>
      </c>
      <c r="BQ208" s="226">
        <f>IFERROR(IF(RIGHT(VLOOKUP($A208,csapatok!$A:$GR,BQ$271,FALSE),5)="Csere",VLOOKUP(LEFT(VLOOKUP($A208,csapatok!$A:$GR,BQ$271,FALSE),LEN(VLOOKUP($A208,csapatok!$A:$GR,BQ$271,FALSE))-6),'csapat-ranglista'!$A:$CC,BQ$272,FALSE)/8,VLOOKUP(VLOOKUP($A208,csapatok!$A:$GR,BQ$271,FALSE),'csapat-ranglista'!$A:$CC,BQ$272,FALSE)/4),0)</f>
        <v>0</v>
      </c>
      <c r="BR208" s="226">
        <f>IFERROR(IF(RIGHT(VLOOKUP($A208,csapatok!$A:$GR,BR$271,FALSE),5)="Csere",VLOOKUP(LEFT(VLOOKUP($A208,csapatok!$A:$GR,BR$271,FALSE),LEN(VLOOKUP($A208,csapatok!$A:$GR,BR$271,FALSE))-6),'csapat-ranglista'!$A:$CC,BR$272,FALSE)/8,VLOOKUP(VLOOKUP($A208,csapatok!$A:$GR,BR$271,FALSE),'csapat-ranglista'!$A:$CC,BR$272,FALSE)/4),0)</f>
        <v>0</v>
      </c>
      <c r="BS208" s="226">
        <f>IFERROR(IF(RIGHT(VLOOKUP($A208,csapatok!$A:$GR,BS$271,FALSE),5)="Csere",VLOOKUP(LEFT(VLOOKUP($A208,csapatok!$A:$GR,BS$271,FALSE),LEN(VLOOKUP($A208,csapatok!$A:$GR,BS$271,FALSE))-6),'csapat-ranglista'!$A:$CC,BS$272,FALSE)/8,VLOOKUP(VLOOKUP($A208,csapatok!$A:$GR,BS$271,FALSE),'csapat-ranglista'!$A:$CC,BS$272,FALSE)/4),0)</f>
        <v>0</v>
      </c>
      <c r="BT208" s="226">
        <f>IFERROR(IF(RIGHT(VLOOKUP($A208,csapatok!$A:$GR,BT$271,FALSE),5)="Csere",VLOOKUP(LEFT(VLOOKUP($A208,csapatok!$A:$GR,BT$271,FALSE),LEN(VLOOKUP($A208,csapatok!$A:$GR,BT$271,FALSE))-6),'csapat-ranglista'!$A:$CC,BT$272,FALSE)/8,VLOOKUP(VLOOKUP($A208,csapatok!$A:$GR,BT$271,FALSE),'csapat-ranglista'!$A:$CC,BT$272,FALSE)/4),0)</f>
        <v>0</v>
      </c>
      <c r="BU208" s="226">
        <f>IFERROR(IF(RIGHT(VLOOKUP($A208,csapatok!$A:$GR,BU$271,FALSE),5)="Csere",VLOOKUP(LEFT(VLOOKUP($A208,csapatok!$A:$GR,BU$271,FALSE),LEN(VLOOKUP($A208,csapatok!$A:$GR,BU$271,FALSE))-6),'csapat-ranglista'!$A:$CC,BU$272,FALSE)/8,VLOOKUP(VLOOKUP($A208,csapatok!$A:$GR,BU$271,FALSE),'csapat-ranglista'!$A:$CC,BU$272,FALSE)/4),0)</f>
        <v>0</v>
      </c>
      <c r="BV208" s="226">
        <f>IFERROR(IF(RIGHT(VLOOKUP($A208,csapatok!$A:$GR,BV$271,FALSE),5)="Csere",VLOOKUP(LEFT(VLOOKUP($A208,csapatok!$A:$GR,BV$271,FALSE),LEN(VLOOKUP($A208,csapatok!$A:$GR,BV$271,FALSE))-6),'csapat-ranglista'!$A:$CC,BV$272,FALSE)/8,VLOOKUP(VLOOKUP($A208,csapatok!$A:$GR,BV$271,FALSE),'csapat-ranglista'!$A:$CC,BV$272,FALSE)/4),0)</f>
        <v>0</v>
      </c>
      <c r="BW208" s="226">
        <f>IFERROR(IF(RIGHT(VLOOKUP($A208,csapatok!$A:$GR,BW$271,FALSE),5)="Csere",VLOOKUP(LEFT(VLOOKUP($A208,csapatok!$A:$GR,BW$271,FALSE),LEN(VLOOKUP($A208,csapatok!$A:$GR,BW$271,FALSE))-6),'csapat-ranglista'!$A:$CC,BW$272,FALSE)/8,VLOOKUP(VLOOKUP($A208,csapatok!$A:$GR,BW$271,FALSE),'csapat-ranglista'!$A:$CC,BW$272,FALSE)/4),0)</f>
        <v>0</v>
      </c>
      <c r="BX208" s="226">
        <f>IFERROR(IF(RIGHT(VLOOKUP($A208,csapatok!$A:$GR,BX$271,FALSE),5)="Csere",VLOOKUP(LEFT(VLOOKUP($A208,csapatok!$A:$GR,BX$271,FALSE),LEN(VLOOKUP($A208,csapatok!$A:$GR,BX$271,FALSE))-6),'csapat-ranglista'!$A:$CC,BX$272,FALSE)/8,VLOOKUP(VLOOKUP($A208,csapatok!$A:$GR,BX$271,FALSE),'csapat-ranglista'!$A:$CC,BX$272,FALSE)/4),0)</f>
        <v>0</v>
      </c>
      <c r="BY208" s="226">
        <f>IFERROR(IF(RIGHT(VLOOKUP($A208,csapatok!$A:$GR,BY$271,FALSE),5)="Csere",VLOOKUP(LEFT(VLOOKUP($A208,csapatok!$A:$GR,BY$271,FALSE),LEN(VLOOKUP($A208,csapatok!$A:$GR,BY$271,FALSE))-6),'csapat-ranglista'!$A:$CC,BY$272,FALSE)/8,VLOOKUP(VLOOKUP($A208,csapatok!$A:$GR,BY$271,FALSE),'csapat-ranglista'!$A:$CC,BY$272,FALSE)/4),0)</f>
        <v>0</v>
      </c>
      <c r="BZ208" s="226">
        <f>IFERROR(IF(RIGHT(VLOOKUP($A208,csapatok!$A:$GR,BZ$271,FALSE),5)="Csere",VLOOKUP(LEFT(VLOOKUP($A208,csapatok!$A:$GR,BZ$271,FALSE),LEN(VLOOKUP($A208,csapatok!$A:$GR,BZ$271,FALSE))-6),'csapat-ranglista'!$A:$CC,BZ$272,FALSE)/8,VLOOKUP(VLOOKUP($A208,csapatok!$A:$GR,BZ$271,FALSE),'csapat-ranglista'!$A:$CC,BZ$272,FALSE)/4),0)</f>
        <v>0</v>
      </c>
      <c r="CA208" s="226">
        <f>IFERROR(IF(RIGHT(VLOOKUP($A208,csapatok!$A:$GR,CA$271,FALSE),5)="Csere",VLOOKUP(LEFT(VLOOKUP($A208,csapatok!$A:$GR,CA$271,FALSE),LEN(VLOOKUP($A208,csapatok!$A:$GR,CA$271,FALSE))-6),'csapat-ranglista'!$A:$CC,CA$272,FALSE)/8,VLOOKUP(VLOOKUP($A208,csapatok!$A:$GR,CA$271,FALSE),'csapat-ranglista'!$A:$CC,CA$272,FALSE)/4),0)</f>
        <v>0</v>
      </c>
      <c r="CB208" s="226">
        <f>IFERROR(IF(RIGHT(VLOOKUP($A208,csapatok!$A:$GR,CB$271,FALSE),5)="Csere",VLOOKUP(LEFT(VLOOKUP($A208,csapatok!$A:$GR,CB$271,FALSE),LEN(VLOOKUP($A208,csapatok!$A:$GR,CB$271,FALSE))-6),'csapat-ranglista'!$A:$CC,CB$272,FALSE)/8,VLOOKUP(VLOOKUP($A208,csapatok!$A:$GR,CB$271,FALSE),'csapat-ranglista'!$A:$CC,CB$272,FALSE)/4),0)</f>
        <v>0</v>
      </c>
      <c r="CC208" s="226">
        <f>IFERROR(IF(RIGHT(VLOOKUP($A208,csapatok!$A:$GR,CC$271,FALSE),5)="Csere",VLOOKUP(LEFT(VLOOKUP($A208,csapatok!$A:$GR,CC$271,FALSE),LEN(VLOOKUP($A208,csapatok!$A:$GR,CC$271,FALSE))-6),'csapat-ranglista'!$A:$CC,CC$272,FALSE)/8,VLOOKUP(VLOOKUP($A208,csapatok!$A:$GR,CC$271,FALSE),'csapat-ranglista'!$A:$CC,CC$272,FALSE)/4),0)</f>
        <v>0</v>
      </c>
      <c r="CD208" s="226">
        <f>IFERROR(IF(RIGHT(VLOOKUP($A208,csapatok!$A:$GR,CD$271,FALSE),5)="Csere",VLOOKUP(LEFT(VLOOKUP($A208,csapatok!$A:$GR,CD$271,FALSE),LEN(VLOOKUP($A208,csapatok!$A:$GR,CD$271,FALSE))-6),'csapat-ranglista'!$A:$CC,CD$272,FALSE)/8,VLOOKUP(VLOOKUP($A208,csapatok!$A:$GR,CD$271,FALSE),'csapat-ranglista'!$A:$CC,CD$272,FALSE)/4),0)</f>
        <v>0</v>
      </c>
      <c r="CE208" s="226">
        <f>IFERROR(IF(RIGHT(VLOOKUP($A208,csapatok!$A:$GR,CE$271,FALSE),5)="Csere",VLOOKUP(LEFT(VLOOKUP($A208,csapatok!$A:$GR,CE$271,FALSE),LEN(VLOOKUP($A208,csapatok!$A:$GR,CE$271,FALSE))-6),'csapat-ranglista'!$A:$CC,CE$272,FALSE)/8,VLOOKUP(VLOOKUP($A208,csapatok!$A:$GR,CE$271,FALSE),'csapat-ranglista'!$A:$CC,CE$272,FALSE)/4),0)</f>
        <v>0</v>
      </c>
      <c r="CF208" s="226">
        <f>IFERROR(IF(RIGHT(VLOOKUP($A208,csapatok!$A:$GR,CF$271,FALSE),5)="Csere",VLOOKUP(LEFT(VLOOKUP($A208,csapatok!$A:$GR,CF$271,FALSE),LEN(VLOOKUP($A208,csapatok!$A:$GR,CF$271,FALSE))-6),'csapat-ranglista'!$A:$CC,CF$272,FALSE)/8,VLOOKUP(VLOOKUP($A208,csapatok!$A:$GR,CF$271,FALSE),'csapat-ranglista'!$A:$CC,CF$272,FALSE)/4),0)</f>
        <v>0</v>
      </c>
      <c r="CG208" s="226">
        <f>IFERROR(IF(RIGHT(VLOOKUP($A208,csapatok!$A:$GR,CG$271,FALSE),5)="Csere",VLOOKUP(LEFT(VLOOKUP($A208,csapatok!$A:$GR,CG$271,FALSE),LEN(VLOOKUP($A208,csapatok!$A:$GR,CG$271,FALSE))-6),'csapat-ranglista'!$A:$CC,CG$272,FALSE)/8,VLOOKUP(VLOOKUP($A208,csapatok!$A:$GR,CG$271,FALSE),'csapat-ranglista'!$A:$CC,CG$272,FALSE)/4),0)</f>
        <v>0</v>
      </c>
      <c r="CH208" s="226">
        <f>IFERROR(IF(RIGHT(VLOOKUP($A208,csapatok!$A:$GR,CH$271,FALSE),5)="Csere",VLOOKUP(LEFT(VLOOKUP($A208,csapatok!$A:$GR,CH$271,FALSE),LEN(VLOOKUP($A208,csapatok!$A:$GR,CH$271,FALSE))-6),'csapat-ranglista'!$A:$CC,CH$272,FALSE)/8,VLOOKUP(VLOOKUP($A208,csapatok!$A:$GR,CH$271,FALSE),'csapat-ranglista'!$A:$CC,CH$272,FALSE)/4),0)</f>
        <v>0</v>
      </c>
      <c r="CI208" s="226">
        <f>IFERROR(IF(RIGHT(VLOOKUP($A208,csapatok!$A:$GR,CI$271,FALSE),5)="Csere",VLOOKUP(LEFT(VLOOKUP($A208,csapatok!$A:$GR,CI$271,FALSE),LEN(VLOOKUP($A208,csapatok!$A:$GR,CI$271,FALSE))-6),'csapat-ranglista'!$A:$CC,CI$272,FALSE)/8,VLOOKUP(VLOOKUP($A208,csapatok!$A:$GR,CI$271,FALSE),'csapat-ranglista'!$A:$CC,CI$272,FALSE)/4),0)</f>
        <v>0</v>
      </c>
      <c r="CJ208" s="227">
        <f>versenyek!$IQ$11*IFERROR(VLOOKUP(VLOOKUP($A208,versenyek!IP:IR,3,FALSE),szabalyok!$A$16:$B$23,2,FALSE)/4,0)</f>
        <v>0</v>
      </c>
      <c r="CK208" s="227">
        <f>versenyek!$IT$11*IFERROR(VLOOKUP(VLOOKUP($A208,versenyek!IS:IU,3,FALSE),szabalyok!$A$16:$B$23,2,FALSE)/4,0)</f>
        <v>0</v>
      </c>
      <c r="CL208" s="226"/>
      <c r="CM208" s="250">
        <f t="shared" si="9"/>
        <v>0</v>
      </c>
    </row>
    <row r="209" spans="1:91">
      <c r="A209" s="32" t="s">
        <v>330</v>
      </c>
      <c r="B209" s="133">
        <v>28238</v>
      </c>
      <c r="C209" s="133" t="str">
        <f t="shared" ref="C209:C222" si="10">IF(B209=0,"",IF(B209&lt;$C$1,"felnőtt","ifi"))</f>
        <v>felnőtt</v>
      </c>
      <c r="D209" s="32" t="s">
        <v>101</v>
      </c>
      <c r="E209" s="47"/>
      <c r="F209" s="32">
        <v>0</v>
      </c>
      <c r="G209" s="32">
        <v>0</v>
      </c>
      <c r="H209" s="32">
        <v>0</v>
      </c>
      <c r="I209" s="32">
        <v>0</v>
      </c>
      <c r="J209" s="32">
        <v>0</v>
      </c>
      <c r="K209" s="32">
        <v>0</v>
      </c>
      <c r="L209" s="32">
        <v>0</v>
      </c>
      <c r="M209" s="32">
        <v>0</v>
      </c>
      <c r="N209" s="32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0</v>
      </c>
      <c r="V209" s="32">
        <v>0</v>
      </c>
      <c r="W209" s="32">
        <v>0</v>
      </c>
      <c r="X209" s="32">
        <f>IFERROR(IF(RIGHT(VLOOKUP($A209,csapatok!$A:$BL,X$271,FALSE),5)="Csere",VLOOKUP(LEFT(VLOOKUP($A209,csapatok!$A:$BL,X$271,FALSE),LEN(VLOOKUP($A209,csapatok!$A:$BL,X$271,FALSE))-6),'csapat-ranglista'!$A:$CC,X$272,FALSE)/8,VLOOKUP(VLOOKUP($A209,csapatok!$A:$BL,X$271,FALSE),'csapat-ranglista'!$A:$CC,X$272,FALSE)/4),0)</f>
        <v>0</v>
      </c>
      <c r="Y209" s="32">
        <f>IFERROR(IF(RIGHT(VLOOKUP($A209,csapatok!$A:$BL,Y$271,FALSE),5)="Csere",VLOOKUP(LEFT(VLOOKUP($A209,csapatok!$A:$BL,Y$271,FALSE),LEN(VLOOKUP($A209,csapatok!$A:$BL,Y$271,FALSE))-6),'csapat-ranglista'!$A:$CC,Y$272,FALSE)/8,VLOOKUP(VLOOKUP($A209,csapatok!$A:$BL,Y$271,FALSE),'csapat-ranglista'!$A:$CC,Y$272,FALSE)/4),0)</f>
        <v>0</v>
      </c>
      <c r="Z209" s="32">
        <f>IFERROR(IF(RIGHT(VLOOKUP($A209,csapatok!$A:$BL,Z$271,FALSE),5)="Csere",VLOOKUP(LEFT(VLOOKUP($A209,csapatok!$A:$BL,Z$271,FALSE),LEN(VLOOKUP($A209,csapatok!$A:$BL,Z$271,FALSE))-6),'csapat-ranglista'!$A:$CC,Z$272,FALSE)/8,VLOOKUP(VLOOKUP($A209,csapatok!$A:$BL,Z$271,FALSE),'csapat-ranglista'!$A:$CC,Z$272,FALSE)/4),0)</f>
        <v>0</v>
      </c>
      <c r="AA209" s="32">
        <f>IFERROR(IF(RIGHT(VLOOKUP($A209,csapatok!$A:$BL,AA$271,FALSE),5)="Csere",VLOOKUP(LEFT(VLOOKUP($A209,csapatok!$A:$BL,AA$271,FALSE),LEN(VLOOKUP($A209,csapatok!$A:$BL,AA$271,FALSE))-6),'csapat-ranglista'!$A:$CC,AA$272,FALSE)/8,VLOOKUP(VLOOKUP($A209,csapatok!$A:$BL,AA$271,FALSE),'csapat-ranglista'!$A:$CC,AA$272,FALSE)/4),0)</f>
        <v>0</v>
      </c>
      <c r="AB209" s="226">
        <f>IFERROR(IF(RIGHT(VLOOKUP($A209,csapatok!$A:$BL,AB$271,FALSE),5)="Csere",VLOOKUP(LEFT(VLOOKUP($A209,csapatok!$A:$BL,AB$271,FALSE),LEN(VLOOKUP($A209,csapatok!$A:$BL,AB$271,FALSE))-6),'csapat-ranglista'!$A:$CC,AB$272,FALSE)/8,VLOOKUP(VLOOKUP($A209,csapatok!$A:$BL,AB$271,FALSE),'csapat-ranglista'!$A:$CC,AB$272,FALSE)/4),0)</f>
        <v>0</v>
      </c>
      <c r="AC209" s="226">
        <f>IFERROR(IF(RIGHT(VLOOKUP($A209,csapatok!$A:$BL,AC$271,FALSE),5)="Csere",VLOOKUP(LEFT(VLOOKUP($A209,csapatok!$A:$BL,AC$271,FALSE),LEN(VLOOKUP($A209,csapatok!$A:$BL,AC$271,FALSE))-6),'csapat-ranglista'!$A:$CC,AC$272,FALSE)/8,VLOOKUP(VLOOKUP($A209,csapatok!$A:$BL,AC$271,FALSE),'csapat-ranglista'!$A:$CC,AC$272,FALSE)/4),0)</f>
        <v>0</v>
      </c>
      <c r="AD209" s="226">
        <f>IFERROR(IF(RIGHT(VLOOKUP($A209,csapatok!$A:$BL,AD$271,FALSE),5)="Csere",VLOOKUP(LEFT(VLOOKUP($A209,csapatok!$A:$BL,AD$271,FALSE),LEN(VLOOKUP($A209,csapatok!$A:$BL,AD$271,FALSE))-6),'csapat-ranglista'!$A:$CC,AD$272,FALSE)/8,VLOOKUP(VLOOKUP($A209,csapatok!$A:$BL,AD$271,FALSE),'csapat-ranglista'!$A:$CC,AD$272,FALSE)/4),0)</f>
        <v>0</v>
      </c>
      <c r="AE209" s="226">
        <f>IFERROR(IF(RIGHT(VLOOKUP($A209,csapatok!$A:$BL,AE$271,FALSE),5)="Csere",VLOOKUP(LEFT(VLOOKUP($A209,csapatok!$A:$BL,AE$271,FALSE),LEN(VLOOKUP($A209,csapatok!$A:$BL,AE$271,FALSE))-6),'csapat-ranglista'!$A:$CC,AE$272,FALSE)/8,VLOOKUP(VLOOKUP($A209,csapatok!$A:$BL,AE$271,FALSE),'csapat-ranglista'!$A:$CC,AE$272,FALSE)/4),0)</f>
        <v>0</v>
      </c>
      <c r="AF209" s="226">
        <f>IFERROR(IF(RIGHT(VLOOKUP($A209,csapatok!$A:$BL,AF$271,FALSE),5)="Csere",VLOOKUP(LEFT(VLOOKUP($A209,csapatok!$A:$BL,AF$271,FALSE),LEN(VLOOKUP($A209,csapatok!$A:$BL,AF$271,FALSE))-6),'csapat-ranglista'!$A:$CC,AF$272,FALSE)/8,VLOOKUP(VLOOKUP($A209,csapatok!$A:$BL,AF$271,FALSE),'csapat-ranglista'!$A:$CC,AF$272,FALSE)/4),0)</f>
        <v>0</v>
      </c>
      <c r="AG209" s="226">
        <f>IFERROR(IF(RIGHT(VLOOKUP($A209,csapatok!$A:$BL,AG$271,FALSE),5)="Csere",VLOOKUP(LEFT(VLOOKUP($A209,csapatok!$A:$BL,AG$271,FALSE),LEN(VLOOKUP($A209,csapatok!$A:$BL,AG$271,FALSE))-6),'csapat-ranglista'!$A:$CC,AG$272,FALSE)/8,VLOOKUP(VLOOKUP($A209,csapatok!$A:$BL,AG$271,FALSE),'csapat-ranglista'!$A:$CC,AG$272,FALSE)/4),0)</f>
        <v>0</v>
      </c>
      <c r="AH209" s="226">
        <f>IFERROR(IF(RIGHT(VLOOKUP($A209,csapatok!$A:$BL,AH$271,FALSE),5)="Csere",VLOOKUP(LEFT(VLOOKUP($A209,csapatok!$A:$BL,AH$271,FALSE),LEN(VLOOKUP($A209,csapatok!$A:$BL,AH$271,FALSE))-6),'csapat-ranglista'!$A:$CC,AH$272,FALSE)/8,VLOOKUP(VLOOKUP($A209,csapatok!$A:$BL,AH$271,FALSE),'csapat-ranglista'!$A:$CC,AH$272,FALSE)/4),0)</f>
        <v>0</v>
      </c>
      <c r="AI209" s="226">
        <f>IFERROR(IF(RIGHT(VLOOKUP($A209,csapatok!$A:$BL,AI$271,FALSE),5)="Csere",VLOOKUP(LEFT(VLOOKUP($A209,csapatok!$A:$BL,AI$271,FALSE),LEN(VLOOKUP($A209,csapatok!$A:$BL,AI$271,FALSE))-6),'csapat-ranglista'!$A:$CC,AI$272,FALSE)/8,VLOOKUP(VLOOKUP($A209,csapatok!$A:$BL,AI$271,FALSE),'csapat-ranglista'!$A:$CC,AI$272,FALSE)/4),0)</f>
        <v>0</v>
      </c>
      <c r="AJ209" s="226">
        <f>IFERROR(IF(RIGHT(VLOOKUP($A209,csapatok!$A:$BL,AJ$271,FALSE),5)="Csere",VLOOKUP(LEFT(VLOOKUP($A209,csapatok!$A:$BL,AJ$271,FALSE),LEN(VLOOKUP($A209,csapatok!$A:$BL,AJ$271,FALSE))-6),'csapat-ranglista'!$A:$CC,AJ$272,FALSE)/8,VLOOKUP(VLOOKUP($A209,csapatok!$A:$BL,AJ$271,FALSE),'csapat-ranglista'!$A:$CC,AJ$272,FALSE)/2),0)</f>
        <v>0</v>
      </c>
      <c r="AK209" s="226">
        <f>IFERROR(IF(RIGHT(VLOOKUP($A209,csapatok!$A:$CN,AK$271,FALSE),5)="Csere",VLOOKUP(LEFT(VLOOKUP($A209,csapatok!$A:$CN,AK$271,FALSE),LEN(VLOOKUP($A209,csapatok!$A:$CN,AK$271,FALSE))-6),'csapat-ranglista'!$A:$CC,AK$272,FALSE)/8,VLOOKUP(VLOOKUP($A209,csapatok!$A:$CN,AK$271,FALSE),'csapat-ranglista'!$A:$CC,AK$272,FALSE)/4),0)</f>
        <v>0</v>
      </c>
      <c r="AL209" s="226">
        <f>IFERROR(IF(RIGHT(VLOOKUP($A209,csapatok!$A:$CN,AL$271,FALSE),5)="Csere",VLOOKUP(LEFT(VLOOKUP($A209,csapatok!$A:$CN,AL$271,FALSE),LEN(VLOOKUP($A209,csapatok!$A:$CN,AL$271,FALSE))-6),'csapat-ranglista'!$A:$CC,AL$272,FALSE)/8,VLOOKUP(VLOOKUP($A209,csapatok!$A:$CN,AL$271,FALSE),'csapat-ranglista'!$A:$CC,AL$272,FALSE)/4),0)</f>
        <v>0</v>
      </c>
      <c r="AM209" s="226">
        <f>IFERROR(IF(RIGHT(VLOOKUP($A209,csapatok!$A:$CN,AM$271,FALSE),5)="Csere",VLOOKUP(LEFT(VLOOKUP($A209,csapatok!$A:$CN,AM$271,FALSE),LEN(VLOOKUP($A209,csapatok!$A:$CN,AM$271,FALSE))-6),'csapat-ranglista'!$A:$CC,AM$272,FALSE)/8,VLOOKUP(VLOOKUP($A209,csapatok!$A:$CN,AM$271,FALSE),'csapat-ranglista'!$A:$CC,AM$272,FALSE)/4),0)</f>
        <v>0</v>
      </c>
      <c r="AN209" s="226">
        <f>IFERROR(IF(RIGHT(VLOOKUP($A209,csapatok!$A:$CN,AN$271,FALSE),5)="Csere",VLOOKUP(LEFT(VLOOKUP($A209,csapatok!$A:$CN,AN$271,FALSE),LEN(VLOOKUP($A209,csapatok!$A:$CN,AN$271,FALSE))-6),'csapat-ranglista'!$A:$CC,AN$272,FALSE)/8,VLOOKUP(VLOOKUP($A209,csapatok!$A:$CN,AN$271,FALSE),'csapat-ranglista'!$A:$CC,AN$272,FALSE)/4),0)</f>
        <v>0</v>
      </c>
      <c r="AO209" s="226">
        <f>IFERROR(IF(RIGHT(VLOOKUP($A209,csapatok!$A:$CN,AO$271,FALSE),5)="Csere",VLOOKUP(LEFT(VLOOKUP($A209,csapatok!$A:$CN,AO$271,FALSE),LEN(VLOOKUP($A209,csapatok!$A:$CN,AO$271,FALSE))-6),'csapat-ranglista'!$A:$CC,AO$272,FALSE)/8,VLOOKUP(VLOOKUP($A209,csapatok!$A:$CN,AO$271,FALSE),'csapat-ranglista'!$A:$CC,AO$272,FALSE)/4),0)</f>
        <v>0</v>
      </c>
      <c r="AP209" s="226">
        <f>IFERROR(IF(RIGHT(VLOOKUP($A209,csapatok!$A:$CN,AP$271,FALSE),5)="Csere",VLOOKUP(LEFT(VLOOKUP($A209,csapatok!$A:$CN,AP$271,FALSE),LEN(VLOOKUP($A209,csapatok!$A:$CN,AP$271,FALSE))-6),'csapat-ranglista'!$A:$CC,AP$272,FALSE)/8,VLOOKUP(VLOOKUP($A209,csapatok!$A:$CN,AP$271,FALSE),'csapat-ranglista'!$A:$CC,AP$272,FALSE)/4),0)</f>
        <v>0</v>
      </c>
      <c r="AQ209" s="226">
        <f>IFERROR(IF(RIGHT(VLOOKUP($A209,csapatok!$A:$CN,AQ$271,FALSE),5)="Csere",VLOOKUP(LEFT(VLOOKUP($A209,csapatok!$A:$CN,AQ$271,FALSE),LEN(VLOOKUP($A209,csapatok!$A:$CN,AQ$271,FALSE))-6),'csapat-ranglista'!$A:$CC,AQ$272,FALSE)/8,VLOOKUP(VLOOKUP($A209,csapatok!$A:$CN,AQ$271,FALSE),'csapat-ranglista'!$A:$CC,AQ$272,FALSE)/4),0)</f>
        <v>0</v>
      </c>
      <c r="AR209" s="226">
        <f>IFERROR(IF(RIGHT(VLOOKUP($A209,csapatok!$A:$CN,AR$271,FALSE),5)="Csere",VLOOKUP(LEFT(VLOOKUP($A209,csapatok!$A:$CN,AR$271,FALSE),LEN(VLOOKUP($A209,csapatok!$A:$CN,AR$271,FALSE))-6),'csapat-ranglista'!$A:$CC,AR$272,FALSE)/8,VLOOKUP(VLOOKUP($A209,csapatok!$A:$CN,AR$271,FALSE),'csapat-ranglista'!$A:$CC,AR$272,FALSE)/4),0)</f>
        <v>0</v>
      </c>
      <c r="AS209" s="226">
        <f>IFERROR(IF(RIGHT(VLOOKUP($A209,csapatok!$A:$CN,AS$271,FALSE),5)="Csere",VLOOKUP(LEFT(VLOOKUP($A209,csapatok!$A:$CN,AS$271,FALSE),LEN(VLOOKUP($A209,csapatok!$A:$CN,AS$271,FALSE))-6),'csapat-ranglista'!$A:$CC,AS$272,FALSE)/8,VLOOKUP(VLOOKUP($A209,csapatok!$A:$CN,AS$271,FALSE),'csapat-ranglista'!$A:$CC,AS$272,FALSE)/4),0)</f>
        <v>0</v>
      </c>
      <c r="AT209" s="226">
        <f>IFERROR(IF(RIGHT(VLOOKUP($A209,csapatok!$A:$CN,AT$271,FALSE),5)="Csere",VLOOKUP(LEFT(VLOOKUP($A209,csapatok!$A:$CN,AT$271,FALSE),LEN(VLOOKUP($A209,csapatok!$A:$CN,AT$271,FALSE))-6),'csapat-ranglista'!$A:$CC,AT$272,FALSE)/8,VLOOKUP(VLOOKUP($A209,csapatok!$A:$CN,AT$271,FALSE),'csapat-ranglista'!$A:$CC,AT$272,FALSE)/4),0)</f>
        <v>0</v>
      </c>
      <c r="AU209" s="226">
        <f>IFERROR(IF(RIGHT(VLOOKUP($A209,csapatok!$A:$CN,AU$271,FALSE),5)="Csere",VLOOKUP(LEFT(VLOOKUP($A209,csapatok!$A:$CN,AU$271,FALSE),LEN(VLOOKUP($A209,csapatok!$A:$CN,AU$271,FALSE))-6),'csapat-ranglista'!$A:$CC,AU$272,FALSE)/8,VLOOKUP(VLOOKUP($A209,csapatok!$A:$CN,AU$271,FALSE),'csapat-ranglista'!$A:$CC,AU$272,FALSE)/4),0)</f>
        <v>0</v>
      </c>
      <c r="AV209" s="226">
        <f>IFERROR(IF(RIGHT(VLOOKUP($A209,csapatok!$A:$CN,AV$271,FALSE),5)="Csere",VLOOKUP(LEFT(VLOOKUP($A209,csapatok!$A:$CN,AV$271,FALSE),LEN(VLOOKUP($A209,csapatok!$A:$CN,AV$271,FALSE))-6),'csapat-ranglista'!$A:$CC,AV$272,FALSE)/8,VLOOKUP(VLOOKUP($A209,csapatok!$A:$CN,AV$271,FALSE),'csapat-ranglista'!$A:$CC,AV$272,FALSE)/4),0)</f>
        <v>0</v>
      </c>
      <c r="AW209" s="226">
        <f>IFERROR(IF(RIGHT(VLOOKUP($A209,csapatok!$A:$CN,AW$271,FALSE),5)="Csere",VLOOKUP(LEFT(VLOOKUP($A209,csapatok!$A:$CN,AW$271,FALSE),LEN(VLOOKUP($A209,csapatok!$A:$CN,AW$271,FALSE))-6),'csapat-ranglista'!$A:$CC,AW$272,FALSE)/8,VLOOKUP(VLOOKUP($A209,csapatok!$A:$CN,AW$271,FALSE),'csapat-ranglista'!$A:$CC,AW$272,FALSE)/4),0)</f>
        <v>0</v>
      </c>
      <c r="AX209" s="226">
        <f>IFERROR(IF(RIGHT(VLOOKUP($A209,csapatok!$A:$CN,AX$271,FALSE),5)="Csere",VLOOKUP(LEFT(VLOOKUP($A209,csapatok!$A:$CN,AX$271,FALSE),LEN(VLOOKUP($A209,csapatok!$A:$CN,AX$271,FALSE))-6),'csapat-ranglista'!$A:$CC,AX$272,FALSE)/8,VLOOKUP(VLOOKUP($A209,csapatok!$A:$CN,AX$271,FALSE),'csapat-ranglista'!$A:$CC,AX$272,FALSE)/4),0)</f>
        <v>0</v>
      </c>
      <c r="AY209" s="226">
        <f>IFERROR(IF(RIGHT(VLOOKUP($A209,csapatok!$A:$GR,AY$271,FALSE),5)="Csere",VLOOKUP(LEFT(VLOOKUP($A209,csapatok!$A:$GR,AY$271,FALSE),LEN(VLOOKUP($A209,csapatok!$A:$GR,AY$271,FALSE))-6),'csapat-ranglista'!$A:$CC,AY$272,FALSE)/8,VLOOKUP(VLOOKUP($A209,csapatok!$A:$GR,AY$271,FALSE),'csapat-ranglista'!$A:$CC,AY$272,FALSE)/4),0)</f>
        <v>0</v>
      </c>
      <c r="AZ209" s="226">
        <f>IFERROR(IF(RIGHT(VLOOKUP($A209,csapatok!$A:$GR,AZ$271,FALSE),5)="Csere",VLOOKUP(LEFT(VLOOKUP($A209,csapatok!$A:$GR,AZ$271,FALSE),LEN(VLOOKUP($A209,csapatok!$A:$GR,AZ$271,FALSE))-6),'csapat-ranglista'!$A:$CC,AZ$272,FALSE)/8,VLOOKUP(VLOOKUP($A209,csapatok!$A:$GR,AZ$271,FALSE),'csapat-ranglista'!$A:$CC,AZ$272,FALSE)/4),0)</f>
        <v>0</v>
      </c>
      <c r="BA209" s="226">
        <f>IFERROR(IF(RIGHT(VLOOKUP($A209,csapatok!$A:$GR,BA$271,FALSE),5)="Csere",VLOOKUP(LEFT(VLOOKUP($A209,csapatok!$A:$GR,BA$271,FALSE),LEN(VLOOKUP($A209,csapatok!$A:$GR,BA$271,FALSE))-6),'csapat-ranglista'!$A:$CC,BA$272,FALSE)/8,VLOOKUP(VLOOKUP($A209,csapatok!$A:$GR,BA$271,FALSE),'csapat-ranglista'!$A:$CC,BA$272,FALSE)/4),0)</f>
        <v>0</v>
      </c>
      <c r="BB209" s="226">
        <f>IFERROR(IF(RIGHT(VLOOKUP($A209,csapatok!$A:$GR,BB$271,FALSE),5)="Csere",VLOOKUP(LEFT(VLOOKUP($A209,csapatok!$A:$GR,BB$271,FALSE),LEN(VLOOKUP($A209,csapatok!$A:$GR,BB$271,FALSE))-6),'csapat-ranglista'!$A:$CC,BB$272,FALSE)/8,VLOOKUP(VLOOKUP($A209,csapatok!$A:$GR,BB$271,FALSE),'csapat-ranglista'!$A:$CC,BB$272,FALSE)/4),0)</f>
        <v>0</v>
      </c>
      <c r="BC209" s="227">
        <f>versenyek!$ES$11*IFERROR(VLOOKUP(VLOOKUP($A209,versenyek!ER:ET,3,FALSE),szabalyok!$A$16:$B$23,2,FALSE)/4,0)</f>
        <v>0</v>
      </c>
      <c r="BD209" s="227">
        <f>versenyek!$EV$11*IFERROR(VLOOKUP(VLOOKUP($A209,versenyek!EU:EW,3,FALSE),szabalyok!$A$16:$B$23,2,FALSE)/4,0)</f>
        <v>0</v>
      </c>
      <c r="BE209" s="226">
        <f>IFERROR(IF(RIGHT(VLOOKUP($A209,csapatok!$A:$GR,BE$271,FALSE),5)="Csere",VLOOKUP(LEFT(VLOOKUP($A209,csapatok!$A:$GR,BE$271,FALSE),LEN(VLOOKUP($A209,csapatok!$A:$GR,BE$271,FALSE))-6),'csapat-ranglista'!$A:$CC,BE$272,FALSE)/8,VLOOKUP(VLOOKUP($A209,csapatok!$A:$GR,BE$271,FALSE),'csapat-ranglista'!$A:$CC,BE$272,FALSE)/4),0)</f>
        <v>0</v>
      </c>
      <c r="BF209" s="226">
        <f>IFERROR(IF(RIGHT(VLOOKUP($A209,csapatok!$A:$GR,BF$271,FALSE),5)="Csere",VLOOKUP(LEFT(VLOOKUP($A209,csapatok!$A:$GR,BF$271,FALSE),LEN(VLOOKUP($A209,csapatok!$A:$GR,BF$271,FALSE))-6),'csapat-ranglista'!$A:$CC,BF$272,FALSE)/8,VLOOKUP(VLOOKUP($A209,csapatok!$A:$GR,BF$271,FALSE),'csapat-ranglista'!$A:$CC,BF$272,FALSE)/4),0)</f>
        <v>0</v>
      </c>
      <c r="BG209" s="226">
        <f>IFERROR(IF(RIGHT(VLOOKUP($A209,csapatok!$A:$GR,BG$271,FALSE),5)="Csere",VLOOKUP(LEFT(VLOOKUP($A209,csapatok!$A:$GR,BG$271,FALSE),LEN(VLOOKUP($A209,csapatok!$A:$GR,BG$271,FALSE))-6),'csapat-ranglista'!$A:$CC,BG$272,FALSE)/8,VLOOKUP(VLOOKUP($A209,csapatok!$A:$GR,BG$271,FALSE),'csapat-ranglista'!$A:$CC,BG$272,FALSE)/4),0)</f>
        <v>0</v>
      </c>
      <c r="BH209" s="226">
        <f>IFERROR(IF(RIGHT(VLOOKUP($A209,csapatok!$A:$GR,BH$271,FALSE),5)="Csere",VLOOKUP(LEFT(VLOOKUP($A209,csapatok!$A:$GR,BH$271,FALSE),LEN(VLOOKUP($A209,csapatok!$A:$GR,BH$271,FALSE))-6),'csapat-ranglista'!$A:$CC,BH$272,FALSE)/8,VLOOKUP(VLOOKUP($A209,csapatok!$A:$GR,BH$271,FALSE),'csapat-ranglista'!$A:$CC,BH$272,FALSE)/4),0)</f>
        <v>0</v>
      </c>
      <c r="BI209" s="226">
        <f>IFERROR(IF(RIGHT(VLOOKUP($A209,csapatok!$A:$GR,BI$271,FALSE),5)="Csere",VLOOKUP(LEFT(VLOOKUP($A209,csapatok!$A:$GR,BI$271,FALSE),LEN(VLOOKUP($A209,csapatok!$A:$GR,BI$271,FALSE))-6),'csapat-ranglista'!$A:$CC,BI$272,FALSE)/8,VLOOKUP(VLOOKUP($A209,csapatok!$A:$GR,BI$271,FALSE),'csapat-ranglista'!$A:$CC,BI$272,FALSE)/4),0)</f>
        <v>0</v>
      </c>
      <c r="BJ209" s="226">
        <f>IFERROR(IF(RIGHT(VLOOKUP($A209,csapatok!$A:$GR,BJ$271,FALSE),5)="Csere",VLOOKUP(LEFT(VLOOKUP($A209,csapatok!$A:$GR,BJ$271,FALSE),LEN(VLOOKUP($A209,csapatok!$A:$GR,BJ$271,FALSE))-6),'csapat-ranglista'!$A:$CC,BJ$272,FALSE)/8,VLOOKUP(VLOOKUP($A209,csapatok!$A:$GR,BJ$271,FALSE),'csapat-ranglista'!$A:$CC,BJ$272,FALSE)/4),0)</f>
        <v>0</v>
      </c>
      <c r="BK209" s="226">
        <f>IFERROR(IF(RIGHT(VLOOKUP($A209,csapatok!$A:$GR,BK$271,FALSE),5)="Csere",VLOOKUP(LEFT(VLOOKUP($A209,csapatok!$A:$GR,BK$271,FALSE),LEN(VLOOKUP($A209,csapatok!$A:$GR,BK$271,FALSE))-6),'csapat-ranglista'!$A:$CC,BK$272,FALSE)/8,VLOOKUP(VLOOKUP($A209,csapatok!$A:$GR,BK$271,FALSE),'csapat-ranglista'!$A:$CC,BK$272,FALSE)/4),0)</f>
        <v>0</v>
      </c>
      <c r="BL209" s="226">
        <f>IFERROR(IF(RIGHT(VLOOKUP($A209,csapatok!$A:$GR,BL$271,FALSE),5)="Csere",VLOOKUP(LEFT(VLOOKUP($A209,csapatok!$A:$GR,BL$271,FALSE),LEN(VLOOKUP($A209,csapatok!$A:$GR,BL$271,FALSE))-6),'csapat-ranglista'!$A:$CC,BL$272,FALSE)/8,VLOOKUP(VLOOKUP($A209,csapatok!$A:$GR,BL$271,FALSE),'csapat-ranglista'!$A:$CC,BL$272,FALSE)/4),0)</f>
        <v>0</v>
      </c>
      <c r="BM209" s="226">
        <f>IFERROR(IF(RIGHT(VLOOKUP($A209,csapatok!$A:$GR,BM$271,FALSE),5)="Csere",VLOOKUP(LEFT(VLOOKUP($A209,csapatok!$A:$GR,BM$271,FALSE),LEN(VLOOKUP($A209,csapatok!$A:$GR,BM$271,FALSE))-6),'csapat-ranglista'!$A:$CC,BM$272,FALSE)/8,VLOOKUP(VLOOKUP($A209,csapatok!$A:$GR,BM$271,FALSE),'csapat-ranglista'!$A:$CC,BM$272,FALSE)/4),0)</f>
        <v>0</v>
      </c>
      <c r="BN209" s="226">
        <f>IFERROR(IF(RIGHT(VLOOKUP($A209,csapatok!$A:$GR,BN$271,FALSE),5)="Csere",VLOOKUP(LEFT(VLOOKUP($A209,csapatok!$A:$GR,BN$271,FALSE),LEN(VLOOKUP($A209,csapatok!$A:$GR,BN$271,FALSE))-6),'csapat-ranglista'!$A:$CC,BN$272,FALSE)/8,VLOOKUP(VLOOKUP($A209,csapatok!$A:$GR,BN$271,FALSE),'csapat-ranglista'!$A:$CC,BN$272,FALSE)/4),0)</f>
        <v>0</v>
      </c>
      <c r="BO209" s="226">
        <f>IFERROR(IF(RIGHT(VLOOKUP($A209,csapatok!$A:$GR,BO$271,FALSE),5)="Csere",VLOOKUP(LEFT(VLOOKUP($A209,csapatok!$A:$GR,BO$271,FALSE),LEN(VLOOKUP($A209,csapatok!$A:$GR,BO$271,FALSE))-6),'csapat-ranglista'!$A:$CC,BO$272,FALSE)/8,VLOOKUP(VLOOKUP($A209,csapatok!$A:$GR,BO$271,FALSE),'csapat-ranglista'!$A:$CC,BO$272,FALSE)/4),0)</f>
        <v>0</v>
      </c>
      <c r="BP209" s="226">
        <f>IFERROR(IF(RIGHT(VLOOKUP($A209,csapatok!$A:$GR,BP$271,FALSE),5)="Csere",VLOOKUP(LEFT(VLOOKUP($A209,csapatok!$A:$GR,BP$271,FALSE),LEN(VLOOKUP($A209,csapatok!$A:$GR,BP$271,FALSE))-6),'csapat-ranglista'!$A:$CC,BP$272,FALSE)/8,VLOOKUP(VLOOKUP($A209,csapatok!$A:$GR,BP$271,FALSE),'csapat-ranglista'!$A:$CC,BP$272,FALSE)/4),0)</f>
        <v>0</v>
      </c>
      <c r="BQ209" s="226">
        <f>IFERROR(IF(RIGHT(VLOOKUP($A209,csapatok!$A:$GR,BQ$271,FALSE),5)="Csere",VLOOKUP(LEFT(VLOOKUP($A209,csapatok!$A:$GR,BQ$271,FALSE),LEN(VLOOKUP($A209,csapatok!$A:$GR,BQ$271,FALSE))-6),'csapat-ranglista'!$A:$CC,BQ$272,FALSE)/8,VLOOKUP(VLOOKUP($A209,csapatok!$A:$GR,BQ$271,FALSE),'csapat-ranglista'!$A:$CC,BQ$272,FALSE)/4),0)</f>
        <v>0</v>
      </c>
      <c r="BR209" s="226">
        <f>IFERROR(IF(RIGHT(VLOOKUP($A209,csapatok!$A:$GR,BR$271,FALSE),5)="Csere",VLOOKUP(LEFT(VLOOKUP($A209,csapatok!$A:$GR,BR$271,FALSE),LEN(VLOOKUP($A209,csapatok!$A:$GR,BR$271,FALSE))-6),'csapat-ranglista'!$A:$CC,BR$272,FALSE)/8,VLOOKUP(VLOOKUP($A209,csapatok!$A:$GR,BR$271,FALSE),'csapat-ranglista'!$A:$CC,BR$272,FALSE)/4),0)</f>
        <v>0</v>
      </c>
      <c r="BS209" s="226">
        <f>IFERROR(IF(RIGHT(VLOOKUP($A209,csapatok!$A:$GR,BS$271,FALSE),5)="Csere",VLOOKUP(LEFT(VLOOKUP($A209,csapatok!$A:$GR,BS$271,FALSE),LEN(VLOOKUP($A209,csapatok!$A:$GR,BS$271,FALSE))-6),'csapat-ranglista'!$A:$CC,BS$272,FALSE)/8,VLOOKUP(VLOOKUP($A209,csapatok!$A:$GR,BS$271,FALSE),'csapat-ranglista'!$A:$CC,BS$272,FALSE)/4),0)</f>
        <v>0</v>
      </c>
      <c r="BT209" s="226">
        <f>IFERROR(IF(RIGHT(VLOOKUP($A209,csapatok!$A:$GR,BT$271,FALSE),5)="Csere",VLOOKUP(LEFT(VLOOKUP($A209,csapatok!$A:$GR,BT$271,FALSE),LEN(VLOOKUP($A209,csapatok!$A:$GR,BT$271,FALSE))-6),'csapat-ranglista'!$A:$CC,BT$272,FALSE)/8,VLOOKUP(VLOOKUP($A209,csapatok!$A:$GR,BT$271,FALSE),'csapat-ranglista'!$A:$CC,BT$272,FALSE)/4),0)</f>
        <v>0</v>
      </c>
      <c r="BU209" s="226">
        <f>IFERROR(IF(RIGHT(VLOOKUP($A209,csapatok!$A:$GR,BU$271,FALSE),5)="Csere",VLOOKUP(LEFT(VLOOKUP($A209,csapatok!$A:$GR,BU$271,FALSE),LEN(VLOOKUP($A209,csapatok!$A:$GR,BU$271,FALSE))-6),'csapat-ranglista'!$A:$CC,BU$272,FALSE)/8,VLOOKUP(VLOOKUP($A209,csapatok!$A:$GR,BU$271,FALSE),'csapat-ranglista'!$A:$CC,BU$272,FALSE)/4),0)</f>
        <v>0</v>
      </c>
      <c r="BV209" s="226">
        <f>IFERROR(IF(RIGHT(VLOOKUP($A209,csapatok!$A:$GR,BV$271,FALSE),5)="Csere",VLOOKUP(LEFT(VLOOKUP($A209,csapatok!$A:$GR,BV$271,FALSE),LEN(VLOOKUP($A209,csapatok!$A:$GR,BV$271,FALSE))-6),'csapat-ranglista'!$A:$CC,BV$272,FALSE)/8,VLOOKUP(VLOOKUP($A209,csapatok!$A:$GR,BV$271,FALSE),'csapat-ranglista'!$A:$CC,BV$272,FALSE)/4),0)</f>
        <v>0</v>
      </c>
      <c r="BW209" s="226">
        <f>IFERROR(IF(RIGHT(VLOOKUP($A209,csapatok!$A:$GR,BW$271,FALSE),5)="Csere",VLOOKUP(LEFT(VLOOKUP($A209,csapatok!$A:$GR,BW$271,FALSE),LEN(VLOOKUP($A209,csapatok!$A:$GR,BW$271,FALSE))-6),'csapat-ranglista'!$A:$CC,BW$272,FALSE)/8,VLOOKUP(VLOOKUP($A209,csapatok!$A:$GR,BW$271,FALSE),'csapat-ranglista'!$A:$CC,BW$272,FALSE)/4),0)</f>
        <v>0</v>
      </c>
      <c r="BX209" s="226">
        <f>IFERROR(IF(RIGHT(VLOOKUP($A209,csapatok!$A:$GR,BX$271,FALSE),5)="Csere",VLOOKUP(LEFT(VLOOKUP($A209,csapatok!$A:$GR,BX$271,FALSE),LEN(VLOOKUP($A209,csapatok!$A:$GR,BX$271,FALSE))-6),'csapat-ranglista'!$A:$CC,BX$272,FALSE)/8,VLOOKUP(VLOOKUP($A209,csapatok!$A:$GR,BX$271,FALSE),'csapat-ranglista'!$A:$CC,BX$272,FALSE)/4),0)</f>
        <v>0</v>
      </c>
      <c r="BY209" s="226">
        <f>IFERROR(IF(RIGHT(VLOOKUP($A209,csapatok!$A:$GR,BY$271,FALSE),5)="Csere",VLOOKUP(LEFT(VLOOKUP($A209,csapatok!$A:$GR,BY$271,FALSE),LEN(VLOOKUP($A209,csapatok!$A:$GR,BY$271,FALSE))-6),'csapat-ranglista'!$A:$CC,BY$272,FALSE)/8,VLOOKUP(VLOOKUP($A209,csapatok!$A:$GR,BY$271,FALSE),'csapat-ranglista'!$A:$CC,BY$272,FALSE)/4),0)</f>
        <v>0</v>
      </c>
      <c r="BZ209" s="226">
        <f>IFERROR(IF(RIGHT(VLOOKUP($A209,csapatok!$A:$GR,BZ$271,FALSE),5)="Csere",VLOOKUP(LEFT(VLOOKUP($A209,csapatok!$A:$GR,BZ$271,FALSE),LEN(VLOOKUP($A209,csapatok!$A:$GR,BZ$271,FALSE))-6),'csapat-ranglista'!$A:$CC,BZ$272,FALSE)/8,VLOOKUP(VLOOKUP($A209,csapatok!$A:$GR,BZ$271,FALSE),'csapat-ranglista'!$A:$CC,BZ$272,FALSE)/4),0)</f>
        <v>0</v>
      </c>
      <c r="CA209" s="226">
        <f>IFERROR(IF(RIGHT(VLOOKUP($A209,csapatok!$A:$GR,CA$271,FALSE),5)="Csere",VLOOKUP(LEFT(VLOOKUP($A209,csapatok!$A:$GR,CA$271,FALSE),LEN(VLOOKUP($A209,csapatok!$A:$GR,CA$271,FALSE))-6),'csapat-ranglista'!$A:$CC,CA$272,FALSE)/8,VLOOKUP(VLOOKUP($A209,csapatok!$A:$GR,CA$271,FALSE),'csapat-ranglista'!$A:$CC,CA$272,FALSE)/4),0)</f>
        <v>0</v>
      </c>
      <c r="CB209" s="226">
        <f>IFERROR(IF(RIGHT(VLOOKUP($A209,csapatok!$A:$GR,CB$271,FALSE),5)="Csere",VLOOKUP(LEFT(VLOOKUP($A209,csapatok!$A:$GR,CB$271,FALSE),LEN(VLOOKUP($A209,csapatok!$A:$GR,CB$271,FALSE))-6),'csapat-ranglista'!$A:$CC,CB$272,FALSE)/8,VLOOKUP(VLOOKUP($A209,csapatok!$A:$GR,CB$271,FALSE),'csapat-ranglista'!$A:$CC,CB$272,FALSE)/4),0)</f>
        <v>0</v>
      </c>
      <c r="CC209" s="226">
        <f>IFERROR(IF(RIGHT(VLOOKUP($A209,csapatok!$A:$GR,CC$271,FALSE),5)="Csere",VLOOKUP(LEFT(VLOOKUP($A209,csapatok!$A:$GR,CC$271,FALSE),LEN(VLOOKUP($A209,csapatok!$A:$GR,CC$271,FALSE))-6),'csapat-ranglista'!$A:$CC,CC$272,FALSE)/8,VLOOKUP(VLOOKUP($A209,csapatok!$A:$GR,CC$271,FALSE),'csapat-ranglista'!$A:$CC,CC$272,FALSE)/4),0)</f>
        <v>0</v>
      </c>
      <c r="CD209" s="226">
        <f>IFERROR(IF(RIGHT(VLOOKUP($A209,csapatok!$A:$GR,CD$271,FALSE),5)="Csere",VLOOKUP(LEFT(VLOOKUP($A209,csapatok!$A:$GR,CD$271,FALSE),LEN(VLOOKUP($A209,csapatok!$A:$GR,CD$271,FALSE))-6),'csapat-ranglista'!$A:$CC,CD$272,FALSE)/8,VLOOKUP(VLOOKUP($A209,csapatok!$A:$GR,CD$271,FALSE),'csapat-ranglista'!$A:$CC,CD$272,FALSE)/4),0)</f>
        <v>0</v>
      </c>
      <c r="CE209" s="226">
        <f>IFERROR(IF(RIGHT(VLOOKUP($A209,csapatok!$A:$GR,CE$271,FALSE),5)="Csere",VLOOKUP(LEFT(VLOOKUP($A209,csapatok!$A:$GR,CE$271,FALSE),LEN(VLOOKUP($A209,csapatok!$A:$GR,CE$271,FALSE))-6),'csapat-ranglista'!$A:$CC,CE$272,FALSE)/8,VLOOKUP(VLOOKUP($A209,csapatok!$A:$GR,CE$271,FALSE),'csapat-ranglista'!$A:$CC,CE$272,FALSE)/4),0)</f>
        <v>0</v>
      </c>
      <c r="CF209" s="226">
        <f>IFERROR(IF(RIGHT(VLOOKUP($A209,csapatok!$A:$GR,CF$271,FALSE),5)="Csere",VLOOKUP(LEFT(VLOOKUP($A209,csapatok!$A:$GR,CF$271,FALSE),LEN(VLOOKUP($A209,csapatok!$A:$GR,CF$271,FALSE))-6),'csapat-ranglista'!$A:$CC,CF$272,FALSE)/8,VLOOKUP(VLOOKUP($A209,csapatok!$A:$GR,CF$271,FALSE),'csapat-ranglista'!$A:$CC,CF$272,FALSE)/4),0)</f>
        <v>0</v>
      </c>
      <c r="CG209" s="226">
        <f>IFERROR(IF(RIGHT(VLOOKUP($A209,csapatok!$A:$GR,CG$271,FALSE),5)="Csere",VLOOKUP(LEFT(VLOOKUP($A209,csapatok!$A:$GR,CG$271,FALSE),LEN(VLOOKUP($A209,csapatok!$A:$GR,CG$271,FALSE))-6),'csapat-ranglista'!$A:$CC,CG$272,FALSE)/8,VLOOKUP(VLOOKUP($A209,csapatok!$A:$GR,CG$271,FALSE),'csapat-ranglista'!$A:$CC,CG$272,FALSE)/4),0)</f>
        <v>0</v>
      </c>
      <c r="CH209" s="226">
        <f>IFERROR(IF(RIGHT(VLOOKUP($A209,csapatok!$A:$GR,CH$271,FALSE),5)="Csere",VLOOKUP(LEFT(VLOOKUP($A209,csapatok!$A:$GR,CH$271,FALSE),LEN(VLOOKUP($A209,csapatok!$A:$GR,CH$271,FALSE))-6),'csapat-ranglista'!$A:$CC,CH$272,FALSE)/8,VLOOKUP(VLOOKUP($A209,csapatok!$A:$GR,CH$271,FALSE),'csapat-ranglista'!$A:$CC,CH$272,FALSE)/4),0)</f>
        <v>0</v>
      </c>
      <c r="CI209" s="226">
        <f>IFERROR(IF(RIGHT(VLOOKUP($A209,csapatok!$A:$GR,CI$271,FALSE),5)="Csere",VLOOKUP(LEFT(VLOOKUP($A209,csapatok!$A:$GR,CI$271,FALSE),LEN(VLOOKUP($A209,csapatok!$A:$GR,CI$271,FALSE))-6),'csapat-ranglista'!$A:$CC,CI$272,FALSE)/8,VLOOKUP(VLOOKUP($A209,csapatok!$A:$GR,CI$271,FALSE),'csapat-ranglista'!$A:$CC,CI$272,FALSE)/4),0)</f>
        <v>0</v>
      </c>
      <c r="CJ209" s="227">
        <f>versenyek!$IQ$11*IFERROR(VLOOKUP(VLOOKUP($A209,versenyek!IP:IR,3,FALSE),szabalyok!$A$16:$B$23,2,FALSE)/4,0)</f>
        <v>0</v>
      </c>
      <c r="CK209" s="227">
        <f>versenyek!$IT$11*IFERROR(VLOOKUP(VLOOKUP($A209,versenyek!IS:IU,3,FALSE),szabalyok!$A$16:$B$23,2,FALSE)/4,0)</f>
        <v>0</v>
      </c>
      <c r="CL209" s="226"/>
      <c r="CM209" s="250">
        <f t="shared" si="9"/>
        <v>0</v>
      </c>
    </row>
    <row r="210" spans="1:91">
      <c r="A210" s="204" t="s">
        <v>26</v>
      </c>
      <c r="B210" s="2">
        <v>27029</v>
      </c>
      <c r="C210" s="133" t="str">
        <f t="shared" si="10"/>
        <v>felnőtt</v>
      </c>
      <c r="D210" s="32" t="s">
        <v>101</v>
      </c>
      <c r="E210" s="47">
        <v>12.5</v>
      </c>
      <c r="F210" s="32">
        <v>0</v>
      </c>
      <c r="G210" s="32">
        <v>0</v>
      </c>
      <c r="H210" s="32">
        <v>0</v>
      </c>
      <c r="I210" s="32">
        <v>0</v>
      </c>
      <c r="J210" s="32">
        <v>0</v>
      </c>
      <c r="K210" s="32">
        <v>0</v>
      </c>
      <c r="L210" s="32">
        <v>0</v>
      </c>
      <c r="M210" s="32">
        <v>0</v>
      </c>
      <c r="N210" s="32">
        <v>0</v>
      </c>
      <c r="O210" s="32">
        <v>5.0805077663804479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2">
        <v>0</v>
      </c>
      <c r="V210" s="32">
        <v>0</v>
      </c>
      <c r="W210" s="32">
        <v>0</v>
      </c>
      <c r="X210" s="32">
        <f>IFERROR(IF(RIGHT(VLOOKUP($A210,csapatok!$A:$BL,X$271,FALSE),5)="Csere",VLOOKUP(LEFT(VLOOKUP($A210,csapatok!$A:$BL,X$271,FALSE),LEN(VLOOKUP($A210,csapatok!$A:$BL,X$271,FALSE))-6),'csapat-ranglista'!$A:$CC,X$272,FALSE)/8,VLOOKUP(VLOOKUP($A210,csapatok!$A:$BL,X$271,FALSE),'csapat-ranglista'!$A:$CC,X$272,FALSE)/4),0)</f>
        <v>0</v>
      </c>
      <c r="Y210" s="32">
        <f>IFERROR(IF(RIGHT(VLOOKUP($A210,csapatok!$A:$BL,Y$271,FALSE),5)="Csere",VLOOKUP(LEFT(VLOOKUP($A210,csapatok!$A:$BL,Y$271,FALSE),LEN(VLOOKUP($A210,csapatok!$A:$BL,Y$271,FALSE))-6),'csapat-ranglista'!$A:$CC,Y$272,FALSE)/8,VLOOKUP(VLOOKUP($A210,csapatok!$A:$BL,Y$271,FALSE),'csapat-ranglista'!$A:$CC,Y$272,FALSE)/4),0)</f>
        <v>0</v>
      </c>
      <c r="Z210" s="32">
        <f>IFERROR(IF(RIGHT(VLOOKUP($A210,csapatok!$A:$BL,Z$271,FALSE),5)="Csere",VLOOKUP(LEFT(VLOOKUP($A210,csapatok!$A:$BL,Z$271,FALSE),LEN(VLOOKUP($A210,csapatok!$A:$BL,Z$271,FALSE))-6),'csapat-ranglista'!$A:$CC,Z$272,FALSE)/8,VLOOKUP(VLOOKUP($A210,csapatok!$A:$BL,Z$271,FALSE),'csapat-ranglista'!$A:$CC,Z$272,FALSE)/4),0)</f>
        <v>0</v>
      </c>
      <c r="AA210" s="32">
        <f>IFERROR(IF(RIGHT(VLOOKUP($A210,csapatok!$A:$BL,AA$271,FALSE),5)="Csere",VLOOKUP(LEFT(VLOOKUP($A210,csapatok!$A:$BL,AA$271,FALSE),LEN(VLOOKUP($A210,csapatok!$A:$BL,AA$271,FALSE))-6),'csapat-ranglista'!$A:$CC,AA$272,FALSE)/8,VLOOKUP(VLOOKUP($A210,csapatok!$A:$BL,AA$271,FALSE),'csapat-ranglista'!$A:$CC,AA$272,FALSE)/4),0)</f>
        <v>0</v>
      </c>
      <c r="AB210" s="226">
        <f>IFERROR(IF(RIGHT(VLOOKUP($A210,csapatok!$A:$BL,AB$271,FALSE),5)="Csere",VLOOKUP(LEFT(VLOOKUP($A210,csapatok!$A:$BL,AB$271,FALSE),LEN(VLOOKUP($A210,csapatok!$A:$BL,AB$271,FALSE))-6),'csapat-ranglista'!$A:$CC,AB$272,FALSE)/8,VLOOKUP(VLOOKUP($A210,csapatok!$A:$BL,AB$271,FALSE),'csapat-ranglista'!$A:$CC,AB$272,FALSE)/4),0)</f>
        <v>0</v>
      </c>
      <c r="AC210" s="226">
        <f>IFERROR(IF(RIGHT(VLOOKUP($A210,csapatok!$A:$BL,AC$271,FALSE),5)="Csere",VLOOKUP(LEFT(VLOOKUP($A210,csapatok!$A:$BL,AC$271,FALSE),LEN(VLOOKUP($A210,csapatok!$A:$BL,AC$271,FALSE))-6),'csapat-ranglista'!$A:$CC,AC$272,FALSE)/8,VLOOKUP(VLOOKUP($A210,csapatok!$A:$BL,AC$271,FALSE),'csapat-ranglista'!$A:$CC,AC$272,FALSE)/4),0)</f>
        <v>0</v>
      </c>
      <c r="AD210" s="226">
        <f>IFERROR(IF(RIGHT(VLOOKUP($A210,csapatok!$A:$BL,AD$271,FALSE),5)="Csere",VLOOKUP(LEFT(VLOOKUP($A210,csapatok!$A:$BL,AD$271,FALSE),LEN(VLOOKUP($A210,csapatok!$A:$BL,AD$271,FALSE))-6),'csapat-ranglista'!$A:$CC,AD$272,FALSE)/8,VLOOKUP(VLOOKUP($A210,csapatok!$A:$BL,AD$271,FALSE),'csapat-ranglista'!$A:$CC,AD$272,FALSE)/4),0)</f>
        <v>0</v>
      </c>
      <c r="AE210" s="226">
        <f>IFERROR(IF(RIGHT(VLOOKUP($A210,csapatok!$A:$BL,AE$271,FALSE),5)="Csere",VLOOKUP(LEFT(VLOOKUP($A210,csapatok!$A:$BL,AE$271,FALSE),LEN(VLOOKUP($A210,csapatok!$A:$BL,AE$271,FALSE))-6),'csapat-ranglista'!$A:$CC,AE$272,FALSE)/8,VLOOKUP(VLOOKUP($A210,csapatok!$A:$BL,AE$271,FALSE),'csapat-ranglista'!$A:$CC,AE$272,FALSE)/4),0)</f>
        <v>0</v>
      </c>
      <c r="AF210" s="226">
        <f>IFERROR(IF(RIGHT(VLOOKUP($A210,csapatok!$A:$BL,AF$271,FALSE),5)="Csere",VLOOKUP(LEFT(VLOOKUP($A210,csapatok!$A:$BL,AF$271,FALSE),LEN(VLOOKUP($A210,csapatok!$A:$BL,AF$271,FALSE))-6),'csapat-ranglista'!$A:$CC,AF$272,FALSE)/8,VLOOKUP(VLOOKUP($A210,csapatok!$A:$BL,AF$271,FALSE),'csapat-ranglista'!$A:$CC,AF$272,FALSE)/4),0)</f>
        <v>0</v>
      </c>
      <c r="AG210" s="226">
        <f>IFERROR(IF(RIGHT(VLOOKUP($A210,csapatok!$A:$BL,AG$271,FALSE),5)="Csere",VLOOKUP(LEFT(VLOOKUP($A210,csapatok!$A:$BL,AG$271,FALSE),LEN(VLOOKUP($A210,csapatok!$A:$BL,AG$271,FALSE))-6),'csapat-ranglista'!$A:$CC,AG$272,FALSE)/8,VLOOKUP(VLOOKUP($A210,csapatok!$A:$BL,AG$271,FALSE),'csapat-ranglista'!$A:$CC,AG$272,FALSE)/4),0)</f>
        <v>0</v>
      </c>
      <c r="AH210" s="226">
        <f>IFERROR(IF(RIGHT(VLOOKUP($A210,csapatok!$A:$BL,AH$271,FALSE),5)="Csere",VLOOKUP(LEFT(VLOOKUP($A210,csapatok!$A:$BL,AH$271,FALSE),LEN(VLOOKUP($A210,csapatok!$A:$BL,AH$271,FALSE))-6),'csapat-ranglista'!$A:$CC,AH$272,FALSE)/8,VLOOKUP(VLOOKUP($A210,csapatok!$A:$BL,AH$271,FALSE),'csapat-ranglista'!$A:$CC,AH$272,FALSE)/4),0)</f>
        <v>0</v>
      </c>
      <c r="AI210" s="226">
        <f>IFERROR(IF(RIGHT(VLOOKUP($A210,csapatok!$A:$BL,AI$271,FALSE),5)="Csere",VLOOKUP(LEFT(VLOOKUP($A210,csapatok!$A:$BL,AI$271,FALSE),LEN(VLOOKUP($A210,csapatok!$A:$BL,AI$271,FALSE))-6),'csapat-ranglista'!$A:$CC,AI$272,FALSE)/8,VLOOKUP(VLOOKUP($A210,csapatok!$A:$BL,AI$271,FALSE),'csapat-ranglista'!$A:$CC,AI$272,FALSE)/4),0)</f>
        <v>0</v>
      </c>
      <c r="AJ210" s="226">
        <f>IFERROR(IF(RIGHT(VLOOKUP($A210,csapatok!$A:$BL,AJ$271,FALSE),5)="Csere",VLOOKUP(LEFT(VLOOKUP($A210,csapatok!$A:$BL,AJ$271,FALSE),LEN(VLOOKUP($A210,csapatok!$A:$BL,AJ$271,FALSE))-6),'csapat-ranglista'!$A:$CC,AJ$272,FALSE)/8,VLOOKUP(VLOOKUP($A210,csapatok!$A:$BL,AJ$271,FALSE),'csapat-ranglista'!$A:$CC,AJ$272,FALSE)/2),0)</f>
        <v>0</v>
      </c>
      <c r="AK210" s="226">
        <f>IFERROR(IF(RIGHT(VLOOKUP($A210,csapatok!$A:$CN,AK$271,FALSE),5)="Csere",VLOOKUP(LEFT(VLOOKUP($A210,csapatok!$A:$CN,AK$271,FALSE),LEN(VLOOKUP($A210,csapatok!$A:$CN,AK$271,FALSE))-6),'csapat-ranglista'!$A:$CC,AK$272,FALSE)/8,VLOOKUP(VLOOKUP($A210,csapatok!$A:$CN,AK$271,FALSE),'csapat-ranglista'!$A:$CC,AK$272,FALSE)/4),0)</f>
        <v>0</v>
      </c>
      <c r="AL210" s="226">
        <f>IFERROR(IF(RIGHT(VLOOKUP($A210,csapatok!$A:$CN,AL$271,FALSE),5)="Csere",VLOOKUP(LEFT(VLOOKUP($A210,csapatok!$A:$CN,AL$271,FALSE),LEN(VLOOKUP($A210,csapatok!$A:$CN,AL$271,FALSE))-6),'csapat-ranglista'!$A:$CC,AL$272,FALSE)/8,VLOOKUP(VLOOKUP($A210,csapatok!$A:$CN,AL$271,FALSE),'csapat-ranglista'!$A:$CC,AL$272,FALSE)/4),0)</f>
        <v>0</v>
      </c>
      <c r="AM210" s="226">
        <f>IFERROR(IF(RIGHT(VLOOKUP($A210,csapatok!$A:$CN,AM$271,FALSE),5)="Csere",VLOOKUP(LEFT(VLOOKUP($A210,csapatok!$A:$CN,AM$271,FALSE),LEN(VLOOKUP($A210,csapatok!$A:$CN,AM$271,FALSE))-6),'csapat-ranglista'!$A:$CC,AM$272,FALSE)/8,VLOOKUP(VLOOKUP($A210,csapatok!$A:$CN,AM$271,FALSE),'csapat-ranglista'!$A:$CC,AM$272,FALSE)/4),0)</f>
        <v>0</v>
      </c>
      <c r="AN210" s="226">
        <f>IFERROR(IF(RIGHT(VLOOKUP($A210,csapatok!$A:$CN,AN$271,FALSE),5)="Csere",VLOOKUP(LEFT(VLOOKUP($A210,csapatok!$A:$CN,AN$271,FALSE),LEN(VLOOKUP($A210,csapatok!$A:$CN,AN$271,FALSE))-6),'csapat-ranglista'!$A:$CC,AN$272,FALSE)/8,VLOOKUP(VLOOKUP($A210,csapatok!$A:$CN,AN$271,FALSE),'csapat-ranglista'!$A:$CC,AN$272,FALSE)/4),0)</f>
        <v>0</v>
      </c>
      <c r="AO210" s="226">
        <f>IFERROR(IF(RIGHT(VLOOKUP($A210,csapatok!$A:$CN,AO$271,FALSE),5)="Csere",VLOOKUP(LEFT(VLOOKUP($A210,csapatok!$A:$CN,AO$271,FALSE),LEN(VLOOKUP($A210,csapatok!$A:$CN,AO$271,FALSE))-6),'csapat-ranglista'!$A:$CC,AO$272,FALSE)/8,VLOOKUP(VLOOKUP($A210,csapatok!$A:$CN,AO$271,FALSE),'csapat-ranglista'!$A:$CC,AO$272,FALSE)/4),0)</f>
        <v>0</v>
      </c>
      <c r="AP210" s="226">
        <f>IFERROR(IF(RIGHT(VLOOKUP($A210,csapatok!$A:$CN,AP$271,FALSE),5)="Csere",VLOOKUP(LEFT(VLOOKUP($A210,csapatok!$A:$CN,AP$271,FALSE),LEN(VLOOKUP($A210,csapatok!$A:$CN,AP$271,FALSE))-6),'csapat-ranglista'!$A:$CC,AP$272,FALSE)/8,VLOOKUP(VLOOKUP($A210,csapatok!$A:$CN,AP$271,FALSE),'csapat-ranglista'!$A:$CC,AP$272,FALSE)/4),0)</f>
        <v>0</v>
      </c>
      <c r="AQ210" s="226">
        <f>IFERROR(IF(RIGHT(VLOOKUP($A210,csapatok!$A:$CN,AQ$271,FALSE),5)="Csere",VLOOKUP(LEFT(VLOOKUP($A210,csapatok!$A:$CN,AQ$271,FALSE),LEN(VLOOKUP($A210,csapatok!$A:$CN,AQ$271,FALSE))-6),'csapat-ranglista'!$A:$CC,AQ$272,FALSE)/8,VLOOKUP(VLOOKUP($A210,csapatok!$A:$CN,AQ$271,FALSE),'csapat-ranglista'!$A:$CC,AQ$272,FALSE)/4),0)</f>
        <v>0</v>
      </c>
      <c r="AR210" s="226">
        <f>IFERROR(IF(RIGHT(VLOOKUP($A210,csapatok!$A:$CN,AR$271,FALSE),5)="Csere",VLOOKUP(LEFT(VLOOKUP($A210,csapatok!$A:$CN,AR$271,FALSE),LEN(VLOOKUP($A210,csapatok!$A:$CN,AR$271,FALSE))-6),'csapat-ranglista'!$A:$CC,AR$272,FALSE)/8,VLOOKUP(VLOOKUP($A210,csapatok!$A:$CN,AR$271,FALSE),'csapat-ranglista'!$A:$CC,AR$272,FALSE)/4),0)</f>
        <v>0</v>
      </c>
      <c r="AS210" s="226">
        <f>IFERROR(IF(RIGHT(VLOOKUP($A210,csapatok!$A:$CN,AS$271,FALSE),5)="Csere",VLOOKUP(LEFT(VLOOKUP($A210,csapatok!$A:$CN,AS$271,FALSE),LEN(VLOOKUP($A210,csapatok!$A:$CN,AS$271,FALSE))-6),'csapat-ranglista'!$A:$CC,AS$272,FALSE)/8,VLOOKUP(VLOOKUP($A210,csapatok!$A:$CN,AS$271,FALSE),'csapat-ranglista'!$A:$CC,AS$272,FALSE)/4),0)</f>
        <v>0</v>
      </c>
      <c r="AT210" s="226">
        <f>IFERROR(IF(RIGHT(VLOOKUP($A210,csapatok!$A:$CN,AT$271,FALSE),5)="Csere",VLOOKUP(LEFT(VLOOKUP($A210,csapatok!$A:$CN,AT$271,FALSE),LEN(VLOOKUP($A210,csapatok!$A:$CN,AT$271,FALSE))-6),'csapat-ranglista'!$A:$CC,AT$272,FALSE)/8,VLOOKUP(VLOOKUP($A210,csapatok!$A:$CN,AT$271,FALSE),'csapat-ranglista'!$A:$CC,AT$272,FALSE)/4),0)</f>
        <v>0</v>
      </c>
      <c r="AU210" s="226">
        <f>IFERROR(IF(RIGHT(VLOOKUP($A210,csapatok!$A:$CN,AU$271,FALSE),5)="Csere",VLOOKUP(LEFT(VLOOKUP($A210,csapatok!$A:$CN,AU$271,FALSE),LEN(VLOOKUP($A210,csapatok!$A:$CN,AU$271,FALSE))-6),'csapat-ranglista'!$A:$CC,AU$272,FALSE)/8,VLOOKUP(VLOOKUP($A210,csapatok!$A:$CN,AU$271,FALSE),'csapat-ranglista'!$A:$CC,AU$272,FALSE)/4),0)</f>
        <v>0</v>
      </c>
      <c r="AV210" s="226">
        <f>IFERROR(IF(RIGHT(VLOOKUP($A210,csapatok!$A:$CN,AV$271,FALSE),5)="Csere",VLOOKUP(LEFT(VLOOKUP($A210,csapatok!$A:$CN,AV$271,FALSE),LEN(VLOOKUP($A210,csapatok!$A:$CN,AV$271,FALSE))-6),'csapat-ranglista'!$A:$CC,AV$272,FALSE)/8,VLOOKUP(VLOOKUP($A210,csapatok!$A:$CN,AV$271,FALSE),'csapat-ranglista'!$A:$CC,AV$272,FALSE)/4),0)</f>
        <v>0</v>
      </c>
      <c r="AW210" s="226">
        <f>IFERROR(IF(RIGHT(VLOOKUP($A210,csapatok!$A:$CN,AW$271,FALSE),5)="Csere",VLOOKUP(LEFT(VLOOKUP($A210,csapatok!$A:$CN,AW$271,FALSE),LEN(VLOOKUP($A210,csapatok!$A:$CN,AW$271,FALSE))-6),'csapat-ranglista'!$A:$CC,AW$272,FALSE)/8,VLOOKUP(VLOOKUP($A210,csapatok!$A:$CN,AW$271,FALSE),'csapat-ranglista'!$A:$CC,AW$272,FALSE)/4),0)</f>
        <v>0</v>
      </c>
      <c r="AX210" s="226">
        <f>IFERROR(IF(RIGHT(VLOOKUP($A210,csapatok!$A:$CN,AX$271,FALSE),5)="Csere",VLOOKUP(LEFT(VLOOKUP($A210,csapatok!$A:$CN,AX$271,FALSE),LEN(VLOOKUP($A210,csapatok!$A:$CN,AX$271,FALSE))-6),'csapat-ranglista'!$A:$CC,AX$272,FALSE)/8,VLOOKUP(VLOOKUP($A210,csapatok!$A:$CN,AX$271,FALSE),'csapat-ranglista'!$A:$CC,AX$272,FALSE)/4),0)</f>
        <v>0</v>
      </c>
      <c r="AY210" s="226">
        <f>IFERROR(IF(RIGHT(VLOOKUP($A210,csapatok!$A:$GR,AY$271,FALSE),5)="Csere",VLOOKUP(LEFT(VLOOKUP($A210,csapatok!$A:$GR,AY$271,FALSE),LEN(VLOOKUP($A210,csapatok!$A:$GR,AY$271,FALSE))-6),'csapat-ranglista'!$A:$CC,AY$272,FALSE)/8,VLOOKUP(VLOOKUP($A210,csapatok!$A:$GR,AY$271,FALSE),'csapat-ranglista'!$A:$CC,AY$272,FALSE)/4),0)</f>
        <v>0</v>
      </c>
      <c r="AZ210" s="226">
        <f>IFERROR(IF(RIGHT(VLOOKUP($A210,csapatok!$A:$GR,AZ$271,FALSE),5)="Csere",VLOOKUP(LEFT(VLOOKUP($A210,csapatok!$A:$GR,AZ$271,FALSE),LEN(VLOOKUP($A210,csapatok!$A:$GR,AZ$271,FALSE))-6),'csapat-ranglista'!$A:$CC,AZ$272,FALSE)/8,VLOOKUP(VLOOKUP($A210,csapatok!$A:$GR,AZ$271,FALSE),'csapat-ranglista'!$A:$CC,AZ$272,FALSE)/4),0)</f>
        <v>0</v>
      </c>
      <c r="BA210" s="226">
        <f>IFERROR(IF(RIGHT(VLOOKUP($A210,csapatok!$A:$GR,BA$271,FALSE),5)="Csere",VLOOKUP(LEFT(VLOOKUP($A210,csapatok!$A:$GR,BA$271,FALSE),LEN(VLOOKUP($A210,csapatok!$A:$GR,BA$271,FALSE))-6),'csapat-ranglista'!$A:$CC,BA$272,FALSE)/8,VLOOKUP(VLOOKUP($A210,csapatok!$A:$GR,BA$271,FALSE),'csapat-ranglista'!$A:$CC,BA$272,FALSE)/4),0)</f>
        <v>0</v>
      </c>
      <c r="BB210" s="226">
        <f>IFERROR(IF(RIGHT(VLOOKUP($A210,csapatok!$A:$GR,BB$271,FALSE),5)="Csere",VLOOKUP(LEFT(VLOOKUP($A210,csapatok!$A:$GR,BB$271,FALSE),LEN(VLOOKUP($A210,csapatok!$A:$GR,BB$271,FALSE))-6),'csapat-ranglista'!$A:$CC,BB$272,FALSE)/8,VLOOKUP(VLOOKUP($A210,csapatok!$A:$GR,BB$271,FALSE),'csapat-ranglista'!$A:$CC,BB$272,FALSE)/4),0)</f>
        <v>0</v>
      </c>
      <c r="BC210" s="227">
        <f>versenyek!$ES$11*IFERROR(VLOOKUP(VLOOKUP($A210,versenyek!ER:ET,3,FALSE),szabalyok!$A$16:$B$23,2,FALSE)/4,0)</f>
        <v>0</v>
      </c>
      <c r="BD210" s="227">
        <f>versenyek!$EV$11*IFERROR(VLOOKUP(VLOOKUP($A210,versenyek!EU:EW,3,FALSE),szabalyok!$A$16:$B$23,2,FALSE)/4,0)</f>
        <v>0</v>
      </c>
      <c r="BE210" s="226">
        <f>IFERROR(IF(RIGHT(VLOOKUP($A210,csapatok!$A:$GR,BE$271,FALSE),5)="Csere",VLOOKUP(LEFT(VLOOKUP($A210,csapatok!$A:$GR,BE$271,FALSE),LEN(VLOOKUP($A210,csapatok!$A:$GR,BE$271,FALSE))-6),'csapat-ranglista'!$A:$CC,BE$272,FALSE)/8,VLOOKUP(VLOOKUP($A210,csapatok!$A:$GR,BE$271,FALSE),'csapat-ranglista'!$A:$CC,BE$272,FALSE)/4),0)</f>
        <v>0</v>
      </c>
      <c r="BF210" s="226">
        <f>IFERROR(IF(RIGHT(VLOOKUP($A210,csapatok!$A:$GR,BF$271,FALSE),5)="Csere",VLOOKUP(LEFT(VLOOKUP($A210,csapatok!$A:$GR,BF$271,FALSE),LEN(VLOOKUP($A210,csapatok!$A:$GR,BF$271,FALSE))-6),'csapat-ranglista'!$A:$CC,BF$272,FALSE)/8,VLOOKUP(VLOOKUP($A210,csapatok!$A:$GR,BF$271,FALSE),'csapat-ranglista'!$A:$CC,BF$272,FALSE)/4),0)</f>
        <v>0</v>
      </c>
      <c r="BG210" s="226">
        <f>IFERROR(IF(RIGHT(VLOOKUP($A210,csapatok!$A:$GR,BG$271,FALSE),5)="Csere",VLOOKUP(LEFT(VLOOKUP($A210,csapatok!$A:$GR,BG$271,FALSE),LEN(VLOOKUP($A210,csapatok!$A:$GR,BG$271,FALSE))-6),'csapat-ranglista'!$A:$CC,BG$272,FALSE)/8,VLOOKUP(VLOOKUP($A210,csapatok!$A:$GR,BG$271,FALSE),'csapat-ranglista'!$A:$CC,BG$272,FALSE)/4),0)</f>
        <v>0</v>
      </c>
      <c r="BH210" s="226">
        <f>IFERROR(IF(RIGHT(VLOOKUP($A210,csapatok!$A:$GR,BH$271,FALSE),5)="Csere",VLOOKUP(LEFT(VLOOKUP($A210,csapatok!$A:$GR,BH$271,FALSE),LEN(VLOOKUP($A210,csapatok!$A:$GR,BH$271,FALSE))-6),'csapat-ranglista'!$A:$CC,BH$272,FALSE)/8,VLOOKUP(VLOOKUP($A210,csapatok!$A:$GR,BH$271,FALSE),'csapat-ranglista'!$A:$CC,BH$272,FALSE)/4),0)</f>
        <v>0</v>
      </c>
      <c r="BI210" s="226">
        <f>IFERROR(IF(RIGHT(VLOOKUP($A210,csapatok!$A:$GR,BI$271,FALSE),5)="Csere",VLOOKUP(LEFT(VLOOKUP($A210,csapatok!$A:$GR,BI$271,FALSE),LEN(VLOOKUP($A210,csapatok!$A:$GR,BI$271,FALSE))-6),'csapat-ranglista'!$A:$CC,BI$272,FALSE)/8,VLOOKUP(VLOOKUP($A210,csapatok!$A:$GR,BI$271,FALSE),'csapat-ranglista'!$A:$CC,BI$272,FALSE)/4),0)</f>
        <v>0</v>
      </c>
      <c r="BJ210" s="226">
        <f>IFERROR(IF(RIGHT(VLOOKUP($A210,csapatok!$A:$GR,BJ$271,FALSE),5)="Csere",VLOOKUP(LEFT(VLOOKUP($A210,csapatok!$A:$GR,BJ$271,FALSE),LEN(VLOOKUP($A210,csapatok!$A:$GR,BJ$271,FALSE))-6),'csapat-ranglista'!$A:$CC,BJ$272,FALSE)/8,VLOOKUP(VLOOKUP($A210,csapatok!$A:$GR,BJ$271,FALSE),'csapat-ranglista'!$A:$CC,BJ$272,FALSE)/4),0)</f>
        <v>0</v>
      </c>
      <c r="BK210" s="226">
        <f>IFERROR(IF(RIGHT(VLOOKUP($A210,csapatok!$A:$GR,BK$271,FALSE),5)="Csere",VLOOKUP(LEFT(VLOOKUP($A210,csapatok!$A:$GR,BK$271,FALSE),LEN(VLOOKUP($A210,csapatok!$A:$GR,BK$271,FALSE))-6),'csapat-ranglista'!$A:$CC,BK$272,FALSE)/8,VLOOKUP(VLOOKUP($A210,csapatok!$A:$GR,BK$271,FALSE),'csapat-ranglista'!$A:$CC,BK$272,FALSE)/4),0)</f>
        <v>0</v>
      </c>
      <c r="BL210" s="226">
        <f>IFERROR(IF(RIGHT(VLOOKUP($A210,csapatok!$A:$GR,BL$271,FALSE),5)="Csere",VLOOKUP(LEFT(VLOOKUP($A210,csapatok!$A:$GR,BL$271,FALSE),LEN(VLOOKUP($A210,csapatok!$A:$GR,BL$271,FALSE))-6),'csapat-ranglista'!$A:$CC,BL$272,FALSE)/8,VLOOKUP(VLOOKUP($A210,csapatok!$A:$GR,BL$271,FALSE),'csapat-ranglista'!$A:$CC,BL$272,FALSE)/4),0)</f>
        <v>0</v>
      </c>
      <c r="BM210" s="226">
        <f>IFERROR(IF(RIGHT(VLOOKUP($A210,csapatok!$A:$GR,BM$271,FALSE),5)="Csere",VLOOKUP(LEFT(VLOOKUP($A210,csapatok!$A:$GR,BM$271,FALSE),LEN(VLOOKUP($A210,csapatok!$A:$GR,BM$271,FALSE))-6),'csapat-ranglista'!$A:$CC,BM$272,FALSE)/8,VLOOKUP(VLOOKUP($A210,csapatok!$A:$GR,BM$271,FALSE),'csapat-ranglista'!$A:$CC,BM$272,FALSE)/4),0)</f>
        <v>0</v>
      </c>
      <c r="BN210" s="226">
        <f>IFERROR(IF(RIGHT(VLOOKUP($A210,csapatok!$A:$GR,BN$271,FALSE),5)="Csere",VLOOKUP(LEFT(VLOOKUP($A210,csapatok!$A:$GR,BN$271,FALSE),LEN(VLOOKUP($A210,csapatok!$A:$GR,BN$271,FALSE))-6),'csapat-ranglista'!$A:$CC,BN$272,FALSE)/8,VLOOKUP(VLOOKUP($A210,csapatok!$A:$GR,BN$271,FALSE),'csapat-ranglista'!$A:$CC,BN$272,FALSE)/4),0)</f>
        <v>0</v>
      </c>
      <c r="BO210" s="226">
        <f>IFERROR(IF(RIGHT(VLOOKUP($A210,csapatok!$A:$GR,BO$271,FALSE),5)="Csere",VLOOKUP(LEFT(VLOOKUP($A210,csapatok!$A:$GR,BO$271,FALSE),LEN(VLOOKUP($A210,csapatok!$A:$GR,BO$271,FALSE))-6),'csapat-ranglista'!$A:$CC,BO$272,FALSE)/8,VLOOKUP(VLOOKUP($A210,csapatok!$A:$GR,BO$271,FALSE),'csapat-ranglista'!$A:$CC,BO$272,FALSE)/4),0)</f>
        <v>0</v>
      </c>
      <c r="BP210" s="226">
        <f>IFERROR(IF(RIGHT(VLOOKUP($A210,csapatok!$A:$GR,BP$271,FALSE),5)="Csere",VLOOKUP(LEFT(VLOOKUP($A210,csapatok!$A:$GR,BP$271,FALSE),LEN(VLOOKUP($A210,csapatok!$A:$GR,BP$271,FALSE))-6),'csapat-ranglista'!$A:$CC,BP$272,FALSE)/8,VLOOKUP(VLOOKUP($A210,csapatok!$A:$GR,BP$271,FALSE),'csapat-ranglista'!$A:$CC,BP$272,FALSE)/4),0)</f>
        <v>0</v>
      </c>
      <c r="BQ210" s="226">
        <f>IFERROR(IF(RIGHT(VLOOKUP($A210,csapatok!$A:$GR,BQ$271,FALSE),5)="Csere",VLOOKUP(LEFT(VLOOKUP($A210,csapatok!$A:$GR,BQ$271,FALSE),LEN(VLOOKUP($A210,csapatok!$A:$GR,BQ$271,FALSE))-6),'csapat-ranglista'!$A:$CC,BQ$272,FALSE)/8,VLOOKUP(VLOOKUP($A210,csapatok!$A:$GR,BQ$271,FALSE),'csapat-ranglista'!$A:$CC,BQ$272,FALSE)/4),0)</f>
        <v>0</v>
      </c>
      <c r="BR210" s="226">
        <f>IFERROR(IF(RIGHT(VLOOKUP($A210,csapatok!$A:$GR,BR$271,FALSE),5)="Csere",VLOOKUP(LEFT(VLOOKUP($A210,csapatok!$A:$GR,BR$271,FALSE),LEN(VLOOKUP($A210,csapatok!$A:$GR,BR$271,FALSE))-6),'csapat-ranglista'!$A:$CC,BR$272,FALSE)/8,VLOOKUP(VLOOKUP($A210,csapatok!$A:$GR,BR$271,FALSE),'csapat-ranglista'!$A:$CC,BR$272,FALSE)/4),0)</f>
        <v>0</v>
      </c>
      <c r="BS210" s="226">
        <f>IFERROR(IF(RIGHT(VLOOKUP($A210,csapatok!$A:$GR,BS$271,FALSE),5)="Csere",VLOOKUP(LEFT(VLOOKUP($A210,csapatok!$A:$GR,BS$271,FALSE),LEN(VLOOKUP($A210,csapatok!$A:$GR,BS$271,FALSE))-6),'csapat-ranglista'!$A:$CC,BS$272,FALSE)/8,VLOOKUP(VLOOKUP($A210,csapatok!$A:$GR,BS$271,FALSE),'csapat-ranglista'!$A:$CC,BS$272,FALSE)/4),0)</f>
        <v>0</v>
      </c>
      <c r="BT210" s="226">
        <f>IFERROR(IF(RIGHT(VLOOKUP($A210,csapatok!$A:$GR,BT$271,FALSE),5)="Csere",VLOOKUP(LEFT(VLOOKUP($A210,csapatok!$A:$GR,BT$271,FALSE),LEN(VLOOKUP($A210,csapatok!$A:$GR,BT$271,FALSE))-6),'csapat-ranglista'!$A:$CC,BT$272,FALSE)/8,VLOOKUP(VLOOKUP($A210,csapatok!$A:$GR,BT$271,FALSE),'csapat-ranglista'!$A:$CC,BT$272,FALSE)/4),0)</f>
        <v>0</v>
      </c>
      <c r="BU210" s="226">
        <f>IFERROR(IF(RIGHT(VLOOKUP($A210,csapatok!$A:$GR,BU$271,FALSE),5)="Csere",VLOOKUP(LEFT(VLOOKUP($A210,csapatok!$A:$GR,BU$271,FALSE),LEN(VLOOKUP($A210,csapatok!$A:$GR,BU$271,FALSE))-6),'csapat-ranglista'!$A:$CC,BU$272,FALSE)/8,VLOOKUP(VLOOKUP($A210,csapatok!$A:$GR,BU$271,FALSE),'csapat-ranglista'!$A:$CC,BU$272,FALSE)/4),0)</f>
        <v>0</v>
      </c>
      <c r="BV210" s="226">
        <f>IFERROR(IF(RIGHT(VLOOKUP($A210,csapatok!$A:$GR,BV$271,FALSE),5)="Csere",VLOOKUP(LEFT(VLOOKUP($A210,csapatok!$A:$GR,BV$271,FALSE),LEN(VLOOKUP($A210,csapatok!$A:$GR,BV$271,FALSE))-6),'csapat-ranglista'!$A:$CC,BV$272,FALSE)/8,VLOOKUP(VLOOKUP($A210,csapatok!$A:$GR,BV$271,FALSE),'csapat-ranglista'!$A:$CC,BV$272,FALSE)/4),0)</f>
        <v>0</v>
      </c>
      <c r="BW210" s="226">
        <f>IFERROR(IF(RIGHT(VLOOKUP($A210,csapatok!$A:$GR,BW$271,FALSE),5)="Csere",VLOOKUP(LEFT(VLOOKUP($A210,csapatok!$A:$GR,BW$271,FALSE),LEN(VLOOKUP($A210,csapatok!$A:$GR,BW$271,FALSE))-6),'csapat-ranglista'!$A:$CC,BW$272,FALSE)/8,VLOOKUP(VLOOKUP($A210,csapatok!$A:$GR,BW$271,FALSE),'csapat-ranglista'!$A:$CC,BW$272,FALSE)/4),0)</f>
        <v>0</v>
      </c>
      <c r="BX210" s="226">
        <f>IFERROR(IF(RIGHT(VLOOKUP($A210,csapatok!$A:$GR,BX$271,FALSE),5)="Csere",VLOOKUP(LEFT(VLOOKUP($A210,csapatok!$A:$GR,BX$271,FALSE),LEN(VLOOKUP($A210,csapatok!$A:$GR,BX$271,FALSE))-6),'csapat-ranglista'!$A:$CC,BX$272,FALSE)/8,VLOOKUP(VLOOKUP($A210,csapatok!$A:$GR,BX$271,FALSE),'csapat-ranglista'!$A:$CC,BX$272,FALSE)/4),0)</f>
        <v>0</v>
      </c>
      <c r="BY210" s="226">
        <f>IFERROR(IF(RIGHT(VLOOKUP($A210,csapatok!$A:$GR,BY$271,FALSE),5)="Csere",VLOOKUP(LEFT(VLOOKUP($A210,csapatok!$A:$GR,BY$271,FALSE),LEN(VLOOKUP($A210,csapatok!$A:$GR,BY$271,FALSE))-6),'csapat-ranglista'!$A:$CC,BY$272,FALSE)/8,VLOOKUP(VLOOKUP($A210,csapatok!$A:$GR,BY$271,FALSE),'csapat-ranglista'!$A:$CC,BY$272,FALSE)/4),0)</f>
        <v>0</v>
      </c>
      <c r="BZ210" s="226">
        <f>IFERROR(IF(RIGHT(VLOOKUP($A210,csapatok!$A:$GR,BZ$271,FALSE),5)="Csere",VLOOKUP(LEFT(VLOOKUP($A210,csapatok!$A:$GR,BZ$271,FALSE),LEN(VLOOKUP($A210,csapatok!$A:$GR,BZ$271,FALSE))-6),'csapat-ranglista'!$A:$CC,BZ$272,FALSE)/8,VLOOKUP(VLOOKUP($A210,csapatok!$A:$GR,BZ$271,FALSE),'csapat-ranglista'!$A:$CC,BZ$272,FALSE)/4),0)</f>
        <v>0</v>
      </c>
      <c r="CA210" s="226">
        <f>IFERROR(IF(RIGHT(VLOOKUP($A210,csapatok!$A:$GR,CA$271,FALSE),5)="Csere",VLOOKUP(LEFT(VLOOKUP($A210,csapatok!$A:$GR,CA$271,FALSE),LEN(VLOOKUP($A210,csapatok!$A:$GR,CA$271,FALSE))-6),'csapat-ranglista'!$A:$CC,CA$272,FALSE)/8,VLOOKUP(VLOOKUP($A210,csapatok!$A:$GR,CA$271,FALSE),'csapat-ranglista'!$A:$CC,CA$272,FALSE)/4),0)</f>
        <v>0</v>
      </c>
      <c r="CB210" s="226">
        <f>IFERROR(IF(RIGHT(VLOOKUP($A210,csapatok!$A:$GR,CB$271,FALSE),5)="Csere",VLOOKUP(LEFT(VLOOKUP($A210,csapatok!$A:$GR,CB$271,FALSE),LEN(VLOOKUP($A210,csapatok!$A:$GR,CB$271,FALSE))-6),'csapat-ranglista'!$A:$CC,CB$272,FALSE)/8,VLOOKUP(VLOOKUP($A210,csapatok!$A:$GR,CB$271,FALSE),'csapat-ranglista'!$A:$CC,CB$272,FALSE)/4),0)</f>
        <v>0</v>
      </c>
      <c r="CC210" s="226">
        <f>IFERROR(IF(RIGHT(VLOOKUP($A210,csapatok!$A:$GR,CC$271,FALSE),5)="Csere",VLOOKUP(LEFT(VLOOKUP($A210,csapatok!$A:$GR,CC$271,FALSE),LEN(VLOOKUP($A210,csapatok!$A:$GR,CC$271,FALSE))-6),'csapat-ranglista'!$A:$CC,CC$272,FALSE)/8,VLOOKUP(VLOOKUP($A210,csapatok!$A:$GR,CC$271,FALSE),'csapat-ranglista'!$A:$CC,CC$272,FALSE)/4),0)</f>
        <v>0</v>
      </c>
      <c r="CD210" s="226">
        <f>IFERROR(IF(RIGHT(VLOOKUP($A210,csapatok!$A:$GR,CD$271,FALSE),5)="Csere",VLOOKUP(LEFT(VLOOKUP($A210,csapatok!$A:$GR,CD$271,FALSE),LEN(VLOOKUP($A210,csapatok!$A:$GR,CD$271,FALSE))-6),'csapat-ranglista'!$A:$CC,CD$272,FALSE)/8,VLOOKUP(VLOOKUP($A210,csapatok!$A:$GR,CD$271,FALSE),'csapat-ranglista'!$A:$CC,CD$272,FALSE)/4),0)</f>
        <v>0</v>
      </c>
      <c r="CE210" s="226">
        <f>IFERROR(IF(RIGHT(VLOOKUP($A210,csapatok!$A:$GR,CE$271,FALSE),5)="Csere",VLOOKUP(LEFT(VLOOKUP($A210,csapatok!$A:$GR,CE$271,FALSE),LEN(VLOOKUP($A210,csapatok!$A:$GR,CE$271,FALSE))-6),'csapat-ranglista'!$A:$CC,CE$272,FALSE)/8,VLOOKUP(VLOOKUP($A210,csapatok!$A:$GR,CE$271,FALSE),'csapat-ranglista'!$A:$CC,CE$272,FALSE)/4),0)</f>
        <v>0</v>
      </c>
      <c r="CF210" s="226">
        <f>IFERROR(IF(RIGHT(VLOOKUP($A210,csapatok!$A:$GR,CF$271,FALSE),5)="Csere",VLOOKUP(LEFT(VLOOKUP($A210,csapatok!$A:$GR,CF$271,FALSE),LEN(VLOOKUP($A210,csapatok!$A:$GR,CF$271,FALSE))-6),'csapat-ranglista'!$A:$CC,CF$272,FALSE)/8,VLOOKUP(VLOOKUP($A210,csapatok!$A:$GR,CF$271,FALSE),'csapat-ranglista'!$A:$CC,CF$272,FALSE)/4),0)</f>
        <v>0</v>
      </c>
      <c r="CG210" s="226">
        <f>IFERROR(IF(RIGHT(VLOOKUP($A210,csapatok!$A:$GR,CG$271,FALSE),5)="Csere",VLOOKUP(LEFT(VLOOKUP($A210,csapatok!$A:$GR,CG$271,FALSE),LEN(VLOOKUP($A210,csapatok!$A:$GR,CG$271,FALSE))-6),'csapat-ranglista'!$A:$CC,CG$272,FALSE)/8,VLOOKUP(VLOOKUP($A210,csapatok!$A:$GR,CG$271,FALSE),'csapat-ranglista'!$A:$CC,CG$272,FALSE)/4),0)</f>
        <v>0</v>
      </c>
      <c r="CH210" s="226">
        <f>IFERROR(IF(RIGHT(VLOOKUP($A210,csapatok!$A:$GR,CH$271,FALSE),5)="Csere",VLOOKUP(LEFT(VLOOKUP($A210,csapatok!$A:$GR,CH$271,FALSE),LEN(VLOOKUP($A210,csapatok!$A:$GR,CH$271,FALSE))-6),'csapat-ranglista'!$A:$CC,CH$272,FALSE)/8,VLOOKUP(VLOOKUP($A210,csapatok!$A:$GR,CH$271,FALSE),'csapat-ranglista'!$A:$CC,CH$272,FALSE)/4),0)</f>
        <v>0</v>
      </c>
      <c r="CI210" s="226">
        <f>IFERROR(IF(RIGHT(VLOOKUP($A210,csapatok!$A:$GR,CI$271,FALSE),5)="Csere",VLOOKUP(LEFT(VLOOKUP($A210,csapatok!$A:$GR,CI$271,FALSE),LEN(VLOOKUP($A210,csapatok!$A:$GR,CI$271,FALSE))-6),'csapat-ranglista'!$A:$CC,CI$272,FALSE)/8,VLOOKUP(VLOOKUP($A210,csapatok!$A:$GR,CI$271,FALSE),'csapat-ranglista'!$A:$CC,CI$272,FALSE)/4),0)</f>
        <v>0</v>
      </c>
      <c r="CJ210" s="227">
        <f>versenyek!$IQ$11*IFERROR(VLOOKUP(VLOOKUP($A210,versenyek!IP:IR,3,FALSE),szabalyok!$A$16:$B$23,2,FALSE)/4,0)</f>
        <v>0</v>
      </c>
      <c r="CK210" s="227">
        <f>versenyek!$IT$11*IFERROR(VLOOKUP(VLOOKUP($A210,versenyek!IS:IU,3,FALSE),szabalyok!$A$16:$B$23,2,FALSE)/4,0)</f>
        <v>0</v>
      </c>
      <c r="CL210" s="226"/>
      <c r="CM210" s="250">
        <f t="shared" si="9"/>
        <v>0</v>
      </c>
    </row>
    <row r="211" spans="1:91">
      <c r="A211" s="204" t="s">
        <v>158</v>
      </c>
      <c r="B211" s="133">
        <v>25899</v>
      </c>
      <c r="C211" s="133" t="str">
        <f t="shared" si="10"/>
        <v>felnőtt</v>
      </c>
      <c r="D211" s="32" t="s">
        <v>101</v>
      </c>
      <c r="E211" s="47">
        <v>0</v>
      </c>
      <c r="F211" s="32">
        <v>0</v>
      </c>
      <c r="G211" s="32">
        <v>0</v>
      </c>
      <c r="H211" s="32">
        <v>0</v>
      </c>
      <c r="I211" s="32">
        <v>0</v>
      </c>
      <c r="J211" s="32">
        <v>0</v>
      </c>
      <c r="K211" s="32">
        <v>0</v>
      </c>
      <c r="L211" s="32">
        <v>0</v>
      </c>
      <c r="M211" s="32">
        <v>0.81833873328174578</v>
      </c>
      <c r="N211" s="32">
        <v>0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f>IFERROR(IF(RIGHT(VLOOKUP($A211,csapatok!$A:$BL,X$271,FALSE),5)="Csere",VLOOKUP(LEFT(VLOOKUP($A211,csapatok!$A:$BL,X$271,FALSE),LEN(VLOOKUP($A211,csapatok!$A:$BL,X$271,FALSE))-6),'csapat-ranglista'!$A:$CC,X$272,FALSE)/8,VLOOKUP(VLOOKUP($A211,csapatok!$A:$BL,X$271,FALSE),'csapat-ranglista'!$A:$CC,X$272,FALSE)/4),0)</f>
        <v>0</v>
      </c>
      <c r="Y211" s="32">
        <f>IFERROR(IF(RIGHT(VLOOKUP($A211,csapatok!$A:$BL,Y$271,FALSE),5)="Csere",VLOOKUP(LEFT(VLOOKUP($A211,csapatok!$A:$BL,Y$271,FALSE),LEN(VLOOKUP($A211,csapatok!$A:$BL,Y$271,FALSE))-6),'csapat-ranglista'!$A:$CC,Y$272,FALSE)/8,VLOOKUP(VLOOKUP($A211,csapatok!$A:$BL,Y$271,FALSE),'csapat-ranglista'!$A:$CC,Y$272,FALSE)/4),0)</f>
        <v>0</v>
      </c>
      <c r="Z211" s="32">
        <f>IFERROR(IF(RIGHT(VLOOKUP($A211,csapatok!$A:$BL,Z$271,FALSE),5)="Csere",VLOOKUP(LEFT(VLOOKUP($A211,csapatok!$A:$BL,Z$271,FALSE),LEN(VLOOKUP($A211,csapatok!$A:$BL,Z$271,FALSE))-6),'csapat-ranglista'!$A:$CC,Z$272,FALSE)/8,VLOOKUP(VLOOKUP($A211,csapatok!$A:$BL,Z$271,FALSE),'csapat-ranglista'!$A:$CC,Z$272,FALSE)/4),0)</f>
        <v>0</v>
      </c>
      <c r="AA211" s="32">
        <f>IFERROR(IF(RIGHT(VLOOKUP($A211,csapatok!$A:$BL,AA$271,FALSE),5)="Csere",VLOOKUP(LEFT(VLOOKUP($A211,csapatok!$A:$BL,AA$271,FALSE),LEN(VLOOKUP($A211,csapatok!$A:$BL,AA$271,FALSE))-6),'csapat-ranglista'!$A:$CC,AA$272,FALSE)/8,VLOOKUP(VLOOKUP($A211,csapatok!$A:$BL,AA$271,FALSE),'csapat-ranglista'!$A:$CC,AA$272,FALSE)/4),0)</f>
        <v>0</v>
      </c>
      <c r="AB211" s="226">
        <f>IFERROR(IF(RIGHT(VLOOKUP($A211,csapatok!$A:$BL,AB$271,FALSE),5)="Csere",VLOOKUP(LEFT(VLOOKUP($A211,csapatok!$A:$BL,AB$271,FALSE),LEN(VLOOKUP($A211,csapatok!$A:$BL,AB$271,FALSE))-6),'csapat-ranglista'!$A:$CC,AB$272,FALSE)/8,VLOOKUP(VLOOKUP($A211,csapatok!$A:$BL,AB$271,FALSE),'csapat-ranglista'!$A:$CC,AB$272,FALSE)/4),0)</f>
        <v>0</v>
      </c>
      <c r="AC211" s="226">
        <f>IFERROR(IF(RIGHT(VLOOKUP($A211,csapatok!$A:$BL,AC$271,FALSE),5)="Csere",VLOOKUP(LEFT(VLOOKUP($A211,csapatok!$A:$BL,AC$271,FALSE),LEN(VLOOKUP($A211,csapatok!$A:$BL,AC$271,FALSE))-6),'csapat-ranglista'!$A:$CC,AC$272,FALSE)/8,VLOOKUP(VLOOKUP($A211,csapatok!$A:$BL,AC$271,FALSE),'csapat-ranglista'!$A:$CC,AC$272,FALSE)/4),0)</f>
        <v>0</v>
      </c>
      <c r="AD211" s="226">
        <f>IFERROR(IF(RIGHT(VLOOKUP($A211,csapatok!$A:$BL,AD$271,FALSE),5)="Csere",VLOOKUP(LEFT(VLOOKUP($A211,csapatok!$A:$BL,AD$271,FALSE),LEN(VLOOKUP($A211,csapatok!$A:$BL,AD$271,FALSE))-6),'csapat-ranglista'!$A:$CC,AD$272,FALSE)/8,VLOOKUP(VLOOKUP($A211,csapatok!$A:$BL,AD$271,FALSE),'csapat-ranglista'!$A:$CC,AD$272,FALSE)/4),0)</f>
        <v>0</v>
      </c>
      <c r="AE211" s="226">
        <f>IFERROR(IF(RIGHT(VLOOKUP($A211,csapatok!$A:$BL,AE$271,FALSE),5)="Csere",VLOOKUP(LEFT(VLOOKUP($A211,csapatok!$A:$BL,AE$271,FALSE),LEN(VLOOKUP($A211,csapatok!$A:$BL,AE$271,FALSE))-6),'csapat-ranglista'!$A:$CC,AE$272,FALSE)/8,VLOOKUP(VLOOKUP($A211,csapatok!$A:$BL,AE$271,FALSE),'csapat-ranglista'!$A:$CC,AE$272,FALSE)/4),0)</f>
        <v>0</v>
      </c>
      <c r="AF211" s="226">
        <f>IFERROR(IF(RIGHT(VLOOKUP($A211,csapatok!$A:$BL,AF$271,FALSE),5)="Csere",VLOOKUP(LEFT(VLOOKUP($A211,csapatok!$A:$BL,AF$271,FALSE),LEN(VLOOKUP($A211,csapatok!$A:$BL,AF$271,FALSE))-6),'csapat-ranglista'!$A:$CC,AF$272,FALSE)/8,VLOOKUP(VLOOKUP($A211,csapatok!$A:$BL,AF$271,FALSE),'csapat-ranglista'!$A:$CC,AF$272,FALSE)/4),0)</f>
        <v>0</v>
      </c>
      <c r="AG211" s="226">
        <f>IFERROR(IF(RIGHT(VLOOKUP($A211,csapatok!$A:$BL,AG$271,FALSE),5)="Csere",VLOOKUP(LEFT(VLOOKUP($A211,csapatok!$A:$BL,AG$271,FALSE),LEN(VLOOKUP($A211,csapatok!$A:$BL,AG$271,FALSE))-6),'csapat-ranglista'!$A:$CC,AG$272,FALSE)/8,VLOOKUP(VLOOKUP($A211,csapatok!$A:$BL,AG$271,FALSE),'csapat-ranglista'!$A:$CC,AG$272,FALSE)/4),0)</f>
        <v>0</v>
      </c>
      <c r="AH211" s="226">
        <f>IFERROR(IF(RIGHT(VLOOKUP($A211,csapatok!$A:$BL,AH$271,FALSE),5)="Csere",VLOOKUP(LEFT(VLOOKUP($A211,csapatok!$A:$BL,AH$271,FALSE),LEN(VLOOKUP($A211,csapatok!$A:$BL,AH$271,FALSE))-6),'csapat-ranglista'!$A:$CC,AH$272,FALSE)/8,VLOOKUP(VLOOKUP($A211,csapatok!$A:$BL,AH$271,FALSE),'csapat-ranglista'!$A:$CC,AH$272,FALSE)/4),0)</f>
        <v>0</v>
      </c>
      <c r="AI211" s="226">
        <f>IFERROR(IF(RIGHT(VLOOKUP($A211,csapatok!$A:$BL,AI$271,FALSE),5)="Csere",VLOOKUP(LEFT(VLOOKUP($A211,csapatok!$A:$BL,AI$271,FALSE),LEN(VLOOKUP($A211,csapatok!$A:$BL,AI$271,FALSE))-6),'csapat-ranglista'!$A:$CC,AI$272,FALSE)/8,VLOOKUP(VLOOKUP($A211,csapatok!$A:$BL,AI$271,FALSE),'csapat-ranglista'!$A:$CC,AI$272,FALSE)/4),0)</f>
        <v>0</v>
      </c>
      <c r="AJ211" s="226">
        <f>IFERROR(IF(RIGHT(VLOOKUP($A211,csapatok!$A:$BL,AJ$271,FALSE),5)="Csere",VLOOKUP(LEFT(VLOOKUP($A211,csapatok!$A:$BL,AJ$271,FALSE),LEN(VLOOKUP($A211,csapatok!$A:$BL,AJ$271,FALSE))-6),'csapat-ranglista'!$A:$CC,AJ$272,FALSE)/8,VLOOKUP(VLOOKUP($A211,csapatok!$A:$BL,AJ$271,FALSE),'csapat-ranglista'!$A:$CC,AJ$272,FALSE)/2),0)</f>
        <v>0</v>
      </c>
      <c r="AK211" s="226">
        <f>IFERROR(IF(RIGHT(VLOOKUP($A211,csapatok!$A:$CN,AK$271,FALSE),5)="Csere",VLOOKUP(LEFT(VLOOKUP($A211,csapatok!$A:$CN,AK$271,FALSE),LEN(VLOOKUP($A211,csapatok!$A:$CN,AK$271,FALSE))-6),'csapat-ranglista'!$A:$CC,AK$272,FALSE)/8,VLOOKUP(VLOOKUP($A211,csapatok!$A:$CN,AK$271,FALSE),'csapat-ranglista'!$A:$CC,AK$272,FALSE)/4),0)</f>
        <v>0</v>
      </c>
      <c r="AL211" s="226">
        <f>IFERROR(IF(RIGHT(VLOOKUP($A211,csapatok!$A:$CN,AL$271,FALSE),5)="Csere",VLOOKUP(LEFT(VLOOKUP($A211,csapatok!$A:$CN,AL$271,FALSE),LEN(VLOOKUP($A211,csapatok!$A:$CN,AL$271,FALSE))-6),'csapat-ranglista'!$A:$CC,AL$272,FALSE)/8,VLOOKUP(VLOOKUP($A211,csapatok!$A:$CN,AL$271,FALSE),'csapat-ranglista'!$A:$CC,AL$272,FALSE)/4),0)</f>
        <v>0</v>
      </c>
      <c r="AM211" s="226">
        <f>IFERROR(IF(RIGHT(VLOOKUP($A211,csapatok!$A:$CN,AM$271,FALSE),5)="Csere",VLOOKUP(LEFT(VLOOKUP($A211,csapatok!$A:$CN,AM$271,FALSE),LEN(VLOOKUP($A211,csapatok!$A:$CN,AM$271,FALSE))-6),'csapat-ranglista'!$A:$CC,AM$272,FALSE)/8,VLOOKUP(VLOOKUP($A211,csapatok!$A:$CN,AM$271,FALSE),'csapat-ranglista'!$A:$CC,AM$272,FALSE)/4),0)</f>
        <v>0</v>
      </c>
      <c r="AN211" s="226">
        <f>IFERROR(IF(RIGHT(VLOOKUP($A211,csapatok!$A:$CN,AN$271,FALSE),5)="Csere",VLOOKUP(LEFT(VLOOKUP($A211,csapatok!$A:$CN,AN$271,FALSE),LEN(VLOOKUP($A211,csapatok!$A:$CN,AN$271,FALSE))-6),'csapat-ranglista'!$A:$CC,AN$272,FALSE)/8,VLOOKUP(VLOOKUP($A211,csapatok!$A:$CN,AN$271,FALSE),'csapat-ranglista'!$A:$CC,AN$272,FALSE)/4),0)</f>
        <v>0</v>
      </c>
      <c r="AO211" s="226">
        <f>IFERROR(IF(RIGHT(VLOOKUP($A211,csapatok!$A:$CN,AO$271,FALSE),5)="Csere",VLOOKUP(LEFT(VLOOKUP($A211,csapatok!$A:$CN,AO$271,FALSE),LEN(VLOOKUP($A211,csapatok!$A:$CN,AO$271,FALSE))-6),'csapat-ranglista'!$A:$CC,AO$272,FALSE)/8,VLOOKUP(VLOOKUP($A211,csapatok!$A:$CN,AO$271,FALSE),'csapat-ranglista'!$A:$CC,AO$272,FALSE)/4),0)</f>
        <v>0</v>
      </c>
      <c r="AP211" s="226">
        <f>IFERROR(IF(RIGHT(VLOOKUP($A211,csapatok!$A:$CN,AP$271,FALSE),5)="Csere",VLOOKUP(LEFT(VLOOKUP($A211,csapatok!$A:$CN,AP$271,FALSE),LEN(VLOOKUP($A211,csapatok!$A:$CN,AP$271,FALSE))-6),'csapat-ranglista'!$A:$CC,AP$272,FALSE)/8,VLOOKUP(VLOOKUP($A211,csapatok!$A:$CN,AP$271,FALSE),'csapat-ranglista'!$A:$CC,AP$272,FALSE)/4),0)</f>
        <v>0</v>
      </c>
      <c r="AQ211" s="226">
        <f>IFERROR(IF(RIGHT(VLOOKUP($A211,csapatok!$A:$CN,AQ$271,FALSE),5)="Csere",VLOOKUP(LEFT(VLOOKUP($A211,csapatok!$A:$CN,AQ$271,FALSE),LEN(VLOOKUP($A211,csapatok!$A:$CN,AQ$271,FALSE))-6),'csapat-ranglista'!$A:$CC,AQ$272,FALSE)/8,VLOOKUP(VLOOKUP($A211,csapatok!$A:$CN,AQ$271,FALSE),'csapat-ranglista'!$A:$CC,AQ$272,FALSE)/4),0)</f>
        <v>0</v>
      </c>
      <c r="AR211" s="226">
        <f>IFERROR(IF(RIGHT(VLOOKUP($A211,csapatok!$A:$CN,AR$271,FALSE),5)="Csere",VLOOKUP(LEFT(VLOOKUP($A211,csapatok!$A:$CN,AR$271,FALSE),LEN(VLOOKUP($A211,csapatok!$A:$CN,AR$271,FALSE))-6),'csapat-ranglista'!$A:$CC,AR$272,FALSE)/8,VLOOKUP(VLOOKUP($A211,csapatok!$A:$CN,AR$271,FALSE),'csapat-ranglista'!$A:$CC,AR$272,FALSE)/4),0)</f>
        <v>0</v>
      </c>
      <c r="AS211" s="226">
        <f>IFERROR(IF(RIGHT(VLOOKUP($A211,csapatok!$A:$CN,AS$271,FALSE),5)="Csere",VLOOKUP(LEFT(VLOOKUP($A211,csapatok!$A:$CN,AS$271,FALSE),LEN(VLOOKUP($A211,csapatok!$A:$CN,AS$271,FALSE))-6),'csapat-ranglista'!$A:$CC,AS$272,FALSE)/8,VLOOKUP(VLOOKUP($A211,csapatok!$A:$CN,AS$271,FALSE),'csapat-ranglista'!$A:$CC,AS$272,FALSE)/4),0)</f>
        <v>0</v>
      </c>
      <c r="AT211" s="226">
        <f>IFERROR(IF(RIGHT(VLOOKUP($A211,csapatok!$A:$CN,AT$271,FALSE),5)="Csere",VLOOKUP(LEFT(VLOOKUP($A211,csapatok!$A:$CN,AT$271,FALSE),LEN(VLOOKUP($A211,csapatok!$A:$CN,AT$271,FALSE))-6),'csapat-ranglista'!$A:$CC,AT$272,FALSE)/8,VLOOKUP(VLOOKUP($A211,csapatok!$A:$CN,AT$271,FALSE),'csapat-ranglista'!$A:$CC,AT$272,FALSE)/4),0)</f>
        <v>0</v>
      </c>
      <c r="AU211" s="226">
        <f>IFERROR(IF(RIGHT(VLOOKUP($A211,csapatok!$A:$CN,AU$271,FALSE),5)="Csere",VLOOKUP(LEFT(VLOOKUP($A211,csapatok!$A:$CN,AU$271,FALSE),LEN(VLOOKUP($A211,csapatok!$A:$CN,AU$271,FALSE))-6),'csapat-ranglista'!$A:$CC,AU$272,FALSE)/8,VLOOKUP(VLOOKUP($A211,csapatok!$A:$CN,AU$271,FALSE),'csapat-ranglista'!$A:$CC,AU$272,FALSE)/4),0)</f>
        <v>0</v>
      </c>
      <c r="AV211" s="226">
        <f>IFERROR(IF(RIGHT(VLOOKUP($A211,csapatok!$A:$CN,AV$271,FALSE),5)="Csere",VLOOKUP(LEFT(VLOOKUP($A211,csapatok!$A:$CN,AV$271,FALSE),LEN(VLOOKUP($A211,csapatok!$A:$CN,AV$271,FALSE))-6),'csapat-ranglista'!$A:$CC,AV$272,FALSE)/8,VLOOKUP(VLOOKUP($A211,csapatok!$A:$CN,AV$271,FALSE),'csapat-ranglista'!$A:$CC,AV$272,FALSE)/4),0)</f>
        <v>0</v>
      </c>
      <c r="AW211" s="226">
        <f>IFERROR(IF(RIGHT(VLOOKUP($A211,csapatok!$A:$CN,AW$271,FALSE),5)="Csere",VLOOKUP(LEFT(VLOOKUP($A211,csapatok!$A:$CN,AW$271,FALSE),LEN(VLOOKUP($A211,csapatok!$A:$CN,AW$271,FALSE))-6),'csapat-ranglista'!$A:$CC,AW$272,FALSE)/8,VLOOKUP(VLOOKUP($A211,csapatok!$A:$CN,AW$271,FALSE),'csapat-ranglista'!$A:$CC,AW$272,FALSE)/4),0)</f>
        <v>0</v>
      </c>
      <c r="AX211" s="226">
        <f>IFERROR(IF(RIGHT(VLOOKUP($A211,csapatok!$A:$CN,AX$271,FALSE),5)="Csere",VLOOKUP(LEFT(VLOOKUP($A211,csapatok!$A:$CN,AX$271,FALSE),LEN(VLOOKUP($A211,csapatok!$A:$CN,AX$271,FALSE))-6),'csapat-ranglista'!$A:$CC,AX$272,FALSE)/8,VLOOKUP(VLOOKUP($A211,csapatok!$A:$CN,AX$271,FALSE),'csapat-ranglista'!$A:$CC,AX$272,FALSE)/4),0)</f>
        <v>0</v>
      </c>
      <c r="AY211" s="226">
        <f>IFERROR(IF(RIGHT(VLOOKUP($A211,csapatok!$A:$GR,AY$271,FALSE),5)="Csere",VLOOKUP(LEFT(VLOOKUP($A211,csapatok!$A:$GR,AY$271,FALSE),LEN(VLOOKUP($A211,csapatok!$A:$GR,AY$271,FALSE))-6),'csapat-ranglista'!$A:$CC,AY$272,FALSE)/8,VLOOKUP(VLOOKUP($A211,csapatok!$A:$GR,AY$271,FALSE),'csapat-ranglista'!$A:$CC,AY$272,FALSE)/4),0)</f>
        <v>0</v>
      </c>
      <c r="AZ211" s="226">
        <f>IFERROR(IF(RIGHT(VLOOKUP($A211,csapatok!$A:$GR,AZ$271,FALSE),5)="Csere",VLOOKUP(LEFT(VLOOKUP($A211,csapatok!$A:$GR,AZ$271,FALSE),LEN(VLOOKUP($A211,csapatok!$A:$GR,AZ$271,FALSE))-6),'csapat-ranglista'!$A:$CC,AZ$272,FALSE)/8,VLOOKUP(VLOOKUP($A211,csapatok!$A:$GR,AZ$271,FALSE),'csapat-ranglista'!$A:$CC,AZ$272,FALSE)/4),0)</f>
        <v>0</v>
      </c>
      <c r="BA211" s="226">
        <f>IFERROR(IF(RIGHT(VLOOKUP($A211,csapatok!$A:$GR,BA$271,FALSE),5)="Csere",VLOOKUP(LEFT(VLOOKUP($A211,csapatok!$A:$GR,BA$271,FALSE),LEN(VLOOKUP($A211,csapatok!$A:$GR,BA$271,FALSE))-6),'csapat-ranglista'!$A:$CC,BA$272,FALSE)/8,VLOOKUP(VLOOKUP($A211,csapatok!$A:$GR,BA$271,FALSE),'csapat-ranglista'!$A:$CC,BA$272,FALSE)/4),0)</f>
        <v>0</v>
      </c>
      <c r="BB211" s="226">
        <f>IFERROR(IF(RIGHT(VLOOKUP($A211,csapatok!$A:$GR,BB$271,FALSE),5)="Csere",VLOOKUP(LEFT(VLOOKUP($A211,csapatok!$A:$GR,BB$271,FALSE),LEN(VLOOKUP($A211,csapatok!$A:$GR,BB$271,FALSE))-6),'csapat-ranglista'!$A:$CC,BB$272,FALSE)/8,VLOOKUP(VLOOKUP($A211,csapatok!$A:$GR,BB$271,FALSE),'csapat-ranglista'!$A:$CC,BB$272,FALSE)/4),0)</f>
        <v>0</v>
      </c>
      <c r="BC211" s="227">
        <f>versenyek!$ES$11*IFERROR(VLOOKUP(VLOOKUP($A211,versenyek!ER:ET,3,FALSE),szabalyok!$A$16:$B$23,2,FALSE)/4,0)</f>
        <v>0</v>
      </c>
      <c r="BD211" s="227">
        <f>versenyek!$EV$11*IFERROR(VLOOKUP(VLOOKUP($A211,versenyek!EU:EW,3,FALSE),szabalyok!$A$16:$B$23,2,FALSE)/4,0)</f>
        <v>0</v>
      </c>
      <c r="BE211" s="226">
        <f>IFERROR(IF(RIGHT(VLOOKUP($A211,csapatok!$A:$GR,BE$271,FALSE),5)="Csere",VLOOKUP(LEFT(VLOOKUP($A211,csapatok!$A:$GR,BE$271,FALSE),LEN(VLOOKUP($A211,csapatok!$A:$GR,BE$271,FALSE))-6),'csapat-ranglista'!$A:$CC,BE$272,FALSE)/8,VLOOKUP(VLOOKUP($A211,csapatok!$A:$GR,BE$271,FALSE),'csapat-ranglista'!$A:$CC,BE$272,FALSE)/4),0)</f>
        <v>0</v>
      </c>
      <c r="BF211" s="226">
        <f>IFERROR(IF(RIGHT(VLOOKUP($A211,csapatok!$A:$GR,BF$271,FALSE),5)="Csere",VLOOKUP(LEFT(VLOOKUP($A211,csapatok!$A:$GR,BF$271,FALSE),LEN(VLOOKUP($A211,csapatok!$A:$GR,BF$271,FALSE))-6),'csapat-ranglista'!$A:$CC,BF$272,FALSE)/8,VLOOKUP(VLOOKUP($A211,csapatok!$A:$GR,BF$271,FALSE),'csapat-ranglista'!$A:$CC,BF$272,FALSE)/4),0)</f>
        <v>0</v>
      </c>
      <c r="BG211" s="226">
        <f>IFERROR(IF(RIGHT(VLOOKUP($A211,csapatok!$A:$GR,BG$271,FALSE),5)="Csere",VLOOKUP(LEFT(VLOOKUP($A211,csapatok!$A:$GR,BG$271,FALSE),LEN(VLOOKUP($A211,csapatok!$A:$GR,BG$271,FALSE))-6),'csapat-ranglista'!$A:$CC,BG$272,FALSE)/8,VLOOKUP(VLOOKUP($A211,csapatok!$A:$GR,BG$271,FALSE),'csapat-ranglista'!$A:$CC,BG$272,FALSE)/4),0)</f>
        <v>0</v>
      </c>
      <c r="BH211" s="226">
        <f>IFERROR(IF(RIGHT(VLOOKUP($A211,csapatok!$A:$GR,BH$271,FALSE),5)="Csere",VLOOKUP(LEFT(VLOOKUP($A211,csapatok!$A:$GR,BH$271,FALSE),LEN(VLOOKUP($A211,csapatok!$A:$GR,BH$271,FALSE))-6),'csapat-ranglista'!$A:$CC,BH$272,FALSE)/8,VLOOKUP(VLOOKUP($A211,csapatok!$A:$GR,BH$271,FALSE),'csapat-ranglista'!$A:$CC,BH$272,FALSE)/4),0)</f>
        <v>0</v>
      </c>
      <c r="BI211" s="226">
        <f>IFERROR(IF(RIGHT(VLOOKUP($A211,csapatok!$A:$GR,BI$271,FALSE),5)="Csere",VLOOKUP(LEFT(VLOOKUP($A211,csapatok!$A:$GR,BI$271,FALSE),LEN(VLOOKUP($A211,csapatok!$A:$GR,BI$271,FALSE))-6),'csapat-ranglista'!$A:$CC,BI$272,FALSE)/8,VLOOKUP(VLOOKUP($A211,csapatok!$A:$GR,BI$271,FALSE),'csapat-ranglista'!$A:$CC,BI$272,FALSE)/4),0)</f>
        <v>0</v>
      </c>
      <c r="BJ211" s="226">
        <f>IFERROR(IF(RIGHT(VLOOKUP($A211,csapatok!$A:$GR,BJ$271,FALSE),5)="Csere",VLOOKUP(LEFT(VLOOKUP($A211,csapatok!$A:$GR,BJ$271,FALSE),LEN(VLOOKUP($A211,csapatok!$A:$GR,BJ$271,FALSE))-6),'csapat-ranglista'!$A:$CC,BJ$272,FALSE)/8,VLOOKUP(VLOOKUP($A211,csapatok!$A:$GR,BJ$271,FALSE),'csapat-ranglista'!$A:$CC,BJ$272,FALSE)/4),0)</f>
        <v>0</v>
      </c>
      <c r="BK211" s="226">
        <f>IFERROR(IF(RIGHT(VLOOKUP($A211,csapatok!$A:$GR,BK$271,FALSE),5)="Csere",VLOOKUP(LEFT(VLOOKUP($A211,csapatok!$A:$GR,BK$271,FALSE),LEN(VLOOKUP($A211,csapatok!$A:$GR,BK$271,FALSE))-6),'csapat-ranglista'!$A:$CC,BK$272,FALSE)/8,VLOOKUP(VLOOKUP($A211,csapatok!$A:$GR,BK$271,FALSE),'csapat-ranglista'!$A:$CC,BK$272,FALSE)/4),0)</f>
        <v>0</v>
      </c>
      <c r="BL211" s="226">
        <f>IFERROR(IF(RIGHT(VLOOKUP($A211,csapatok!$A:$GR,BL$271,FALSE),5)="Csere",VLOOKUP(LEFT(VLOOKUP($A211,csapatok!$A:$GR,BL$271,FALSE),LEN(VLOOKUP($A211,csapatok!$A:$GR,BL$271,FALSE))-6),'csapat-ranglista'!$A:$CC,BL$272,FALSE)/8,VLOOKUP(VLOOKUP($A211,csapatok!$A:$GR,BL$271,FALSE),'csapat-ranglista'!$A:$CC,BL$272,FALSE)/4),0)</f>
        <v>0</v>
      </c>
      <c r="BM211" s="226">
        <f>IFERROR(IF(RIGHT(VLOOKUP($A211,csapatok!$A:$GR,BM$271,FALSE),5)="Csere",VLOOKUP(LEFT(VLOOKUP($A211,csapatok!$A:$GR,BM$271,FALSE),LEN(VLOOKUP($A211,csapatok!$A:$GR,BM$271,FALSE))-6),'csapat-ranglista'!$A:$CC,BM$272,FALSE)/8,VLOOKUP(VLOOKUP($A211,csapatok!$A:$GR,BM$271,FALSE),'csapat-ranglista'!$A:$CC,BM$272,FALSE)/4),0)</f>
        <v>0</v>
      </c>
      <c r="BN211" s="226">
        <f>IFERROR(IF(RIGHT(VLOOKUP($A211,csapatok!$A:$GR,BN$271,FALSE),5)="Csere",VLOOKUP(LEFT(VLOOKUP($A211,csapatok!$A:$GR,BN$271,FALSE),LEN(VLOOKUP($A211,csapatok!$A:$GR,BN$271,FALSE))-6),'csapat-ranglista'!$A:$CC,BN$272,FALSE)/8,VLOOKUP(VLOOKUP($A211,csapatok!$A:$GR,BN$271,FALSE),'csapat-ranglista'!$A:$CC,BN$272,FALSE)/4),0)</f>
        <v>0</v>
      </c>
      <c r="BO211" s="226">
        <f>IFERROR(IF(RIGHT(VLOOKUP($A211,csapatok!$A:$GR,BO$271,FALSE),5)="Csere",VLOOKUP(LEFT(VLOOKUP($A211,csapatok!$A:$GR,BO$271,FALSE),LEN(VLOOKUP($A211,csapatok!$A:$GR,BO$271,FALSE))-6),'csapat-ranglista'!$A:$CC,BO$272,FALSE)/8,VLOOKUP(VLOOKUP($A211,csapatok!$A:$GR,BO$271,FALSE),'csapat-ranglista'!$A:$CC,BO$272,FALSE)/4),0)</f>
        <v>0</v>
      </c>
      <c r="BP211" s="226">
        <f>IFERROR(IF(RIGHT(VLOOKUP($A211,csapatok!$A:$GR,BP$271,FALSE),5)="Csere",VLOOKUP(LEFT(VLOOKUP($A211,csapatok!$A:$GR,BP$271,FALSE),LEN(VLOOKUP($A211,csapatok!$A:$GR,BP$271,FALSE))-6),'csapat-ranglista'!$A:$CC,BP$272,FALSE)/8,VLOOKUP(VLOOKUP($A211,csapatok!$A:$GR,BP$271,FALSE),'csapat-ranglista'!$A:$CC,BP$272,FALSE)/4),0)</f>
        <v>0</v>
      </c>
      <c r="BQ211" s="226">
        <f>IFERROR(IF(RIGHT(VLOOKUP($A211,csapatok!$A:$GR,BQ$271,FALSE),5)="Csere",VLOOKUP(LEFT(VLOOKUP($A211,csapatok!$A:$GR,BQ$271,FALSE),LEN(VLOOKUP($A211,csapatok!$A:$GR,BQ$271,FALSE))-6),'csapat-ranglista'!$A:$CC,BQ$272,FALSE)/8,VLOOKUP(VLOOKUP($A211,csapatok!$A:$GR,BQ$271,FALSE),'csapat-ranglista'!$A:$CC,BQ$272,FALSE)/4),0)</f>
        <v>0</v>
      </c>
      <c r="BR211" s="226">
        <f>IFERROR(IF(RIGHT(VLOOKUP($A211,csapatok!$A:$GR,BR$271,FALSE),5)="Csere",VLOOKUP(LEFT(VLOOKUP($A211,csapatok!$A:$GR,BR$271,FALSE),LEN(VLOOKUP($A211,csapatok!$A:$GR,BR$271,FALSE))-6),'csapat-ranglista'!$A:$CC,BR$272,FALSE)/8,VLOOKUP(VLOOKUP($A211,csapatok!$A:$GR,BR$271,FALSE),'csapat-ranglista'!$A:$CC,BR$272,FALSE)/4),0)</f>
        <v>0</v>
      </c>
      <c r="BS211" s="226">
        <f>IFERROR(IF(RIGHT(VLOOKUP($A211,csapatok!$A:$GR,BS$271,FALSE),5)="Csere",VLOOKUP(LEFT(VLOOKUP($A211,csapatok!$A:$GR,BS$271,FALSE),LEN(VLOOKUP($A211,csapatok!$A:$GR,BS$271,FALSE))-6),'csapat-ranglista'!$A:$CC,BS$272,FALSE)/8,VLOOKUP(VLOOKUP($A211,csapatok!$A:$GR,BS$271,FALSE),'csapat-ranglista'!$A:$CC,BS$272,FALSE)/4),0)</f>
        <v>0</v>
      </c>
      <c r="BT211" s="226">
        <f>IFERROR(IF(RIGHT(VLOOKUP($A211,csapatok!$A:$GR,BT$271,FALSE),5)="Csere",VLOOKUP(LEFT(VLOOKUP($A211,csapatok!$A:$GR,BT$271,FALSE),LEN(VLOOKUP($A211,csapatok!$A:$GR,BT$271,FALSE))-6),'csapat-ranglista'!$A:$CC,BT$272,FALSE)/8,VLOOKUP(VLOOKUP($A211,csapatok!$A:$GR,BT$271,FALSE),'csapat-ranglista'!$A:$CC,BT$272,FALSE)/4),0)</f>
        <v>0</v>
      </c>
      <c r="BU211" s="226">
        <f>IFERROR(IF(RIGHT(VLOOKUP($A211,csapatok!$A:$GR,BU$271,FALSE),5)="Csere",VLOOKUP(LEFT(VLOOKUP($A211,csapatok!$A:$GR,BU$271,FALSE),LEN(VLOOKUP($A211,csapatok!$A:$GR,BU$271,FALSE))-6),'csapat-ranglista'!$A:$CC,BU$272,FALSE)/8,VLOOKUP(VLOOKUP($A211,csapatok!$A:$GR,BU$271,FALSE),'csapat-ranglista'!$A:$CC,BU$272,FALSE)/4),0)</f>
        <v>0</v>
      </c>
      <c r="BV211" s="226">
        <f>IFERROR(IF(RIGHT(VLOOKUP($A211,csapatok!$A:$GR,BV$271,FALSE),5)="Csere",VLOOKUP(LEFT(VLOOKUP($A211,csapatok!$A:$GR,BV$271,FALSE),LEN(VLOOKUP($A211,csapatok!$A:$GR,BV$271,FALSE))-6),'csapat-ranglista'!$A:$CC,BV$272,FALSE)/8,VLOOKUP(VLOOKUP($A211,csapatok!$A:$GR,BV$271,FALSE),'csapat-ranglista'!$A:$CC,BV$272,FALSE)/4),0)</f>
        <v>0</v>
      </c>
      <c r="BW211" s="226">
        <f>IFERROR(IF(RIGHT(VLOOKUP($A211,csapatok!$A:$GR,BW$271,FALSE),5)="Csere",VLOOKUP(LEFT(VLOOKUP($A211,csapatok!$A:$GR,BW$271,FALSE),LEN(VLOOKUP($A211,csapatok!$A:$GR,BW$271,FALSE))-6),'csapat-ranglista'!$A:$CC,BW$272,FALSE)/8,VLOOKUP(VLOOKUP($A211,csapatok!$A:$GR,BW$271,FALSE),'csapat-ranglista'!$A:$CC,BW$272,FALSE)/4),0)</f>
        <v>0</v>
      </c>
      <c r="BX211" s="226">
        <f>IFERROR(IF(RIGHT(VLOOKUP($A211,csapatok!$A:$GR,BX$271,FALSE),5)="Csere",VLOOKUP(LEFT(VLOOKUP($A211,csapatok!$A:$GR,BX$271,FALSE),LEN(VLOOKUP($A211,csapatok!$A:$GR,BX$271,FALSE))-6),'csapat-ranglista'!$A:$CC,BX$272,FALSE)/8,VLOOKUP(VLOOKUP($A211,csapatok!$A:$GR,BX$271,FALSE),'csapat-ranglista'!$A:$CC,BX$272,FALSE)/4),0)</f>
        <v>0</v>
      </c>
      <c r="BY211" s="226">
        <f>IFERROR(IF(RIGHT(VLOOKUP($A211,csapatok!$A:$GR,BY$271,FALSE),5)="Csere",VLOOKUP(LEFT(VLOOKUP($A211,csapatok!$A:$GR,BY$271,FALSE),LEN(VLOOKUP($A211,csapatok!$A:$GR,BY$271,FALSE))-6),'csapat-ranglista'!$A:$CC,BY$272,FALSE)/8,VLOOKUP(VLOOKUP($A211,csapatok!$A:$GR,BY$271,FALSE),'csapat-ranglista'!$A:$CC,BY$272,FALSE)/4),0)</f>
        <v>0</v>
      </c>
      <c r="BZ211" s="226">
        <f>IFERROR(IF(RIGHT(VLOOKUP($A211,csapatok!$A:$GR,BZ$271,FALSE),5)="Csere",VLOOKUP(LEFT(VLOOKUP($A211,csapatok!$A:$GR,BZ$271,FALSE),LEN(VLOOKUP($A211,csapatok!$A:$GR,BZ$271,FALSE))-6),'csapat-ranglista'!$A:$CC,BZ$272,FALSE)/8,VLOOKUP(VLOOKUP($A211,csapatok!$A:$GR,BZ$271,FALSE),'csapat-ranglista'!$A:$CC,BZ$272,FALSE)/4),0)</f>
        <v>0</v>
      </c>
      <c r="CA211" s="226">
        <f>IFERROR(IF(RIGHT(VLOOKUP($A211,csapatok!$A:$GR,CA$271,FALSE),5)="Csere",VLOOKUP(LEFT(VLOOKUP($A211,csapatok!$A:$GR,CA$271,FALSE),LEN(VLOOKUP($A211,csapatok!$A:$GR,CA$271,FALSE))-6),'csapat-ranglista'!$A:$CC,CA$272,FALSE)/8,VLOOKUP(VLOOKUP($A211,csapatok!$A:$GR,CA$271,FALSE),'csapat-ranglista'!$A:$CC,CA$272,FALSE)/4),0)</f>
        <v>0</v>
      </c>
      <c r="CB211" s="226">
        <f>IFERROR(IF(RIGHT(VLOOKUP($A211,csapatok!$A:$GR,CB$271,FALSE),5)="Csere",VLOOKUP(LEFT(VLOOKUP($A211,csapatok!$A:$GR,CB$271,FALSE),LEN(VLOOKUP($A211,csapatok!$A:$GR,CB$271,FALSE))-6),'csapat-ranglista'!$A:$CC,CB$272,FALSE)/8,VLOOKUP(VLOOKUP($A211,csapatok!$A:$GR,CB$271,FALSE),'csapat-ranglista'!$A:$CC,CB$272,FALSE)/4),0)</f>
        <v>0</v>
      </c>
      <c r="CC211" s="226">
        <f>IFERROR(IF(RIGHT(VLOOKUP($A211,csapatok!$A:$GR,CC$271,FALSE),5)="Csere",VLOOKUP(LEFT(VLOOKUP($A211,csapatok!$A:$GR,CC$271,FALSE),LEN(VLOOKUP($A211,csapatok!$A:$GR,CC$271,FALSE))-6),'csapat-ranglista'!$A:$CC,CC$272,FALSE)/8,VLOOKUP(VLOOKUP($A211,csapatok!$A:$GR,CC$271,FALSE),'csapat-ranglista'!$A:$CC,CC$272,FALSE)/4),0)</f>
        <v>0</v>
      </c>
      <c r="CD211" s="226">
        <f>IFERROR(IF(RIGHT(VLOOKUP($A211,csapatok!$A:$GR,CD$271,FALSE),5)="Csere",VLOOKUP(LEFT(VLOOKUP($A211,csapatok!$A:$GR,CD$271,FALSE),LEN(VLOOKUP($A211,csapatok!$A:$GR,CD$271,FALSE))-6),'csapat-ranglista'!$A:$CC,CD$272,FALSE)/8,VLOOKUP(VLOOKUP($A211,csapatok!$A:$GR,CD$271,FALSE),'csapat-ranglista'!$A:$CC,CD$272,FALSE)/4),0)</f>
        <v>0</v>
      </c>
      <c r="CE211" s="226">
        <f>IFERROR(IF(RIGHT(VLOOKUP($A211,csapatok!$A:$GR,CE$271,FALSE),5)="Csere",VLOOKUP(LEFT(VLOOKUP($A211,csapatok!$A:$GR,CE$271,FALSE),LEN(VLOOKUP($A211,csapatok!$A:$GR,CE$271,FALSE))-6),'csapat-ranglista'!$A:$CC,CE$272,FALSE)/8,VLOOKUP(VLOOKUP($A211,csapatok!$A:$GR,CE$271,FALSE),'csapat-ranglista'!$A:$CC,CE$272,FALSE)/4),0)</f>
        <v>0</v>
      </c>
      <c r="CF211" s="226">
        <f>IFERROR(IF(RIGHT(VLOOKUP($A211,csapatok!$A:$GR,CF$271,FALSE),5)="Csere",VLOOKUP(LEFT(VLOOKUP($A211,csapatok!$A:$GR,CF$271,FALSE),LEN(VLOOKUP($A211,csapatok!$A:$GR,CF$271,FALSE))-6),'csapat-ranglista'!$A:$CC,CF$272,FALSE)/8,VLOOKUP(VLOOKUP($A211,csapatok!$A:$GR,CF$271,FALSE),'csapat-ranglista'!$A:$CC,CF$272,FALSE)/4),0)</f>
        <v>0</v>
      </c>
      <c r="CG211" s="226">
        <f>IFERROR(IF(RIGHT(VLOOKUP($A211,csapatok!$A:$GR,CG$271,FALSE),5)="Csere",VLOOKUP(LEFT(VLOOKUP($A211,csapatok!$A:$GR,CG$271,FALSE),LEN(VLOOKUP($A211,csapatok!$A:$GR,CG$271,FALSE))-6),'csapat-ranglista'!$A:$CC,CG$272,FALSE)/8,VLOOKUP(VLOOKUP($A211,csapatok!$A:$GR,CG$271,FALSE),'csapat-ranglista'!$A:$CC,CG$272,FALSE)/4),0)</f>
        <v>0</v>
      </c>
      <c r="CH211" s="226">
        <f>IFERROR(IF(RIGHT(VLOOKUP($A211,csapatok!$A:$GR,CH$271,FALSE),5)="Csere",VLOOKUP(LEFT(VLOOKUP($A211,csapatok!$A:$GR,CH$271,FALSE),LEN(VLOOKUP($A211,csapatok!$A:$GR,CH$271,FALSE))-6),'csapat-ranglista'!$A:$CC,CH$272,FALSE)/8,VLOOKUP(VLOOKUP($A211,csapatok!$A:$GR,CH$271,FALSE),'csapat-ranglista'!$A:$CC,CH$272,FALSE)/4),0)</f>
        <v>0</v>
      </c>
      <c r="CI211" s="226">
        <f>IFERROR(IF(RIGHT(VLOOKUP($A211,csapatok!$A:$GR,CI$271,FALSE),5)="Csere",VLOOKUP(LEFT(VLOOKUP($A211,csapatok!$A:$GR,CI$271,FALSE),LEN(VLOOKUP($A211,csapatok!$A:$GR,CI$271,FALSE))-6),'csapat-ranglista'!$A:$CC,CI$272,FALSE)/8,VLOOKUP(VLOOKUP($A211,csapatok!$A:$GR,CI$271,FALSE),'csapat-ranglista'!$A:$CC,CI$272,FALSE)/4),0)</f>
        <v>0</v>
      </c>
      <c r="CJ211" s="227">
        <f>versenyek!$IQ$11*IFERROR(VLOOKUP(VLOOKUP($A211,versenyek!IP:IR,3,FALSE),szabalyok!$A$16:$B$23,2,FALSE)/4,0)</f>
        <v>0</v>
      </c>
      <c r="CK211" s="227">
        <f>versenyek!$IT$11*IFERROR(VLOOKUP(VLOOKUP($A211,versenyek!IS:IU,3,FALSE),szabalyok!$A$16:$B$23,2,FALSE)/4,0)</f>
        <v>0</v>
      </c>
      <c r="CL211" s="226"/>
      <c r="CM211" s="250">
        <f t="shared" si="9"/>
        <v>0</v>
      </c>
    </row>
    <row r="212" spans="1:91">
      <c r="A212" s="32" t="s">
        <v>48</v>
      </c>
      <c r="B212" s="2">
        <v>24041</v>
      </c>
      <c r="C212" s="133" t="str">
        <f t="shared" si="10"/>
        <v>felnőtt</v>
      </c>
      <c r="D212" s="32" t="s">
        <v>101</v>
      </c>
      <c r="E212" s="47">
        <v>13.5</v>
      </c>
      <c r="F212" s="32">
        <v>0</v>
      </c>
      <c r="G212" s="32">
        <v>3.1335769810163305</v>
      </c>
      <c r="H212" s="32">
        <v>22.821403413794407</v>
      </c>
      <c r="I212" s="32">
        <v>0</v>
      </c>
      <c r="J212" s="32">
        <v>0</v>
      </c>
      <c r="K212" s="32">
        <v>0</v>
      </c>
      <c r="L212" s="32">
        <v>0</v>
      </c>
      <c r="M212" s="32">
        <v>0</v>
      </c>
      <c r="N212" s="32">
        <v>0</v>
      </c>
      <c r="O212" s="32">
        <v>8.4675129439674137</v>
      </c>
      <c r="P212" s="32">
        <v>0</v>
      </c>
      <c r="Q212" s="32">
        <v>0</v>
      </c>
      <c r="R212" s="32">
        <v>0</v>
      </c>
      <c r="S212" s="32">
        <v>3.4704598146746672</v>
      </c>
      <c r="T212" s="32">
        <v>0</v>
      </c>
      <c r="U212" s="32">
        <v>0</v>
      </c>
      <c r="V212" s="32">
        <v>0</v>
      </c>
      <c r="W212" s="32">
        <v>0</v>
      </c>
      <c r="X212" s="32">
        <f>IFERROR(IF(RIGHT(VLOOKUP($A212,csapatok!$A:$BL,X$271,FALSE),5)="Csere",VLOOKUP(LEFT(VLOOKUP($A212,csapatok!$A:$BL,X$271,FALSE),LEN(VLOOKUP($A212,csapatok!$A:$BL,X$271,FALSE))-6),'csapat-ranglista'!$A:$CC,X$272,FALSE)/8,VLOOKUP(VLOOKUP($A212,csapatok!$A:$BL,X$271,FALSE),'csapat-ranglista'!$A:$CC,X$272,FALSE)/4),0)</f>
        <v>0</v>
      </c>
      <c r="Y212" s="32">
        <f>IFERROR(IF(RIGHT(VLOOKUP($A212,csapatok!$A:$BL,Y$271,FALSE),5)="Csere",VLOOKUP(LEFT(VLOOKUP($A212,csapatok!$A:$BL,Y$271,FALSE),LEN(VLOOKUP($A212,csapatok!$A:$BL,Y$271,FALSE))-6),'csapat-ranglista'!$A:$CC,Y$272,FALSE)/8,VLOOKUP(VLOOKUP($A212,csapatok!$A:$BL,Y$271,FALSE),'csapat-ranglista'!$A:$CC,Y$272,FALSE)/4),0)</f>
        <v>0</v>
      </c>
      <c r="Z212" s="32">
        <f>IFERROR(IF(RIGHT(VLOOKUP($A212,csapatok!$A:$BL,Z$271,FALSE),5)="Csere",VLOOKUP(LEFT(VLOOKUP($A212,csapatok!$A:$BL,Z$271,FALSE),LEN(VLOOKUP($A212,csapatok!$A:$BL,Z$271,FALSE))-6),'csapat-ranglista'!$A:$CC,Z$272,FALSE)/8,VLOOKUP(VLOOKUP($A212,csapatok!$A:$BL,Z$271,FALSE),'csapat-ranglista'!$A:$CC,Z$272,FALSE)/4),0)</f>
        <v>0</v>
      </c>
      <c r="AA212" s="32">
        <f>IFERROR(IF(RIGHT(VLOOKUP($A212,csapatok!$A:$BL,AA$271,FALSE),5)="Csere",VLOOKUP(LEFT(VLOOKUP($A212,csapatok!$A:$BL,AA$271,FALSE),LEN(VLOOKUP($A212,csapatok!$A:$BL,AA$271,FALSE))-6),'csapat-ranglista'!$A:$CC,AA$272,FALSE)/8,VLOOKUP(VLOOKUP($A212,csapatok!$A:$BL,AA$271,FALSE),'csapat-ranglista'!$A:$CC,AA$272,FALSE)/4),0)</f>
        <v>0</v>
      </c>
      <c r="AB212" s="226">
        <f>IFERROR(IF(RIGHT(VLOOKUP($A212,csapatok!$A:$BL,AB$271,FALSE),5)="Csere",VLOOKUP(LEFT(VLOOKUP($A212,csapatok!$A:$BL,AB$271,FALSE),LEN(VLOOKUP($A212,csapatok!$A:$BL,AB$271,FALSE))-6),'csapat-ranglista'!$A:$CC,AB$272,FALSE)/8,VLOOKUP(VLOOKUP($A212,csapatok!$A:$BL,AB$271,FALSE),'csapat-ranglista'!$A:$CC,AB$272,FALSE)/4),0)</f>
        <v>0</v>
      </c>
      <c r="AC212" s="226">
        <f>IFERROR(IF(RIGHT(VLOOKUP($A212,csapatok!$A:$BL,AC$271,FALSE),5)="Csere",VLOOKUP(LEFT(VLOOKUP($A212,csapatok!$A:$BL,AC$271,FALSE),LEN(VLOOKUP($A212,csapatok!$A:$BL,AC$271,FALSE))-6),'csapat-ranglista'!$A:$CC,AC$272,FALSE)/8,VLOOKUP(VLOOKUP($A212,csapatok!$A:$BL,AC$271,FALSE),'csapat-ranglista'!$A:$CC,AC$272,FALSE)/4),0)</f>
        <v>0</v>
      </c>
      <c r="AD212" s="226">
        <f>IFERROR(IF(RIGHT(VLOOKUP($A212,csapatok!$A:$BL,AD$271,FALSE),5)="Csere",VLOOKUP(LEFT(VLOOKUP($A212,csapatok!$A:$BL,AD$271,FALSE),LEN(VLOOKUP($A212,csapatok!$A:$BL,AD$271,FALSE))-6),'csapat-ranglista'!$A:$CC,AD$272,FALSE)/8,VLOOKUP(VLOOKUP($A212,csapatok!$A:$BL,AD$271,FALSE),'csapat-ranglista'!$A:$CC,AD$272,FALSE)/4),0)</f>
        <v>0</v>
      </c>
      <c r="AE212" s="226">
        <f>IFERROR(IF(RIGHT(VLOOKUP($A212,csapatok!$A:$BL,AE$271,FALSE),5)="Csere",VLOOKUP(LEFT(VLOOKUP($A212,csapatok!$A:$BL,AE$271,FALSE),LEN(VLOOKUP($A212,csapatok!$A:$BL,AE$271,FALSE))-6),'csapat-ranglista'!$A:$CC,AE$272,FALSE)/8,VLOOKUP(VLOOKUP($A212,csapatok!$A:$BL,AE$271,FALSE),'csapat-ranglista'!$A:$CC,AE$272,FALSE)/4),0)</f>
        <v>0</v>
      </c>
      <c r="AF212" s="226">
        <f>IFERROR(IF(RIGHT(VLOOKUP($A212,csapatok!$A:$BL,AF$271,FALSE),5)="Csere",VLOOKUP(LEFT(VLOOKUP($A212,csapatok!$A:$BL,AF$271,FALSE),LEN(VLOOKUP($A212,csapatok!$A:$BL,AF$271,FALSE))-6),'csapat-ranglista'!$A:$CC,AF$272,FALSE)/8,VLOOKUP(VLOOKUP($A212,csapatok!$A:$BL,AF$271,FALSE),'csapat-ranglista'!$A:$CC,AF$272,FALSE)/4),0)</f>
        <v>0</v>
      </c>
      <c r="AG212" s="226">
        <f>IFERROR(IF(RIGHT(VLOOKUP($A212,csapatok!$A:$BL,AG$271,FALSE),5)="Csere",VLOOKUP(LEFT(VLOOKUP($A212,csapatok!$A:$BL,AG$271,FALSE),LEN(VLOOKUP($A212,csapatok!$A:$BL,AG$271,FALSE))-6),'csapat-ranglista'!$A:$CC,AG$272,FALSE)/8,VLOOKUP(VLOOKUP($A212,csapatok!$A:$BL,AG$271,FALSE),'csapat-ranglista'!$A:$CC,AG$272,FALSE)/4),0)</f>
        <v>0</v>
      </c>
      <c r="AH212" s="226">
        <f>IFERROR(IF(RIGHT(VLOOKUP($A212,csapatok!$A:$BL,AH$271,FALSE),5)="Csere",VLOOKUP(LEFT(VLOOKUP($A212,csapatok!$A:$BL,AH$271,FALSE),LEN(VLOOKUP($A212,csapatok!$A:$BL,AH$271,FALSE))-6),'csapat-ranglista'!$A:$CC,AH$272,FALSE)/8,VLOOKUP(VLOOKUP($A212,csapatok!$A:$BL,AH$271,FALSE),'csapat-ranglista'!$A:$CC,AH$272,FALSE)/4),0)</f>
        <v>0</v>
      </c>
      <c r="AI212" s="226">
        <f>IFERROR(IF(RIGHT(VLOOKUP($A212,csapatok!$A:$BL,AI$271,FALSE),5)="Csere",VLOOKUP(LEFT(VLOOKUP($A212,csapatok!$A:$BL,AI$271,FALSE),LEN(VLOOKUP($A212,csapatok!$A:$BL,AI$271,FALSE))-6),'csapat-ranglista'!$A:$CC,AI$272,FALSE)/8,VLOOKUP(VLOOKUP($A212,csapatok!$A:$BL,AI$271,FALSE),'csapat-ranglista'!$A:$CC,AI$272,FALSE)/4),0)</f>
        <v>0</v>
      </c>
      <c r="AJ212" s="226">
        <f>IFERROR(IF(RIGHT(VLOOKUP($A212,csapatok!$A:$BL,AJ$271,FALSE),5)="Csere",VLOOKUP(LEFT(VLOOKUP($A212,csapatok!$A:$BL,AJ$271,FALSE),LEN(VLOOKUP($A212,csapatok!$A:$BL,AJ$271,FALSE))-6),'csapat-ranglista'!$A:$CC,AJ$272,FALSE)/8,VLOOKUP(VLOOKUP($A212,csapatok!$A:$BL,AJ$271,FALSE),'csapat-ranglista'!$A:$CC,AJ$272,FALSE)/2),0)</f>
        <v>0</v>
      </c>
      <c r="AK212" s="226">
        <f>IFERROR(IF(RIGHT(VLOOKUP($A212,csapatok!$A:$CN,AK$271,FALSE),5)="Csere",VLOOKUP(LEFT(VLOOKUP($A212,csapatok!$A:$CN,AK$271,FALSE),LEN(VLOOKUP($A212,csapatok!$A:$CN,AK$271,FALSE))-6),'csapat-ranglista'!$A:$CC,AK$272,FALSE)/8,VLOOKUP(VLOOKUP($A212,csapatok!$A:$CN,AK$271,FALSE),'csapat-ranglista'!$A:$CC,AK$272,FALSE)/4),0)</f>
        <v>0</v>
      </c>
      <c r="AL212" s="226">
        <f>IFERROR(IF(RIGHT(VLOOKUP($A212,csapatok!$A:$CN,AL$271,FALSE),5)="Csere",VLOOKUP(LEFT(VLOOKUP($A212,csapatok!$A:$CN,AL$271,FALSE),LEN(VLOOKUP($A212,csapatok!$A:$CN,AL$271,FALSE))-6),'csapat-ranglista'!$A:$CC,AL$272,FALSE)/8,VLOOKUP(VLOOKUP($A212,csapatok!$A:$CN,AL$271,FALSE),'csapat-ranglista'!$A:$CC,AL$272,FALSE)/4),0)</f>
        <v>0</v>
      </c>
      <c r="AM212" s="226">
        <f>IFERROR(IF(RIGHT(VLOOKUP($A212,csapatok!$A:$CN,AM$271,FALSE),5)="Csere",VLOOKUP(LEFT(VLOOKUP($A212,csapatok!$A:$CN,AM$271,FALSE),LEN(VLOOKUP($A212,csapatok!$A:$CN,AM$271,FALSE))-6),'csapat-ranglista'!$A:$CC,AM$272,FALSE)/8,VLOOKUP(VLOOKUP($A212,csapatok!$A:$CN,AM$271,FALSE),'csapat-ranglista'!$A:$CC,AM$272,FALSE)/4),0)</f>
        <v>0</v>
      </c>
      <c r="AN212" s="226">
        <f>IFERROR(IF(RIGHT(VLOOKUP($A212,csapatok!$A:$CN,AN$271,FALSE),5)="Csere",VLOOKUP(LEFT(VLOOKUP($A212,csapatok!$A:$CN,AN$271,FALSE),LEN(VLOOKUP($A212,csapatok!$A:$CN,AN$271,FALSE))-6),'csapat-ranglista'!$A:$CC,AN$272,FALSE)/8,VLOOKUP(VLOOKUP($A212,csapatok!$A:$CN,AN$271,FALSE),'csapat-ranglista'!$A:$CC,AN$272,FALSE)/4),0)</f>
        <v>0</v>
      </c>
      <c r="AO212" s="226">
        <f>IFERROR(IF(RIGHT(VLOOKUP($A212,csapatok!$A:$CN,AO$271,FALSE),5)="Csere",VLOOKUP(LEFT(VLOOKUP($A212,csapatok!$A:$CN,AO$271,FALSE),LEN(VLOOKUP($A212,csapatok!$A:$CN,AO$271,FALSE))-6),'csapat-ranglista'!$A:$CC,AO$272,FALSE)/8,VLOOKUP(VLOOKUP($A212,csapatok!$A:$CN,AO$271,FALSE),'csapat-ranglista'!$A:$CC,AO$272,FALSE)/4),0)</f>
        <v>0</v>
      </c>
      <c r="AP212" s="226">
        <f>IFERROR(IF(RIGHT(VLOOKUP($A212,csapatok!$A:$CN,AP$271,FALSE),5)="Csere",VLOOKUP(LEFT(VLOOKUP($A212,csapatok!$A:$CN,AP$271,FALSE),LEN(VLOOKUP($A212,csapatok!$A:$CN,AP$271,FALSE))-6),'csapat-ranglista'!$A:$CC,AP$272,FALSE)/8,VLOOKUP(VLOOKUP($A212,csapatok!$A:$CN,AP$271,FALSE),'csapat-ranglista'!$A:$CC,AP$272,FALSE)/4),0)</f>
        <v>0</v>
      </c>
      <c r="AQ212" s="226">
        <f>IFERROR(IF(RIGHT(VLOOKUP($A212,csapatok!$A:$CN,AQ$271,FALSE),5)="Csere",VLOOKUP(LEFT(VLOOKUP($A212,csapatok!$A:$CN,AQ$271,FALSE),LEN(VLOOKUP($A212,csapatok!$A:$CN,AQ$271,FALSE))-6),'csapat-ranglista'!$A:$CC,AQ$272,FALSE)/8,VLOOKUP(VLOOKUP($A212,csapatok!$A:$CN,AQ$271,FALSE),'csapat-ranglista'!$A:$CC,AQ$272,FALSE)/4),0)</f>
        <v>0</v>
      </c>
      <c r="AR212" s="226">
        <f>IFERROR(IF(RIGHT(VLOOKUP($A212,csapatok!$A:$CN,AR$271,FALSE),5)="Csere",VLOOKUP(LEFT(VLOOKUP($A212,csapatok!$A:$CN,AR$271,FALSE),LEN(VLOOKUP($A212,csapatok!$A:$CN,AR$271,FALSE))-6),'csapat-ranglista'!$A:$CC,AR$272,FALSE)/8,VLOOKUP(VLOOKUP($A212,csapatok!$A:$CN,AR$271,FALSE),'csapat-ranglista'!$A:$CC,AR$272,FALSE)/4),0)</f>
        <v>0</v>
      </c>
      <c r="AS212" s="226">
        <f>IFERROR(IF(RIGHT(VLOOKUP($A212,csapatok!$A:$CN,AS$271,FALSE),5)="Csere",VLOOKUP(LEFT(VLOOKUP($A212,csapatok!$A:$CN,AS$271,FALSE),LEN(VLOOKUP($A212,csapatok!$A:$CN,AS$271,FALSE))-6),'csapat-ranglista'!$A:$CC,AS$272,FALSE)/8,VLOOKUP(VLOOKUP($A212,csapatok!$A:$CN,AS$271,FALSE),'csapat-ranglista'!$A:$CC,AS$272,FALSE)/4),0)</f>
        <v>0</v>
      </c>
      <c r="AT212" s="226">
        <f>IFERROR(IF(RIGHT(VLOOKUP($A212,csapatok!$A:$CN,AT$271,FALSE),5)="Csere",VLOOKUP(LEFT(VLOOKUP($A212,csapatok!$A:$CN,AT$271,FALSE),LEN(VLOOKUP($A212,csapatok!$A:$CN,AT$271,FALSE))-6),'csapat-ranglista'!$A:$CC,AT$272,FALSE)/8,VLOOKUP(VLOOKUP($A212,csapatok!$A:$CN,AT$271,FALSE),'csapat-ranglista'!$A:$CC,AT$272,FALSE)/4),0)</f>
        <v>0</v>
      </c>
      <c r="AU212" s="226">
        <f>IFERROR(IF(RIGHT(VLOOKUP($A212,csapatok!$A:$CN,AU$271,FALSE),5)="Csere",VLOOKUP(LEFT(VLOOKUP($A212,csapatok!$A:$CN,AU$271,FALSE),LEN(VLOOKUP($A212,csapatok!$A:$CN,AU$271,FALSE))-6),'csapat-ranglista'!$A:$CC,AU$272,FALSE)/8,VLOOKUP(VLOOKUP($A212,csapatok!$A:$CN,AU$271,FALSE),'csapat-ranglista'!$A:$CC,AU$272,FALSE)/4),0)</f>
        <v>0</v>
      </c>
      <c r="AV212" s="226">
        <f>IFERROR(IF(RIGHT(VLOOKUP($A212,csapatok!$A:$CN,AV$271,FALSE),5)="Csere",VLOOKUP(LEFT(VLOOKUP($A212,csapatok!$A:$CN,AV$271,FALSE),LEN(VLOOKUP($A212,csapatok!$A:$CN,AV$271,FALSE))-6),'csapat-ranglista'!$A:$CC,AV$272,FALSE)/8,VLOOKUP(VLOOKUP($A212,csapatok!$A:$CN,AV$271,FALSE),'csapat-ranglista'!$A:$CC,AV$272,FALSE)/4),0)</f>
        <v>0</v>
      </c>
      <c r="AW212" s="226">
        <f>IFERROR(IF(RIGHT(VLOOKUP($A212,csapatok!$A:$CN,AW$271,FALSE),5)="Csere",VLOOKUP(LEFT(VLOOKUP($A212,csapatok!$A:$CN,AW$271,FALSE),LEN(VLOOKUP($A212,csapatok!$A:$CN,AW$271,FALSE))-6),'csapat-ranglista'!$A:$CC,AW$272,FALSE)/8,VLOOKUP(VLOOKUP($A212,csapatok!$A:$CN,AW$271,FALSE),'csapat-ranglista'!$A:$CC,AW$272,FALSE)/4),0)</f>
        <v>0</v>
      </c>
      <c r="AX212" s="226">
        <f>IFERROR(IF(RIGHT(VLOOKUP($A212,csapatok!$A:$CN,AX$271,FALSE),5)="Csere",VLOOKUP(LEFT(VLOOKUP($A212,csapatok!$A:$CN,AX$271,FALSE),LEN(VLOOKUP($A212,csapatok!$A:$CN,AX$271,FALSE))-6),'csapat-ranglista'!$A:$CC,AX$272,FALSE)/8,VLOOKUP(VLOOKUP($A212,csapatok!$A:$CN,AX$271,FALSE),'csapat-ranglista'!$A:$CC,AX$272,FALSE)/4),0)</f>
        <v>0</v>
      </c>
      <c r="AY212" s="226">
        <f>IFERROR(IF(RIGHT(VLOOKUP($A212,csapatok!$A:$GR,AY$271,FALSE),5)="Csere",VLOOKUP(LEFT(VLOOKUP($A212,csapatok!$A:$GR,AY$271,FALSE),LEN(VLOOKUP($A212,csapatok!$A:$GR,AY$271,FALSE))-6),'csapat-ranglista'!$A:$CC,AY$272,FALSE)/8,VLOOKUP(VLOOKUP($A212,csapatok!$A:$GR,AY$271,FALSE),'csapat-ranglista'!$A:$CC,AY$272,FALSE)/4),0)</f>
        <v>0</v>
      </c>
      <c r="AZ212" s="226">
        <f>IFERROR(IF(RIGHT(VLOOKUP($A212,csapatok!$A:$GR,AZ$271,FALSE),5)="Csere",VLOOKUP(LEFT(VLOOKUP($A212,csapatok!$A:$GR,AZ$271,FALSE),LEN(VLOOKUP($A212,csapatok!$A:$GR,AZ$271,FALSE))-6),'csapat-ranglista'!$A:$CC,AZ$272,FALSE)/8,VLOOKUP(VLOOKUP($A212,csapatok!$A:$GR,AZ$271,FALSE),'csapat-ranglista'!$A:$CC,AZ$272,FALSE)/4),0)</f>
        <v>0</v>
      </c>
      <c r="BA212" s="226">
        <f>IFERROR(IF(RIGHT(VLOOKUP($A212,csapatok!$A:$GR,BA$271,FALSE),5)="Csere",VLOOKUP(LEFT(VLOOKUP($A212,csapatok!$A:$GR,BA$271,FALSE),LEN(VLOOKUP($A212,csapatok!$A:$GR,BA$271,FALSE))-6),'csapat-ranglista'!$A:$CC,BA$272,FALSE)/8,VLOOKUP(VLOOKUP($A212,csapatok!$A:$GR,BA$271,FALSE),'csapat-ranglista'!$A:$CC,BA$272,FALSE)/4),0)</f>
        <v>0</v>
      </c>
      <c r="BB212" s="226">
        <f>IFERROR(IF(RIGHT(VLOOKUP($A212,csapatok!$A:$GR,BB$271,FALSE),5)="Csere",VLOOKUP(LEFT(VLOOKUP($A212,csapatok!$A:$GR,BB$271,FALSE),LEN(VLOOKUP($A212,csapatok!$A:$GR,BB$271,FALSE))-6),'csapat-ranglista'!$A:$CC,BB$272,FALSE)/8,VLOOKUP(VLOOKUP($A212,csapatok!$A:$GR,BB$271,FALSE),'csapat-ranglista'!$A:$CC,BB$272,FALSE)/4),0)</f>
        <v>0</v>
      </c>
      <c r="BC212" s="227">
        <f>versenyek!$ES$11*IFERROR(VLOOKUP(VLOOKUP($A212,versenyek!ER:ET,3,FALSE),szabalyok!$A$16:$B$23,2,FALSE)/4,0)</f>
        <v>0</v>
      </c>
      <c r="BD212" s="227">
        <f>versenyek!$EV$11*IFERROR(VLOOKUP(VLOOKUP($A212,versenyek!EU:EW,3,FALSE),szabalyok!$A$16:$B$23,2,FALSE)/4,0)</f>
        <v>0</v>
      </c>
      <c r="BE212" s="226">
        <f>IFERROR(IF(RIGHT(VLOOKUP($A212,csapatok!$A:$GR,BE$271,FALSE),5)="Csere",VLOOKUP(LEFT(VLOOKUP($A212,csapatok!$A:$GR,BE$271,FALSE),LEN(VLOOKUP($A212,csapatok!$A:$GR,BE$271,FALSE))-6),'csapat-ranglista'!$A:$CC,BE$272,FALSE)/8,VLOOKUP(VLOOKUP($A212,csapatok!$A:$GR,BE$271,FALSE),'csapat-ranglista'!$A:$CC,BE$272,FALSE)/4),0)</f>
        <v>0</v>
      </c>
      <c r="BF212" s="226">
        <f>IFERROR(IF(RIGHT(VLOOKUP($A212,csapatok!$A:$GR,BF$271,FALSE),5)="Csere",VLOOKUP(LEFT(VLOOKUP($A212,csapatok!$A:$GR,BF$271,FALSE),LEN(VLOOKUP($A212,csapatok!$A:$GR,BF$271,FALSE))-6),'csapat-ranglista'!$A:$CC,BF$272,FALSE)/8,VLOOKUP(VLOOKUP($A212,csapatok!$A:$GR,BF$271,FALSE),'csapat-ranglista'!$A:$CC,BF$272,FALSE)/4),0)</f>
        <v>0</v>
      </c>
      <c r="BG212" s="226">
        <f>IFERROR(IF(RIGHT(VLOOKUP($A212,csapatok!$A:$GR,BG$271,FALSE),5)="Csere",VLOOKUP(LEFT(VLOOKUP($A212,csapatok!$A:$GR,BG$271,FALSE),LEN(VLOOKUP($A212,csapatok!$A:$GR,BG$271,FALSE))-6),'csapat-ranglista'!$A:$CC,BG$272,FALSE)/8,VLOOKUP(VLOOKUP($A212,csapatok!$A:$GR,BG$271,FALSE),'csapat-ranglista'!$A:$CC,BG$272,FALSE)/4),0)</f>
        <v>0</v>
      </c>
      <c r="BH212" s="226">
        <f>IFERROR(IF(RIGHT(VLOOKUP($A212,csapatok!$A:$GR,BH$271,FALSE),5)="Csere",VLOOKUP(LEFT(VLOOKUP($A212,csapatok!$A:$GR,BH$271,FALSE),LEN(VLOOKUP($A212,csapatok!$A:$GR,BH$271,FALSE))-6),'csapat-ranglista'!$A:$CC,BH$272,FALSE)/8,VLOOKUP(VLOOKUP($A212,csapatok!$A:$GR,BH$271,FALSE),'csapat-ranglista'!$A:$CC,BH$272,FALSE)/4),0)</f>
        <v>0</v>
      </c>
      <c r="BI212" s="226">
        <f>IFERROR(IF(RIGHT(VLOOKUP($A212,csapatok!$A:$GR,BI$271,FALSE),5)="Csere",VLOOKUP(LEFT(VLOOKUP($A212,csapatok!$A:$GR,BI$271,FALSE),LEN(VLOOKUP($A212,csapatok!$A:$GR,BI$271,FALSE))-6),'csapat-ranglista'!$A:$CC,BI$272,FALSE)/8,VLOOKUP(VLOOKUP($A212,csapatok!$A:$GR,BI$271,FALSE),'csapat-ranglista'!$A:$CC,BI$272,FALSE)/4),0)</f>
        <v>0</v>
      </c>
      <c r="BJ212" s="226">
        <f>IFERROR(IF(RIGHT(VLOOKUP($A212,csapatok!$A:$GR,BJ$271,FALSE),5)="Csere",VLOOKUP(LEFT(VLOOKUP($A212,csapatok!$A:$GR,BJ$271,FALSE),LEN(VLOOKUP($A212,csapatok!$A:$GR,BJ$271,FALSE))-6),'csapat-ranglista'!$A:$CC,BJ$272,FALSE)/8,VLOOKUP(VLOOKUP($A212,csapatok!$A:$GR,BJ$271,FALSE),'csapat-ranglista'!$A:$CC,BJ$272,FALSE)/4),0)</f>
        <v>0</v>
      </c>
      <c r="BK212" s="226">
        <f>IFERROR(IF(RIGHT(VLOOKUP($A212,csapatok!$A:$GR,BK$271,FALSE),5)="Csere",VLOOKUP(LEFT(VLOOKUP($A212,csapatok!$A:$GR,BK$271,FALSE),LEN(VLOOKUP($A212,csapatok!$A:$GR,BK$271,FALSE))-6),'csapat-ranglista'!$A:$CC,BK$272,FALSE)/8,VLOOKUP(VLOOKUP($A212,csapatok!$A:$GR,BK$271,FALSE),'csapat-ranglista'!$A:$CC,BK$272,FALSE)/4),0)</f>
        <v>0</v>
      </c>
      <c r="BL212" s="226">
        <f>IFERROR(IF(RIGHT(VLOOKUP($A212,csapatok!$A:$GR,BL$271,FALSE),5)="Csere",VLOOKUP(LEFT(VLOOKUP($A212,csapatok!$A:$GR,BL$271,FALSE),LEN(VLOOKUP($A212,csapatok!$A:$GR,BL$271,FALSE))-6),'csapat-ranglista'!$A:$CC,BL$272,FALSE)/8,VLOOKUP(VLOOKUP($A212,csapatok!$A:$GR,BL$271,FALSE),'csapat-ranglista'!$A:$CC,BL$272,FALSE)/4),0)</f>
        <v>0</v>
      </c>
      <c r="BM212" s="226">
        <f>IFERROR(IF(RIGHT(VLOOKUP($A212,csapatok!$A:$GR,BM$271,FALSE),5)="Csere",VLOOKUP(LEFT(VLOOKUP($A212,csapatok!$A:$GR,BM$271,FALSE),LEN(VLOOKUP($A212,csapatok!$A:$GR,BM$271,FALSE))-6),'csapat-ranglista'!$A:$CC,BM$272,FALSE)/8,VLOOKUP(VLOOKUP($A212,csapatok!$A:$GR,BM$271,FALSE),'csapat-ranglista'!$A:$CC,BM$272,FALSE)/4),0)</f>
        <v>0</v>
      </c>
      <c r="BN212" s="226">
        <f>IFERROR(IF(RIGHT(VLOOKUP($A212,csapatok!$A:$GR,BN$271,FALSE),5)="Csere",VLOOKUP(LEFT(VLOOKUP($A212,csapatok!$A:$GR,BN$271,FALSE),LEN(VLOOKUP($A212,csapatok!$A:$GR,BN$271,FALSE))-6),'csapat-ranglista'!$A:$CC,BN$272,FALSE)/8,VLOOKUP(VLOOKUP($A212,csapatok!$A:$GR,BN$271,FALSE),'csapat-ranglista'!$A:$CC,BN$272,FALSE)/4),0)</f>
        <v>0</v>
      </c>
      <c r="BO212" s="226">
        <f>IFERROR(IF(RIGHT(VLOOKUP($A212,csapatok!$A:$GR,BO$271,FALSE),5)="Csere",VLOOKUP(LEFT(VLOOKUP($A212,csapatok!$A:$GR,BO$271,FALSE),LEN(VLOOKUP($A212,csapatok!$A:$GR,BO$271,FALSE))-6),'csapat-ranglista'!$A:$CC,BO$272,FALSE)/8,VLOOKUP(VLOOKUP($A212,csapatok!$A:$GR,BO$271,FALSE),'csapat-ranglista'!$A:$CC,BO$272,FALSE)/4),0)</f>
        <v>0</v>
      </c>
      <c r="BP212" s="226">
        <f>IFERROR(IF(RIGHT(VLOOKUP($A212,csapatok!$A:$GR,BP$271,FALSE),5)="Csere",VLOOKUP(LEFT(VLOOKUP($A212,csapatok!$A:$GR,BP$271,FALSE),LEN(VLOOKUP($A212,csapatok!$A:$GR,BP$271,FALSE))-6),'csapat-ranglista'!$A:$CC,BP$272,FALSE)/8,VLOOKUP(VLOOKUP($A212,csapatok!$A:$GR,BP$271,FALSE),'csapat-ranglista'!$A:$CC,BP$272,FALSE)/4),0)</f>
        <v>0</v>
      </c>
      <c r="BQ212" s="226">
        <f>IFERROR(IF(RIGHT(VLOOKUP($A212,csapatok!$A:$GR,BQ$271,FALSE),5)="Csere",VLOOKUP(LEFT(VLOOKUP($A212,csapatok!$A:$GR,BQ$271,FALSE),LEN(VLOOKUP($A212,csapatok!$A:$GR,BQ$271,FALSE))-6),'csapat-ranglista'!$A:$CC,BQ$272,FALSE)/8,VLOOKUP(VLOOKUP($A212,csapatok!$A:$GR,BQ$271,FALSE),'csapat-ranglista'!$A:$CC,BQ$272,FALSE)/4),0)</f>
        <v>0</v>
      </c>
      <c r="BR212" s="226">
        <f>IFERROR(IF(RIGHT(VLOOKUP($A212,csapatok!$A:$GR,BR$271,FALSE),5)="Csere",VLOOKUP(LEFT(VLOOKUP($A212,csapatok!$A:$GR,BR$271,FALSE),LEN(VLOOKUP($A212,csapatok!$A:$GR,BR$271,FALSE))-6),'csapat-ranglista'!$A:$CC,BR$272,FALSE)/8,VLOOKUP(VLOOKUP($A212,csapatok!$A:$GR,BR$271,FALSE),'csapat-ranglista'!$A:$CC,BR$272,FALSE)/4),0)</f>
        <v>0</v>
      </c>
      <c r="BS212" s="226">
        <f>IFERROR(IF(RIGHT(VLOOKUP($A212,csapatok!$A:$GR,BS$271,FALSE),5)="Csere",VLOOKUP(LEFT(VLOOKUP($A212,csapatok!$A:$GR,BS$271,FALSE),LEN(VLOOKUP($A212,csapatok!$A:$GR,BS$271,FALSE))-6),'csapat-ranglista'!$A:$CC,BS$272,FALSE)/8,VLOOKUP(VLOOKUP($A212,csapatok!$A:$GR,BS$271,FALSE),'csapat-ranglista'!$A:$CC,BS$272,FALSE)/4),0)</f>
        <v>0</v>
      </c>
      <c r="BT212" s="226">
        <f>IFERROR(IF(RIGHT(VLOOKUP($A212,csapatok!$A:$GR,BT$271,FALSE),5)="Csere",VLOOKUP(LEFT(VLOOKUP($A212,csapatok!$A:$GR,BT$271,FALSE),LEN(VLOOKUP($A212,csapatok!$A:$GR,BT$271,FALSE))-6),'csapat-ranglista'!$A:$CC,BT$272,FALSE)/8,VLOOKUP(VLOOKUP($A212,csapatok!$A:$GR,BT$271,FALSE),'csapat-ranglista'!$A:$CC,BT$272,FALSE)/4),0)</f>
        <v>0</v>
      </c>
      <c r="BU212" s="226">
        <f>IFERROR(IF(RIGHT(VLOOKUP($A212,csapatok!$A:$GR,BU$271,FALSE),5)="Csere",VLOOKUP(LEFT(VLOOKUP($A212,csapatok!$A:$GR,BU$271,FALSE),LEN(VLOOKUP($A212,csapatok!$A:$GR,BU$271,FALSE))-6),'csapat-ranglista'!$A:$CC,BU$272,FALSE)/8,VLOOKUP(VLOOKUP($A212,csapatok!$A:$GR,BU$271,FALSE),'csapat-ranglista'!$A:$CC,BU$272,FALSE)/4),0)</f>
        <v>0</v>
      </c>
      <c r="BV212" s="226">
        <f>IFERROR(IF(RIGHT(VLOOKUP($A212,csapatok!$A:$GR,BV$271,FALSE),5)="Csere",VLOOKUP(LEFT(VLOOKUP($A212,csapatok!$A:$GR,BV$271,FALSE),LEN(VLOOKUP($A212,csapatok!$A:$GR,BV$271,FALSE))-6),'csapat-ranglista'!$A:$CC,BV$272,FALSE)/8,VLOOKUP(VLOOKUP($A212,csapatok!$A:$GR,BV$271,FALSE),'csapat-ranglista'!$A:$CC,BV$272,FALSE)/4),0)</f>
        <v>0</v>
      </c>
      <c r="BW212" s="226">
        <f>IFERROR(IF(RIGHT(VLOOKUP($A212,csapatok!$A:$GR,BW$271,FALSE),5)="Csere",VLOOKUP(LEFT(VLOOKUP($A212,csapatok!$A:$GR,BW$271,FALSE),LEN(VLOOKUP($A212,csapatok!$A:$GR,BW$271,FALSE))-6),'csapat-ranglista'!$A:$CC,BW$272,FALSE)/8,VLOOKUP(VLOOKUP($A212,csapatok!$A:$GR,BW$271,FALSE),'csapat-ranglista'!$A:$CC,BW$272,FALSE)/4),0)</f>
        <v>0</v>
      </c>
      <c r="BX212" s="226">
        <f>IFERROR(IF(RIGHT(VLOOKUP($A212,csapatok!$A:$GR,BX$271,FALSE),5)="Csere",VLOOKUP(LEFT(VLOOKUP($A212,csapatok!$A:$GR,BX$271,FALSE),LEN(VLOOKUP($A212,csapatok!$A:$GR,BX$271,FALSE))-6),'csapat-ranglista'!$A:$CC,BX$272,FALSE)/8,VLOOKUP(VLOOKUP($A212,csapatok!$A:$GR,BX$271,FALSE),'csapat-ranglista'!$A:$CC,BX$272,FALSE)/4),0)</f>
        <v>0</v>
      </c>
      <c r="BY212" s="226">
        <f>IFERROR(IF(RIGHT(VLOOKUP($A212,csapatok!$A:$GR,BY$271,FALSE),5)="Csere",VLOOKUP(LEFT(VLOOKUP($A212,csapatok!$A:$GR,BY$271,FALSE),LEN(VLOOKUP($A212,csapatok!$A:$GR,BY$271,FALSE))-6),'csapat-ranglista'!$A:$CC,BY$272,FALSE)/8,VLOOKUP(VLOOKUP($A212,csapatok!$A:$GR,BY$271,FALSE),'csapat-ranglista'!$A:$CC,BY$272,FALSE)/4),0)</f>
        <v>0</v>
      </c>
      <c r="BZ212" s="226">
        <f>IFERROR(IF(RIGHT(VLOOKUP($A212,csapatok!$A:$GR,BZ$271,FALSE),5)="Csere",VLOOKUP(LEFT(VLOOKUP($A212,csapatok!$A:$GR,BZ$271,FALSE),LEN(VLOOKUP($A212,csapatok!$A:$GR,BZ$271,FALSE))-6),'csapat-ranglista'!$A:$CC,BZ$272,FALSE)/8,VLOOKUP(VLOOKUP($A212,csapatok!$A:$GR,BZ$271,FALSE),'csapat-ranglista'!$A:$CC,BZ$272,FALSE)/4),0)</f>
        <v>0</v>
      </c>
      <c r="CA212" s="226">
        <f>IFERROR(IF(RIGHT(VLOOKUP($A212,csapatok!$A:$GR,CA$271,FALSE),5)="Csere",VLOOKUP(LEFT(VLOOKUP($A212,csapatok!$A:$GR,CA$271,FALSE),LEN(VLOOKUP($A212,csapatok!$A:$GR,CA$271,FALSE))-6),'csapat-ranglista'!$A:$CC,CA$272,FALSE)/8,VLOOKUP(VLOOKUP($A212,csapatok!$A:$GR,CA$271,FALSE),'csapat-ranglista'!$A:$CC,CA$272,FALSE)/4),0)</f>
        <v>0</v>
      </c>
      <c r="CB212" s="226">
        <f>IFERROR(IF(RIGHT(VLOOKUP($A212,csapatok!$A:$GR,CB$271,FALSE),5)="Csere",VLOOKUP(LEFT(VLOOKUP($A212,csapatok!$A:$GR,CB$271,FALSE),LEN(VLOOKUP($A212,csapatok!$A:$GR,CB$271,FALSE))-6),'csapat-ranglista'!$A:$CC,CB$272,FALSE)/8,VLOOKUP(VLOOKUP($A212,csapatok!$A:$GR,CB$271,FALSE),'csapat-ranglista'!$A:$CC,CB$272,FALSE)/4),0)</f>
        <v>0</v>
      </c>
      <c r="CC212" s="226">
        <f>IFERROR(IF(RIGHT(VLOOKUP($A212,csapatok!$A:$GR,CC$271,FALSE),5)="Csere",VLOOKUP(LEFT(VLOOKUP($A212,csapatok!$A:$GR,CC$271,FALSE),LEN(VLOOKUP($A212,csapatok!$A:$GR,CC$271,FALSE))-6),'csapat-ranglista'!$A:$CC,CC$272,FALSE)/8,VLOOKUP(VLOOKUP($A212,csapatok!$A:$GR,CC$271,FALSE),'csapat-ranglista'!$A:$CC,CC$272,FALSE)/4),0)</f>
        <v>0</v>
      </c>
      <c r="CD212" s="226">
        <f>IFERROR(IF(RIGHT(VLOOKUP($A212,csapatok!$A:$GR,CD$271,FALSE),5)="Csere",VLOOKUP(LEFT(VLOOKUP($A212,csapatok!$A:$GR,CD$271,FALSE),LEN(VLOOKUP($A212,csapatok!$A:$GR,CD$271,FALSE))-6),'csapat-ranglista'!$A:$CC,CD$272,FALSE)/8,VLOOKUP(VLOOKUP($A212,csapatok!$A:$GR,CD$271,FALSE),'csapat-ranglista'!$A:$CC,CD$272,FALSE)/4),0)</f>
        <v>0</v>
      </c>
      <c r="CE212" s="226">
        <f>IFERROR(IF(RIGHT(VLOOKUP($A212,csapatok!$A:$GR,CE$271,FALSE),5)="Csere",VLOOKUP(LEFT(VLOOKUP($A212,csapatok!$A:$GR,CE$271,FALSE),LEN(VLOOKUP($A212,csapatok!$A:$GR,CE$271,FALSE))-6),'csapat-ranglista'!$A:$CC,CE$272,FALSE)/8,VLOOKUP(VLOOKUP($A212,csapatok!$A:$GR,CE$271,FALSE),'csapat-ranglista'!$A:$CC,CE$272,FALSE)/4),0)</f>
        <v>0</v>
      </c>
      <c r="CF212" s="226">
        <f>IFERROR(IF(RIGHT(VLOOKUP($A212,csapatok!$A:$GR,CF$271,FALSE),5)="Csere",VLOOKUP(LEFT(VLOOKUP($A212,csapatok!$A:$GR,CF$271,FALSE),LEN(VLOOKUP($A212,csapatok!$A:$GR,CF$271,FALSE))-6),'csapat-ranglista'!$A:$CC,CF$272,FALSE)/8,VLOOKUP(VLOOKUP($A212,csapatok!$A:$GR,CF$271,FALSE),'csapat-ranglista'!$A:$CC,CF$272,FALSE)/4),0)</f>
        <v>0</v>
      </c>
      <c r="CG212" s="226">
        <f>IFERROR(IF(RIGHT(VLOOKUP($A212,csapatok!$A:$GR,CG$271,FALSE),5)="Csere",VLOOKUP(LEFT(VLOOKUP($A212,csapatok!$A:$GR,CG$271,FALSE),LEN(VLOOKUP($A212,csapatok!$A:$GR,CG$271,FALSE))-6),'csapat-ranglista'!$A:$CC,CG$272,FALSE)/8,VLOOKUP(VLOOKUP($A212,csapatok!$A:$GR,CG$271,FALSE),'csapat-ranglista'!$A:$CC,CG$272,FALSE)/4),0)</f>
        <v>0</v>
      </c>
      <c r="CH212" s="226">
        <f>IFERROR(IF(RIGHT(VLOOKUP($A212,csapatok!$A:$GR,CH$271,FALSE),5)="Csere",VLOOKUP(LEFT(VLOOKUP($A212,csapatok!$A:$GR,CH$271,FALSE),LEN(VLOOKUP($A212,csapatok!$A:$GR,CH$271,FALSE))-6),'csapat-ranglista'!$A:$CC,CH$272,FALSE)/8,VLOOKUP(VLOOKUP($A212,csapatok!$A:$GR,CH$271,FALSE),'csapat-ranglista'!$A:$CC,CH$272,FALSE)/4),0)</f>
        <v>0</v>
      </c>
      <c r="CI212" s="226">
        <f>IFERROR(IF(RIGHT(VLOOKUP($A212,csapatok!$A:$GR,CI$271,FALSE),5)="Csere",VLOOKUP(LEFT(VLOOKUP($A212,csapatok!$A:$GR,CI$271,FALSE),LEN(VLOOKUP($A212,csapatok!$A:$GR,CI$271,FALSE))-6),'csapat-ranglista'!$A:$CC,CI$272,FALSE)/8,VLOOKUP(VLOOKUP($A212,csapatok!$A:$GR,CI$271,FALSE),'csapat-ranglista'!$A:$CC,CI$272,FALSE)/4),0)</f>
        <v>0</v>
      </c>
      <c r="CJ212" s="227">
        <f>versenyek!$IQ$11*IFERROR(VLOOKUP(VLOOKUP($A212,versenyek!IP:IR,3,FALSE),szabalyok!$A$16:$B$23,2,FALSE)/4,0)</f>
        <v>0</v>
      </c>
      <c r="CK212" s="227">
        <f>versenyek!$IT$11*IFERROR(VLOOKUP(VLOOKUP($A212,versenyek!IS:IU,3,FALSE),szabalyok!$A$16:$B$23,2,FALSE)/4,0)</f>
        <v>0</v>
      </c>
      <c r="CL212" s="226"/>
      <c r="CM212" s="250">
        <f t="shared" si="9"/>
        <v>0</v>
      </c>
    </row>
    <row r="213" spans="1:91">
      <c r="A213" s="32" t="s">
        <v>186</v>
      </c>
      <c r="B213" s="2">
        <v>26491</v>
      </c>
      <c r="C213" s="133" t="str">
        <f t="shared" si="10"/>
        <v>felnőtt</v>
      </c>
      <c r="D213" s="32" t="s">
        <v>101</v>
      </c>
      <c r="E213" s="47">
        <v>0</v>
      </c>
      <c r="F213" s="32">
        <v>0</v>
      </c>
      <c r="G213" s="32">
        <v>1.3429615632927128</v>
      </c>
      <c r="H213" s="32">
        <v>0</v>
      </c>
      <c r="I213" s="32">
        <v>0</v>
      </c>
      <c r="J213" s="32">
        <v>0</v>
      </c>
      <c r="K213" s="32">
        <v>1.4081073308040863</v>
      </c>
      <c r="L213" s="32">
        <v>5.279007481732898</v>
      </c>
      <c r="M213" s="32">
        <v>4.0916936664087293</v>
      </c>
      <c r="N213" s="32">
        <v>0</v>
      </c>
      <c r="O213" s="32">
        <v>0</v>
      </c>
      <c r="P213" s="32">
        <v>0</v>
      </c>
      <c r="Q213" s="32">
        <v>0</v>
      </c>
      <c r="R213" s="32">
        <v>0</v>
      </c>
      <c r="S213" s="32">
        <v>0.69409196293493336</v>
      </c>
      <c r="T213" s="32">
        <v>2.4835356626854082</v>
      </c>
      <c r="U213" s="32">
        <v>0</v>
      </c>
      <c r="V213" s="32">
        <v>0</v>
      </c>
      <c r="W213" s="32">
        <v>3.7275273587501765</v>
      </c>
      <c r="X213" s="32">
        <f>IFERROR(IF(RIGHT(VLOOKUP($A213,csapatok!$A:$BL,X$271,FALSE),5)="Csere",VLOOKUP(LEFT(VLOOKUP($A213,csapatok!$A:$BL,X$271,FALSE),LEN(VLOOKUP($A213,csapatok!$A:$BL,X$271,FALSE))-6),'csapat-ranglista'!$A:$CC,X$272,FALSE)/8,VLOOKUP(VLOOKUP($A213,csapatok!$A:$BL,X$271,FALSE),'csapat-ranglista'!$A:$CC,X$272,FALSE)/4),0)</f>
        <v>0</v>
      </c>
      <c r="Y213" s="32">
        <f>IFERROR(IF(RIGHT(VLOOKUP($A213,csapatok!$A:$BL,Y$271,FALSE),5)="Csere",VLOOKUP(LEFT(VLOOKUP($A213,csapatok!$A:$BL,Y$271,FALSE),LEN(VLOOKUP($A213,csapatok!$A:$BL,Y$271,FALSE))-6),'csapat-ranglista'!$A:$CC,Y$272,FALSE)/8,VLOOKUP(VLOOKUP($A213,csapatok!$A:$BL,Y$271,FALSE),'csapat-ranglista'!$A:$CC,Y$272,FALSE)/4),0)</f>
        <v>0</v>
      </c>
      <c r="Z213" s="32">
        <f>IFERROR(IF(RIGHT(VLOOKUP($A213,csapatok!$A:$BL,Z$271,FALSE),5)="Csere",VLOOKUP(LEFT(VLOOKUP($A213,csapatok!$A:$BL,Z$271,FALSE),LEN(VLOOKUP($A213,csapatok!$A:$BL,Z$271,FALSE))-6),'csapat-ranglista'!$A:$CC,Z$272,FALSE)/8,VLOOKUP(VLOOKUP($A213,csapatok!$A:$BL,Z$271,FALSE),'csapat-ranglista'!$A:$CC,Z$272,FALSE)/4),0)</f>
        <v>0</v>
      </c>
      <c r="AA213" s="32">
        <f>IFERROR(IF(RIGHT(VLOOKUP($A213,csapatok!$A:$BL,AA$271,FALSE),5)="Csere",VLOOKUP(LEFT(VLOOKUP($A213,csapatok!$A:$BL,AA$271,FALSE),LEN(VLOOKUP($A213,csapatok!$A:$BL,AA$271,FALSE))-6),'csapat-ranglista'!$A:$CC,AA$272,FALSE)/8,VLOOKUP(VLOOKUP($A213,csapatok!$A:$BL,AA$271,FALSE),'csapat-ranglista'!$A:$CC,AA$272,FALSE)/4),0)</f>
        <v>0</v>
      </c>
      <c r="AB213" s="226">
        <f>IFERROR(IF(RIGHT(VLOOKUP($A213,csapatok!$A:$BL,AB$271,FALSE),5)="Csere",VLOOKUP(LEFT(VLOOKUP($A213,csapatok!$A:$BL,AB$271,FALSE),LEN(VLOOKUP($A213,csapatok!$A:$BL,AB$271,FALSE))-6),'csapat-ranglista'!$A:$CC,AB$272,FALSE)/8,VLOOKUP(VLOOKUP($A213,csapatok!$A:$BL,AB$271,FALSE),'csapat-ranglista'!$A:$CC,AB$272,FALSE)/4),0)</f>
        <v>0</v>
      </c>
      <c r="AC213" s="226">
        <f>IFERROR(IF(RIGHT(VLOOKUP($A213,csapatok!$A:$BL,AC$271,FALSE),5)="Csere",VLOOKUP(LEFT(VLOOKUP($A213,csapatok!$A:$BL,AC$271,FALSE),LEN(VLOOKUP($A213,csapatok!$A:$BL,AC$271,FALSE))-6),'csapat-ranglista'!$A:$CC,AC$272,FALSE)/8,VLOOKUP(VLOOKUP($A213,csapatok!$A:$BL,AC$271,FALSE),'csapat-ranglista'!$A:$CC,AC$272,FALSE)/4),0)</f>
        <v>0</v>
      </c>
      <c r="AD213" s="226">
        <f>IFERROR(IF(RIGHT(VLOOKUP($A213,csapatok!$A:$BL,AD$271,FALSE),5)="Csere",VLOOKUP(LEFT(VLOOKUP($A213,csapatok!$A:$BL,AD$271,FALSE),LEN(VLOOKUP($A213,csapatok!$A:$BL,AD$271,FALSE))-6),'csapat-ranglista'!$A:$CC,AD$272,FALSE)/8,VLOOKUP(VLOOKUP($A213,csapatok!$A:$BL,AD$271,FALSE),'csapat-ranglista'!$A:$CC,AD$272,FALSE)/4),0)</f>
        <v>0</v>
      </c>
      <c r="AE213" s="226">
        <f>IFERROR(IF(RIGHT(VLOOKUP($A213,csapatok!$A:$BL,AE$271,FALSE),5)="Csere",VLOOKUP(LEFT(VLOOKUP($A213,csapatok!$A:$BL,AE$271,FALSE),LEN(VLOOKUP($A213,csapatok!$A:$BL,AE$271,FALSE))-6),'csapat-ranglista'!$A:$CC,AE$272,FALSE)/8,VLOOKUP(VLOOKUP($A213,csapatok!$A:$BL,AE$271,FALSE),'csapat-ranglista'!$A:$CC,AE$272,FALSE)/4),0)</f>
        <v>0</v>
      </c>
      <c r="AF213" s="226">
        <f>IFERROR(IF(RIGHT(VLOOKUP($A213,csapatok!$A:$BL,AF$271,FALSE),5)="Csere",VLOOKUP(LEFT(VLOOKUP($A213,csapatok!$A:$BL,AF$271,FALSE),LEN(VLOOKUP($A213,csapatok!$A:$BL,AF$271,FALSE))-6),'csapat-ranglista'!$A:$CC,AF$272,FALSE)/8,VLOOKUP(VLOOKUP($A213,csapatok!$A:$BL,AF$271,FALSE),'csapat-ranglista'!$A:$CC,AF$272,FALSE)/4),0)</f>
        <v>0</v>
      </c>
      <c r="AG213" s="226">
        <f>IFERROR(IF(RIGHT(VLOOKUP($A213,csapatok!$A:$BL,AG$271,FALSE),5)="Csere",VLOOKUP(LEFT(VLOOKUP($A213,csapatok!$A:$BL,AG$271,FALSE),LEN(VLOOKUP($A213,csapatok!$A:$BL,AG$271,FALSE))-6),'csapat-ranglista'!$A:$CC,AG$272,FALSE)/8,VLOOKUP(VLOOKUP($A213,csapatok!$A:$BL,AG$271,FALSE),'csapat-ranglista'!$A:$CC,AG$272,FALSE)/4),0)</f>
        <v>0</v>
      </c>
      <c r="AH213" s="226">
        <f>IFERROR(IF(RIGHT(VLOOKUP($A213,csapatok!$A:$BL,AH$271,FALSE),5)="Csere",VLOOKUP(LEFT(VLOOKUP($A213,csapatok!$A:$BL,AH$271,FALSE),LEN(VLOOKUP($A213,csapatok!$A:$BL,AH$271,FALSE))-6),'csapat-ranglista'!$A:$CC,AH$272,FALSE)/8,VLOOKUP(VLOOKUP($A213,csapatok!$A:$BL,AH$271,FALSE),'csapat-ranglista'!$A:$CC,AH$272,FALSE)/4),0)</f>
        <v>0</v>
      </c>
      <c r="AI213" s="226">
        <f>IFERROR(IF(RIGHT(VLOOKUP($A213,csapatok!$A:$BL,AI$271,FALSE),5)="Csere",VLOOKUP(LEFT(VLOOKUP($A213,csapatok!$A:$BL,AI$271,FALSE),LEN(VLOOKUP($A213,csapatok!$A:$BL,AI$271,FALSE))-6),'csapat-ranglista'!$A:$CC,AI$272,FALSE)/8,VLOOKUP(VLOOKUP($A213,csapatok!$A:$BL,AI$271,FALSE),'csapat-ranglista'!$A:$CC,AI$272,FALSE)/4),0)</f>
        <v>0</v>
      </c>
      <c r="AJ213" s="226">
        <f>IFERROR(IF(RIGHT(VLOOKUP($A213,csapatok!$A:$BL,AJ$271,FALSE),5)="Csere",VLOOKUP(LEFT(VLOOKUP($A213,csapatok!$A:$BL,AJ$271,FALSE),LEN(VLOOKUP($A213,csapatok!$A:$BL,AJ$271,FALSE))-6),'csapat-ranglista'!$A:$CC,AJ$272,FALSE)/8,VLOOKUP(VLOOKUP($A213,csapatok!$A:$BL,AJ$271,FALSE),'csapat-ranglista'!$A:$CC,AJ$272,FALSE)/2),0)</f>
        <v>0</v>
      </c>
      <c r="AK213" s="226">
        <f>IFERROR(IF(RIGHT(VLOOKUP($A213,csapatok!$A:$CN,AK$271,FALSE),5)="Csere",VLOOKUP(LEFT(VLOOKUP($A213,csapatok!$A:$CN,AK$271,FALSE),LEN(VLOOKUP($A213,csapatok!$A:$CN,AK$271,FALSE))-6),'csapat-ranglista'!$A:$CC,AK$272,FALSE)/8,VLOOKUP(VLOOKUP($A213,csapatok!$A:$CN,AK$271,FALSE),'csapat-ranglista'!$A:$CC,AK$272,FALSE)/4),0)</f>
        <v>0</v>
      </c>
      <c r="AL213" s="226">
        <f>IFERROR(IF(RIGHT(VLOOKUP($A213,csapatok!$A:$CN,AL$271,FALSE),5)="Csere",VLOOKUP(LEFT(VLOOKUP($A213,csapatok!$A:$CN,AL$271,FALSE),LEN(VLOOKUP($A213,csapatok!$A:$CN,AL$271,FALSE))-6),'csapat-ranglista'!$A:$CC,AL$272,FALSE)/8,VLOOKUP(VLOOKUP($A213,csapatok!$A:$CN,AL$271,FALSE),'csapat-ranglista'!$A:$CC,AL$272,FALSE)/4),0)</f>
        <v>0</v>
      </c>
      <c r="AM213" s="226">
        <f>IFERROR(IF(RIGHT(VLOOKUP($A213,csapatok!$A:$CN,AM$271,FALSE),5)="Csere",VLOOKUP(LEFT(VLOOKUP($A213,csapatok!$A:$CN,AM$271,FALSE),LEN(VLOOKUP($A213,csapatok!$A:$CN,AM$271,FALSE))-6),'csapat-ranglista'!$A:$CC,AM$272,FALSE)/8,VLOOKUP(VLOOKUP($A213,csapatok!$A:$CN,AM$271,FALSE),'csapat-ranglista'!$A:$CC,AM$272,FALSE)/4),0)</f>
        <v>0</v>
      </c>
      <c r="AN213" s="226">
        <f>IFERROR(IF(RIGHT(VLOOKUP($A213,csapatok!$A:$CN,AN$271,FALSE),5)="Csere",VLOOKUP(LEFT(VLOOKUP($A213,csapatok!$A:$CN,AN$271,FALSE),LEN(VLOOKUP($A213,csapatok!$A:$CN,AN$271,FALSE))-6),'csapat-ranglista'!$A:$CC,AN$272,FALSE)/8,VLOOKUP(VLOOKUP($A213,csapatok!$A:$CN,AN$271,FALSE),'csapat-ranglista'!$A:$CC,AN$272,FALSE)/4),0)</f>
        <v>0</v>
      </c>
      <c r="AO213" s="226">
        <f>IFERROR(IF(RIGHT(VLOOKUP($A213,csapatok!$A:$CN,AO$271,FALSE),5)="Csere",VLOOKUP(LEFT(VLOOKUP($A213,csapatok!$A:$CN,AO$271,FALSE),LEN(VLOOKUP($A213,csapatok!$A:$CN,AO$271,FALSE))-6),'csapat-ranglista'!$A:$CC,AO$272,FALSE)/8,VLOOKUP(VLOOKUP($A213,csapatok!$A:$CN,AO$271,FALSE),'csapat-ranglista'!$A:$CC,AO$272,FALSE)/4),0)</f>
        <v>0</v>
      </c>
      <c r="AP213" s="226">
        <f>IFERROR(IF(RIGHT(VLOOKUP($A213,csapatok!$A:$CN,AP$271,FALSE),5)="Csere",VLOOKUP(LEFT(VLOOKUP($A213,csapatok!$A:$CN,AP$271,FALSE),LEN(VLOOKUP($A213,csapatok!$A:$CN,AP$271,FALSE))-6),'csapat-ranglista'!$A:$CC,AP$272,FALSE)/8,VLOOKUP(VLOOKUP($A213,csapatok!$A:$CN,AP$271,FALSE),'csapat-ranglista'!$A:$CC,AP$272,FALSE)/4),0)</f>
        <v>0</v>
      </c>
      <c r="AQ213" s="226">
        <f>IFERROR(IF(RIGHT(VLOOKUP($A213,csapatok!$A:$CN,AQ$271,FALSE),5)="Csere",VLOOKUP(LEFT(VLOOKUP($A213,csapatok!$A:$CN,AQ$271,FALSE),LEN(VLOOKUP($A213,csapatok!$A:$CN,AQ$271,FALSE))-6),'csapat-ranglista'!$A:$CC,AQ$272,FALSE)/8,VLOOKUP(VLOOKUP($A213,csapatok!$A:$CN,AQ$271,FALSE),'csapat-ranglista'!$A:$CC,AQ$272,FALSE)/4),0)</f>
        <v>0</v>
      </c>
      <c r="AR213" s="226">
        <f>IFERROR(IF(RIGHT(VLOOKUP($A213,csapatok!$A:$CN,AR$271,FALSE),5)="Csere",VLOOKUP(LEFT(VLOOKUP($A213,csapatok!$A:$CN,AR$271,FALSE),LEN(VLOOKUP($A213,csapatok!$A:$CN,AR$271,FALSE))-6),'csapat-ranglista'!$A:$CC,AR$272,FALSE)/8,VLOOKUP(VLOOKUP($A213,csapatok!$A:$CN,AR$271,FALSE),'csapat-ranglista'!$A:$CC,AR$272,FALSE)/4),0)</f>
        <v>0</v>
      </c>
      <c r="AS213" s="226">
        <f>IFERROR(IF(RIGHT(VLOOKUP($A213,csapatok!$A:$CN,AS$271,FALSE),5)="Csere",VLOOKUP(LEFT(VLOOKUP($A213,csapatok!$A:$CN,AS$271,FALSE),LEN(VLOOKUP($A213,csapatok!$A:$CN,AS$271,FALSE))-6),'csapat-ranglista'!$A:$CC,AS$272,FALSE)/8,VLOOKUP(VLOOKUP($A213,csapatok!$A:$CN,AS$271,FALSE),'csapat-ranglista'!$A:$CC,AS$272,FALSE)/4),0)</f>
        <v>0</v>
      </c>
      <c r="AT213" s="226">
        <f>IFERROR(IF(RIGHT(VLOOKUP($A213,csapatok!$A:$CN,AT$271,FALSE),5)="Csere",VLOOKUP(LEFT(VLOOKUP($A213,csapatok!$A:$CN,AT$271,FALSE),LEN(VLOOKUP($A213,csapatok!$A:$CN,AT$271,FALSE))-6),'csapat-ranglista'!$A:$CC,AT$272,FALSE)/8,VLOOKUP(VLOOKUP($A213,csapatok!$A:$CN,AT$271,FALSE),'csapat-ranglista'!$A:$CC,AT$272,FALSE)/4),0)</f>
        <v>0</v>
      </c>
      <c r="AU213" s="226">
        <f>IFERROR(IF(RIGHT(VLOOKUP($A213,csapatok!$A:$CN,AU$271,FALSE),5)="Csere",VLOOKUP(LEFT(VLOOKUP($A213,csapatok!$A:$CN,AU$271,FALSE),LEN(VLOOKUP($A213,csapatok!$A:$CN,AU$271,FALSE))-6),'csapat-ranglista'!$A:$CC,AU$272,FALSE)/8,VLOOKUP(VLOOKUP($A213,csapatok!$A:$CN,AU$271,FALSE),'csapat-ranglista'!$A:$CC,AU$272,FALSE)/4),0)</f>
        <v>1.7991735895641718</v>
      </c>
      <c r="AV213" s="226">
        <f>IFERROR(IF(RIGHT(VLOOKUP($A213,csapatok!$A:$CN,AV$271,FALSE),5)="Csere",VLOOKUP(LEFT(VLOOKUP($A213,csapatok!$A:$CN,AV$271,FALSE),LEN(VLOOKUP($A213,csapatok!$A:$CN,AV$271,FALSE))-6),'csapat-ranglista'!$A:$CC,AV$272,FALSE)/8,VLOOKUP(VLOOKUP($A213,csapatok!$A:$CN,AV$271,FALSE),'csapat-ranglista'!$A:$CC,AV$272,FALSE)/4),0)</f>
        <v>0</v>
      </c>
      <c r="AW213" s="226">
        <f>IFERROR(IF(RIGHT(VLOOKUP($A213,csapatok!$A:$CN,AW$271,FALSE),5)="Csere",VLOOKUP(LEFT(VLOOKUP($A213,csapatok!$A:$CN,AW$271,FALSE),LEN(VLOOKUP($A213,csapatok!$A:$CN,AW$271,FALSE))-6),'csapat-ranglista'!$A:$CC,AW$272,FALSE)/8,VLOOKUP(VLOOKUP($A213,csapatok!$A:$CN,AW$271,FALSE),'csapat-ranglista'!$A:$CC,AW$272,FALSE)/4),0)</f>
        <v>0</v>
      </c>
      <c r="AX213" s="226">
        <f>IFERROR(IF(RIGHT(VLOOKUP($A213,csapatok!$A:$CN,AX$271,FALSE),5)="Csere",VLOOKUP(LEFT(VLOOKUP($A213,csapatok!$A:$CN,AX$271,FALSE),LEN(VLOOKUP($A213,csapatok!$A:$CN,AX$271,FALSE))-6),'csapat-ranglista'!$A:$CC,AX$272,FALSE)/8,VLOOKUP(VLOOKUP($A213,csapatok!$A:$CN,AX$271,FALSE),'csapat-ranglista'!$A:$CC,AX$272,FALSE)/4),0)</f>
        <v>0</v>
      </c>
      <c r="AY213" s="226">
        <f>IFERROR(IF(RIGHT(VLOOKUP($A213,csapatok!$A:$GR,AY$271,FALSE),5)="Csere",VLOOKUP(LEFT(VLOOKUP($A213,csapatok!$A:$GR,AY$271,FALSE),LEN(VLOOKUP($A213,csapatok!$A:$GR,AY$271,FALSE))-6),'csapat-ranglista'!$A:$CC,AY$272,FALSE)/8,VLOOKUP(VLOOKUP($A213,csapatok!$A:$GR,AY$271,FALSE),'csapat-ranglista'!$A:$CC,AY$272,FALSE)/4),0)</f>
        <v>0</v>
      </c>
      <c r="AZ213" s="226">
        <f>IFERROR(IF(RIGHT(VLOOKUP($A213,csapatok!$A:$GR,AZ$271,FALSE),5)="Csere",VLOOKUP(LEFT(VLOOKUP($A213,csapatok!$A:$GR,AZ$271,FALSE),LEN(VLOOKUP($A213,csapatok!$A:$GR,AZ$271,FALSE))-6),'csapat-ranglista'!$A:$CC,AZ$272,FALSE)/8,VLOOKUP(VLOOKUP($A213,csapatok!$A:$GR,AZ$271,FALSE),'csapat-ranglista'!$A:$CC,AZ$272,FALSE)/4),0)</f>
        <v>0</v>
      </c>
      <c r="BA213" s="226">
        <f>IFERROR(IF(RIGHT(VLOOKUP($A213,csapatok!$A:$GR,BA$271,FALSE),5)="Csere",VLOOKUP(LEFT(VLOOKUP($A213,csapatok!$A:$GR,BA$271,FALSE),LEN(VLOOKUP($A213,csapatok!$A:$GR,BA$271,FALSE))-6),'csapat-ranglista'!$A:$CC,BA$272,FALSE)/8,VLOOKUP(VLOOKUP($A213,csapatok!$A:$GR,BA$271,FALSE),'csapat-ranglista'!$A:$CC,BA$272,FALSE)/4),0)</f>
        <v>0</v>
      </c>
      <c r="BB213" s="226">
        <f>IFERROR(IF(RIGHT(VLOOKUP($A213,csapatok!$A:$GR,BB$271,FALSE),5)="Csere",VLOOKUP(LEFT(VLOOKUP($A213,csapatok!$A:$GR,BB$271,FALSE),LEN(VLOOKUP($A213,csapatok!$A:$GR,BB$271,FALSE))-6),'csapat-ranglista'!$A:$CC,BB$272,FALSE)/8,VLOOKUP(VLOOKUP($A213,csapatok!$A:$GR,BB$271,FALSE),'csapat-ranglista'!$A:$CC,BB$272,FALSE)/4),0)</f>
        <v>0</v>
      </c>
      <c r="BC213" s="227">
        <f>versenyek!$ES$11*IFERROR(VLOOKUP(VLOOKUP($A213,versenyek!ER:ET,3,FALSE),szabalyok!$A$16:$B$23,2,FALSE)/4,0)</f>
        <v>0</v>
      </c>
      <c r="BD213" s="227">
        <f>versenyek!$EV$11*IFERROR(VLOOKUP(VLOOKUP($A213,versenyek!EU:EW,3,FALSE),szabalyok!$A$16:$B$23,2,FALSE)/4,0)</f>
        <v>0</v>
      </c>
      <c r="BE213" s="226">
        <f>IFERROR(IF(RIGHT(VLOOKUP($A213,csapatok!$A:$GR,BE$271,FALSE),5)="Csere",VLOOKUP(LEFT(VLOOKUP($A213,csapatok!$A:$GR,BE$271,FALSE),LEN(VLOOKUP($A213,csapatok!$A:$GR,BE$271,FALSE))-6),'csapat-ranglista'!$A:$CC,BE$272,FALSE)/8,VLOOKUP(VLOOKUP($A213,csapatok!$A:$GR,BE$271,FALSE),'csapat-ranglista'!$A:$CC,BE$272,FALSE)/4),0)</f>
        <v>0</v>
      </c>
      <c r="BF213" s="226">
        <f>IFERROR(IF(RIGHT(VLOOKUP($A213,csapatok!$A:$GR,BF$271,FALSE),5)="Csere",VLOOKUP(LEFT(VLOOKUP($A213,csapatok!$A:$GR,BF$271,FALSE),LEN(VLOOKUP($A213,csapatok!$A:$GR,BF$271,FALSE))-6),'csapat-ranglista'!$A:$CC,BF$272,FALSE)/8,VLOOKUP(VLOOKUP($A213,csapatok!$A:$GR,BF$271,FALSE),'csapat-ranglista'!$A:$CC,BF$272,FALSE)/4),0)</f>
        <v>0</v>
      </c>
      <c r="BG213" s="226">
        <f>IFERROR(IF(RIGHT(VLOOKUP($A213,csapatok!$A:$GR,BG$271,FALSE),5)="Csere",VLOOKUP(LEFT(VLOOKUP($A213,csapatok!$A:$GR,BG$271,FALSE),LEN(VLOOKUP($A213,csapatok!$A:$GR,BG$271,FALSE))-6),'csapat-ranglista'!$A:$CC,BG$272,FALSE)/8,VLOOKUP(VLOOKUP($A213,csapatok!$A:$GR,BG$271,FALSE),'csapat-ranglista'!$A:$CC,BG$272,FALSE)/4),0)</f>
        <v>0</v>
      </c>
      <c r="BH213" s="226">
        <f>IFERROR(IF(RIGHT(VLOOKUP($A213,csapatok!$A:$GR,BH$271,FALSE),5)="Csere",VLOOKUP(LEFT(VLOOKUP($A213,csapatok!$A:$GR,BH$271,FALSE),LEN(VLOOKUP($A213,csapatok!$A:$GR,BH$271,FALSE))-6),'csapat-ranglista'!$A:$CC,BH$272,FALSE)/8,VLOOKUP(VLOOKUP($A213,csapatok!$A:$GR,BH$271,FALSE),'csapat-ranglista'!$A:$CC,BH$272,FALSE)/4),0)</f>
        <v>0</v>
      </c>
      <c r="BI213" s="226">
        <f>IFERROR(IF(RIGHT(VLOOKUP($A213,csapatok!$A:$GR,BI$271,FALSE),5)="Csere",VLOOKUP(LEFT(VLOOKUP($A213,csapatok!$A:$GR,BI$271,FALSE),LEN(VLOOKUP($A213,csapatok!$A:$GR,BI$271,FALSE))-6),'csapat-ranglista'!$A:$CC,BI$272,FALSE)/8,VLOOKUP(VLOOKUP($A213,csapatok!$A:$GR,BI$271,FALSE),'csapat-ranglista'!$A:$CC,BI$272,FALSE)/4),0)</f>
        <v>0</v>
      </c>
      <c r="BJ213" s="226">
        <f>IFERROR(IF(RIGHT(VLOOKUP($A213,csapatok!$A:$GR,BJ$271,FALSE),5)="Csere",VLOOKUP(LEFT(VLOOKUP($A213,csapatok!$A:$GR,BJ$271,FALSE),LEN(VLOOKUP($A213,csapatok!$A:$GR,BJ$271,FALSE))-6),'csapat-ranglista'!$A:$CC,BJ$272,FALSE)/8,VLOOKUP(VLOOKUP($A213,csapatok!$A:$GR,BJ$271,FALSE),'csapat-ranglista'!$A:$CC,BJ$272,FALSE)/4),0)</f>
        <v>0</v>
      </c>
      <c r="BK213" s="226">
        <f>IFERROR(IF(RIGHT(VLOOKUP($A213,csapatok!$A:$GR,BK$271,FALSE),5)="Csere",VLOOKUP(LEFT(VLOOKUP($A213,csapatok!$A:$GR,BK$271,FALSE),LEN(VLOOKUP($A213,csapatok!$A:$GR,BK$271,FALSE))-6),'csapat-ranglista'!$A:$CC,BK$272,FALSE)/8,VLOOKUP(VLOOKUP($A213,csapatok!$A:$GR,BK$271,FALSE),'csapat-ranglista'!$A:$CC,BK$272,FALSE)/4),0)</f>
        <v>0</v>
      </c>
      <c r="BL213" s="226">
        <f>IFERROR(IF(RIGHT(VLOOKUP($A213,csapatok!$A:$GR,BL$271,FALSE),5)="Csere",VLOOKUP(LEFT(VLOOKUP($A213,csapatok!$A:$GR,BL$271,FALSE),LEN(VLOOKUP($A213,csapatok!$A:$GR,BL$271,FALSE))-6),'csapat-ranglista'!$A:$CC,BL$272,FALSE)/8,VLOOKUP(VLOOKUP($A213,csapatok!$A:$GR,BL$271,FALSE),'csapat-ranglista'!$A:$CC,BL$272,FALSE)/4),0)</f>
        <v>0</v>
      </c>
      <c r="BM213" s="226">
        <f>IFERROR(IF(RIGHT(VLOOKUP($A213,csapatok!$A:$GR,BM$271,FALSE),5)="Csere",VLOOKUP(LEFT(VLOOKUP($A213,csapatok!$A:$GR,BM$271,FALSE),LEN(VLOOKUP($A213,csapatok!$A:$GR,BM$271,FALSE))-6),'csapat-ranglista'!$A:$CC,BM$272,FALSE)/8,VLOOKUP(VLOOKUP($A213,csapatok!$A:$GR,BM$271,FALSE),'csapat-ranglista'!$A:$CC,BM$272,FALSE)/4),0)</f>
        <v>0</v>
      </c>
      <c r="BN213" s="226">
        <f>IFERROR(IF(RIGHT(VLOOKUP($A213,csapatok!$A:$GR,BN$271,FALSE),5)="Csere",VLOOKUP(LEFT(VLOOKUP($A213,csapatok!$A:$GR,BN$271,FALSE),LEN(VLOOKUP($A213,csapatok!$A:$GR,BN$271,FALSE))-6),'csapat-ranglista'!$A:$CC,BN$272,FALSE)/8,VLOOKUP(VLOOKUP($A213,csapatok!$A:$GR,BN$271,FALSE),'csapat-ranglista'!$A:$CC,BN$272,FALSE)/4),0)</f>
        <v>0</v>
      </c>
      <c r="BO213" s="226">
        <f>IFERROR(IF(RIGHT(VLOOKUP($A213,csapatok!$A:$GR,BO$271,FALSE),5)="Csere",VLOOKUP(LEFT(VLOOKUP($A213,csapatok!$A:$GR,BO$271,FALSE),LEN(VLOOKUP($A213,csapatok!$A:$GR,BO$271,FALSE))-6),'csapat-ranglista'!$A:$CC,BO$272,FALSE)/8,VLOOKUP(VLOOKUP($A213,csapatok!$A:$GR,BO$271,FALSE),'csapat-ranglista'!$A:$CC,BO$272,FALSE)/4),0)</f>
        <v>0</v>
      </c>
      <c r="BP213" s="226">
        <f>IFERROR(IF(RIGHT(VLOOKUP($A213,csapatok!$A:$GR,BP$271,FALSE),5)="Csere",VLOOKUP(LEFT(VLOOKUP($A213,csapatok!$A:$GR,BP$271,FALSE),LEN(VLOOKUP($A213,csapatok!$A:$GR,BP$271,FALSE))-6),'csapat-ranglista'!$A:$CC,BP$272,FALSE)/8,VLOOKUP(VLOOKUP($A213,csapatok!$A:$GR,BP$271,FALSE),'csapat-ranglista'!$A:$CC,BP$272,FALSE)/4),0)</f>
        <v>0</v>
      </c>
      <c r="BQ213" s="226">
        <f>IFERROR(IF(RIGHT(VLOOKUP($A213,csapatok!$A:$GR,BQ$271,FALSE),5)="Csere",VLOOKUP(LEFT(VLOOKUP($A213,csapatok!$A:$GR,BQ$271,FALSE),LEN(VLOOKUP($A213,csapatok!$A:$GR,BQ$271,FALSE))-6),'csapat-ranglista'!$A:$CC,BQ$272,FALSE)/8,VLOOKUP(VLOOKUP($A213,csapatok!$A:$GR,BQ$271,FALSE),'csapat-ranglista'!$A:$CC,BQ$272,FALSE)/4),0)</f>
        <v>0</v>
      </c>
      <c r="BR213" s="226">
        <f>IFERROR(IF(RIGHT(VLOOKUP($A213,csapatok!$A:$GR,BR$271,FALSE),5)="Csere",VLOOKUP(LEFT(VLOOKUP($A213,csapatok!$A:$GR,BR$271,FALSE),LEN(VLOOKUP($A213,csapatok!$A:$GR,BR$271,FALSE))-6),'csapat-ranglista'!$A:$CC,BR$272,FALSE)/8,VLOOKUP(VLOOKUP($A213,csapatok!$A:$GR,BR$271,FALSE),'csapat-ranglista'!$A:$CC,BR$272,FALSE)/4),0)</f>
        <v>0</v>
      </c>
      <c r="BS213" s="226">
        <f>IFERROR(IF(RIGHT(VLOOKUP($A213,csapatok!$A:$GR,BS$271,FALSE),5)="Csere",VLOOKUP(LEFT(VLOOKUP($A213,csapatok!$A:$GR,BS$271,FALSE),LEN(VLOOKUP($A213,csapatok!$A:$GR,BS$271,FALSE))-6),'csapat-ranglista'!$A:$CC,BS$272,FALSE)/8,VLOOKUP(VLOOKUP($A213,csapatok!$A:$GR,BS$271,FALSE),'csapat-ranglista'!$A:$CC,BS$272,FALSE)/4),0)</f>
        <v>0</v>
      </c>
      <c r="BT213" s="226">
        <f>IFERROR(IF(RIGHT(VLOOKUP($A213,csapatok!$A:$GR,BT$271,FALSE),5)="Csere",VLOOKUP(LEFT(VLOOKUP($A213,csapatok!$A:$GR,BT$271,FALSE),LEN(VLOOKUP($A213,csapatok!$A:$GR,BT$271,FALSE))-6),'csapat-ranglista'!$A:$CC,BT$272,FALSE)/8,VLOOKUP(VLOOKUP($A213,csapatok!$A:$GR,BT$271,FALSE),'csapat-ranglista'!$A:$CC,BT$272,FALSE)/4),0)</f>
        <v>0</v>
      </c>
      <c r="BU213" s="226">
        <f>IFERROR(IF(RIGHT(VLOOKUP($A213,csapatok!$A:$GR,BU$271,FALSE),5)="Csere",VLOOKUP(LEFT(VLOOKUP($A213,csapatok!$A:$GR,BU$271,FALSE),LEN(VLOOKUP($A213,csapatok!$A:$GR,BU$271,FALSE))-6),'csapat-ranglista'!$A:$CC,BU$272,FALSE)/8,VLOOKUP(VLOOKUP($A213,csapatok!$A:$GR,BU$271,FALSE),'csapat-ranglista'!$A:$CC,BU$272,FALSE)/4),0)</f>
        <v>0</v>
      </c>
      <c r="BV213" s="226">
        <f>IFERROR(IF(RIGHT(VLOOKUP($A213,csapatok!$A:$GR,BV$271,FALSE),5)="Csere",VLOOKUP(LEFT(VLOOKUP($A213,csapatok!$A:$GR,BV$271,FALSE),LEN(VLOOKUP($A213,csapatok!$A:$GR,BV$271,FALSE))-6),'csapat-ranglista'!$A:$CC,BV$272,FALSE)/8,VLOOKUP(VLOOKUP($A213,csapatok!$A:$GR,BV$271,FALSE),'csapat-ranglista'!$A:$CC,BV$272,FALSE)/4),0)</f>
        <v>0</v>
      </c>
      <c r="BW213" s="226">
        <f>IFERROR(IF(RIGHT(VLOOKUP($A213,csapatok!$A:$GR,BW$271,FALSE),5)="Csere",VLOOKUP(LEFT(VLOOKUP($A213,csapatok!$A:$GR,BW$271,FALSE),LEN(VLOOKUP($A213,csapatok!$A:$GR,BW$271,FALSE))-6),'csapat-ranglista'!$A:$CC,BW$272,FALSE)/8,VLOOKUP(VLOOKUP($A213,csapatok!$A:$GR,BW$271,FALSE),'csapat-ranglista'!$A:$CC,BW$272,FALSE)/4),0)</f>
        <v>0</v>
      </c>
      <c r="BX213" s="226">
        <f>IFERROR(IF(RIGHT(VLOOKUP($A213,csapatok!$A:$GR,BX$271,FALSE),5)="Csere",VLOOKUP(LEFT(VLOOKUP($A213,csapatok!$A:$GR,BX$271,FALSE),LEN(VLOOKUP($A213,csapatok!$A:$GR,BX$271,FALSE))-6),'csapat-ranglista'!$A:$CC,BX$272,FALSE)/8,VLOOKUP(VLOOKUP($A213,csapatok!$A:$GR,BX$271,FALSE),'csapat-ranglista'!$A:$CC,BX$272,FALSE)/4),0)</f>
        <v>0</v>
      </c>
      <c r="BY213" s="226">
        <f>IFERROR(IF(RIGHT(VLOOKUP($A213,csapatok!$A:$GR,BY$271,FALSE),5)="Csere",VLOOKUP(LEFT(VLOOKUP($A213,csapatok!$A:$GR,BY$271,FALSE),LEN(VLOOKUP($A213,csapatok!$A:$GR,BY$271,FALSE))-6),'csapat-ranglista'!$A:$CC,BY$272,FALSE)/8,VLOOKUP(VLOOKUP($A213,csapatok!$A:$GR,BY$271,FALSE),'csapat-ranglista'!$A:$CC,BY$272,FALSE)/4),0)</f>
        <v>0</v>
      </c>
      <c r="BZ213" s="226">
        <f>IFERROR(IF(RIGHT(VLOOKUP($A213,csapatok!$A:$GR,BZ$271,FALSE),5)="Csere",VLOOKUP(LEFT(VLOOKUP($A213,csapatok!$A:$GR,BZ$271,FALSE),LEN(VLOOKUP($A213,csapatok!$A:$GR,BZ$271,FALSE))-6),'csapat-ranglista'!$A:$CC,BZ$272,FALSE)/8,VLOOKUP(VLOOKUP($A213,csapatok!$A:$GR,BZ$271,FALSE),'csapat-ranglista'!$A:$CC,BZ$272,FALSE)/4),0)</f>
        <v>0</v>
      </c>
      <c r="CA213" s="226">
        <f>IFERROR(IF(RIGHT(VLOOKUP($A213,csapatok!$A:$GR,CA$271,FALSE),5)="Csere",VLOOKUP(LEFT(VLOOKUP($A213,csapatok!$A:$GR,CA$271,FALSE),LEN(VLOOKUP($A213,csapatok!$A:$GR,CA$271,FALSE))-6),'csapat-ranglista'!$A:$CC,CA$272,FALSE)/8,VLOOKUP(VLOOKUP($A213,csapatok!$A:$GR,CA$271,FALSE),'csapat-ranglista'!$A:$CC,CA$272,FALSE)/4),0)</f>
        <v>0</v>
      </c>
      <c r="CB213" s="226">
        <f>IFERROR(IF(RIGHT(VLOOKUP($A213,csapatok!$A:$GR,CB$271,FALSE),5)="Csere",VLOOKUP(LEFT(VLOOKUP($A213,csapatok!$A:$GR,CB$271,FALSE),LEN(VLOOKUP($A213,csapatok!$A:$GR,CB$271,FALSE))-6),'csapat-ranglista'!$A:$CC,CB$272,FALSE)/8,VLOOKUP(VLOOKUP($A213,csapatok!$A:$GR,CB$271,FALSE),'csapat-ranglista'!$A:$CC,CB$272,FALSE)/4),0)</f>
        <v>0</v>
      </c>
      <c r="CC213" s="226">
        <f>IFERROR(IF(RIGHT(VLOOKUP($A213,csapatok!$A:$GR,CC$271,FALSE),5)="Csere",VLOOKUP(LEFT(VLOOKUP($A213,csapatok!$A:$GR,CC$271,FALSE),LEN(VLOOKUP($A213,csapatok!$A:$GR,CC$271,FALSE))-6),'csapat-ranglista'!$A:$CC,CC$272,FALSE)/8,VLOOKUP(VLOOKUP($A213,csapatok!$A:$GR,CC$271,FALSE),'csapat-ranglista'!$A:$CC,CC$272,FALSE)/4),0)</f>
        <v>0</v>
      </c>
      <c r="CD213" s="226">
        <f>IFERROR(IF(RIGHT(VLOOKUP($A213,csapatok!$A:$GR,CD$271,FALSE),5)="Csere",VLOOKUP(LEFT(VLOOKUP($A213,csapatok!$A:$GR,CD$271,FALSE),LEN(VLOOKUP($A213,csapatok!$A:$GR,CD$271,FALSE))-6),'csapat-ranglista'!$A:$CC,CD$272,FALSE)/8,VLOOKUP(VLOOKUP($A213,csapatok!$A:$GR,CD$271,FALSE),'csapat-ranglista'!$A:$CC,CD$272,FALSE)/4),0)</f>
        <v>0</v>
      </c>
      <c r="CE213" s="226">
        <f>IFERROR(IF(RIGHT(VLOOKUP($A213,csapatok!$A:$GR,CE$271,FALSE),5)="Csere",VLOOKUP(LEFT(VLOOKUP($A213,csapatok!$A:$GR,CE$271,FALSE),LEN(VLOOKUP($A213,csapatok!$A:$GR,CE$271,FALSE))-6),'csapat-ranglista'!$A:$CC,CE$272,FALSE)/8,VLOOKUP(VLOOKUP($A213,csapatok!$A:$GR,CE$271,FALSE),'csapat-ranglista'!$A:$CC,CE$272,FALSE)/4),0)</f>
        <v>0</v>
      </c>
      <c r="CF213" s="226">
        <f>IFERROR(IF(RIGHT(VLOOKUP($A213,csapatok!$A:$GR,CF$271,FALSE),5)="Csere",VLOOKUP(LEFT(VLOOKUP($A213,csapatok!$A:$GR,CF$271,FALSE),LEN(VLOOKUP($A213,csapatok!$A:$GR,CF$271,FALSE))-6),'csapat-ranglista'!$A:$CC,CF$272,FALSE)/8,VLOOKUP(VLOOKUP($A213,csapatok!$A:$GR,CF$271,FALSE),'csapat-ranglista'!$A:$CC,CF$272,FALSE)/4),0)</f>
        <v>0</v>
      </c>
      <c r="CG213" s="226">
        <f>IFERROR(IF(RIGHT(VLOOKUP($A213,csapatok!$A:$GR,CG$271,FALSE),5)="Csere",VLOOKUP(LEFT(VLOOKUP($A213,csapatok!$A:$GR,CG$271,FALSE),LEN(VLOOKUP($A213,csapatok!$A:$GR,CG$271,FALSE))-6),'csapat-ranglista'!$A:$CC,CG$272,FALSE)/8,VLOOKUP(VLOOKUP($A213,csapatok!$A:$GR,CG$271,FALSE),'csapat-ranglista'!$A:$CC,CG$272,FALSE)/4),0)</f>
        <v>0</v>
      </c>
      <c r="CH213" s="226">
        <f>IFERROR(IF(RIGHT(VLOOKUP($A213,csapatok!$A:$GR,CH$271,FALSE),5)="Csere",VLOOKUP(LEFT(VLOOKUP($A213,csapatok!$A:$GR,CH$271,FALSE),LEN(VLOOKUP($A213,csapatok!$A:$GR,CH$271,FALSE))-6),'csapat-ranglista'!$A:$CC,CH$272,FALSE)/8,VLOOKUP(VLOOKUP($A213,csapatok!$A:$GR,CH$271,FALSE),'csapat-ranglista'!$A:$CC,CH$272,FALSE)/4),0)</f>
        <v>0</v>
      </c>
      <c r="CI213" s="226">
        <f>IFERROR(IF(RIGHT(VLOOKUP($A213,csapatok!$A:$GR,CI$271,FALSE),5)="Csere",VLOOKUP(LEFT(VLOOKUP($A213,csapatok!$A:$GR,CI$271,FALSE),LEN(VLOOKUP($A213,csapatok!$A:$GR,CI$271,FALSE))-6),'csapat-ranglista'!$A:$CC,CI$272,FALSE)/8,VLOOKUP(VLOOKUP($A213,csapatok!$A:$GR,CI$271,FALSE),'csapat-ranglista'!$A:$CC,CI$272,FALSE)/4),0)</f>
        <v>0</v>
      </c>
      <c r="CJ213" s="227">
        <f>versenyek!$IQ$11*IFERROR(VLOOKUP(VLOOKUP($A213,versenyek!IP:IR,3,FALSE),szabalyok!$A$16:$B$23,2,FALSE)/4,0)</f>
        <v>0</v>
      </c>
      <c r="CK213" s="227">
        <f>versenyek!$IT$11*IFERROR(VLOOKUP(VLOOKUP($A213,versenyek!IS:IU,3,FALSE),szabalyok!$A$16:$B$23,2,FALSE)/4,0)</f>
        <v>0</v>
      </c>
      <c r="CL213" s="226"/>
      <c r="CM213" s="250">
        <f t="shared" si="9"/>
        <v>0</v>
      </c>
    </row>
    <row r="214" spans="1:91">
      <c r="A214" s="32" t="s">
        <v>70</v>
      </c>
      <c r="B214" s="2">
        <v>24750</v>
      </c>
      <c r="C214" s="133" t="str">
        <f t="shared" si="10"/>
        <v>felnőtt</v>
      </c>
      <c r="D214" s="32" t="s">
        <v>101</v>
      </c>
      <c r="E214" s="47">
        <v>12.5</v>
      </c>
      <c r="F214" s="32">
        <v>0</v>
      </c>
      <c r="G214" s="32">
        <v>0</v>
      </c>
      <c r="H214" s="32">
        <v>0</v>
      </c>
      <c r="I214" s="32">
        <v>0</v>
      </c>
      <c r="J214" s="32">
        <v>0</v>
      </c>
      <c r="K214" s="32">
        <v>0</v>
      </c>
      <c r="L214" s="32">
        <v>0</v>
      </c>
      <c r="M214" s="32">
        <v>0</v>
      </c>
      <c r="N214" s="32">
        <v>0</v>
      </c>
      <c r="O214" s="32">
        <v>5.0805077663804479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0</v>
      </c>
      <c r="X214" s="32">
        <f>IFERROR(IF(RIGHT(VLOOKUP($A214,csapatok!$A:$BL,X$271,FALSE),5)="Csere",VLOOKUP(LEFT(VLOOKUP($A214,csapatok!$A:$BL,X$271,FALSE),LEN(VLOOKUP($A214,csapatok!$A:$BL,X$271,FALSE))-6),'csapat-ranglista'!$A:$CC,X$272,FALSE)/8,VLOOKUP(VLOOKUP($A214,csapatok!$A:$BL,X$271,FALSE),'csapat-ranglista'!$A:$CC,X$272,FALSE)/4),0)</f>
        <v>0</v>
      </c>
      <c r="Y214" s="32">
        <f>IFERROR(IF(RIGHT(VLOOKUP($A214,csapatok!$A:$BL,Y$271,FALSE),5)="Csere",VLOOKUP(LEFT(VLOOKUP($A214,csapatok!$A:$BL,Y$271,FALSE),LEN(VLOOKUP($A214,csapatok!$A:$BL,Y$271,FALSE))-6),'csapat-ranglista'!$A:$CC,Y$272,FALSE)/8,VLOOKUP(VLOOKUP($A214,csapatok!$A:$BL,Y$271,FALSE),'csapat-ranglista'!$A:$CC,Y$272,FALSE)/4),0)</f>
        <v>0</v>
      </c>
      <c r="Z214" s="32">
        <f>IFERROR(IF(RIGHT(VLOOKUP($A214,csapatok!$A:$BL,Z$271,FALSE),5)="Csere",VLOOKUP(LEFT(VLOOKUP($A214,csapatok!$A:$BL,Z$271,FALSE),LEN(VLOOKUP($A214,csapatok!$A:$BL,Z$271,FALSE))-6),'csapat-ranglista'!$A:$CC,Z$272,FALSE)/8,VLOOKUP(VLOOKUP($A214,csapatok!$A:$BL,Z$271,FALSE),'csapat-ranglista'!$A:$CC,Z$272,FALSE)/4),0)</f>
        <v>0</v>
      </c>
      <c r="AA214" s="32">
        <f>IFERROR(IF(RIGHT(VLOOKUP($A214,csapatok!$A:$BL,AA$271,FALSE),5)="Csere",VLOOKUP(LEFT(VLOOKUP($A214,csapatok!$A:$BL,AA$271,FALSE),LEN(VLOOKUP($A214,csapatok!$A:$BL,AA$271,FALSE))-6),'csapat-ranglista'!$A:$CC,AA$272,FALSE)/8,VLOOKUP(VLOOKUP($A214,csapatok!$A:$BL,AA$271,FALSE),'csapat-ranglista'!$A:$CC,AA$272,FALSE)/4),0)</f>
        <v>0</v>
      </c>
      <c r="AB214" s="226">
        <f>IFERROR(IF(RIGHT(VLOOKUP($A214,csapatok!$A:$BL,AB$271,FALSE),5)="Csere",VLOOKUP(LEFT(VLOOKUP($A214,csapatok!$A:$BL,AB$271,FALSE),LEN(VLOOKUP($A214,csapatok!$A:$BL,AB$271,FALSE))-6),'csapat-ranglista'!$A:$CC,AB$272,FALSE)/8,VLOOKUP(VLOOKUP($A214,csapatok!$A:$BL,AB$271,FALSE),'csapat-ranglista'!$A:$CC,AB$272,FALSE)/4),0)</f>
        <v>0</v>
      </c>
      <c r="AC214" s="226">
        <f>IFERROR(IF(RIGHT(VLOOKUP($A214,csapatok!$A:$BL,AC$271,FALSE),5)="Csere",VLOOKUP(LEFT(VLOOKUP($A214,csapatok!$A:$BL,AC$271,FALSE),LEN(VLOOKUP($A214,csapatok!$A:$BL,AC$271,FALSE))-6),'csapat-ranglista'!$A:$CC,AC$272,FALSE)/8,VLOOKUP(VLOOKUP($A214,csapatok!$A:$BL,AC$271,FALSE),'csapat-ranglista'!$A:$CC,AC$272,FALSE)/4),0)</f>
        <v>0</v>
      </c>
      <c r="AD214" s="226">
        <f>IFERROR(IF(RIGHT(VLOOKUP($A214,csapatok!$A:$BL,AD$271,FALSE),5)="Csere",VLOOKUP(LEFT(VLOOKUP($A214,csapatok!$A:$BL,AD$271,FALSE),LEN(VLOOKUP($A214,csapatok!$A:$BL,AD$271,FALSE))-6),'csapat-ranglista'!$A:$CC,AD$272,FALSE)/8,VLOOKUP(VLOOKUP($A214,csapatok!$A:$BL,AD$271,FALSE),'csapat-ranglista'!$A:$CC,AD$272,FALSE)/4),0)</f>
        <v>0</v>
      </c>
      <c r="AE214" s="226">
        <f>IFERROR(IF(RIGHT(VLOOKUP($A214,csapatok!$A:$BL,AE$271,FALSE),5)="Csere",VLOOKUP(LEFT(VLOOKUP($A214,csapatok!$A:$BL,AE$271,FALSE),LEN(VLOOKUP($A214,csapatok!$A:$BL,AE$271,FALSE))-6),'csapat-ranglista'!$A:$CC,AE$272,FALSE)/8,VLOOKUP(VLOOKUP($A214,csapatok!$A:$BL,AE$271,FALSE),'csapat-ranglista'!$A:$CC,AE$272,FALSE)/4),0)</f>
        <v>0</v>
      </c>
      <c r="AF214" s="226">
        <f>IFERROR(IF(RIGHT(VLOOKUP($A214,csapatok!$A:$BL,AF$271,FALSE),5)="Csere",VLOOKUP(LEFT(VLOOKUP($A214,csapatok!$A:$BL,AF$271,FALSE),LEN(VLOOKUP($A214,csapatok!$A:$BL,AF$271,FALSE))-6),'csapat-ranglista'!$A:$CC,AF$272,FALSE)/8,VLOOKUP(VLOOKUP($A214,csapatok!$A:$BL,AF$271,FALSE),'csapat-ranglista'!$A:$CC,AF$272,FALSE)/4),0)</f>
        <v>0</v>
      </c>
      <c r="AG214" s="226">
        <f>IFERROR(IF(RIGHT(VLOOKUP($A214,csapatok!$A:$BL,AG$271,FALSE),5)="Csere",VLOOKUP(LEFT(VLOOKUP($A214,csapatok!$A:$BL,AG$271,FALSE),LEN(VLOOKUP($A214,csapatok!$A:$BL,AG$271,FALSE))-6),'csapat-ranglista'!$A:$CC,AG$272,FALSE)/8,VLOOKUP(VLOOKUP($A214,csapatok!$A:$BL,AG$271,FALSE),'csapat-ranglista'!$A:$CC,AG$272,FALSE)/4),0)</f>
        <v>0</v>
      </c>
      <c r="AH214" s="226">
        <f>IFERROR(IF(RIGHT(VLOOKUP($A214,csapatok!$A:$BL,AH$271,FALSE),5)="Csere",VLOOKUP(LEFT(VLOOKUP($A214,csapatok!$A:$BL,AH$271,FALSE),LEN(VLOOKUP($A214,csapatok!$A:$BL,AH$271,FALSE))-6),'csapat-ranglista'!$A:$CC,AH$272,FALSE)/8,VLOOKUP(VLOOKUP($A214,csapatok!$A:$BL,AH$271,FALSE),'csapat-ranglista'!$A:$CC,AH$272,FALSE)/4),0)</f>
        <v>0</v>
      </c>
      <c r="AI214" s="226">
        <f>IFERROR(IF(RIGHT(VLOOKUP($A214,csapatok!$A:$BL,AI$271,FALSE),5)="Csere",VLOOKUP(LEFT(VLOOKUP($A214,csapatok!$A:$BL,AI$271,FALSE),LEN(VLOOKUP($A214,csapatok!$A:$BL,AI$271,FALSE))-6),'csapat-ranglista'!$A:$CC,AI$272,FALSE)/8,VLOOKUP(VLOOKUP($A214,csapatok!$A:$BL,AI$271,FALSE),'csapat-ranglista'!$A:$CC,AI$272,FALSE)/4),0)</f>
        <v>0</v>
      </c>
      <c r="AJ214" s="226">
        <f>IFERROR(IF(RIGHT(VLOOKUP($A214,csapatok!$A:$BL,AJ$271,FALSE),5)="Csere",VLOOKUP(LEFT(VLOOKUP($A214,csapatok!$A:$BL,AJ$271,FALSE),LEN(VLOOKUP($A214,csapatok!$A:$BL,AJ$271,FALSE))-6),'csapat-ranglista'!$A:$CC,AJ$272,FALSE)/8,VLOOKUP(VLOOKUP($A214,csapatok!$A:$BL,AJ$271,FALSE),'csapat-ranglista'!$A:$CC,AJ$272,FALSE)/2),0)</f>
        <v>0</v>
      </c>
      <c r="AK214" s="226">
        <f>IFERROR(IF(RIGHT(VLOOKUP($A214,csapatok!$A:$CN,AK$271,FALSE),5)="Csere",VLOOKUP(LEFT(VLOOKUP($A214,csapatok!$A:$CN,AK$271,FALSE),LEN(VLOOKUP($A214,csapatok!$A:$CN,AK$271,FALSE))-6),'csapat-ranglista'!$A:$CC,AK$272,FALSE)/8,VLOOKUP(VLOOKUP($A214,csapatok!$A:$CN,AK$271,FALSE),'csapat-ranglista'!$A:$CC,AK$272,FALSE)/4),0)</f>
        <v>0</v>
      </c>
      <c r="AL214" s="226">
        <f>IFERROR(IF(RIGHT(VLOOKUP($A214,csapatok!$A:$CN,AL$271,FALSE),5)="Csere",VLOOKUP(LEFT(VLOOKUP($A214,csapatok!$A:$CN,AL$271,FALSE),LEN(VLOOKUP($A214,csapatok!$A:$CN,AL$271,FALSE))-6),'csapat-ranglista'!$A:$CC,AL$272,FALSE)/8,VLOOKUP(VLOOKUP($A214,csapatok!$A:$CN,AL$271,FALSE),'csapat-ranglista'!$A:$CC,AL$272,FALSE)/4),0)</f>
        <v>0</v>
      </c>
      <c r="AM214" s="226">
        <f>IFERROR(IF(RIGHT(VLOOKUP($A214,csapatok!$A:$CN,AM$271,FALSE),5)="Csere",VLOOKUP(LEFT(VLOOKUP($A214,csapatok!$A:$CN,AM$271,FALSE),LEN(VLOOKUP($A214,csapatok!$A:$CN,AM$271,FALSE))-6),'csapat-ranglista'!$A:$CC,AM$272,FALSE)/8,VLOOKUP(VLOOKUP($A214,csapatok!$A:$CN,AM$271,FALSE),'csapat-ranglista'!$A:$CC,AM$272,FALSE)/4),0)</f>
        <v>0</v>
      </c>
      <c r="AN214" s="226">
        <f>IFERROR(IF(RIGHT(VLOOKUP($A214,csapatok!$A:$CN,AN$271,FALSE),5)="Csere",VLOOKUP(LEFT(VLOOKUP($A214,csapatok!$A:$CN,AN$271,FALSE),LEN(VLOOKUP($A214,csapatok!$A:$CN,AN$271,FALSE))-6),'csapat-ranglista'!$A:$CC,AN$272,FALSE)/8,VLOOKUP(VLOOKUP($A214,csapatok!$A:$CN,AN$271,FALSE),'csapat-ranglista'!$A:$CC,AN$272,FALSE)/4),0)</f>
        <v>0</v>
      </c>
      <c r="AO214" s="226">
        <f>IFERROR(IF(RIGHT(VLOOKUP($A214,csapatok!$A:$CN,AO$271,FALSE),5)="Csere",VLOOKUP(LEFT(VLOOKUP($A214,csapatok!$A:$CN,AO$271,FALSE),LEN(VLOOKUP($A214,csapatok!$A:$CN,AO$271,FALSE))-6),'csapat-ranglista'!$A:$CC,AO$272,FALSE)/8,VLOOKUP(VLOOKUP($A214,csapatok!$A:$CN,AO$271,FALSE),'csapat-ranglista'!$A:$CC,AO$272,FALSE)/4),0)</f>
        <v>0</v>
      </c>
      <c r="AP214" s="226">
        <f>IFERROR(IF(RIGHT(VLOOKUP($A214,csapatok!$A:$CN,AP$271,FALSE),5)="Csere",VLOOKUP(LEFT(VLOOKUP($A214,csapatok!$A:$CN,AP$271,FALSE),LEN(VLOOKUP($A214,csapatok!$A:$CN,AP$271,FALSE))-6),'csapat-ranglista'!$A:$CC,AP$272,FALSE)/8,VLOOKUP(VLOOKUP($A214,csapatok!$A:$CN,AP$271,FALSE),'csapat-ranglista'!$A:$CC,AP$272,FALSE)/4),0)</f>
        <v>0</v>
      </c>
      <c r="AQ214" s="226">
        <f>IFERROR(IF(RIGHT(VLOOKUP($A214,csapatok!$A:$CN,AQ$271,FALSE),5)="Csere",VLOOKUP(LEFT(VLOOKUP($A214,csapatok!$A:$CN,AQ$271,FALSE),LEN(VLOOKUP($A214,csapatok!$A:$CN,AQ$271,FALSE))-6),'csapat-ranglista'!$A:$CC,AQ$272,FALSE)/8,VLOOKUP(VLOOKUP($A214,csapatok!$A:$CN,AQ$271,FALSE),'csapat-ranglista'!$A:$CC,AQ$272,FALSE)/4),0)</f>
        <v>0</v>
      </c>
      <c r="AR214" s="226">
        <f>IFERROR(IF(RIGHT(VLOOKUP($A214,csapatok!$A:$CN,AR$271,FALSE),5)="Csere",VLOOKUP(LEFT(VLOOKUP($A214,csapatok!$A:$CN,AR$271,FALSE),LEN(VLOOKUP($A214,csapatok!$A:$CN,AR$271,FALSE))-6),'csapat-ranglista'!$A:$CC,AR$272,FALSE)/8,VLOOKUP(VLOOKUP($A214,csapatok!$A:$CN,AR$271,FALSE),'csapat-ranglista'!$A:$CC,AR$272,FALSE)/4),0)</f>
        <v>0</v>
      </c>
      <c r="AS214" s="226">
        <f>IFERROR(IF(RIGHT(VLOOKUP($A214,csapatok!$A:$CN,AS$271,FALSE),5)="Csere",VLOOKUP(LEFT(VLOOKUP($A214,csapatok!$A:$CN,AS$271,FALSE),LEN(VLOOKUP($A214,csapatok!$A:$CN,AS$271,FALSE))-6),'csapat-ranglista'!$A:$CC,AS$272,FALSE)/8,VLOOKUP(VLOOKUP($A214,csapatok!$A:$CN,AS$271,FALSE),'csapat-ranglista'!$A:$CC,AS$272,FALSE)/4),0)</f>
        <v>0</v>
      </c>
      <c r="AT214" s="226">
        <f>IFERROR(IF(RIGHT(VLOOKUP($A214,csapatok!$A:$CN,AT$271,FALSE),5)="Csere",VLOOKUP(LEFT(VLOOKUP($A214,csapatok!$A:$CN,AT$271,FALSE),LEN(VLOOKUP($A214,csapatok!$A:$CN,AT$271,FALSE))-6),'csapat-ranglista'!$A:$CC,AT$272,FALSE)/8,VLOOKUP(VLOOKUP($A214,csapatok!$A:$CN,AT$271,FALSE),'csapat-ranglista'!$A:$CC,AT$272,FALSE)/4),0)</f>
        <v>0</v>
      </c>
      <c r="AU214" s="226">
        <f>IFERROR(IF(RIGHT(VLOOKUP($A214,csapatok!$A:$CN,AU$271,FALSE),5)="Csere",VLOOKUP(LEFT(VLOOKUP($A214,csapatok!$A:$CN,AU$271,FALSE),LEN(VLOOKUP($A214,csapatok!$A:$CN,AU$271,FALSE))-6),'csapat-ranglista'!$A:$CC,AU$272,FALSE)/8,VLOOKUP(VLOOKUP($A214,csapatok!$A:$CN,AU$271,FALSE),'csapat-ranglista'!$A:$CC,AU$272,FALSE)/4),0)</f>
        <v>0</v>
      </c>
      <c r="AV214" s="226">
        <f>IFERROR(IF(RIGHT(VLOOKUP($A214,csapatok!$A:$CN,AV$271,FALSE),5)="Csere",VLOOKUP(LEFT(VLOOKUP($A214,csapatok!$A:$CN,AV$271,FALSE),LEN(VLOOKUP($A214,csapatok!$A:$CN,AV$271,FALSE))-6),'csapat-ranglista'!$A:$CC,AV$272,FALSE)/8,VLOOKUP(VLOOKUP($A214,csapatok!$A:$CN,AV$271,FALSE),'csapat-ranglista'!$A:$CC,AV$272,FALSE)/4),0)</f>
        <v>0</v>
      </c>
      <c r="AW214" s="226">
        <f>IFERROR(IF(RIGHT(VLOOKUP($A214,csapatok!$A:$CN,AW$271,FALSE),5)="Csere",VLOOKUP(LEFT(VLOOKUP($A214,csapatok!$A:$CN,AW$271,FALSE),LEN(VLOOKUP($A214,csapatok!$A:$CN,AW$271,FALSE))-6),'csapat-ranglista'!$A:$CC,AW$272,FALSE)/8,VLOOKUP(VLOOKUP($A214,csapatok!$A:$CN,AW$271,FALSE),'csapat-ranglista'!$A:$CC,AW$272,FALSE)/4),0)</f>
        <v>0</v>
      </c>
      <c r="AX214" s="226">
        <f>IFERROR(IF(RIGHT(VLOOKUP($A214,csapatok!$A:$CN,AX$271,FALSE),5)="Csere",VLOOKUP(LEFT(VLOOKUP($A214,csapatok!$A:$CN,AX$271,FALSE),LEN(VLOOKUP($A214,csapatok!$A:$CN,AX$271,FALSE))-6),'csapat-ranglista'!$A:$CC,AX$272,FALSE)/8,VLOOKUP(VLOOKUP($A214,csapatok!$A:$CN,AX$271,FALSE),'csapat-ranglista'!$A:$CC,AX$272,FALSE)/4),0)</f>
        <v>0</v>
      </c>
      <c r="AY214" s="226">
        <f>IFERROR(IF(RIGHT(VLOOKUP($A214,csapatok!$A:$GR,AY$271,FALSE),5)="Csere",VLOOKUP(LEFT(VLOOKUP($A214,csapatok!$A:$GR,AY$271,FALSE),LEN(VLOOKUP($A214,csapatok!$A:$GR,AY$271,FALSE))-6),'csapat-ranglista'!$A:$CC,AY$272,FALSE)/8,VLOOKUP(VLOOKUP($A214,csapatok!$A:$GR,AY$271,FALSE),'csapat-ranglista'!$A:$CC,AY$272,FALSE)/4),0)</f>
        <v>0</v>
      </c>
      <c r="AZ214" s="226">
        <f>IFERROR(IF(RIGHT(VLOOKUP($A214,csapatok!$A:$GR,AZ$271,FALSE),5)="Csere",VLOOKUP(LEFT(VLOOKUP($A214,csapatok!$A:$GR,AZ$271,FALSE),LEN(VLOOKUP($A214,csapatok!$A:$GR,AZ$271,FALSE))-6),'csapat-ranglista'!$A:$CC,AZ$272,FALSE)/8,VLOOKUP(VLOOKUP($A214,csapatok!$A:$GR,AZ$271,FALSE),'csapat-ranglista'!$A:$CC,AZ$272,FALSE)/4),0)</f>
        <v>0</v>
      </c>
      <c r="BA214" s="226">
        <f>IFERROR(IF(RIGHT(VLOOKUP($A214,csapatok!$A:$GR,BA$271,FALSE),5)="Csere",VLOOKUP(LEFT(VLOOKUP($A214,csapatok!$A:$GR,BA$271,FALSE),LEN(VLOOKUP($A214,csapatok!$A:$GR,BA$271,FALSE))-6),'csapat-ranglista'!$A:$CC,BA$272,FALSE)/8,VLOOKUP(VLOOKUP($A214,csapatok!$A:$GR,BA$271,FALSE),'csapat-ranglista'!$A:$CC,BA$272,FALSE)/4),0)</f>
        <v>0</v>
      </c>
      <c r="BB214" s="226">
        <f>IFERROR(IF(RIGHT(VLOOKUP($A214,csapatok!$A:$GR,BB$271,FALSE),5)="Csere",VLOOKUP(LEFT(VLOOKUP($A214,csapatok!$A:$GR,BB$271,FALSE),LEN(VLOOKUP($A214,csapatok!$A:$GR,BB$271,FALSE))-6),'csapat-ranglista'!$A:$CC,BB$272,FALSE)/8,VLOOKUP(VLOOKUP($A214,csapatok!$A:$GR,BB$271,FALSE),'csapat-ranglista'!$A:$CC,BB$272,FALSE)/4),0)</f>
        <v>0</v>
      </c>
      <c r="BC214" s="227">
        <f>versenyek!$ES$11*IFERROR(VLOOKUP(VLOOKUP($A214,versenyek!ER:ET,3,FALSE),szabalyok!$A$16:$B$23,2,FALSE)/4,0)</f>
        <v>0</v>
      </c>
      <c r="BD214" s="227">
        <f>versenyek!$EV$11*IFERROR(VLOOKUP(VLOOKUP($A214,versenyek!EU:EW,3,FALSE),szabalyok!$A$16:$B$23,2,FALSE)/4,0)</f>
        <v>0</v>
      </c>
      <c r="BE214" s="226">
        <f>IFERROR(IF(RIGHT(VLOOKUP($A214,csapatok!$A:$GR,BE$271,FALSE),5)="Csere",VLOOKUP(LEFT(VLOOKUP($A214,csapatok!$A:$GR,BE$271,FALSE),LEN(VLOOKUP($A214,csapatok!$A:$GR,BE$271,FALSE))-6),'csapat-ranglista'!$A:$CC,BE$272,FALSE)/8,VLOOKUP(VLOOKUP($A214,csapatok!$A:$GR,BE$271,FALSE),'csapat-ranglista'!$A:$CC,BE$272,FALSE)/4),0)</f>
        <v>0</v>
      </c>
      <c r="BF214" s="226">
        <f>IFERROR(IF(RIGHT(VLOOKUP($A214,csapatok!$A:$GR,BF$271,FALSE),5)="Csere",VLOOKUP(LEFT(VLOOKUP($A214,csapatok!$A:$GR,BF$271,FALSE),LEN(VLOOKUP($A214,csapatok!$A:$GR,BF$271,FALSE))-6),'csapat-ranglista'!$A:$CC,BF$272,FALSE)/8,VLOOKUP(VLOOKUP($A214,csapatok!$A:$GR,BF$271,FALSE),'csapat-ranglista'!$A:$CC,BF$272,FALSE)/4),0)</f>
        <v>0</v>
      </c>
      <c r="BG214" s="226">
        <f>IFERROR(IF(RIGHT(VLOOKUP($A214,csapatok!$A:$GR,BG$271,FALSE),5)="Csere",VLOOKUP(LEFT(VLOOKUP($A214,csapatok!$A:$GR,BG$271,FALSE),LEN(VLOOKUP($A214,csapatok!$A:$GR,BG$271,FALSE))-6),'csapat-ranglista'!$A:$CC,BG$272,FALSE)/8,VLOOKUP(VLOOKUP($A214,csapatok!$A:$GR,BG$271,FALSE),'csapat-ranglista'!$A:$CC,BG$272,FALSE)/4),0)</f>
        <v>0</v>
      </c>
      <c r="BH214" s="226">
        <f>IFERROR(IF(RIGHT(VLOOKUP($A214,csapatok!$A:$GR,BH$271,FALSE),5)="Csere",VLOOKUP(LEFT(VLOOKUP($A214,csapatok!$A:$GR,BH$271,FALSE),LEN(VLOOKUP($A214,csapatok!$A:$GR,BH$271,FALSE))-6),'csapat-ranglista'!$A:$CC,BH$272,FALSE)/8,VLOOKUP(VLOOKUP($A214,csapatok!$A:$GR,BH$271,FALSE),'csapat-ranglista'!$A:$CC,BH$272,FALSE)/4),0)</f>
        <v>0</v>
      </c>
      <c r="BI214" s="226">
        <f>IFERROR(IF(RIGHT(VLOOKUP($A214,csapatok!$A:$GR,BI$271,FALSE),5)="Csere",VLOOKUP(LEFT(VLOOKUP($A214,csapatok!$A:$GR,BI$271,FALSE),LEN(VLOOKUP($A214,csapatok!$A:$GR,BI$271,FALSE))-6),'csapat-ranglista'!$A:$CC,BI$272,FALSE)/8,VLOOKUP(VLOOKUP($A214,csapatok!$A:$GR,BI$271,FALSE),'csapat-ranglista'!$A:$CC,BI$272,FALSE)/4),0)</f>
        <v>0</v>
      </c>
      <c r="BJ214" s="226">
        <f>IFERROR(IF(RIGHT(VLOOKUP($A214,csapatok!$A:$GR,BJ$271,FALSE),5)="Csere",VLOOKUP(LEFT(VLOOKUP($A214,csapatok!$A:$GR,BJ$271,FALSE),LEN(VLOOKUP($A214,csapatok!$A:$GR,BJ$271,FALSE))-6),'csapat-ranglista'!$A:$CC,BJ$272,FALSE)/8,VLOOKUP(VLOOKUP($A214,csapatok!$A:$GR,BJ$271,FALSE),'csapat-ranglista'!$A:$CC,BJ$272,FALSE)/4),0)</f>
        <v>0</v>
      </c>
      <c r="BK214" s="226">
        <f>IFERROR(IF(RIGHT(VLOOKUP($A214,csapatok!$A:$GR,BK$271,FALSE),5)="Csere",VLOOKUP(LEFT(VLOOKUP($A214,csapatok!$A:$GR,BK$271,FALSE),LEN(VLOOKUP($A214,csapatok!$A:$GR,BK$271,FALSE))-6),'csapat-ranglista'!$A:$CC,BK$272,FALSE)/8,VLOOKUP(VLOOKUP($A214,csapatok!$A:$GR,BK$271,FALSE),'csapat-ranglista'!$A:$CC,BK$272,FALSE)/4),0)</f>
        <v>0</v>
      </c>
      <c r="BL214" s="226">
        <f>IFERROR(IF(RIGHT(VLOOKUP($A214,csapatok!$A:$GR,BL$271,FALSE),5)="Csere",VLOOKUP(LEFT(VLOOKUP($A214,csapatok!$A:$GR,BL$271,FALSE),LEN(VLOOKUP($A214,csapatok!$A:$GR,BL$271,FALSE))-6),'csapat-ranglista'!$A:$CC,BL$272,FALSE)/8,VLOOKUP(VLOOKUP($A214,csapatok!$A:$GR,BL$271,FALSE),'csapat-ranglista'!$A:$CC,BL$272,FALSE)/4),0)</f>
        <v>0</v>
      </c>
      <c r="BM214" s="226">
        <f>IFERROR(IF(RIGHT(VLOOKUP($A214,csapatok!$A:$GR,BM$271,FALSE),5)="Csere",VLOOKUP(LEFT(VLOOKUP($A214,csapatok!$A:$GR,BM$271,FALSE),LEN(VLOOKUP($A214,csapatok!$A:$GR,BM$271,FALSE))-6),'csapat-ranglista'!$A:$CC,BM$272,FALSE)/8,VLOOKUP(VLOOKUP($A214,csapatok!$A:$GR,BM$271,FALSE),'csapat-ranglista'!$A:$CC,BM$272,FALSE)/4),0)</f>
        <v>0</v>
      </c>
      <c r="BN214" s="226">
        <f>IFERROR(IF(RIGHT(VLOOKUP($A214,csapatok!$A:$GR,BN$271,FALSE),5)="Csere",VLOOKUP(LEFT(VLOOKUP($A214,csapatok!$A:$GR,BN$271,FALSE),LEN(VLOOKUP($A214,csapatok!$A:$GR,BN$271,FALSE))-6),'csapat-ranglista'!$A:$CC,BN$272,FALSE)/8,VLOOKUP(VLOOKUP($A214,csapatok!$A:$GR,BN$271,FALSE),'csapat-ranglista'!$A:$CC,BN$272,FALSE)/4),0)</f>
        <v>0</v>
      </c>
      <c r="BO214" s="226">
        <f>IFERROR(IF(RIGHT(VLOOKUP($A214,csapatok!$A:$GR,BO$271,FALSE),5)="Csere",VLOOKUP(LEFT(VLOOKUP($A214,csapatok!$A:$GR,BO$271,FALSE),LEN(VLOOKUP($A214,csapatok!$A:$GR,BO$271,FALSE))-6),'csapat-ranglista'!$A:$CC,BO$272,FALSE)/8,VLOOKUP(VLOOKUP($A214,csapatok!$A:$GR,BO$271,FALSE),'csapat-ranglista'!$A:$CC,BO$272,FALSE)/4),0)</f>
        <v>0</v>
      </c>
      <c r="BP214" s="226">
        <f>IFERROR(IF(RIGHT(VLOOKUP($A214,csapatok!$A:$GR,BP$271,FALSE),5)="Csere",VLOOKUP(LEFT(VLOOKUP($A214,csapatok!$A:$GR,BP$271,FALSE),LEN(VLOOKUP($A214,csapatok!$A:$GR,BP$271,FALSE))-6),'csapat-ranglista'!$A:$CC,BP$272,FALSE)/8,VLOOKUP(VLOOKUP($A214,csapatok!$A:$GR,BP$271,FALSE),'csapat-ranglista'!$A:$CC,BP$272,FALSE)/4),0)</f>
        <v>0</v>
      </c>
      <c r="BQ214" s="226">
        <f>IFERROR(IF(RIGHT(VLOOKUP($A214,csapatok!$A:$GR,BQ$271,FALSE),5)="Csere",VLOOKUP(LEFT(VLOOKUP($A214,csapatok!$A:$GR,BQ$271,FALSE),LEN(VLOOKUP($A214,csapatok!$A:$GR,BQ$271,FALSE))-6),'csapat-ranglista'!$A:$CC,BQ$272,FALSE)/8,VLOOKUP(VLOOKUP($A214,csapatok!$A:$GR,BQ$271,FALSE),'csapat-ranglista'!$A:$CC,BQ$272,FALSE)/4),0)</f>
        <v>0</v>
      </c>
      <c r="BR214" s="226">
        <f>IFERROR(IF(RIGHT(VLOOKUP($A214,csapatok!$A:$GR,BR$271,FALSE),5)="Csere",VLOOKUP(LEFT(VLOOKUP($A214,csapatok!$A:$GR,BR$271,FALSE),LEN(VLOOKUP($A214,csapatok!$A:$GR,BR$271,FALSE))-6),'csapat-ranglista'!$A:$CC,BR$272,FALSE)/8,VLOOKUP(VLOOKUP($A214,csapatok!$A:$GR,BR$271,FALSE),'csapat-ranglista'!$A:$CC,BR$272,FALSE)/4),0)</f>
        <v>0</v>
      </c>
      <c r="BS214" s="226">
        <f>IFERROR(IF(RIGHT(VLOOKUP($A214,csapatok!$A:$GR,BS$271,FALSE),5)="Csere",VLOOKUP(LEFT(VLOOKUP($A214,csapatok!$A:$GR,BS$271,FALSE),LEN(VLOOKUP($A214,csapatok!$A:$GR,BS$271,FALSE))-6),'csapat-ranglista'!$A:$CC,BS$272,FALSE)/8,VLOOKUP(VLOOKUP($A214,csapatok!$A:$GR,BS$271,FALSE),'csapat-ranglista'!$A:$CC,BS$272,FALSE)/4),0)</f>
        <v>0</v>
      </c>
      <c r="BT214" s="226">
        <f>IFERROR(IF(RIGHT(VLOOKUP($A214,csapatok!$A:$GR,BT$271,FALSE),5)="Csere",VLOOKUP(LEFT(VLOOKUP($A214,csapatok!$A:$GR,BT$271,FALSE),LEN(VLOOKUP($A214,csapatok!$A:$GR,BT$271,FALSE))-6),'csapat-ranglista'!$A:$CC,BT$272,FALSE)/8,VLOOKUP(VLOOKUP($A214,csapatok!$A:$GR,BT$271,FALSE),'csapat-ranglista'!$A:$CC,BT$272,FALSE)/4),0)</f>
        <v>0</v>
      </c>
      <c r="BU214" s="226">
        <f>IFERROR(IF(RIGHT(VLOOKUP($A214,csapatok!$A:$GR,BU$271,FALSE),5)="Csere",VLOOKUP(LEFT(VLOOKUP($A214,csapatok!$A:$GR,BU$271,FALSE),LEN(VLOOKUP($A214,csapatok!$A:$GR,BU$271,FALSE))-6),'csapat-ranglista'!$A:$CC,BU$272,FALSE)/8,VLOOKUP(VLOOKUP($A214,csapatok!$A:$GR,BU$271,FALSE),'csapat-ranglista'!$A:$CC,BU$272,FALSE)/4),0)</f>
        <v>0</v>
      </c>
      <c r="BV214" s="226">
        <f>IFERROR(IF(RIGHT(VLOOKUP($A214,csapatok!$A:$GR,BV$271,FALSE),5)="Csere",VLOOKUP(LEFT(VLOOKUP($A214,csapatok!$A:$GR,BV$271,FALSE),LEN(VLOOKUP($A214,csapatok!$A:$GR,BV$271,FALSE))-6),'csapat-ranglista'!$A:$CC,BV$272,FALSE)/8,VLOOKUP(VLOOKUP($A214,csapatok!$A:$GR,BV$271,FALSE),'csapat-ranglista'!$A:$CC,BV$272,FALSE)/4),0)</f>
        <v>0</v>
      </c>
      <c r="BW214" s="226">
        <f>IFERROR(IF(RIGHT(VLOOKUP($A214,csapatok!$A:$GR,BW$271,FALSE),5)="Csere",VLOOKUP(LEFT(VLOOKUP($A214,csapatok!$A:$GR,BW$271,FALSE),LEN(VLOOKUP($A214,csapatok!$A:$GR,BW$271,FALSE))-6),'csapat-ranglista'!$A:$CC,BW$272,FALSE)/8,VLOOKUP(VLOOKUP($A214,csapatok!$A:$GR,BW$271,FALSE),'csapat-ranglista'!$A:$CC,BW$272,FALSE)/4),0)</f>
        <v>0</v>
      </c>
      <c r="BX214" s="226">
        <f>IFERROR(IF(RIGHT(VLOOKUP($A214,csapatok!$A:$GR,BX$271,FALSE),5)="Csere",VLOOKUP(LEFT(VLOOKUP($A214,csapatok!$A:$GR,BX$271,FALSE),LEN(VLOOKUP($A214,csapatok!$A:$GR,BX$271,FALSE))-6),'csapat-ranglista'!$A:$CC,BX$272,FALSE)/8,VLOOKUP(VLOOKUP($A214,csapatok!$A:$GR,BX$271,FALSE),'csapat-ranglista'!$A:$CC,BX$272,FALSE)/4),0)</f>
        <v>0</v>
      </c>
      <c r="BY214" s="226">
        <f>IFERROR(IF(RIGHT(VLOOKUP($A214,csapatok!$A:$GR,BY$271,FALSE),5)="Csere",VLOOKUP(LEFT(VLOOKUP($A214,csapatok!$A:$GR,BY$271,FALSE),LEN(VLOOKUP($A214,csapatok!$A:$GR,BY$271,FALSE))-6),'csapat-ranglista'!$A:$CC,BY$272,FALSE)/8,VLOOKUP(VLOOKUP($A214,csapatok!$A:$GR,BY$271,FALSE),'csapat-ranglista'!$A:$CC,BY$272,FALSE)/4),0)</f>
        <v>0</v>
      </c>
      <c r="BZ214" s="226">
        <f>IFERROR(IF(RIGHT(VLOOKUP($A214,csapatok!$A:$GR,BZ$271,FALSE),5)="Csere",VLOOKUP(LEFT(VLOOKUP($A214,csapatok!$A:$GR,BZ$271,FALSE),LEN(VLOOKUP($A214,csapatok!$A:$GR,BZ$271,FALSE))-6),'csapat-ranglista'!$A:$CC,BZ$272,FALSE)/8,VLOOKUP(VLOOKUP($A214,csapatok!$A:$GR,BZ$271,FALSE),'csapat-ranglista'!$A:$CC,BZ$272,FALSE)/4),0)</f>
        <v>0</v>
      </c>
      <c r="CA214" s="226">
        <f>IFERROR(IF(RIGHT(VLOOKUP($A214,csapatok!$A:$GR,CA$271,FALSE),5)="Csere",VLOOKUP(LEFT(VLOOKUP($A214,csapatok!$A:$GR,CA$271,FALSE),LEN(VLOOKUP($A214,csapatok!$A:$GR,CA$271,FALSE))-6),'csapat-ranglista'!$A:$CC,CA$272,FALSE)/8,VLOOKUP(VLOOKUP($A214,csapatok!$A:$GR,CA$271,FALSE),'csapat-ranglista'!$A:$CC,CA$272,FALSE)/4),0)</f>
        <v>0</v>
      </c>
      <c r="CB214" s="226">
        <f>IFERROR(IF(RIGHT(VLOOKUP($A214,csapatok!$A:$GR,CB$271,FALSE),5)="Csere",VLOOKUP(LEFT(VLOOKUP($A214,csapatok!$A:$GR,CB$271,FALSE),LEN(VLOOKUP($A214,csapatok!$A:$GR,CB$271,FALSE))-6),'csapat-ranglista'!$A:$CC,CB$272,FALSE)/8,VLOOKUP(VLOOKUP($A214,csapatok!$A:$GR,CB$271,FALSE),'csapat-ranglista'!$A:$CC,CB$272,FALSE)/4),0)</f>
        <v>0</v>
      </c>
      <c r="CC214" s="226">
        <f>IFERROR(IF(RIGHT(VLOOKUP($A214,csapatok!$A:$GR,CC$271,FALSE),5)="Csere",VLOOKUP(LEFT(VLOOKUP($A214,csapatok!$A:$GR,CC$271,FALSE),LEN(VLOOKUP($A214,csapatok!$A:$GR,CC$271,FALSE))-6),'csapat-ranglista'!$A:$CC,CC$272,FALSE)/8,VLOOKUP(VLOOKUP($A214,csapatok!$A:$GR,CC$271,FALSE),'csapat-ranglista'!$A:$CC,CC$272,FALSE)/4),0)</f>
        <v>0</v>
      </c>
      <c r="CD214" s="226">
        <f>IFERROR(IF(RIGHT(VLOOKUP($A214,csapatok!$A:$GR,CD$271,FALSE),5)="Csere",VLOOKUP(LEFT(VLOOKUP($A214,csapatok!$A:$GR,CD$271,FALSE),LEN(VLOOKUP($A214,csapatok!$A:$GR,CD$271,FALSE))-6),'csapat-ranglista'!$A:$CC,CD$272,FALSE)/8,VLOOKUP(VLOOKUP($A214,csapatok!$A:$GR,CD$271,FALSE),'csapat-ranglista'!$A:$CC,CD$272,FALSE)/4),0)</f>
        <v>0</v>
      </c>
      <c r="CE214" s="226">
        <f>IFERROR(IF(RIGHT(VLOOKUP($A214,csapatok!$A:$GR,CE$271,FALSE),5)="Csere",VLOOKUP(LEFT(VLOOKUP($A214,csapatok!$A:$GR,CE$271,FALSE),LEN(VLOOKUP($A214,csapatok!$A:$GR,CE$271,FALSE))-6),'csapat-ranglista'!$A:$CC,CE$272,FALSE)/8,VLOOKUP(VLOOKUP($A214,csapatok!$A:$GR,CE$271,FALSE),'csapat-ranglista'!$A:$CC,CE$272,FALSE)/4),0)</f>
        <v>0</v>
      </c>
      <c r="CF214" s="226">
        <f>IFERROR(IF(RIGHT(VLOOKUP($A214,csapatok!$A:$GR,CF$271,FALSE),5)="Csere",VLOOKUP(LEFT(VLOOKUP($A214,csapatok!$A:$GR,CF$271,FALSE),LEN(VLOOKUP($A214,csapatok!$A:$GR,CF$271,FALSE))-6),'csapat-ranglista'!$A:$CC,CF$272,FALSE)/8,VLOOKUP(VLOOKUP($A214,csapatok!$A:$GR,CF$271,FALSE),'csapat-ranglista'!$A:$CC,CF$272,FALSE)/4),0)</f>
        <v>0</v>
      </c>
      <c r="CG214" s="226">
        <f>IFERROR(IF(RIGHT(VLOOKUP($A214,csapatok!$A:$GR,CG$271,FALSE),5)="Csere",VLOOKUP(LEFT(VLOOKUP($A214,csapatok!$A:$GR,CG$271,FALSE),LEN(VLOOKUP($A214,csapatok!$A:$GR,CG$271,FALSE))-6),'csapat-ranglista'!$A:$CC,CG$272,FALSE)/8,VLOOKUP(VLOOKUP($A214,csapatok!$A:$GR,CG$271,FALSE),'csapat-ranglista'!$A:$CC,CG$272,FALSE)/4),0)</f>
        <v>0</v>
      </c>
      <c r="CH214" s="226">
        <f>IFERROR(IF(RIGHT(VLOOKUP($A214,csapatok!$A:$GR,CH$271,FALSE),5)="Csere",VLOOKUP(LEFT(VLOOKUP($A214,csapatok!$A:$GR,CH$271,FALSE),LEN(VLOOKUP($A214,csapatok!$A:$GR,CH$271,FALSE))-6),'csapat-ranglista'!$A:$CC,CH$272,FALSE)/8,VLOOKUP(VLOOKUP($A214,csapatok!$A:$GR,CH$271,FALSE),'csapat-ranglista'!$A:$CC,CH$272,FALSE)/4),0)</f>
        <v>0</v>
      </c>
      <c r="CI214" s="226">
        <f>IFERROR(IF(RIGHT(VLOOKUP($A214,csapatok!$A:$GR,CI$271,FALSE),5)="Csere",VLOOKUP(LEFT(VLOOKUP($A214,csapatok!$A:$GR,CI$271,FALSE),LEN(VLOOKUP($A214,csapatok!$A:$GR,CI$271,FALSE))-6),'csapat-ranglista'!$A:$CC,CI$272,FALSE)/8,VLOOKUP(VLOOKUP($A214,csapatok!$A:$GR,CI$271,FALSE),'csapat-ranglista'!$A:$CC,CI$272,FALSE)/4),0)</f>
        <v>0</v>
      </c>
      <c r="CJ214" s="227">
        <f>versenyek!$IQ$11*IFERROR(VLOOKUP(VLOOKUP($A214,versenyek!IP:IR,3,FALSE),szabalyok!$A$16:$B$23,2,FALSE)/4,0)</f>
        <v>0</v>
      </c>
      <c r="CK214" s="227">
        <f>versenyek!$IT$11*IFERROR(VLOOKUP(VLOOKUP($A214,versenyek!IS:IU,3,FALSE),szabalyok!$A$16:$B$23,2,FALSE)/4,0)</f>
        <v>0</v>
      </c>
      <c r="CL214" s="226"/>
      <c r="CM214" s="250">
        <f t="shared" si="9"/>
        <v>0</v>
      </c>
    </row>
    <row r="215" spans="1:91">
      <c r="A215" s="32" t="s">
        <v>46</v>
      </c>
      <c r="B215" s="2">
        <v>23243</v>
      </c>
      <c r="C215" s="133" t="str">
        <f t="shared" si="10"/>
        <v>felnőtt</v>
      </c>
      <c r="D215" s="32" t="s">
        <v>101</v>
      </c>
      <c r="E215" s="47">
        <v>13.5</v>
      </c>
      <c r="F215" s="32">
        <v>0</v>
      </c>
      <c r="G215" s="32">
        <v>3.1335769810163305</v>
      </c>
      <c r="H215" s="32">
        <v>22.821403413794407</v>
      </c>
      <c r="I215" s="32">
        <v>0</v>
      </c>
      <c r="J215" s="32">
        <v>0</v>
      </c>
      <c r="K215" s="32">
        <v>0</v>
      </c>
      <c r="L215" s="32">
        <v>2.3995488553331357</v>
      </c>
      <c r="M215" s="32">
        <v>0</v>
      </c>
      <c r="N215" s="32">
        <v>0</v>
      </c>
      <c r="O215" s="32">
        <v>8.4675129439674137</v>
      </c>
      <c r="P215" s="32">
        <v>0</v>
      </c>
      <c r="Q215" s="32">
        <v>0</v>
      </c>
      <c r="R215" s="32">
        <v>0</v>
      </c>
      <c r="S215" s="32">
        <v>0</v>
      </c>
      <c r="T215" s="32">
        <v>18.626517470140559</v>
      </c>
      <c r="U215" s="32">
        <v>0</v>
      </c>
      <c r="V215" s="32">
        <v>0</v>
      </c>
      <c r="W215" s="32">
        <v>0</v>
      </c>
      <c r="X215" s="32">
        <f>IFERROR(IF(RIGHT(VLOOKUP($A215,csapatok!$A:$BL,X$271,FALSE),5)="Csere",VLOOKUP(LEFT(VLOOKUP($A215,csapatok!$A:$BL,X$271,FALSE),LEN(VLOOKUP($A215,csapatok!$A:$BL,X$271,FALSE))-6),'csapat-ranglista'!$A:$CC,X$272,FALSE)/8,VLOOKUP(VLOOKUP($A215,csapatok!$A:$BL,X$271,FALSE),'csapat-ranglista'!$A:$CC,X$272,FALSE)/4),0)</f>
        <v>0</v>
      </c>
      <c r="Y215" s="32">
        <f>IFERROR(IF(RIGHT(VLOOKUP($A215,csapatok!$A:$BL,Y$271,FALSE),5)="Csere",VLOOKUP(LEFT(VLOOKUP($A215,csapatok!$A:$BL,Y$271,FALSE),LEN(VLOOKUP($A215,csapatok!$A:$BL,Y$271,FALSE))-6),'csapat-ranglista'!$A:$CC,Y$272,FALSE)/8,VLOOKUP(VLOOKUP($A215,csapatok!$A:$BL,Y$271,FALSE),'csapat-ranglista'!$A:$CC,Y$272,FALSE)/4),0)</f>
        <v>0</v>
      </c>
      <c r="Z215" s="32">
        <f>IFERROR(IF(RIGHT(VLOOKUP($A215,csapatok!$A:$BL,Z$271,FALSE),5)="Csere",VLOOKUP(LEFT(VLOOKUP($A215,csapatok!$A:$BL,Z$271,FALSE),LEN(VLOOKUP($A215,csapatok!$A:$BL,Z$271,FALSE))-6),'csapat-ranglista'!$A:$CC,Z$272,FALSE)/8,VLOOKUP(VLOOKUP($A215,csapatok!$A:$BL,Z$271,FALSE),'csapat-ranglista'!$A:$CC,Z$272,FALSE)/4),0)</f>
        <v>0</v>
      </c>
      <c r="AA215" s="32">
        <f>IFERROR(IF(RIGHT(VLOOKUP($A215,csapatok!$A:$BL,AA$271,FALSE),5)="Csere",VLOOKUP(LEFT(VLOOKUP($A215,csapatok!$A:$BL,AA$271,FALSE),LEN(VLOOKUP($A215,csapatok!$A:$BL,AA$271,FALSE))-6),'csapat-ranglista'!$A:$CC,AA$272,FALSE)/8,VLOOKUP(VLOOKUP($A215,csapatok!$A:$BL,AA$271,FALSE),'csapat-ranglista'!$A:$CC,AA$272,FALSE)/4),0)</f>
        <v>0</v>
      </c>
      <c r="AB215" s="226">
        <f>IFERROR(IF(RIGHT(VLOOKUP($A215,csapatok!$A:$BL,AB$271,FALSE),5)="Csere",VLOOKUP(LEFT(VLOOKUP($A215,csapatok!$A:$BL,AB$271,FALSE),LEN(VLOOKUP($A215,csapatok!$A:$BL,AB$271,FALSE))-6),'csapat-ranglista'!$A:$CC,AB$272,FALSE)/8,VLOOKUP(VLOOKUP($A215,csapatok!$A:$BL,AB$271,FALSE),'csapat-ranglista'!$A:$CC,AB$272,FALSE)/4),0)</f>
        <v>0</v>
      </c>
      <c r="AC215" s="226">
        <f>IFERROR(IF(RIGHT(VLOOKUP($A215,csapatok!$A:$BL,AC$271,FALSE),5)="Csere",VLOOKUP(LEFT(VLOOKUP($A215,csapatok!$A:$BL,AC$271,FALSE),LEN(VLOOKUP($A215,csapatok!$A:$BL,AC$271,FALSE))-6),'csapat-ranglista'!$A:$CC,AC$272,FALSE)/8,VLOOKUP(VLOOKUP($A215,csapatok!$A:$BL,AC$271,FALSE),'csapat-ranglista'!$A:$CC,AC$272,FALSE)/4),0)</f>
        <v>0</v>
      </c>
      <c r="AD215" s="226">
        <f>IFERROR(IF(RIGHT(VLOOKUP($A215,csapatok!$A:$BL,AD$271,FALSE),5)="Csere",VLOOKUP(LEFT(VLOOKUP($A215,csapatok!$A:$BL,AD$271,FALSE),LEN(VLOOKUP($A215,csapatok!$A:$BL,AD$271,FALSE))-6),'csapat-ranglista'!$A:$CC,AD$272,FALSE)/8,VLOOKUP(VLOOKUP($A215,csapatok!$A:$BL,AD$271,FALSE),'csapat-ranglista'!$A:$CC,AD$272,FALSE)/4),0)</f>
        <v>0</v>
      </c>
      <c r="AE215" s="226">
        <f>IFERROR(IF(RIGHT(VLOOKUP($A215,csapatok!$A:$BL,AE$271,FALSE),5)="Csere",VLOOKUP(LEFT(VLOOKUP($A215,csapatok!$A:$BL,AE$271,FALSE),LEN(VLOOKUP($A215,csapatok!$A:$BL,AE$271,FALSE))-6),'csapat-ranglista'!$A:$CC,AE$272,FALSE)/8,VLOOKUP(VLOOKUP($A215,csapatok!$A:$BL,AE$271,FALSE),'csapat-ranglista'!$A:$CC,AE$272,FALSE)/4),0)</f>
        <v>0</v>
      </c>
      <c r="AF215" s="226">
        <f>IFERROR(IF(RIGHT(VLOOKUP($A215,csapatok!$A:$BL,AF$271,FALSE),5)="Csere",VLOOKUP(LEFT(VLOOKUP($A215,csapatok!$A:$BL,AF$271,FALSE),LEN(VLOOKUP($A215,csapatok!$A:$BL,AF$271,FALSE))-6),'csapat-ranglista'!$A:$CC,AF$272,FALSE)/8,VLOOKUP(VLOOKUP($A215,csapatok!$A:$BL,AF$271,FALSE),'csapat-ranglista'!$A:$CC,AF$272,FALSE)/4),0)</f>
        <v>0</v>
      </c>
      <c r="AG215" s="226">
        <f>IFERROR(IF(RIGHT(VLOOKUP($A215,csapatok!$A:$BL,AG$271,FALSE),5)="Csere",VLOOKUP(LEFT(VLOOKUP($A215,csapatok!$A:$BL,AG$271,FALSE),LEN(VLOOKUP($A215,csapatok!$A:$BL,AG$271,FALSE))-6),'csapat-ranglista'!$A:$CC,AG$272,FALSE)/8,VLOOKUP(VLOOKUP($A215,csapatok!$A:$BL,AG$271,FALSE),'csapat-ranglista'!$A:$CC,AG$272,FALSE)/4),0)</f>
        <v>0</v>
      </c>
      <c r="AH215" s="226">
        <f>IFERROR(IF(RIGHT(VLOOKUP($A215,csapatok!$A:$BL,AH$271,FALSE),5)="Csere",VLOOKUP(LEFT(VLOOKUP($A215,csapatok!$A:$BL,AH$271,FALSE),LEN(VLOOKUP($A215,csapatok!$A:$BL,AH$271,FALSE))-6),'csapat-ranglista'!$A:$CC,AH$272,FALSE)/8,VLOOKUP(VLOOKUP($A215,csapatok!$A:$BL,AH$271,FALSE),'csapat-ranglista'!$A:$CC,AH$272,FALSE)/4),0)</f>
        <v>0</v>
      </c>
      <c r="AI215" s="226">
        <f>IFERROR(IF(RIGHT(VLOOKUP($A215,csapatok!$A:$BL,AI$271,FALSE),5)="Csere",VLOOKUP(LEFT(VLOOKUP($A215,csapatok!$A:$BL,AI$271,FALSE),LEN(VLOOKUP($A215,csapatok!$A:$BL,AI$271,FALSE))-6),'csapat-ranglista'!$A:$CC,AI$272,FALSE)/8,VLOOKUP(VLOOKUP($A215,csapatok!$A:$BL,AI$271,FALSE),'csapat-ranglista'!$A:$CC,AI$272,FALSE)/4),0)</f>
        <v>0</v>
      </c>
      <c r="AJ215" s="226">
        <f>IFERROR(IF(RIGHT(VLOOKUP($A215,csapatok!$A:$BL,AJ$271,FALSE),5)="Csere",VLOOKUP(LEFT(VLOOKUP($A215,csapatok!$A:$BL,AJ$271,FALSE),LEN(VLOOKUP($A215,csapatok!$A:$BL,AJ$271,FALSE))-6),'csapat-ranglista'!$A:$CC,AJ$272,FALSE)/8,VLOOKUP(VLOOKUP($A215,csapatok!$A:$BL,AJ$271,FALSE),'csapat-ranglista'!$A:$CC,AJ$272,FALSE)/2),0)</f>
        <v>0</v>
      </c>
      <c r="AK215" s="226">
        <f>IFERROR(IF(RIGHT(VLOOKUP($A215,csapatok!$A:$CN,AK$271,FALSE),5)="Csere",VLOOKUP(LEFT(VLOOKUP($A215,csapatok!$A:$CN,AK$271,FALSE),LEN(VLOOKUP($A215,csapatok!$A:$CN,AK$271,FALSE))-6),'csapat-ranglista'!$A:$CC,AK$272,FALSE)/8,VLOOKUP(VLOOKUP($A215,csapatok!$A:$CN,AK$271,FALSE),'csapat-ranglista'!$A:$CC,AK$272,FALSE)/4),0)</f>
        <v>0</v>
      </c>
      <c r="AL215" s="226">
        <f>IFERROR(IF(RIGHT(VLOOKUP($A215,csapatok!$A:$CN,AL$271,FALSE),5)="Csere",VLOOKUP(LEFT(VLOOKUP($A215,csapatok!$A:$CN,AL$271,FALSE),LEN(VLOOKUP($A215,csapatok!$A:$CN,AL$271,FALSE))-6),'csapat-ranglista'!$A:$CC,AL$272,FALSE)/8,VLOOKUP(VLOOKUP($A215,csapatok!$A:$CN,AL$271,FALSE),'csapat-ranglista'!$A:$CC,AL$272,FALSE)/4),0)</f>
        <v>0</v>
      </c>
      <c r="AM215" s="226">
        <f>IFERROR(IF(RIGHT(VLOOKUP($A215,csapatok!$A:$CN,AM$271,FALSE),5)="Csere",VLOOKUP(LEFT(VLOOKUP($A215,csapatok!$A:$CN,AM$271,FALSE),LEN(VLOOKUP($A215,csapatok!$A:$CN,AM$271,FALSE))-6),'csapat-ranglista'!$A:$CC,AM$272,FALSE)/8,VLOOKUP(VLOOKUP($A215,csapatok!$A:$CN,AM$271,FALSE),'csapat-ranglista'!$A:$CC,AM$272,FALSE)/4),0)</f>
        <v>0</v>
      </c>
      <c r="AN215" s="226">
        <f>IFERROR(IF(RIGHT(VLOOKUP($A215,csapatok!$A:$CN,AN$271,FALSE),5)="Csere",VLOOKUP(LEFT(VLOOKUP($A215,csapatok!$A:$CN,AN$271,FALSE),LEN(VLOOKUP($A215,csapatok!$A:$CN,AN$271,FALSE))-6),'csapat-ranglista'!$A:$CC,AN$272,FALSE)/8,VLOOKUP(VLOOKUP($A215,csapatok!$A:$CN,AN$271,FALSE),'csapat-ranglista'!$A:$CC,AN$272,FALSE)/4),0)</f>
        <v>0</v>
      </c>
      <c r="AO215" s="226">
        <f>IFERROR(IF(RIGHT(VLOOKUP($A215,csapatok!$A:$CN,AO$271,FALSE),5)="Csere",VLOOKUP(LEFT(VLOOKUP($A215,csapatok!$A:$CN,AO$271,FALSE),LEN(VLOOKUP($A215,csapatok!$A:$CN,AO$271,FALSE))-6),'csapat-ranglista'!$A:$CC,AO$272,FALSE)/8,VLOOKUP(VLOOKUP($A215,csapatok!$A:$CN,AO$271,FALSE),'csapat-ranglista'!$A:$CC,AO$272,FALSE)/4),0)</f>
        <v>0</v>
      </c>
      <c r="AP215" s="226">
        <f>IFERROR(IF(RIGHT(VLOOKUP($A215,csapatok!$A:$CN,AP$271,FALSE),5)="Csere",VLOOKUP(LEFT(VLOOKUP($A215,csapatok!$A:$CN,AP$271,FALSE),LEN(VLOOKUP($A215,csapatok!$A:$CN,AP$271,FALSE))-6),'csapat-ranglista'!$A:$CC,AP$272,FALSE)/8,VLOOKUP(VLOOKUP($A215,csapatok!$A:$CN,AP$271,FALSE),'csapat-ranglista'!$A:$CC,AP$272,FALSE)/4),0)</f>
        <v>3.8567450214137162</v>
      </c>
      <c r="AQ215" s="226">
        <f>IFERROR(IF(RIGHT(VLOOKUP($A215,csapatok!$A:$CN,AQ$271,FALSE),5)="Csere",VLOOKUP(LEFT(VLOOKUP($A215,csapatok!$A:$CN,AQ$271,FALSE),LEN(VLOOKUP($A215,csapatok!$A:$CN,AQ$271,FALSE))-6),'csapat-ranglista'!$A:$CC,AQ$272,FALSE)/8,VLOOKUP(VLOOKUP($A215,csapatok!$A:$CN,AQ$271,FALSE),'csapat-ranglista'!$A:$CC,AQ$272,FALSE)/4),0)</f>
        <v>0</v>
      </c>
      <c r="AR215" s="226">
        <f>IFERROR(IF(RIGHT(VLOOKUP($A215,csapatok!$A:$CN,AR$271,FALSE),5)="Csere",VLOOKUP(LEFT(VLOOKUP($A215,csapatok!$A:$CN,AR$271,FALSE),LEN(VLOOKUP($A215,csapatok!$A:$CN,AR$271,FALSE))-6),'csapat-ranglista'!$A:$CC,AR$272,FALSE)/8,VLOOKUP(VLOOKUP($A215,csapatok!$A:$CN,AR$271,FALSE),'csapat-ranglista'!$A:$CC,AR$272,FALSE)/4),0)</f>
        <v>0</v>
      </c>
      <c r="AS215" s="226">
        <f>IFERROR(IF(RIGHT(VLOOKUP($A215,csapatok!$A:$CN,AS$271,FALSE),5)="Csere",VLOOKUP(LEFT(VLOOKUP($A215,csapatok!$A:$CN,AS$271,FALSE),LEN(VLOOKUP($A215,csapatok!$A:$CN,AS$271,FALSE))-6),'csapat-ranglista'!$A:$CC,AS$272,FALSE)/8,VLOOKUP(VLOOKUP($A215,csapatok!$A:$CN,AS$271,FALSE),'csapat-ranglista'!$A:$CC,AS$272,FALSE)/4),0)</f>
        <v>0</v>
      </c>
      <c r="AT215" s="226">
        <f>IFERROR(IF(RIGHT(VLOOKUP($A215,csapatok!$A:$CN,AT$271,FALSE),5)="Csere",VLOOKUP(LEFT(VLOOKUP($A215,csapatok!$A:$CN,AT$271,FALSE),LEN(VLOOKUP($A215,csapatok!$A:$CN,AT$271,FALSE))-6),'csapat-ranglista'!$A:$CC,AT$272,FALSE)/8,VLOOKUP(VLOOKUP($A215,csapatok!$A:$CN,AT$271,FALSE),'csapat-ranglista'!$A:$CC,AT$272,FALSE)/4),0)</f>
        <v>2.1368514253668929</v>
      </c>
      <c r="AU215" s="226">
        <f>IFERROR(IF(RIGHT(VLOOKUP($A215,csapatok!$A:$CN,AU$271,FALSE),5)="Csere",VLOOKUP(LEFT(VLOOKUP($A215,csapatok!$A:$CN,AU$271,FALSE),LEN(VLOOKUP($A215,csapatok!$A:$CN,AU$271,FALSE))-6),'csapat-ranglista'!$A:$CC,AU$272,FALSE)/8,VLOOKUP(VLOOKUP($A215,csapatok!$A:$CN,AU$271,FALSE),'csapat-ranglista'!$A:$CC,AU$272,FALSE)/4),0)</f>
        <v>0</v>
      </c>
      <c r="AV215" s="226">
        <f>IFERROR(IF(RIGHT(VLOOKUP($A215,csapatok!$A:$CN,AV$271,FALSE),5)="Csere",VLOOKUP(LEFT(VLOOKUP($A215,csapatok!$A:$CN,AV$271,FALSE),LEN(VLOOKUP($A215,csapatok!$A:$CN,AV$271,FALSE))-6),'csapat-ranglista'!$A:$CC,AV$272,FALSE)/8,VLOOKUP(VLOOKUP($A215,csapatok!$A:$CN,AV$271,FALSE),'csapat-ranglista'!$A:$CC,AV$272,FALSE)/4),0)</f>
        <v>0</v>
      </c>
      <c r="AW215" s="226">
        <f>IFERROR(IF(RIGHT(VLOOKUP($A215,csapatok!$A:$CN,AW$271,FALSE),5)="Csere",VLOOKUP(LEFT(VLOOKUP($A215,csapatok!$A:$CN,AW$271,FALSE),LEN(VLOOKUP($A215,csapatok!$A:$CN,AW$271,FALSE))-6),'csapat-ranglista'!$A:$CC,AW$272,FALSE)/8,VLOOKUP(VLOOKUP($A215,csapatok!$A:$CN,AW$271,FALSE),'csapat-ranglista'!$A:$CC,AW$272,FALSE)/4),0)</f>
        <v>0</v>
      </c>
      <c r="AX215" s="226">
        <f>IFERROR(IF(RIGHT(VLOOKUP($A215,csapatok!$A:$CN,AX$271,FALSE),5)="Csere",VLOOKUP(LEFT(VLOOKUP($A215,csapatok!$A:$CN,AX$271,FALSE),LEN(VLOOKUP($A215,csapatok!$A:$CN,AX$271,FALSE))-6),'csapat-ranglista'!$A:$CC,AX$272,FALSE)/8,VLOOKUP(VLOOKUP($A215,csapatok!$A:$CN,AX$271,FALSE),'csapat-ranglista'!$A:$CC,AX$272,FALSE)/4),0)</f>
        <v>0</v>
      </c>
      <c r="AY215" s="226">
        <f>IFERROR(IF(RIGHT(VLOOKUP($A215,csapatok!$A:$GR,AY$271,FALSE),5)="Csere",VLOOKUP(LEFT(VLOOKUP($A215,csapatok!$A:$GR,AY$271,FALSE),LEN(VLOOKUP($A215,csapatok!$A:$GR,AY$271,FALSE))-6),'csapat-ranglista'!$A:$CC,AY$272,FALSE)/8,VLOOKUP(VLOOKUP($A215,csapatok!$A:$GR,AY$271,FALSE),'csapat-ranglista'!$A:$CC,AY$272,FALSE)/4),0)</f>
        <v>0</v>
      </c>
      <c r="AZ215" s="226">
        <f>IFERROR(IF(RIGHT(VLOOKUP($A215,csapatok!$A:$GR,AZ$271,FALSE),5)="Csere",VLOOKUP(LEFT(VLOOKUP($A215,csapatok!$A:$GR,AZ$271,FALSE),LEN(VLOOKUP($A215,csapatok!$A:$GR,AZ$271,FALSE))-6),'csapat-ranglista'!$A:$CC,AZ$272,FALSE)/8,VLOOKUP(VLOOKUP($A215,csapatok!$A:$GR,AZ$271,FALSE),'csapat-ranglista'!$A:$CC,AZ$272,FALSE)/4),0)</f>
        <v>0</v>
      </c>
      <c r="BA215" s="226">
        <f>IFERROR(IF(RIGHT(VLOOKUP($A215,csapatok!$A:$GR,BA$271,FALSE),5)="Csere",VLOOKUP(LEFT(VLOOKUP($A215,csapatok!$A:$GR,BA$271,FALSE),LEN(VLOOKUP($A215,csapatok!$A:$GR,BA$271,FALSE))-6),'csapat-ranglista'!$A:$CC,BA$272,FALSE)/8,VLOOKUP(VLOOKUP($A215,csapatok!$A:$GR,BA$271,FALSE),'csapat-ranglista'!$A:$CC,BA$272,FALSE)/4),0)</f>
        <v>0</v>
      </c>
      <c r="BB215" s="226">
        <f>IFERROR(IF(RIGHT(VLOOKUP($A215,csapatok!$A:$GR,BB$271,FALSE),5)="Csere",VLOOKUP(LEFT(VLOOKUP($A215,csapatok!$A:$GR,BB$271,FALSE),LEN(VLOOKUP($A215,csapatok!$A:$GR,BB$271,FALSE))-6),'csapat-ranglista'!$A:$CC,BB$272,FALSE)/8,VLOOKUP(VLOOKUP($A215,csapatok!$A:$GR,BB$271,FALSE),'csapat-ranglista'!$A:$CC,BB$272,FALSE)/4),0)</f>
        <v>0</v>
      </c>
      <c r="BC215" s="227">
        <f>versenyek!$ES$11*IFERROR(VLOOKUP(VLOOKUP($A215,versenyek!ER:ET,3,FALSE),szabalyok!$A$16:$B$23,2,FALSE)/4,0)</f>
        <v>0</v>
      </c>
      <c r="BD215" s="227">
        <f>versenyek!$EV$11*IFERROR(VLOOKUP(VLOOKUP($A215,versenyek!EU:EW,3,FALSE),szabalyok!$A$16:$B$23,2,FALSE)/4,0)</f>
        <v>0</v>
      </c>
      <c r="BE215" s="226">
        <f>IFERROR(IF(RIGHT(VLOOKUP($A215,csapatok!$A:$GR,BE$271,FALSE),5)="Csere",VLOOKUP(LEFT(VLOOKUP($A215,csapatok!$A:$GR,BE$271,FALSE),LEN(VLOOKUP($A215,csapatok!$A:$GR,BE$271,FALSE))-6),'csapat-ranglista'!$A:$CC,BE$272,FALSE)/8,VLOOKUP(VLOOKUP($A215,csapatok!$A:$GR,BE$271,FALSE),'csapat-ranglista'!$A:$CC,BE$272,FALSE)/4),0)</f>
        <v>0</v>
      </c>
      <c r="BF215" s="226">
        <f>IFERROR(IF(RIGHT(VLOOKUP($A215,csapatok!$A:$GR,BF$271,FALSE),5)="Csere",VLOOKUP(LEFT(VLOOKUP($A215,csapatok!$A:$GR,BF$271,FALSE),LEN(VLOOKUP($A215,csapatok!$A:$GR,BF$271,FALSE))-6),'csapat-ranglista'!$A:$CC,BF$272,FALSE)/8,VLOOKUP(VLOOKUP($A215,csapatok!$A:$GR,BF$271,FALSE),'csapat-ranglista'!$A:$CC,BF$272,FALSE)/4),0)</f>
        <v>0</v>
      </c>
      <c r="BG215" s="226">
        <f>IFERROR(IF(RIGHT(VLOOKUP($A215,csapatok!$A:$GR,BG$271,FALSE),5)="Csere",VLOOKUP(LEFT(VLOOKUP($A215,csapatok!$A:$GR,BG$271,FALSE),LEN(VLOOKUP($A215,csapatok!$A:$GR,BG$271,FALSE))-6),'csapat-ranglista'!$A:$CC,BG$272,FALSE)/8,VLOOKUP(VLOOKUP($A215,csapatok!$A:$GR,BG$271,FALSE),'csapat-ranglista'!$A:$CC,BG$272,FALSE)/4),0)</f>
        <v>0</v>
      </c>
      <c r="BH215" s="226">
        <f>IFERROR(IF(RIGHT(VLOOKUP($A215,csapatok!$A:$GR,BH$271,FALSE),5)="Csere",VLOOKUP(LEFT(VLOOKUP($A215,csapatok!$A:$GR,BH$271,FALSE),LEN(VLOOKUP($A215,csapatok!$A:$GR,BH$271,FALSE))-6),'csapat-ranglista'!$A:$CC,BH$272,FALSE)/8,VLOOKUP(VLOOKUP($A215,csapatok!$A:$GR,BH$271,FALSE),'csapat-ranglista'!$A:$CC,BH$272,FALSE)/4),0)</f>
        <v>0</v>
      </c>
      <c r="BI215" s="226">
        <f>IFERROR(IF(RIGHT(VLOOKUP($A215,csapatok!$A:$GR,BI$271,FALSE),5)="Csere",VLOOKUP(LEFT(VLOOKUP($A215,csapatok!$A:$GR,BI$271,FALSE),LEN(VLOOKUP($A215,csapatok!$A:$GR,BI$271,FALSE))-6),'csapat-ranglista'!$A:$CC,BI$272,FALSE)/8,VLOOKUP(VLOOKUP($A215,csapatok!$A:$GR,BI$271,FALSE),'csapat-ranglista'!$A:$CC,BI$272,FALSE)/4),0)</f>
        <v>0</v>
      </c>
      <c r="BJ215" s="226">
        <f>IFERROR(IF(RIGHT(VLOOKUP($A215,csapatok!$A:$GR,BJ$271,FALSE),5)="Csere",VLOOKUP(LEFT(VLOOKUP($A215,csapatok!$A:$GR,BJ$271,FALSE),LEN(VLOOKUP($A215,csapatok!$A:$GR,BJ$271,FALSE))-6),'csapat-ranglista'!$A:$CC,BJ$272,FALSE)/8,VLOOKUP(VLOOKUP($A215,csapatok!$A:$GR,BJ$271,FALSE),'csapat-ranglista'!$A:$CC,BJ$272,FALSE)/4),0)</f>
        <v>0</v>
      </c>
      <c r="BK215" s="226">
        <f>IFERROR(IF(RIGHT(VLOOKUP($A215,csapatok!$A:$GR,BK$271,FALSE),5)="Csere",VLOOKUP(LEFT(VLOOKUP($A215,csapatok!$A:$GR,BK$271,FALSE),LEN(VLOOKUP($A215,csapatok!$A:$GR,BK$271,FALSE))-6),'csapat-ranglista'!$A:$CC,BK$272,FALSE)/8,VLOOKUP(VLOOKUP($A215,csapatok!$A:$GR,BK$271,FALSE),'csapat-ranglista'!$A:$CC,BK$272,FALSE)/4),0)</f>
        <v>0</v>
      </c>
      <c r="BL215" s="226">
        <f>IFERROR(IF(RIGHT(VLOOKUP($A215,csapatok!$A:$GR,BL$271,FALSE),5)="Csere",VLOOKUP(LEFT(VLOOKUP($A215,csapatok!$A:$GR,BL$271,FALSE),LEN(VLOOKUP($A215,csapatok!$A:$GR,BL$271,FALSE))-6),'csapat-ranglista'!$A:$CC,BL$272,FALSE)/8,VLOOKUP(VLOOKUP($A215,csapatok!$A:$GR,BL$271,FALSE),'csapat-ranglista'!$A:$CC,BL$272,FALSE)/4),0)</f>
        <v>0</v>
      </c>
      <c r="BM215" s="226">
        <f>IFERROR(IF(RIGHT(VLOOKUP($A215,csapatok!$A:$GR,BM$271,FALSE),5)="Csere",VLOOKUP(LEFT(VLOOKUP($A215,csapatok!$A:$GR,BM$271,FALSE),LEN(VLOOKUP($A215,csapatok!$A:$GR,BM$271,FALSE))-6),'csapat-ranglista'!$A:$CC,BM$272,FALSE)/8,VLOOKUP(VLOOKUP($A215,csapatok!$A:$GR,BM$271,FALSE),'csapat-ranglista'!$A:$CC,BM$272,FALSE)/4),0)</f>
        <v>0</v>
      </c>
      <c r="BN215" s="226">
        <f>IFERROR(IF(RIGHT(VLOOKUP($A215,csapatok!$A:$GR,BN$271,FALSE),5)="Csere",VLOOKUP(LEFT(VLOOKUP($A215,csapatok!$A:$GR,BN$271,FALSE),LEN(VLOOKUP($A215,csapatok!$A:$GR,BN$271,FALSE))-6),'csapat-ranglista'!$A:$CC,BN$272,FALSE)/8,VLOOKUP(VLOOKUP($A215,csapatok!$A:$GR,BN$271,FALSE),'csapat-ranglista'!$A:$CC,BN$272,FALSE)/4),0)</f>
        <v>0</v>
      </c>
      <c r="BO215" s="226">
        <f>IFERROR(IF(RIGHT(VLOOKUP($A215,csapatok!$A:$GR,BO$271,FALSE),5)="Csere",VLOOKUP(LEFT(VLOOKUP($A215,csapatok!$A:$GR,BO$271,FALSE),LEN(VLOOKUP($A215,csapatok!$A:$GR,BO$271,FALSE))-6),'csapat-ranglista'!$A:$CC,BO$272,FALSE)/8,VLOOKUP(VLOOKUP($A215,csapatok!$A:$GR,BO$271,FALSE),'csapat-ranglista'!$A:$CC,BO$272,FALSE)/4),0)</f>
        <v>0</v>
      </c>
      <c r="BP215" s="226">
        <f>IFERROR(IF(RIGHT(VLOOKUP($A215,csapatok!$A:$GR,BP$271,FALSE),5)="Csere",VLOOKUP(LEFT(VLOOKUP($A215,csapatok!$A:$GR,BP$271,FALSE),LEN(VLOOKUP($A215,csapatok!$A:$GR,BP$271,FALSE))-6),'csapat-ranglista'!$A:$CC,BP$272,FALSE)/8,VLOOKUP(VLOOKUP($A215,csapatok!$A:$GR,BP$271,FALSE),'csapat-ranglista'!$A:$CC,BP$272,FALSE)/4),0)</f>
        <v>0</v>
      </c>
      <c r="BQ215" s="226">
        <f>IFERROR(IF(RIGHT(VLOOKUP($A215,csapatok!$A:$GR,BQ$271,FALSE),5)="Csere",VLOOKUP(LEFT(VLOOKUP($A215,csapatok!$A:$GR,BQ$271,FALSE),LEN(VLOOKUP($A215,csapatok!$A:$GR,BQ$271,FALSE))-6),'csapat-ranglista'!$A:$CC,BQ$272,FALSE)/8,VLOOKUP(VLOOKUP($A215,csapatok!$A:$GR,BQ$271,FALSE),'csapat-ranglista'!$A:$CC,BQ$272,FALSE)/4),0)</f>
        <v>0</v>
      </c>
      <c r="BR215" s="226">
        <f>IFERROR(IF(RIGHT(VLOOKUP($A215,csapatok!$A:$GR,BR$271,FALSE),5)="Csere",VLOOKUP(LEFT(VLOOKUP($A215,csapatok!$A:$GR,BR$271,FALSE),LEN(VLOOKUP($A215,csapatok!$A:$GR,BR$271,FALSE))-6),'csapat-ranglista'!$A:$CC,BR$272,FALSE)/8,VLOOKUP(VLOOKUP($A215,csapatok!$A:$GR,BR$271,FALSE),'csapat-ranglista'!$A:$CC,BR$272,FALSE)/4),0)</f>
        <v>0</v>
      </c>
      <c r="BS215" s="226">
        <f>IFERROR(IF(RIGHT(VLOOKUP($A215,csapatok!$A:$GR,BS$271,FALSE),5)="Csere",VLOOKUP(LEFT(VLOOKUP($A215,csapatok!$A:$GR,BS$271,FALSE),LEN(VLOOKUP($A215,csapatok!$A:$GR,BS$271,FALSE))-6),'csapat-ranglista'!$A:$CC,BS$272,FALSE)/8,VLOOKUP(VLOOKUP($A215,csapatok!$A:$GR,BS$271,FALSE),'csapat-ranglista'!$A:$CC,BS$272,FALSE)/4),0)</f>
        <v>0</v>
      </c>
      <c r="BT215" s="226">
        <f>IFERROR(IF(RIGHT(VLOOKUP($A215,csapatok!$A:$GR,BT$271,FALSE),5)="Csere",VLOOKUP(LEFT(VLOOKUP($A215,csapatok!$A:$GR,BT$271,FALSE),LEN(VLOOKUP($A215,csapatok!$A:$GR,BT$271,FALSE))-6),'csapat-ranglista'!$A:$CC,BT$272,FALSE)/8,VLOOKUP(VLOOKUP($A215,csapatok!$A:$GR,BT$271,FALSE),'csapat-ranglista'!$A:$CC,BT$272,FALSE)/4),0)</f>
        <v>0</v>
      </c>
      <c r="BU215" s="226">
        <f>IFERROR(IF(RIGHT(VLOOKUP($A215,csapatok!$A:$GR,BU$271,FALSE),5)="Csere",VLOOKUP(LEFT(VLOOKUP($A215,csapatok!$A:$GR,BU$271,FALSE),LEN(VLOOKUP($A215,csapatok!$A:$GR,BU$271,FALSE))-6),'csapat-ranglista'!$A:$CC,BU$272,FALSE)/8,VLOOKUP(VLOOKUP($A215,csapatok!$A:$GR,BU$271,FALSE),'csapat-ranglista'!$A:$CC,BU$272,FALSE)/4),0)</f>
        <v>0</v>
      </c>
      <c r="BV215" s="226">
        <f>IFERROR(IF(RIGHT(VLOOKUP($A215,csapatok!$A:$GR,BV$271,FALSE),5)="Csere",VLOOKUP(LEFT(VLOOKUP($A215,csapatok!$A:$GR,BV$271,FALSE),LEN(VLOOKUP($A215,csapatok!$A:$GR,BV$271,FALSE))-6),'csapat-ranglista'!$A:$CC,BV$272,FALSE)/8,VLOOKUP(VLOOKUP($A215,csapatok!$A:$GR,BV$271,FALSE),'csapat-ranglista'!$A:$CC,BV$272,FALSE)/4),0)</f>
        <v>0</v>
      </c>
      <c r="BW215" s="226">
        <f>IFERROR(IF(RIGHT(VLOOKUP($A215,csapatok!$A:$GR,BW$271,FALSE),5)="Csere",VLOOKUP(LEFT(VLOOKUP($A215,csapatok!$A:$GR,BW$271,FALSE),LEN(VLOOKUP($A215,csapatok!$A:$GR,BW$271,FALSE))-6),'csapat-ranglista'!$A:$CC,BW$272,FALSE)/8,VLOOKUP(VLOOKUP($A215,csapatok!$A:$GR,BW$271,FALSE),'csapat-ranglista'!$A:$CC,BW$272,FALSE)/4),0)</f>
        <v>0</v>
      </c>
      <c r="BX215" s="226">
        <f>IFERROR(IF(RIGHT(VLOOKUP($A215,csapatok!$A:$GR,BX$271,FALSE),5)="Csere",VLOOKUP(LEFT(VLOOKUP($A215,csapatok!$A:$GR,BX$271,FALSE),LEN(VLOOKUP($A215,csapatok!$A:$GR,BX$271,FALSE))-6),'csapat-ranglista'!$A:$CC,BX$272,FALSE)/8,VLOOKUP(VLOOKUP($A215,csapatok!$A:$GR,BX$271,FALSE),'csapat-ranglista'!$A:$CC,BX$272,FALSE)/4),0)</f>
        <v>0</v>
      </c>
      <c r="BY215" s="226">
        <f>IFERROR(IF(RIGHT(VLOOKUP($A215,csapatok!$A:$GR,BY$271,FALSE),5)="Csere",VLOOKUP(LEFT(VLOOKUP($A215,csapatok!$A:$GR,BY$271,FALSE),LEN(VLOOKUP($A215,csapatok!$A:$GR,BY$271,FALSE))-6),'csapat-ranglista'!$A:$CC,BY$272,FALSE)/8,VLOOKUP(VLOOKUP($A215,csapatok!$A:$GR,BY$271,FALSE),'csapat-ranglista'!$A:$CC,BY$272,FALSE)/4),0)</f>
        <v>0</v>
      </c>
      <c r="BZ215" s="226">
        <f>IFERROR(IF(RIGHT(VLOOKUP($A215,csapatok!$A:$GR,BZ$271,FALSE),5)="Csere",VLOOKUP(LEFT(VLOOKUP($A215,csapatok!$A:$GR,BZ$271,FALSE),LEN(VLOOKUP($A215,csapatok!$A:$GR,BZ$271,FALSE))-6),'csapat-ranglista'!$A:$CC,BZ$272,FALSE)/8,VLOOKUP(VLOOKUP($A215,csapatok!$A:$GR,BZ$271,FALSE),'csapat-ranglista'!$A:$CC,BZ$272,FALSE)/4),0)</f>
        <v>0</v>
      </c>
      <c r="CA215" s="226">
        <f>IFERROR(IF(RIGHT(VLOOKUP($A215,csapatok!$A:$GR,CA$271,FALSE),5)="Csere",VLOOKUP(LEFT(VLOOKUP($A215,csapatok!$A:$GR,CA$271,FALSE),LEN(VLOOKUP($A215,csapatok!$A:$GR,CA$271,FALSE))-6),'csapat-ranglista'!$A:$CC,CA$272,FALSE)/8,VLOOKUP(VLOOKUP($A215,csapatok!$A:$GR,CA$271,FALSE),'csapat-ranglista'!$A:$CC,CA$272,FALSE)/4),0)</f>
        <v>0</v>
      </c>
      <c r="CB215" s="226">
        <f>IFERROR(IF(RIGHT(VLOOKUP($A215,csapatok!$A:$GR,CB$271,FALSE),5)="Csere",VLOOKUP(LEFT(VLOOKUP($A215,csapatok!$A:$GR,CB$271,FALSE),LEN(VLOOKUP($A215,csapatok!$A:$GR,CB$271,FALSE))-6),'csapat-ranglista'!$A:$CC,CB$272,FALSE)/8,VLOOKUP(VLOOKUP($A215,csapatok!$A:$GR,CB$271,FALSE),'csapat-ranglista'!$A:$CC,CB$272,FALSE)/4),0)</f>
        <v>0</v>
      </c>
      <c r="CC215" s="226">
        <f>IFERROR(IF(RIGHT(VLOOKUP($A215,csapatok!$A:$GR,CC$271,FALSE),5)="Csere",VLOOKUP(LEFT(VLOOKUP($A215,csapatok!$A:$GR,CC$271,FALSE),LEN(VLOOKUP($A215,csapatok!$A:$GR,CC$271,FALSE))-6),'csapat-ranglista'!$A:$CC,CC$272,FALSE)/8,VLOOKUP(VLOOKUP($A215,csapatok!$A:$GR,CC$271,FALSE),'csapat-ranglista'!$A:$CC,CC$272,FALSE)/4),0)</f>
        <v>0</v>
      </c>
      <c r="CD215" s="226">
        <f>IFERROR(IF(RIGHT(VLOOKUP($A215,csapatok!$A:$GR,CD$271,FALSE),5)="Csere",VLOOKUP(LEFT(VLOOKUP($A215,csapatok!$A:$GR,CD$271,FALSE),LEN(VLOOKUP($A215,csapatok!$A:$GR,CD$271,FALSE))-6),'csapat-ranglista'!$A:$CC,CD$272,FALSE)/8,VLOOKUP(VLOOKUP($A215,csapatok!$A:$GR,CD$271,FALSE),'csapat-ranglista'!$A:$CC,CD$272,FALSE)/4),0)</f>
        <v>0</v>
      </c>
      <c r="CE215" s="226">
        <f>IFERROR(IF(RIGHT(VLOOKUP($A215,csapatok!$A:$GR,CE$271,FALSE),5)="Csere",VLOOKUP(LEFT(VLOOKUP($A215,csapatok!$A:$GR,CE$271,FALSE),LEN(VLOOKUP($A215,csapatok!$A:$GR,CE$271,FALSE))-6),'csapat-ranglista'!$A:$CC,CE$272,FALSE)/8,VLOOKUP(VLOOKUP($A215,csapatok!$A:$GR,CE$271,FALSE),'csapat-ranglista'!$A:$CC,CE$272,FALSE)/4),0)</f>
        <v>0</v>
      </c>
      <c r="CF215" s="226">
        <f>IFERROR(IF(RIGHT(VLOOKUP($A215,csapatok!$A:$GR,CF$271,FALSE),5)="Csere",VLOOKUP(LEFT(VLOOKUP($A215,csapatok!$A:$GR,CF$271,FALSE),LEN(VLOOKUP($A215,csapatok!$A:$GR,CF$271,FALSE))-6),'csapat-ranglista'!$A:$CC,CF$272,FALSE)/8,VLOOKUP(VLOOKUP($A215,csapatok!$A:$GR,CF$271,FALSE),'csapat-ranglista'!$A:$CC,CF$272,FALSE)/4),0)</f>
        <v>0</v>
      </c>
      <c r="CG215" s="226">
        <f>IFERROR(IF(RIGHT(VLOOKUP($A215,csapatok!$A:$GR,CG$271,FALSE),5)="Csere",VLOOKUP(LEFT(VLOOKUP($A215,csapatok!$A:$GR,CG$271,FALSE),LEN(VLOOKUP($A215,csapatok!$A:$GR,CG$271,FALSE))-6),'csapat-ranglista'!$A:$CC,CG$272,FALSE)/8,VLOOKUP(VLOOKUP($A215,csapatok!$A:$GR,CG$271,FALSE),'csapat-ranglista'!$A:$CC,CG$272,FALSE)/4),0)</f>
        <v>0</v>
      </c>
      <c r="CH215" s="226">
        <f>IFERROR(IF(RIGHT(VLOOKUP($A215,csapatok!$A:$GR,CH$271,FALSE),5)="Csere",VLOOKUP(LEFT(VLOOKUP($A215,csapatok!$A:$GR,CH$271,FALSE),LEN(VLOOKUP($A215,csapatok!$A:$GR,CH$271,FALSE))-6),'csapat-ranglista'!$A:$CC,CH$272,FALSE)/8,VLOOKUP(VLOOKUP($A215,csapatok!$A:$GR,CH$271,FALSE),'csapat-ranglista'!$A:$CC,CH$272,FALSE)/4),0)</f>
        <v>0</v>
      </c>
      <c r="CI215" s="226">
        <f>IFERROR(IF(RIGHT(VLOOKUP($A215,csapatok!$A:$GR,CI$271,FALSE),5)="Csere",VLOOKUP(LEFT(VLOOKUP($A215,csapatok!$A:$GR,CI$271,FALSE),LEN(VLOOKUP($A215,csapatok!$A:$GR,CI$271,FALSE))-6),'csapat-ranglista'!$A:$CC,CI$272,FALSE)/8,VLOOKUP(VLOOKUP($A215,csapatok!$A:$GR,CI$271,FALSE),'csapat-ranglista'!$A:$CC,CI$272,FALSE)/4),0)</f>
        <v>0</v>
      </c>
      <c r="CJ215" s="227">
        <f>versenyek!$IQ$11*IFERROR(VLOOKUP(VLOOKUP($A215,versenyek!IP:IR,3,FALSE),szabalyok!$A$16:$B$23,2,FALSE)/4,0)</f>
        <v>0</v>
      </c>
      <c r="CK215" s="227">
        <f>versenyek!$IT$11*IFERROR(VLOOKUP(VLOOKUP($A215,versenyek!IS:IU,3,FALSE),szabalyok!$A$16:$B$23,2,FALSE)/4,0)</f>
        <v>0</v>
      </c>
      <c r="CL215" s="226"/>
      <c r="CM215" s="250">
        <f t="shared" si="9"/>
        <v>0</v>
      </c>
    </row>
    <row r="216" spans="1:91">
      <c r="A216" s="32" t="s">
        <v>316</v>
      </c>
      <c r="B216" s="133">
        <v>34529</v>
      </c>
      <c r="C216" s="133" t="str">
        <f t="shared" si="10"/>
        <v>ifi</v>
      </c>
      <c r="D216" s="32" t="s">
        <v>101</v>
      </c>
      <c r="E216" s="47">
        <v>0</v>
      </c>
      <c r="F216" s="32">
        <v>0</v>
      </c>
      <c r="G216" s="32">
        <v>0</v>
      </c>
      <c r="H216" s="32">
        <v>0</v>
      </c>
      <c r="I216" s="32">
        <v>0</v>
      </c>
      <c r="J216" s="32">
        <v>0</v>
      </c>
      <c r="K216" s="32">
        <v>0</v>
      </c>
      <c r="L216" s="32">
        <v>0</v>
      </c>
      <c r="M216" s="32">
        <v>0</v>
      </c>
      <c r="N216" s="32">
        <v>0</v>
      </c>
      <c r="O216" s="32">
        <v>0</v>
      </c>
      <c r="P216" s="32">
        <v>0</v>
      </c>
      <c r="Q216" s="32">
        <v>0</v>
      </c>
      <c r="R216" s="32">
        <v>0.81982589551570295</v>
      </c>
      <c r="S216" s="32">
        <v>0</v>
      </c>
      <c r="T216" s="32">
        <v>0</v>
      </c>
      <c r="U216" s="32">
        <v>0</v>
      </c>
      <c r="V216" s="32">
        <v>0</v>
      </c>
      <c r="W216" s="32">
        <v>0</v>
      </c>
      <c r="X216" s="32">
        <f>IFERROR(IF(RIGHT(VLOOKUP($A216,csapatok!$A:$BL,X$271,FALSE),5)="Csere",VLOOKUP(LEFT(VLOOKUP($A216,csapatok!$A:$BL,X$271,FALSE),LEN(VLOOKUP($A216,csapatok!$A:$BL,X$271,FALSE))-6),'csapat-ranglista'!$A:$CC,X$272,FALSE)/8,VLOOKUP(VLOOKUP($A216,csapatok!$A:$BL,X$271,FALSE),'csapat-ranglista'!$A:$CC,X$272,FALSE)/4),0)</f>
        <v>0</v>
      </c>
      <c r="Y216" s="32">
        <f>IFERROR(IF(RIGHT(VLOOKUP($A216,csapatok!$A:$BL,Y$271,FALSE),5)="Csere",VLOOKUP(LEFT(VLOOKUP($A216,csapatok!$A:$BL,Y$271,FALSE),LEN(VLOOKUP($A216,csapatok!$A:$BL,Y$271,FALSE))-6),'csapat-ranglista'!$A:$CC,Y$272,FALSE)/8,VLOOKUP(VLOOKUP($A216,csapatok!$A:$BL,Y$271,FALSE),'csapat-ranglista'!$A:$CC,Y$272,FALSE)/4),0)</f>
        <v>0</v>
      </c>
      <c r="Z216" s="32">
        <f>IFERROR(IF(RIGHT(VLOOKUP($A216,csapatok!$A:$BL,Z$271,FALSE),5)="Csere",VLOOKUP(LEFT(VLOOKUP($A216,csapatok!$A:$BL,Z$271,FALSE),LEN(VLOOKUP($A216,csapatok!$A:$BL,Z$271,FALSE))-6),'csapat-ranglista'!$A:$CC,Z$272,FALSE)/8,VLOOKUP(VLOOKUP($A216,csapatok!$A:$BL,Z$271,FALSE),'csapat-ranglista'!$A:$CC,Z$272,FALSE)/4),0)</f>
        <v>0</v>
      </c>
      <c r="AA216" s="32">
        <f>IFERROR(IF(RIGHT(VLOOKUP($A216,csapatok!$A:$BL,AA$271,FALSE),5)="Csere",VLOOKUP(LEFT(VLOOKUP($A216,csapatok!$A:$BL,AA$271,FALSE),LEN(VLOOKUP($A216,csapatok!$A:$BL,AA$271,FALSE))-6),'csapat-ranglista'!$A:$CC,AA$272,FALSE)/8,VLOOKUP(VLOOKUP($A216,csapatok!$A:$BL,AA$271,FALSE),'csapat-ranglista'!$A:$CC,AA$272,FALSE)/4),0)</f>
        <v>0</v>
      </c>
      <c r="AB216" s="226">
        <f>IFERROR(IF(RIGHT(VLOOKUP($A216,csapatok!$A:$BL,AB$271,FALSE),5)="Csere",VLOOKUP(LEFT(VLOOKUP($A216,csapatok!$A:$BL,AB$271,FALSE),LEN(VLOOKUP($A216,csapatok!$A:$BL,AB$271,FALSE))-6),'csapat-ranglista'!$A:$CC,AB$272,FALSE)/8,VLOOKUP(VLOOKUP($A216,csapatok!$A:$BL,AB$271,FALSE),'csapat-ranglista'!$A:$CC,AB$272,FALSE)/4),0)</f>
        <v>0</v>
      </c>
      <c r="AC216" s="226">
        <f>IFERROR(IF(RIGHT(VLOOKUP($A216,csapatok!$A:$BL,AC$271,FALSE),5)="Csere",VLOOKUP(LEFT(VLOOKUP($A216,csapatok!$A:$BL,AC$271,FALSE),LEN(VLOOKUP($A216,csapatok!$A:$BL,AC$271,FALSE))-6),'csapat-ranglista'!$A:$CC,AC$272,FALSE)/8,VLOOKUP(VLOOKUP($A216,csapatok!$A:$BL,AC$271,FALSE),'csapat-ranglista'!$A:$CC,AC$272,FALSE)/4),0)</f>
        <v>0</v>
      </c>
      <c r="AD216" s="226">
        <f>IFERROR(IF(RIGHT(VLOOKUP($A216,csapatok!$A:$BL,AD$271,FALSE),5)="Csere",VLOOKUP(LEFT(VLOOKUP($A216,csapatok!$A:$BL,AD$271,FALSE),LEN(VLOOKUP($A216,csapatok!$A:$BL,AD$271,FALSE))-6),'csapat-ranglista'!$A:$CC,AD$272,FALSE)/8,VLOOKUP(VLOOKUP($A216,csapatok!$A:$BL,AD$271,FALSE),'csapat-ranglista'!$A:$CC,AD$272,FALSE)/4),0)</f>
        <v>0</v>
      </c>
      <c r="AE216" s="226">
        <f>IFERROR(IF(RIGHT(VLOOKUP($A216,csapatok!$A:$BL,AE$271,FALSE),5)="Csere",VLOOKUP(LEFT(VLOOKUP($A216,csapatok!$A:$BL,AE$271,FALSE),LEN(VLOOKUP($A216,csapatok!$A:$BL,AE$271,FALSE))-6),'csapat-ranglista'!$A:$CC,AE$272,FALSE)/8,VLOOKUP(VLOOKUP($A216,csapatok!$A:$BL,AE$271,FALSE),'csapat-ranglista'!$A:$CC,AE$272,FALSE)/4),0)</f>
        <v>0</v>
      </c>
      <c r="AF216" s="226">
        <f>IFERROR(IF(RIGHT(VLOOKUP($A216,csapatok!$A:$BL,AF$271,FALSE),5)="Csere",VLOOKUP(LEFT(VLOOKUP($A216,csapatok!$A:$BL,AF$271,FALSE),LEN(VLOOKUP($A216,csapatok!$A:$BL,AF$271,FALSE))-6),'csapat-ranglista'!$A:$CC,AF$272,FALSE)/8,VLOOKUP(VLOOKUP($A216,csapatok!$A:$BL,AF$271,FALSE),'csapat-ranglista'!$A:$CC,AF$272,FALSE)/4),0)</f>
        <v>0</v>
      </c>
      <c r="AG216" s="226">
        <f>IFERROR(IF(RIGHT(VLOOKUP($A216,csapatok!$A:$BL,AG$271,FALSE),5)="Csere",VLOOKUP(LEFT(VLOOKUP($A216,csapatok!$A:$BL,AG$271,FALSE),LEN(VLOOKUP($A216,csapatok!$A:$BL,AG$271,FALSE))-6),'csapat-ranglista'!$A:$CC,AG$272,FALSE)/8,VLOOKUP(VLOOKUP($A216,csapatok!$A:$BL,AG$271,FALSE),'csapat-ranglista'!$A:$CC,AG$272,FALSE)/4),0)</f>
        <v>0</v>
      </c>
      <c r="AH216" s="226">
        <f>IFERROR(IF(RIGHT(VLOOKUP($A216,csapatok!$A:$BL,AH$271,FALSE),5)="Csere",VLOOKUP(LEFT(VLOOKUP($A216,csapatok!$A:$BL,AH$271,FALSE),LEN(VLOOKUP($A216,csapatok!$A:$BL,AH$271,FALSE))-6),'csapat-ranglista'!$A:$CC,AH$272,FALSE)/8,VLOOKUP(VLOOKUP($A216,csapatok!$A:$BL,AH$271,FALSE),'csapat-ranglista'!$A:$CC,AH$272,FALSE)/4),0)</f>
        <v>0</v>
      </c>
      <c r="AI216" s="226">
        <f>IFERROR(IF(RIGHT(VLOOKUP($A216,csapatok!$A:$BL,AI$271,FALSE),5)="Csere",VLOOKUP(LEFT(VLOOKUP($A216,csapatok!$A:$BL,AI$271,FALSE),LEN(VLOOKUP($A216,csapatok!$A:$BL,AI$271,FALSE))-6),'csapat-ranglista'!$A:$CC,AI$272,FALSE)/8,VLOOKUP(VLOOKUP($A216,csapatok!$A:$BL,AI$271,FALSE),'csapat-ranglista'!$A:$CC,AI$272,FALSE)/4),0)</f>
        <v>0</v>
      </c>
      <c r="AJ216" s="226">
        <f>IFERROR(IF(RIGHT(VLOOKUP($A216,csapatok!$A:$BL,AJ$271,FALSE),5)="Csere",VLOOKUP(LEFT(VLOOKUP($A216,csapatok!$A:$BL,AJ$271,FALSE),LEN(VLOOKUP($A216,csapatok!$A:$BL,AJ$271,FALSE))-6),'csapat-ranglista'!$A:$CC,AJ$272,FALSE)/8,VLOOKUP(VLOOKUP($A216,csapatok!$A:$BL,AJ$271,FALSE),'csapat-ranglista'!$A:$CC,AJ$272,FALSE)/2),0)</f>
        <v>0</v>
      </c>
      <c r="AK216" s="226">
        <f>IFERROR(IF(RIGHT(VLOOKUP($A216,csapatok!$A:$CN,AK$271,FALSE),5)="Csere",VLOOKUP(LEFT(VLOOKUP($A216,csapatok!$A:$CN,AK$271,FALSE),LEN(VLOOKUP($A216,csapatok!$A:$CN,AK$271,FALSE))-6),'csapat-ranglista'!$A:$CC,AK$272,FALSE)/8,VLOOKUP(VLOOKUP($A216,csapatok!$A:$CN,AK$271,FALSE),'csapat-ranglista'!$A:$CC,AK$272,FALSE)/4),0)</f>
        <v>0</v>
      </c>
      <c r="AL216" s="226">
        <f>IFERROR(IF(RIGHT(VLOOKUP($A216,csapatok!$A:$CN,AL$271,FALSE),5)="Csere",VLOOKUP(LEFT(VLOOKUP($A216,csapatok!$A:$CN,AL$271,FALSE),LEN(VLOOKUP($A216,csapatok!$A:$CN,AL$271,FALSE))-6),'csapat-ranglista'!$A:$CC,AL$272,FALSE)/8,VLOOKUP(VLOOKUP($A216,csapatok!$A:$CN,AL$271,FALSE),'csapat-ranglista'!$A:$CC,AL$272,FALSE)/4),0)</f>
        <v>0</v>
      </c>
      <c r="AM216" s="226">
        <f>IFERROR(IF(RIGHT(VLOOKUP($A216,csapatok!$A:$CN,AM$271,FALSE),5)="Csere",VLOOKUP(LEFT(VLOOKUP($A216,csapatok!$A:$CN,AM$271,FALSE),LEN(VLOOKUP($A216,csapatok!$A:$CN,AM$271,FALSE))-6),'csapat-ranglista'!$A:$CC,AM$272,FALSE)/8,VLOOKUP(VLOOKUP($A216,csapatok!$A:$CN,AM$271,FALSE),'csapat-ranglista'!$A:$CC,AM$272,FALSE)/4),0)</f>
        <v>0</v>
      </c>
      <c r="AN216" s="226">
        <f>IFERROR(IF(RIGHT(VLOOKUP($A216,csapatok!$A:$CN,AN$271,FALSE),5)="Csere",VLOOKUP(LEFT(VLOOKUP($A216,csapatok!$A:$CN,AN$271,FALSE),LEN(VLOOKUP($A216,csapatok!$A:$CN,AN$271,FALSE))-6),'csapat-ranglista'!$A:$CC,AN$272,FALSE)/8,VLOOKUP(VLOOKUP($A216,csapatok!$A:$CN,AN$271,FALSE),'csapat-ranglista'!$A:$CC,AN$272,FALSE)/4),0)</f>
        <v>0</v>
      </c>
      <c r="AO216" s="226">
        <f>IFERROR(IF(RIGHT(VLOOKUP($A216,csapatok!$A:$CN,AO$271,FALSE),5)="Csere",VLOOKUP(LEFT(VLOOKUP($A216,csapatok!$A:$CN,AO$271,FALSE),LEN(VLOOKUP($A216,csapatok!$A:$CN,AO$271,FALSE))-6),'csapat-ranglista'!$A:$CC,AO$272,FALSE)/8,VLOOKUP(VLOOKUP($A216,csapatok!$A:$CN,AO$271,FALSE),'csapat-ranglista'!$A:$CC,AO$272,FALSE)/4),0)</f>
        <v>0</v>
      </c>
      <c r="AP216" s="226">
        <f>IFERROR(IF(RIGHT(VLOOKUP($A216,csapatok!$A:$CN,AP$271,FALSE),5)="Csere",VLOOKUP(LEFT(VLOOKUP($A216,csapatok!$A:$CN,AP$271,FALSE),LEN(VLOOKUP($A216,csapatok!$A:$CN,AP$271,FALSE))-6),'csapat-ranglista'!$A:$CC,AP$272,FALSE)/8,VLOOKUP(VLOOKUP($A216,csapatok!$A:$CN,AP$271,FALSE),'csapat-ranglista'!$A:$CC,AP$272,FALSE)/4),0)</f>
        <v>0</v>
      </c>
      <c r="AQ216" s="226">
        <f>IFERROR(IF(RIGHT(VLOOKUP($A216,csapatok!$A:$CN,AQ$271,FALSE),5)="Csere",VLOOKUP(LEFT(VLOOKUP($A216,csapatok!$A:$CN,AQ$271,FALSE),LEN(VLOOKUP($A216,csapatok!$A:$CN,AQ$271,FALSE))-6),'csapat-ranglista'!$A:$CC,AQ$272,FALSE)/8,VLOOKUP(VLOOKUP($A216,csapatok!$A:$CN,AQ$271,FALSE),'csapat-ranglista'!$A:$CC,AQ$272,FALSE)/4),0)</f>
        <v>0</v>
      </c>
      <c r="AR216" s="226">
        <f>IFERROR(IF(RIGHT(VLOOKUP($A216,csapatok!$A:$CN,AR$271,FALSE),5)="Csere",VLOOKUP(LEFT(VLOOKUP($A216,csapatok!$A:$CN,AR$271,FALSE),LEN(VLOOKUP($A216,csapatok!$A:$CN,AR$271,FALSE))-6),'csapat-ranglista'!$A:$CC,AR$272,FALSE)/8,VLOOKUP(VLOOKUP($A216,csapatok!$A:$CN,AR$271,FALSE),'csapat-ranglista'!$A:$CC,AR$272,FALSE)/4),0)</f>
        <v>0</v>
      </c>
      <c r="AS216" s="226">
        <f>IFERROR(IF(RIGHT(VLOOKUP($A216,csapatok!$A:$CN,AS$271,FALSE),5)="Csere",VLOOKUP(LEFT(VLOOKUP($A216,csapatok!$A:$CN,AS$271,FALSE),LEN(VLOOKUP($A216,csapatok!$A:$CN,AS$271,FALSE))-6),'csapat-ranglista'!$A:$CC,AS$272,FALSE)/8,VLOOKUP(VLOOKUP($A216,csapatok!$A:$CN,AS$271,FALSE),'csapat-ranglista'!$A:$CC,AS$272,FALSE)/4),0)</f>
        <v>0</v>
      </c>
      <c r="AT216" s="226">
        <f>IFERROR(IF(RIGHT(VLOOKUP($A216,csapatok!$A:$CN,AT$271,FALSE),5)="Csere",VLOOKUP(LEFT(VLOOKUP($A216,csapatok!$A:$CN,AT$271,FALSE),LEN(VLOOKUP($A216,csapatok!$A:$CN,AT$271,FALSE))-6),'csapat-ranglista'!$A:$CC,AT$272,FALSE)/8,VLOOKUP(VLOOKUP($A216,csapatok!$A:$CN,AT$271,FALSE),'csapat-ranglista'!$A:$CC,AT$272,FALSE)/4),0)</f>
        <v>0</v>
      </c>
      <c r="AU216" s="226">
        <f>IFERROR(IF(RIGHT(VLOOKUP($A216,csapatok!$A:$CN,AU$271,FALSE),5)="Csere",VLOOKUP(LEFT(VLOOKUP($A216,csapatok!$A:$CN,AU$271,FALSE),LEN(VLOOKUP($A216,csapatok!$A:$CN,AU$271,FALSE))-6),'csapat-ranglista'!$A:$CC,AU$272,FALSE)/8,VLOOKUP(VLOOKUP($A216,csapatok!$A:$CN,AU$271,FALSE),'csapat-ranglista'!$A:$CC,AU$272,FALSE)/4),0)</f>
        <v>0</v>
      </c>
      <c r="AV216" s="226">
        <f>IFERROR(IF(RIGHT(VLOOKUP($A216,csapatok!$A:$CN,AV$271,FALSE),5)="Csere",VLOOKUP(LEFT(VLOOKUP($A216,csapatok!$A:$CN,AV$271,FALSE),LEN(VLOOKUP($A216,csapatok!$A:$CN,AV$271,FALSE))-6),'csapat-ranglista'!$A:$CC,AV$272,FALSE)/8,VLOOKUP(VLOOKUP($A216,csapatok!$A:$CN,AV$271,FALSE),'csapat-ranglista'!$A:$CC,AV$272,FALSE)/4),0)</f>
        <v>0</v>
      </c>
      <c r="AW216" s="226">
        <f>IFERROR(IF(RIGHT(VLOOKUP($A216,csapatok!$A:$CN,AW$271,FALSE),5)="Csere",VLOOKUP(LEFT(VLOOKUP($A216,csapatok!$A:$CN,AW$271,FALSE),LEN(VLOOKUP($A216,csapatok!$A:$CN,AW$271,FALSE))-6),'csapat-ranglista'!$A:$CC,AW$272,FALSE)/8,VLOOKUP(VLOOKUP($A216,csapatok!$A:$CN,AW$271,FALSE),'csapat-ranglista'!$A:$CC,AW$272,FALSE)/4),0)</f>
        <v>0</v>
      </c>
      <c r="AX216" s="226">
        <f>IFERROR(IF(RIGHT(VLOOKUP($A216,csapatok!$A:$CN,AX$271,FALSE),5)="Csere",VLOOKUP(LEFT(VLOOKUP($A216,csapatok!$A:$CN,AX$271,FALSE),LEN(VLOOKUP($A216,csapatok!$A:$CN,AX$271,FALSE))-6),'csapat-ranglista'!$A:$CC,AX$272,FALSE)/8,VLOOKUP(VLOOKUP($A216,csapatok!$A:$CN,AX$271,FALSE),'csapat-ranglista'!$A:$CC,AX$272,FALSE)/4),0)</f>
        <v>0</v>
      </c>
      <c r="AY216" s="226">
        <f>IFERROR(IF(RIGHT(VLOOKUP($A216,csapatok!$A:$GR,AY$271,FALSE),5)="Csere",VLOOKUP(LEFT(VLOOKUP($A216,csapatok!$A:$GR,AY$271,FALSE),LEN(VLOOKUP($A216,csapatok!$A:$GR,AY$271,FALSE))-6),'csapat-ranglista'!$A:$CC,AY$272,FALSE)/8,VLOOKUP(VLOOKUP($A216,csapatok!$A:$GR,AY$271,FALSE),'csapat-ranglista'!$A:$CC,AY$272,FALSE)/4),0)</f>
        <v>0</v>
      </c>
      <c r="AZ216" s="226">
        <f>IFERROR(IF(RIGHT(VLOOKUP($A216,csapatok!$A:$GR,AZ$271,FALSE),5)="Csere",VLOOKUP(LEFT(VLOOKUP($A216,csapatok!$A:$GR,AZ$271,FALSE),LEN(VLOOKUP($A216,csapatok!$A:$GR,AZ$271,FALSE))-6),'csapat-ranglista'!$A:$CC,AZ$272,FALSE)/8,VLOOKUP(VLOOKUP($A216,csapatok!$A:$GR,AZ$271,FALSE),'csapat-ranglista'!$A:$CC,AZ$272,FALSE)/4),0)</f>
        <v>0</v>
      </c>
      <c r="BA216" s="226">
        <f>IFERROR(IF(RIGHT(VLOOKUP($A216,csapatok!$A:$GR,BA$271,FALSE),5)="Csere",VLOOKUP(LEFT(VLOOKUP($A216,csapatok!$A:$GR,BA$271,FALSE),LEN(VLOOKUP($A216,csapatok!$A:$GR,BA$271,FALSE))-6),'csapat-ranglista'!$A:$CC,BA$272,FALSE)/8,VLOOKUP(VLOOKUP($A216,csapatok!$A:$GR,BA$271,FALSE),'csapat-ranglista'!$A:$CC,BA$272,FALSE)/4),0)</f>
        <v>0</v>
      </c>
      <c r="BB216" s="226">
        <f>IFERROR(IF(RIGHT(VLOOKUP($A216,csapatok!$A:$GR,BB$271,FALSE),5)="Csere",VLOOKUP(LEFT(VLOOKUP($A216,csapatok!$A:$GR,BB$271,FALSE),LEN(VLOOKUP($A216,csapatok!$A:$GR,BB$271,FALSE))-6),'csapat-ranglista'!$A:$CC,BB$272,FALSE)/8,VLOOKUP(VLOOKUP($A216,csapatok!$A:$GR,BB$271,FALSE),'csapat-ranglista'!$A:$CC,BB$272,FALSE)/4),0)</f>
        <v>0</v>
      </c>
      <c r="BC216" s="227">
        <f>versenyek!$ES$11*IFERROR(VLOOKUP(VLOOKUP($A216,versenyek!ER:ET,3,FALSE),szabalyok!$A$16:$B$23,2,FALSE)/4,0)</f>
        <v>0</v>
      </c>
      <c r="BD216" s="227">
        <f>versenyek!$EV$11*IFERROR(VLOOKUP(VLOOKUP($A216,versenyek!EU:EW,3,FALSE),szabalyok!$A$16:$B$23,2,FALSE)/4,0)</f>
        <v>0</v>
      </c>
      <c r="BE216" s="226">
        <f>IFERROR(IF(RIGHT(VLOOKUP($A216,csapatok!$A:$GR,BE$271,FALSE),5)="Csere",VLOOKUP(LEFT(VLOOKUP($A216,csapatok!$A:$GR,BE$271,FALSE),LEN(VLOOKUP($A216,csapatok!$A:$GR,BE$271,FALSE))-6),'csapat-ranglista'!$A:$CC,BE$272,FALSE)/8,VLOOKUP(VLOOKUP($A216,csapatok!$A:$GR,BE$271,FALSE),'csapat-ranglista'!$A:$CC,BE$272,FALSE)/4),0)</f>
        <v>0</v>
      </c>
      <c r="BF216" s="226">
        <f>IFERROR(IF(RIGHT(VLOOKUP($A216,csapatok!$A:$GR,BF$271,FALSE),5)="Csere",VLOOKUP(LEFT(VLOOKUP($A216,csapatok!$A:$GR,BF$271,FALSE),LEN(VLOOKUP($A216,csapatok!$A:$GR,BF$271,FALSE))-6),'csapat-ranglista'!$A:$CC,BF$272,FALSE)/8,VLOOKUP(VLOOKUP($A216,csapatok!$A:$GR,BF$271,FALSE),'csapat-ranglista'!$A:$CC,BF$272,FALSE)/4),0)</f>
        <v>0</v>
      </c>
      <c r="BG216" s="226">
        <f>IFERROR(IF(RIGHT(VLOOKUP($A216,csapatok!$A:$GR,BG$271,FALSE),5)="Csere",VLOOKUP(LEFT(VLOOKUP($A216,csapatok!$A:$GR,BG$271,FALSE),LEN(VLOOKUP($A216,csapatok!$A:$GR,BG$271,FALSE))-6),'csapat-ranglista'!$A:$CC,BG$272,FALSE)/8,VLOOKUP(VLOOKUP($A216,csapatok!$A:$GR,BG$271,FALSE),'csapat-ranglista'!$A:$CC,BG$272,FALSE)/4),0)</f>
        <v>0</v>
      </c>
      <c r="BH216" s="226">
        <f>IFERROR(IF(RIGHT(VLOOKUP($A216,csapatok!$A:$GR,BH$271,FALSE),5)="Csere",VLOOKUP(LEFT(VLOOKUP($A216,csapatok!$A:$GR,BH$271,FALSE),LEN(VLOOKUP($A216,csapatok!$A:$GR,BH$271,FALSE))-6),'csapat-ranglista'!$A:$CC,BH$272,FALSE)/8,VLOOKUP(VLOOKUP($A216,csapatok!$A:$GR,BH$271,FALSE),'csapat-ranglista'!$A:$CC,BH$272,FALSE)/4),0)</f>
        <v>0</v>
      </c>
      <c r="BI216" s="226">
        <f>IFERROR(IF(RIGHT(VLOOKUP($A216,csapatok!$A:$GR,BI$271,FALSE),5)="Csere",VLOOKUP(LEFT(VLOOKUP($A216,csapatok!$A:$GR,BI$271,FALSE),LEN(VLOOKUP($A216,csapatok!$A:$GR,BI$271,FALSE))-6),'csapat-ranglista'!$A:$CC,BI$272,FALSE)/8,VLOOKUP(VLOOKUP($A216,csapatok!$A:$GR,BI$271,FALSE),'csapat-ranglista'!$A:$CC,BI$272,FALSE)/4),0)</f>
        <v>0</v>
      </c>
      <c r="BJ216" s="226">
        <f>IFERROR(IF(RIGHT(VLOOKUP($A216,csapatok!$A:$GR,BJ$271,FALSE),5)="Csere",VLOOKUP(LEFT(VLOOKUP($A216,csapatok!$A:$GR,BJ$271,FALSE),LEN(VLOOKUP($A216,csapatok!$A:$GR,BJ$271,FALSE))-6),'csapat-ranglista'!$A:$CC,BJ$272,FALSE)/8,VLOOKUP(VLOOKUP($A216,csapatok!$A:$GR,BJ$271,FALSE),'csapat-ranglista'!$A:$CC,BJ$272,FALSE)/4),0)</f>
        <v>0</v>
      </c>
      <c r="BK216" s="226">
        <f>IFERROR(IF(RIGHT(VLOOKUP($A216,csapatok!$A:$GR,BK$271,FALSE),5)="Csere",VLOOKUP(LEFT(VLOOKUP($A216,csapatok!$A:$GR,BK$271,FALSE),LEN(VLOOKUP($A216,csapatok!$A:$GR,BK$271,FALSE))-6),'csapat-ranglista'!$A:$CC,BK$272,FALSE)/8,VLOOKUP(VLOOKUP($A216,csapatok!$A:$GR,BK$271,FALSE),'csapat-ranglista'!$A:$CC,BK$272,FALSE)/4),0)</f>
        <v>0</v>
      </c>
      <c r="BL216" s="226">
        <f>IFERROR(IF(RIGHT(VLOOKUP($A216,csapatok!$A:$GR,BL$271,FALSE),5)="Csere",VLOOKUP(LEFT(VLOOKUP($A216,csapatok!$A:$GR,BL$271,FALSE),LEN(VLOOKUP($A216,csapatok!$A:$GR,BL$271,FALSE))-6),'csapat-ranglista'!$A:$CC,BL$272,FALSE)/8,VLOOKUP(VLOOKUP($A216,csapatok!$A:$GR,BL$271,FALSE),'csapat-ranglista'!$A:$CC,BL$272,FALSE)/4),0)</f>
        <v>0</v>
      </c>
      <c r="BM216" s="226">
        <f>IFERROR(IF(RIGHT(VLOOKUP($A216,csapatok!$A:$GR,BM$271,FALSE),5)="Csere",VLOOKUP(LEFT(VLOOKUP($A216,csapatok!$A:$GR,BM$271,FALSE),LEN(VLOOKUP($A216,csapatok!$A:$GR,BM$271,FALSE))-6),'csapat-ranglista'!$A:$CC,BM$272,FALSE)/8,VLOOKUP(VLOOKUP($A216,csapatok!$A:$GR,BM$271,FALSE),'csapat-ranglista'!$A:$CC,BM$272,FALSE)/4),0)</f>
        <v>0</v>
      </c>
      <c r="BN216" s="226">
        <f>IFERROR(IF(RIGHT(VLOOKUP($A216,csapatok!$A:$GR,BN$271,FALSE),5)="Csere",VLOOKUP(LEFT(VLOOKUP($A216,csapatok!$A:$GR,BN$271,FALSE),LEN(VLOOKUP($A216,csapatok!$A:$GR,BN$271,FALSE))-6),'csapat-ranglista'!$A:$CC,BN$272,FALSE)/8,VLOOKUP(VLOOKUP($A216,csapatok!$A:$GR,BN$271,FALSE),'csapat-ranglista'!$A:$CC,BN$272,FALSE)/4),0)</f>
        <v>0</v>
      </c>
      <c r="BO216" s="226">
        <f>IFERROR(IF(RIGHT(VLOOKUP($A216,csapatok!$A:$GR,BO$271,FALSE),5)="Csere",VLOOKUP(LEFT(VLOOKUP($A216,csapatok!$A:$GR,BO$271,FALSE),LEN(VLOOKUP($A216,csapatok!$A:$GR,BO$271,FALSE))-6),'csapat-ranglista'!$A:$CC,BO$272,FALSE)/8,VLOOKUP(VLOOKUP($A216,csapatok!$A:$GR,BO$271,FALSE),'csapat-ranglista'!$A:$CC,BO$272,FALSE)/4),0)</f>
        <v>0</v>
      </c>
      <c r="BP216" s="226">
        <f>IFERROR(IF(RIGHT(VLOOKUP($A216,csapatok!$A:$GR,BP$271,FALSE),5)="Csere",VLOOKUP(LEFT(VLOOKUP($A216,csapatok!$A:$GR,BP$271,FALSE),LEN(VLOOKUP($A216,csapatok!$A:$GR,BP$271,FALSE))-6),'csapat-ranglista'!$A:$CC,BP$272,FALSE)/8,VLOOKUP(VLOOKUP($A216,csapatok!$A:$GR,BP$271,FALSE),'csapat-ranglista'!$A:$CC,BP$272,FALSE)/4),0)</f>
        <v>0</v>
      </c>
      <c r="BQ216" s="226">
        <f>IFERROR(IF(RIGHT(VLOOKUP($A216,csapatok!$A:$GR,BQ$271,FALSE),5)="Csere",VLOOKUP(LEFT(VLOOKUP($A216,csapatok!$A:$GR,BQ$271,FALSE),LEN(VLOOKUP($A216,csapatok!$A:$GR,BQ$271,FALSE))-6),'csapat-ranglista'!$A:$CC,BQ$272,FALSE)/8,VLOOKUP(VLOOKUP($A216,csapatok!$A:$GR,BQ$271,FALSE),'csapat-ranglista'!$A:$CC,BQ$272,FALSE)/4),0)</f>
        <v>0</v>
      </c>
      <c r="BR216" s="226">
        <f>IFERROR(IF(RIGHT(VLOOKUP($A216,csapatok!$A:$GR,BR$271,FALSE),5)="Csere",VLOOKUP(LEFT(VLOOKUP($A216,csapatok!$A:$GR,BR$271,FALSE),LEN(VLOOKUP($A216,csapatok!$A:$GR,BR$271,FALSE))-6),'csapat-ranglista'!$A:$CC,BR$272,FALSE)/8,VLOOKUP(VLOOKUP($A216,csapatok!$A:$GR,BR$271,FALSE),'csapat-ranglista'!$A:$CC,BR$272,FALSE)/4),0)</f>
        <v>0</v>
      </c>
      <c r="BS216" s="226">
        <f>IFERROR(IF(RIGHT(VLOOKUP($A216,csapatok!$A:$GR,BS$271,FALSE),5)="Csere",VLOOKUP(LEFT(VLOOKUP($A216,csapatok!$A:$GR,BS$271,FALSE),LEN(VLOOKUP($A216,csapatok!$A:$GR,BS$271,FALSE))-6),'csapat-ranglista'!$A:$CC,BS$272,FALSE)/8,VLOOKUP(VLOOKUP($A216,csapatok!$A:$GR,BS$271,FALSE),'csapat-ranglista'!$A:$CC,BS$272,FALSE)/4),0)</f>
        <v>0</v>
      </c>
      <c r="BT216" s="226">
        <f>IFERROR(IF(RIGHT(VLOOKUP($A216,csapatok!$A:$GR,BT$271,FALSE),5)="Csere",VLOOKUP(LEFT(VLOOKUP($A216,csapatok!$A:$GR,BT$271,FALSE),LEN(VLOOKUP($A216,csapatok!$A:$GR,BT$271,FALSE))-6),'csapat-ranglista'!$A:$CC,BT$272,FALSE)/8,VLOOKUP(VLOOKUP($A216,csapatok!$A:$GR,BT$271,FALSE),'csapat-ranglista'!$A:$CC,BT$272,FALSE)/4),0)</f>
        <v>0</v>
      </c>
      <c r="BU216" s="226">
        <f>IFERROR(IF(RIGHT(VLOOKUP($A216,csapatok!$A:$GR,BU$271,FALSE),5)="Csere",VLOOKUP(LEFT(VLOOKUP($A216,csapatok!$A:$GR,BU$271,FALSE),LEN(VLOOKUP($A216,csapatok!$A:$GR,BU$271,FALSE))-6),'csapat-ranglista'!$A:$CC,BU$272,FALSE)/8,VLOOKUP(VLOOKUP($A216,csapatok!$A:$GR,BU$271,FALSE),'csapat-ranglista'!$A:$CC,BU$272,FALSE)/4),0)</f>
        <v>0</v>
      </c>
      <c r="BV216" s="226">
        <f>IFERROR(IF(RIGHT(VLOOKUP($A216,csapatok!$A:$GR,BV$271,FALSE),5)="Csere",VLOOKUP(LEFT(VLOOKUP($A216,csapatok!$A:$GR,BV$271,FALSE),LEN(VLOOKUP($A216,csapatok!$A:$GR,BV$271,FALSE))-6),'csapat-ranglista'!$A:$CC,BV$272,FALSE)/8,VLOOKUP(VLOOKUP($A216,csapatok!$A:$GR,BV$271,FALSE),'csapat-ranglista'!$A:$CC,BV$272,FALSE)/4),0)</f>
        <v>0</v>
      </c>
      <c r="BW216" s="226">
        <f>IFERROR(IF(RIGHT(VLOOKUP($A216,csapatok!$A:$GR,BW$271,FALSE),5)="Csere",VLOOKUP(LEFT(VLOOKUP($A216,csapatok!$A:$GR,BW$271,FALSE),LEN(VLOOKUP($A216,csapatok!$A:$GR,BW$271,FALSE))-6),'csapat-ranglista'!$A:$CC,BW$272,FALSE)/8,VLOOKUP(VLOOKUP($A216,csapatok!$A:$GR,BW$271,FALSE),'csapat-ranglista'!$A:$CC,BW$272,FALSE)/4),0)</f>
        <v>0</v>
      </c>
      <c r="BX216" s="226">
        <f>IFERROR(IF(RIGHT(VLOOKUP($A216,csapatok!$A:$GR,BX$271,FALSE),5)="Csere",VLOOKUP(LEFT(VLOOKUP($A216,csapatok!$A:$GR,BX$271,FALSE),LEN(VLOOKUP($A216,csapatok!$A:$GR,BX$271,FALSE))-6),'csapat-ranglista'!$A:$CC,BX$272,FALSE)/8,VLOOKUP(VLOOKUP($A216,csapatok!$A:$GR,BX$271,FALSE),'csapat-ranglista'!$A:$CC,BX$272,FALSE)/4),0)</f>
        <v>0</v>
      </c>
      <c r="BY216" s="226">
        <f>IFERROR(IF(RIGHT(VLOOKUP($A216,csapatok!$A:$GR,BY$271,FALSE),5)="Csere",VLOOKUP(LEFT(VLOOKUP($A216,csapatok!$A:$GR,BY$271,FALSE),LEN(VLOOKUP($A216,csapatok!$A:$GR,BY$271,FALSE))-6),'csapat-ranglista'!$A:$CC,BY$272,FALSE)/8,VLOOKUP(VLOOKUP($A216,csapatok!$A:$GR,BY$271,FALSE),'csapat-ranglista'!$A:$CC,BY$272,FALSE)/4),0)</f>
        <v>0</v>
      </c>
      <c r="BZ216" s="226">
        <f>IFERROR(IF(RIGHT(VLOOKUP($A216,csapatok!$A:$GR,BZ$271,FALSE),5)="Csere",VLOOKUP(LEFT(VLOOKUP($A216,csapatok!$A:$GR,BZ$271,FALSE),LEN(VLOOKUP($A216,csapatok!$A:$GR,BZ$271,FALSE))-6),'csapat-ranglista'!$A:$CC,BZ$272,FALSE)/8,VLOOKUP(VLOOKUP($A216,csapatok!$A:$GR,BZ$271,FALSE),'csapat-ranglista'!$A:$CC,BZ$272,FALSE)/4),0)</f>
        <v>0</v>
      </c>
      <c r="CA216" s="226">
        <f>IFERROR(IF(RIGHT(VLOOKUP($A216,csapatok!$A:$GR,CA$271,FALSE),5)="Csere",VLOOKUP(LEFT(VLOOKUP($A216,csapatok!$A:$GR,CA$271,FALSE),LEN(VLOOKUP($A216,csapatok!$A:$GR,CA$271,FALSE))-6),'csapat-ranglista'!$A:$CC,CA$272,FALSE)/8,VLOOKUP(VLOOKUP($A216,csapatok!$A:$GR,CA$271,FALSE),'csapat-ranglista'!$A:$CC,CA$272,FALSE)/4),0)</f>
        <v>0</v>
      </c>
      <c r="CB216" s="226">
        <f>IFERROR(IF(RIGHT(VLOOKUP($A216,csapatok!$A:$GR,CB$271,FALSE),5)="Csere",VLOOKUP(LEFT(VLOOKUP($A216,csapatok!$A:$GR,CB$271,FALSE),LEN(VLOOKUP($A216,csapatok!$A:$GR,CB$271,FALSE))-6),'csapat-ranglista'!$A:$CC,CB$272,FALSE)/8,VLOOKUP(VLOOKUP($A216,csapatok!$A:$GR,CB$271,FALSE),'csapat-ranglista'!$A:$CC,CB$272,FALSE)/4),0)</f>
        <v>0</v>
      </c>
      <c r="CC216" s="226">
        <f>IFERROR(IF(RIGHT(VLOOKUP($A216,csapatok!$A:$GR,CC$271,FALSE),5)="Csere",VLOOKUP(LEFT(VLOOKUP($A216,csapatok!$A:$GR,CC$271,FALSE),LEN(VLOOKUP($A216,csapatok!$A:$GR,CC$271,FALSE))-6),'csapat-ranglista'!$A:$CC,CC$272,FALSE)/8,VLOOKUP(VLOOKUP($A216,csapatok!$A:$GR,CC$271,FALSE),'csapat-ranglista'!$A:$CC,CC$272,FALSE)/4),0)</f>
        <v>0</v>
      </c>
      <c r="CD216" s="226">
        <f>IFERROR(IF(RIGHT(VLOOKUP($A216,csapatok!$A:$GR,CD$271,FALSE),5)="Csere",VLOOKUP(LEFT(VLOOKUP($A216,csapatok!$A:$GR,CD$271,FALSE),LEN(VLOOKUP($A216,csapatok!$A:$GR,CD$271,FALSE))-6),'csapat-ranglista'!$A:$CC,CD$272,FALSE)/8,VLOOKUP(VLOOKUP($A216,csapatok!$A:$GR,CD$271,FALSE),'csapat-ranglista'!$A:$CC,CD$272,FALSE)/4),0)</f>
        <v>0</v>
      </c>
      <c r="CE216" s="226">
        <f>IFERROR(IF(RIGHT(VLOOKUP($A216,csapatok!$A:$GR,CE$271,FALSE),5)="Csere",VLOOKUP(LEFT(VLOOKUP($A216,csapatok!$A:$GR,CE$271,FALSE),LEN(VLOOKUP($A216,csapatok!$A:$GR,CE$271,FALSE))-6),'csapat-ranglista'!$A:$CC,CE$272,FALSE)/8,VLOOKUP(VLOOKUP($A216,csapatok!$A:$GR,CE$271,FALSE),'csapat-ranglista'!$A:$CC,CE$272,FALSE)/4),0)</f>
        <v>0</v>
      </c>
      <c r="CF216" s="226">
        <f>IFERROR(IF(RIGHT(VLOOKUP($A216,csapatok!$A:$GR,CF$271,FALSE),5)="Csere",VLOOKUP(LEFT(VLOOKUP($A216,csapatok!$A:$GR,CF$271,FALSE),LEN(VLOOKUP($A216,csapatok!$A:$GR,CF$271,FALSE))-6),'csapat-ranglista'!$A:$CC,CF$272,FALSE)/8,VLOOKUP(VLOOKUP($A216,csapatok!$A:$GR,CF$271,FALSE),'csapat-ranglista'!$A:$CC,CF$272,FALSE)/4),0)</f>
        <v>0</v>
      </c>
      <c r="CG216" s="226">
        <f>IFERROR(IF(RIGHT(VLOOKUP($A216,csapatok!$A:$GR,CG$271,FALSE),5)="Csere",VLOOKUP(LEFT(VLOOKUP($A216,csapatok!$A:$GR,CG$271,FALSE),LEN(VLOOKUP($A216,csapatok!$A:$GR,CG$271,FALSE))-6),'csapat-ranglista'!$A:$CC,CG$272,FALSE)/8,VLOOKUP(VLOOKUP($A216,csapatok!$A:$GR,CG$271,FALSE),'csapat-ranglista'!$A:$CC,CG$272,FALSE)/4),0)</f>
        <v>0</v>
      </c>
      <c r="CH216" s="226">
        <f>IFERROR(IF(RIGHT(VLOOKUP($A216,csapatok!$A:$GR,CH$271,FALSE),5)="Csere",VLOOKUP(LEFT(VLOOKUP($A216,csapatok!$A:$GR,CH$271,FALSE),LEN(VLOOKUP($A216,csapatok!$A:$GR,CH$271,FALSE))-6),'csapat-ranglista'!$A:$CC,CH$272,FALSE)/8,VLOOKUP(VLOOKUP($A216,csapatok!$A:$GR,CH$271,FALSE),'csapat-ranglista'!$A:$CC,CH$272,FALSE)/4),0)</f>
        <v>0</v>
      </c>
      <c r="CI216" s="226">
        <f>IFERROR(IF(RIGHT(VLOOKUP($A216,csapatok!$A:$GR,CI$271,FALSE),5)="Csere",VLOOKUP(LEFT(VLOOKUP($A216,csapatok!$A:$GR,CI$271,FALSE),LEN(VLOOKUP($A216,csapatok!$A:$GR,CI$271,FALSE))-6),'csapat-ranglista'!$A:$CC,CI$272,FALSE)/8,VLOOKUP(VLOOKUP($A216,csapatok!$A:$GR,CI$271,FALSE),'csapat-ranglista'!$A:$CC,CI$272,FALSE)/4),0)</f>
        <v>0</v>
      </c>
      <c r="CJ216" s="227">
        <f>versenyek!$IQ$11*IFERROR(VLOOKUP(VLOOKUP($A216,versenyek!IP:IR,3,FALSE),szabalyok!$A$16:$B$23,2,FALSE)/4,0)</f>
        <v>0</v>
      </c>
      <c r="CK216" s="227">
        <f>versenyek!$IT$11*IFERROR(VLOOKUP(VLOOKUP($A216,versenyek!IS:IU,3,FALSE),szabalyok!$A$16:$B$23,2,FALSE)/4,0)</f>
        <v>0</v>
      </c>
      <c r="CL216" s="226"/>
      <c r="CM216" s="250">
        <f t="shared" si="9"/>
        <v>0</v>
      </c>
    </row>
    <row r="217" spans="1:91">
      <c r="A217" s="32" t="s">
        <v>10</v>
      </c>
      <c r="B217" s="2">
        <v>20745</v>
      </c>
      <c r="C217" s="133" t="str">
        <f t="shared" si="10"/>
        <v>felnőtt</v>
      </c>
      <c r="D217" s="32" t="s">
        <v>101</v>
      </c>
      <c r="E217" s="47">
        <v>0</v>
      </c>
      <c r="F217" s="32">
        <v>0</v>
      </c>
      <c r="G217" s="32">
        <v>0</v>
      </c>
      <c r="H217" s="32">
        <v>0</v>
      </c>
      <c r="I217" s="32">
        <v>0</v>
      </c>
      <c r="J217" s="32">
        <v>0</v>
      </c>
      <c r="K217" s="32">
        <v>0</v>
      </c>
      <c r="L217" s="32">
        <v>0.7198646565999407</v>
      </c>
      <c r="M217" s="32">
        <v>0</v>
      </c>
      <c r="N217" s="32">
        <v>0</v>
      </c>
      <c r="O217" s="32">
        <v>3.3870051775869654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0</v>
      </c>
      <c r="X217" s="32">
        <f>IFERROR(IF(RIGHT(VLOOKUP($A217,csapatok!$A:$BL,X$271,FALSE),5)="Csere",VLOOKUP(LEFT(VLOOKUP($A217,csapatok!$A:$BL,X$271,FALSE),LEN(VLOOKUP($A217,csapatok!$A:$BL,X$271,FALSE))-6),'csapat-ranglista'!$A:$CC,X$272,FALSE)/8,VLOOKUP(VLOOKUP($A217,csapatok!$A:$BL,X$271,FALSE),'csapat-ranglista'!$A:$CC,X$272,FALSE)/4),0)</f>
        <v>0</v>
      </c>
      <c r="Y217" s="32">
        <f>IFERROR(IF(RIGHT(VLOOKUP($A217,csapatok!$A:$BL,Y$271,FALSE),5)="Csere",VLOOKUP(LEFT(VLOOKUP($A217,csapatok!$A:$BL,Y$271,FALSE),LEN(VLOOKUP($A217,csapatok!$A:$BL,Y$271,FALSE))-6),'csapat-ranglista'!$A:$CC,Y$272,FALSE)/8,VLOOKUP(VLOOKUP($A217,csapatok!$A:$BL,Y$271,FALSE),'csapat-ranglista'!$A:$CC,Y$272,FALSE)/4),0)</f>
        <v>0</v>
      </c>
      <c r="Z217" s="32">
        <f>IFERROR(IF(RIGHT(VLOOKUP($A217,csapatok!$A:$BL,Z$271,FALSE),5)="Csere",VLOOKUP(LEFT(VLOOKUP($A217,csapatok!$A:$BL,Z$271,FALSE),LEN(VLOOKUP($A217,csapatok!$A:$BL,Z$271,FALSE))-6),'csapat-ranglista'!$A:$CC,Z$272,FALSE)/8,VLOOKUP(VLOOKUP($A217,csapatok!$A:$BL,Z$271,FALSE),'csapat-ranglista'!$A:$CC,Z$272,FALSE)/4),0)</f>
        <v>0</v>
      </c>
      <c r="AA217" s="32">
        <f>IFERROR(IF(RIGHT(VLOOKUP($A217,csapatok!$A:$BL,AA$271,FALSE),5)="Csere",VLOOKUP(LEFT(VLOOKUP($A217,csapatok!$A:$BL,AA$271,FALSE),LEN(VLOOKUP($A217,csapatok!$A:$BL,AA$271,FALSE))-6),'csapat-ranglista'!$A:$CC,AA$272,FALSE)/8,VLOOKUP(VLOOKUP($A217,csapatok!$A:$BL,AA$271,FALSE),'csapat-ranglista'!$A:$CC,AA$272,FALSE)/4),0)</f>
        <v>0</v>
      </c>
      <c r="AB217" s="226">
        <f>IFERROR(IF(RIGHT(VLOOKUP($A217,csapatok!$A:$BL,AB$271,FALSE),5)="Csere",VLOOKUP(LEFT(VLOOKUP($A217,csapatok!$A:$BL,AB$271,FALSE),LEN(VLOOKUP($A217,csapatok!$A:$BL,AB$271,FALSE))-6),'csapat-ranglista'!$A:$CC,AB$272,FALSE)/8,VLOOKUP(VLOOKUP($A217,csapatok!$A:$BL,AB$271,FALSE),'csapat-ranglista'!$A:$CC,AB$272,FALSE)/4),0)</f>
        <v>0</v>
      </c>
      <c r="AC217" s="226">
        <f>IFERROR(IF(RIGHT(VLOOKUP($A217,csapatok!$A:$BL,AC$271,FALSE),5)="Csere",VLOOKUP(LEFT(VLOOKUP($A217,csapatok!$A:$BL,AC$271,FALSE),LEN(VLOOKUP($A217,csapatok!$A:$BL,AC$271,FALSE))-6),'csapat-ranglista'!$A:$CC,AC$272,FALSE)/8,VLOOKUP(VLOOKUP($A217,csapatok!$A:$BL,AC$271,FALSE),'csapat-ranglista'!$A:$CC,AC$272,FALSE)/4),0)</f>
        <v>0</v>
      </c>
      <c r="AD217" s="226">
        <f>IFERROR(IF(RIGHT(VLOOKUP($A217,csapatok!$A:$BL,AD$271,FALSE),5)="Csere",VLOOKUP(LEFT(VLOOKUP($A217,csapatok!$A:$BL,AD$271,FALSE),LEN(VLOOKUP($A217,csapatok!$A:$BL,AD$271,FALSE))-6),'csapat-ranglista'!$A:$CC,AD$272,FALSE)/8,VLOOKUP(VLOOKUP($A217,csapatok!$A:$BL,AD$271,FALSE),'csapat-ranglista'!$A:$CC,AD$272,FALSE)/4),0)</f>
        <v>0</v>
      </c>
      <c r="AE217" s="226">
        <f>IFERROR(IF(RIGHT(VLOOKUP($A217,csapatok!$A:$BL,AE$271,FALSE),5)="Csere",VLOOKUP(LEFT(VLOOKUP($A217,csapatok!$A:$BL,AE$271,FALSE),LEN(VLOOKUP($A217,csapatok!$A:$BL,AE$271,FALSE))-6),'csapat-ranglista'!$A:$CC,AE$272,FALSE)/8,VLOOKUP(VLOOKUP($A217,csapatok!$A:$BL,AE$271,FALSE),'csapat-ranglista'!$A:$CC,AE$272,FALSE)/4),0)</f>
        <v>0</v>
      </c>
      <c r="AF217" s="226">
        <f>IFERROR(IF(RIGHT(VLOOKUP($A217,csapatok!$A:$BL,AF$271,FALSE),5)="Csere",VLOOKUP(LEFT(VLOOKUP($A217,csapatok!$A:$BL,AF$271,FALSE),LEN(VLOOKUP($A217,csapatok!$A:$BL,AF$271,FALSE))-6),'csapat-ranglista'!$A:$CC,AF$272,FALSE)/8,VLOOKUP(VLOOKUP($A217,csapatok!$A:$BL,AF$271,FALSE),'csapat-ranglista'!$A:$CC,AF$272,FALSE)/4),0)</f>
        <v>0</v>
      </c>
      <c r="AG217" s="226">
        <f>IFERROR(IF(RIGHT(VLOOKUP($A217,csapatok!$A:$BL,AG$271,FALSE),5)="Csere",VLOOKUP(LEFT(VLOOKUP($A217,csapatok!$A:$BL,AG$271,FALSE),LEN(VLOOKUP($A217,csapatok!$A:$BL,AG$271,FALSE))-6),'csapat-ranglista'!$A:$CC,AG$272,FALSE)/8,VLOOKUP(VLOOKUP($A217,csapatok!$A:$BL,AG$271,FALSE),'csapat-ranglista'!$A:$CC,AG$272,FALSE)/4),0)</f>
        <v>0</v>
      </c>
      <c r="AH217" s="226">
        <f>IFERROR(IF(RIGHT(VLOOKUP($A217,csapatok!$A:$BL,AH$271,FALSE),5)="Csere",VLOOKUP(LEFT(VLOOKUP($A217,csapatok!$A:$BL,AH$271,FALSE),LEN(VLOOKUP($A217,csapatok!$A:$BL,AH$271,FALSE))-6),'csapat-ranglista'!$A:$CC,AH$272,FALSE)/8,VLOOKUP(VLOOKUP($A217,csapatok!$A:$BL,AH$271,FALSE),'csapat-ranglista'!$A:$CC,AH$272,FALSE)/4),0)</f>
        <v>0</v>
      </c>
      <c r="AI217" s="226">
        <f>IFERROR(IF(RIGHT(VLOOKUP($A217,csapatok!$A:$BL,AI$271,FALSE),5)="Csere",VLOOKUP(LEFT(VLOOKUP($A217,csapatok!$A:$BL,AI$271,FALSE),LEN(VLOOKUP($A217,csapatok!$A:$BL,AI$271,FALSE))-6),'csapat-ranglista'!$A:$CC,AI$272,FALSE)/8,VLOOKUP(VLOOKUP($A217,csapatok!$A:$BL,AI$271,FALSE),'csapat-ranglista'!$A:$CC,AI$272,FALSE)/4),0)</f>
        <v>0</v>
      </c>
      <c r="AJ217" s="226">
        <f>IFERROR(IF(RIGHT(VLOOKUP($A217,csapatok!$A:$BL,AJ$271,FALSE),5)="Csere",VLOOKUP(LEFT(VLOOKUP($A217,csapatok!$A:$BL,AJ$271,FALSE),LEN(VLOOKUP($A217,csapatok!$A:$BL,AJ$271,FALSE))-6),'csapat-ranglista'!$A:$CC,AJ$272,FALSE)/8,VLOOKUP(VLOOKUP($A217,csapatok!$A:$BL,AJ$271,FALSE),'csapat-ranglista'!$A:$CC,AJ$272,FALSE)/2),0)</f>
        <v>0</v>
      </c>
      <c r="AK217" s="226">
        <f>IFERROR(IF(RIGHT(VLOOKUP($A217,csapatok!$A:$CN,AK$271,FALSE),5)="Csere",VLOOKUP(LEFT(VLOOKUP($A217,csapatok!$A:$CN,AK$271,FALSE),LEN(VLOOKUP($A217,csapatok!$A:$CN,AK$271,FALSE))-6),'csapat-ranglista'!$A:$CC,AK$272,FALSE)/8,VLOOKUP(VLOOKUP($A217,csapatok!$A:$CN,AK$271,FALSE),'csapat-ranglista'!$A:$CC,AK$272,FALSE)/4),0)</f>
        <v>0</v>
      </c>
      <c r="AL217" s="226">
        <f>IFERROR(IF(RIGHT(VLOOKUP($A217,csapatok!$A:$CN,AL$271,FALSE),5)="Csere",VLOOKUP(LEFT(VLOOKUP($A217,csapatok!$A:$CN,AL$271,FALSE),LEN(VLOOKUP($A217,csapatok!$A:$CN,AL$271,FALSE))-6),'csapat-ranglista'!$A:$CC,AL$272,FALSE)/8,VLOOKUP(VLOOKUP($A217,csapatok!$A:$CN,AL$271,FALSE),'csapat-ranglista'!$A:$CC,AL$272,FALSE)/4),0)</f>
        <v>0</v>
      </c>
      <c r="AM217" s="226">
        <f>IFERROR(IF(RIGHT(VLOOKUP($A217,csapatok!$A:$CN,AM$271,FALSE),5)="Csere",VLOOKUP(LEFT(VLOOKUP($A217,csapatok!$A:$CN,AM$271,FALSE),LEN(VLOOKUP($A217,csapatok!$A:$CN,AM$271,FALSE))-6),'csapat-ranglista'!$A:$CC,AM$272,FALSE)/8,VLOOKUP(VLOOKUP($A217,csapatok!$A:$CN,AM$271,FALSE),'csapat-ranglista'!$A:$CC,AM$272,FALSE)/4),0)</f>
        <v>0</v>
      </c>
      <c r="AN217" s="226">
        <f>IFERROR(IF(RIGHT(VLOOKUP($A217,csapatok!$A:$CN,AN$271,FALSE),5)="Csere",VLOOKUP(LEFT(VLOOKUP($A217,csapatok!$A:$CN,AN$271,FALSE),LEN(VLOOKUP($A217,csapatok!$A:$CN,AN$271,FALSE))-6),'csapat-ranglista'!$A:$CC,AN$272,FALSE)/8,VLOOKUP(VLOOKUP($A217,csapatok!$A:$CN,AN$271,FALSE),'csapat-ranglista'!$A:$CC,AN$272,FALSE)/4),0)</f>
        <v>0</v>
      </c>
      <c r="AO217" s="226">
        <f>IFERROR(IF(RIGHT(VLOOKUP($A217,csapatok!$A:$CN,AO$271,FALSE),5)="Csere",VLOOKUP(LEFT(VLOOKUP($A217,csapatok!$A:$CN,AO$271,FALSE),LEN(VLOOKUP($A217,csapatok!$A:$CN,AO$271,FALSE))-6),'csapat-ranglista'!$A:$CC,AO$272,FALSE)/8,VLOOKUP(VLOOKUP($A217,csapatok!$A:$CN,AO$271,FALSE),'csapat-ranglista'!$A:$CC,AO$272,FALSE)/4),0)</f>
        <v>0</v>
      </c>
      <c r="AP217" s="226">
        <f>IFERROR(IF(RIGHT(VLOOKUP($A217,csapatok!$A:$CN,AP$271,FALSE),5)="Csere",VLOOKUP(LEFT(VLOOKUP($A217,csapatok!$A:$CN,AP$271,FALSE),LEN(VLOOKUP($A217,csapatok!$A:$CN,AP$271,FALSE))-6),'csapat-ranglista'!$A:$CC,AP$272,FALSE)/8,VLOOKUP(VLOOKUP($A217,csapatok!$A:$CN,AP$271,FALSE),'csapat-ranglista'!$A:$CC,AP$272,FALSE)/4),0)</f>
        <v>0</v>
      </c>
      <c r="AQ217" s="226">
        <f>IFERROR(IF(RIGHT(VLOOKUP($A217,csapatok!$A:$CN,AQ$271,FALSE),5)="Csere",VLOOKUP(LEFT(VLOOKUP($A217,csapatok!$A:$CN,AQ$271,FALSE),LEN(VLOOKUP($A217,csapatok!$A:$CN,AQ$271,FALSE))-6),'csapat-ranglista'!$A:$CC,AQ$272,FALSE)/8,VLOOKUP(VLOOKUP($A217,csapatok!$A:$CN,AQ$271,FALSE),'csapat-ranglista'!$A:$CC,AQ$272,FALSE)/4),0)</f>
        <v>0</v>
      </c>
      <c r="AR217" s="226">
        <f>IFERROR(IF(RIGHT(VLOOKUP($A217,csapatok!$A:$CN,AR$271,FALSE),5)="Csere",VLOOKUP(LEFT(VLOOKUP($A217,csapatok!$A:$CN,AR$271,FALSE),LEN(VLOOKUP($A217,csapatok!$A:$CN,AR$271,FALSE))-6),'csapat-ranglista'!$A:$CC,AR$272,FALSE)/8,VLOOKUP(VLOOKUP($A217,csapatok!$A:$CN,AR$271,FALSE),'csapat-ranglista'!$A:$CC,AR$272,FALSE)/4),0)</f>
        <v>0</v>
      </c>
      <c r="AS217" s="226">
        <f>IFERROR(IF(RIGHT(VLOOKUP($A217,csapatok!$A:$CN,AS$271,FALSE),5)="Csere",VLOOKUP(LEFT(VLOOKUP($A217,csapatok!$A:$CN,AS$271,FALSE),LEN(VLOOKUP($A217,csapatok!$A:$CN,AS$271,FALSE))-6),'csapat-ranglista'!$A:$CC,AS$272,FALSE)/8,VLOOKUP(VLOOKUP($A217,csapatok!$A:$CN,AS$271,FALSE),'csapat-ranglista'!$A:$CC,AS$272,FALSE)/4),0)</f>
        <v>0</v>
      </c>
      <c r="AT217" s="226">
        <f>IFERROR(IF(RIGHT(VLOOKUP($A217,csapatok!$A:$CN,AT$271,FALSE),5)="Csere",VLOOKUP(LEFT(VLOOKUP($A217,csapatok!$A:$CN,AT$271,FALSE),LEN(VLOOKUP($A217,csapatok!$A:$CN,AT$271,FALSE))-6),'csapat-ranglista'!$A:$CC,AT$272,FALSE)/8,VLOOKUP(VLOOKUP($A217,csapatok!$A:$CN,AT$271,FALSE),'csapat-ranglista'!$A:$CC,AT$272,FALSE)/4),0)</f>
        <v>0</v>
      </c>
      <c r="AU217" s="226">
        <f>IFERROR(IF(RIGHT(VLOOKUP($A217,csapatok!$A:$CN,AU$271,FALSE),5)="Csere",VLOOKUP(LEFT(VLOOKUP($A217,csapatok!$A:$CN,AU$271,FALSE),LEN(VLOOKUP($A217,csapatok!$A:$CN,AU$271,FALSE))-6),'csapat-ranglista'!$A:$CC,AU$272,FALSE)/8,VLOOKUP(VLOOKUP($A217,csapatok!$A:$CN,AU$271,FALSE),'csapat-ranglista'!$A:$CC,AU$272,FALSE)/4),0)</f>
        <v>0</v>
      </c>
      <c r="AV217" s="226">
        <f>IFERROR(IF(RIGHT(VLOOKUP($A217,csapatok!$A:$CN,AV$271,FALSE),5)="Csere",VLOOKUP(LEFT(VLOOKUP($A217,csapatok!$A:$CN,AV$271,FALSE),LEN(VLOOKUP($A217,csapatok!$A:$CN,AV$271,FALSE))-6),'csapat-ranglista'!$A:$CC,AV$272,FALSE)/8,VLOOKUP(VLOOKUP($A217,csapatok!$A:$CN,AV$271,FALSE),'csapat-ranglista'!$A:$CC,AV$272,FALSE)/4),0)</f>
        <v>0</v>
      </c>
      <c r="AW217" s="226">
        <f>IFERROR(IF(RIGHT(VLOOKUP($A217,csapatok!$A:$CN,AW$271,FALSE),5)="Csere",VLOOKUP(LEFT(VLOOKUP($A217,csapatok!$A:$CN,AW$271,FALSE),LEN(VLOOKUP($A217,csapatok!$A:$CN,AW$271,FALSE))-6),'csapat-ranglista'!$A:$CC,AW$272,FALSE)/8,VLOOKUP(VLOOKUP($A217,csapatok!$A:$CN,AW$271,FALSE),'csapat-ranglista'!$A:$CC,AW$272,FALSE)/4),0)</f>
        <v>0</v>
      </c>
      <c r="AX217" s="226">
        <f>IFERROR(IF(RIGHT(VLOOKUP($A217,csapatok!$A:$CN,AX$271,FALSE),5)="Csere",VLOOKUP(LEFT(VLOOKUP($A217,csapatok!$A:$CN,AX$271,FALSE),LEN(VLOOKUP($A217,csapatok!$A:$CN,AX$271,FALSE))-6),'csapat-ranglista'!$A:$CC,AX$272,FALSE)/8,VLOOKUP(VLOOKUP($A217,csapatok!$A:$CN,AX$271,FALSE),'csapat-ranglista'!$A:$CC,AX$272,FALSE)/4),0)</f>
        <v>0</v>
      </c>
      <c r="AY217" s="226">
        <f>IFERROR(IF(RIGHT(VLOOKUP($A217,csapatok!$A:$GR,AY$271,FALSE),5)="Csere",VLOOKUP(LEFT(VLOOKUP($A217,csapatok!$A:$GR,AY$271,FALSE),LEN(VLOOKUP($A217,csapatok!$A:$GR,AY$271,FALSE))-6),'csapat-ranglista'!$A:$CC,AY$272,FALSE)/8,VLOOKUP(VLOOKUP($A217,csapatok!$A:$GR,AY$271,FALSE),'csapat-ranglista'!$A:$CC,AY$272,FALSE)/4),0)</f>
        <v>0</v>
      </c>
      <c r="AZ217" s="226">
        <f>IFERROR(IF(RIGHT(VLOOKUP($A217,csapatok!$A:$GR,AZ$271,FALSE),5)="Csere",VLOOKUP(LEFT(VLOOKUP($A217,csapatok!$A:$GR,AZ$271,FALSE),LEN(VLOOKUP($A217,csapatok!$A:$GR,AZ$271,FALSE))-6),'csapat-ranglista'!$A:$CC,AZ$272,FALSE)/8,VLOOKUP(VLOOKUP($A217,csapatok!$A:$GR,AZ$271,FALSE),'csapat-ranglista'!$A:$CC,AZ$272,FALSE)/4),0)</f>
        <v>0</v>
      </c>
      <c r="BA217" s="226">
        <f>IFERROR(IF(RIGHT(VLOOKUP($A217,csapatok!$A:$GR,BA$271,FALSE),5)="Csere",VLOOKUP(LEFT(VLOOKUP($A217,csapatok!$A:$GR,BA$271,FALSE),LEN(VLOOKUP($A217,csapatok!$A:$GR,BA$271,FALSE))-6),'csapat-ranglista'!$A:$CC,BA$272,FALSE)/8,VLOOKUP(VLOOKUP($A217,csapatok!$A:$GR,BA$271,FALSE),'csapat-ranglista'!$A:$CC,BA$272,FALSE)/4),0)</f>
        <v>0</v>
      </c>
      <c r="BB217" s="226">
        <f>IFERROR(IF(RIGHT(VLOOKUP($A217,csapatok!$A:$GR,BB$271,FALSE),5)="Csere",VLOOKUP(LEFT(VLOOKUP($A217,csapatok!$A:$GR,BB$271,FALSE),LEN(VLOOKUP($A217,csapatok!$A:$GR,BB$271,FALSE))-6),'csapat-ranglista'!$A:$CC,BB$272,FALSE)/8,VLOOKUP(VLOOKUP($A217,csapatok!$A:$GR,BB$271,FALSE),'csapat-ranglista'!$A:$CC,BB$272,FALSE)/4),0)</f>
        <v>0</v>
      </c>
      <c r="BC217" s="227">
        <f>versenyek!$ES$11*IFERROR(VLOOKUP(VLOOKUP($A217,versenyek!ER:ET,3,FALSE),szabalyok!$A$16:$B$23,2,FALSE)/4,0)</f>
        <v>0</v>
      </c>
      <c r="BD217" s="227">
        <f>versenyek!$EV$11*IFERROR(VLOOKUP(VLOOKUP($A217,versenyek!EU:EW,3,FALSE),szabalyok!$A$16:$B$23,2,FALSE)/4,0)</f>
        <v>0</v>
      </c>
      <c r="BE217" s="226">
        <f>IFERROR(IF(RIGHT(VLOOKUP($A217,csapatok!$A:$GR,BE$271,FALSE),5)="Csere",VLOOKUP(LEFT(VLOOKUP($A217,csapatok!$A:$GR,BE$271,FALSE),LEN(VLOOKUP($A217,csapatok!$A:$GR,BE$271,FALSE))-6),'csapat-ranglista'!$A:$CC,BE$272,FALSE)/8,VLOOKUP(VLOOKUP($A217,csapatok!$A:$GR,BE$271,FALSE),'csapat-ranglista'!$A:$CC,BE$272,FALSE)/4),0)</f>
        <v>0</v>
      </c>
      <c r="BF217" s="226">
        <f>IFERROR(IF(RIGHT(VLOOKUP($A217,csapatok!$A:$GR,BF$271,FALSE),5)="Csere",VLOOKUP(LEFT(VLOOKUP($A217,csapatok!$A:$GR,BF$271,FALSE),LEN(VLOOKUP($A217,csapatok!$A:$GR,BF$271,FALSE))-6),'csapat-ranglista'!$A:$CC,BF$272,FALSE)/8,VLOOKUP(VLOOKUP($A217,csapatok!$A:$GR,BF$271,FALSE),'csapat-ranglista'!$A:$CC,BF$272,FALSE)/4),0)</f>
        <v>0</v>
      </c>
      <c r="BG217" s="226">
        <f>IFERROR(IF(RIGHT(VLOOKUP($A217,csapatok!$A:$GR,BG$271,FALSE),5)="Csere",VLOOKUP(LEFT(VLOOKUP($A217,csapatok!$A:$GR,BG$271,FALSE),LEN(VLOOKUP($A217,csapatok!$A:$GR,BG$271,FALSE))-6),'csapat-ranglista'!$A:$CC,BG$272,FALSE)/8,VLOOKUP(VLOOKUP($A217,csapatok!$A:$GR,BG$271,FALSE),'csapat-ranglista'!$A:$CC,BG$272,FALSE)/4),0)</f>
        <v>0</v>
      </c>
      <c r="BH217" s="226">
        <f>IFERROR(IF(RIGHT(VLOOKUP($A217,csapatok!$A:$GR,BH$271,FALSE),5)="Csere",VLOOKUP(LEFT(VLOOKUP($A217,csapatok!$A:$GR,BH$271,FALSE),LEN(VLOOKUP($A217,csapatok!$A:$GR,BH$271,FALSE))-6),'csapat-ranglista'!$A:$CC,BH$272,FALSE)/8,VLOOKUP(VLOOKUP($A217,csapatok!$A:$GR,BH$271,FALSE),'csapat-ranglista'!$A:$CC,BH$272,FALSE)/4),0)</f>
        <v>0</v>
      </c>
      <c r="BI217" s="226">
        <f>IFERROR(IF(RIGHT(VLOOKUP($A217,csapatok!$A:$GR,BI$271,FALSE),5)="Csere",VLOOKUP(LEFT(VLOOKUP($A217,csapatok!$A:$GR,BI$271,FALSE),LEN(VLOOKUP($A217,csapatok!$A:$GR,BI$271,FALSE))-6),'csapat-ranglista'!$A:$CC,BI$272,FALSE)/8,VLOOKUP(VLOOKUP($A217,csapatok!$A:$GR,BI$271,FALSE),'csapat-ranglista'!$A:$CC,BI$272,FALSE)/4),0)</f>
        <v>0</v>
      </c>
      <c r="BJ217" s="226">
        <f>IFERROR(IF(RIGHT(VLOOKUP($A217,csapatok!$A:$GR,BJ$271,FALSE),5)="Csere",VLOOKUP(LEFT(VLOOKUP($A217,csapatok!$A:$GR,BJ$271,FALSE),LEN(VLOOKUP($A217,csapatok!$A:$GR,BJ$271,FALSE))-6),'csapat-ranglista'!$A:$CC,BJ$272,FALSE)/8,VLOOKUP(VLOOKUP($A217,csapatok!$A:$GR,BJ$271,FALSE),'csapat-ranglista'!$A:$CC,BJ$272,FALSE)/4),0)</f>
        <v>0</v>
      </c>
      <c r="BK217" s="226">
        <f>IFERROR(IF(RIGHT(VLOOKUP($A217,csapatok!$A:$GR,BK$271,FALSE),5)="Csere",VLOOKUP(LEFT(VLOOKUP($A217,csapatok!$A:$GR,BK$271,FALSE),LEN(VLOOKUP($A217,csapatok!$A:$GR,BK$271,FALSE))-6),'csapat-ranglista'!$A:$CC,BK$272,FALSE)/8,VLOOKUP(VLOOKUP($A217,csapatok!$A:$GR,BK$271,FALSE),'csapat-ranglista'!$A:$CC,BK$272,FALSE)/4),0)</f>
        <v>0</v>
      </c>
      <c r="BL217" s="226">
        <f>IFERROR(IF(RIGHT(VLOOKUP($A217,csapatok!$A:$GR,BL$271,FALSE),5)="Csere",VLOOKUP(LEFT(VLOOKUP($A217,csapatok!$A:$GR,BL$271,FALSE),LEN(VLOOKUP($A217,csapatok!$A:$GR,BL$271,FALSE))-6),'csapat-ranglista'!$A:$CC,BL$272,FALSE)/8,VLOOKUP(VLOOKUP($A217,csapatok!$A:$GR,BL$271,FALSE),'csapat-ranglista'!$A:$CC,BL$272,FALSE)/4),0)</f>
        <v>0</v>
      </c>
      <c r="BM217" s="226">
        <f>IFERROR(IF(RIGHT(VLOOKUP($A217,csapatok!$A:$GR,BM$271,FALSE),5)="Csere",VLOOKUP(LEFT(VLOOKUP($A217,csapatok!$A:$GR,BM$271,FALSE),LEN(VLOOKUP($A217,csapatok!$A:$GR,BM$271,FALSE))-6),'csapat-ranglista'!$A:$CC,BM$272,FALSE)/8,VLOOKUP(VLOOKUP($A217,csapatok!$A:$GR,BM$271,FALSE),'csapat-ranglista'!$A:$CC,BM$272,FALSE)/4),0)</f>
        <v>0</v>
      </c>
      <c r="BN217" s="226">
        <f>IFERROR(IF(RIGHT(VLOOKUP($A217,csapatok!$A:$GR,BN$271,FALSE),5)="Csere",VLOOKUP(LEFT(VLOOKUP($A217,csapatok!$A:$GR,BN$271,FALSE),LEN(VLOOKUP($A217,csapatok!$A:$GR,BN$271,FALSE))-6),'csapat-ranglista'!$A:$CC,BN$272,FALSE)/8,VLOOKUP(VLOOKUP($A217,csapatok!$A:$GR,BN$271,FALSE),'csapat-ranglista'!$A:$CC,BN$272,FALSE)/4),0)</f>
        <v>0</v>
      </c>
      <c r="BO217" s="226">
        <f>IFERROR(IF(RIGHT(VLOOKUP($A217,csapatok!$A:$GR,BO$271,FALSE),5)="Csere",VLOOKUP(LEFT(VLOOKUP($A217,csapatok!$A:$GR,BO$271,FALSE),LEN(VLOOKUP($A217,csapatok!$A:$GR,BO$271,FALSE))-6),'csapat-ranglista'!$A:$CC,BO$272,FALSE)/8,VLOOKUP(VLOOKUP($A217,csapatok!$A:$GR,BO$271,FALSE),'csapat-ranglista'!$A:$CC,BO$272,FALSE)/4),0)</f>
        <v>0</v>
      </c>
      <c r="BP217" s="226">
        <f>IFERROR(IF(RIGHT(VLOOKUP($A217,csapatok!$A:$GR,BP$271,FALSE),5)="Csere",VLOOKUP(LEFT(VLOOKUP($A217,csapatok!$A:$GR,BP$271,FALSE),LEN(VLOOKUP($A217,csapatok!$A:$GR,BP$271,FALSE))-6),'csapat-ranglista'!$A:$CC,BP$272,FALSE)/8,VLOOKUP(VLOOKUP($A217,csapatok!$A:$GR,BP$271,FALSE),'csapat-ranglista'!$A:$CC,BP$272,FALSE)/4),0)</f>
        <v>0</v>
      </c>
      <c r="BQ217" s="226">
        <f>IFERROR(IF(RIGHT(VLOOKUP($A217,csapatok!$A:$GR,BQ$271,FALSE),5)="Csere",VLOOKUP(LEFT(VLOOKUP($A217,csapatok!$A:$GR,BQ$271,FALSE),LEN(VLOOKUP($A217,csapatok!$A:$GR,BQ$271,FALSE))-6),'csapat-ranglista'!$A:$CC,BQ$272,FALSE)/8,VLOOKUP(VLOOKUP($A217,csapatok!$A:$GR,BQ$271,FALSE),'csapat-ranglista'!$A:$CC,BQ$272,FALSE)/4),0)</f>
        <v>0</v>
      </c>
      <c r="BR217" s="226">
        <f>IFERROR(IF(RIGHT(VLOOKUP($A217,csapatok!$A:$GR,BR$271,FALSE),5)="Csere",VLOOKUP(LEFT(VLOOKUP($A217,csapatok!$A:$GR,BR$271,FALSE),LEN(VLOOKUP($A217,csapatok!$A:$GR,BR$271,FALSE))-6),'csapat-ranglista'!$A:$CC,BR$272,FALSE)/8,VLOOKUP(VLOOKUP($A217,csapatok!$A:$GR,BR$271,FALSE),'csapat-ranglista'!$A:$CC,BR$272,FALSE)/4),0)</f>
        <v>0</v>
      </c>
      <c r="BS217" s="226">
        <f>IFERROR(IF(RIGHT(VLOOKUP($A217,csapatok!$A:$GR,BS$271,FALSE),5)="Csere",VLOOKUP(LEFT(VLOOKUP($A217,csapatok!$A:$GR,BS$271,FALSE),LEN(VLOOKUP($A217,csapatok!$A:$GR,BS$271,FALSE))-6),'csapat-ranglista'!$A:$CC,BS$272,FALSE)/8,VLOOKUP(VLOOKUP($A217,csapatok!$A:$GR,BS$271,FALSE),'csapat-ranglista'!$A:$CC,BS$272,FALSE)/4),0)</f>
        <v>0</v>
      </c>
      <c r="BT217" s="226">
        <f>IFERROR(IF(RIGHT(VLOOKUP($A217,csapatok!$A:$GR,BT$271,FALSE),5)="Csere",VLOOKUP(LEFT(VLOOKUP($A217,csapatok!$A:$GR,BT$271,FALSE),LEN(VLOOKUP($A217,csapatok!$A:$GR,BT$271,FALSE))-6),'csapat-ranglista'!$A:$CC,BT$272,FALSE)/8,VLOOKUP(VLOOKUP($A217,csapatok!$A:$GR,BT$271,FALSE),'csapat-ranglista'!$A:$CC,BT$272,FALSE)/4),0)</f>
        <v>0</v>
      </c>
      <c r="BU217" s="226">
        <f>IFERROR(IF(RIGHT(VLOOKUP($A217,csapatok!$A:$GR,BU$271,FALSE),5)="Csere",VLOOKUP(LEFT(VLOOKUP($A217,csapatok!$A:$GR,BU$271,FALSE),LEN(VLOOKUP($A217,csapatok!$A:$GR,BU$271,FALSE))-6),'csapat-ranglista'!$A:$CC,BU$272,FALSE)/8,VLOOKUP(VLOOKUP($A217,csapatok!$A:$GR,BU$271,FALSE),'csapat-ranglista'!$A:$CC,BU$272,FALSE)/4),0)</f>
        <v>0</v>
      </c>
      <c r="BV217" s="226">
        <f>IFERROR(IF(RIGHT(VLOOKUP($A217,csapatok!$A:$GR,BV$271,FALSE),5)="Csere",VLOOKUP(LEFT(VLOOKUP($A217,csapatok!$A:$GR,BV$271,FALSE),LEN(VLOOKUP($A217,csapatok!$A:$GR,BV$271,FALSE))-6),'csapat-ranglista'!$A:$CC,BV$272,FALSE)/8,VLOOKUP(VLOOKUP($A217,csapatok!$A:$GR,BV$271,FALSE),'csapat-ranglista'!$A:$CC,BV$272,FALSE)/4),0)</f>
        <v>0</v>
      </c>
      <c r="BW217" s="226">
        <f>IFERROR(IF(RIGHT(VLOOKUP($A217,csapatok!$A:$GR,BW$271,FALSE),5)="Csere",VLOOKUP(LEFT(VLOOKUP($A217,csapatok!$A:$GR,BW$271,FALSE),LEN(VLOOKUP($A217,csapatok!$A:$GR,BW$271,FALSE))-6),'csapat-ranglista'!$A:$CC,BW$272,FALSE)/8,VLOOKUP(VLOOKUP($A217,csapatok!$A:$GR,BW$271,FALSE),'csapat-ranglista'!$A:$CC,BW$272,FALSE)/4),0)</f>
        <v>0</v>
      </c>
      <c r="BX217" s="226">
        <f>IFERROR(IF(RIGHT(VLOOKUP($A217,csapatok!$A:$GR,BX$271,FALSE),5)="Csere",VLOOKUP(LEFT(VLOOKUP($A217,csapatok!$A:$GR,BX$271,FALSE),LEN(VLOOKUP($A217,csapatok!$A:$GR,BX$271,FALSE))-6),'csapat-ranglista'!$A:$CC,BX$272,FALSE)/8,VLOOKUP(VLOOKUP($A217,csapatok!$A:$GR,BX$271,FALSE),'csapat-ranglista'!$A:$CC,BX$272,FALSE)/4),0)</f>
        <v>0</v>
      </c>
      <c r="BY217" s="226">
        <f>IFERROR(IF(RIGHT(VLOOKUP($A217,csapatok!$A:$GR,BY$271,FALSE),5)="Csere",VLOOKUP(LEFT(VLOOKUP($A217,csapatok!$A:$GR,BY$271,FALSE),LEN(VLOOKUP($A217,csapatok!$A:$GR,BY$271,FALSE))-6),'csapat-ranglista'!$A:$CC,BY$272,FALSE)/8,VLOOKUP(VLOOKUP($A217,csapatok!$A:$GR,BY$271,FALSE),'csapat-ranglista'!$A:$CC,BY$272,FALSE)/4),0)</f>
        <v>0</v>
      </c>
      <c r="BZ217" s="226">
        <f>IFERROR(IF(RIGHT(VLOOKUP($A217,csapatok!$A:$GR,BZ$271,FALSE),5)="Csere",VLOOKUP(LEFT(VLOOKUP($A217,csapatok!$A:$GR,BZ$271,FALSE),LEN(VLOOKUP($A217,csapatok!$A:$GR,BZ$271,FALSE))-6),'csapat-ranglista'!$A:$CC,BZ$272,FALSE)/8,VLOOKUP(VLOOKUP($A217,csapatok!$A:$GR,BZ$271,FALSE),'csapat-ranglista'!$A:$CC,BZ$272,FALSE)/4),0)</f>
        <v>0</v>
      </c>
      <c r="CA217" s="226">
        <f>IFERROR(IF(RIGHT(VLOOKUP($A217,csapatok!$A:$GR,CA$271,FALSE),5)="Csere",VLOOKUP(LEFT(VLOOKUP($A217,csapatok!$A:$GR,CA$271,FALSE),LEN(VLOOKUP($A217,csapatok!$A:$GR,CA$271,FALSE))-6),'csapat-ranglista'!$A:$CC,CA$272,FALSE)/8,VLOOKUP(VLOOKUP($A217,csapatok!$A:$GR,CA$271,FALSE),'csapat-ranglista'!$A:$CC,CA$272,FALSE)/4),0)</f>
        <v>0</v>
      </c>
      <c r="CB217" s="226">
        <f>IFERROR(IF(RIGHT(VLOOKUP($A217,csapatok!$A:$GR,CB$271,FALSE),5)="Csere",VLOOKUP(LEFT(VLOOKUP($A217,csapatok!$A:$GR,CB$271,FALSE),LEN(VLOOKUP($A217,csapatok!$A:$GR,CB$271,FALSE))-6),'csapat-ranglista'!$A:$CC,CB$272,FALSE)/8,VLOOKUP(VLOOKUP($A217,csapatok!$A:$GR,CB$271,FALSE),'csapat-ranglista'!$A:$CC,CB$272,FALSE)/4),0)</f>
        <v>0</v>
      </c>
      <c r="CC217" s="226">
        <f>IFERROR(IF(RIGHT(VLOOKUP($A217,csapatok!$A:$GR,CC$271,FALSE),5)="Csere",VLOOKUP(LEFT(VLOOKUP($A217,csapatok!$A:$GR,CC$271,FALSE),LEN(VLOOKUP($A217,csapatok!$A:$GR,CC$271,FALSE))-6),'csapat-ranglista'!$A:$CC,CC$272,FALSE)/8,VLOOKUP(VLOOKUP($A217,csapatok!$A:$GR,CC$271,FALSE),'csapat-ranglista'!$A:$CC,CC$272,FALSE)/4),0)</f>
        <v>0</v>
      </c>
      <c r="CD217" s="226">
        <f>IFERROR(IF(RIGHT(VLOOKUP($A217,csapatok!$A:$GR,CD$271,FALSE),5)="Csere",VLOOKUP(LEFT(VLOOKUP($A217,csapatok!$A:$GR,CD$271,FALSE),LEN(VLOOKUP($A217,csapatok!$A:$GR,CD$271,FALSE))-6),'csapat-ranglista'!$A:$CC,CD$272,FALSE)/8,VLOOKUP(VLOOKUP($A217,csapatok!$A:$GR,CD$271,FALSE),'csapat-ranglista'!$A:$CC,CD$272,FALSE)/4),0)</f>
        <v>0</v>
      </c>
      <c r="CE217" s="226">
        <f>IFERROR(IF(RIGHT(VLOOKUP($A217,csapatok!$A:$GR,CE$271,FALSE),5)="Csere",VLOOKUP(LEFT(VLOOKUP($A217,csapatok!$A:$GR,CE$271,FALSE),LEN(VLOOKUP($A217,csapatok!$A:$GR,CE$271,FALSE))-6),'csapat-ranglista'!$A:$CC,CE$272,FALSE)/8,VLOOKUP(VLOOKUP($A217,csapatok!$A:$GR,CE$271,FALSE),'csapat-ranglista'!$A:$CC,CE$272,FALSE)/4),0)</f>
        <v>0</v>
      </c>
      <c r="CF217" s="226">
        <f>IFERROR(IF(RIGHT(VLOOKUP($A217,csapatok!$A:$GR,CF$271,FALSE),5)="Csere",VLOOKUP(LEFT(VLOOKUP($A217,csapatok!$A:$GR,CF$271,FALSE),LEN(VLOOKUP($A217,csapatok!$A:$GR,CF$271,FALSE))-6),'csapat-ranglista'!$A:$CC,CF$272,FALSE)/8,VLOOKUP(VLOOKUP($A217,csapatok!$A:$GR,CF$271,FALSE),'csapat-ranglista'!$A:$CC,CF$272,FALSE)/4),0)</f>
        <v>0</v>
      </c>
      <c r="CG217" s="226">
        <f>IFERROR(IF(RIGHT(VLOOKUP($A217,csapatok!$A:$GR,CG$271,FALSE),5)="Csere",VLOOKUP(LEFT(VLOOKUP($A217,csapatok!$A:$GR,CG$271,FALSE),LEN(VLOOKUP($A217,csapatok!$A:$GR,CG$271,FALSE))-6),'csapat-ranglista'!$A:$CC,CG$272,FALSE)/8,VLOOKUP(VLOOKUP($A217,csapatok!$A:$GR,CG$271,FALSE),'csapat-ranglista'!$A:$CC,CG$272,FALSE)/4),0)</f>
        <v>0</v>
      </c>
      <c r="CH217" s="226">
        <f>IFERROR(IF(RIGHT(VLOOKUP($A217,csapatok!$A:$GR,CH$271,FALSE),5)="Csere",VLOOKUP(LEFT(VLOOKUP($A217,csapatok!$A:$GR,CH$271,FALSE),LEN(VLOOKUP($A217,csapatok!$A:$GR,CH$271,FALSE))-6),'csapat-ranglista'!$A:$CC,CH$272,FALSE)/8,VLOOKUP(VLOOKUP($A217,csapatok!$A:$GR,CH$271,FALSE),'csapat-ranglista'!$A:$CC,CH$272,FALSE)/4),0)</f>
        <v>0</v>
      </c>
      <c r="CI217" s="226">
        <f>IFERROR(IF(RIGHT(VLOOKUP($A217,csapatok!$A:$GR,CI$271,FALSE),5)="Csere",VLOOKUP(LEFT(VLOOKUP($A217,csapatok!$A:$GR,CI$271,FALSE),LEN(VLOOKUP($A217,csapatok!$A:$GR,CI$271,FALSE))-6),'csapat-ranglista'!$A:$CC,CI$272,FALSE)/8,VLOOKUP(VLOOKUP($A217,csapatok!$A:$GR,CI$271,FALSE),'csapat-ranglista'!$A:$CC,CI$272,FALSE)/4),0)</f>
        <v>0</v>
      </c>
      <c r="CJ217" s="227">
        <f>versenyek!$IQ$11*IFERROR(VLOOKUP(VLOOKUP($A217,versenyek!IP:IR,3,FALSE),szabalyok!$A$16:$B$23,2,FALSE)/4,0)</f>
        <v>0</v>
      </c>
      <c r="CK217" s="227">
        <f>versenyek!$IT$11*IFERROR(VLOOKUP(VLOOKUP($A217,versenyek!IS:IU,3,FALSE),szabalyok!$A$16:$B$23,2,FALSE)/4,0)</f>
        <v>0</v>
      </c>
      <c r="CL217" s="226"/>
      <c r="CM217" s="250">
        <f t="shared" si="9"/>
        <v>0</v>
      </c>
    </row>
    <row r="218" spans="1:91">
      <c r="A218" s="32" t="s">
        <v>196</v>
      </c>
      <c r="B218" s="2">
        <v>32892</v>
      </c>
      <c r="C218" s="133" t="str">
        <f t="shared" si="10"/>
        <v>ifi</v>
      </c>
      <c r="D218" s="32" t="s">
        <v>101</v>
      </c>
      <c r="E218" s="47">
        <v>0</v>
      </c>
      <c r="F218" s="32">
        <v>0</v>
      </c>
      <c r="G218" s="32">
        <v>0</v>
      </c>
      <c r="H218" s="32">
        <v>4.437495108237802</v>
      </c>
      <c r="I218" s="32">
        <v>0</v>
      </c>
      <c r="J218" s="32">
        <v>0</v>
      </c>
      <c r="K218" s="32">
        <v>3.379457593929807</v>
      </c>
      <c r="L218" s="32">
        <v>0</v>
      </c>
      <c r="M218" s="32">
        <v>0</v>
      </c>
      <c r="N218" s="32">
        <v>0</v>
      </c>
      <c r="O218" s="32">
        <v>60.966093196565375</v>
      </c>
      <c r="P218" s="32">
        <v>0</v>
      </c>
      <c r="Q218" s="32">
        <v>0</v>
      </c>
      <c r="R218" s="32">
        <v>4.216247462652186</v>
      </c>
      <c r="S218" s="32">
        <v>5.205689722012</v>
      </c>
      <c r="T218" s="32">
        <v>0</v>
      </c>
      <c r="U218" s="32">
        <v>0</v>
      </c>
      <c r="V218" s="32">
        <v>0</v>
      </c>
      <c r="W218" s="32">
        <v>0</v>
      </c>
      <c r="X218" s="32">
        <f>IFERROR(IF(RIGHT(VLOOKUP($A218,csapatok!$A:$BL,X$271,FALSE),5)="Csere",VLOOKUP(LEFT(VLOOKUP($A218,csapatok!$A:$BL,X$271,FALSE),LEN(VLOOKUP($A218,csapatok!$A:$BL,X$271,FALSE))-6),'csapat-ranglista'!$A:$CC,X$272,FALSE)/8,VLOOKUP(VLOOKUP($A218,csapatok!$A:$BL,X$271,FALSE),'csapat-ranglista'!$A:$CC,X$272,FALSE)/4),0)</f>
        <v>0</v>
      </c>
      <c r="Y218" s="32">
        <f>IFERROR(IF(RIGHT(VLOOKUP($A218,csapatok!$A:$BL,Y$271,FALSE),5)="Csere",VLOOKUP(LEFT(VLOOKUP($A218,csapatok!$A:$BL,Y$271,FALSE),LEN(VLOOKUP($A218,csapatok!$A:$BL,Y$271,FALSE))-6),'csapat-ranglista'!$A:$CC,Y$272,FALSE)/8,VLOOKUP(VLOOKUP($A218,csapatok!$A:$BL,Y$271,FALSE),'csapat-ranglista'!$A:$CC,Y$272,FALSE)/4),0)</f>
        <v>0</v>
      </c>
      <c r="Z218" s="32">
        <f>IFERROR(IF(RIGHT(VLOOKUP($A218,csapatok!$A:$BL,Z$271,FALSE),5)="Csere",VLOOKUP(LEFT(VLOOKUP($A218,csapatok!$A:$BL,Z$271,FALSE),LEN(VLOOKUP($A218,csapatok!$A:$BL,Z$271,FALSE))-6),'csapat-ranglista'!$A:$CC,Z$272,FALSE)/8,VLOOKUP(VLOOKUP($A218,csapatok!$A:$BL,Z$271,FALSE),'csapat-ranglista'!$A:$CC,Z$272,FALSE)/4),0)</f>
        <v>6.4261380188841049</v>
      </c>
      <c r="AA218" s="32">
        <f>IFERROR(IF(RIGHT(VLOOKUP($A218,csapatok!$A:$BL,AA$271,FALSE),5)="Csere",VLOOKUP(LEFT(VLOOKUP($A218,csapatok!$A:$BL,AA$271,FALSE),LEN(VLOOKUP($A218,csapatok!$A:$BL,AA$271,FALSE))-6),'csapat-ranglista'!$A:$CC,AA$272,FALSE)/8,VLOOKUP(VLOOKUP($A218,csapatok!$A:$BL,AA$271,FALSE),'csapat-ranglista'!$A:$CC,AA$272,FALSE)/4),0)</f>
        <v>0</v>
      </c>
      <c r="AB218" s="226">
        <f>IFERROR(IF(RIGHT(VLOOKUP($A218,csapatok!$A:$BL,AB$271,FALSE),5)="Csere",VLOOKUP(LEFT(VLOOKUP($A218,csapatok!$A:$BL,AB$271,FALSE),LEN(VLOOKUP($A218,csapatok!$A:$BL,AB$271,FALSE))-6),'csapat-ranglista'!$A:$CC,AB$272,FALSE)/8,VLOOKUP(VLOOKUP($A218,csapatok!$A:$BL,AB$271,FALSE),'csapat-ranglista'!$A:$CC,AB$272,FALSE)/4),0)</f>
        <v>0.96897022587362669</v>
      </c>
      <c r="AC218" s="226">
        <f>IFERROR(IF(RIGHT(VLOOKUP($A218,csapatok!$A:$BL,AC$271,FALSE),5)="Csere",VLOOKUP(LEFT(VLOOKUP($A218,csapatok!$A:$BL,AC$271,FALSE),LEN(VLOOKUP($A218,csapatok!$A:$BL,AC$271,FALSE))-6),'csapat-ranglista'!$A:$CC,AC$272,FALSE)/8,VLOOKUP(VLOOKUP($A218,csapatok!$A:$BL,AC$271,FALSE),'csapat-ranglista'!$A:$CC,AC$272,FALSE)/4),0)</f>
        <v>0</v>
      </c>
      <c r="AD218" s="226">
        <f>IFERROR(IF(RIGHT(VLOOKUP($A218,csapatok!$A:$BL,AD$271,FALSE),5)="Csere",VLOOKUP(LEFT(VLOOKUP($A218,csapatok!$A:$BL,AD$271,FALSE),LEN(VLOOKUP($A218,csapatok!$A:$BL,AD$271,FALSE))-6),'csapat-ranglista'!$A:$CC,AD$272,FALSE)/8,VLOOKUP(VLOOKUP($A218,csapatok!$A:$BL,AD$271,FALSE),'csapat-ranglista'!$A:$CC,AD$272,FALSE)/4),0)</f>
        <v>0</v>
      </c>
      <c r="AE218" s="226">
        <f>IFERROR(IF(RIGHT(VLOOKUP($A218,csapatok!$A:$BL,AE$271,FALSE),5)="Csere",VLOOKUP(LEFT(VLOOKUP($A218,csapatok!$A:$BL,AE$271,FALSE),LEN(VLOOKUP($A218,csapatok!$A:$BL,AE$271,FALSE))-6),'csapat-ranglista'!$A:$CC,AE$272,FALSE)/8,VLOOKUP(VLOOKUP($A218,csapatok!$A:$BL,AE$271,FALSE),'csapat-ranglista'!$A:$CC,AE$272,FALSE)/4),0)</f>
        <v>0</v>
      </c>
      <c r="AF218" s="226">
        <f>IFERROR(IF(RIGHT(VLOOKUP($A218,csapatok!$A:$BL,AF$271,FALSE),5)="Csere",VLOOKUP(LEFT(VLOOKUP($A218,csapatok!$A:$BL,AF$271,FALSE),LEN(VLOOKUP($A218,csapatok!$A:$BL,AF$271,FALSE))-6),'csapat-ranglista'!$A:$CC,AF$272,FALSE)/8,VLOOKUP(VLOOKUP($A218,csapatok!$A:$BL,AF$271,FALSE),'csapat-ranglista'!$A:$CC,AF$272,FALSE)/4),0)</f>
        <v>0</v>
      </c>
      <c r="AG218" s="226">
        <f>IFERROR(IF(RIGHT(VLOOKUP($A218,csapatok!$A:$BL,AG$271,FALSE),5)="Csere",VLOOKUP(LEFT(VLOOKUP($A218,csapatok!$A:$BL,AG$271,FALSE),LEN(VLOOKUP($A218,csapatok!$A:$BL,AG$271,FALSE))-6),'csapat-ranglista'!$A:$CC,AG$272,FALSE)/8,VLOOKUP(VLOOKUP($A218,csapatok!$A:$BL,AG$271,FALSE),'csapat-ranglista'!$A:$CC,AG$272,FALSE)/4),0)</f>
        <v>0</v>
      </c>
      <c r="AH218" s="226">
        <f>IFERROR(IF(RIGHT(VLOOKUP($A218,csapatok!$A:$BL,AH$271,FALSE),5)="Csere",VLOOKUP(LEFT(VLOOKUP($A218,csapatok!$A:$BL,AH$271,FALSE),LEN(VLOOKUP($A218,csapatok!$A:$BL,AH$271,FALSE))-6),'csapat-ranglista'!$A:$CC,AH$272,FALSE)/8,VLOOKUP(VLOOKUP($A218,csapatok!$A:$BL,AH$271,FALSE),'csapat-ranglista'!$A:$CC,AH$272,FALSE)/4),0)</f>
        <v>0</v>
      </c>
      <c r="AI218" s="226">
        <f>IFERROR(IF(RIGHT(VLOOKUP($A218,csapatok!$A:$BL,AI$271,FALSE),5)="Csere",VLOOKUP(LEFT(VLOOKUP($A218,csapatok!$A:$BL,AI$271,FALSE),LEN(VLOOKUP($A218,csapatok!$A:$BL,AI$271,FALSE))-6),'csapat-ranglista'!$A:$CC,AI$272,FALSE)/8,VLOOKUP(VLOOKUP($A218,csapatok!$A:$BL,AI$271,FALSE),'csapat-ranglista'!$A:$CC,AI$272,FALSE)/4),0)</f>
        <v>0</v>
      </c>
      <c r="AJ218" s="226">
        <f>IFERROR(IF(RIGHT(VLOOKUP($A218,csapatok!$A:$BL,AJ$271,FALSE),5)="Csere",VLOOKUP(LEFT(VLOOKUP($A218,csapatok!$A:$BL,AJ$271,FALSE),LEN(VLOOKUP($A218,csapatok!$A:$BL,AJ$271,FALSE))-6),'csapat-ranglista'!$A:$CC,AJ$272,FALSE)/8,VLOOKUP(VLOOKUP($A218,csapatok!$A:$BL,AJ$271,FALSE),'csapat-ranglista'!$A:$CC,AJ$272,FALSE)/2),0)</f>
        <v>0</v>
      </c>
      <c r="AK218" s="226">
        <f>IFERROR(IF(RIGHT(VLOOKUP($A218,csapatok!$A:$CN,AK$271,FALSE),5)="Csere",VLOOKUP(LEFT(VLOOKUP($A218,csapatok!$A:$CN,AK$271,FALSE),LEN(VLOOKUP($A218,csapatok!$A:$CN,AK$271,FALSE))-6),'csapat-ranglista'!$A:$CC,AK$272,FALSE)/8,VLOOKUP(VLOOKUP($A218,csapatok!$A:$CN,AK$271,FALSE),'csapat-ranglista'!$A:$CC,AK$272,FALSE)/4),0)</f>
        <v>0</v>
      </c>
      <c r="AL218" s="226">
        <f>IFERROR(IF(RIGHT(VLOOKUP($A218,csapatok!$A:$CN,AL$271,FALSE),5)="Csere",VLOOKUP(LEFT(VLOOKUP($A218,csapatok!$A:$CN,AL$271,FALSE),LEN(VLOOKUP($A218,csapatok!$A:$CN,AL$271,FALSE))-6),'csapat-ranglista'!$A:$CC,AL$272,FALSE)/8,VLOOKUP(VLOOKUP($A218,csapatok!$A:$CN,AL$271,FALSE),'csapat-ranglista'!$A:$CC,AL$272,FALSE)/4),0)</f>
        <v>0</v>
      </c>
      <c r="AM218" s="226">
        <f>IFERROR(IF(RIGHT(VLOOKUP($A218,csapatok!$A:$CN,AM$271,FALSE),5)="Csere",VLOOKUP(LEFT(VLOOKUP($A218,csapatok!$A:$CN,AM$271,FALSE),LEN(VLOOKUP($A218,csapatok!$A:$CN,AM$271,FALSE))-6),'csapat-ranglista'!$A:$CC,AM$272,FALSE)/8,VLOOKUP(VLOOKUP($A218,csapatok!$A:$CN,AM$271,FALSE),'csapat-ranglista'!$A:$CC,AM$272,FALSE)/4),0)</f>
        <v>0</v>
      </c>
      <c r="AN218" s="226">
        <f>IFERROR(IF(RIGHT(VLOOKUP($A218,csapatok!$A:$CN,AN$271,FALSE),5)="Csere",VLOOKUP(LEFT(VLOOKUP($A218,csapatok!$A:$CN,AN$271,FALSE),LEN(VLOOKUP($A218,csapatok!$A:$CN,AN$271,FALSE))-6),'csapat-ranglista'!$A:$CC,AN$272,FALSE)/8,VLOOKUP(VLOOKUP($A218,csapatok!$A:$CN,AN$271,FALSE),'csapat-ranglista'!$A:$CC,AN$272,FALSE)/4),0)</f>
        <v>0</v>
      </c>
      <c r="AO218" s="226">
        <f>IFERROR(IF(RIGHT(VLOOKUP($A218,csapatok!$A:$CN,AO$271,FALSE),5)="Csere",VLOOKUP(LEFT(VLOOKUP($A218,csapatok!$A:$CN,AO$271,FALSE),LEN(VLOOKUP($A218,csapatok!$A:$CN,AO$271,FALSE))-6),'csapat-ranglista'!$A:$CC,AO$272,FALSE)/8,VLOOKUP(VLOOKUP($A218,csapatok!$A:$CN,AO$271,FALSE),'csapat-ranglista'!$A:$CC,AO$272,FALSE)/4),0)</f>
        <v>0</v>
      </c>
      <c r="AP218" s="226">
        <f>IFERROR(IF(RIGHT(VLOOKUP($A218,csapatok!$A:$CN,AP$271,FALSE),5)="Csere",VLOOKUP(LEFT(VLOOKUP($A218,csapatok!$A:$CN,AP$271,FALSE),LEN(VLOOKUP($A218,csapatok!$A:$CN,AP$271,FALSE))-6),'csapat-ranglista'!$A:$CC,AP$272,FALSE)/8,VLOOKUP(VLOOKUP($A218,csapatok!$A:$CN,AP$271,FALSE),'csapat-ranglista'!$A:$CC,AP$272,FALSE)/4),0)</f>
        <v>0</v>
      </c>
      <c r="AQ218" s="226">
        <f>IFERROR(IF(RIGHT(VLOOKUP($A218,csapatok!$A:$CN,AQ$271,FALSE),5)="Csere",VLOOKUP(LEFT(VLOOKUP($A218,csapatok!$A:$CN,AQ$271,FALSE),LEN(VLOOKUP($A218,csapatok!$A:$CN,AQ$271,FALSE))-6),'csapat-ranglista'!$A:$CC,AQ$272,FALSE)/8,VLOOKUP(VLOOKUP($A218,csapatok!$A:$CN,AQ$271,FALSE),'csapat-ranglista'!$A:$CC,AQ$272,FALSE)/4),0)</f>
        <v>0</v>
      </c>
      <c r="AR218" s="226">
        <f>IFERROR(IF(RIGHT(VLOOKUP($A218,csapatok!$A:$CN,AR$271,FALSE),5)="Csere",VLOOKUP(LEFT(VLOOKUP($A218,csapatok!$A:$CN,AR$271,FALSE),LEN(VLOOKUP($A218,csapatok!$A:$CN,AR$271,FALSE))-6),'csapat-ranglista'!$A:$CC,AR$272,FALSE)/8,VLOOKUP(VLOOKUP($A218,csapatok!$A:$CN,AR$271,FALSE),'csapat-ranglista'!$A:$CC,AR$272,FALSE)/4),0)</f>
        <v>0</v>
      </c>
      <c r="AS218" s="226">
        <f>IFERROR(IF(RIGHT(VLOOKUP($A218,csapatok!$A:$CN,AS$271,FALSE),5)="Csere",VLOOKUP(LEFT(VLOOKUP($A218,csapatok!$A:$CN,AS$271,FALSE),LEN(VLOOKUP($A218,csapatok!$A:$CN,AS$271,FALSE))-6),'csapat-ranglista'!$A:$CC,AS$272,FALSE)/8,VLOOKUP(VLOOKUP($A218,csapatok!$A:$CN,AS$271,FALSE),'csapat-ranglista'!$A:$CC,AS$272,FALSE)/4),0)</f>
        <v>0</v>
      </c>
      <c r="AT218" s="226">
        <f>IFERROR(IF(RIGHT(VLOOKUP($A218,csapatok!$A:$CN,AT$271,FALSE),5)="Csere",VLOOKUP(LEFT(VLOOKUP($A218,csapatok!$A:$CN,AT$271,FALSE),LEN(VLOOKUP($A218,csapatok!$A:$CN,AT$271,FALSE))-6),'csapat-ranglista'!$A:$CC,AT$272,FALSE)/8,VLOOKUP(VLOOKUP($A218,csapatok!$A:$CN,AT$271,FALSE),'csapat-ranglista'!$A:$CC,AT$272,FALSE)/4),0)</f>
        <v>0</v>
      </c>
      <c r="AU218" s="226">
        <f>IFERROR(IF(RIGHT(VLOOKUP($A218,csapatok!$A:$CN,AU$271,FALSE),5)="Csere",VLOOKUP(LEFT(VLOOKUP($A218,csapatok!$A:$CN,AU$271,FALSE),LEN(VLOOKUP($A218,csapatok!$A:$CN,AU$271,FALSE))-6),'csapat-ranglista'!$A:$CC,AU$272,FALSE)/8,VLOOKUP(VLOOKUP($A218,csapatok!$A:$CN,AU$271,FALSE),'csapat-ranglista'!$A:$CC,AU$272,FALSE)/4),0)</f>
        <v>0</v>
      </c>
      <c r="AV218" s="226">
        <f>IFERROR(IF(RIGHT(VLOOKUP($A218,csapatok!$A:$CN,AV$271,FALSE),5)="Csere",VLOOKUP(LEFT(VLOOKUP($A218,csapatok!$A:$CN,AV$271,FALSE),LEN(VLOOKUP($A218,csapatok!$A:$CN,AV$271,FALSE))-6),'csapat-ranglista'!$A:$CC,AV$272,FALSE)/8,VLOOKUP(VLOOKUP($A218,csapatok!$A:$CN,AV$271,FALSE),'csapat-ranglista'!$A:$CC,AV$272,FALSE)/4),0)</f>
        <v>0</v>
      </c>
      <c r="AW218" s="226">
        <f>IFERROR(IF(RIGHT(VLOOKUP($A218,csapatok!$A:$CN,AW$271,FALSE),5)="Csere",VLOOKUP(LEFT(VLOOKUP($A218,csapatok!$A:$CN,AW$271,FALSE),LEN(VLOOKUP($A218,csapatok!$A:$CN,AW$271,FALSE))-6),'csapat-ranglista'!$A:$CC,AW$272,FALSE)/8,VLOOKUP(VLOOKUP($A218,csapatok!$A:$CN,AW$271,FALSE),'csapat-ranglista'!$A:$CC,AW$272,FALSE)/4),0)</f>
        <v>0</v>
      </c>
      <c r="AX218" s="226">
        <f>IFERROR(IF(RIGHT(VLOOKUP($A218,csapatok!$A:$CN,AX$271,FALSE),5)="Csere",VLOOKUP(LEFT(VLOOKUP($A218,csapatok!$A:$CN,AX$271,FALSE),LEN(VLOOKUP($A218,csapatok!$A:$CN,AX$271,FALSE))-6),'csapat-ranglista'!$A:$CC,AX$272,FALSE)/8,VLOOKUP(VLOOKUP($A218,csapatok!$A:$CN,AX$271,FALSE),'csapat-ranglista'!$A:$CC,AX$272,FALSE)/4),0)</f>
        <v>5.3630391834821838</v>
      </c>
      <c r="AY218" s="226">
        <f>IFERROR(IF(RIGHT(VLOOKUP($A218,csapatok!$A:$GR,AY$271,FALSE),5)="Csere",VLOOKUP(LEFT(VLOOKUP($A218,csapatok!$A:$GR,AY$271,FALSE),LEN(VLOOKUP($A218,csapatok!$A:$GR,AY$271,FALSE))-6),'csapat-ranglista'!$A:$CC,AY$272,FALSE)/8,VLOOKUP(VLOOKUP($A218,csapatok!$A:$GR,AY$271,FALSE),'csapat-ranglista'!$A:$CC,AY$272,FALSE)/4),0)</f>
        <v>0</v>
      </c>
      <c r="AZ218" s="226">
        <f>IFERROR(IF(RIGHT(VLOOKUP($A218,csapatok!$A:$GR,AZ$271,FALSE),5)="Csere",VLOOKUP(LEFT(VLOOKUP($A218,csapatok!$A:$GR,AZ$271,FALSE),LEN(VLOOKUP($A218,csapatok!$A:$GR,AZ$271,FALSE))-6),'csapat-ranglista'!$A:$CC,AZ$272,FALSE)/8,VLOOKUP(VLOOKUP($A218,csapatok!$A:$GR,AZ$271,FALSE),'csapat-ranglista'!$A:$CC,AZ$272,FALSE)/4),0)</f>
        <v>0</v>
      </c>
      <c r="BA218" s="226">
        <f>IFERROR(IF(RIGHT(VLOOKUP($A218,csapatok!$A:$GR,BA$271,FALSE),5)="Csere",VLOOKUP(LEFT(VLOOKUP($A218,csapatok!$A:$GR,BA$271,FALSE),LEN(VLOOKUP($A218,csapatok!$A:$GR,BA$271,FALSE))-6),'csapat-ranglista'!$A:$CC,BA$272,FALSE)/8,VLOOKUP(VLOOKUP($A218,csapatok!$A:$GR,BA$271,FALSE),'csapat-ranglista'!$A:$CC,BA$272,FALSE)/4),0)</f>
        <v>0</v>
      </c>
      <c r="BB218" s="226">
        <f>IFERROR(IF(RIGHT(VLOOKUP($A218,csapatok!$A:$GR,BB$271,FALSE),5)="Csere",VLOOKUP(LEFT(VLOOKUP($A218,csapatok!$A:$GR,BB$271,FALSE),LEN(VLOOKUP($A218,csapatok!$A:$GR,BB$271,FALSE))-6),'csapat-ranglista'!$A:$CC,BB$272,FALSE)/8,VLOOKUP(VLOOKUP($A218,csapatok!$A:$GR,BB$271,FALSE),'csapat-ranglista'!$A:$CC,BB$272,FALSE)/4),0)</f>
        <v>0</v>
      </c>
      <c r="BC218" s="227">
        <f>versenyek!$ES$11*IFERROR(VLOOKUP(VLOOKUP($A218,versenyek!ER:ET,3,FALSE),szabalyok!$A$16:$B$23,2,FALSE)/4,0)</f>
        <v>0</v>
      </c>
      <c r="BD218" s="227">
        <f>versenyek!$EV$11*IFERROR(VLOOKUP(VLOOKUP($A218,versenyek!EU:EW,3,FALSE),szabalyok!$A$16:$B$23,2,FALSE)/4,0)</f>
        <v>0</v>
      </c>
      <c r="BE218" s="226">
        <f>IFERROR(IF(RIGHT(VLOOKUP($A218,csapatok!$A:$GR,BE$271,FALSE),5)="Csere",VLOOKUP(LEFT(VLOOKUP($A218,csapatok!$A:$GR,BE$271,FALSE),LEN(VLOOKUP($A218,csapatok!$A:$GR,BE$271,FALSE))-6),'csapat-ranglista'!$A:$CC,BE$272,FALSE)/8,VLOOKUP(VLOOKUP($A218,csapatok!$A:$GR,BE$271,FALSE),'csapat-ranglista'!$A:$CC,BE$272,FALSE)/4),0)</f>
        <v>0</v>
      </c>
      <c r="BF218" s="226">
        <f>IFERROR(IF(RIGHT(VLOOKUP($A218,csapatok!$A:$GR,BF$271,FALSE),5)="Csere",VLOOKUP(LEFT(VLOOKUP($A218,csapatok!$A:$GR,BF$271,FALSE),LEN(VLOOKUP($A218,csapatok!$A:$GR,BF$271,FALSE))-6),'csapat-ranglista'!$A:$CC,BF$272,FALSE)/8,VLOOKUP(VLOOKUP($A218,csapatok!$A:$GR,BF$271,FALSE),'csapat-ranglista'!$A:$CC,BF$272,FALSE)/4),0)</f>
        <v>0</v>
      </c>
      <c r="BG218" s="226">
        <f>IFERROR(IF(RIGHT(VLOOKUP($A218,csapatok!$A:$GR,BG$271,FALSE),5)="Csere",VLOOKUP(LEFT(VLOOKUP($A218,csapatok!$A:$GR,BG$271,FALSE),LEN(VLOOKUP($A218,csapatok!$A:$GR,BG$271,FALSE))-6),'csapat-ranglista'!$A:$CC,BG$272,FALSE)/8,VLOOKUP(VLOOKUP($A218,csapatok!$A:$GR,BG$271,FALSE),'csapat-ranglista'!$A:$CC,BG$272,FALSE)/4),0)</f>
        <v>0</v>
      </c>
      <c r="BH218" s="226">
        <f>IFERROR(IF(RIGHT(VLOOKUP($A218,csapatok!$A:$GR,BH$271,FALSE),5)="Csere",VLOOKUP(LEFT(VLOOKUP($A218,csapatok!$A:$GR,BH$271,FALSE),LEN(VLOOKUP($A218,csapatok!$A:$GR,BH$271,FALSE))-6),'csapat-ranglista'!$A:$CC,BH$272,FALSE)/8,VLOOKUP(VLOOKUP($A218,csapatok!$A:$GR,BH$271,FALSE),'csapat-ranglista'!$A:$CC,BH$272,FALSE)/4),0)</f>
        <v>0</v>
      </c>
      <c r="BI218" s="226">
        <f>IFERROR(IF(RIGHT(VLOOKUP($A218,csapatok!$A:$GR,BI$271,FALSE),5)="Csere",VLOOKUP(LEFT(VLOOKUP($A218,csapatok!$A:$GR,BI$271,FALSE),LEN(VLOOKUP($A218,csapatok!$A:$GR,BI$271,FALSE))-6),'csapat-ranglista'!$A:$CC,BI$272,FALSE)/8,VLOOKUP(VLOOKUP($A218,csapatok!$A:$GR,BI$271,FALSE),'csapat-ranglista'!$A:$CC,BI$272,FALSE)/4),0)</f>
        <v>0</v>
      </c>
      <c r="BJ218" s="226">
        <f>IFERROR(IF(RIGHT(VLOOKUP($A218,csapatok!$A:$GR,BJ$271,FALSE),5)="Csere",VLOOKUP(LEFT(VLOOKUP($A218,csapatok!$A:$GR,BJ$271,FALSE),LEN(VLOOKUP($A218,csapatok!$A:$GR,BJ$271,FALSE))-6),'csapat-ranglista'!$A:$CC,BJ$272,FALSE)/8,VLOOKUP(VLOOKUP($A218,csapatok!$A:$GR,BJ$271,FALSE),'csapat-ranglista'!$A:$CC,BJ$272,FALSE)/4),0)</f>
        <v>0</v>
      </c>
      <c r="BK218" s="226">
        <f>IFERROR(IF(RIGHT(VLOOKUP($A218,csapatok!$A:$GR,BK$271,FALSE),5)="Csere",VLOOKUP(LEFT(VLOOKUP($A218,csapatok!$A:$GR,BK$271,FALSE),LEN(VLOOKUP($A218,csapatok!$A:$GR,BK$271,FALSE))-6),'csapat-ranglista'!$A:$CC,BK$272,FALSE)/8,VLOOKUP(VLOOKUP($A218,csapatok!$A:$GR,BK$271,FALSE),'csapat-ranglista'!$A:$CC,BK$272,FALSE)/4),0)</f>
        <v>0</v>
      </c>
      <c r="BL218" s="226">
        <f>IFERROR(IF(RIGHT(VLOOKUP($A218,csapatok!$A:$GR,BL$271,FALSE),5)="Csere",VLOOKUP(LEFT(VLOOKUP($A218,csapatok!$A:$GR,BL$271,FALSE),LEN(VLOOKUP($A218,csapatok!$A:$GR,BL$271,FALSE))-6),'csapat-ranglista'!$A:$CC,BL$272,FALSE)/8,VLOOKUP(VLOOKUP($A218,csapatok!$A:$GR,BL$271,FALSE),'csapat-ranglista'!$A:$CC,BL$272,FALSE)/4),0)</f>
        <v>0</v>
      </c>
      <c r="BM218" s="226">
        <f>IFERROR(IF(RIGHT(VLOOKUP($A218,csapatok!$A:$GR,BM$271,FALSE),5)="Csere",VLOOKUP(LEFT(VLOOKUP($A218,csapatok!$A:$GR,BM$271,FALSE),LEN(VLOOKUP($A218,csapatok!$A:$GR,BM$271,FALSE))-6),'csapat-ranglista'!$A:$CC,BM$272,FALSE)/8,VLOOKUP(VLOOKUP($A218,csapatok!$A:$GR,BM$271,FALSE),'csapat-ranglista'!$A:$CC,BM$272,FALSE)/4),0)</f>
        <v>0</v>
      </c>
      <c r="BN218" s="226">
        <f>IFERROR(IF(RIGHT(VLOOKUP($A218,csapatok!$A:$GR,BN$271,FALSE),5)="Csere",VLOOKUP(LEFT(VLOOKUP($A218,csapatok!$A:$GR,BN$271,FALSE),LEN(VLOOKUP($A218,csapatok!$A:$GR,BN$271,FALSE))-6),'csapat-ranglista'!$A:$CC,BN$272,FALSE)/8,VLOOKUP(VLOOKUP($A218,csapatok!$A:$GR,BN$271,FALSE),'csapat-ranglista'!$A:$CC,BN$272,FALSE)/4),0)</f>
        <v>0</v>
      </c>
      <c r="BO218" s="226">
        <f>IFERROR(IF(RIGHT(VLOOKUP($A218,csapatok!$A:$GR,BO$271,FALSE),5)="Csere",VLOOKUP(LEFT(VLOOKUP($A218,csapatok!$A:$GR,BO$271,FALSE),LEN(VLOOKUP($A218,csapatok!$A:$GR,BO$271,FALSE))-6),'csapat-ranglista'!$A:$CC,BO$272,FALSE)/8,VLOOKUP(VLOOKUP($A218,csapatok!$A:$GR,BO$271,FALSE),'csapat-ranglista'!$A:$CC,BO$272,FALSE)/4),0)</f>
        <v>0</v>
      </c>
      <c r="BP218" s="226">
        <f>IFERROR(IF(RIGHT(VLOOKUP($A218,csapatok!$A:$GR,BP$271,FALSE),5)="Csere",VLOOKUP(LEFT(VLOOKUP($A218,csapatok!$A:$GR,BP$271,FALSE),LEN(VLOOKUP($A218,csapatok!$A:$GR,BP$271,FALSE))-6),'csapat-ranglista'!$A:$CC,BP$272,FALSE)/8,VLOOKUP(VLOOKUP($A218,csapatok!$A:$GR,BP$271,FALSE),'csapat-ranglista'!$A:$CC,BP$272,FALSE)/4),0)</f>
        <v>0</v>
      </c>
      <c r="BQ218" s="226">
        <f>IFERROR(IF(RIGHT(VLOOKUP($A218,csapatok!$A:$GR,BQ$271,FALSE),5)="Csere",VLOOKUP(LEFT(VLOOKUP($A218,csapatok!$A:$GR,BQ$271,FALSE),LEN(VLOOKUP($A218,csapatok!$A:$GR,BQ$271,FALSE))-6),'csapat-ranglista'!$A:$CC,BQ$272,FALSE)/8,VLOOKUP(VLOOKUP($A218,csapatok!$A:$GR,BQ$271,FALSE),'csapat-ranglista'!$A:$CC,BQ$272,FALSE)/4),0)</f>
        <v>0</v>
      </c>
      <c r="BR218" s="226">
        <f>IFERROR(IF(RIGHT(VLOOKUP($A218,csapatok!$A:$GR,BR$271,FALSE),5)="Csere",VLOOKUP(LEFT(VLOOKUP($A218,csapatok!$A:$GR,BR$271,FALSE),LEN(VLOOKUP($A218,csapatok!$A:$GR,BR$271,FALSE))-6),'csapat-ranglista'!$A:$CC,BR$272,FALSE)/8,VLOOKUP(VLOOKUP($A218,csapatok!$A:$GR,BR$271,FALSE),'csapat-ranglista'!$A:$CC,BR$272,FALSE)/4),0)</f>
        <v>0</v>
      </c>
      <c r="BS218" s="226">
        <f>IFERROR(IF(RIGHT(VLOOKUP($A218,csapatok!$A:$GR,BS$271,FALSE),5)="Csere",VLOOKUP(LEFT(VLOOKUP($A218,csapatok!$A:$GR,BS$271,FALSE),LEN(VLOOKUP($A218,csapatok!$A:$GR,BS$271,FALSE))-6),'csapat-ranglista'!$A:$CC,BS$272,FALSE)/8,VLOOKUP(VLOOKUP($A218,csapatok!$A:$GR,BS$271,FALSE),'csapat-ranglista'!$A:$CC,BS$272,FALSE)/4),0)</f>
        <v>0</v>
      </c>
      <c r="BT218" s="226">
        <f>IFERROR(IF(RIGHT(VLOOKUP($A218,csapatok!$A:$GR,BT$271,FALSE),5)="Csere",VLOOKUP(LEFT(VLOOKUP($A218,csapatok!$A:$GR,BT$271,FALSE),LEN(VLOOKUP($A218,csapatok!$A:$GR,BT$271,FALSE))-6),'csapat-ranglista'!$A:$CC,BT$272,FALSE)/8,VLOOKUP(VLOOKUP($A218,csapatok!$A:$GR,BT$271,FALSE),'csapat-ranglista'!$A:$CC,BT$272,FALSE)/4),0)</f>
        <v>0</v>
      </c>
      <c r="BU218" s="226">
        <f>IFERROR(IF(RIGHT(VLOOKUP($A218,csapatok!$A:$GR,BU$271,FALSE),5)="Csere",VLOOKUP(LEFT(VLOOKUP($A218,csapatok!$A:$GR,BU$271,FALSE),LEN(VLOOKUP($A218,csapatok!$A:$GR,BU$271,FALSE))-6),'csapat-ranglista'!$A:$CC,BU$272,FALSE)/8,VLOOKUP(VLOOKUP($A218,csapatok!$A:$GR,BU$271,FALSE),'csapat-ranglista'!$A:$CC,BU$272,FALSE)/4),0)</f>
        <v>0</v>
      </c>
      <c r="BV218" s="226">
        <f>IFERROR(IF(RIGHT(VLOOKUP($A218,csapatok!$A:$GR,BV$271,FALSE),5)="Csere",VLOOKUP(LEFT(VLOOKUP($A218,csapatok!$A:$GR,BV$271,FALSE),LEN(VLOOKUP($A218,csapatok!$A:$GR,BV$271,FALSE))-6),'csapat-ranglista'!$A:$CC,BV$272,FALSE)/8,VLOOKUP(VLOOKUP($A218,csapatok!$A:$GR,BV$271,FALSE),'csapat-ranglista'!$A:$CC,BV$272,FALSE)/4),0)</f>
        <v>0</v>
      </c>
      <c r="BW218" s="226">
        <f>IFERROR(IF(RIGHT(VLOOKUP($A218,csapatok!$A:$GR,BW$271,FALSE),5)="Csere",VLOOKUP(LEFT(VLOOKUP($A218,csapatok!$A:$GR,BW$271,FALSE),LEN(VLOOKUP($A218,csapatok!$A:$GR,BW$271,FALSE))-6),'csapat-ranglista'!$A:$CC,BW$272,FALSE)/8,VLOOKUP(VLOOKUP($A218,csapatok!$A:$GR,BW$271,FALSE),'csapat-ranglista'!$A:$CC,BW$272,FALSE)/4),0)</f>
        <v>0</v>
      </c>
      <c r="BX218" s="226">
        <f>IFERROR(IF(RIGHT(VLOOKUP($A218,csapatok!$A:$GR,BX$271,FALSE),5)="Csere",VLOOKUP(LEFT(VLOOKUP($A218,csapatok!$A:$GR,BX$271,FALSE),LEN(VLOOKUP($A218,csapatok!$A:$GR,BX$271,FALSE))-6),'csapat-ranglista'!$A:$CC,BX$272,FALSE)/8,VLOOKUP(VLOOKUP($A218,csapatok!$A:$GR,BX$271,FALSE),'csapat-ranglista'!$A:$CC,BX$272,FALSE)/4),0)</f>
        <v>0</v>
      </c>
      <c r="BY218" s="226">
        <f>IFERROR(IF(RIGHT(VLOOKUP($A218,csapatok!$A:$GR,BY$271,FALSE),5)="Csere",VLOOKUP(LEFT(VLOOKUP($A218,csapatok!$A:$GR,BY$271,FALSE),LEN(VLOOKUP($A218,csapatok!$A:$GR,BY$271,FALSE))-6),'csapat-ranglista'!$A:$CC,BY$272,FALSE)/8,VLOOKUP(VLOOKUP($A218,csapatok!$A:$GR,BY$271,FALSE),'csapat-ranglista'!$A:$CC,BY$272,FALSE)/4),0)</f>
        <v>0</v>
      </c>
      <c r="BZ218" s="226">
        <f>IFERROR(IF(RIGHT(VLOOKUP($A218,csapatok!$A:$GR,BZ$271,FALSE),5)="Csere",VLOOKUP(LEFT(VLOOKUP($A218,csapatok!$A:$GR,BZ$271,FALSE),LEN(VLOOKUP($A218,csapatok!$A:$GR,BZ$271,FALSE))-6),'csapat-ranglista'!$A:$CC,BZ$272,FALSE)/8,VLOOKUP(VLOOKUP($A218,csapatok!$A:$GR,BZ$271,FALSE),'csapat-ranglista'!$A:$CC,BZ$272,FALSE)/4),0)</f>
        <v>0</v>
      </c>
      <c r="CA218" s="226">
        <f>IFERROR(IF(RIGHT(VLOOKUP($A218,csapatok!$A:$GR,CA$271,FALSE),5)="Csere",VLOOKUP(LEFT(VLOOKUP($A218,csapatok!$A:$GR,CA$271,FALSE),LEN(VLOOKUP($A218,csapatok!$A:$GR,CA$271,FALSE))-6),'csapat-ranglista'!$A:$CC,CA$272,FALSE)/8,VLOOKUP(VLOOKUP($A218,csapatok!$A:$GR,CA$271,FALSE),'csapat-ranglista'!$A:$CC,CA$272,FALSE)/4),0)</f>
        <v>0</v>
      </c>
      <c r="CB218" s="226">
        <f>IFERROR(IF(RIGHT(VLOOKUP($A218,csapatok!$A:$GR,CB$271,FALSE),5)="Csere",VLOOKUP(LEFT(VLOOKUP($A218,csapatok!$A:$GR,CB$271,FALSE),LEN(VLOOKUP($A218,csapatok!$A:$GR,CB$271,FALSE))-6),'csapat-ranglista'!$A:$CC,CB$272,FALSE)/8,VLOOKUP(VLOOKUP($A218,csapatok!$A:$GR,CB$271,FALSE),'csapat-ranglista'!$A:$CC,CB$272,FALSE)/4),0)</f>
        <v>0</v>
      </c>
      <c r="CC218" s="226">
        <f>IFERROR(IF(RIGHT(VLOOKUP($A218,csapatok!$A:$GR,CC$271,FALSE),5)="Csere",VLOOKUP(LEFT(VLOOKUP($A218,csapatok!$A:$GR,CC$271,FALSE),LEN(VLOOKUP($A218,csapatok!$A:$GR,CC$271,FALSE))-6),'csapat-ranglista'!$A:$CC,CC$272,FALSE)/8,VLOOKUP(VLOOKUP($A218,csapatok!$A:$GR,CC$271,FALSE),'csapat-ranglista'!$A:$CC,CC$272,FALSE)/4),0)</f>
        <v>0</v>
      </c>
      <c r="CD218" s="226">
        <f>IFERROR(IF(RIGHT(VLOOKUP($A218,csapatok!$A:$GR,CD$271,FALSE),5)="Csere",VLOOKUP(LEFT(VLOOKUP($A218,csapatok!$A:$GR,CD$271,FALSE),LEN(VLOOKUP($A218,csapatok!$A:$GR,CD$271,FALSE))-6),'csapat-ranglista'!$A:$CC,CD$272,FALSE)/8,VLOOKUP(VLOOKUP($A218,csapatok!$A:$GR,CD$271,FALSE),'csapat-ranglista'!$A:$CC,CD$272,FALSE)/4),0)</f>
        <v>0</v>
      </c>
      <c r="CE218" s="226">
        <f>IFERROR(IF(RIGHT(VLOOKUP($A218,csapatok!$A:$GR,CE$271,FALSE),5)="Csere",VLOOKUP(LEFT(VLOOKUP($A218,csapatok!$A:$GR,CE$271,FALSE),LEN(VLOOKUP($A218,csapatok!$A:$GR,CE$271,FALSE))-6),'csapat-ranglista'!$A:$CC,CE$272,FALSE)/8,VLOOKUP(VLOOKUP($A218,csapatok!$A:$GR,CE$271,FALSE),'csapat-ranglista'!$A:$CC,CE$272,FALSE)/4),0)</f>
        <v>0</v>
      </c>
      <c r="CF218" s="226">
        <f>IFERROR(IF(RIGHT(VLOOKUP($A218,csapatok!$A:$GR,CF$271,FALSE),5)="Csere",VLOOKUP(LEFT(VLOOKUP($A218,csapatok!$A:$GR,CF$271,FALSE),LEN(VLOOKUP($A218,csapatok!$A:$GR,CF$271,FALSE))-6),'csapat-ranglista'!$A:$CC,CF$272,FALSE)/8,VLOOKUP(VLOOKUP($A218,csapatok!$A:$GR,CF$271,FALSE),'csapat-ranglista'!$A:$CC,CF$272,FALSE)/4),0)</f>
        <v>0</v>
      </c>
      <c r="CG218" s="226">
        <f>IFERROR(IF(RIGHT(VLOOKUP($A218,csapatok!$A:$GR,CG$271,FALSE),5)="Csere",VLOOKUP(LEFT(VLOOKUP($A218,csapatok!$A:$GR,CG$271,FALSE),LEN(VLOOKUP($A218,csapatok!$A:$GR,CG$271,FALSE))-6),'csapat-ranglista'!$A:$CC,CG$272,FALSE)/8,VLOOKUP(VLOOKUP($A218,csapatok!$A:$GR,CG$271,FALSE),'csapat-ranglista'!$A:$CC,CG$272,FALSE)/4),0)</f>
        <v>0</v>
      </c>
      <c r="CH218" s="226">
        <f>IFERROR(IF(RIGHT(VLOOKUP($A218,csapatok!$A:$GR,CH$271,FALSE),5)="Csere",VLOOKUP(LEFT(VLOOKUP($A218,csapatok!$A:$GR,CH$271,FALSE),LEN(VLOOKUP($A218,csapatok!$A:$GR,CH$271,FALSE))-6),'csapat-ranglista'!$A:$CC,CH$272,FALSE)/8,VLOOKUP(VLOOKUP($A218,csapatok!$A:$GR,CH$271,FALSE),'csapat-ranglista'!$A:$CC,CH$272,FALSE)/4),0)</f>
        <v>0</v>
      </c>
      <c r="CI218" s="226">
        <f>IFERROR(IF(RIGHT(VLOOKUP($A218,csapatok!$A:$GR,CI$271,FALSE),5)="Csere",VLOOKUP(LEFT(VLOOKUP($A218,csapatok!$A:$GR,CI$271,FALSE),LEN(VLOOKUP($A218,csapatok!$A:$GR,CI$271,FALSE))-6),'csapat-ranglista'!$A:$CC,CI$272,FALSE)/8,VLOOKUP(VLOOKUP($A218,csapatok!$A:$GR,CI$271,FALSE),'csapat-ranglista'!$A:$CC,CI$272,FALSE)/4),0)</f>
        <v>0</v>
      </c>
      <c r="CJ218" s="227">
        <f>versenyek!$IQ$11*IFERROR(VLOOKUP(VLOOKUP($A218,versenyek!IP:IR,3,FALSE),szabalyok!$A$16:$B$23,2,FALSE)/4,0)</f>
        <v>0</v>
      </c>
      <c r="CK218" s="227">
        <f>versenyek!$IT$11*IFERROR(VLOOKUP(VLOOKUP($A218,versenyek!IS:IU,3,FALSE),szabalyok!$A$16:$B$23,2,FALSE)/4,0)</f>
        <v>0</v>
      </c>
      <c r="CL218" s="226"/>
      <c r="CM218" s="250">
        <f t="shared" si="9"/>
        <v>0</v>
      </c>
    </row>
    <row r="219" spans="1:91">
      <c r="A219" s="32" t="s">
        <v>6</v>
      </c>
      <c r="B219" s="132"/>
      <c r="C219" s="133" t="str">
        <f t="shared" si="10"/>
        <v/>
      </c>
      <c r="D219" s="32" t="s">
        <v>9</v>
      </c>
      <c r="E219" s="47">
        <v>0</v>
      </c>
      <c r="F219" s="32">
        <v>0</v>
      </c>
      <c r="G219" s="32">
        <v>0</v>
      </c>
      <c r="H219" s="32">
        <v>0</v>
      </c>
      <c r="I219" s="32">
        <v>0</v>
      </c>
      <c r="J219" s="32">
        <v>0</v>
      </c>
      <c r="K219" s="32">
        <v>0</v>
      </c>
      <c r="L219" s="32">
        <v>0</v>
      </c>
      <c r="M219" s="32">
        <v>0</v>
      </c>
      <c r="N219" s="32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0</v>
      </c>
      <c r="X219" s="32">
        <f>IFERROR(IF(RIGHT(VLOOKUP($A219,csapatok!$A:$BL,X$271,FALSE),5)="Csere",VLOOKUP(LEFT(VLOOKUP($A219,csapatok!$A:$BL,X$271,FALSE),LEN(VLOOKUP($A219,csapatok!$A:$BL,X$271,FALSE))-6),'csapat-ranglista'!$A:$CC,X$272,FALSE)/8,VLOOKUP(VLOOKUP($A219,csapatok!$A:$BL,X$271,FALSE),'csapat-ranglista'!$A:$CC,X$272,FALSE)/4),0)</f>
        <v>0</v>
      </c>
      <c r="Y219" s="32">
        <f>IFERROR(IF(RIGHT(VLOOKUP($A219,csapatok!$A:$BL,Y$271,FALSE),5)="Csere",VLOOKUP(LEFT(VLOOKUP($A219,csapatok!$A:$BL,Y$271,FALSE),LEN(VLOOKUP($A219,csapatok!$A:$BL,Y$271,FALSE))-6),'csapat-ranglista'!$A:$CC,Y$272,FALSE)/8,VLOOKUP(VLOOKUP($A219,csapatok!$A:$BL,Y$271,FALSE),'csapat-ranglista'!$A:$CC,Y$272,FALSE)/4),0)</f>
        <v>0</v>
      </c>
      <c r="Z219" s="32">
        <f>IFERROR(IF(RIGHT(VLOOKUP($A219,csapatok!$A:$BL,Z$271,FALSE),5)="Csere",VLOOKUP(LEFT(VLOOKUP($A219,csapatok!$A:$BL,Z$271,FALSE),LEN(VLOOKUP($A219,csapatok!$A:$BL,Z$271,FALSE))-6),'csapat-ranglista'!$A:$CC,Z$272,FALSE)/8,VLOOKUP(VLOOKUP($A219,csapatok!$A:$BL,Z$271,FALSE),'csapat-ranglista'!$A:$CC,Z$272,FALSE)/4),0)</f>
        <v>0</v>
      </c>
      <c r="AA219" s="32">
        <f>IFERROR(IF(RIGHT(VLOOKUP($A219,csapatok!$A:$BL,AA$271,FALSE),5)="Csere",VLOOKUP(LEFT(VLOOKUP($A219,csapatok!$A:$BL,AA$271,FALSE),LEN(VLOOKUP($A219,csapatok!$A:$BL,AA$271,FALSE))-6),'csapat-ranglista'!$A:$CC,AA$272,FALSE)/8,VLOOKUP(VLOOKUP($A219,csapatok!$A:$BL,AA$271,FALSE),'csapat-ranglista'!$A:$CC,AA$272,FALSE)/4),0)</f>
        <v>0</v>
      </c>
      <c r="AB219" s="226">
        <f>IFERROR(IF(RIGHT(VLOOKUP($A219,csapatok!$A:$BL,AB$271,FALSE),5)="Csere",VLOOKUP(LEFT(VLOOKUP($A219,csapatok!$A:$BL,AB$271,FALSE),LEN(VLOOKUP($A219,csapatok!$A:$BL,AB$271,FALSE))-6),'csapat-ranglista'!$A:$CC,AB$272,FALSE)/8,VLOOKUP(VLOOKUP($A219,csapatok!$A:$BL,AB$271,FALSE),'csapat-ranglista'!$A:$CC,AB$272,FALSE)/4),0)</f>
        <v>0</v>
      </c>
      <c r="AC219" s="226">
        <f>IFERROR(IF(RIGHT(VLOOKUP($A219,csapatok!$A:$BL,AC$271,FALSE),5)="Csere",VLOOKUP(LEFT(VLOOKUP($A219,csapatok!$A:$BL,AC$271,FALSE),LEN(VLOOKUP($A219,csapatok!$A:$BL,AC$271,FALSE))-6),'csapat-ranglista'!$A:$CC,AC$272,FALSE)/8,VLOOKUP(VLOOKUP($A219,csapatok!$A:$BL,AC$271,FALSE),'csapat-ranglista'!$A:$CC,AC$272,FALSE)/4),0)</f>
        <v>0</v>
      </c>
      <c r="AD219" s="226">
        <f>IFERROR(IF(RIGHT(VLOOKUP($A219,csapatok!$A:$BL,AD$271,FALSE),5)="Csere",VLOOKUP(LEFT(VLOOKUP($A219,csapatok!$A:$BL,AD$271,FALSE),LEN(VLOOKUP($A219,csapatok!$A:$BL,AD$271,FALSE))-6),'csapat-ranglista'!$A:$CC,AD$272,FALSE)/8,VLOOKUP(VLOOKUP($A219,csapatok!$A:$BL,AD$271,FALSE),'csapat-ranglista'!$A:$CC,AD$272,FALSE)/4),0)</f>
        <v>0</v>
      </c>
      <c r="AE219" s="226">
        <f>IFERROR(IF(RIGHT(VLOOKUP($A219,csapatok!$A:$BL,AE$271,FALSE),5)="Csere",VLOOKUP(LEFT(VLOOKUP($A219,csapatok!$A:$BL,AE$271,FALSE),LEN(VLOOKUP($A219,csapatok!$A:$BL,AE$271,FALSE))-6),'csapat-ranglista'!$A:$CC,AE$272,FALSE)/8,VLOOKUP(VLOOKUP($A219,csapatok!$A:$BL,AE$271,FALSE),'csapat-ranglista'!$A:$CC,AE$272,FALSE)/4),0)</f>
        <v>0</v>
      </c>
      <c r="AF219" s="226">
        <f>IFERROR(IF(RIGHT(VLOOKUP($A219,csapatok!$A:$BL,AF$271,FALSE),5)="Csere",VLOOKUP(LEFT(VLOOKUP($A219,csapatok!$A:$BL,AF$271,FALSE),LEN(VLOOKUP($A219,csapatok!$A:$BL,AF$271,FALSE))-6),'csapat-ranglista'!$A:$CC,AF$272,FALSE)/8,VLOOKUP(VLOOKUP($A219,csapatok!$A:$BL,AF$271,FALSE),'csapat-ranglista'!$A:$CC,AF$272,FALSE)/4),0)</f>
        <v>0</v>
      </c>
      <c r="AG219" s="226">
        <f>IFERROR(IF(RIGHT(VLOOKUP($A219,csapatok!$A:$BL,AG$271,FALSE),5)="Csere",VLOOKUP(LEFT(VLOOKUP($A219,csapatok!$A:$BL,AG$271,FALSE),LEN(VLOOKUP($A219,csapatok!$A:$BL,AG$271,FALSE))-6),'csapat-ranglista'!$A:$CC,AG$272,FALSE)/8,VLOOKUP(VLOOKUP($A219,csapatok!$A:$BL,AG$271,FALSE),'csapat-ranglista'!$A:$CC,AG$272,FALSE)/4),0)</f>
        <v>0</v>
      </c>
      <c r="AH219" s="226">
        <f>IFERROR(IF(RIGHT(VLOOKUP($A219,csapatok!$A:$BL,AH$271,FALSE),5)="Csere",VLOOKUP(LEFT(VLOOKUP($A219,csapatok!$A:$BL,AH$271,FALSE),LEN(VLOOKUP($A219,csapatok!$A:$BL,AH$271,FALSE))-6),'csapat-ranglista'!$A:$CC,AH$272,FALSE)/8,VLOOKUP(VLOOKUP($A219,csapatok!$A:$BL,AH$271,FALSE),'csapat-ranglista'!$A:$CC,AH$272,FALSE)/4),0)</f>
        <v>0</v>
      </c>
      <c r="AI219" s="226">
        <f>IFERROR(IF(RIGHT(VLOOKUP($A219,csapatok!$A:$BL,AI$271,FALSE),5)="Csere",VLOOKUP(LEFT(VLOOKUP($A219,csapatok!$A:$BL,AI$271,FALSE),LEN(VLOOKUP($A219,csapatok!$A:$BL,AI$271,FALSE))-6),'csapat-ranglista'!$A:$CC,AI$272,FALSE)/8,VLOOKUP(VLOOKUP($A219,csapatok!$A:$BL,AI$271,FALSE),'csapat-ranglista'!$A:$CC,AI$272,FALSE)/4),0)</f>
        <v>0</v>
      </c>
      <c r="AJ219" s="226">
        <f>IFERROR(IF(RIGHT(VLOOKUP($A219,csapatok!$A:$BL,AJ$271,FALSE),5)="Csere",VLOOKUP(LEFT(VLOOKUP($A219,csapatok!$A:$BL,AJ$271,FALSE),LEN(VLOOKUP($A219,csapatok!$A:$BL,AJ$271,FALSE))-6),'csapat-ranglista'!$A:$CC,AJ$272,FALSE)/8,VLOOKUP(VLOOKUP($A219,csapatok!$A:$BL,AJ$271,FALSE),'csapat-ranglista'!$A:$CC,AJ$272,FALSE)/2),0)</f>
        <v>0</v>
      </c>
      <c r="AK219" s="226">
        <f>IFERROR(IF(RIGHT(VLOOKUP($A219,csapatok!$A:$CN,AK$271,FALSE),5)="Csere",VLOOKUP(LEFT(VLOOKUP($A219,csapatok!$A:$CN,AK$271,FALSE),LEN(VLOOKUP($A219,csapatok!$A:$CN,AK$271,FALSE))-6),'csapat-ranglista'!$A:$CC,AK$272,FALSE)/8,VLOOKUP(VLOOKUP($A219,csapatok!$A:$CN,AK$271,FALSE),'csapat-ranglista'!$A:$CC,AK$272,FALSE)/4),0)</f>
        <v>0</v>
      </c>
      <c r="AL219" s="226">
        <f>IFERROR(IF(RIGHT(VLOOKUP($A219,csapatok!$A:$CN,AL$271,FALSE),5)="Csere",VLOOKUP(LEFT(VLOOKUP($A219,csapatok!$A:$CN,AL$271,FALSE),LEN(VLOOKUP($A219,csapatok!$A:$CN,AL$271,FALSE))-6),'csapat-ranglista'!$A:$CC,AL$272,FALSE)/8,VLOOKUP(VLOOKUP($A219,csapatok!$A:$CN,AL$271,FALSE),'csapat-ranglista'!$A:$CC,AL$272,FALSE)/4),0)</f>
        <v>0</v>
      </c>
      <c r="AM219" s="226">
        <f>IFERROR(IF(RIGHT(VLOOKUP($A219,csapatok!$A:$CN,AM$271,FALSE),5)="Csere",VLOOKUP(LEFT(VLOOKUP($A219,csapatok!$A:$CN,AM$271,FALSE),LEN(VLOOKUP($A219,csapatok!$A:$CN,AM$271,FALSE))-6),'csapat-ranglista'!$A:$CC,AM$272,FALSE)/8,VLOOKUP(VLOOKUP($A219,csapatok!$A:$CN,AM$271,FALSE),'csapat-ranglista'!$A:$CC,AM$272,FALSE)/4),0)</f>
        <v>0</v>
      </c>
      <c r="AN219" s="226">
        <f>IFERROR(IF(RIGHT(VLOOKUP($A219,csapatok!$A:$CN,AN$271,FALSE),5)="Csere",VLOOKUP(LEFT(VLOOKUP($A219,csapatok!$A:$CN,AN$271,FALSE),LEN(VLOOKUP($A219,csapatok!$A:$CN,AN$271,FALSE))-6),'csapat-ranglista'!$A:$CC,AN$272,FALSE)/8,VLOOKUP(VLOOKUP($A219,csapatok!$A:$CN,AN$271,FALSE),'csapat-ranglista'!$A:$CC,AN$272,FALSE)/4),0)</f>
        <v>0</v>
      </c>
      <c r="AO219" s="226">
        <f>IFERROR(IF(RIGHT(VLOOKUP($A219,csapatok!$A:$CN,AO$271,FALSE),5)="Csere",VLOOKUP(LEFT(VLOOKUP($A219,csapatok!$A:$CN,AO$271,FALSE),LEN(VLOOKUP($A219,csapatok!$A:$CN,AO$271,FALSE))-6),'csapat-ranglista'!$A:$CC,AO$272,FALSE)/8,VLOOKUP(VLOOKUP($A219,csapatok!$A:$CN,AO$271,FALSE),'csapat-ranglista'!$A:$CC,AO$272,FALSE)/4),0)</f>
        <v>0</v>
      </c>
      <c r="AP219" s="226">
        <f>IFERROR(IF(RIGHT(VLOOKUP($A219,csapatok!$A:$CN,AP$271,FALSE),5)="Csere",VLOOKUP(LEFT(VLOOKUP($A219,csapatok!$A:$CN,AP$271,FALSE),LEN(VLOOKUP($A219,csapatok!$A:$CN,AP$271,FALSE))-6),'csapat-ranglista'!$A:$CC,AP$272,FALSE)/8,VLOOKUP(VLOOKUP($A219,csapatok!$A:$CN,AP$271,FALSE),'csapat-ranglista'!$A:$CC,AP$272,FALSE)/4),0)</f>
        <v>0</v>
      </c>
      <c r="AQ219" s="226">
        <f>IFERROR(IF(RIGHT(VLOOKUP($A219,csapatok!$A:$CN,AQ$271,FALSE),5)="Csere",VLOOKUP(LEFT(VLOOKUP($A219,csapatok!$A:$CN,AQ$271,FALSE),LEN(VLOOKUP($A219,csapatok!$A:$CN,AQ$271,FALSE))-6),'csapat-ranglista'!$A:$CC,AQ$272,FALSE)/8,VLOOKUP(VLOOKUP($A219,csapatok!$A:$CN,AQ$271,FALSE),'csapat-ranglista'!$A:$CC,AQ$272,FALSE)/4),0)</f>
        <v>0</v>
      </c>
      <c r="AR219" s="226">
        <f>IFERROR(IF(RIGHT(VLOOKUP($A219,csapatok!$A:$CN,AR$271,FALSE),5)="Csere",VLOOKUP(LEFT(VLOOKUP($A219,csapatok!$A:$CN,AR$271,FALSE),LEN(VLOOKUP($A219,csapatok!$A:$CN,AR$271,FALSE))-6),'csapat-ranglista'!$A:$CC,AR$272,FALSE)/8,VLOOKUP(VLOOKUP($A219,csapatok!$A:$CN,AR$271,FALSE),'csapat-ranglista'!$A:$CC,AR$272,FALSE)/4),0)</f>
        <v>0</v>
      </c>
      <c r="AS219" s="226">
        <f>IFERROR(IF(RIGHT(VLOOKUP($A219,csapatok!$A:$CN,AS$271,FALSE),5)="Csere",VLOOKUP(LEFT(VLOOKUP($A219,csapatok!$A:$CN,AS$271,FALSE),LEN(VLOOKUP($A219,csapatok!$A:$CN,AS$271,FALSE))-6),'csapat-ranglista'!$A:$CC,AS$272,FALSE)/8,VLOOKUP(VLOOKUP($A219,csapatok!$A:$CN,AS$271,FALSE),'csapat-ranglista'!$A:$CC,AS$272,FALSE)/4),0)</f>
        <v>0</v>
      </c>
      <c r="AT219" s="226">
        <f>IFERROR(IF(RIGHT(VLOOKUP($A219,csapatok!$A:$CN,AT$271,FALSE),5)="Csere",VLOOKUP(LEFT(VLOOKUP($A219,csapatok!$A:$CN,AT$271,FALSE),LEN(VLOOKUP($A219,csapatok!$A:$CN,AT$271,FALSE))-6),'csapat-ranglista'!$A:$CC,AT$272,FALSE)/8,VLOOKUP(VLOOKUP($A219,csapatok!$A:$CN,AT$271,FALSE),'csapat-ranglista'!$A:$CC,AT$272,FALSE)/4),0)</f>
        <v>0</v>
      </c>
      <c r="AU219" s="226">
        <f>IFERROR(IF(RIGHT(VLOOKUP($A219,csapatok!$A:$CN,AU$271,FALSE),5)="Csere",VLOOKUP(LEFT(VLOOKUP($A219,csapatok!$A:$CN,AU$271,FALSE),LEN(VLOOKUP($A219,csapatok!$A:$CN,AU$271,FALSE))-6),'csapat-ranglista'!$A:$CC,AU$272,FALSE)/8,VLOOKUP(VLOOKUP($A219,csapatok!$A:$CN,AU$271,FALSE),'csapat-ranglista'!$A:$CC,AU$272,FALSE)/4),0)</f>
        <v>0</v>
      </c>
      <c r="AV219" s="226">
        <f>IFERROR(IF(RIGHT(VLOOKUP($A219,csapatok!$A:$CN,AV$271,FALSE),5)="Csere",VLOOKUP(LEFT(VLOOKUP($A219,csapatok!$A:$CN,AV$271,FALSE),LEN(VLOOKUP($A219,csapatok!$A:$CN,AV$271,FALSE))-6),'csapat-ranglista'!$A:$CC,AV$272,FALSE)/8,VLOOKUP(VLOOKUP($A219,csapatok!$A:$CN,AV$271,FALSE),'csapat-ranglista'!$A:$CC,AV$272,FALSE)/4),0)</f>
        <v>0</v>
      </c>
      <c r="AW219" s="226">
        <f>IFERROR(IF(RIGHT(VLOOKUP($A219,csapatok!$A:$CN,AW$271,FALSE),5)="Csere",VLOOKUP(LEFT(VLOOKUP($A219,csapatok!$A:$CN,AW$271,FALSE),LEN(VLOOKUP($A219,csapatok!$A:$CN,AW$271,FALSE))-6),'csapat-ranglista'!$A:$CC,AW$272,FALSE)/8,VLOOKUP(VLOOKUP($A219,csapatok!$A:$CN,AW$271,FALSE),'csapat-ranglista'!$A:$CC,AW$272,FALSE)/4),0)</f>
        <v>0</v>
      </c>
      <c r="AX219" s="226">
        <f>IFERROR(IF(RIGHT(VLOOKUP($A219,csapatok!$A:$CN,AX$271,FALSE),5)="Csere",VLOOKUP(LEFT(VLOOKUP($A219,csapatok!$A:$CN,AX$271,FALSE),LEN(VLOOKUP($A219,csapatok!$A:$CN,AX$271,FALSE))-6),'csapat-ranglista'!$A:$CC,AX$272,FALSE)/8,VLOOKUP(VLOOKUP($A219,csapatok!$A:$CN,AX$271,FALSE),'csapat-ranglista'!$A:$CC,AX$272,FALSE)/4),0)</f>
        <v>0</v>
      </c>
      <c r="AY219" s="226">
        <f>IFERROR(IF(RIGHT(VLOOKUP($A219,csapatok!$A:$GR,AY$271,FALSE),5)="Csere",VLOOKUP(LEFT(VLOOKUP($A219,csapatok!$A:$GR,AY$271,FALSE),LEN(VLOOKUP($A219,csapatok!$A:$GR,AY$271,FALSE))-6),'csapat-ranglista'!$A:$CC,AY$272,FALSE)/8,VLOOKUP(VLOOKUP($A219,csapatok!$A:$GR,AY$271,FALSE),'csapat-ranglista'!$A:$CC,AY$272,FALSE)/4),0)</f>
        <v>0</v>
      </c>
      <c r="AZ219" s="226">
        <f>IFERROR(IF(RIGHT(VLOOKUP($A219,csapatok!$A:$GR,AZ$271,FALSE),5)="Csere",VLOOKUP(LEFT(VLOOKUP($A219,csapatok!$A:$GR,AZ$271,FALSE),LEN(VLOOKUP($A219,csapatok!$A:$GR,AZ$271,FALSE))-6),'csapat-ranglista'!$A:$CC,AZ$272,FALSE)/8,VLOOKUP(VLOOKUP($A219,csapatok!$A:$GR,AZ$271,FALSE),'csapat-ranglista'!$A:$CC,AZ$272,FALSE)/4),0)</f>
        <v>0</v>
      </c>
      <c r="BA219" s="226">
        <f>IFERROR(IF(RIGHT(VLOOKUP($A219,csapatok!$A:$GR,BA$271,FALSE),5)="Csere",VLOOKUP(LEFT(VLOOKUP($A219,csapatok!$A:$GR,BA$271,FALSE),LEN(VLOOKUP($A219,csapatok!$A:$GR,BA$271,FALSE))-6),'csapat-ranglista'!$A:$CC,BA$272,FALSE)/8,VLOOKUP(VLOOKUP($A219,csapatok!$A:$GR,BA$271,FALSE),'csapat-ranglista'!$A:$CC,BA$272,FALSE)/4),0)</f>
        <v>0</v>
      </c>
      <c r="BB219" s="226">
        <f>IFERROR(IF(RIGHT(VLOOKUP($A219,csapatok!$A:$GR,BB$271,FALSE),5)="Csere",VLOOKUP(LEFT(VLOOKUP($A219,csapatok!$A:$GR,BB$271,FALSE),LEN(VLOOKUP($A219,csapatok!$A:$GR,BB$271,FALSE))-6),'csapat-ranglista'!$A:$CC,BB$272,FALSE)/8,VLOOKUP(VLOOKUP($A219,csapatok!$A:$GR,BB$271,FALSE),'csapat-ranglista'!$A:$CC,BB$272,FALSE)/4),0)</f>
        <v>0</v>
      </c>
      <c r="BC219" s="227">
        <f>versenyek!$ES$11*IFERROR(VLOOKUP(VLOOKUP($A219,versenyek!ER:ET,3,FALSE),szabalyok!$A$16:$B$23,2,FALSE)/4,0)</f>
        <v>0</v>
      </c>
      <c r="BD219" s="227">
        <f>versenyek!$EV$11*IFERROR(VLOOKUP(VLOOKUP($A219,versenyek!EU:EW,3,FALSE),szabalyok!$A$16:$B$23,2,FALSE)/4,0)</f>
        <v>0</v>
      </c>
      <c r="BE219" s="226">
        <f>IFERROR(IF(RIGHT(VLOOKUP($A219,csapatok!$A:$GR,BE$271,FALSE),5)="Csere",VLOOKUP(LEFT(VLOOKUP($A219,csapatok!$A:$GR,BE$271,FALSE),LEN(VLOOKUP($A219,csapatok!$A:$GR,BE$271,FALSE))-6),'csapat-ranglista'!$A:$CC,BE$272,FALSE)/8,VLOOKUP(VLOOKUP($A219,csapatok!$A:$GR,BE$271,FALSE),'csapat-ranglista'!$A:$CC,BE$272,FALSE)/4),0)</f>
        <v>0</v>
      </c>
      <c r="BF219" s="226">
        <f>IFERROR(IF(RIGHT(VLOOKUP($A219,csapatok!$A:$GR,BF$271,FALSE),5)="Csere",VLOOKUP(LEFT(VLOOKUP($A219,csapatok!$A:$GR,BF$271,FALSE),LEN(VLOOKUP($A219,csapatok!$A:$GR,BF$271,FALSE))-6),'csapat-ranglista'!$A:$CC,BF$272,FALSE)/8,VLOOKUP(VLOOKUP($A219,csapatok!$A:$GR,BF$271,FALSE),'csapat-ranglista'!$A:$CC,BF$272,FALSE)/4),0)</f>
        <v>0</v>
      </c>
      <c r="BG219" s="226">
        <f>IFERROR(IF(RIGHT(VLOOKUP($A219,csapatok!$A:$GR,BG$271,FALSE),5)="Csere",VLOOKUP(LEFT(VLOOKUP($A219,csapatok!$A:$GR,BG$271,FALSE),LEN(VLOOKUP($A219,csapatok!$A:$GR,BG$271,FALSE))-6),'csapat-ranglista'!$A:$CC,BG$272,FALSE)/8,VLOOKUP(VLOOKUP($A219,csapatok!$A:$GR,BG$271,FALSE),'csapat-ranglista'!$A:$CC,BG$272,FALSE)/4),0)</f>
        <v>0</v>
      </c>
      <c r="BH219" s="226">
        <f>IFERROR(IF(RIGHT(VLOOKUP($A219,csapatok!$A:$GR,BH$271,FALSE),5)="Csere",VLOOKUP(LEFT(VLOOKUP($A219,csapatok!$A:$GR,BH$271,FALSE),LEN(VLOOKUP($A219,csapatok!$A:$GR,BH$271,FALSE))-6),'csapat-ranglista'!$A:$CC,BH$272,FALSE)/8,VLOOKUP(VLOOKUP($A219,csapatok!$A:$GR,BH$271,FALSE),'csapat-ranglista'!$A:$CC,BH$272,FALSE)/4),0)</f>
        <v>0</v>
      </c>
      <c r="BI219" s="226">
        <f>IFERROR(IF(RIGHT(VLOOKUP($A219,csapatok!$A:$GR,BI$271,FALSE),5)="Csere",VLOOKUP(LEFT(VLOOKUP($A219,csapatok!$A:$GR,BI$271,FALSE),LEN(VLOOKUP($A219,csapatok!$A:$GR,BI$271,FALSE))-6),'csapat-ranglista'!$A:$CC,BI$272,FALSE)/8,VLOOKUP(VLOOKUP($A219,csapatok!$A:$GR,BI$271,FALSE),'csapat-ranglista'!$A:$CC,BI$272,FALSE)/4),0)</f>
        <v>0</v>
      </c>
      <c r="BJ219" s="226">
        <f>IFERROR(IF(RIGHT(VLOOKUP($A219,csapatok!$A:$GR,BJ$271,FALSE),5)="Csere",VLOOKUP(LEFT(VLOOKUP($A219,csapatok!$A:$GR,BJ$271,FALSE),LEN(VLOOKUP($A219,csapatok!$A:$GR,BJ$271,FALSE))-6),'csapat-ranglista'!$A:$CC,BJ$272,FALSE)/8,VLOOKUP(VLOOKUP($A219,csapatok!$A:$GR,BJ$271,FALSE),'csapat-ranglista'!$A:$CC,BJ$272,FALSE)/4),0)</f>
        <v>0</v>
      </c>
      <c r="BK219" s="226">
        <f>IFERROR(IF(RIGHT(VLOOKUP($A219,csapatok!$A:$GR,BK$271,FALSE),5)="Csere",VLOOKUP(LEFT(VLOOKUP($A219,csapatok!$A:$GR,BK$271,FALSE),LEN(VLOOKUP($A219,csapatok!$A:$GR,BK$271,FALSE))-6),'csapat-ranglista'!$A:$CC,BK$272,FALSE)/8,VLOOKUP(VLOOKUP($A219,csapatok!$A:$GR,BK$271,FALSE),'csapat-ranglista'!$A:$CC,BK$272,FALSE)/4),0)</f>
        <v>0</v>
      </c>
      <c r="BL219" s="226">
        <f>IFERROR(IF(RIGHT(VLOOKUP($A219,csapatok!$A:$GR,BL$271,FALSE),5)="Csere",VLOOKUP(LEFT(VLOOKUP($A219,csapatok!$A:$GR,BL$271,FALSE),LEN(VLOOKUP($A219,csapatok!$A:$GR,BL$271,FALSE))-6),'csapat-ranglista'!$A:$CC,BL$272,FALSE)/8,VLOOKUP(VLOOKUP($A219,csapatok!$A:$GR,BL$271,FALSE),'csapat-ranglista'!$A:$CC,BL$272,FALSE)/4),0)</f>
        <v>0</v>
      </c>
      <c r="BM219" s="226">
        <f>IFERROR(IF(RIGHT(VLOOKUP($A219,csapatok!$A:$GR,BM$271,FALSE),5)="Csere",VLOOKUP(LEFT(VLOOKUP($A219,csapatok!$A:$GR,BM$271,FALSE),LEN(VLOOKUP($A219,csapatok!$A:$GR,BM$271,FALSE))-6),'csapat-ranglista'!$A:$CC,BM$272,FALSE)/8,VLOOKUP(VLOOKUP($A219,csapatok!$A:$GR,BM$271,FALSE),'csapat-ranglista'!$A:$CC,BM$272,FALSE)/4),0)</f>
        <v>0</v>
      </c>
      <c r="BN219" s="226">
        <f>IFERROR(IF(RIGHT(VLOOKUP($A219,csapatok!$A:$GR,BN$271,FALSE),5)="Csere",VLOOKUP(LEFT(VLOOKUP($A219,csapatok!$A:$GR,BN$271,FALSE),LEN(VLOOKUP($A219,csapatok!$A:$GR,BN$271,FALSE))-6),'csapat-ranglista'!$A:$CC,BN$272,FALSE)/8,VLOOKUP(VLOOKUP($A219,csapatok!$A:$GR,BN$271,FALSE),'csapat-ranglista'!$A:$CC,BN$272,FALSE)/4),0)</f>
        <v>0</v>
      </c>
      <c r="BO219" s="226">
        <f>IFERROR(IF(RIGHT(VLOOKUP($A219,csapatok!$A:$GR,BO$271,FALSE),5)="Csere",VLOOKUP(LEFT(VLOOKUP($A219,csapatok!$A:$GR,BO$271,FALSE),LEN(VLOOKUP($A219,csapatok!$A:$GR,BO$271,FALSE))-6),'csapat-ranglista'!$A:$CC,BO$272,FALSE)/8,VLOOKUP(VLOOKUP($A219,csapatok!$A:$GR,BO$271,FALSE),'csapat-ranglista'!$A:$CC,BO$272,FALSE)/4),0)</f>
        <v>0</v>
      </c>
      <c r="BP219" s="226">
        <f>IFERROR(IF(RIGHT(VLOOKUP($A219,csapatok!$A:$GR,BP$271,FALSE),5)="Csere",VLOOKUP(LEFT(VLOOKUP($A219,csapatok!$A:$GR,BP$271,FALSE),LEN(VLOOKUP($A219,csapatok!$A:$GR,BP$271,FALSE))-6),'csapat-ranglista'!$A:$CC,BP$272,FALSE)/8,VLOOKUP(VLOOKUP($A219,csapatok!$A:$GR,BP$271,FALSE),'csapat-ranglista'!$A:$CC,BP$272,FALSE)/4),0)</f>
        <v>0</v>
      </c>
      <c r="BQ219" s="226">
        <f>IFERROR(IF(RIGHT(VLOOKUP($A219,csapatok!$A:$GR,BQ$271,FALSE),5)="Csere",VLOOKUP(LEFT(VLOOKUP($A219,csapatok!$A:$GR,BQ$271,FALSE),LEN(VLOOKUP($A219,csapatok!$A:$GR,BQ$271,FALSE))-6),'csapat-ranglista'!$A:$CC,BQ$272,FALSE)/8,VLOOKUP(VLOOKUP($A219,csapatok!$A:$GR,BQ$271,FALSE),'csapat-ranglista'!$A:$CC,BQ$272,FALSE)/4),0)</f>
        <v>0</v>
      </c>
      <c r="BR219" s="226">
        <f>IFERROR(IF(RIGHT(VLOOKUP($A219,csapatok!$A:$GR,BR$271,FALSE),5)="Csere",VLOOKUP(LEFT(VLOOKUP($A219,csapatok!$A:$GR,BR$271,FALSE),LEN(VLOOKUP($A219,csapatok!$A:$GR,BR$271,FALSE))-6),'csapat-ranglista'!$A:$CC,BR$272,FALSE)/8,VLOOKUP(VLOOKUP($A219,csapatok!$A:$GR,BR$271,FALSE),'csapat-ranglista'!$A:$CC,BR$272,FALSE)/4),0)</f>
        <v>0</v>
      </c>
      <c r="BS219" s="226">
        <f>IFERROR(IF(RIGHT(VLOOKUP($A219,csapatok!$A:$GR,BS$271,FALSE),5)="Csere",VLOOKUP(LEFT(VLOOKUP($A219,csapatok!$A:$GR,BS$271,FALSE),LEN(VLOOKUP($A219,csapatok!$A:$GR,BS$271,FALSE))-6),'csapat-ranglista'!$A:$CC,BS$272,FALSE)/8,VLOOKUP(VLOOKUP($A219,csapatok!$A:$GR,BS$271,FALSE),'csapat-ranglista'!$A:$CC,BS$272,FALSE)/4),0)</f>
        <v>0</v>
      </c>
      <c r="BT219" s="226">
        <f>IFERROR(IF(RIGHT(VLOOKUP($A219,csapatok!$A:$GR,BT$271,FALSE),5)="Csere",VLOOKUP(LEFT(VLOOKUP($A219,csapatok!$A:$GR,BT$271,FALSE),LEN(VLOOKUP($A219,csapatok!$A:$GR,BT$271,FALSE))-6),'csapat-ranglista'!$A:$CC,BT$272,FALSE)/8,VLOOKUP(VLOOKUP($A219,csapatok!$A:$GR,BT$271,FALSE),'csapat-ranglista'!$A:$CC,BT$272,FALSE)/4),0)</f>
        <v>0</v>
      </c>
      <c r="BU219" s="226">
        <f>IFERROR(IF(RIGHT(VLOOKUP($A219,csapatok!$A:$GR,BU$271,FALSE),5)="Csere",VLOOKUP(LEFT(VLOOKUP($A219,csapatok!$A:$GR,BU$271,FALSE),LEN(VLOOKUP($A219,csapatok!$A:$GR,BU$271,FALSE))-6),'csapat-ranglista'!$A:$CC,BU$272,FALSE)/8,VLOOKUP(VLOOKUP($A219,csapatok!$A:$GR,BU$271,FALSE),'csapat-ranglista'!$A:$CC,BU$272,FALSE)/4),0)</f>
        <v>0</v>
      </c>
      <c r="BV219" s="226">
        <f>IFERROR(IF(RIGHT(VLOOKUP($A219,csapatok!$A:$GR,BV$271,FALSE),5)="Csere",VLOOKUP(LEFT(VLOOKUP($A219,csapatok!$A:$GR,BV$271,FALSE),LEN(VLOOKUP($A219,csapatok!$A:$GR,BV$271,FALSE))-6),'csapat-ranglista'!$A:$CC,BV$272,FALSE)/8,VLOOKUP(VLOOKUP($A219,csapatok!$A:$GR,BV$271,FALSE),'csapat-ranglista'!$A:$CC,BV$272,FALSE)/4),0)</f>
        <v>0</v>
      </c>
      <c r="BW219" s="226">
        <f>IFERROR(IF(RIGHT(VLOOKUP($A219,csapatok!$A:$GR,BW$271,FALSE),5)="Csere",VLOOKUP(LEFT(VLOOKUP($A219,csapatok!$A:$GR,BW$271,FALSE),LEN(VLOOKUP($A219,csapatok!$A:$GR,BW$271,FALSE))-6),'csapat-ranglista'!$A:$CC,BW$272,FALSE)/8,VLOOKUP(VLOOKUP($A219,csapatok!$A:$GR,BW$271,FALSE),'csapat-ranglista'!$A:$CC,BW$272,FALSE)/4),0)</f>
        <v>0</v>
      </c>
      <c r="BX219" s="226">
        <f>IFERROR(IF(RIGHT(VLOOKUP($A219,csapatok!$A:$GR,BX$271,FALSE),5)="Csere",VLOOKUP(LEFT(VLOOKUP($A219,csapatok!$A:$GR,BX$271,FALSE),LEN(VLOOKUP($A219,csapatok!$A:$GR,BX$271,FALSE))-6),'csapat-ranglista'!$A:$CC,BX$272,FALSE)/8,VLOOKUP(VLOOKUP($A219,csapatok!$A:$GR,BX$271,FALSE),'csapat-ranglista'!$A:$CC,BX$272,FALSE)/4),0)</f>
        <v>0</v>
      </c>
      <c r="BY219" s="226">
        <f>IFERROR(IF(RIGHT(VLOOKUP($A219,csapatok!$A:$GR,BY$271,FALSE),5)="Csere",VLOOKUP(LEFT(VLOOKUP($A219,csapatok!$A:$GR,BY$271,FALSE),LEN(VLOOKUP($A219,csapatok!$A:$GR,BY$271,FALSE))-6),'csapat-ranglista'!$A:$CC,BY$272,FALSE)/8,VLOOKUP(VLOOKUP($A219,csapatok!$A:$GR,BY$271,FALSE),'csapat-ranglista'!$A:$CC,BY$272,FALSE)/4),0)</f>
        <v>0</v>
      </c>
      <c r="BZ219" s="226">
        <f>IFERROR(IF(RIGHT(VLOOKUP($A219,csapatok!$A:$GR,BZ$271,FALSE),5)="Csere",VLOOKUP(LEFT(VLOOKUP($A219,csapatok!$A:$GR,BZ$271,FALSE),LEN(VLOOKUP($A219,csapatok!$A:$GR,BZ$271,FALSE))-6),'csapat-ranglista'!$A:$CC,BZ$272,FALSE)/8,VLOOKUP(VLOOKUP($A219,csapatok!$A:$GR,BZ$271,FALSE),'csapat-ranglista'!$A:$CC,BZ$272,FALSE)/4),0)</f>
        <v>0</v>
      </c>
      <c r="CA219" s="226">
        <f>IFERROR(IF(RIGHT(VLOOKUP($A219,csapatok!$A:$GR,CA$271,FALSE),5)="Csere",VLOOKUP(LEFT(VLOOKUP($A219,csapatok!$A:$GR,CA$271,FALSE),LEN(VLOOKUP($A219,csapatok!$A:$GR,CA$271,FALSE))-6),'csapat-ranglista'!$A:$CC,CA$272,FALSE)/8,VLOOKUP(VLOOKUP($A219,csapatok!$A:$GR,CA$271,FALSE),'csapat-ranglista'!$A:$CC,CA$272,FALSE)/4),0)</f>
        <v>0</v>
      </c>
      <c r="CB219" s="226">
        <f>IFERROR(IF(RIGHT(VLOOKUP($A219,csapatok!$A:$GR,CB$271,FALSE),5)="Csere",VLOOKUP(LEFT(VLOOKUP($A219,csapatok!$A:$GR,CB$271,FALSE),LEN(VLOOKUP($A219,csapatok!$A:$GR,CB$271,FALSE))-6),'csapat-ranglista'!$A:$CC,CB$272,FALSE)/8,VLOOKUP(VLOOKUP($A219,csapatok!$A:$GR,CB$271,FALSE),'csapat-ranglista'!$A:$CC,CB$272,FALSE)/4),0)</f>
        <v>0</v>
      </c>
      <c r="CC219" s="226">
        <f>IFERROR(IF(RIGHT(VLOOKUP($A219,csapatok!$A:$GR,CC$271,FALSE),5)="Csere",VLOOKUP(LEFT(VLOOKUP($A219,csapatok!$A:$GR,CC$271,FALSE),LEN(VLOOKUP($A219,csapatok!$A:$GR,CC$271,FALSE))-6),'csapat-ranglista'!$A:$CC,CC$272,FALSE)/8,VLOOKUP(VLOOKUP($A219,csapatok!$A:$GR,CC$271,FALSE),'csapat-ranglista'!$A:$CC,CC$272,FALSE)/4),0)</f>
        <v>0</v>
      </c>
      <c r="CD219" s="226">
        <f>IFERROR(IF(RIGHT(VLOOKUP($A219,csapatok!$A:$GR,CD$271,FALSE),5)="Csere",VLOOKUP(LEFT(VLOOKUP($A219,csapatok!$A:$GR,CD$271,FALSE),LEN(VLOOKUP($A219,csapatok!$A:$GR,CD$271,FALSE))-6),'csapat-ranglista'!$A:$CC,CD$272,FALSE)/8,VLOOKUP(VLOOKUP($A219,csapatok!$A:$GR,CD$271,FALSE),'csapat-ranglista'!$A:$CC,CD$272,FALSE)/4),0)</f>
        <v>0</v>
      </c>
      <c r="CE219" s="226">
        <f>IFERROR(IF(RIGHT(VLOOKUP($A219,csapatok!$A:$GR,CE$271,FALSE),5)="Csere",VLOOKUP(LEFT(VLOOKUP($A219,csapatok!$A:$GR,CE$271,FALSE),LEN(VLOOKUP($A219,csapatok!$A:$GR,CE$271,FALSE))-6),'csapat-ranglista'!$A:$CC,CE$272,FALSE)/8,VLOOKUP(VLOOKUP($A219,csapatok!$A:$GR,CE$271,FALSE),'csapat-ranglista'!$A:$CC,CE$272,FALSE)/4),0)</f>
        <v>0</v>
      </c>
      <c r="CF219" s="226">
        <f>IFERROR(IF(RIGHT(VLOOKUP($A219,csapatok!$A:$GR,CF$271,FALSE),5)="Csere",VLOOKUP(LEFT(VLOOKUP($A219,csapatok!$A:$GR,CF$271,FALSE),LEN(VLOOKUP($A219,csapatok!$A:$GR,CF$271,FALSE))-6),'csapat-ranglista'!$A:$CC,CF$272,FALSE)/8,VLOOKUP(VLOOKUP($A219,csapatok!$A:$GR,CF$271,FALSE),'csapat-ranglista'!$A:$CC,CF$272,FALSE)/4),0)</f>
        <v>0</v>
      </c>
      <c r="CG219" s="226">
        <f>IFERROR(IF(RIGHT(VLOOKUP($A219,csapatok!$A:$GR,CG$271,FALSE),5)="Csere",VLOOKUP(LEFT(VLOOKUP($A219,csapatok!$A:$GR,CG$271,FALSE),LEN(VLOOKUP($A219,csapatok!$A:$GR,CG$271,FALSE))-6),'csapat-ranglista'!$A:$CC,CG$272,FALSE)/8,VLOOKUP(VLOOKUP($A219,csapatok!$A:$GR,CG$271,FALSE),'csapat-ranglista'!$A:$CC,CG$272,FALSE)/4),0)</f>
        <v>0</v>
      </c>
      <c r="CH219" s="226">
        <f>IFERROR(IF(RIGHT(VLOOKUP($A219,csapatok!$A:$GR,CH$271,FALSE),5)="Csere",VLOOKUP(LEFT(VLOOKUP($A219,csapatok!$A:$GR,CH$271,FALSE),LEN(VLOOKUP($A219,csapatok!$A:$GR,CH$271,FALSE))-6),'csapat-ranglista'!$A:$CC,CH$272,FALSE)/8,VLOOKUP(VLOOKUP($A219,csapatok!$A:$GR,CH$271,FALSE),'csapat-ranglista'!$A:$CC,CH$272,FALSE)/4),0)</f>
        <v>0</v>
      </c>
      <c r="CI219" s="226">
        <f>IFERROR(IF(RIGHT(VLOOKUP($A219,csapatok!$A:$GR,CI$271,FALSE),5)="Csere",VLOOKUP(LEFT(VLOOKUP($A219,csapatok!$A:$GR,CI$271,FALSE),LEN(VLOOKUP($A219,csapatok!$A:$GR,CI$271,FALSE))-6),'csapat-ranglista'!$A:$CC,CI$272,FALSE)/8,VLOOKUP(VLOOKUP($A219,csapatok!$A:$GR,CI$271,FALSE),'csapat-ranglista'!$A:$CC,CI$272,FALSE)/4),0)</f>
        <v>0</v>
      </c>
      <c r="CJ219" s="227">
        <f>versenyek!$IQ$11*IFERROR(VLOOKUP(VLOOKUP($A219,versenyek!IP:IR,3,FALSE),szabalyok!$A$16:$B$23,2,FALSE)/4,0)</f>
        <v>0</v>
      </c>
      <c r="CK219" s="227">
        <f>versenyek!$IT$11*IFERROR(VLOOKUP(VLOOKUP($A219,versenyek!IS:IU,3,FALSE),szabalyok!$A$16:$B$23,2,FALSE)/4,0)</f>
        <v>0</v>
      </c>
      <c r="CL219" s="226"/>
      <c r="CM219" s="250">
        <f t="shared" si="9"/>
        <v>0</v>
      </c>
    </row>
    <row r="220" spans="1:91">
      <c r="A220" s="204" t="s">
        <v>144</v>
      </c>
      <c r="B220" s="2">
        <v>31474</v>
      </c>
      <c r="C220" s="133" t="str">
        <f t="shared" si="10"/>
        <v>felnőtt</v>
      </c>
      <c r="D220" s="32" t="s">
        <v>101</v>
      </c>
      <c r="E220" s="47">
        <v>0</v>
      </c>
      <c r="F220" s="32">
        <v>0</v>
      </c>
      <c r="G220" s="32">
        <v>0</v>
      </c>
      <c r="H220" s="32">
        <v>0</v>
      </c>
      <c r="I220" s="32">
        <v>0</v>
      </c>
      <c r="J220" s="32">
        <v>0</v>
      </c>
      <c r="K220" s="32">
        <v>0</v>
      </c>
      <c r="L220" s="32">
        <v>0</v>
      </c>
      <c r="M220" s="32">
        <v>6.1375404996130927</v>
      </c>
      <c r="N220" s="32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1.8637636793750882</v>
      </c>
      <c r="X220" s="32">
        <f>IFERROR(IF(RIGHT(VLOOKUP($A220,csapatok!$A:$BL,X$271,FALSE),5)="Csere",VLOOKUP(LEFT(VLOOKUP($A220,csapatok!$A:$BL,X$271,FALSE),LEN(VLOOKUP($A220,csapatok!$A:$BL,X$271,FALSE))-6),'csapat-ranglista'!$A:$CC,X$272,FALSE)/8,VLOOKUP(VLOOKUP($A220,csapatok!$A:$BL,X$271,FALSE),'csapat-ranglista'!$A:$CC,X$272,FALSE)/4),0)</f>
        <v>0</v>
      </c>
      <c r="Y220" s="32">
        <f>IFERROR(IF(RIGHT(VLOOKUP($A220,csapatok!$A:$BL,Y$271,FALSE),5)="Csere",VLOOKUP(LEFT(VLOOKUP($A220,csapatok!$A:$BL,Y$271,FALSE),LEN(VLOOKUP($A220,csapatok!$A:$BL,Y$271,FALSE))-6),'csapat-ranglista'!$A:$CC,Y$272,FALSE)/8,VLOOKUP(VLOOKUP($A220,csapatok!$A:$BL,Y$271,FALSE),'csapat-ranglista'!$A:$CC,Y$272,FALSE)/4),0)</f>
        <v>0</v>
      </c>
      <c r="Z220" s="32">
        <f>IFERROR(IF(RIGHT(VLOOKUP($A220,csapatok!$A:$BL,Z$271,FALSE),5)="Csere",VLOOKUP(LEFT(VLOOKUP($A220,csapatok!$A:$BL,Z$271,FALSE),LEN(VLOOKUP($A220,csapatok!$A:$BL,Z$271,FALSE))-6),'csapat-ranglista'!$A:$CC,Z$272,FALSE)/8,VLOOKUP(VLOOKUP($A220,csapatok!$A:$BL,Z$271,FALSE),'csapat-ranglista'!$A:$CC,Z$272,FALSE)/4),0)</f>
        <v>0</v>
      </c>
      <c r="AA220" s="32">
        <f>IFERROR(IF(RIGHT(VLOOKUP($A220,csapatok!$A:$BL,AA$271,FALSE),5)="Csere",VLOOKUP(LEFT(VLOOKUP($A220,csapatok!$A:$BL,AA$271,FALSE),LEN(VLOOKUP($A220,csapatok!$A:$BL,AA$271,FALSE))-6),'csapat-ranglista'!$A:$CC,AA$272,FALSE)/8,VLOOKUP(VLOOKUP($A220,csapatok!$A:$BL,AA$271,FALSE),'csapat-ranglista'!$A:$CC,AA$272,FALSE)/4),0)</f>
        <v>0</v>
      </c>
      <c r="AB220" s="226">
        <f>IFERROR(IF(RIGHT(VLOOKUP($A220,csapatok!$A:$BL,AB$271,FALSE),5)="Csere",VLOOKUP(LEFT(VLOOKUP($A220,csapatok!$A:$BL,AB$271,FALSE),LEN(VLOOKUP($A220,csapatok!$A:$BL,AB$271,FALSE))-6),'csapat-ranglista'!$A:$CC,AB$272,FALSE)/8,VLOOKUP(VLOOKUP($A220,csapatok!$A:$BL,AB$271,FALSE),'csapat-ranglista'!$A:$CC,AB$272,FALSE)/4),0)</f>
        <v>0</v>
      </c>
      <c r="AC220" s="226">
        <f>IFERROR(IF(RIGHT(VLOOKUP($A220,csapatok!$A:$BL,AC$271,FALSE),5)="Csere",VLOOKUP(LEFT(VLOOKUP($A220,csapatok!$A:$BL,AC$271,FALSE),LEN(VLOOKUP($A220,csapatok!$A:$BL,AC$271,FALSE))-6),'csapat-ranglista'!$A:$CC,AC$272,FALSE)/8,VLOOKUP(VLOOKUP($A220,csapatok!$A:$BL,AC$271,FALSE),'csapat-ranglista'!$A:$CC,AC$272,FALSE)/4),0)</f>
        <v>0</v>
      </c>
      <c r="AD220" s="226">
        <f>IFERROR(IF(RIGHT(VLOOKUP($A220,csapatok!$A:$BL,AD$271,FALSE),5)="Csere",VLOOKUP(LEFT(VLOOKUP($A220,csapatok!$A:$BL,AD$271,FALSE),LEN(VLOOKUP($A220,csapatok!$A:$BL,AD$271,FALSE))-6),'csapat-ranglista'!$A:$CC,AD$272,FALSE)/8,VLOOKUP(VLOOKUP($A220,csapatok!$A:$BL,AD$271,FALSE),'csapat-ranglista'!$A:$CC,AD$272,FALSE)/4),0)</f>
        <v>0</v>
      </c>
      <c r="AE220" s="226">
        <f>IFERROR(IF(RIGHT(VLOOKUP($A220,csapatok!$A:$BL,AE$271,FALSE),5)="Csere",VLOOKUP(LEFT(VLOOKUP($A220,csapatok!$A:$BL,AE$271,FALSE),LEN(VLOOKUP($A220,csapatok!$A:$BL,AE$271,FALSE))-6),'csapat-ranglista'!$A:$CC,AE$272,FALSE)/8,VLOOKUP(VLOOKUP($A220,csapatok!$A:$BL,AE$271,FALSE),'csapat-ranglista'!$A:$CC,AE$272,FALSE)/4),0)</f>
        <v>0</v>
      </c>
      <c r="AF220" s="226">
        <f>IFERROR(IF(RIGHT(VLOOKUP($A220,csapatok!$A:$BL,AF$271,FALSE),5)="Csere",VLOOKUP(LEFT(VLOOKUP($A220,csapatok!$A:$BL,AF$271,FALSE),LEN(VLOOKUP($A220,csapatok!$A:$BL,AF$271,FALSE))-6),'csapat-ranglista'!$A:$CC,AF$272,FALSE)/8,VLOOKUP(VLOOKUP($A220,csapatok!$A:$BL,AF$271,FALSE),'csapat-ranglista'!$A:$CC,AF$272,FALSE)/4),0)</f>
        <v>0</v>
      </c>
      <c r="AG220" s="226">
        <f>IFERROR(IF(RIGHT(VLOOKUP($A220,csapatok!$A:$BL,AG$271,FALSE),5)="Csere",VLOOKUP(LEFT(VLOOKUP($A220,csapatok!$A:$BL,AG$271,FALSE),LEN(VLOOKUP($A220,csapatok!$A:$BL,AG$271,FALSE))-6),'csapat-ranglista'!$A:$CC,AG$272,FALSE)/8,VLOOKUP(VLOOKUP($A220,csapatok!$A:$BL,AG$271,FALSE),'csapat-ranglista'!$A:$CC,AG$272,FALSE)/4),0)</f>
        <v>0</v>
      </c>
      <c r="AH220" s="226">
        <f>IFERROR(IF(RIGHT(VLOOKUP($A220,csapatok!$A:$BL,AH$271,FALSE),5)="Csere",VLOOKUP(LEFT(VLOOKUP($A220,csapatok!$A:$BL,AH$271,FALSE),LEN(VLOOKUP($A220,csapatok!$A:$BL,AH$271,FALSE))-6),'csapat-ranglista'!$A:$CC,AH$272,FALSE)/8,VLOOKUP(VLOOKUP($A220,csapatok!$A:$BL,AH$271,FALSE),'csapat-ranglista'!$A:$CC,AH$272,FALSE)/4),0)</f>
        <v>0</v>
      </c>
      <c r="AI220" s="226">
        <f>IFERROR(IF(RIGHT(VLOOKUP($A220,csapatok!$A:$BL,AI$271,FALSE),5)="Csere",VLOOKUP(LEFT(VLOOKUP($A220,csapatok!$A:$BL,AI$271,FALSE),LEN(VLOOKUP($A220,csapatok!$A:$BL,AI$271,FALSE))-6),'csapat-ranglista'!$A:$CC,AI$272,FALSE)/8,VLOOKUP(VLOOKUP($A220,csapatok!$A:$BL,AI$271,FALSE),'csapat-ranglista'!$A:$CC,AI$272,FALSE)/4),0)</f>
        <v>0</v>
      </c>
      <c r="AJ220" s="226">
        <f>IFERROR(IF(RIGHT(VLOOKUP($A220,csapatok!$A:$BL,AJ$271,FALSE),5)="Csere",VLOOKUP(LEFT(VLOOKUP($A220,csapatok!$A:$BL,AJ$271,FALSE),LEN(VLOOKUP($A220,csapatok!$A:$BL,AJ$271,FALSE))-6),'csapat-ranglista'!$A:$CC,AJ$272,FALSE)/8,VLOOKUP(VLOOKUP($A220,csapatok!$A:$BL,AJ$271,FALSE),'csapat-ranglista'!$A:$CC,AJ$272,FALSE)/2),0)</f>
        <v>0</v>
      </c>
      <c r="AK220" s="226">
        <f>IFERROR(IF(RIGHT(VLOOKUP($A220,csapatok!$A:$CN,AK$271,FALSE),5)="Csere",VLOOKUP(LEFT(VLOOKUP($A220,csapatok!$A:$CN,AK$271,FALSE),LEN(VLOOKUP($A220,csapatok!$A:$CN,AK$271,FALSE))-6),'csapat-ranglista'!$A:$CC,AK$272,FALSE)/8,VLOOKUP(VLOOKUP($A220,csapatok!$A:$CN,AK$271,FALSE),'csapat-ranglista'!$A:$CC,AK$272,FALSE)/4),0)</f>
        <v>0</v>
      </c>
      <c r="AL220" s="226">
        <f>IFERROR(IF(RIGHT(VLOOKUP($A220,csapatok!$A:$CN,AL$271,FALSE),5)="Csere",VLOOKUP(LEFT(VLOOKUP($A220,csapatok!$A:$CN,AL$271,FALSE),LEN(VLOOKUP($A220,csapatok!$A:$CN,AL$271,FALSE))-6),'csapat-ranglista'!$A:$CC,AL$272,FALSE)/8,VLOOKUP(VLOOKUP($A220,csapatok!$A:$CN,AL$271,FALSE),'csapat-ranglista'!$A:$CC,AL$272,FALSE)/4),0)</f>
        <v>0</v>
      </c>
      <c r="AM220" s="226">
        <f>IFERROR(IF(RIGHT(VLOOKUP($A220,csapatok!$A:$CN,AM$271,FALSE),5)="Csere",VLOOKUP(LEFT(VLOOKUP($A220,csapatok!$A:$CN,AM$271,FALSE),LEN(VLOOKUP($A220,csapatok!$A:$CN,AM$271,FALSE))-6),'csapat-ranglista'!$A:$CC,AM$272,FALSE)/8,VLOOKUP(VLOOKUP($A220,csapatok!$A:$CN,AM$271,FALSE),'csapat-ranglista'!$A:$CC,AM$272,FALSE)/4),0)</f>
        <v>0</v>
      </c>
      <c r="AN220" s="226">
        <f>IFERROR(IF(RIGHT(VLOOKUP($A220,csapatok!$A:$CN,AN$271,FALSE),5)="Csere",VLOOKUP(LEFT(VLOOKUP($A220,csapatok!$A:$CN,AN$271,FALSE),LEN(VLOOKUP($A220,csapatok!$A:$CN,AN$271,FALSE))-6),'csapat-ranglista'!$A:$CC,AN$272,FALSE)/8,VLOOKUP(VLOOKUP($A220,csapatok!$A:$CN,AN$271,FALSE),'csapat-ranglista'!$A:$CC,AN$272,FALSE)/4),0)</f>
        <v>0</v>
      </c>
      <c r="AO220" s="226">
        <f>IFERROR(IF(RIGHT(VLOOKUP($A220,csapatok!$A:$CN,AO$271,FALSE),5)="Csere",VLOOKUP(LEFT(VLOOKUP($A220,csapatok!$A:$CN,AO$271,FALSE),LEN(VLOOKUP($A220,csapatok!$A:$CN,AO$271,FALSE))-6),'csapat-ranglista'!$A:$CC,AO$272,FALSE)/8,VLOOKUP(VLOOKUP($A220,csapatok!$A:$CN,AO$271,FALSE),'csapat-ranglista'!$A:$CC,AO$272,FALSE)/4),0)</f>
        <v>0</v>
      </c>
      <c r="AP220" s="226">
        <f>IFERROR(IF(RIGHT(VLOOKUP($A220,csapatok!$A:$CN,AP$271,FALSE),5)="Csere",VLOOKUP(LEFT(VLOOKUP($A220,csapatok!$A:$CN,AP$271,FALSE),LEN(VLOOKUP($A220,csapatok!$A:$CN,AP$271,FALSE))-6),'csapat-ranglista'!$A:$CC,AP$272,FALSE)/8,VLOOKUP(VLOOKUP($A220,csapatok!$A:$CN,AP$271,FALSE),'csapat-ranglista'!$A:$CC,AP$272,FALSE)/4),0)</f>
        <v>0</v>
      </c>
      <c r="AQ220" s="226">
        <f>IFERROR(IF(RIGHT(VLOOKUP($A220,csapatok!$A:$CN,AQ$271,FALSE),5)="Csere",VLOOKUP(LEFT(VLOOKUP($A220,csapatok!$A:$CN,AQ$271,FALSE),LEN(VLOOKUP($A220,csapatok!$A:$CN,AQ$271,FALSE))-6),'csapat-ranglista'!$A:$CC,AQ$272,FALSE)/8,VLOOKUP(VLOOKUP($A220,csapatok!$A:$CN,AQ$271,FALSE),'csapat-ranglista'!$A:$CC,AQ$272,FALSE)/4),0)</f>
        <v>0</v>
      </c>
      <c r="AR220" s="226">
        <f>IFERROR(IF(RIGHT(VLOOKUP($A220,csapatok!$A:$CN,AR$271,FALSE),5)="Csere",VLOOKUP(LEFT(VLOOKUP($A220,csapatok!$A:$CN,AR$271,FALSE),LEN(VLOOKUP($A220,csapatok!$A:$CN,AR$271,FALSE))-6),'csapat-ranglista'!$A:$CC,AR$272,FALSE)/8,VLOOKUP(VLOOKUP($A220,csapatok!$A:$CN,AR$271,FALSE),'csapat-ranglista'!$A:$CC,AR$272,FALSE)/4),0)</f>
        <v>0</v>
      </c>
      <c r="AS220" s="226">
        <f>IFERROR(IF(RIGHT(VLOOKUP($A220,csapatok!$A:$CN,AS$271,FALSE),5)="Csere",VLOOKUP(LEFT(VLOOKUP($A220,csapatok!$A:$CN,AS$271,FALSE),LEN(VLOOKUP($A220,csapatok!$A:$CN,AS$271,FALSE))-6),'csapat-ranglista'!$A:$CC,AS$272,FALSE)/8,VLOOKUP(VLOOKUP($A220,csapatok!$A:$CN,AS$271,FALSE),'csapat-ranglista'!$A:$CC,AS$272,FALSE)/4),0)</f>
        <v>0</v>
      </c>
      <c r="AT220" s="226">
        <f>IFERROR(IF(RIGHT(VLOOKUP($A220,csapatok!$A:$CN,AT$271,FALSE),5)="Csere",VLOOKUP(LEFT(VLOOKUP($A220,csapatok!$A:$CN,AT$271,FALSE),LEN(VLOOKUP($A220,csapatok!$A:$CN,AT$271,FALSE))-6),'csapat-ranglista'!$A:$CC,AT$272,FALSE)/8,VLOOKUP(VLOOKUP($A220,csapatok!$A:$CN,AT$271,FALSE),'csapat-ranglista'!$A:$CC,AT$272,FALSE)/4),0)</f>
        <v>0</v>
      </c>
      <c r="AU220" s="226">
        <f>IFERROR(IF(RIGHT(VLOOKUP($A220,csapatok!$A:$CN,AU$271,FALSE),5)="Csere",VLOOKUP(LEFT(VLOOKUP($A220,csapatok!$A:$CN,AU$271,FALSE),LEN(VLOOKUP($A220,csapatok!$A:$CN,AU$271,FALSE))-6),'csapat-ranglista'!$A:$CC,AU$272,FALSE)/8,VLOOKUP(VLOOKUP($A220,csapatok!$A:$CN,AU$271,FALSE),'csapat-ranglista'!$A:$CC,AU$272,FALSE)/4),0)</f>
        <v>0</v>
      </c>
      <c r="AV220" s="226">
        <f>IFERROR(IF(RIGHT(VLOOKUP($A220,csapatok!$A:$CN,AV$271,FALSE),5)="Csere",VLOOKUP(LEFT(VLOOKUP($A220,csapatok!$A:$CN,AV$271,FALSE),LEN(VLOOKUP($A220,csapatok!$A:$CN,AV$271,FALSE))-6),'csapat-ranglista'!$A:$CC,AV$272,FALSE)/8,VLOOKUP(VLOOKUP($A220,csapatok!$A:$CN,AV$271,FALSE),'csapat-ranglista'!$A:$CC,AV$272,FALSE)/4),0)</f>
        <v>0</v>
      </c>
      <c r="AW220" s="226">
        <f>IFERROR(IF(RIGHT(VLOOKUP($A220,csapatok!$A:$CN,AW$271,FALSE),5)="Csere",VLOOKUP(LEFT(VLOOKUP($A220,csapatok!$A:$CN,AW$271,FALSE),LEN(VLOOKUP($A220,csapatok!$A:$CN,AW$271,FALSE))-6),'csapat-ranglista'!$A:$CC,AW$272,FALSE)/8,VLOOKUP(VLOOKUP($A220,csapatok!$A:$CN,AW$271,FALSE),'csapat-ranglista'!$A:$CC,AW$272,FALSE)/4),0)</f>
        <v>0</v>
      </c>
      <c r="AX220" s="226">
        <f>IFERROR(IF(RIGHT(VLOOKUP($A220,csapatok!$A:$CN,AX$271,FALSE),5)="Csere",VLOOKUP(LEFT(VLOOKUP($A220,csapatok!$A:$CN,AX$271,FALSE),LEN(VLOOKUP($A220,csapatok!$A:$CN,AX$271,FALSE))-6),'csapat-ranglista'!$A:$CC,AX$272,FALSE)/8,VLOOKUP(VLOOKUP($A220,csapatok!$A:$CN,AX$271,FALSE),'csapat-ranglista'!$A:$CC,AX$272,FALSE)/4),0)</f>
        <v>0</v>
      </c>
      <c r="AY220" s="226">
        <f>IFERROR(IF(RIGHT(VLOOKUP($A220,csapatok!$A:$GR,AY$271,FALSE),5)="Csere",VLOOKUP(LEFT(VLOOKUP($A220,csapatok!$A:$GR,AY$271,FALSE),LEN(VLOOKUP($A220,csapatok!$A:$GR,AY$271,FALSE))-6),'csapat-ranglista'!$A:$CC,AY$272,FALSE)/8,VLOOKUP(VLOOKUP($A220,csapatok!$A:$GR,AY$271,FALSE),'csapat-ranglista'!$A:$CC,AY$272,FALSE)/4),0)</f>
        <v>0</v>
      </c>
      <c r="AZ220" s="226">
        <f>IFERROR(IF(RIGHT(VLOOKUP($A220,csapatok!$A:$GR,AZ$271,FALSE),5)="Csere",VLOOKUP(LEFT(VLOOKUP($A220,csapatok!$A:$GR,AZ$271,FALSE),LEN(VLOOKUP($A220,csapatok!$A:$GR,AZ$271,FALSE))-6),'csapat-ranglista'!$A:$CC,AZ$272,FALSE)/8,VLOOKUP(VLOOKUP($A220,csapatok!$A:$GR,AZ$271,FALSE),'csapat-ranglista'!$A:$CC,AZ$272,FALSE)/4),0)</f>
        <v>0</v>
      </c>
      <c r="BA220" s="226">
        <f>IFERROR(IF(RIGHT(VLOOKUP($A220,csapatok!$A:$GR,BA$271,FALSE),5)="Csere",VLOOKUP(LEFT(VLOOKUP($A220,csapatok!$A:$GR,BA$271,FALSE),LEN(VLOOKUP($A220,csapatok!$A:$GR,BA$271,FALSE))-6),'csapat-ranglista'!$A:$CC,BA$272,FALSE)/8,VLOOKUP(VLOOKUP($A220,csapatok!$A:$GR,BA$271,FALSE),'csapat-ranglista'!$A:$CC,BA$272,FALSE)/4),0)</f>
        <v>0</v>
      </c>
      <c r="BB220" s="226">
        <f>IFERROR(IF(RIGHT(VLOOKUP($A220,csapatok!$A:$GR,BB$271,FALSE),5)="Csere",VLOOKUP(LEFT(VLOOKUP($A220,csapatok!$A:$GR,BB$271,FALSE),LEN(VLOOKUP($A220,csapatok!$A:$GR,BB$271,FALSE))-6),'csapat-ranglista'!$A:$CC,BB$272,FALSE)/8,VLOOKUP(VLOOKUP($A220,csapatok!$A:$GR,BB$271,FALSE),'csapat-ranglista'!$A:$CC,BB$272,FALSE)/4),0)</f>
        <v>0</v>
      </c>
      <c r="BC220" s="227">
        <f>versenyek!$ES$11*IFERROR(VLOOKUP(VLOOKUP($A220,versenyek!ER:ET,3,FALSE),szabalyok!$A$16:$B$23,2,FALSE)/4,0)</f>
        <v>0</v>
      </c>
      <c r="BD220" s="227">
        <f>versenyek!$EV$11*IFERROR(VLOOKUP(VLOOKUP($A220,versenyek!EU:EW,3,FALSE),szabalyok!$A$16:$B$23,2,FALSE)/4,0)</f>
        <v>0</v>
      </c>
      <c r="BE220" s="226">
        <f>IFERROR(IF(RIGHT(VLOOKUP($A220,csapatok!$A:$GR,BE$271,FALSE),5)="Csere",VLOOKUP(LEFT(VLOOKUP($A220,csapatok!$A:$GR,BE$271,FALSE),LEN(VLOOKUP($A220,csapatok!$A:$GR,BE$271,FALSE))-6),'csapat-ranglista'!$A:$CC,BE$272,FALSE)/8,VLOOKUP(VLOOKUP($A220,csapatok!$A:$GR,BE$271,FALSE),'csapat-ranglista'!$A:$CC,BE$272,FALSE)/4),0)</f>
        <v>0</v>
      </c>
      <c r="BF220" s="226">
        <f>IFERROR(IF(RIGHT(VLOOKUP($A220,csapatok!$A:$GR,BF$271,FALSE),5)="Csere",VLOOKUP(LEFT(VLOOKUP($A220,csapatok!$A:$GR,BF$271,FALSE),LEN(VLOOKUP($A220,csapatok!$A:$GR,BF$271,FALSE))-6),'csapat-ranglista'!$A:$CC,BF$272,FALSE)/8,VLOOKUP(VLOOKUP($A220,csapatok!$A:$GR,BF$271,FALSE),'csapat-ranglista'!$A:$CC,BF$272,FALSE)/4),0)</f>
        <v>0</v>
      </c>
      <c r="BG220" s="226">
        <f>IFERROR(IF(RIGHT(VLOOKUP($A220,csapatok!$A:$GR,BG$271,FALSE),5)="Csere",VLOOKUP(LEFT(VLOOKUP($A220,csapatok!$A:$GR,BG$271,FALSE),LEN(VLOOKUP($A220,csapatok!$A:$GR,BG$271,FALSE))-6),'csapat-ranglista'!$A:$CC,BG$272,FALSE)/8,VLOOKUP(VLOOKUP($A220,csapatok!$A:$GR,BG$271,FALSE),'csapat-ranglista'!$A:$CC,BG$272,FALSE)/4),0)</f>
        <v>0</v>
      </c>
      <c r="BH220" s="226">
        <f>IFERROR(IF(RIGHT(VLOOKUP($A220,csapatok!$A:$GR,BH$271,FALSE),5)="Csere",VLOOKUP(LEFT(VLOOKUP($A220,csapatok!$A:$GR,BH$271,FALSE),LEN(VLOOKUP($A220,csapatok!$A:$GR,BH$271,FALSE))-6),'csapat-ranglista'!$A:$CC,BH$272,FALSE)/8,VLOOKUP(VLOOKUP($A220,csapatok!$A:$GR,BH$271,FALSE),'csapat-ranglista'!$A:$CC,BH$272,FALSE)/4),0)</f>
        <v>0</v>
      </c>
      <c r="BI220" s="226">
        <f>IFERROR(IF(RIGHT(VLOOKUP($A220,csapatok!$A:$GR,BI$271,FALSE),5)="Csere",VLOOKUP(LEFT(VLOOKUP($A220,csapatok!$A:$GR,BI$271,FALSE),LEN(VLOOKUP($A220,csapatok!$A:$GR,BI$271,FALSE))-6),'csapat-ranglista'!$A:$CC,BI$272,FALSE)/8,VLOOKUP(VLOOKUP($A220,csapatok!$A:$GR,BI$271,FALSE),'csapat-ranglista'!$A:$CC,BI$272,FALSE)/4),0)</f>
        <v>0</v>
      </c>
      <c r="BJ220" s="226">
        <f>IFERROR(IF(RIGHT(VLOOKUP($A220,csapatok!$A:$GR,BJ$271,FALSE),5)="Csere",VLOOKUP(LEFT(VLOOKUP($A220,csapatok!$A:$GR,BJ$271,FALSE),LEN(VLOOKUP($A220,csapatok!$A:$GR,BJ$271,FALSE))-6),'csapat-ranglista'!$A:$CC,BJ$272,FALSE)/8,VLOOKUP(VLOOKUP($A220,csapatok!$A:$GR,BJ$271,FALSE),'csapat-ranglista'!$A:$CC,BJ$272,FALSE)/4),0)</f>
        <v>0</v>
      </c>
      <c r="BK220" s="226">
        <f>IFERROR(IF(RIGHT(VLOOKUP($A220,csapatok!$A:$GR,BK$271,FALSE),5)="Csere",VLOOKUP(LEFT(VLOOKUP($A220,csapatok!$A:$GR,BK$271,FALSE),LEN(VLOOKUP($A220,csapatok!$A:$GR,BK$271,FALSE))-6),'csapat-ranglista'!$A:$CC,BK$272,FALSE)/8,VLOOKUP(VLOOKUP($A220,csapatok!$A:$GR,BK$271,FALSE),'csapat-ranglista'!$A:$CC,BK$272,FALSE)/4),0)</f>
        <v>0</v>
      </c>
      <c r="BL220" s="226">
        <f>IFERROR(IF(RIGHT(VLOOKUP($A220,csapatok!$A:$GR,BL$271,FALSE),5)="Csere",VLOOKUP(LEFT(VLOOKUP($A220,csapatok!$A:$GR,BL$271,FALSE),LEN(VLOOKUP($A220,csapatok!$A:$GR,BL$271,FALSE))-6),'csapat-ranglista'!$A:$CC,BL$272,FALSE)/8,VLOOKUP(VLOOKUP($A220,csapatok!$A:$GR,BL$271,FALSE),'csapat-ranglista'!$A:$CC,BL$272,FALSE)/4),0)</f>
        <v>0</v>
      </c>
      <c r="BM220" s="226">
        <f>IFERROR(IF(RIGHT(VLOOKUP($A220,csapatok!$A:$GR,BM$271,FALSE),5)="Csere",VLOOKUP(LEFT(VLOOKUP($A220,csapatok!$A:$GR,BM$271,FALSE),LEN(VLOOKUP($A220,csapatok!$A:$GR,BM$271,FALSE))-6),'csapat-ranglista'!$A:$CC,BM$272,FALSE)/8,VLOOKUP(VLOOKUP($A220,csapatok!$A:$GR,BM$271,FALSE),'csapat-ranglista'!$A:$CC,BM$272,FALSE)/4),0)</f>
        <v>0</v>
      </c>
      <c r="BN220" s="226">
        <f>IFERROR(IF(RIGHT(VLOOKUP($A220,csapatok!$A:$GR,BN$271,FALSE),5)="Csere",VLOOKUP(LEFT(VLOOKUP($A220,csapatok!$A:$GR,BN$271,FALSE),LEN(VLOOKUP($A220,csapatok!$A:$GR,BN$271,FALSE))-6),'csapat-ranglista'!$A:$CC,BN$272,FALSE)/8,VLOOKUP(VLOOKUP($A220,csapatok!$A:$GR,BN$271,FALSE),'csapat-ranglista'!$A:$CC,BN$272,FALSE)/4),0)</f>
        <v>0</v>
      </c>
      <c r="BO220" s="226">
        <f>IFERROR(IF(RIGHT(VLOOKUP($A220,csapatok!$A:$GR,BO$271,FALSE),5)="Csere",VLOOKUP(LEFT(VLOOKUP($A220,csapatok!$A:$GR,BO$271,FALSE),LEN(VLOOKUP($A220,csapatok!$A:$GR,BO$271,FALSE))-6),'csapat-ranglista'!$A:$CC,BO$272,FALSE)/8,VLOOKUP(VLOOKUP($A220,csapatok!$A:$GR,BO$271,FALSE),'csapat-ranglista'!$A:$CC,BO$272,FALSE)/4),0)</f>
        <v>0</v>
      </c>
      <c r="BP220" s="226">
        <f>IFERROR(IF(RIGHT(VLOOKUP($A220,csapatok!$A:$GR,BP$271,FALSE),5)="Csere",VLOOKUP(LEFT(VLOOKUP($A220,csapatok!$A:$GR,BP$271,FALSE),LEN(VLOOKUP($A220,csapatok!$A:$GR,BP$271,FALSE))-6),'csapat-ranglista'!$A:$CC,BP$272,FALSE)/8,VLOOKUP(VLOOKUP($A220,csapatok!$A:$GR,BP$271,FALSE),'csapat-ranglista'!$A:$CC,BP$272,FALSE)/4),0)</f>
        <v>0</v>
      </c>
      <c r="BQ220" s="226">
        <f>IFERROR(IF(RIGHT(VLOOKUP($A220,csapatok!$A:$GR,BQ$271,FALSE),5)="Csere",VLOOKUP(LEFT(VLOOKUP($A220,csapatok!$A:$GR,BQ$271,FALSE),LEN(VLOOKUP($A220,csapatok!$A:$GR,BQ$271,FALSE))-6),'csapat-ranglista'!$A:$CC,BQ$272,FALSE)/8,VLOOKUP(VLOOKUP($A220,csapatok!$A:$GR,BQ$271,FALSE),'csapat-ranglista'!$A:$CC,BQ$272,FALSE)/4),0)</f>
        <v>0</v>
      </c>
      <c r="BR220" s="226">
        <f>IFERROR(IF(RIGHT(VLOOKUP($A220,csapatok!$A:$GR,BR$271,FALSE),5)="Csere",VLOOKUP(LEFT(VLOOKUP($A220,csapatok!$A:$GR,BR$271,FALSE),LEN(VLOOKUP($A220,csapatok!$A:$GR,BR$271,FALSE))-6),'csapat-ranglista'!$A:$CC,BR$272,FALSE)/8,VLOOKUP(VLOOKUP($A220,csapatok!$A:$GR,BR$271,FALSE),'csapat-ranglista'!$A:$CC,BR$272,FALSE)/4),0)</f>
        <v>0</v>
      </c>
      <c r="BS220" s="226">
        <f>IFERROR(IF(RIGHT(VLOOKUP($A220,csapatok!$A:$GR,BS$271,FALSE),5)="Csere",VLOOKUP(LEFT(VLOOKUP($A220,csapatok!$A:$GR,BS$271,FALSE),LEN(VLOOKUP($A220,csapatok!$A:$GR,BS$271,FALSE))-6),'csapat-ranglista'!$A:$CC,BS$272,FALSE)/8,VLOOKUP(VLOOKUP($A220,csapatok!$A:$GR,BS$271,FALSE),'csapat-ranglista'!$A:$CC,BS$272,FALSE)/4),0)</f>
        <v>0</v>
      </c>
      <c r="BT220" s="226">
        <f>IFERROR(IF(RIGHT(VLOOKUP($A220,csapatok!$A:$GR,BT$271,FALSE),5)="Csere",VLOOKUP(LEFT(VLOOKUP($A220,csapatok!$A:$GR,BT$271,FALSE),LEN(VLOOKUP($A220,csapatok!$A:$GR,BT$271,FALSE))-6),'csapat-ranglista'!$A:$CC,BT$272,FALSE)/8,VLOOKUP(VLOOKUP($A220,csapatok!$A:$GR,BT$271,FALSE),'csapat-ranglista'!$A:$CC,BT$272,FALSE)/4),0)</f>
        <v>0</v>
      </c>
      <c r="BU220" s="226">
        <f>IFERROR(IF(RIGHT(VLOOKUP($A220,csapatok!$A:$GR,BU$271,FALSE),5)="Csere",VLOOKUP(LEFT(VLOOKUP($A220,csapatok!$A:$GR,BU$271,FALSE),LEN(VLOOKUP($A220,csapatok!$A:$GR,BU$271,FALSE))-6),'csapat-ranglista'!$A:$CC,BU$272,FALSE)/8,VLOOKUP(VLOOKUP($A220,csapatok!$A:$GR,BU$271,FALSE),'csapat-ranglista'!$A:$CC,BU$272,FALSE)/4),0)</f>
        <v>0</v>
      </c>
      <c r="BV220" s="226">
        <f>IFERROR(IF(RIGHT(VLOOKUP($A220,csapatok!$A:$GR,BV$271,FALSE),5)="Csere",VLOOKUP(LEFT(VLOOKUP($A220,csapatok!$A:$GR,BV$271,FALSE),LEN(VLOOKUP($A220,csapatok!$A:$GR,BV$271,FALSE))-6),'csapat-ranglista'!$A:$CC,BV$272,FALSE)/8,VLOOKUP(VLOOKUP($A220,csapatok!$A:$GR,BV$271,FALSE),'csapat-ranglista'!$A:$CC,BV$272,FALSE)/4),0)</f>
        <v>0</v>
      </c>
      <c r="BW220" s="226">
        <f>IFERROR(IF(RIGHT(VLOOKUP($A220,csapatok!$A:$GR,BW$271,FALSE),5)="Csere",VLOOKUP(LEFT(VLOOKUP($A220,csapatok!$A:$GR,BW$271,FALSE),LEN(VLOOKUP($A220,csapatok!$A:$GR,BW$271,FALSE))-6),'csapat-ranglista'!$A:$CC,BW$272,FALSE)/8,VLOOKUP(VLOOKUP($A220,csapatok!$A:$GR,BW$271,FALSE),'csapat-ranglista'!$A:$CC,BW$272,FALSE)/4),0)</f>
        <v>0</v>
      </c>
      <c r="BX220" s="226">
        <f>IFERROR(IF(RIGHT(VLOOKUP($A220,csapatok!$A:$GR,BX$271,FALSE),5)="Csere",VLOOKUP(LEFT(VLOOKUP($A220,csapatok!$A:$GR,BX$271,FALSE),LEN(VLOOKUP($A220,csapatok!$A:$GR,BX$271,FALSE))-6),'csapat-ranglista'!$A:$CC,BX$272,FALSE)/8,VLOOKUP(VLOOKUP($A220,csapatok!$A:$GR,BX$271,FALSE),'csapat-ranglista'!$A:$CC,BX$272,FALSE)/4),0)</f>
        <v>0</v>
      </c>
      <c r="BY220" s="226">
        <f>IFERROR(IF(RIGHT(VLOOKUP($A220,csapatok!$A:$GR,BY$271,FALSE),5)="Csere",VLOOKUP(LEFT(VLOOKUP($A220,csapatok!$A:$GR,BY$271,FALSE),LEN(VLOOKUP($A220,csapatok!$A:$GR,BY$271,FALSE))-6),'csapat-ranglista'!$A:$CC,BY$272,FALSE)/8,VLOOKUP(VLOOKUP($A220,csapatok!$A:$GR,BY$271,FALSE),'csapat-ranglista'!$A:$CC,BY$272,FALSE)/4),0)</f>
        <v>0</v>
      </c>
      <c r="BZ220" s="226">
        <f>IFERROR(IF(RIGHT(VLOOKUP($A220,csapatok!$A:$GR,BZ$271,FALSE),5)="Csere",VLOOKUP(LEFT(VLOOKUP($A220,csapatok!$A:$GR,BZ$271,FALSE),LEN(VLOOKUP($A220,csapatok!$A:$GR,BZ$271,FALSE))-6),'csapat-ranglista'!$A:$CC,BZ$272,FALSE)/8,VLOOKUP(VLOOKUP($A220,csapatok!$A:$GR,BZ$271,FALSE),'csapat-ranglista'!$A:$CC,BZ$272,FALSE)/4),0)</f>
        <v>0</v>
      </c>
      <c r="CA220" s="226">
        <f>IFERROR(IF(RIGHT(VLOOKUP($A220,csapatok!$A:$GR,CA$271,FALSE),5)="Csere",VLOOKUP(LEFT(VLOOKUP($A220,csapatok!$A:$GR,CA$271,FALSE),LEN(VLOOKUP($A220,csapatok!$A:$GR,CA$271,FALSE))-6),'csapat-ranglista'!$A:$CC,CA$272,FALSE)/8,VLOOKUP(VLOOKUP($A220,csapatok!$A:$GR,CA$271,FALSE),'csapat-ranglista'!$A:$CC,CA$272,FALSE)/4),0)</f>
        <v>0</v>
      </c>
      <c r="CB220" s="226">
        <f>IFERROR(IF(RIGHT(VLOOKUP($A220,csapatok!$A:$GR,CB$271,FALSE),5)="Csere",VLOOKUP(LEFT(VLOOKUP($A220,csapatok!$A:$GR,CB$271,FALSE),LEN(VLOOKUP($A220,csapatok!$A:$GR,CB$271,FALSE))-6),'csapat-ranglista'!$A:$CC,CB$272,FALSE)/8,VLOOKUP(VLOOKUP($A220,csapatok!$A:$GR,CB$271,FALSE),'csapat-ranglista'!$A:$CC,CB$272,FALSE)/4),0)</f>
        <v>0</v>
      </c>
      <c r="CC220" s="226">
        <f>IFERROR(IF(RIGHT(VLOOKUP($A220,csapatok!$A:$GR,CC$271,FALSE),5)="Csere",VLOOKUP(LEFT(VLOOKUP($A220,csapatok!$A:$GR,CC$271,FALSE),LEN(VLOOKUP($A220,csapatok!$A:$GR,CC$271,FALSE))-6),'csapat-ranglista'!$A:$CC,CC$272,FALSE)/8,VLOOKUP(VLOOKUP($A220,csapatok!$A:$GR,CC$271,FALSE),'csapat-ranglista'!$A:$CC,CC$272,FALSE)/4),0)</f>
        <v>0</v>
      </c>
      <c r="CD220" s="226">
        <f>IFERROR(IF(RIGHT(VLOOKUP($A220,csapatok!$A:$GR,CD$271,FALSE),5)="Csere",VLOOKUP(LEFT(VLOOKUP($A220,csapatok!$A:$GR,CD$271,FALSE),LEN(VLOOKUP($A220,csapatok!$A:$GR,CD$271,FALSE))-6),'csapat-ranglista'!$A:$CC,CD$272,FALSE)/8,VLOOKUP(VLOOKUP($A220,csapatok!$A:$GR,CD$271,FALSE),'csapat-ranglista'!$A:$CC,CD$272,FALSE)/4),0)</f>
        <v>0</v>
      </c>
      <c r="CE220" s="226">
        <f>IFERROR(IF(RIGHT(VLOOKUP($A220,csapatok!$A:$GR,CE$271,FALSE),5)="Csere",VLOOKUP(LEFT(VLOOKUP($A220,csapatok!$A:$GR,CE$271,FALSE),LEN(VLOOKUP($A220,csapatok!$A:$GR,CE$271,FALSE))-6),'csapat-ranglista'!$A:$CC,CE$272,FALSE)/8,VLOOKUP(VLOOKUP($A220,csapatok!$A:$GR,CE$271,FALSE),'csapat-ranglista'!$A:$CC,CE$272,FALSE)/4),0)</f>
        <v>0</v>
      </c>
      <c r="CF220" s="226">
        <f>IFERROR(IF(RIGHT(VLOOKUP($A220,csapatok!$A:$GR,CF$271,FALSE),5)="Csere",VLOOKUP(LEFT(VLOOKUP($A220,csapatok!$A:$GR,CF$271,FALSE),LEN(VLOOKUP($A220,csapatok!$A:$GR,CF$271,FALSE))-6),'csapat-ranglista'!$A:$CC,CF$272,FALSE)/8,VLOOKUP(VLOOKUP($A220,csapatok!$A:$GR,CF$271,FALSE),'csapat-ranglista'!$A:$CC,CF$272,FALSE)/4),0)</f>
        <v>0</v>
      </c>
      <c r="CG220" s="226">
        <f>IFERROR(IF(RIGHT(VLOOKUP($A220,csapatok!$A:$GR,CG$271,FALSE),5)="Csere",VLOOKUP(LEFT(VLOOKUP($A220,csapatok!$A:$GR,CG$271,FALSE),LEN(VLOOKUP($A220,csapatok!$A:$GR,CG$271,FALSE))-6),'csapat-ranglista'!$A:$CC,CG$272,FALSE)/8,VLOOKUP(VLOOKUP($A220,csapatok!$A:$GR,CG$271,FALSE),'csapat-ranglista'!$A:$CC,CG$272,FALSE)/4),0)</f>
        <v>0</v>
      </c>
      <c r="CH220" s="226">
        <f>IFERROR(IF(RIGHT(VLOOKUP($A220,csapatok!$A:$GR,CH$271,FALSE),5)="Csere",VLOOKUP(LEFT(VLOOKUP($A220,csapatok!$A:$GR,CH$271,FALSE),LEN(VLOOKUP($A220,csapatok!$A:$GR,CH$271,FALSE))-6),'csapat-ranglista'!$A:$CC,CH$272,FALSE)/8,VLOOKUP(VLOOKUP($A220,csapatok!$A:$GR,CH$271,FALSE),'csapat-ranglista'!$A:$CC,CH$272,FALSE)/4),0)</f>
        <v>0</v>
      </c>
      <c r="CI220" s="226">
        <f>IFERROR(IF(RIGHT(VLOOKUP($A220,csapatok!$A:$GR,CI$271,FALSE),5)="Csere",VLOOKUP(LEFT(VLOOKUP($A220,csapatok!$A:$GR,CI$271,FALSE),LEN(VLOOKUP($A220,csapatok!$A:$GR,CI$271,FALSE))-6),'csapat-ranglista'!$A:$CC,CI$272,FALSE)/8,VLOOKUP(VLOOKUP($A220,csapatok!$A:$GR,CI$271,FALSE),'csapat-ranglista'!$A:$CC,CI$272,FALSE)/4),0)</f>
        <v>0</v>
      </c>
      <c r="CJ220" s="227">
        <f>versenyek!$IQ$11*IFERROR(VLOOKUP(VLOOKUP($A220,versenyek!IP:IR,3,FALSE),szabalyok!$A$16:$B$23,2,FALSE)/4,0)</f>
        <v>0</v>
      </c>
      <c r="CK220" s="227">
        <f>versenyek!$IT$11*IFERROR(VLOOKUP(VLOOKUP($A220,versenyek!IS:IU,3,FALSE),szabalyok!$A$16:$B$23,2,FALSE)/4,0)</f>
        <v>0</v>
      </c>
      <c r="CL220" s="226"/>
      <c r="CM220" s="250">
        <f t="shared" si="9"/>
        <v>0</v>
      </c>
    </row>
    <row r="221" spans="1:91">
      <c r="A221" s="204" t="s">
        <v>731</v>
      </c>
      <c r="B221" s="133">
        <v>33110</v>
      </c>
      <c r="C221" s="133" t="str">
        <f t="shared" si="10"/>
        <v>ifi</v>
      </c>
      <c r="D221" s="32" t="s">
        <v>9</v>
      </c>
      <c r="E221" s="47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>
        <f>IFERROR(IF(RIGHT(VLOOKUP($A221,csapatok!$A:$BL,X$271,FALSE),5)="Csere",VLOOKUP(LEFT(VLOOKUP($A221,csapatok!$A:$BL,X$271,FALSE),LEN(VLOOKUP($A221,csapatok!$A:$BL,X$271,FALSE))-6),'csapat-ranglista'!$A:$CC,X$272,FALSE)/8,VLOOKUP(VLOOKUP($A221,csapatok!$A:$BL,X$271,FALSE),'csapat-ranglista'!$A:$CC,X$272,FALSE)/4),0)</f>
        <v>0</v>
      </c>
      <c r="Y221" s="32">
        <f>IFERROR(IF(RIGHT(VLOOKUP($A221,csapatok!$A:$BL,Y$271,FALSE),5)="Csere",VLOOKUP(LEFT(VLOOKUP($A221,csapatok!$A:$BL,Y$271,FALSE),LEN(VLOOKUP($A221,csapatok!$A:$BL,Y$271,FALSE))-6),'csapat-ranglista'!$A:$CC,Y$272,FALSE)/8,VLOOKUP(VLOOKUP($A221,csapatok!$A:$BL,Y$271,FALSE),'csapat-ranglista'!$A:$CC,Y$272,FALSE)/4),0)</f>
        <v>0</v>
      </c>
      <c r="Z221" s="32">
        <f>IFERROR(IF(RIGHT(VLOOKUP($A221,csapatok!$A:$BL,Z$271,FALSE),5)="Csere",VLOOKUP(LEFT(VLOOKUP($A221,csapatok!$A:$BL,Z$271,FALSE),LEN(VLOOKUP($A221,csapatok!$A:$BL,Z$271,FALSE))-6),'csapat-ranglista'!$A:$CC,Z$272,FALSE)/8,VLOOKUP(VLOOKUP($A221,csapatok!$A:$BL,Z$271,FALSE),'csapat-ranglista'!$A:$CC,Z$272,FALSE)/4),0)</f>
        <v>0</v>
      </c>
      <c r="AA221" s="32">
        <f>IFERROR(IF(RIGHT(VLOOKUP($A221,csapatok!$A:$BL,AA$271,FALSE),5)="Csere",VLOOKUP(LEFT(VLOOKUP($A221,csapatok!$A:$BL,AA$271,FALSE),LEN(VLOOKUP($A221,csapatok!$A:$BL,AA$271,FALSE))-6),'csapat-ranglista'!$A:$CC,AA$272,FALSE)/8,VLOOKUP(VLOOKUP($A221,csapatok!$A:$BL,AA$271,FALSE),'csapat-ranglista'!$A:$CC,AA$272,FALSE)/4),0)</f>
        <v>0</v>
      </c>
      <c r="AB221" s="226">
        <f>IFERROR(IF(RIGHT(VLOOKUP($A221,csapatok!$A:$BL,AB$271,FALSE),5)="Csere",VLOOKUP(LEFT(VLOOKUP($A221,csapatok!$A:$BL,AB$271,FALSE),LEN(VLOOKUP($A221,csapatok!$A:$BL,AB$271,FALSE))-6),'csapat-ranglista'!$A:$CC,AB$272,FALSE)/8,VLOOKUP(VLOOKUP($A221,csapatok!$A:$BL,AB$271,FALSE),'csapat-ranglista'!$A:$CC,AB$272,FALSE)/4),0)</f>
        <v>0</v>
      </c>
      <c r="AC221" s="226">
        <f>IFERROR(IF(RIGHT(VLOOKUP($A221,csapatok!$A:$BL,AC$271,FALSE),5)="Csere",VLOOKUP(LEFT(VLOOKUP($A221,csapatok!$A:$BL,AC$271,FALSE),LEN(VLOOKUP($A221,csapatok!$A:$BL,AC$271,FALSE))-6),'csapat-ranglista'!$A:$CC,AC$272,FALSE)/8,VLOOKUP(VLOOKUP($A221,csapatok!$A:$BL,AC$271,FALSE),'csapat-ranglista'!$A:$CC,AC$272,FALSE)/4),0)</f>
        <v>0</v>
      </c>
      <c r="AD221" s="226">
        <f>IFERROR(IF(RIGHT(VLOOKUP($A221,csapatok!$A:$BL,AD$271,FALSE),5)="Csere",VLOOKUP(LEFT(VLOOKUP($A221,csapatok!$A:$BL,AD$271,FALSE),LEN(VLOOKUP($A221,csapatok!$A:$BL,AD$271,FALSE))-6),'csapat-ranglista'!$A:$CC,AD$272,FALSE)/8,VLOOKUP(VLOOKUP($A221,csapatok!$A:$BL,AD$271,FALSE),'csapat-ranglista'!$A:$CC,AD$272,FALSE)/4),0)</f>
        <v>0</v>
      </c>
      <c r="AE221" s="226">
        <f>IFERROR(IF(RIGHT(VLOOKUP($A221,csapatok!$A:$BL,AE$271,FALSE),5)="Csere",VLOOKUP(LEFT(VLOOKUP($A221,csapatok!$A:$BL,AE$271,FALSE),LEN(VLOOKUP($A221,csapatok!$A:$BL,AE$271,FALSE))-6),'csapat-ranglista'!$A:$CC,AE$272,FALSE)/8,VLOOKUP(VLOOKUP($A221,csapatok!$A:$BL,AE$271,FALSE),'csapat-ranglista'!$A:$CC,AE$272,FALSE)/4),0)</f>
        <v>0</v>
      </c>
      <c r="AF221" s="226">
        <f>IFERROR(IF(RIGHT(VLOOKUP($A221,csapatok!$A:$BL,AF$271,FALSE),5)="Csere",VLOOKUP(LEFT(VLOOKUP($A221,csapatok!$A:$BL,AF$271,FALSE),LEN(VLOOKUP($A221,csapatok!$A:$BL,AF$271,FALSE))-6),'csapat-ranglista'!$A:$CC,AF$272,FALSE)/8,VLOOKUP(VLOOKUP($A221,csapatok!$A:$BL,AF$271,FALSE),'csapat-ranglista'!$A:$CC,AF$272,FALSE)/4),0)</f>
        <v>0</v>
      </c>
      <c r="AG221" s="226">
        <f>IFERROR(IF(RIGHT(VLOOKUP($A221,csapatok!$A:$BL,AG$271,FALSE),5)="Csere",VLOOKUP(LEFT(VLOOKUP($A221,csapatok!$A:$BL,AG$271,FALSE),LEN(VLOOKUP($A221,csapatok!$A:$BL,AG$271,FALSE))-6),'csapat-ranglista'!$A:$CC,AG$272,FALSE)/8,VLOOKUP(VLOOKUP($A221,csapatok!$A:$BL,AG$271,FALSE),'csapat-ranglista'!$A:$CC,AG$272,FALSE)/4),0)</f>
        <v>0</v>
      </c>
      <c r="AH221" s="226">
        <f>IFERROR(IF(RIGHT(VLOOKUP($A221,csapatok!$A:$BL,AH$271,FALSE),5)="Csere",VLOOKUP(LEFT(VLOOKUP($A221,csapatok!$A:$BL,AH$271,FALSE),LEN(VLOOKUP($A221,csapatok!$A:$BL,AH$271,FALSE))-6),'csapat-ranglista'!$A:$CC,AH$272,FALSE)/8,VLOOKUP(VLOOKUP($A221,csapatok!$A:$BL,AH$271,FALSE),'csapat-ranglista'!$A:$CC,AH$272,FALSE)/4),0)</f>
        <v>0</v>
      </c>
      <c r="AI221" s="226">
        <f>IFERROR(IF(RIGHT(VLOOKUP($A221,csapatok!$A:$BL,AI$271,FALSE),5)="Csere",VLOOKUP(LEFT(VLOOKUP($A221,csapatok!$A:$BL,AI$271,FALSE),LEN(VLOOKUP($A221,csapatok!$A:$BL,AI$271,FALSE))-6),'csapat-ranglista'!$A:$CC,AI$272,FALSE)/8,VLOOKUP(VLOOKUP($A221,csapatok!$A:$BL,AI$271,FALSE),'csapat-ranglista'!$A:$CC,AI$272,FALSE)/4),0)</f>
        <v>0</v>
      </c>
      <c r="AJ221" s="226">
        <f>IFERROR(IF(RIGHT(VLOOKUP($A221,csapatok!$A:$BL,AJ$271,FALSE),5)="Csere",VLOOKUP(LEFT(VLOOKUP($A221,csapatok!$A:$BL,AJ$271,FALSE),LEN(VLOOKUP($A221,csapatok!$A:$BL,AJ$271,FALSE))-6),'csapat-ranglista'!$A:$CC,AJ$272,FALSE)/8,VLOOKUP(VLOOKUP($A221,csapatok!$A:$BL,AJ$271,FALSE),'csapat-ranglista'!$A:$CC,AJ$272,FALSE)/2),0)</f>
        <v>0</v>
      </c>
      <c r="AK221" s="226">
        <f>IFERROR(IF(RIGHT(VLOOKUP($A221,csapatok!$A:$CN,AK$271,FALSE),5)="Csere",VLOOKUP(LEFT(VLOOKUP($A221,csapatok!$A:$CN,AK$271,FALSE),LEN(VLOOKUP($A221,csapatok!$A:$CN,AK$271,FALSE))-6),'csapat-ranglista'!$A:$CC,AK$272,FALSE)/8,VLOOKUP(VLOOKUP($A221,csapatok!$A:$CN,AK$271,FALSE),'csapat-ranglista'!$A:$CC,AK$272,FALSE)/4),0)</f>
        <v>0</v>
      </c>
      <c r="AL221" s="226">
        <f>IFERROR(IF(RIGHT(VLOOKUP($A221,csapatok!$A:$CN,AL$271,FALSE),5)="Csere",VLOOKUP(LEFT(VLOOKUP($A221,csapatok!$A:$CN,AL$271,FALSE),LEN(VLOOKUP($A221,csapatok!$A:$CN,AL$271,FALSE))-6),'csapat-ranglista'!$A:$CC,AL$272,FALSE)/8,VLOOKUP(VLOOKUP($A221,csapatok!$A:$CN,AL$271,FALSE),'csapat-ranglista'!$A:$CC,AL$272,FALSE)/4),0)</f>
        <v>0</v>
      </c>
      <c r="AM221" s="226">
        <f>IFERROR(IF(RIGHT(VLOOKUP($A221,csapatok!$A:$CN,AM$271,FALSE),5)="Csere",VLOOKUP(LEFT(VLOOKUP($A221,csapatok!$A:$CN,AM$271,FALSE),LEN(VLOOKUP($A221,csapatok!$A:$CN,AM$271,FALSE))-6),'csapat-ranglista'!$A:$CC,AM$272,FALSE)/8,VLOOKUP(VLOOKUP($A221,csapatok!$A:$CN,AM$271,FALSE),'csapat-ranglista'!$A:$CC,AM$272,FALSE)/4),0)</f>
        <v>0</v>
      </c>
      <c r="AN221" s="226">
        <f>IFERROR(IF(RIGHT(VLOOKUP($A221,csapatok!$A:$CN,AN$271,FALSE),5)="Csere",VLOOKUP(LEFT(VLOOKUP($A221,csapatok!$A:$CN,AN$271,FALSE),LEN(VLOOKUP($A221,csapatok!$A:$CN,AN$271,FALSE))-6),'csapat-ranglista'!$A:$CC,AN$272,FALSE)/8,VLOOKUP(VLOOKUP($A221,csapatok!$A:$CN,AN$271,FALSE),'csapat-ranglista'!$A:$CC,AN$272,FALSE)/4),0)</f>
        <v>0</v>
      </c>
      <c r="AO221" s="226">
        <f>IFERROR(IF(RIGHT(VLOOKUP($A221,csapatok!$A:$CN,AO$271,FALSE),5)="Csere",VLOOKUP(LEFT(VLOOKUP($A221,csapatok!$A:$CN,AO$271,FALSE),LEN(VLOOKUP($A221,csapatok!$A:$CN,AO$271,FALSE))-6),'csapat-ranglista'!$A:$CC,AO$272,FALSE)/8,VLOOKUP(VLOOKUP($A221,csapatok!$A:$CN,AO$271,FALSE),'csapat-ranglista'!$A:$CC,AO$272,FALSE)/4),0)</f>
        <v>0</v>
      </c>
      <c r="AP221" s="226">
        <f>IFERROR(IF(RIGHT(VLOOKUP($A221,csapatok!$A:$CN,AP$271,FALSE),5)="Csere",VLOOKUP(LEFT(VLOOKUP($A221,csapatok!$A:$CN,AP$271,FALSE),LEN(VLOOKUP($A221,csapatok!$A:$CN,AP$271,FALSE))-6),'csapat-ranglista'!$A:$CC,AP$272,FALSE)/8,VLOOKUP(VLOOKUP($A221,csapatok!$A:$CN,AP$271,FALSE),'csapat-ranglista'!$A:$CC,AP$272,FALSE)/4),0)</f>
        <v>0</v>
      </c>
      <c r="AQ221" s="226">
        <f>IFERROR(IF(RIGHT(VLOOKUP($A221,csapatok!$A:$CN,AQ$271,FALSE),5)="Csere",VLOOKUP(LEFT(VLOOKUP($A221,csapatok!$A:$CN,AQ$271,FALSE),LEN(VLOOKUP($A221,csapatok!$A:$CN,AQ$271,FALSE))-6),'csapat-ranglista'!$A:$CC,AQ$272,FALSE)/8,VLOOKUP(VLOOKUP($A221,csapatok!$A:$CN,AQ$271,FALSE),'csapat-ranglista'!$A:$CC,AQ$272,FALSE)/4),0)</f>
        <v>0</v>
      </c>
      <c r="AR221" s="226">
        <f>IFERROR(IF(RIGHT(VLOOKUP($A221,csapatok!$A:$CN,AR$271,FALSE),5)="Csere",VLOOKUP(LEFT(VLOOKUP($A221,csapatok!$A:$CN,AR$271,FALSE),LEN(VLOOKUP($A221,csapatok!$A:$CN,AR$271,FALSE))-6),'csapat-ranglista'!$A:$CC,AR$272,FALSE)/8,VLOOKUP(VLOOKUP($A221,csapatok!$A:$CN,AR$271,FALSE),'csapat-ranglista'!$A:$CC,AR$272,FALSE)/4),0)</f>
        <v>0</v>
      </c>
      <c r="AS221" s="226">
        <f>IFERROR(IF(RIGHT(VLOOKUP($A221,csapatok!$A:$CN,AS$271,FALSE),5)="Csere",VLOOKUP(LEFT(VLOOKUP($A221,csapatok!$A:$CN,AS$271,FALSE),LEN(VLOOKUP($A221,csapatok!$A:$CN,AS$271,FALSE))-6),'csapat-ranglista'!$A:$CC,AS$272,FALSE)/8,VLOOKUP(VLOOKUP($A221,csapatok!$A:$CN,AS$271,FALSE),'csapat-ranglista'!$A:$CC,AS$272,FALSE)/4),0)</f>
        <v>0</v>
      </c>
      <c r="AT221" s="226">
        <f>IFERROR(IF(RIGHT(VLOOKUP($A221,csapatok!$A:$CN,AT$271,FALSE),5)="Csere",VLOOKUP(LEFT(VLOOKUP($A221,csapatok!$A:$CN,AT$271,FALSE),LEN(VLOOKUP($A221,csapatok!$A:$CN,AT$271,FALSE))-6),'csapat-ranglista'!$A:$CC,AT$272,FALSE)/8,VLOOKUP(VLOOKUP($A221,csapatok!$A:$CN,AT$271,FALSE),'csapat-ranglista'!$A:$CC,AT$272,FALSE)/4),0)</f>
        <v>0</v>
      </c>
      <c r="AU221" s="226">
        <f>IFERROR(IF(RIGHT(VLOOKUP($A221,csapatok!$A:$CN,AU$271,FALSE),5)="Csere",VLOOKUP(LEFT(VLOOKUP($A221,csapatok!$A:$CN,AU$271,FALSE),LEN(VLOOKUP($A221,csapatok!$A:$CN,AU$271,FALSE))-6),'csapat-ranglista'!$A:$CC,AU$272,FALSE)/8,VLOOKUP(VLOOKUP($A221,csapatok!$A:$CN,AU$271,FALSE),'csapat-ranglista'!$A:$CC,AU$272,FALSE)/4),0)</f>
        <v>0</v>
      </c>
      <c r="AV221" s="226">
        <f>IFERROR(IF(RIGHT(VLOOKUP($A221,csapatok!$A:$CN,AV$271,FALSE),5)="Csere",VLOOKUP(LEFT(VLOOKUP($A221,csapatok!$A:$CN,AV$271,FALSE),LEN(VLOOKUP($A221,csapatok!$A:$CN,AV$271,FALSE))-6),'csapat-ranglista'!$A:$CC,AV$272,FALSE)/8,VLOOKUP(VLOOKUP($A221,csapatok!$A:$CN,AV$271,FALSE),'csapat-ranglista'!$A:$CC,AV$272,FALSE)/4),0)</f>
        <v>0</v>
      </c>
      <c r="AW221" s="226">
        <f>IFERROR(IF(RIGHT(VLOOKUP($A221,csapatok!$A:$CN,AW$271,FALSE),5)="Csere",VLOOKUP(LEFT(VLOOKUP($A221,csapatok!$A:$CN,AW$271,FALSE),LEN(VLOOKUP($A221,csapatok!$A:$CN,AW$271,FALSE))-6),'csapat-ranglista'!$A:$CC,AW$272,FALSE)/8,VLOOKUP(VLOOKUP($A221,csapatok!$A:$CN,AW$271,FALSE),'csapat-ranglista'!$A:$CC,AW$272,FALSE)/4),0)</f>
        <v>2.1617059566227779</v>
      </c>
      <c r="AX221" s="226">
        <f>IFERROR(IF(RIGHT(VLOOKUP($A221,csapatok!$A:$CN,AX$271,FALSE),5)="Csere",VLOOKUP(LEFT(VLOOKUP($A221,csapatok!$A:$CN,AX$271,FALSE),LEN(VLOOKUP($A221,csapatok!$A:$CN,AX$271,FALSE))-6),'csapat-ranglista'!$A:$CC,AX$272,FALSE)/8,VLOOKUP(VLOOKUP($A221,csapatok!$A:$CN,AX$271,FALSE),'csapat-ranglista'!$A:$CC,AX$272,FALSE)/4),0)</f>
        <v>0</v>
      </c>
      <c r="AY221" s="226">
        <f>IFERROR(IF(RIGHT(VLOOKUP($A221,csapatok!$A:$GR,AY$271,FALSE),5)="Csere",VLOOKUP(LEFT(VLOOKUP($A221,csapatok!$A:$GR,AY$271,FALSE),LEN(VLOOKUP($A221,csapatok!$A:$GR,AY$271,FALSE))-6),'csapat-ranglista'!$A:$CC,AY$272,FALSE)/8,VLOOKUP(VLOOKUP($A221,csapatok!$A:$GR,AY$271,FALSE),'csapat-ranglista'!$A:$CC,AY$272,FALSE)/4),0)</f>
        <v>0</v>
      </c>
      <c r="AZ221" s="226">
        <f>IFERROR(IF(RIGHT(VLOOKUP($A221,csapatok!$A:$GR,AZ$271,FALSE),5)="Csere",VLOOKUP(LEFT(VLOOKUP($A221,csapatok!$A:$GR,AZ$271,FALSE),LEN(VLOOKUP($A221,csapatok!$A:$GR,AZ$271,FALSE))-6),'csapat-ranglista'!$A:$CC,AZ$272,FALSE)/8,VLOOKUP(VLOOKUP($A221,csapatok!$A:$GR,AZ$271,FALSE),'csapat-ranglista'!$A:$CC,AZ$272,FALSE)/4),0)</f>
        <v>0</v>
      </c>
      <c r="BA221" s="226">
        <f>IFERROR(IF(RIGHT(VLOOKUP($A221,csapatok!$A:$GR,BA$271,FALSE),5)="Csere",VLOOKUP(LEFT(VLOOKUP($A221,csapatok!$A:$GR,BA$271,FALSE),LEN(VLOOKUP($A221,csapatok!$A:$GR,BA$271,FALSE))-6),'csapat-ranglista'!$A:$CC,BA$272,FALSE)/8,VLOOKUP(VLOOKUP($A221,csapatok!$A:$GR,BA$271,FALSE),'csapat-ranglista'!$A:$CC,BA$272,FALSE)/4),0)</f>
        <v>0</v>
      </c>
      <c r="BB221" s="226">
        <f>IFERROR(IF(RIGHT(VLOOKUP($A221,csapatok!$A:$GR,BB$271,FALSE),5)="Csere",VLOOKUP(LEFT(VLOOKUP($A221,csapatok!$A:$GR,BB$271,FALSE),LEN(VLOOKUP($A221,csapatok!$A:$GR,BB$271,FALSE))-6),'csapat-ranglista'!$A:$CC,BB$272,FALSE)/8,VLOOKUP(VLOOKUP($A221,csapatok!$A:$GR,BB$271,FALSE),'csapat-ranglista'!$A:$CC,BB$272,FALSE)/4),0)</f>
        <v>0</v>
      </c>
      <c r="BC221" s="227">
        <f>versenyek!$ES$11*IFERROR(VLOOKUP(VLOOKUP($A221,versenyek!ER:ET,3,FALSE),szabalyok!$A$16:$B$23,2,FALSE)/4,0)</f>
        <v>0</v>
      </c>
      <c r="BD221" s="227">
        <f>versenyek!$EV$11*IFERROR(VLOOKUP(VLOOKUP($A221,versenyek!EU:EW,3,FALSE),szabalyok!$A$16:$B$23,2,FALSE)/4,0)</f>
        <v>0</v>
      </c>
      <c r="BE221" s="226">
        <f>IFERROR(IF(RIGHT(VLOOKUP($A221,csapatok!$A:$GR,BE$271,FALSE),5)="Csere",VLOOKUP(LEFT(VLOOKUP($A221,csapatok!$A:$GR,BE$271,FALSE),LEN(VLOOKUP($A221,csapatok!$A:$GR,BE$271,FALSE))-6),'csapat-ranglista'!$A:$CC,BE$272,FALSE)/8,VLOOKUP(VLOOKUP($A221,csapatok!$A:$GR,BE$271,FALSE),'csapat-ranglista'!$A:$CC,BE$272,FALSE)/4),0)</f>
        <v>0</v>
      </c>
      <c r="BF221" s="226">
        <f>IFERROR(IF(RIGHT(VLOOKUP($A221,csapatok!$A:$GR,BF$271,FALSE),5)="Csere",VLOOKUP(LEFT(VLOOKUP($A221,csapatok!$A:$GR,BF$271,FALSE),LEN(VLOOKUP($A221,csapatok!$A:$GR,BF$271,FALSE))-6),'csapat-ranglista'!$A:$CC,BF$272,FALSE)/8,VLOOKUP(VLOOKUP($A221,csapatok!$A:$GR,BF$271,FALSE),'csapat-ranglista'!$A:$CC,BF$272,FALSE)/4),0)</f>
        <v>0</v>
      </c>
      <c r="BG221" s="226">
        <f>IFERROR(IF(RIGHT(VLOOKUP($A221,csapatok!$A:$GR,BG$271,FALSE),5)="Csere",VLOOKUP(LEFT(VLOOKUP($A221,csapatok!$A:$GR,BG$271,FALSE),LEN(VLOOKUP($A221,csapatok!$A:$GR,BG$271,FALSE))-6),'csapat-ranglista'!$A:$CC,BG$272,FALSE)/8,VLOOKUP(VLOOKUP($A221,csapatok!$A:$GR,BG$271,FALSE),'csapat-ranglista'!$A:$CC,BG$272,FALSE)/4),0)</f>
        <v>0</v>
      </c>
      <c r="BH221" s="226">
        <f>IFERROR(IF(RIGHT(VLOOKUP($A221,csapatok!$A:$GR,BH$271,FALSE),5)="Csere",VLOOKUP(LEFT(VLOOKUP($A221,csapatok!$A:$GR,BH$271,FALSE),LEN(VLOOKUP($A221,csapatok!$A:$GR,BH$271,FALSE))-6),'csapat-ranglista'!$A:$CC,BH$272,FALSE)/8,VLOOKUP(VLOOKUP($A221,csapatok!$A:$GR,BH$271,FALSE),'csapat-ranglista'!$A:$CC,BH$272,FALSE)/4),0)</f>
        <v>0</v>
      </c>
      <c r="BI221" s="226">
        <f>IFERROR(IF(RIGHT(VLOOKUP($A221,csapatok!$A:$GR,BI$271,FALSE),5)="Csere",VLOOKUP(LEFT(VLOOKUP($A221,csapatok!$A:$GR,BI$271,FALSE),LEN(VLOOKUP($A221,csapatok!$A:$GR,BI$271,FALSE))-6),'csapat-ranglista'!$A:$CC,BI$272,FALSE)/8,VLOOKUP(VLOOKUP($A221,csapatok!$A:$GR,BI$271,FALSE),'csapat-ranglista'!$A:$CC,BI$272,FALSE)/4),0)</f>
        <v>0</v>
      </c>
      <c r="BJ221" s="226">
        <f>IFERROR(IF(RIGHT(VLOOKUP($A221,csapatok!$A:$GR,BJ$271,FALSE),5)="Csere",VLOOKUP(LEFT(VLOOKUP($A221,csapatok!$A:$GR,BJ$271,FALSE),LEN(VLOOKUP($A221,csapatok!$A:$GR,BJ$271,FALSE))-6),'csapat-ranglista'!$A:$CC,BJ$272,FALSE)/8,VLOOKUP(VLOOKUP($A221,csapatok!$A:$GR,BJ$271,FALSE),'csapat-ranglista'!$A:$CC,BJ$272,FALSE)/4),0)</f>
        <v>0</v>
      </c>
      <c r="BK221" s="226">
        <f>IFERROR(IF(RIGHT(VLOOKUP($A221,csapatok!$A:$GR,BK$271,FALSE),5)="Csere",VLOOKUP(LEFT(VLOOKUP($A221,csapatok!$A:$GR,BK$271,FALSE),LEN(VLOOKUP($A221,csapatok!$A:$GR,BK$271,FALSE))-6),'csapat-ranglista'!$A:$CC,BK$272,FALSE)/8,VLOOKUP(VLOOKUP($A221,csapatok!$A:$GR,BK$271,FALSE),'csapat-ranglista'!$A:$CC,BK$272,FALSE)/4),0)</f>
        <v>0</v>
      </c>
      <c r="BL221" s="226">
        <f>IFERROR(IF(RIGHT(VLOOKUP($A221,csapatok!$A:$GR,BL$271,FALSE),5)="Csere",VLOOKUP(LEFT(VLOOKUP($A221,csapatok!$A:$GR,BL$271,FALSE),LEN(VLOOKUP($A221,csapatok!$A:$GR,BL$271,FALSE))-6),'csapat-ranglista'!$A:$CC,BL$272,FALSE)/8,VLOOKUP(VLOOKUP($A221,csapatok!$A:$GR,BL$271,FALSE),'csapat-ranglista'!$A:$CC,BL$272,FALSE)/4),0)</f>
        <v>0</v>
      </c>
      <c r="BM221" s="226">
        <f>IFERROR(IF(RIGHT(VLOOKUP($A221,csapatok!$A:$GR,BM$271,FALSE),5)="Csere",VLOOKUP(LEFT(VLOOKUP($A221,csapatok!$A:$GR,BM$271,FALSE),LEN(VLOOKUP($A221,csapatok!$A:$GR,BM$271,FALSE))-6),'csapat-ranglista'!$A:$CC,BM$272,FALSE)/8,VLOOKUP(VLOOKUP($A221,csapatok!$A:$GR,BM$271,FALSE),'csapat-ranglista'!$A:$CC,BM$272,FALSE)/4),0)</f>
        <v>0</v>
      </c>
      <c r="BN221" s="226">
        <f>IFERROR(IF(RIGHT(VLOOKUP($A221,csapatok!$A:$GR,BN$271,FALSE),5)="Csere",VLOOKUP(LEFT(VLOOKUP($A221,csapatok!$A:$GR,BN$271,FALSE),LEN(VLOOKUP($A221,csapatok!$A:$GR,BN$271,FALSE))-6),'csapat-ranglista'!$A:$CC,BN$272,FALSE)/8,VLOOKUP(VLOOKUP($A221,csapatok!$A:$GR,BN$271,FALSE),'csapat-ranglista'!$A:$CC,BN$272,FALSE)/4),0)</f>
        <v>0</v>
      </c>
      <c r="BO221" s="226">
        <f>IFERROR(IF(RIGHT(VLOOKUP($A221,csapatok!$A:$GR,BO$271,FALSE),5)="Csere",VLOOKUP(LEFT(VLOOKUP($A221,csapatok!$A:$GR,BO$271,FALSE),LEN(VLOOKUP($A221,csapatok!$A:$GR,BO$271,FALSE))-6),'csapat-ranglista'!$A:$CC,BO$272,FALSE)/8,VLOOKUP(VLOOKUP($A221,csapatok!$A:$GR,BO$271,FALSE),'csapat-ranglista'!$A:$CC,BO$272,FALSE)/4),0)</f>
        <v>0</v>
      </c>
      <c r="BP221" s="226">
        <f>IFERROR(IF(RIGHT(VLOOKUP($A221,csapatok!$A:$GR,BP$271,FALSE),5)="Csere",VLOOKUP(LEFT(VLOOKUP($A221,csapatok!$A:$GR,BP$271,FALSE),LEN(VLOOKUP($A221,csapatok!$A:$GR,BP$271,FALSE))-6),'csapat-ranglista'!$A:$CC,BP$272,FALSE)/8,VLOOKUP(VLOOKUP($A221,csapatok!$A:$GR,BP$271,FALSE),'csapat-ranglista'!$A:$CC,BP$272,FALSE)/4),0)</f>
        <v>0</v>
      </c>
      <c r="BQ221" s="226">
        <f>IFERROR(IF(RIGHT(VLOOKUP($A221,csapatok!$A:$GR,BQ$271,FALSE),5)="Csere",VLOOKUP(LEFT(VLOOKUP($A221,csapatok!$A:$GR,BQ$271,FALSE),LEN(VLOOKUP($A221,csapatok!$A:$GR,BQ$271,FALSE))-6),'csapat-ranglista'!$A:$CC,BQ$272,FALSE)/8,VLOOKUP(VLOOKUP($A221,csapatok!$A:$GR,BQ$271,FALSE),'csapat-ranglista'!$A:$CC,BQ$272,FALSE)/4),0)</f>
        <v>0</v>
      </c>
      <c r="BR221" s="226">
        <f>IFERROR(IF(RIGHT(VLOOKUP($A221,csapatok!$A:$GR,BR$271,FALSE),5)="Csere",VLOOKUP(LEFT(VLOOKUP($A221,csapatok!$A:$GR,BR$271,FALSE),LEN(VLOOKUP($A221,csapatok!$A:$GR,BR$271,FALSE))-6),'csapat-ranglista'!$A:$CC,BR$272,FALSE)/8,VLOOKUP(VLOOKUP($A221,csapatok!$A:$GR,BR$271,FALSE),'csapat-ranglista'!$A:$CC,BR$272,FALSE)/4),0)</f>
        <v>0</v>
      </c>
      <c r="BS221" s="226">
        <f>IFERROR(IF(RIGHT(VLOOKUP($A221,csapatok!$A:$GR,BS$271,FALSE),5)="Csere",VLOOKUP(LEFT(VLOOKUP($A221,csapatok!$A:$GR,BS$271,FALSE),LEN(VLOOKUP($A221,csapatok!$A:$GR,BS$271,FALSE))-6),'csapat-ranglista'!$A:$CC,BS$272,FALSE)/8,VLOOKUP(VLOOKUP($A221,csapatok!$A:$GR,BS$271,FALSE),'csapat-ranglista'!$A:$CC,BS$272,FALSE)/4),0)</f>
        <v>0</v>
      </c>
      <c r="BT221" s="226">
        <f>IFERROR(IF(RIGHT(VLOOKUP($A221,csapatok!$A:$GR,BT$271,FALSE),5)="Csere",VLOOKUP(LEFT(VLOOKUP($A221,csapatok!$A:$GR,BT$271,FALSE),LEN(VLOOKUP($A221,csapatok!$A:$GR,BT$271,FALSE))-6),'csapat-ranglista'!$A:$CC,BT$272,FALSE)/8,VLOOKUP(VLOOKUP($A221,csapatok!$A:$GR,BT$271,FALSE),'csapat-ranglista'!$A:$CC,BT$272,FALSE)/4),0)</f>
        <v>0</v>
      </c>
      <c r="BU221" s="226">
        <f>IFERROR(IF(RIGHT(VLOOKUP($A221,csapatok!$A:$GR,BU$271,FALSE),5)="Csere",VLOOKUP(LEFT(VLOOKUP($A221,csapatok!$A:$GR,BU$271,FALSE),LEN(VLOOKUP($A221,csapatok!$A:$GR,BU$271,FALSE))-6),'csapat-ranglista'!$A:$CC,BU$272,FALSE)/8,VLOOKUP(VLOOKUP($A221,csapatok!$A:$GR,BU$271,FALSE),'csapat-ranglista'!$A:$CC,BU$272,FALSE)/4),0)</f>
        <v>0</v>
      </c>
      <c r="BV221" s="226">
        <f>IFERROR(IF(RIGHT(VLOOKUP($A221,csapatok!$A:$GR,BV$271,FALSE),5)="Csere",VLOOKUP(LEFT(VLOOKUP($A221,csapatok!$A:$GR,BV$271,FALSE),LEN(VLOOKUP($A221,csapatok!$A:$GR,BV$271,FALSE))-6),'csapat-ranglista'!$A:$CC,BV$272,FALSE)/8,VLOOKUP(VLOOKUP($A221,csapatok!$A:$GR,BV$271,FALSE),'csapat-ranglista'!$A:$CC,BV$272,FALSE)/4),0)</f>
        <v>0</v>
      </c>
      <c r="BW221" s="226">
        <f>IFERROR(IF(RIGHT(VLOOKUP($A221,csapatok!$A:$GR,BW$271,FALSE),5)="Csere",VLOOKUP(LEFT(VLOOKUP($A221,csapatok!$A:$GR,BW$271,FALSE),LEN(VLOOKUP($A221,csapatok!$A:$GR,BW$271,FALSE))-6),'csapat-ranglista'!$A:$CC,BW$272,FALSE)/8,VLOOKUP(VLOOKUP($A221,csapatok!$A:$GR,BW$271,FALSE),'csapat-ranglista'!$A:$CC,BW$272,FALSE)/4),0)</f>
        <v>0</v>
      </c>
      <c r="BX221" s="226">
        <f>IFERROR(IF(RIGHT(VLOOKUP($A221,csapatok!$A:$GR,BX$271,FALSE),5)="Csere",VLOOKUP(LEFT(VLOOKUP($A221,csapatok!$A:$GR,BX$271,FALSE),LEN(VLOOKUP($A221,csapatok!$A:$GR,BX$271,FALSE))-6),'csapat-ranglista'!$A:$CC,BX$272,FALSE)/8,VLOOKUP(VLOOKUP($A221,csapatok!$A:$GR,BX$271,FALSE),'csapat-ranglista'!$A:$CC,BX$272,FALSE)/4),0)</f>
        <v>0</v>
      </c>
      <c r="BY221" s="226">
        <f>IFERROR(IF(RIGHT(VLOOKUP($A221,csapatok!$A:$GR,BY$271,FALSE),5)="Csere",VLOOKUP(LEFT(VLOOKUP($A221,csapatok!$A:$GR,BY$271,FALSE),LEN(VLOOKUP($A221,csapatok!$A:$GR,BY$271,FALSE))-6),'csapat-ranglista'!$A:$CC,BY$272,FALSE)/8,VLOOKUP(VLOOKUP($A221,csapatok!$A:$GR,BY$271,FALSE),'csapat-ranglista'!$A:$CC,BY$272,FALSE)/4),0)</f>
        <v>0</v>
      </c>
      <c r="BZ221" s="226">
        <f>IFERROR(IF(RIGHT(VLOOKUP($A221,csapatok!$A:$GR,BZ$271,FALSE),5)="Csere",VLOOKUP(LEFT(VLOOKUP($A221,csapatok!$A:$GR,BZ$271,FALSE),LEN(VLOOKUP($A221,csapatok!$A:$GR,BZ$271,FALSE))-6),'csapat-ranglista'!$A:$CC,BZ$272,FALSE)/8,VLOOKUP(VLOOKUP($A221,csapatok!$A:$GR,BZ$271,FALSE),'csapat-ranglista'!$A:$CC,BZ$272,FALSE)/4),0)</f>
        <v>0</v>
      </c>
      <c r="CA221" s="226">
        <f>IFERROR(IF(RIGHT(VLOOKUP($A221,csapatok!$A:$GR,CA$271,FALSE),5)="Csere",VLOOKUP(LEFT(VLOOKUP($A221,csapatok!$A:$GR,CA$271,FALSE),LEN(VLOOKUP($A221,csapatok!$A:$GR,CA$271,FALSE))-6),'csapat-ranglista'!$A:$CC,CA$272,FALSE)/8,VLOOKUP(VLOOKUP($A221,csapatok!$A:$GR,CA$271,FALSE),'csapat-ranglista'!$A:$CC,CA$272,FALSE)/4),0)</f>
        <v>0</v>
      </c>
      <c r="CB221" s="226">
        <f>IFERROR(IF(RIGHT(VLOOKUP($A221,csapatok!$A:$GR,CB$271,FALSE),5)="Csere",VLOOKUP(LEFT(VLOOKUP($A221,csapatok!$A:$GR,CB$271,FALSE),LEN(VLOOKUP($A221,csapatok!$A:$GR,CB$271,FALSE))-6),'csapat-ranglista'!$A:$CC,CB$272,FALSE)/8,VLOOKUP(VLOOKUP($A221,csapatok!$A:$GR,CB$271,FALSE),'csapat-ranglista'!$A:$CC,CB$272,FALSE)/4),0)</f>
        <v>0</v>
      </c>
      <c r="CC221" s="226">
        <f>IFERROR(IF(RIGHT(VLOOKUP($A221,csapatok!$A:$GR,CC$271,FALSE),5)="Csere",VLOOKUP(LEFT(VLOOKUP($A221,csapatok!$A:$GR,CC$271,FALSE),LEN(VLOOKUP($A221,csapatok!$A:$GR,CC$271,FALSE))-6),'csapat-ranglista'!$A:$CC,CC$272,FALSE)/8,VLOOKUP(VLOOKUP($A221,csapatok!$A:$GR,CC$271,FALSE),'csapat-ranglista'!$A:$CC,CC$272,FALSE)/4),0)</f>
        <v>0</v>
      </c>
      <c r="CD221" s="226">
        <f>IFERROR(IF(RIGHT(VLOOKUP($A221,csapatok!$A:$GR,CD$271,FALSE),5)="Csere",VLOOKUP(LEFT(VLOOKUP($A221,csapatok!$A:$GR,CD$271,FALSE),LEN(VLOOKUP($A221,csapatok!$A:$GR,CD$271,FALSE))-6),'csapat-ranglista'!$A:$CC,CD$272,FALSE)/8,VLOOKUP(VLOOKUP($A221,csapatok!$A:$GR,CD$271,FALSE),'csapat-ranglista'!$A:$CC,CD$272,FALSE)/4),0)</f>
        <v>0</v>
      </c>
      <c r="CE221" s="226">
        <f>IFERROR(IF(RIGHT(VLOOKUP($A221,csapatok!$A:$GR,CE$271,FALSE),5)="Csere",VLOOKUP(LEFT(VLOOKUP($A221,csapatok!$A:$GR,CE$271,FALSE),LEN(VLOOKUP($A221,csapatok!$A:$GR,CE$271,FALSE))-6),'csapat-ranglista'!$A:$CC,CE$272,FALSE)/8,VLOOKUP(VLOOKUP($A221,csapatok!$A:$GR,CE$271,FALSE),'csapat-ranglista'!$A:$CC,CE$272,FALSE)/4),0)</f>
        <v>0</v>
      </c>
      <c r="CF221" s="226">
        <f>IFERROR(IF(RIGHT(VLOOKUP($A221,csapatok!$A:$GR,CF$271,FALSE),5)="Csere",VLOOKUP(LEFT(VLOOKUP($A221,csapatok!$A:$GR,CF$271,FALSE),LEN(VLOOKUP($A221,csapatok!$A:$GR,CF$271,FALSE))-6),'csapat-ranglista'!$A:$CC,CF$272,FALSE)/8,VLOOKUP(VLOOKUP($A221,csapatok!$A:$GR,CF$271,FALSE),'csapat-ranglista'!$A:$CC,CF$272,FALSE)/4),0)</f>
        <v>0</v>
      </c>
      <c r="CG221" s="226">
        <f>IFERROR(IF(RIGHT(VLOOKUP($A221,csapatok!$A:$GR,CG$271,FALSE),5)="Csere",VLOOKUP(LEFT(VLOOKUP($A221,csapatok!$A:$GR,CG$271,FALSE),LEN(VLOOKUP($A221,csapatok!$A:$GR,CG$271,FALSE))-6),'csapat-ranglista'!$A:$CC,CG$272,FALSE)/8,VLOOKUP(VLOOKUP($A221,csapatok!$A:$GR,CG$271,FALSE),'csapat-ranglista'!$A:$CC,CG$272,FALSE)/4),0)</f>
        <v>0</v>
      </c>
      <c r="CH221" s="226">
        <f>IFERROR(IF(RIGHT(VLOOKUP($A221,csapatok!$A:$GR,CH$271,FALSE),5)="Csere",VLOOKUP(LEFT(VLOOKUP($A221,csapatok!$A:$GR,CH$271,FALSE),LEN(VLOOKUP($A221,csapatok!$A:$GR,CH$271,FALSE))-6),'csapat-ranglista'!$A:$CC,CH$272,FALSE)/8,VLOOKUP(VLOOKUP($A221,csapatok!$A:$GR,CH$271,FALSE),'csapat-ranglista'!$A:$CC,CH$272,FALSE)/4),0)</f>
        <v>0</v>
      </c>
      <c r="CI221" s="226">
        <f>IFERROR(IF(RIGHT(VLOOKUP($A221,csapatok!$A:$GR,CI$271,FALSE),5)="Csere",VLOOKUP(LEFT(VLOOKUP($A221,csapatok!$A:$GR,CI$271,FALSE),LEN(VLOOKUP($A221,csapatok!$A:$GR,CI$271,FALSE))-6),'csapat-ranglista'!$A:$CC,CI$272,FALSE)/8,VLOOKUP(VLOOKUP($A221,csapatok!$A:$GR,CI$271,FALSE),'csapat-ranglista'!$A:$CC,CI$272,FALSE)/4),0)</f>
        <v>0</v>
      </c>
      <c r="CJ221" s="227">
        <f>versenyek!$IQ$11*IFERROR(VLOOKUP(VLOOKUP($A221,versenyek!IP:IR,3,FALSE),szabalyok!$A$16:$B$23,2,FALSE)/4,0)</f>
        <v>0</v>
      </c>
      <c r="CK221" s="227">
        <f>versenyek!$IT$11*IFERROR(VLOOKUP(VLOOKUP($A221,versenyek!IS:IU,3,FALSE),szabalyok!$A$16:$B$23,2,FALSE)/4,0)</f>
        <v>0</v>
      </c>
      <c r="CL221" s="226"/>
      <c r="CM221" s="250">
        <f t="shared" si="9"/>
        <v>0</v>
      </c>
    </row>
    <row r="222" spans="1:91">
      <c r="A222" s="204" t="s">
        <v>344</v>
      </c>
      <c r="B222" s="132"/>
      <c r="C222" s="133" t="str">
        <f t="shared" si="10"/>
        <v/>
      </c>
      <c r="D222" s="32" t="s">
        <v>101</v>
      </c>
      <c r="E222" s="47"/>
      <c r="F222" s="32">
        <v>0</v>
      </c>
      <c r="G222" s="32">
        <v>0</v>
      </c>
      <c r="H222" s="32">
        <v>0</v>
      </c>
      <c r="I222" s="32">
        <v>0</v>
      </c>
      <c r="J222" s="32">
        <v>0</v>
      </c>
      <c r="K222" s="32">
        <v>0</v>
      </c>
      <c r="L222" s="32">
        <v>0</v>
      </c>
      <c r="M222" s="32">
        <v>0</v>
      </c>
      <c r="N222" s="32">
        <v>0</v>
      </c>
      <c r="O222" s="32">
        <v>0</v>
      </c>
      <c r="P222" s="32">
        <v>0</v>
      </c>
      <c r="Q222" s="32">
        <v>0</v>
      </c>
      <c r="R222" s="32">
        <v>1.1711798507367186</v>
      </c>
      <c r="S222" s="32">
        <v>0</v>
      </c>
      <c r="T222" s="32">
        <v>0</v>
      </c>
      <c r="U222" s="32">
        <v>0</v>
      </c>
      <c r="V222" s="32">
        <v>0</v>
      </c>
      <c r="W222" s="32">
        <v>0</v>
      </c>
      <c r="X222" s="32">
        <f>IFERROR(IF(RIGHT(VLOOKUP($A222,csapatok!$A:$BL,X$271,FALSE),5)="Csere",VLOOKUP(LEFT(VLOOKUP($A222,csapatok!$A:$BL,X$271,FALSE),LEN(VLOOKUP($A222,csapatok!$A:$BL,X$271,FALSE))-6),'csapat-ranglista'!$A:$CC,X$272,FALSE)/8,VLOOKUP(VLOOKUP($A222,csapatok!$A:$BL,X$271,FALSE),'csapat-ranglista'!$A:$CC,X$272,FALSE)/4),0)</f>
        <v>0</v>
      </c>
      <c r="Y222" s="32">
        <f>IFERROR(IF(RIGHT(VLOOKUP($A222,csapatok!$A:$BL,Y$271,FALSE),5)="Csere",VLOOKUP(LEFT(VLOOKUP($A222,csapatok!$A:$BL,Y$271,FALSE),LEN(VLOOKUP($A222,csapatok!$A:$BL,Y$271,FALSE))-6),'csapat-ranglista'!$A:$CC,Y$272,FALSE)/8,VLOOKUP(VLOOKUP($A222,csapatok!$A:$BL,Y$271,FALSE),'csapat-ranglista'!$A:$CC,Y$272,FALSE)/4),0)</f>
        <v>0</v>
      </c>
      <c r="Z222" s="32">
        <f>IFERROR(IF(RIGHT(VLOOKUP($A222,csapatok!$A:$BL,Z$271,FALSE),5)="Csere",VLOOKUP(LEFT(VLOOKUP($A222,csapatok!$A:$BL,Z$271,FALSE),LEN(VLOOKUP($A222,csapatok!$A:$BL,Z$271,FALSE))-6),'csapat-ranglista'!$A:$CC,Z$272,FALSE)/8,VLOOKUP(VLOOKUP($A222,csapatok!$A:$BL,Z$271,FALSE),'csapat-ranglista'!$A:$CC,Z$272,FALSE)/4),0)</f>
        <v>0</v>
      </c>
      <c r="AA222" s="32">
        <f>IFERROR(IF(RIGHT(VLOOKUP($A222,csapatok!$A:$BL,AA$271,FALSE),5)="Csere",VLOOKUP(LEFT(VLOOKUP($A222,csapatok!$A:$BL,AA$271,FALSE),LEN(VLOOKUP($A222,csapatok!$A:$BL,AA$271,FALSE))-6),'csapat-ranglista'!$A:$CC,AA$272,FALSE)/8,VLOOKUP(VLOOKUP($A222,csapatok!$A:$BL,AA$271,FALSE),'csapat-ranglista'!$A:$CC,AA$272,FALSE)/4),0)</f>
        <v>0</v>
      </c>
      <c r="AB222" s="226">
        <f>IFERROR(IF(RIGHT(VLOOKUP($A222,csapatok!$A:$BL,AB$271,FALSE),5)="Csere",VLOOKUP(LEFT(VLOOKUP($A222,csapatok!$A:$BL,AB$271,FALSE),LEN(VLOOKUP($A222,csapatok!$A:$BL,AB$271,FALSE))-6),'csapat-ranglista'!$A:$CC,AB$272,FALSE)/8,VLOOKUP(VLOOKUP($A222,csapatok!$A:$BL,AB$271,FALSE),'csapat-ranglista'!$A:$CC,AB$272,FALSE)/4),0)</f>
        <v>0</v>
      </c>
      <c r="AC222" s="226">
        <f>IFERROR(IF(RIGHT(VLOOKUP($A222,csapatok!$A:$BL,AC$271,FALSE),5)="Csere",VLOOKUP(LEFT(VLOOKUP($A222,csapatok!$A:$BL,AC$271,FALSE),LEN(VLOOKUP($A222,csapatok!$A:$BL,AC$271,FALSE))-6),'csapat-ranglista'!$A:$CC,AC$272,FALSE)/8,VLOOKUP(VLOOKUP($A222,csapatok!$A:$BL,AC$271,FALSE),'csapat-ranglista'!$A:$CC,AC$272,FALSE)/4),0)</f>
        <v>0</v>
      </c>
      <c r="AD222" s="226">
        <f>IFERROR(IF(RIGHT(VLOOKUP($A222,csapatok!$A:$BL,AD$271,FALSE),5)="Csere",VLOOKUP(LEFT(VLOOKUP($A222,csapatok!$A:$BL,AD$271,FALSE),LEN(VLOOKUP($A222,csapatok!$A:$BL,AD$271,FALSE))-6),'csapat-ranglista'!$A:$CC,AD$272,FALSE)/8,VLOOKUP(VLOOKUP($A222,csapatok!$A:$BL,AD$271,FALSE),'csapat-ranglista'!$A:$CC,AD$272,FALSE)/4),0)</f>
        <v>0</v>
      </c>
      <c r="AE222" s="226">
        <f>IFERROR(IF(RIGHT(VLOOKUP($A222,csapatok!$A:$BL,AE$271,FALSE),5)="Csere",VLOOKUP(LEFT(VLOOKUP($A222,csapatok!$A:$BL,AE$271,FALSE),LEN(VLOOKUP($A222,csapatok!$A:$BL,AE$271,FALSE))-6),'csapat-ranglista'!$A:$CC,AE$272,FALSE)/8,VLOOKUP(VLOOKUP($A222,csapatok!$A:$BL,AE$271,FALSE),'csapat-ranglista'!$A:$CC,AE$272,FALSE)/4),0)</f>
        <v>0</v>
      </c>
      <c r="AF222" s="226">
        <f>IFERROR(IF(RIGHT(VLOOKUP($A222,csapatok!$A:$BL,AF$271,FALSE),5)="Csere",VLOOKUP(LEFT(VLOOKUP($A222,csapatok!$A:$BL,AF$271,FALSE),LEN(VLOOKUP($A222,csapatok!$A:$BL,AF$271,FALSE))-6),'csapat-ranglista'!$A:$CC,AF$272,FALSE)/8,VLOOKUP(VLOOKUP($A222,csapatok!$A:$BL,AF$271,FALSE),'csapat-ranglista'!$A:$CC,AF$272,FALSE)/4),0)</f>
        <v>0</v>
      </c>
      <c r="AG222" s="226">
        <f>IFERROR(IF(RIGHT(VLOOKUP($A222,csapatok!$A:$BL,AG$271,FALSE),5)="Csere",VLOOKUP(LEFT(VLOOKUP($A222,csapatok!$A:$BL,AG$271,FALSE),LEN(VLOOKUP($A222,csapatok!$A:$BL,AG$271,FALSE))-6),'csapat-ranglista'!$A:$CC,AG$272,FALSE)/8,VLOOKUP(VLOOKUP($A222,csapatok!$A:$BL,AG$271,FALSE),'csapat-ranglista'!$A:$CC,AG$272,FALSE)/4),0)</f>
        <v>0</v>
      </c>
      <c r="AH222" s="226">
        <f>IFERROR(IF(RIGHT(VLOOKUP($A222,csapatok!$A:$BL,AH$271,FALSE),5)="Csere",VLOOKUP(LEFT(VLOOKUP($A222,csapatok!$A:$BL,AH$271,FALSE),LEN(VLOOKUP($A222,csapatok!$A:$BL,AH$271,FALSE))-6),'csapat-ranglista'!$A:$CC,AH$272,FALSE)/8,VLOOKUP(VLOOKUP($A222,csapatok!$A:$BL,AH$271,FALSE),'csapat-ranglista'!$A:$CC,AH$272,FALSE)/4),0)</f>
        <v>0</v>
      </c>
      <c r="AI222" s="226">
        <f>IFERROR(IF(RIGHT(VLOOKUP($A222,csapatok!$A:$BL,AI$271,FALSE),5)="Csere",VLOOKUP(LEFT(VLOOKUP($A222,csapatok!$A:$BL,AI$271,FALSE),LEN(VLOOKUP($A222,csapatok!$A:$BL,AI$271,FALSE))-6),'csapat-ranglista'!$A:$CC,AI$272,FALSE)/8,VLOOKUP(VLOOKUP($A222,csapatok!$A:$BL,AI$271,FALSE),'csapat-ranglista'!$A:$CC,AI$272,FALSE)/4),0)</f>
        <v>0</v>
      </c>
      <c r="AJ222" s="226">
        <f>IFERROR(IF(RIGHT(VLOOKUP($A222,csapatok!$A:$BL,AJ$271,FALSE),5)="Csere",VLOOKUP(LEFT(VLOOKUP($A222,csapatok!$A:$BL,AJ$271,FALSE),LEN(VLOOKUP($A222,csapatok!$A:$BL,AJ$271,FALSE))-6),'csapat-ranglista'!$A:$CC,AJ$272,FALSE)/8,VLOOKUP(VLOOKUP($A222,csapatok!$A:$BL,AJ$271,FALSE),'csapat-ranglista'!$A:$CC,AJ$272,FALSE)/2),0)</f>
        <v>0</v>
      </c>
      <c r="AK222" s="226">
        <f>IFERROR(IF(RIGHT(VLOOKUP($A222,csapatok!$A:$CN,AK$271,FALSE),5)="Csere",VLOOKUP(LEFT(VLOOKUP($A222,csapatok!$A:$CN,AK$271,FALSE),LEN(VLOOKUP($A222,csapatok!$A:$CN,AK$271,FALSE))-6),'csapat-ranglista'!$A:$CC,AK$272,FALSE)/8,VLOOKUP(VLOOKUP($A222,csapatok!$A:$CN,AK$271,FALSE),'csapat-ranglista'!$A:$CC,AK$272,FALSE)/4),0)</f>
        <v>0</v>
      </c>
      <c r="AL222" s="226">
        <f>IFERROR(IF(RIGHT(VLOOKUP($A222,csapatok!$A:$CN,AL$271,FALSE),5)="Csere",VLOOKUP(LEFT(VLOOKUP($A222,csapatok!$A:$CN,AL$271,FALSE),LEN(VLOOKUP($A222,csapatok!$A:$CN,AL$271,FALSE))-6),'csapat-ranglista'!$A:$CC,AL$272,FALSE)/8,VLOOKUP(VLOOKUP($A222,csapatok!$A:$CN,AL$271,FALSE),'csapat-ranglista'!$A:$CC,AL$272,FALSE)/4),0)</f>
        <v>0</v>
      </c>
      <c r="AM222" s="226">
        <f>IFERROR(IF(RIGHT(VLOOKUP($A222,csapatok!$A:$CN,AM$271,FALSE),5)="Csere",VLOOKUP(LEFT(VLOOKUP($A222,csapatok!$A:$CN,AM$271,FALSE),LEN(VLOOKUP($A222,csapatok!$A:$CN,AM$271,FALSE))-6),'csapat-ranglista'!$A:$CC,AM$272,FALSE)/8,VLOOKUP(VLOOKUP($A222,csapatok!$A:$CN,AM$271,FALSE),'csapat-ranglista'!$A:$CC,AM$272,FALSE)/4),0)</f>
        <v>0</v>
      </c>
      <c r="AN222" s="226">
        <f>IFERROR(IF(RIGHT(VLOOKUP($A222,csapatok!$A:$CN,AN$271,FALSE),5)="Csere",VLOOKUP(LEFT(VLOOKUP($A222,csapatok!$A:$CN,AN$271,FALSE),LEN(VLOOKUP($A222,csapatok!$A:$CN,AN$271,FALSE))-6),'csapat-ranglista'!$A:$CC,AN$272,FALSE)/8,VLOOKUP(VLOOKUP($A222,csapatok!$A:$CN,AN$271,FALSE),'csapat-ranglista'!$A:$CC,AN$272,FALSE)/4),0)</f>
        <v>0</v>
      </c>
      <c r="AO222" s="226">
        <f>IFERROR(IF(RIGHT(VLOOKUP($A222,csapatok!$A:$CN,AO$271,FALSE),5)="Csere",VLOOKUP(LEFT(VLOOKUP($A222,csapatok!$A:$CN,AO$271,FALSE),LEN(VLOOKUP($A222,csapatok!$A:$CN,AO$271,FALSE))-6),'csapat-ranglista'!$A:$CC,AO$272,FALSE)/8,VLOOKUP(VLOOKUP($A222,csapatok!$A:$CN,AO$271,FALSE),'csapat-ranglista'!$A:$CC,AO$272,FALSE)/4),0)</f>
        <v>0</v>
      </c>
      <c r="AP222" s="226">
        <f>IFERROR(IF(RIGHT(VLOOKUP($A222,csapatok!$A:$CN,AP$271,FALSE),5)="Csere",VLOOKUP(LEFT(VLOOKUP($A222,csapatok!$A:$CN,AP$271,FALSE),LEN(VLOOKUP($A222,csapatok!$A:$CN,AP$271,FALSE))-6),'csapat-ranglista'!$A:$CC,AP$272,FALSE)/8,VLOOKUP(VLOOKUP($A222,csapatok!$A:$CN,AP$271,FALSE),'csapat-ranglista'!$A:$CC,AP$272,FALSE)/4),0)</f>
        <v>0</v>
      </c>
      <c r="AQ222" s="226">
        <f>IFERROR(IF(RIGHT(VLOOKUP($A222,csapatok!$A:$CN,AQ$271,FALSE),5)="Csere",VLOOKUP(LEFT(VLOOKUP($A222,csapatok!$A:$CN,AQ$271,FALSE),LEN(VLOOKUP($A222,csapatok!$A:$CN,AQ$271,FALSE))-6),'csapat-ranglista'!$A:$CC,AQ$272,FALSE)/8,VLOOKUP(VLOOKUP($A222,csapatok!$A:$CN,AQ$271,FALSE),'csapat-ranglista'!$A:$CC,AQ$272,FALSE)/4),0)</f>
        <v>0</v>
      </c>
      <c r="AR222" s="226">
        <f>IFERROR(IF(RIGHT(VLOOKUP($A222,csapatok!$A:$CN,AR$271,FALSE),5)="Csere",VLOOKUP(LEFT(VLOOKUP($A222,csapatok!$A:$CN,AR$271,FALSE),LEN(VLOOKUP($A222,csapatok!$A:$CN,AR$271,FALSE))-6),'csapat-ranglista'!$A:$CC,AR$272,FALSE)/8,VLOOKUP(VLOOKUP($A222,csapatok!$A:$CN,AR$271,FALSE),'csapat-ranglista'!$A:$CC,AR$272,FALSE)/4),0)</f>
        <v>0</v>
      </c>
      <c r="AS222" s="226">
        <f>IFERROR(IF(RIGHT(VLOOKUP($A222,csapatok!$A:$CN,AS$271,FALSE),5)="Csere",VLOOKUP(LEFT(VLOOKUP($A222,csapatok!$A:$CN,AS$271,FALSE),LEN(VLOOKUP($A222,csapatok!$A:$CN,AS$271,FALSE))-6),'csapat-ranglista'!$A:$CC,AS$272,FALSE)/8,VLOOKUP(VLOOKUP($A222,csapatok!$A:$CN,AS$271,FALSE),'csapat-ranglista'!$A:$CC,AS$272,FALSE)/4),0)</f>
        <v>0</v>
      </c>
      <c r="AT222" s="226">
        <f>IFERROR(IF(RIGHT(VLOOKUP($A222,csapatok!$A:$CN,AT$271,FALSE),5)="Csere",VLOOKUP(LEFT(VLOOKUP($A222,csapatok!$A:$CN,AT$271,FALSE),LEN(VLOOKUP($A222,csapatok!$A:$CN,AT$271,FALSE))-6),'csapat-ranglista'!$A:$CC,AT$272,FALSE)/8,VLOOKUP(VLOOKUP($A222,csapatok!$A:$CN,AT$271,FALSE),'csapat-ranglista'!$A:$CC,AT$272,FALSE)/4),0)</f>
        <v>0</v>
      </c>
      <c r="AU222" s="226">
        <f>IFERROR(IF(RIGHT(VLOOKUP($A222,csapatok!$A:$CN,AU$271,FALSE),5)="Csere",VLOOKUP(LEFT(VLOOKUP($A222,csapatok!$A:$CN,AU$271,FALSE),LEN(VLOOKUP($A222,csapatok!$A:$CN,AU$271,FALSE))-6),'csapat-ranglista'!$A:$CC,AU$272,FALSE)/8,VLOOKUP(VLOOKUP($A222,csapatok!$A:$CN,AU$271,FALSE),'csapat-ranglista'!$A:$CC,AU$272,FALSE)/4),0)</f>
        <v>0</v>
      </c>
      <c r="AV222" s="226">
        <f>IFERROR(IF(RIGHT(VLOOKUP($A222,csapatok!$A:$CN,AV$271,FALSE),5)="Csere",VLOOKUP(LEFT(VLOOKUP($A222,csapatok!$A:$CN,AV$271,FALSE),LEN(VLOOKUP($A222,csapatok!$A:$CN,AV$271,FALSE))-6),'csapat-ranglista'!$A:$CC,AV$272,FALSE)/8,VLOOKUP(VLOOKUP($A222,csapatok!$A:$CN,AV$271,FALSE),'csapat-ranglista'!$A:$CC,AV$272,FALSE)/4),0)</f>
        <v>0</v>
      </c>
      <c r="AW222" s="226">
        <f>IFERROR(IF(RIGHT(VLOOKUP($A222,csapatok!$A:$CN,AW$271,FALSE),5)="Csere",VLOOKUP(LEFT(VLOOKUP($A222,csapatok!$A:$CN,AW$271,FALSE),LEN(VLOOKUP($A222,csapatok!$A:$CN,AW$271,FALSE))-6),'csapat-ranglista'!$A:$CC,AW$272,FALSE)/8,VLOOKUP(VLOOKUP($A222,csapatok!$A:$CN,AW$271,FALSE),'csapat-ranglista'!$A:$CC,AW$272,FALSE)/4),0)</f>
        <v>0</v>
      </c>
      <c r="AX222" s="226">
        <f>IFERROR(IF(RIGHT(VLOOKUP($A222,csapatok!$A:$CN,AX$271,FALSE),5)="Csere",VLOOKUP(LEFT(VLOOKUP($A222,csapatok!$A:$CN,AX$271,FALSE),LEN(VLOOKUP($A222,csapatok!$A:$CN,AX$271,FALSE))-6),'csapat-ranglista'!$A:$CC,AX$272,FALSE)/8,VLOOKUP(VLOOKUP($A222,csapatok!$A:$CN,AX$271,FALSE),'csapat-ranglista'!$A:$CC,AX$272,FALSE)/4),0)</f>
        <v>0</v>
      </c>
      <c r="AY222" s="226">
        <f>IFERROR(IF(RIGHT(VLOOKUP($A222,csapatok!$A:$GR,AY$271,FALSE),5)="Csere",VLOOKUP(LEFT(VLOOKUP($A222,csapatok!$A:$GR,AY$271,FALSE),LEN(VLOOKUP($A222,csapatok!$A:$GR,AY$271,FALSE))-6),'csapat-ranglista'!$A:$CC,AY$272,FALSE)/8,VLOOKUP(VLOOKUP($A222,csapatok!$A:$GR,AY$271,FALSE),'csapat-ranglista'!$A:$CC,AY$272,FALSE)/4),0)</f>
        <v>0</v>
      </c>
      <c r="AZ222" s="226">
        <f>IFERROR(IF(RIGHT(VLOOKUP($A222,csapatok!$A:$GR,AZ$271,FALSE),5)="Csere",VLOOKUP(LEFT(VLOOKUP($A222,csapatok!$A:$GR,AZ$271,FALSE),LEN(VLOOKUP($A222,csapatok!$A:$GR,AZ$271,FALSE))-6),'csapat-ranglista'!$A:$CC,AZ$272,FALSE)/8,VLOOKUP(VLOOKUP($A222,csapatok!$A:$GR,AZ$271,FALSE),'csapat-ranglista'!$A:$CC,AZ$272,FALSE)/4),0)</f>
        <v>0</v>
      </c>
      <c r="BA222" s="226">
        <f>IFERROR(IF(RIGHT(VLOOKUP($A222,csapatok!$A:$GR,BA$271,FALSE),5)="Csere",VLOOKUP(LEFT(VLOOKUP($A222,csapatok!$A:$GR,BA$271,FALSE),LEN(VLOOKUP($A222,csapatok!$A:$GR,BA$271,FALSE))-6),'csapat-ranglista'!$A:$CC,BA$272,FALSE)/8,VLOOKUP(VLOOKUP($A222,csapatok!$A:$GR,BA$271,FALSE),'csapat-ranglista'!$A:$CC,BA$272,FALSE)/4),0)</f>
        <v>0</v>
      </c>
      <c r="BB222" s="226">
        <f>IFERROR(IF(RIGHT(VLOOKUP($A222,csapatok!$A:$GR,BB$271,FALSE),5)="Csere",VLOOKUP(LEFT(VLOOKUP($A222,csapatok!$A:$GR,BB$271,FALSE),LEN(VLOOKUP($A222,csapatok!$A:$GR,BB$271,FALSE))-6),'csapat-ranglista'!$A:$CC,BB$272,FALSE)/8,VLOOKUP(VLOOKUP($A222,csapatok!$A:$GR,BB$271,FALSE),'csapat-ranglista'!$A:$CC,BB$272,FALSE)/4),0)</f>
        <v>0</v>
      </c>
      <c r="BC222" s="227">
        <f>versenyek!$ES$11*IFERROR(VLOOKUP(VLOOKUP($A222,versenyek!ER:ET,3,FALSE),szabalyok!$A$16:$B$23,2,FALSE)/4,0)</f>
        <v>0</v>
      </c>
      <c r="BD222" s="227">
        <f>versenyek!$EV$11*IFERROR(VLOOKUP(VLOOKUP($A222,versenyek!EU:EW,3,FALSE),szabalyok!$A$16:$B$23,2,FALSE)/4,0)</f>
        <v>0</v>
      </c>
      <c r="BE222" s="226">
        <f>IFERROR(IF(RIGHT(VLOOKUP($A222,csapatok!$A:$GR,BE$271,FALSE),5)="Csere",VLOOKUP(LEFT(VLOOKUP($A222,csapatok!$A:$GR,BE$271,FALSE),LEN(VLOOKUP($A222,csapatok!$A:$GR,BE$271,FALSE))-6),'csapat-ranglista'!$A:$CC,BE$272,FALSE)/8,VLOOKUP(VLOOKUP($A222,csapatok!$A:$GR,BE$271,FALSE),'csapat-ranglista'!$A:$CC,BE$272,FALSE)/4),0)</f>
        <v>0</v>
      </c>
      <c r="BF222" s="226">
        <f>IFERROR(IF(RIGHT(VLOOKUP($A222,csapatok!$A:$GR,BF$271,FALSE),5)="Csere",VLOOKUP(LEFT(VLOOKUP($A222,csapatok!$A:$GR,BF$271,FALSE),LEN(VLOOKUP($A222,csapatok!$A:$GR,BF$271,FALSE))-6),'csapat-ranglista'!$A:$CC,BF$272,FALSE)/8,VLOOKUP(VLOOKUP($A222,csapatok!$A:$GR,BF$271,FALSE),'csapat-ranglista'!$A:$CC,BF$272,FALSE)/4),0)</f>
        <v>0</v>
      </c>
      <c r="BG222" s="226">
        <f>IFERROR(IF(RIGHT(VLOOKUP($A222,csapatok!$A:$GR,BG$271,FALSE),5)="Csere",VLOOKUP(LEFT(VLOOKUP($A222,csapatok!$A:$GR,BG$271,FALSE),LEN(VLOOKUP($A222,csapatok!$A:$GR,BG$271,FALSE))-6),'csapat-ranglista'!$A:$CC,BG$272,FALSE)/8,VLOOKUP(VLOOKUP($A222,csapatok!$A:$GR,BG$271,FALSE),'csapat-ranglista'!$A:$CC,BG$272,FALSE)/4),0)</f>
        <v>0</v>
      </c>
      <c r="BH222" s="226">
        <f>IFERROR(IF(RIGHT(VLOOKUP($A222,csapatok!$A:$GR,BH$271,FALSE),5)="Csere",VLOOKUP(LEFT(VLOOKUP($A222,csapatok!$A:$GR,BH$271,FALSE),LEN(VLOOKUP($A222,csapatok!$A:$GR,BH$271,FALSE))-6),'csapat-ranglista'!$A:$CC,BH$272,FALSE)/8,VLOOKUP(VLOOKUP($A222,csapatok!$A:$GR,BH$271,FALSE),'csapat-ranglista'!$A:$CC,BH$272,FALSE)/4),0)</f>
        <v>0</v>
      </c>
      <c r="BI222" s="226">
        <f>IFERROR(IF(RIGHT(VLOOKUP($A222,csapatok!$A:$GR,BI$271,FALSE),5)="Csere",VLOOKUP(LEFT(VLOOKUP($A222,csapatok!$A:$GR,BI$271,FALSE),LEN(VLOOKUP($A222,csapatok!$A:$GR,BI$271,FALSE))-6),'csapat-ranglista'!$A:$CC,BI$272,FALSE)/8,VLOOKUP(VLOOKUP($A222,csapatok!$A:$GR,BI$271,FALSE),'csapat-ranglista'!$A:$CC,BI$272,FALSE)/4),0)</f>
        <v>0</v>
      </c>
      <c r="BJ222" s="226">
        <f>IFERROR(IF(RIGHT(VLOOKUP($A222,csapatok!$A:$GR,BJ$271,FALSE),5)="Csere",VLOOKUP(LEFT(VLOOKUP($A222,csapatok!$A:$GR,BJ$271,FALSE),LEN(VLOOKUP($A222,csapatok!$A:$GR,BJ$271,FALSE))-6),'csapat-ranglista'!$A:$CC,BJ$272,FALSE)/8,VLOOKUP(VLOOKUP($A222,csapatok!$A:$GR,BJ$271,FALSE),'csapat-ranglista'!$A:$CC,BJ$272,FALSE)/4),0)</f>
        <v>0</v>
      </c>
      <c r="BK222" s="226">
        <f>IFERROR(IF(RIGHT(VLOOKUP($A222,csapatok!$A:$GR,BK$271,FALSE),5)="Csere",VLOOKUP(LEFT(VLOOKUP($A222,csapatok!$A:$GR,BK$271,FALSE),LEN(VLOOKUP($A222,csapatok!$A:$GR,BK$271,FALSE))-6),'csapat-ranglista'!$A:$CC,BK$272,FALSE)/8,VLOOKUP(VLOOKUP($A222,csapatok!$A:$GR,BK$271,FALSE),'csapat-ranglista'!$A:$CC,BK$272,FALSE)/4),0)</f>
        <v>0</v>
      </c>
      <c r="BL222" s="226">
        <f>IFERROR(IF(RIGHT(VLOOKUP($A222,csapatok!$A:$GR,BL$271,FALSE),5)="Csere",VLOOKUP(LEFT(VLOOKUP($A222,csapatok!$A:$GR,BL$271,FALSE),LEN(VLOOKUP($A222,csapatok!$A:$GR,BL$271,FALSE))-6),'csapat-ranglista'!$A:$CC,BL$272,FALSE)/8,VLOOKUP(VLOOKUP($A222,csapatok!$A:$GR,BL$271,FALSE),'csapat-ranglista'!$A:$CC,BL$272,FALSE)/4),0)</f>
        <v>0</v>
      </c>
      <c r="BM222" s="226">
        <f>IFERROR(IF(RIGHT(VLOOKUP($A222,csapatok!$A:$GR,BM$271,FALSE),5)="Csere",VLOOKUP(LEFT(VLOOKUP($A222,csapatok!$A:$GR,BM$271,FALSE),LEN(VLOOKUP($A222,csapatok!$A:$GR,BM$271,FALSE))-6),'csapat-ranglista'!$A:$CC,BM$272,FALSE)/8,VLOOKUP(VLOOKUP($A222,csapatok!$A:$GR,BM$271,FALSE),'csapat-ranglista'!$A:$CC,BM$272,FALSE)/4),0)</f>
        <v>0</v>
      </c>
      <c r="BN222" s="226">
        <f>IFERROR(IF(RIGHT(VLOOKUP($A222,csapatok!$A:$GR,BN$271,FALSE),5)="Csere",VLOOKUP(LEFT(VLOOKUP($A222,csapatok!$A:$GR,BN$271,FALSE),LEN(VLOOKUP($A222,csapatok!$A:$GR,BN$271,FALSE))-6),'csapat-ranglista'!$A:$CC,BN$272,FALSE)/8,VLOOKUP(VLOOKUP($A222,csapatok!$A:$GR,BN$271,FALSE),'csapat-ranglista'!$A:$CC,BN$272,FALSE)/4),0)</f>
        <v>0</v>
      </c>
      <c r="BO222" s="226">
        <f>IFERROR(IF(RIGHT(VLOOKUP($A222,csapatok!$A:$GR,BO$271,FALSE),5)="Csere",VLOOKUP(LEFT(VLOOKUP($A222,csapatok!$A:$GR,BO$271,FALSE),LEN(VLOOKUP($A222,csapatok!$A:$GR,BO$271,FALSE))-6),'csapat-ranglista'!$A:$CC,BO$272,FALSE)/8,VLOOKUP(VLOOKUP($A222,csapatok!$A:$GR,BO$271,FALSE),'csapat-ranglista'!$A:$CC,BO$272,FALSE)/4),0)</f>
        <v>0</v>
      </c>
      <c r="BP222" s="226">
        <f>IFERROR(IF(RIGHT(VLOOKUP($A222,csapatok!$A:$GR,BP$271,FALSE),5)="Csere",VLOOKUP(LEFT(VLOOKUP($A222,csapatok!$A:$GR,BP$271,FALSE),LEN(VLOOKUP($A222,csapatok!$A:$GR,BP$271,FALSE))-6),'csapat-ranglista'!$A:$CC,BP$272,FALSE)/8,VLOOKUP(VLOOKUP($A222,csapatok!$A:$GR,BP$271,FALSE),'csapat-ranglista'!$A:$CC,BP$272,FALSE)/4),0)</f>
        <v>0</v>
      </c>
      <c r="BQ222" s="226">
        <f>IFERROR(IF(RIGHT(VLOOKUP($A222,csapatok!$A:$GR,BQ$271,FALSE),5)="Csere",VLOOKUP(LEFT(VLOOKUP($A222,csapatok!$A:$GR,BQ$271,FALSE),LEN(VLOOKUP($A222,csapatok!$A:$GR,BQ$271,FALSE))-6),'csapat-ranglista'!$A:$CC,BQ$272,FALSE)/8,VLOOKUP(VLOOKUP($A222,csapatok!$A:$GR,BQ$271,FALSE),'csapat-ranglista'!$A:$CC,BQ$272,FALSE)/4),0)</f>
        <v>0</v>
      </c>
      <c r="BR222" s="226">
        <f>IFERROR(IF(RIGHT(VLOOKUP($A222,csapatok!$A:$GR,BR$271,FALSE),5)="Csere",VLOOKUP(LEFT(VLOOKUP($A222,csapatok!$A:$GR,BR$271,FALSE),LEN(VLOOKUP($A222,csapatok!$A:$GR,BR$271,FALSE))-6),'csapat-ranglista'!$A:$CC,BR$272,FALSE)/8,VLOOKUP(VLOOKUP($A222,csapatok!$A:$GR,BR$271,FALSE),'csapat-ranglista'!$A:$CC,BR$272,FALSE)/4),0)</f>
        <v>0</v>
      </c>
      <c r="BS222" s="226">
        <f>IFERROR(IF(RIGHT(VLOOKUP($A222,csapatok!$A:$GR,BS$271,FALSE),5)="Csere",VLOOKUP(LEFT(VLOOKUP($A222,csapatok!$A:$GR,BS$271,FALSE),LEN(VLOOKUP($A222,csapatok!$A:$GR,BS$271,FALSE))-6),'csapat-ranglista'!$A:$CC,BS$272,FALSE)/8,VLOOKUP(VLOOKUP($A222,csapatok!$A:$GR,BS$271,FALSE),'csapat-ranglista'!$A:$CC,BS$272,FALSE)/4),0)</f>
        <v>0</v>
      </c>
      <c r="BT222" s="226">
        <f>IFERROR(IF(RIGHT(VLOOKUP($A222,csapatok!$A:$GR,BT$271,FALSE),5)="Csere",VLOOKUP(LEFT(VLOOKUP($A222,csapatok!$A:$GR,BT$271,FALSE),LEN(VLOOKUP($A222,csapatok!$A:$GR,BT$271,FALSE))-6),'csapat-ranglista'!$A:$CC,BT$272,FALSE)/8,VLOOKUP(VLOOKUP($A222,csapatok!$A:$GR,BT$271,FALSE),'csapat-ranglista'!$A:$CC,BT$272,FALSE)/4),0)</f>
        <v>0</v>
      </c>
      <c r="BU222" s="226">
        <f>IFERROR(IF(RIGHT(VLOOKUP($A222,csapatok!$A:$GR,BU$271,FALSE),5)="Csere",VLOOKUP(LEFT(VLOOKUP($A222,csapatok!$A:$GR,BU$271,FALSE),LEN(VLOOKUP($A222,csapatok!$A:$GR,BU$271,FALSE))-6),'csapat-ranglista'!$A:$CC,BU$272,FALSE)/8,VLOOKUP(VLOOKUP($A222,csapatok!$A:$GR,BU$271,FALSE),'csapat-ranglista'!$A:$CC,BU$272,FALSE)/4),0)</f>
        <v>0</v>
      </c>
      <c r="BV222" s="226">
        <f>IFERROR(IF(RIGHT(VLOOKUP($A222,csapatok!$A:$GR,BV$271,FALSE),5)="Csere",VLOOKUP(LEFT(VLOOKUP($A222,csapatok!$A:$GR,BV$271,FALSE),LEN(VLOOKUP($A222,csapatok!$A:$GR,BV$271,FALSE))-6),'csapat-ranglista'!$A:$CC,BV$272,FALSE)/8,VLOOKUP(VLOOKUP($A222,csapatok!$A:$GR,BV$271,FALSE),'csapat-ranglista'!$A:$CC,BV$272,FALSE)/4),0)</f>
        <v>0</v>
      </c>
      <c r="BW222" s="226">
        <f>IFERROR(IF(RIGHT(VLOOKUP($A222,csapatok!$A:$GR,BW$271,FALSE),5)="Csere",VLOOKUP(LEFT(VLOOKUP($A222,csapatok!$A:$GR,BW$271,FALSE),LEN(VLOOKUP($A222,csapatok!$A:$GR,BW$271,FALSE))-6),'csapat-ranglista'!$A:$CC,BW$272,FALSE)/8,VLOOKUP(VLOOKUP($A222,csapatok!$A:$GR,BW$271,FALSE),'csapat-ranglista'!$A:$CC,BW$272,FALSE)/4),0)</f>
        <v>0</v>
      </c>
      <c r="BX222" s="226">
        <f>IFERROR(IF(RIGHT(VLOOKUP($A222,csapatok!$A:$GR,BX$271,FALSE),5)="Csere",VLOOKUP(LEFT(VLOOKUP($A222,csapatok!$A:$GR,BX$271,FALSE),LEN(VLOOKUP($A222,csapatok!$A:$GR,BX$271,FALSE))-6),'csapat-ranglista'!$A:$CC,BX$272,FALSE)/8,VLOOKUP(VLOOKUP($A222,csapatok!$A:$GR,BX$271,FALSE),'csapat-ranglista'!$A:$CC,BX$272,FALSE)/4),0)</f>
        <v>0</v>
      </c>
      <c r="BY222" s="226">
        <f>IFERROR(IF(RIGHT(VLOOKUP($A222,csapatok!$A:$GR,BY$271,FALSE),5)="Csere",VLOOKUP(LEFT(VLOOKUP($A222,csapatok!$A:$GR,BY$271,FALSE),LEN(VLOOKUP($A222,csapatok!$A:$GR,BY$271,FALSE))-6),'csapat-ranglista'!$A:$CC,BY$272,FALSE)/8,VLOOKUP(VLOOKUP($A222,csapatok!$A:$GR,BY$271,FALSE),'csapat-ranglista'!$A:$CC,BY$272,FALSE)/4),0)</f>
        <v>0</v>
      </c>
      <c r="BZ222" s="226">
        <f>IFERROR(IF(RIGHT(VLOOKUP($A222,csapatok!$A:$GR,BZ$271,FALSE),5)="Csere",VLOOKUP(LEFT(VLOOKUP($A222,csapatok!$A:$GR,BZ$271,FALSE),LEN(VLOOKUP($A222,csapatok!$A:$GR,BZ$271,FALSE))-6),'csapat-ranglista'!$A:$CC,BZ$272,FALSE)/8,VLOOKUP(VLOOKUP($A222,csapatok!$A:$GR,BZ$271,FALSE),'csapat-ranglista'!$A:$CC,BZ$272,FALSE)/4),0)</f>
        <v>0</v>
      </c>
      <c r="CA222" s="226">
        <f>IFERROR(IF(RIGHT(VLOOKUP($A222,csapatok!$A:$GR,CA$271,FALSE),5)="Csere",VLOOKUP(LEFT(VLOOKUP($A222,csapatok!$A:$GR,CA$271,FALSE),LEN(VLOOKUP($A222,csapatok!$A:$GR,CA$271,FALSE))-6),'csapat-ranglista'!$A:$CC,CA$272,FALSE)/8,VLOOKUP(VLOOKUP($A222,csapatok!$A:$GR,CA$271,FALSE),'csapat-ranglista'!$A:$CC,CA$272,FALSE)/4),0)</f>
        <v>0</v>
      </c>
      <c r="CB222" s="226">
        <f>IFERROR(IF(RIGHT(VLOOKUP($A222,csapatok!$A:$GR,CB$271,FALSE),5)="Csere",VLOOKUP(LEFT(VLOOKUP($A222,csapatok!$A:$GR,CB$271,FALSE),LEN(VLOOKUP($A222,csapatok!$A:$GR,CB$271,FALSE))-6),'csapat-ranglista'!$A:$CC,CB$272,FALSE)/8,VLOOKUP(VLOOKUP($A222,csapatok!$A:$GR,CB$271,FALSE),'csapat-ranglista'!$A:$CC,CB$272,FALSE)/4),0)</f>
        <v>0</v>
      </c>
      <c r="CC222" s="226">
        <f>IFERROR(IF(RIGHT(VLOOKUP($A222,csapatok!$A:$GR,CC$271,FALSE),5)="Csere",VLOOKUP(LEFT(VLOOKUP($A222,csapatok!$A:$GR,CC$271,FALSE),LEN(VLOOKUP($A222,csapatok!$A:$GR,CC$271,FALSE))-6),'csapat-ranglista'!$A:$CC,CC$272,FALSE)/8,VLOOKUP(VLOOKUP($A222,csapatok!$A:$GR,CC$271,FALSE),'csapat-ranglista'!$A:$CC,CC$272,FALSE)/4),0)</f>
        <v>0</v>
      </c>
      <c r="CD222" s="226">
        <f>IFERROR(IF(RIGHT(VLOOKUP($A222,csapatok!$A:$GR,CD$271,FALSE),5)="Csere",VLOOKUP(LEFT(VLOOKUP($A222,csapatok!$A:$GR,CD$271,FALSE),LEN(VLOOKUP($A222,csapatok!$A:$GR,CD$271,FALSE))-6),'csapat-ranglista'!$A:$CC,CD$272,FALSE)/8,VLOOKUP(VLOOKUP($A222,csapatok!$A:$GR,CD$271,FALSE),'csapat-ranglista'!$A:$CC,CD$272,FALSE)/4),0)</f>
        <v>0</v>
      </c>
      <c r="CE222" s="226">
        <f>IFERROR(IF(RIGHT(VLOOKUP($A222,csapatok!$A:$GR,CE$271,FALSE),5)="Csere",VLOOKUP(LEFT(VLOOKUP($A222,csapatok!$A:$GR,CE$271,FALSE),LEN(VLOOKUP($A222,csapatok!$A:$GR,CE$271,FALSE))-6),'csapat-ranglista'!$A:$CC,CE$272,FALSE)/8,VLOOKUP(VLOOKUP($A222,csapatok!$A:$GR,CE$271,FALSE),'csapat-ranglista'!$A:$CC,CE$272,FALSE)/4),0)</f>
        <v>0</v>
      </c>
      <c r="CF222" s="226">
        <f>IFERROR(IF(RIGHT(VLOOKUP($A222,csapatok!$A:$GR,CF$271,FALSE),5)="Csere",VLOOKUP(LEFT(VLOOKUP($A222,csapatok!$A:$GR,CF$271,FALSE),LEN(VLOOKUP($A222,csapatok!$A:$GR,CF$271,FALSE))-6),'csapat-ranglista'!$A:$CC,CF$272,FALSE)/8,VLOOKUP(VLOOKUP($A222,csapatok!$A:$GR,CF$271,FALSE),'csapat-ranglista'!$A:$CC,CF$272,FALSE)/4),0)</f>
        <v>0</v>
      </c>
      <c r="CG222" s="226">
        <f>IFERROR(IF(RIGHT(VLOOKUP($A222,csapatok!$A:$GR,CG$271,FALSE),5)="Csere",VLOOKUP(LEFT(VLOOKUP($A222,csapatok!$A:$GR,CG$271,FALSE),LEN(VLOOKUP($A222,csapatok!$A:$GR,CG$271,FALSE))-6),'csapat-ranglista'!$A:$CC,CG$272,FALSE)/8,VLOOKUP(VLOOKUP($A222,csapatok!$A:$GR,CG$271,FALSE),'csapat-ranglista'!$A:$CC,CG$272,FALSE)/4),0)</f>
        <v>0</v>
      </c>
      <c r="CH222" s="226">
        <f>IFERROR(IF(RIGHT(VLOOKUP($A222,csapatok!$A:$GR,CH$271,FALSE),5)="Csere",VLOOKUP(LEFT(VLOOKUP($A222,csapatok!$A:$GR,CH$271,FALSE),LEN(VLOOKUP($A222,csapatok!$A:$GR,CH$271,FALSE))-6),'csapat-ranglista'!$A:$CC,CH$272,FALSE)/8,VLOOKUP(VLOOKUP($A222,csapatok!$A:$GR,CH$271,FALSE),'csapat-ranglista'!$A:$CC,CH$272,FALSE)/4),0)</f>
        <v>0</v>
      </c>
      <c r="CI222" s="226">
        <f>IFERROR(IF(RIGHT(VLOOKUP($A222,csapatok!$A:$GR,CI$271,FALSE),5)="Csere",VLOOKUP(LEFT(VLOOKUP($A222,csapatok!$A:$GR,CI$271,FALSE),LEN(VLOOKUP($A222,csapatok!$A:$GR,CI$271,FALSE))-6),'csapat-ranglista'!$A:$CC,CI$272,FALSE)/8,VLOOKUP(VLOOKUP($A222,csapatok!$A:$GR,CI$271,FALSE),'csapat-ranglista'!$A:$CC,CI$272,FALSE)/4),0)</f>
        <v>0</v>
      </c>
      <c r="CJ222" s="227">
        <f>versenyek!$IQ$11*IFERROR(VLOOKUP(VLOOKUP($A222,versenyek!IP:IR,3,FALSE),szabalyok!$A$16:$B$23,2,FALSE)/4,0)</f>
        <v>0</v>
      </c>
      <c r="CK222" s="227">
        <f>versenyek!$IT$11*IFERROR(VLOOKUP(VLOOKUP($A222,versenyek!IS:IU,3,FALSE),szabalyok!$A$16:$B$23,2,FALSE)/4,0)</f>
        <v>0</v>
      </c>
      <c r="CL222" s="226"/>
      <c r="CM222" s="250">
        <f t="shared" si="9"/>
        <v>0</v>
      </c>
    </row>
    <row r="223" spans="1:91">
      <c r="A223" s="32" t="s">
        <v>553</v>
      </c>
      <c r="B223" s="132"/>
      <c r="D223" s="32" t="s">
        <v>9</v>
      </c>
      <c r="E223" s="47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>
        <f>IFERROR(IF(RIGHT(VLOOKUP($A223,csapatok!$A:$BL,X$271,FALSE),5)="Csere",VLOOKUP(LEFT(VLOOKUP($A223,csapatok!$A:$BL,X$271,FALSE),LEN(VLOOKUP($A223,csapatok!$A:$BL,X$271,FALSE))-6),'csapat-ranglista'!$A:$CC,X$272,FALSE)/8,VLOOKUP(VLOOKUP($A223,csapatok!$A:$BL,X$271,FALSE),'csapat-ranglista'!$A:$CC,X$272,FALSE)/4),0)</f>
        <v>0</v>
      </c>
      <c r="Y223" s="32">
        <f>IFERROR(IF(RIGHT(VLOOKUP($A223,csapatok!$A:$BL,Y$271,FALSE),5)="Csere",VLOOKUP(LEFT(VLOOKUP($A223,csapatok!$A:$BL,Y$271,FALSE),LEN(VLOOKUP($A223,csapatok!$A:$BL,Y$271,FALSE))-6),'csapat-ranglista'!$A:$CC,Y$272,FALSE)/8,VLOOKUP(VLOOKUP($A223,csapatok!$A:$BL,Y$271,FALSE),'csapat-ranglista'!$A:$CC,Y$272,FALSE)/4),0)</f>
        <v>0</v>
      </c>
      <c r="Z223" s="32">
        <f>IFERROR(IF(RIGHT(VLOOKUP($A223,csapatok!$A:$BL,Z$271,FALSE),5)="Csere",VLOOKUP(LEFT(VLOOKUP($A223,csapatok!$A:$BL,Z$271,FALSE),LEN(VLOOKUP($A223,csapatok!$A:$BL,Z$271,FALSE))-6),'csapat-ranglista'!$A:$CC,Z$272,FALSE)/8,VLOOKUP(VLOOKUP($A223,csapatok!$A:$BL,Z$271,FALSE),'csapat-ranglista'!$A:$CC,Z$272,FALSE)/4),0)</f>
        <v>0</v>
      </c>
      <c r="AA223" s="32">
        <f>IFERROR(IF(RIGHT(VLOOKUP($A223,csapatok!$A:$BL,AA$271,FALSE),5)="Csere",VLOOKUP(LEFT(VLOOKUP($A223,csapatok!$A:$BL,AA$271,FALSE),LEN(VLOOKUP($A223,csapatok!$A:$BL,AA$271,FALSE))-6),'csapat-ranglista'!$A:$CC,AA$272,FALSE)/8,VLOOKUP(VLOOKUP($A223,csapatok!$A:$BL,AA$271,FALSE),'csapat-ranglista'!$A:$CC,AA$272,FALSE)/4),0)</f>
        <v>0</v>
      </c>
      <c r="AB223" s="226">
        <f>IFERROR(IF(RIGHT(VLOOKUP($A223,csapatok!$A:$BL,AB$271,FALSE),5)="Csere",VLOOKUP(LEFT(VLOOKUP($A223,csapatok!$A:$BL,AB$271,FALSE),LEN(VLOOKUP($A223,csapatok!$A:$BL,AB$271,FALSE))-6),'csapat-ranglista'!$A:$CC,AB$272,FALSE)/8,VLOOKUP(VLOOKUP($A223,csapatok!$A:$BL,AB$271,FALSE),'csapat-ranglista'!$A:$CC,AB$272,FALSE)/4),0)</f>
        <v>0</v>
      </c>
      <c r="AC223" s="226">
        <f>IFERROR(IF(RIGHT(VLOOKUP($A223,csapatok!$A:$BL,AC$271,FALSE),5)="Csere",VLOOKUP(LEFT(VLOOKUP($A223,csapatok!$A:$BL,AC$271,FALSE),LEN(VLOOKUP($A223,csapatok!$A:$BL,AC$271,FALSE))-6),'csapat-ranglista'!$A:$CC,AC$272,FALSE)/8,VLOOKUP(VLOOKUP($A223,csapatok!$A:$BL,AC$271,FALSE),'csapat-ranglista'!$A:$CC,AC$272,FALSE)/4),0)</f>
        <v>0</v>
      </c>
      <c r="AD223" s="226">
        <f>IFERROR(IF(RIGHT(VLOOKUP($A223,csapatok!$A:$BL,AD$271,FALSE),5)="Csere",VLOOKUP(LEFT(VLOOKUP($A223,csapatok!$A:$BL,AD$271,FALSE),LEN(VLOOKUP($A223,csapatok!$A:$BL,AD$271,FALSE))-6),'csapat-ranglista'!$A:$CC,AD$272,FALSE)/8,VLOOKUP(VLOOKUP($A223,csapatok!$A:$BL,AD$271,FALSE),'csapat-ranglista'!$A:$CC,AD$272,FALSE)/4),0)</f>
        <v>0</v>
      </c>
      <c r="AE223" s="226">
        <f>IFERROR(IF(RIGHT(VLOOKUP($A223,csapatok!$A:$BL,AE$271,FALSE),5)="Csere",VLOOKUP(LEFT(VLOOKUP($A223,csapatok!$A:$BL,AE$271,FALSE),LEN(VLOOKUP($A223,csapatok!$A:$BL,AE$271,FALSE))-6),'csapat-ranglista'!$A:$CC,AE$272,FALSE)/8,VLOOKUP(VLOOKUP($A223,csapatok!$A:$BL,AE$271,FALSE),'csapat-ranglista'!$A:$CC,AE$272,FALSE)/4),0)</f>
        <v>0</v>
      </c>
      <c r="AF223" s="226">
        <f>IFERROR(IF(RIGHT(VLOOKUP($A223,csapatok!$A:$BL,AF$271,FALSE),5)="Csere",VLOOKUP(LEFT(VLOOKUP($A223,csapatok!$A:$BL,AF$271,FALSE),LEN(VLOOKUP($A223,csapatok!$A:$BL,AF$271,FALSE))-6),'csapat-ranglista'!$A:$CC,AF$272,FALSE)/8,VLOOKUP(VLOOKUP($A223,csapatok!$A:$BL,AF$271,FALSE),'csapat-ranglista'!$A:$CC,AF$272,FALSE)/4),0)</f>
        <v>0</v>
      </c>
      <c r="AG223" s="226">
        <f>IFERROR(IF(RIGHT(VLOOKUP($A223,csapatok!$A:$BL,AG$271,FALSE),5)="Csere",VLOOKUP(LEFT(VLOOKUP($A223,csapatok!$A:$BL,AG$271,FALSE),LEN(VLOOKUP($A223,csapatok!$A:$BL,AG$271,FALSE))-6),'csapat-ranglista'!$A:$CC,AG$272,FALSE)/8,VLOOKUP(VLOOKUP($A223,csapatok!$A:$BL,AG$271,FALSE),'csapat-ranglista'!$A:$CC,AG$272,FALSE)/4),0)</f>
        <v>0</v>
      </c>
      <c r="AH223" s="226">
        <f>IFERROR(IF(RIGHT(VLOOKUP($A223,csapatok!$A:$BL,AH$271,FALSE),5)="Csere",VLOOKUP(LEFT(VLOOKUP($A223,csapatok!$A:$BL,AH$271,FALSE),LEN(VLOOKUP($A223,csapatok!$A:$BL,AH$271,FALSE))-6),'csapat-ranglista'!$A:$CC,AH$272,FALSE)/8,VLOOKUP(VLOOKUP($A223,csapatok!$A:$BL,AH$271,FALSE),'csapat-ranglista'!$A:$CC,AH$272,FALSE)/4),0)</f>
        <v>0</v>
      </c>
      <c r="AI223" s="226">
        <f>IFERROR(IF(RIGHT(VLOOKUP($A223,csapatok!$A:$BL,AI$271,FALSE),5)="Csere",VLOOKUP(LEFT(VLOOKUP($A223,csapatok!$A:$BL,AI$271,FALSE),LEN(VLOOKUP($A223,csapatok!$A:$BL,AI$271,FALSE))-6),'csapat-ranglista'!$A:$CC,AI$272,FALSE)/8,VLOOKUP(VLOOKUP($A223,csapatok!$A:$BL,AI$271,FALSE),'csapat-ranglista'!$A:$CC,AI$272,FALSE)/4),0)</f>
        <v>0</v>
      </c>
      <c r="AJ223" s="226">
        <f>IFERROR(IF(RIGHT(VLOOKUP($A223,csapatok!$A:$BL,AJ$271,FALSE),5)="Csere",VLOOKUP(LEFT(VLOOKUP($A223,csapatok!$A:$BL,AJ$271,FALSE),LEN(VLOOKUP($A223,csapatok!$A:$BL,AJ$271,FALSE))-6),'csapat-ranglista'!$A:$CC,AJ$272,FALSE)/8,VLOOKUP(VLOOKUP($A223,csapatok!$A:$BL,AJ$271,FALSE),'csapat-ranglista'!$A:$CC,AJ$272,FALSE)/2),0)</f>
        <v>0</v>
      </c>
      <c r="AK223" s="226">
        <f>IFERROR(IF(RIGHT(VLOOKUP($A223,csapatok!$A:$CN,AK$271,FALSE),5)="Csere",VLOOKUP(LEFT(VLOOKUP($A223,csapatok!$A:$CN,AK$271,FALSE),LEN(VLOOKUP($A223,csapatok!$A:$CN,AK$271,FALSE))-6),'csapat-ranglista'!$A:$CC,AK$272,FALSE)/8,VLOOKUP(VLOOKUP($A223,csapatok!$A:$CN,AK$271,FALSE),'csapat-ranglista'!$A:$CC,AK$272,FALSE)/4),0)</f>
        <v>0</v>
      </c>
      <c r="AL223" s="226">
        <f>IFERROR(IF(RIGHT(VLOOKUP($A223,csapatok!$A:$CN,AL$271,FALSE),5)="Csere",VLOOKUP(LEFT(VLOOKUP($A223,csapatok!$A:$CN,AL$271,FALSE),LEN(VLOOKUP($A223,csapatok!$A:$CN,AL$271,FALSE))-6),'csapat-ranglista'!$A:$CC,AL$272,FALSE)/8,VLOOKUP(VLOOKUP($A223,csapatok!$A:$CN,AL$271,FALSE),'csapat-ranglista'!$A:$CC,AL$272,FALSE)/4),0)</f>
        <v>0</v>
      </c>
      <c r="AM223" s="226">
        <f>IFERROR(IF(RIGHT(VLOOKUP($A223,csapatok!$A:$CN,AM$271,FALSE),5)="Csere",VLOOKUP(LEFT(VLOOKUP($A223,csapatok!$A:$CN,AM$271,FALSE),LEN(VLOOKUP($A223,csapatok!$A:$CN,AM$271,FALSE))-6),'csapat-ranglista'!$A:$CC,AM$272,FALSE)/8,VLOOKUP(VLOOKUP($A223,csapatok!$A:$CN,AM$271,FALSE),'csapat-ranglista'!$A:$CC,AM$272,FALSE)/4),0)</f>
        <v>0</v>
      </c>
      <c r="AN223" s="226">
        <f>IFERROR(IF(RIGHT(VLOOKUP($A223,csapatok!$A:$CN,AN$271,FALSE),5)="Csere",VLOOKUP(LEFT(VLOOKUP($A223,csapatok!$A:$CN,AN$271,FALSE),LEN(VLOOKUP($A223,csapatok!$A:$CN,AN$271,FALSE))-6),'csapat-ranglista'!$A:$CC,AN$272,FALSE)/8,VLOOKUP(VLOOKUP($A223,csapatok!$A:$CN,AN$271,FALSE),'csapat-ranglista'!$A:$CC,AN$272,FALSE)/4),0)</f>
        <v>0</v>
      </c>
      <c r="AO223" s="226">
        <f>IFERROR(IF(RIGHT(VLOOKUP($A223,csapatok!$A:$CN,AO$271,FALSE),5)="Csere",VLOOKUP(LEFT(VLOOKUP($A223,csapatok!$A:$CN,AO$271,FALSE),LEN(VLOOKUP($A223,csapatok!$A:$CN,AO$271,FALSE))-6),'csapat-ranglista'!$A:$CC,AO$272,FALSE)/8,VLOOKUP(VLOOKUP($A223,csapatok!$A:$CN,AO$271,FALSE),'csapat-ranglista'!$A:$CC,AO$272,FALSE)/4),0)</f>
        <v>0</v>
      </c>
      <c r="AP223" s="226">
        <f>IFERROR(IF(RIGHT(VLOOKUP($A223,csapatok!$A:$CN,AP$271,FALSE),5)="Csere",VLOOKUP(LEFT(VLOOKUP($A223,csapatok!$A:$CN,AP$271,FALSE),LEN(VLOOKUP($A223,csapatok!$A:$CN,AP$271,FALSE))-6),'csapat-ranglista'!$A:$CC,AP$272,FALSE)/8,VLOOKUP(VLOOKUP($A223,csapatok!$A:$CN,AP$271,FALSE),'csapat-ranglista'!$A:$CC,AP$272,FALSE)/4),0)</f>
        <v>0</v>
      </c>
      <c r="AQ223" s="226">
        <f>IFERROR(IF(RIGHT(VLOOKUP($A223,csapatok!$A:$CN,AQ$271,FALSE),5)="Csere",VLOOKUP(LEFT(VLOOKUP($A223,csapatok!$A:$CN,AQ$271,FALSE),LEN(VLOOKUP($A223,csapatok!$A:$CN,AQ$271,FALSE))-6),'csapat-ranglista'!$A:$CC,AQ$272,FALSE)/8,VLOOKUP(VLOOKUP($A223,csapatok!$A:$CN,AQ$271,FALSE),'csapat-ranglista'!$A:$CC,AQ$272,FALSE)/4),0)</f>
        <v>0</v>
      </c>
      <c r="AR223" s="226">
        <f>IFERROR(IF(RIGHT(VLOOKUP($A223,csapatok!$A:$CN,AR$271,FALSE),5)="Csere",VLOOKUP(LEFT(VLOOKUP($A223,csapatok!$A:$CN,AR$271,FALSE),LEN(VLOOKUP($A223,csapatok!$A:$CN,AR$271,FALSE))-6),'csapat-ranglista'!$A:$CC,AR$272,FALSE)/8,VLOOKUP(VLOOKUP($A223,csapatok!$A:$CN,AR$271,FALSE),'csapat-ranglista'!$A:$CC,AR$272,FALSE)/4),0)</f>
        <v>0</v>
      </c>
      <c r="AS223" s="226">
        <f>IFERROR(IF(RIGHT(VLOOKUP($A223,csapatok!$A:$CN,AS$271,FALSE),5)="Csere",VLOOKUP(LEFT(VLOOKUP($A223,csapatok!$A:$CN,AS$271,FALSE),LEN(VLOOKUP($A223,csapatok!$A:$CN,AS$271,FALSE))-6),'csapat-ranglista'!$A:$CC,AS$272,FALSE)/8,VLOOKUP(VLOOKUP($A223,csapatok!$A:$CN,AS$271,FALSE),'csapat-ranglista'!$A:$CC,AS$272,FALSE)/4),0)</f>
        <v>0</v>
      </c>
      <c r="AT223" s="226">
        <f>IFERROR(IF(RIGHT(VLOOKUP($A223,csapatok!$A:$CN,AT$271,FALSE),5)="Csere",VLOOKUP(LEFT(VLOOKUP($A223,csapatok!$A:$CN,AT$271,FALSE),LEN(VLOOKUP($A223,csapatok!$A:$CN,AT$271,FALSE))-6),'csapat-ranglista'!$A:$CC,AT$272,FALSE)/8,VLOOKUP(VLOOKUP($A223,csapatok!$A:$CN,AT$271,FALSE),'csapat-ranglista'!$A:$CC,AT$272,FALSE)/4),0)</f>
        <v>0</v>
      </c>
      <c r="AU223" s="226">
        <f>IFERROR(IF(RIGHT(VLOOKUP($A223,csapatok!$A:$CN,AU$271,FALSE),5)="Csere",VLOOKUP(LEFT(VLOOKUP($A223,csapatok!$A:$CN,AU$271,FALSE),LEN(VLOOKUP($A223,csapatok!$A:$CN,AU$271,FALSE))-6),'csapat-ranglista'!$A:$CC,AU$272,FALSE)/8,VLOOKUP(VLOOKUP($A223,csapatok!$A:$CN,AU$271,FALSE),'csapat-ranglista'!$A:$CC,AU$272,FALSE)/4),0)</f>
        <v>0</v>
      </c>
      <c r="AV223" s="226">
        <f>IFERROR(IF(RIGHT(VLOOKUP($A223,csapatok!$A:$CN,AV$271,FALSE),5)="Csere",VLOOKUP(LEFT(VLOOKUP($A223,csapatok!$A:$CN,AV$271,FALSE),LEN(VLOOKUP($A223,csapatok!$A:$CN,AV$271,FALSE))-6),'csapat-ranglista'!$A:$CC,AV$272,FALSE)/8,VLOOKUP(VLOOKUP($A223,csapatok!$A:$CN,AV$271,FALSE),'csapat-ranglista'!$A:$CC,AV$272,FALSE)/4),0)</f>
        <v>0</v>
      </c>
      <c r="AW223" s="226">
        <f>IFERROR(IF(RIGHT(VLOOKUP($A223,csapatok!$A:$CN,AW$271,FALSE),5)="Csere",VLOOKUP(LEFT(VLOOKUP($A223,csapatok!$A:$CN,AW$271,FALSE),LEN(VLOOKUP($A223,csapatok!$A:$CN,AW$271,FALSE))-6),'csapat-ranglista'!$A:$CC,AW$272,FALSE)/8,VLOOKUP(VLOOKUP($A223,csapatok!$A:$CN,AW$271,FALSE),'csapat-ranglista'!$A:$CC,AW$272,FALSE)/4),0)</f>
        <v>0</v>
      </c>
      <c r="AX223" s="226">
        <f>IFERROR(IF(RIGHT(VLOOKUP($A223,csapatok!$A:$CN,AX$271,FALSE),5)="Csere",VLOOKUP(LEFT(VLOOKUP($A223,csapatok!$A:$CN,AX$271,FALSE),LEN(VLOOKUP($A223,csapatok!$A:$CN,AX$271,FALSE))-6),'csapat-ranglista'!$A:$CC,AX$272,FALSE)/8,VLOOKUP(VLOOKUP($A223,csapatok!$A:$CN,AX$271,FALSE),'csapat-ranglista'!$A:$CC,AX$272,FALSE)/4),0)</f>
        <v>0</v>
      </c>
      <c r="AY223" s="226">
        <f>IFERROR(IF(RIGHT(VLOOKUP($A223,csapatok!$A:$GR,AY$271,FALSE),5)="Csere",VLOOKUP(LEFT(VLOOKUP($A223,csapatok!$A:$GR,AY$271,FALSE),LEN(VLOOKUP($A223,csapatok!$A:$GR,AY$271,FALSE))-6),'csapat-ranglista'!$A:$CC,AY$272,FALSE)/8,VLOOKUP(VLOOKUP($A223,csapatok!$A:$GR,AY$271,FALSE),'csapat-ranglista'!$A:$CC,AY$272,FALSE)/4),0)</f>
        <v>0</v>
      </c>
      <c r="AZ223" s="226">
        <f>IFERROR(IF(RIGHT(VLOOKUP($A223,csapatok!$A:$GR,AZ$271,FALSE),5)="Csere",VLOOKUP(LEFT(VLOOKUP($A223,csapatok!$A:$GR,AZ$271,FALSE),LEN(VLOOKUP($A223,csapatok!$A:$GR,AZ$271,FALSE))-6),'csapat-ranglista'!$A:$CC,AZ$272,FALSE)/8,VLOOKUP(VLOOKUP($A223,csapatok!$A:$GR,AZ$271,FALSE),'csapat-ranglista'!$A:$CC,AZ$272,FALSE)/4),0)</f>
        <v>0</v>
      </c>
      <c r="BA223" s="226">
        <f>IFERROR(IF(RIGHT(VLOOKUP($A223,csapatok!$A:$GR,BA$271,FALSE),5)="Csere",VLOOKUP(LEFT(VLOOKUP($A223,csapatok!$A:$GR,BA$271,FALSE),LEN(VLOOKUP($A223,csapatok!$A:$GR,BA$271,FALSE))-6),'csapat-ranglista'!$A:$CC,BA$272,FALSE)/8,VLOOKUP(VLOOKUP($A223,csapatok!$A:$GR,BA$271,FALSE),'csapat-ranglista'!$A:$CC,BA$272,FALSE)/4),0)</f>
        <v>0</v>
      </c>
      <c r="BB223" s="226">
        <f>IFERROR(IF(RIGHT(VLOOKUP($A223,csapatok!$A:$GR,BB$271,FALSE),5)="Csere",VLOOKUP(LEFT(VLOOKUP($A223,csapatok!$A:$GR,BB$271,FALSE),LEN(VLOOKUP($A223,csapatok!$A:$GR,BB$271,FALSE))-6),'csapat-ranglista'!$A:$CC,BB$272,FALSE)/8,VLOOKUP(VLOOKUP($A223,csapatok!$A:$GR,BB$271,FALSE),'csapat-ranglista'!$A:$CC,BB$272,FALSE)/4),0)</f>
        <v>0</v>
      </c>
      <c r="BC223" s="227">
        <f>versenyek!$ES$11*IFERROR(VLOOKUP(VLOOKUP($A223,versenyek!ER:ET,3,FALSE),szabalyok!$A$16:$B$23,2,FALSE)/4,0)</f>
        <v>0</v>
      </c>
      <c r="BD223" s="227">
        <f>versenyek!$EV$11*IFERROR(VLOOKUP(VLOOKUP($A223,versenyek!EU:EW,3,FALSE),szabalyok!$A$16:$B$23,2,FALSE)/4,0)</f>
        <v>0</v>
      </c>
      <c r="BE223" s="226">
        <f>IFERROR(IF(RIGHT(VLOOKUP($A223,csapatok!$A:$GR,BE$271,FALSE),5)="Csere",VLOOKUP(LEFT(VLOOKUP($A223,csapatok!$A:$GR,BE$271,FALSE),LEN(VLOOKUP($A223,csapatok!$A:$GR,BE$271,FALSE))-6),'csapat-ranglista'!$A:$CC,BE$272,FALSE)/8,VLOOKUP(VLOOKUP($A223,csapatok!$A:$GR,BE$271,FALSE),'csapat-ranglista'!$A:$CC,BE$272,FALSE)/4),0)</f>
        <v>0</v>
      </c>
      <c r="BF223" s="226">
        <f>IFERROR(IF(RIGHT(VLOOKUP($A223,csapatok!$A:$GR,BF$271,FALSE),5)="Csere",VLOOKUP(LEFT(VLOOKUP($A223,csapatok!$A:$GR,BF$271,FALSE),LEN(VLOOKUP($A223,csapatok!$A:$GR,BF$271,FALSE))-6),'csapat-ranglista'!$A:$CC,BF$272,FALSE)/8,VLOOKUP(VLOOKUP($A223,csapatok!$A:$GR,BF$271,FALSE),'csapat-ranglista'!$A:$CC,BF$272,FALSE)/4),0)</f>
        <v>0</v>
      </c>
      <c r="BG223" s="226">
        <f>IFERROR(IF(RIGHT(VLOOKUP($A223,csapatok!$A:$GR,BG$271,FALSE),5)="Csere",VLOOKUP(LEFT(VLOOKUP($A223,csapatok!$A:$GR,BG$271,FALSE),LEN(VLOOKUP($A223,csapatok!$A:$GR,BG$271,FALSE))-6),'csapat-ranglista'!$A:$CC,BG$272,FALSE)/8,VLOOKUP(VLOOKUP($A223,csapatok!$A:$GR,BG$271,FALSE),'csapat-ranglista'!$A:$CC,BG$272,FALSE)/4),0)</f>
        <v>0</v>
      </c>
      <c r="BH223" s="226">
        <f>IFERROR(IF(RIGHT(VLOOKUP($A223,csapatok!$A:$GR,BH$271,FALSE),5)="Csere",VLOOKUP(LEFT(VLOOKUP($A223,csapatok!$A:$GR,BH$271,FALSE),LEN(VLOOKUP($A223,csapatok!$A:$GR,BH$271,FALSE))-6),'csapat-ranglista'!$A:$CC,BH$272,FALSE)/8,VLOOKUP(VLOOKUP($A223,csapatok!$A:$GR,BH$271,FALSE),'csapat-ranglista'!$A:$CC,BH$272,FALSE)/4),0)</f>
        <v>0</v>
      </c>
      <c r="BI223" s="226">
        <f>IFERROR(IF(RIGHT(VLOOKUP($A223,csapatok!$A:$GR,BI$271,FALSE),5)="Csere",VLOOKUP(LEFT(VLOOKUP($A223,csapatok!$A:$GR,BI$271,FALSE),LEN(VLOOKUP($A223,csapatok!$A:$GR,BI$271,FALSE))-6),'csapat-ranglista'!$A:$CC,BI$272,FALSE)/8,VLOOKUP(VLOOKUP($A223,csapatok!$A:$GR,BI$271,FALSE),'csapat-ranglista'!$A:$CC,BI$272,FALSE)/4),0)</f>
        <v>0</v>
      </c>
      <c r="BJ223" s="226">
        <f>IFERROR(IF(RIGHT(VLOOKUP($A223,csapatok!$A:$GR,BJ$271,FALSE),5)="Csere",VLOOKUP(LEFT(VLOOKUP($A223,csapatok!$A:$GR,BJ$271,FALSE),LEN(VLOOKUP($A223,csapatok!$A:$GR,BJ$271,FALSE))-6),'csapat-ranglista'!$A:$CC,BJ$272,FALSE)/8,VLOOKUP(VLOOKUP($A223,csapatok!$A:$GR,BJ$271,FALSE),'csapat-ranglista'!$A:$CC,BJ$272,FALSE)/4),0)</f>
        <v>0</v>
      </c>
      <c r="BK223" s="226">
        <f>IFERROR(IF(RIGHT(VLOOKUP($A223,csapatok!$A:$GR,BK$271,FALSE),5)="Csere",VLOOKUP(LEFT(VLOOKUP($A223,csapatok!$A:$GR,BK$271,FALSE),LEN(VLOOKUP($A223,csapatok!$A:$GR,BK$271,FALSE))-6),'csapat-ranglista'!$A:$CC,BK$272,FALSE)/8,VLOOKUP(VLOOKUP($A223,csapatok!$A:$GR,BK$271,FALSE),'csapat-ranglista'!$A:$CC,BK$272,FALSE)/4),0)</f>
        <v>0</v>
      </c>
      <c r="BL223" s="226">
        <f>IFERROR(IF(RIGHT(VLOOKUP($A223,csapatok!$A:$GR,BL$271,FALSE),5)="Csere",VLOOKUP(LEFT(VLOOKUP($A223,csapatok!$A:$GR,BL$271,FALSE),LEN(VLOOKUP($A223,csapatok!$A:$GR,BL$271,FALSE))-6),'csapat-ranglista'!$A:$CC,BL$272,FALSE)/8,VLOOKUP(VLOOKUP($A223,csapatok!$A:$GR,BL$271,FALSE),'csapat-ranglista'!$A:$CC,BL$272,FALSE)/4),0)</f>
        <v>0</v>
      </c>
      <c r="BM223" s="226">
        <f>IFERROR(IF(RIGHT(VLOOKUP($A223,csapatok!$A:$GR,BM$271,FALSE),5)="Csere",VLOOKUP(LEFT(VLOOKUP($A223,csapatok!$A:$GR,BM$271,FALSE),LEN(VLOOKUP($A223,csapatok!$A:$GR,BM$271,FALSE))-6),'csapat-ranglista'!$A:$CC,BM$272,FALSE)/8,VLOOKUP(VLOOKUP($A223,csapatok!$A:$GR,BM$271,FALSE),'csapat-ranglista'!$A:$CC,BM$272,FALSE)/4),0)</f>
        <v>0</v>
      </c>
      <c r="BN223" s="226">
        <f>IFERROR(IF(RIGHT(VLOOKUP($A223,csapatok!$A:$GR,BN$271,FALSE),5)="Csere",VLOOKUP(LEFT(VLOOKUP($A223,csapatok!$A:$GR,BN$271,FALSE),LEN(VLOOKUP($A223,csapatok!$A:$GR,BN$271,FALSE))-6),'csapat-ranglista'!$A:$CC,BN$272,FALSE)/8,VLOOKUP(VLOOKUP($A223,csapatok!$A:$GR,BN$271,FALSE),'csapat-ranglista'!$A:$CC,BN$272,FALSE)/4),0)</f>
        <v>0</v>
      </c>
      <c r="BO223" s="226">
        <f>IFERROR(IF(RIGHT(VLOOKUP($A223,csapatok!$A:$GR,BO$271,FALSE),5)="Csere",VLOOKUP(LEFT(VLOOKUP($A223,csapatok!$A:$GR,BO$271,FALSE),LEN(VLOOKUP($A223,csapatok!$A:$GR,BO$271,FALSE))-6),'csapat-ranglista'!$A:$CC,BO$272,FALSE)/8,VLOOKUP(VLOOKUP($A223,csapatok!$A:$GR,BO$271,FALSE),'csapat-ranglista'!$A:$CC,BO$272,FALSE)/4),0)</f>
        <v>0</v>
      </c>
      <c r="BP223" s="226">
        <f>IFERROR(IF(RIGHT(VLOOKUP($A223,csapatok!$A:$GR,BP$271,FALSE),5)="Csere",VLOOKUP(LEFT(VLOOKUP($A223,csapatok!$A:$GR,BP$271,FALSE),LEN(VLOOKUP($A223,csapatok!$A:$GR,BP$271,FALSE))-6),'csapat-ranglista'!$A:$CC,BP$272,FALSE)/8,VLOOKUP(VLOOKUP($A223,csapatok!$A:$GR,BP$271,FALSE),'csapat-ranglista'!$A:$CC,BP$272,FALSE)/4),0)</f>
        <v>0</v>
      </c>
      <c r="BQ223" s="226">
        <f>IFERROR(IF(RIGHT(VLOOKUP($A223,csapatok!$A:$GR,BQ$271,FALSE),5)="Csere",VLOOKUP(LEFT(VLOOKUP($A223,csapatok!$A:$GR,BQ$271,FALSE),LEN(VLOOKUP($A223,csapatok!$A:$GR,BQ$271,FALSE))-6),'csapat-ranglista'!$A:$CC,BQ$272,FALSE)/8,VLOOKUP(VLOOKUP($A223,csapatok!$A:$GR,BQ$271,FALSE),'csapat-ranglista'!$A:$CC,BQ$272,FALSE)/4),0)</f>
        <v>0</v>
      </c>
      <c r="BR223" s="226">
        <f>IFERROR(IF(RIGHT(VLOOKUP($A223,csapatok!$A:$GR,BR$271,FALSE),5)="Csere",VLOOKUP(LEFT(VLOOKUP($A223,csapatok!$A:$GR,BR$271,FALSE),LEN(VLOOKUP($A223,csapatok!$A:$GR,BR$271,FALSE))-6),'csapat-ranglista'!$A:$CC,BR$272,FALSE)/8,VLOOKUP(VLOOKUP($A223,csapatok!$A:$GR,BR$271,FALSE),'csapat-ranglista'!$A:$CC,BR$272,FALSE)/4),0)</f>
        <v>0</v>
      </c>
      <c r="BS223" s="226">
        <f>IFERROR(IF(RIGHT(VLOOKUP($A223,csapatok!$A:$GR,BS$271,FALSE),5)="Csere",VLOOKUP(LEFT(VLOOKUP($A223,csapatok!$A:$GR,BS$271,FALSE),LEN(VLOOKUP($A223,csapatok!$A:$GR,BS$271,FALSE))-6),'csapat-ranglista'!$A:$CC,BS$272,FALSE)/8,VLOOKUP(VLOOKUP($A223,csapatok!$A:$GR,BS$271,FALSE),'csapat-ranglista'!$A:$CC,BS$272,FALSE)/4),0)</f>
        <v>0</v>
      </c>
      <c r="BT223" s="226">
        <f>IFERROR(IF(RIGHT(VLOOKUP($A223,csapatok!$A:$GR,BT$271,FALSE),5)="Csere",VLOOKUP(LEFT(VLOOKUP($A223,csapatok!$A:$GR,BT$271,FALSE),LEN(VLOOKUP($A223,csapatok!$A:$GR,BT$271,FALSE))-6),'csapat-ranglista'!$A:$CC,BT$272,FALSE)/8,VLOOKUP(VLOOKUP($A223,csapatok!$A:$GR,BT$271,FALSE),'csapat-ranglista'!$A:$CC,BT$272,FALSE)/4),0)</f>
        <v>0</v>
      </c>
      <c r="BU223" s="226">
        <f>IFERROR(IF(RIGHT(VLOOKUP($A223,csapatok!$A:$GR,BU$271,FALSE),5)="Csere",VLOOKUP(LEFT(VLOOKUP($A223,csapatok!$A:$GR,BU$271,FALSE),LEN(VLOOKUP($A223,csapatok!$A:$GR,BU$271,FALSE))-6),'csapat-ranglista'!$A:$CC,BU$272,FALSE)/8,VLOOKUP(VLOOKUP($A223,csapatok!$A:$GR,BU$271,FALSE),'csapat-ranglista'!$A:$CC,BU$272,FALSE)/4),0)</f>
        <v>0</v>
      </c>
      <c r="BV223" s="226">
        <f>IFERROR(IF(RIGHT(VLOOKUP($A223,csapatok!$A:$GR,BV$271,FALSE),5)="Csere",VLOOKUP(LEFT(VLOOKUP($A223,csapatok!$A:$GR,BV$271,FALSE),LEN(VLOOKUP($A223,csapatok!$A:$GR,BV$271,FALSE))-6),'csapat-ranglista'!$A:$CC,BV$272,FALSE)/8,VLOOKUP(VLOOKUP($A223,csapatok!$A:$GR,BV$271,FALSE),'csapat-ranglista'!$A:$CC,BV$272,FALSE)/4),0)</f>
        <v>0</v>
      </c>
      <c r="BW223" s="226">
        <f>IFERROR(IF(RIGHT(VLOOKUP($A223,csapatok!$A:$GR,BW$271,FALSE),5)="Csere",VLOOKUP(LEFT(VLOOKUP($A223,csapatok!$A:$GR,BW$271,FALSE),LEN(VLOOKUP($A223,csapatok!$A:$GR,BW$271,FALSE))-6),'csapat-ranglista'!$A:$CC,BW$272,FALSE)/8,VLOOKUP(VLOOKUP($A223,csapatok!$A:$GR,BW$271,FALSE),'csapat-ranglista'!$A:$CC,BW$272,FALSE)/4),0)</f>
        <v>0</v>
      </c>
      <c r="BX223" s="226">
        <f>IFERROR(IF(RIGHT(VLOOKUP($A223,csapatok!$A:$GR,BX$271,FALSE),5)="Csere",VLOOKUP(LEFT(VLOOKUP($A223,csapatok!$A:$GR,BX$271,FALSE),LEN(VLOOKUP($A223,csapatok!$A:$GR,BX$271,FALSE))-6),'csapat-ranglista'!$A:$CC,BX$272,FALSE)/8,VLOOKUP(VLOOKUP($A223,csapatok!$A:$GR,BX$271,FALSE),'csapat-ranglista'!$A:$CC,BX$272,FALSE)/4),0)</f>
        <v>0</v>
      </c>
      <c r="BY223" s="226">
        <f>IFERROR(IF(RIGHT(VLOOKUP($A223,csapatok!$A:$GR,BY$271,FALSE),5)="Csere",VLOOKUP(LEFT(VLOOKUP($A223,csapatok!$A:$GR,BY$271,FALSE),LEN(VLOOKUP($A223,csapatok!$A:$GR,BY$271,FALSE))-6),'csapat-ranglista'!$A:$CC,BY$272,FALSE)/8,VLOOKUP(VLOOKUP($A223,csapatok!$A:$GR,BY$271,FALSE),'csapat-ranglista'!$A:$CC,BY$272,FALSE)/4),0)</f>
        <v>0</v>
      </c>
      <c r="BZ223" s="226">
        <f>IFERROR(IF(RIGHT(VLOOKUP($A223,csapatok!$A:$GR,BZ$271,FALSE),5)="Csere",VLOOKUP(LEFT(VLOOKUP($A223,csapatok!$A:$GR,BZ$271,FALSE),LEN(VLOOKUP($A223,csapatok!$A:$GR,BZ$271,FALSE))-6),'csapat-ranglista'!$A:$CC,BZ$272,FALSE)/8,VLOOKUP(VLOOKUP($A223,csapatok!$A:$GR,BZ$271,FALSE),'csapat-ranglista'!$A:$CC,BZ$272,FALSE)/4),0)</f>
        <v>0</v>
      </c>
      <c r="CA223" s="226">
        <f>IFERROR(IF(RIGHT(VLOOKUP($A223,csapatok!$A:$GR,CA$271,FALSE),5)="Csere",VLOOKUP(LEFT(VLOOKUP($A223,csapatok!$A:$GR,CA$271,FALSE),LEN(VLOOKUP($A223,csapatok!$A:$GR,CA$271,FALSE))-6),'csapat-ranglista'!$A:$CC,CA$272,FALSE)/8,VLOOKUP(VLOOKUP($A223,csapatok!$A:$GR,CA$271,FALSE),'csapat-ranglista'!$A:$CC,CA$272,FALSE)/4),0)</f>
        <v>0</v>
      </c>
      <c r="CB223" s="226">
        <f>IFERROR(IF(RIGHT(VLOOKUP($A223,csapatok!$A:$GR,CB$271,FALSE),5)="Csere",VLOOKUP(LEFT(VLOOKUP($A223,csapatok!$A:$GR,CB$271,FALSE),LEN(VLOOKUP($A223,csapatok!$A:$GR,CB$271,FALSE))-6),'csapat-ranglista'!$A:$CC,CB$272,FALSE)/8,VLOOKUP(VLOOKUP($A223,csapatok!$A:$GR,CB$271,FALSE),'csapat-ranglista'!$A:$CC,CB$272,FALSE)/4),0)</f>
        <v>0</v>
      </c>
      <c r="CC223" s="226">
        <f>IFERROR(IF(RIGHT(VLOOKUP($A223,csapatok!$A:$GR,CC$271,FALSE),5)="Csere",VLOOKUP(LEFT(VLOOKUP($A223,csapatok!$A:$GR,CC$271,FALSE),LEN(VLOOKUP($A223,csapatok!$A:$GR,CC$271,FALSE))-6),'csapat-ranglista'!$A:$CC,CC$272,FALSE)/8,VLOOKUP(VLOOKUP($A223,csapatok!$A:$GR,CC$271,FALSE),'csapat-ranglista'!$A:$CC,CC$272,FALSE)/4),0)</f>
        <v>0</v>
      </c>
      <c r="CD223" s="226">
        <f>IFERROR(IF(RIGHT(VLOOKUP($A223,csapatok!$A:$GR,CD$271,FALSE),5)="Csere",VLOOKUP(LEFT(VLOOKUP($A223,csapatok!$A:$GR,CD$271,FALSE),LEN(VLOOKUP($A223,csapatok!$A:$GR,CD$271,FALSE))-6),'csapat-ranglista'!$A:$CC,CD$272,FALSE)/8,VLOOKUP(VLOOKUP($A223,csapatok!$A:$GR,CD$271,FALSE),'csapat-ranglista'!$A:$CC,CD$272,FALSE)/4),0)</f>
        <v>0</v>
      </c>
      <c r="CE223" s="226">
        <f>IFERROR(IF(RIGHT(VLOOKUP($A223,csapatok!$A:$GR,CE$271,FALSE),5)="Csere",VLOOKUP(LEFT(VLOOKUP($A223,csapatok!$A:$GR,CE$271,FALSE),LEN(VLOOKUP($A223,csapatok!$A:$GR,CE$271,FALSE))-6),'csapat-ranglista'!$A:$CC,CE$272,FALSE)/8,VLOOKUP(VLOOKUP($A223,csapatok!$A:$GR,CE$271,FALSE),'csapat-ranglista'!$A:$CC,CE$272,FALSE)/4),0)</f>
        <v>0</v>
      </c>
      <c r="CF223" s="226">
        <f>IFERROR(IF(RIGHT(VLOOKUP($A223,csapatok!$A:$GR,CF$271,FALSE),5)="Csere",VLOOKUP(LEFT(VLOOKUP($A223,csapatok!$A:$GR,CF$271,FALSE),LEN(VLOOKUP($A223,csapatok!$A:$GR,CF$271,FALSE))-6),'csapat-ranglista'!$A:$CC,CF$272,FALSE)/8,VLOOKUP(VLOOKUP($A223,csapatok!$A:$GR,CF$271,FALSE),'csapat-ranglista'!$A:$CC,CF$272,FALSE)/4),0)</f>
        <v>0</v>
      </c>
      <c r="CG223" s="226">
        <f>IFERROR(IF(RIGHT(VLOOKUP($A223,csapatok!$A:$GR,CG$271,FALSE),5)="Csere",VLOOKUP(LEFT(VLOOKUP($A223,csapatok!$A:$GR,CG$271,FALSE),LEN(VLOOKUP($A223,csapatok!$A:$GR,CG$271,FALSE))-6),'csapat-ranglista'!$A:$CC,CG$272,FALSE)/8,VLOOKUP(VLOOKUP($A223,csapatok!$A:$GR,CG$271,FALSE),'csapat-ranglista'!$A:$CC,CG$272,FALSE)/4),0)</f>
        <v>0</v>
      </c>
      <c r="CH223" s="226">
        <f>IFERROR(IF(RIGHT(VLOOKUP($A223,csapatok!$A:$GR,CH$271,FALSE),5)="Csere",VLOOKUP(LEFT(VLOOKUP($A223,csapatok!$A:$GR,CH$271,FALSE),LEN(VLOOKUP($A223,csapatok!$A:$GR,CH$271,FALSE))-6),'csapat-ranglista'!$A:$CC,CH$272,FALSE)/8,VLOOKUP(VLOOKUP($A223,csapatok!$A:$GR,CH$271,FALSE),'csapat-ranglista'!$A:$CC,CH$272,FALSE)/4),0)</f>
        <v>0</v>
      </c>
      <c r="CI223" s="226">
        <f>IFERROR(IF(RIGHT(VLOOKUP($A223,csapatok!$A:$GR,CI$271,FALSE),5)="Csere",VLOOKUP(LEFT(VLOOKUP($A223,csapatok!$A:$GR,CI$271,FALSE),LEN(VLOOKUP($A223,csapatok!$A:$GR,CI$271,FALSE))-6),'csapat-ranglista'!$A:$CC,CI$272,FALSE)/8,VLOOKUP(VLOOKUP($A223,csapatok!$A:$GR,CI$271,FALSE),'csapat-ranglista'!$A:$CC,CI$272,FALSE)/4),0)</f>
        <v>0</v>
      </c>
      <c r="CJ223" s="227">
        <f>versenyek!$IQ$11*IFERROR(VLOOKUP(VLOOKUP($A223,versenyek!IP:IR,3,FALSE),szabalyok!$A$16:$B$23,2,FALSE)/4,0)</f>
        <v>0</v>
      </c>
      <c r="CK223" s="227">
        <f>versenyek!$IT$11*IFERROR(VLOOKUP(VLOOKUP($A223,versenyek!IS:IU,3,FALSE),szabalyok!$A$16:$B$23,2,FALSE)/4,0)</f>
        <v>0</v>
      </c>
      <c r="CL223" s="226"/>
      <c r="CM223" s="250">
        <f t="shared" si="9"/>
        <v>0</v>
      </c>
    </row>
    <row r="224" spans="1:91">
      <c r="A224" s="32" t="s">
        <v>741</v>
      </c>
      <c r="B224" s="133">
        <v>33025</v>
      </c>
      <c r="C224" s="133" t="str">
        <f>IF(B224=0,"",IF(B224&lt;$C$1,"felnőtt","ifi"))</f>
        <v>ifi</v>
      </c>
      <c r="D224" s="32" t="s">
        <v>101</v>
      </c>
      <c r="E224" s="47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>
        <f>IFERROR(IF(RIGHT(VLOOKUP($A224,csapatok!$A:$BL,X$271,FALSE),5)="Csere",VLOOKUP(LEFT(VLOOKUP($A224,csapatok!$A:$BL,X$271,FALSE),LEN(VLOOKUP($A224,csapatok!$A:$BL,X$271,FALSE))-6),'csapat-ranglista'!$A:$CC,X$272,FALSE)/8,VLOOKUP(VLOOKUP($A224,csapatok!$A:$BL,X$271,FALSE),'csapat-ranglista'!$A:$CC,X$272,FALSE)/4),0)</f>
        <v>0</v>
      </c>
      <c r="Y224" s="32">
        <f>IFERROR(IF(RIGHT(VLOOKUP($A224,csapatok!$A:$BL,Y$271,FALSE),5)="Csere",VLOOKUP(LEFT(VLOOKUP($A224,csapatok!$A:$BL,Y$271,FALSE),LEN(VLOOKUP($A224,csapatok!$A:$BL,Y$271,FALSE))-6),'csapat-ranglista'!$A:$CC,Y$272,FALSE)/8,VLOOKUP(VLOOKUP($A224,csapatok!$A:$BL,Y$271,FALSE),'csapat-ranglista'!$A:$CC,Y$272,FALSE)/4),0)</f>
        <v>0</v>
      </c>
      <c r="Z224" s="32">
        <f>IFERROR(IF(RIGHT(VLOOKUP($A224,csapatok!$A:$BL,Z$271,FALSE),5)="Csere",VLOOKUP(LEFT(VLOOKUP($A224,csapatok!$A:$BL,Z$271,FALSE),LEN(VLOOKUP($A224,csapatok!$A:$BL,Z$271,FALSE))-6),'csapat-ranglista'!$A:$CC,Z$272,FALSE)/8,VLOOKUP(VLOOKUP($A224,csapatok!$A:$BL,Z$271,FALSE),'csapat-ranglista'!$A:$CC,Z$272,FALSE)/4),0)</f>
        <v>0</v>
      </c>
      <c r="AA224" s="32">
        <f>IFERROR(IF(RIGHT(VLOOKUP($A224,csapatok!$A:$BL,AA$271,FALSE),5)="Csere",VLOOKUP(LEFT(VLOOKUP($A224,csapatok!$A:$BL,AA$271,FALSE),LEN(VLOOKUP($A224,csapatok!$A:$BL,AA$271,FALSE))-6),'csapat-ranglista'!$A:$CC,AA$272,FALSE)/8,VLOOKUP(VLOOKUP($A224,csapatok!$A:$BL,AA$271,FALSE),'csapat-ranglista'!$A:$CC,AA$272,FALSE)/4),0)</f>
        <v>0</v>
      </c>
      <c r="AB224" s="226">
        <f>IFERROR(IF(RIGHT(VLOOKUP($A224,csapatok!$A:$BL,AB$271,FALSE),5)="Csere",VLOOKUP(LEFT(VLOOKUP($A224,csapatok!$A:$BL,AB$271,FALSE),LEN(VLOOKUP($A224,csapatok!$A:$BL,AB$271,FALSE))-6),'csapat-ranglista'!$A:$CC,AB$272,FALSE)/8,VLOOKUP(VLOOKUP($A224,csapatok!$A:$BL,AB$271,FALSE),'csapat-ranglista'!$A:$CC,AB$272,FALSE)/4),0)</f>
        <v>0</v>
      </c>
      <c r="AC224" s="226">
        <f>IFERROR(IF(RIGHT(VLOOKUP($A224,csapatok!$A:$BL,AC$271,FALSE),5)="Csere",VLOOKUP(LEFT(VLOOKUP($A224,csapatok!$A:$BL,AC$271,FALSE),LEN(VLOOKUP($A224,csapatok!$A:$BL,AC$271,FALSE))-6),'csapat-ranglista'!$A:$CC,AC$272,FALSE)/8,VLOOKUP(VLOOKUP($A224,csapatok!$A:$BL,AC$271,FALSE),'csapat-ranglista'!$A:$CC,AC$272,FALSE)/4),0)</f>
        <v>0</v>
      </c>
      <c r="AD224" s="226">
        <f>IFERROR(IF(RIGHT(VLOOKUP($A224,csapatok!$A:$BL,AD$271,FALSE),5)="Csere",VLOOKUP(LEFT(VLOOKUP($A224,csapatok!$A:$BL,AD$271,FALSE),LEN(VLOOKUP($A224,csapatok!$A:$BL,AD$271,FALSE))-6),'csapat-ranglista'!$A:$CC,AD$272,FALSE)/8,VLOOKUP(VLOOKUP($A224,csapatok!$A:$BL,AD$271,FALSE),'csapat-ranglista'!$A:$CC,AD$272,FALSE)/4),0)</f>
        <v>0</v>
      </c>
      <c r="AE224" s="226">
        <f>IFERROR(IF(RIGHT(VLOOKUP($A224,csapatok!$A:$BL,AE$271,FALSE),5)="Csere",VLOOKUP(LEFT(VLOOKUP($A224,csapatok!$A:$BL,AE$271,FALSE),LEN(VLOOKUP($A224,csapatok!$A:$BL,AE$271,FALSE))-6),'csapat-ranglista'!$A:$CC,AE$272,FALSE)/8,VLOOKUP(VLOOKUP($A224,csapatok!$A:$BL,AE$271,FALSE),'csapat-ranglista'!$A:$CC,AE$272,FALSE)/4),0)</f>
        <v>0</v>
      </c>
      <c r="AF224" s="226">
        <f>IFERROR(IF(RIGHT(VLOOKUP($A224,csapatok!$A:$BL,AF$271,FALSE),5)="Csere",VLOOKUP(LEFT(VLOOKUP($A224,csapatok!$A:$BL,AF$271,FALSE),LEN(VLOOKUP($A224,csapatok!$A:$BL,AF$271,FALSE))-6),'csapat-ranglista'!$A:$CC,AF$272,FALSE)/8,VLOOKUP(VLOOKUP($A224,csapatok!$A:$BL,AF$271,FALSE),'csapat-ranglista'!$A:$CC,AF$272,FALSE)/4),0)</f>
        <v>0</v>
      </c>
      <c r="AG224" s="226">
        <f>IFERROR(IF(RIGHT(VLOOKUP($A224,csapatok!$A:$BL,AG$271,FALSE),5)="Csere",VLOOKUP(LEFT(VLOOKUP($A224,csapatok!$A:$BL,AG$271,FALSE),LEN(VLOOKUP($A224,csapatok!$A:$BL,AG$271,FALSE))-6),'csapat-ranglista'!$A:$CC,AG$272,FALSE)/8,VLOOKUP(VLOOKUP($A224,csapatok!$A:$BL,AG$271,FALSE),'csapat-ranglista'!$A:$CC,AG$272,FALSE)/4),0)</f>
        <v>0</v>
      </c>
      <c r="AH224" s="226">
        <f>IFERROR(IF(RIGHT(VLOOKUP($A224,csapatok!$A:$BL,AH$271,FALSE),5)="Csere",VLOOKUP(LEFT(VLOOKUP($A224,csapatok!$A:$BL,AH$271,FALSE),LEN(VLOOKUP($A224,csapatok!$A:$BL,AH$271,FALSE))-6),'csapat-ranglista'!$A:$CC,AH$272,FALSE)/8,VLOOKUP(VLOOKUP($A224,csapatok!$A:$BL,AH$271,FALSE),'csapat-ranglista'!$A:$CC,AH$272,FALSE)/4),0)</f>
        <v>0</v>
      </c>
      <c r="AI224" s="226">
        <f>IFERROR(IF(RIGHT(VLOOKUP($A224,csapatok!$A:$BL,AI$271,FALSE),5)="Csere",VLOOKUP(LEFT(VLOOKUP($A224,csapatok!$A:$BL,AI$271,FALSE),LEN(VLOOKUP($A224,csapatok!$A:$BL,AI$271,FALSE))-6),'csapat-ranglista'!$A:$CC,AI$272,FALSE)/8,VLOOKUP(VLOOKUP($A224,csapatok!$A:$BL,AI$271,FALSE),'csapat-ranglista'!$A:$CC,AI$272,FALSE)/4),0)</f>
        <v>0</v>
      </c>
      <c r="AJ224" s="226">
        <f>IFERROR(IF(RIGHT(VLOOKUP($A224,csapatok!$A:$BL,AJ$271,FALSE),5)="Csere",VLOOKUP(LEFT(VLOOKUP($A224,csapatok!$A:$BL,AJ$271,FALSE),LEN(VLOOKUP($A224,csapatok!$A:$BL,AJ$271,FALSE))-6),'csapat-ranglista'!$A:$CC,AJ$272,FALSE)/8,VLOOKUP(VLOOKUP($A224,csapatok!$A:$BL,AJ$271,FALSE),'csapat-ranglista'!$A:$CC,AJ$272,FALSE)/2),0)</f>
        <v>0</v>
      </c>
      <c r="AK224" s="226">
        <f>IFERROR(IF(RIGHT(VLOOKUP($A224,csapatok!$A:$CN,AK$271,FALSE),5)="Csere",VLOOKUP(LEFT(VLOOKUP($A224,csapatok!$A:$CN,AK$271,FALSE),LEN(VLOOKUP($A224,csapatok!$A:$CN,AK$271,FALSE))-6),'csapat-ranglista'!$A:$CC,AK$272,FALSE)/8,VLOOKUP(VLOOKUP($A224,csapatok!$A:$CN,AK$271,FALSE),'csapat-ranglista'!$A:$CC,AK$272,FALSE)/4),0)</f>
        <v>0</v>
      </c>
      <c r="AL224" s="226">
        <f>IFERROR(IF(RIGHT(VLOOKUP($A224,csapatok!$A:$CN,AL$271,FALSE),5)="Csere",VLOOKUP(LEFT(VLOOKUP($A224,csapatok!$A:$CN,AL$271,FALSE),LEN(VLOOKUP($A224,csapatok!$A:$CN,AL$271,FALSE))-6),'csapat-ranglista'!$A:$CC,AL$272,FALSE)/8,VLOOKUP(VLOOKUP($A224,csapatok!$A:$CN,AL$271,FALSE),'csapat-ranglista'!$A:$CC,AL$272,FALSE)/4),0)</f>
        <v>0</v>
      </c>
      <c r="AM224" s="226">
        <f>IFERROR(IF(RIGHT(VLOOKUP($A224,csapatok!$A:$CN,AM$271,FALSE),5)="Csere",VLOOKUP(LEFT(VLOOKUP($A224,csapatok!$A:$CN,AM$271,FALSE),LEN(VLOOKUP($A224,csapatok!$A:$CN,AM$271,FALSE))-6),'csapat-ranglista'!$A:$CC,AM$272,FALSE)/8,VLOOKUP(VLOOKUP($A224,csapatok!$A:$CN,AM$271,FALSE),'csapat-ranglista'!$A:$CC,AM$272,FALSE)/4),0)</f>
        <v>0</v>
      </c>
      <c r="AN224" s="226">
        <f>IFERROR(IF(RIGHT(VLOOKUP($A224,csapatok!$A:$CN,AN$271,FALSE),5)="Csere",VLOOKUP(LEFT(VLOOKUP($A224,csapatok!$A:$CN,AN$271,FALSE),LEN(VLOOKUP($A224,csapatok!$A:$CN,AN$271,FALSE))-6),'csapat-ranglista'!$A:$CC,AN$272,FALSE)/8,VLOOKUP(VLOOKUP($A224,csapatok!$A:$CN,AN$271,FALSE),'csapat-ranglista'!$A:$CC,AN$272,FALSE)/4),0)</f>
        <v>0</v>
      </c>
      <c r="AO224" s="226">
        <f>IFERROR(IF(RIGHT(VLOOKUP($A224,csapatok!$A:$CN,AO$271,FALSE),5)="Csere",VLOOKUP(LEFT(VLOOKUP($A224,csapatok!$A:$CN,AO$271,FALSE),LEN(VLOOKUP($A224,csapatok!$A:$CN,AO$271,FALSE))-6),'csapat-ranglista'!$A:$CC,AO$272,FALSE)/8,VLOOKUP(VLOOKUP($A224,csapatok!$A:$CN,AO$271,FALSE),'csapat-ranglista'!$A:$CC,AO$272,FALSE)/4),0)</f>
        <v>0</v>
      </c>
      <c r="AP224" s="226">
        <f>IFERROR(IF(RIGHT(VLOOKUP($A224,csapatok!$A:$CN,AP$271,FALSE),5)="Csere",VLOOKUP(LEFT(VLOOKUP($A224,csapatok!$A:$CN,AP$271,FALSE),LEN(VLOOKUP($A224,csapatok!$A:$CN,AP$271,FALSE))-6),'csapat-ranglista'!$A:$CC,AP$272,FALSE)/8,VLOOKUP(VLOOKUP($A224,csapatok!$A:$CN,AP$271,FALSE),'csapat-ranglista'!$A:$CC,AP$272,FALSE)/4),0)</f>
        <v>0</v>
      </c>
      <c r="AQ224" s="226">
        <f>IFERROR(IF(RIGHT(VLOOKUP($A224,csapatok!$A:$CN,AQ$271,FALSE),5)="Csere",VLOOKUP(LEFT(VLOOKUP($A224,csapatok!$A:$CN,AQ$271,FALSE),LEN(VLOOKUP($A224,csapatok!$A:$CN,AQ$271,FALSE))-6),'csapat-ranglista'!$A:$CC,AQ$272,FALSE)/8,VLOOKUP(VLOOKUP($A224,csapatok!$A:$CN,AQ$271,FALSE),'csapat-ranglista'!$A:$CC,AQ$272,FALSE)/4),0)</f>
        <v>0</v>
      </c>
      <c r="AR224" s="226">
        <f>IFERROR(IF(RIGHT(VLOOKUP($A224,csapatok!$A:$CN,AR$271,FALSE),5)="Csere",VLOOKUP(LEFT(VLOOKUP($A224,csapatok!$A:$CN,AR$271,FALSE),LEN(VLOOKUP($A224,csapatok!$A:$CN,AR$271,FALSE))-6),'csapat-ranglista'!$A:$CC,AR$272,FALSE)/8,VLOOKUP(VLOOKUP($A224,csapatok!$A:$CN,AR$271,FALSE),'csapat-ranglista'!$A:$CC,AR$272,FALSE)/4),0)</f>
        <v>0</v>
      </c>
      <c r="AS224" s="226">
        <f>IFERROR(IF(RIGHT(VLOOKUP($A224,csapatok!$A:$CN,AS$271,FALSE),5)="Csere",VLOOKUP(LEFT(VLOOKUP($A224,csapatok!$A:$CN,AS$271,FALSE),LEN(VLOOKUP($A224,csapatok!$A:$CN,AS$271,FALSE))-6),'csapat-ranglista'!$A:$CC,AS$272,FALSE)/8,VLOOKUP(VLOOKUP($A224,csapatok!$A:$CN,AS$271,FALSE),'csapat-ranglista'!$A:$CC,AS$272,FALSE)/4),0)</f>
        <v>0</v>
      </c>
      <c r="AT224" s="226">
        <f>IFERROR(IF(RIGHT(VLOOKUP($A224,csapatok!$A:$CN,AT$271,FALSE),5)="Csere",VLOOKUP(LEFT(VLOOKUP($A224,csapatok!$A:$CN,AT$271,FALSE),LEN(VLOOKUP($A224,csapatok!$A:$CN,AT$271,FALSE))-6),'csapat-ranglista'!$A:$CC,AT$272,FALSE)/8,VLOOKUP(VLOOKUP($A224,csapatok!$A:$CN,AT$271,FALSE),'csapat-ranglista'!$A:$CC,AT$272,FALSE)/4),0)</f>
        <v>0</v>
      </c>
      <c r="AU224" s="226">
        <f>IFERROR(IF(RIGHT(VLOOKUP($A224,csapatok!$A:$CN,AU$271,FALSE),5)="Csere",VLOOKUP(LEFT(VLOOKUP($A224,csapatok!$A:$CN,AU$271,FALSE),LEN(VLOOKUP($A224,csapatok!$A:$CN,AU$271,FALSE))-6),'csapat-ranglista'!$A:$CC,AU$272,FALSE)/8,VLOOKUP(VLOOKUP($A224,csapatok!$A:$CN,AU$271,FALSE),'csapat-ranglista'!$A:$CC,AU$272,FALSE)/4),0)</f>
        <v>0</v>
      </c>
      <c r="AV224" s="226">
        <f>IFERROR(IF(RIGHT(VLOOKUP($A224,csapatok!$A:$CN,AV$271,FALSE),5)="Csere",VLOOKUP(LEFT(VLOOKUP($A224,csapatok!$A:$CN,AV$271,FALSE),LEN(VLOOKUP($A224,csapatok!$A:$CN,AV$271,FALSE))-6),'csapat-ranglista'!$A:$CC,AV$272,FALSE)/8,VLOOKUP(VLOOKUP($A224,csapatok!$A:$CN,AV$271,FALSE),'csapat-ranglista'!$A:$CC,AV$272,FALSE)/4),0)</f>
        <v>0</v>
      </c>
      <c r="AW224" s="226">
        <f>IFERROR(IF(RIGHT(VLOOKUP($A224,csapatok!$A:$CN,AW$271,FALSE),5)="Csere",VLOOKUP(LEFT(VLOOKUP($A224,csapatok!$A:$CN,AW$271,FALSE),LEN(VLOOKUP($A224,csapatok!$A:$CN,AW$271,FALSE))-6),'csapat-ranglista'!$A:$CC,AW$272,FALSE)/8,VLOOKUP(VLOOKUP($A224,csapatok!$A:$CN,AW$271,FALSE),'csapat-ranglista'!$A:$CC,AW$272,FALSE)/4),0)</f>
        <v>0</v>
      </c>
      <c r="AX224" s="226">
        <f>IFERROR(IF(RIGHT(VLOOKUP($A224,csapatok!$A:$CN,AX$271,FALSE),5)="Csere",VLOOKUP(LEFT(VLOOKUP($A224,csapatok!$A:$CN,AX$271,FALSE),LEN(VLOOKUP($A224,csapatok!$A:$CN,AX$271,FALSE))-6),'csapat-ranglista'!$A:$CC,AX$272,FALSE)/8,VLOOKUP(VLOOKUP($A224,csapatok!$A:$CN,AX$271,FALSE),'csapat-ranglista'!$A:$CC,AX$272,FALSE)/4),0)</f>
        <v>1.1172998298921215</v>
      </c>
      <c r="AY224" s="226">
        <f>IFERROR(IF(RIGHT(VLOOKUP($A224,csapatok!$A:$GR,AY$271,FALSE),5)="Csere",VLOOKUP(LEFT(VLOOKUP($A224,csapatok!$A:$GR,AY$271,FALSE),LEN(VLOOKUP($A224,csapatok!$A:$GR,AY$271,FALSE))-6),'csapat-ranglista'!$A:$CC,AY$272,FALSE)/8,VLOOKUP(VLOOKUP($A224,csapatok!$A:$GR,AY$271,FALSE),'csapat-ranglista'!$A:$CC,AY$272,FALSE)/4),0)</f>
        <v>0</v>
      </c>
      <c r="AZ224" s="226">
        <f>IFERROR(IF(RIGHT(VLOOKUP($A224,csapatok!$A:$GR,AZ$271,FALSE),5)="Csere",VLOOKUP(LEFT(VLOOKUP($A224,csapatok!$A:$GR,AZ$271,FALSE),LEN(VLOOKUP($A224,csapatok!$A:$GR,AZ$271,FALSE))-6),'csapat-ranglista'!$A:$CC,AZ$272,FALSE)/8,VLOOKUP(VLOOKUP($A224,csapatok!$A:$GR,AZ$271,FALSE),'csapat-ranglista'!$A:$CC,AZ$272,FALSE)/4),0)</f>
        <v>0</v>
      </c>
      <c r="BA224" s="226">
        <f>IFERROR(IF(RIGHT(VLOOKUP($A224,csapatok!$A:$GR,BA$271,FALSE),5)="Csere",VLOOKUP(LEFT(VLOOKUP($A224,csapatok!$A:$GR,BA$271,FALSE),LEN(VLOOKUP($A224,csapatok!$A:$GR,BA$271,FALSE))-6),'csapat-ranglista'!$A:$CC,BA$272,FALSE)/8,VLOOKUP(VLOOKUP($A224,csapatok!$A:$GR,BA$271,FALSE),'csapat-ranglista'!$A:$CC,BA$272,FALSE)/4),0)</f>
        <v>0</v>
      </c>
      <c r="BB224" s="226">
        <f>IFERROR(IF(RIGHT(VLOOKUP($A224,csapatok!$A:$GR,BB$271,FALSE),5)="Csere",VLOOKUP(LEFT(VLOOKUP($A224,csapatok!$A:$GR,BB$271,FALSE),LEN(VLOOKUP($A224,csapatok!$A:$GR,BB$271,FALSE))-6),'csapat-ranglista'!$A:$CC,BB$272,FALSE)/8,VLOOKUP(VLOOKUP($A224,csapatok!$A:$GR,BB$271,FALSE),'csapat-ranglista'!$A:$CC,BB$272,FALSE)/4),0)</f>
        <v>0</v>
      </c>
      <c r="BC224" s="227">
        <f>versenyek!$ES$11*IFERROR(VLOOKUP(VLOOKUP($A224,versenyek!ER:ET,3,FALSE),szabalyok!$A$16:$B$23,2,FALSE)/4,0)</f>
        <v>0</v>
      </c>
      <c r="BD224" s="227">
        <f>versenyek!$EV$11*IFERROR(VLOOKUP(VLOOKUP($A224,versenyek!EU:EW,3,FALSE),szabalyok!$A$16:$B$23,2,FALSE)/4,0)</f>
        <v>0</v>
      </c>
      <c r="BE224" s="226">
        <f>IFERROR(IF(RIGHT(VLOOKUP($A224,csapatok!$A:$GR,BE$271,FALSE),5)="Csere",VLOOKUP(LEFT(VLOOKUP($A224,csapatok!$A:$GR,BE$271,FALSE),LEN(VLOOKUP($A224,csapatok!$A:$GR,BE$271,FALSE))-6),'csapat-ranglista'!$A:$CC,BE$272,FALSE)/8,VLOOKUP(VLOOKUP($A224,csapatok!$A:$GR,BE$271,FALSE),'csapat-ranglista'!$A:$CC,BE$272,FALSE)/4),0)</f>
        <v>0</v>
      </c>
      <c r="BF224" s="226">
        <f>IFERROR(IF(RIGHT(VLOOKUP($A224,csapatok!$A:$GR,BF$271,FALSE),5)="Csere",VLOOKUP(LEFT(VLOOKUP($A224,csapatok!$A:$GR,BF$271,FALSE),LEN(VLOOKUP($A224,csapatok!$A:$GR,BF$271,FALSE))-6),'csapat-ranglista'!$A:$CC,BF$272,FALSE)/8,VLOOKUP(VLOOKUP($A224,csapatok!$A:$GR,BF$271,FALSE),'csapat-ranglista'!$A:$CC,BF$272,FALSE)/4),0)</f>
        <v>0</v>
      </c>
      <c r="BG224" s="226">
        <f>IFERROR(IF(RIGHT(VLOOKUP($A224,csapatok!$A:$GR,BG$271,FALSE),5)="Csere",VLOOKUP(LEFT(VLOOKUP($A224,csapatok!$A:$GR,BG$271,FALSE),LEN(VLOOKUP($A224,csapatok!$A:$GR,BG$271,FALSE))-6),'csapat-ranglista'!$A:$CC,BG$272,FALSE)/8,VLOOKUP(VLOOKUP($A224,csapatok!$A:$GR,BG$271,FALSE),'csapat-ranglista'!$A:$CC,BG$272,FALSE)/4),0)</f>
        <v>0</v>
      </c>
      <c r="BH224" s="226">
        <f>IFERROR(IF(RIGHT(VLOOKUP($A224,csapatok!$A:$GR,BH$271,FALSE),5)="Csere",VLOOKUP(LEFT(VLOOKUP($A224,csapatok!$A:$GR,BH$271,FALSE),LEN(VLOOKUP($A224,csapatok!$A:$GR,BH$271,FALSE))-6),'csapat-ranglista'!$A:$CC,BH$272,FALSE)/8,VLOOKUP(VLOOKUP($A224,csapatok!$A:$GR,BH$271,FALSE),'csapat-ranglista'!$A:$CC,BH$272,FALSE)/4),0)</f>
        <v>0</v>
      </c>
      <c r="BI224" s="226">
        <f>IFERROR(IF(RIGHT(VLOOKUP($A224,csapatok!$A:$GR,BI$271,FALSE),5)="Csere",VLOOKUP(LEFT(VLOOKUP($A224,csapatok!$A:$GR,BI$271,FALSE),LEN(VLOOKUP($A224,csapatok!$A:$GR,BI$271,FALSE))-6),'csapat-ranglista'!$A:$CC,BI$272,FALSE)/8,VLOOKUP(VLOOKUP($A224,csapatok!$A:$GR,BI$271,FALSE),'csapat-ranglista'!$A:$CC,BI$272,FALSE)/4),0)</f>
        <v>0</v>
      </c>
      <c r="BJ224" s="226">
        <f>IFERROR(IF(RIGHT(VLOOKUP($A224,csapatok!$A:$GR,BJ$271,FALSE),5)="Csere",VLOOKUP(LEFT(VLOOKUP($A224,csapatok!$A:$GR,BJ$271,FALSE),LEN(VLOOKUP($A224,csapatok!$A:$GR,BJ$271,FALSE))-6),'csapat-ranglista'!$A:$CC,BJ$272,FALSE)/8,VLOOKUP(VLOOKUP($A224,csapatok!$A:$GR,BJ$271,FALSE),'csapat-ranglista'!$A:$CC,BJ$272,FALSE)/4),0)</f>
        <v>0</v>
      </c>
      <c r="BK224" s="226">
        <f>IFERROR(IF(RIGHT(VLOOKUP($A224,csapatok!$A:$GR,BK$271,FALSE),5)="Csere",VLOOKUP(LEFT(VLOOKUP($A224,csapatok!$A:$GR,BK$271,FALSE),LEN(VLOOKUP($A224,csapatok!$A:$GR,BK$271,FALSE))-6),'csapat-ranglista'!$A:$CC,BK$272,FALSE)/8,VLOOKUP(VLOOKUP($A224,csapatok!$A:$GR,BK$271,FALSE),'csapat-ranglista'!$A:$CC,BK$272,FALSE)/4),0)</f>
        <v>0</v>
      </c>
      <c r="BL224" s="226">
        <f>IFERROR(IF(RIGHT(VLOOKUP($A224,csapatok!$A:$GR,BL$271,FALSE),5)="Csere",VLOOKUP(LEFT(VLOOKUP($A224,csapatok!$A:$GR,BL$271,FALSE),LEN(VLOOKUP($A224,csapatok!$A:$GR,BL$271,FALSE))-6),'csapat-ranglista'!$A:$CC,BL$272,FALSE)/8,VLOOKUP(VLOOKUP($A224,csapatok!$A:$GR,BL$271,FALSE),'csapat-ranglista'!$A:$CC,BL$272,FALSE)/4),0)</f>
        <v>0</v>
      </c>
      <c r="BM224" s="226">
        <f>IFERROR(IF(RIGHT(VLOOKUP($A224,csapatok!$A:$GR,BM$271,FALSE),5)="Csere",VLOOKUP(LEFT(VLOOKUP($A224,csapatok!$A:$GR,BM$271,FALSE),LEN(VLOOKUP($A224,csapatok!$A:$GR,BM$271,FALSE))-6),'csapat-ranglista'!$A:$CC,BM$272,FALSE)/8,VLOOKUP(VLOOKUP($A224,csapatok!$A:$GR,BM$271,FALSE),'csapat-ranglista'!$A:$CC,BM$272,FALSE)/4),0)</f>
        <v>0</v>
      </c>
      <c r="BN224" s="226">
        <f>IFERROR(IF(RIGHT(VLOOKUP($A224,csapatok!$A:$GR,BN$271,FALSE),5)="Csere",VLOOKUP(LEFT(VLOOKUP($A224,csapatok!$A:$GR,BN$271,FALSE),LEN(VLOOKUP($A224,csapatok!$A:$GR,BN$271,FALSE))-6),'csapat-ranglista'!$A:$CC,BN$272,FALSE)/8,VLOOKUP(VLOOKUP($A224,csapatok!$A:$GR,BN$271,FALSE),'csapat-ranglista'!$A:$CC,BN$272,FALSE)/4),0)</f>
        <v>0</v>
      </c>
      <c r="BO224" s="226">
        <f>IFERROR(IF(RIGHT(VLOOKUP($A224,csapatok!$A:$GR,BO$271,FALSE),5)="Csere",VLOOKUP(LEFT(VLOOKUP($A224,csapatok!$A:$GR,BO$271,FALSE),LEN(VLOOKUP($A224,csapatok!$A:$GR,BO$271,FALSE))-6),'csapat-ranglista'!$A:$CC,BO$272,FALSE)/8,VLOOKUP(VLOOKUP($A224,csapatok!$A:$GR,BO$271,FALSE),'csapat-ranglista'!$A:$CC,BO$272,FALSE)/4),0)</f>
        <v>0</v>
      </c>
      <c r="BP224" s="226">
        <f>IFERROR(IF(RIGHT(VLOOKUP($A224,csapatok!$A:$GR,BP$271,FALSE),5)="Csere",VLOOKUP(LEFT(VLOOKUP($A224,csapatok!$A:$GR,BP$271,FALSE),LEN(VLOOKUP($A224,csapatok!$A:$GR,BP$271,FALSE))-6),'csapat-ranglista'!$A:$CC,BP$272,FALSE)/8,VLOOKUP(VLOOKUP($A224,csapatok!$A:$GR,BP$271,FALSE),'csapat-ranglista'!$A:$CC,BP$272,FALSE)/4),0)</f>
        <v>0</v>
      </c>
      <c r="BQ224" s="226">
        <f>IFERROR(IF(RIGHT(VLOOKUP($A224,csapatok!$A:$GR,BQ$271,FALSE),5)="Csere",VLOOKUP(LEFT(VLOOKUP($A224,csapatok!$A:$GR,BQ$271,FALSE),LEN(VLOOKUP($A224,csapatok!$A:$GR,BQ$271,FALSE))-6),'csapat-ranglista'!$A:$CC,BQ$272,FALSE)/8,VLOOKUP(VLOOKUP($A224,csapatok!$A:$GR,BQ$271,FALSE),'csapat-ranglista'!$A:$CC,BQ$272,FALSE)/4),0)</f>
        <v>0</v>
      </c>
      <c r="BR224" s="226">
        <f>IFERROR(IF(RIGHT(VLOOKUP($A224,csapatok!$A:$GR,BR$271,FALSE),5)="Csere",VLOOKUP(LEFT(VLOOKUP($A224,csapatok!$A:$GR,BR$271,FALSE),LEN(VLOOKUP($A224,csapatok!$A:$GR,BR$271,FALSE))-6),'csapat-ranglista'!$A:$CC,BR$272,FALSE)/8,VLOOKUP(VLOOKUP($A224,csapatok!$A:$GR,BR$271,FALSE),'csapat-ranglista'!$A:$CC,BR$272,FALSE)/4),0)</f>
        <v>0</v>
      </c>
      <c r="BS224" s="226">
        <f>IFERROR(IF(RIGHT(VLOOKUP($A224,csapatok!$A:$GR,BS$271,FALSE),5)="Csere",VLOOKUP(LEFT(VLOOKUP($A224,csapatok!$A:$GR,BS$271,FALSE),LEN(VLOOKUP($A224,csapatok!$A:$GR,BS$271,FALSE))-6),'csapat-ranglista'!$A:$CC,BS$272,FALSE)/8,VLOOKUP(VLOOKUP($A224,csapatok!$A:$GR,BS$271,FALSE),'csapat-ranglista'!$A:$CC,BS$272,FALSE)/4),0)</f>
        <v>0</v>
      </c>
      <c r="BT224" s="226">
        <f>IFERROR(IF(RIGHT(VLOOKUP($A224,csapatok!$A:$GR,BT$271,FALSE),5)="Csere",VLOOKUP(LEFT(VLOOKUP($A224,csapatok!$A:$GR,BT$271,FALSE),LEN(VLOOKUP($A224,csapatok!$A:$GR,BT$271,FALSE))-6),'csapat-ranglista'!$A:$CC,BT$272,FALSE)/8,VLOOKUP(VLOOKUP($A224,csapatok!$A:$GR,BT$271,FALSE),'csapat-ranglista'!$A:$CC,BT$272,FALSE)/4),0)</f>
        <v>0</v>
      </c>
      <c r="BU224" s="226">
        <f>IFERROR(IF(RIGHT(VLOOKUP($A224,csapatok!$A:$GR,BU$271,FALSE),5)="Csere",VLOOKUP(LEFT(VLOOKUP($A224,csapatok!$A:$GR,BU$271,FALSE),LEN(VLOOKUP($A224,csapatok!$A:$GR,BU$271,FALSE))-6),'csapat-ranglista'!$A:$CC,BU$272,FALSE)/8,VLOOKUP(VLOOKUP($A224,csapatok!$A:$GR,BU$271,FALSE),'csapat-ranglista'!$A:$CC,BU$272,FALSE)/4),0)</f>
        <v>0</v>
      </c>
      <c r="BV224" s="226">
        <f>IFERROR(IF(RIGHT(VLOOKUP($A224,csapatok!$A:$GR,BV$271,FALSE),5)="Csere",VLOOKUP(LEFT(VLOOKUP($A224,csapatok!$A:$GR,BV$271,FALSE),LEN(VLOOKUP($A224,csapatok!$A:$GR,BV$271,FALSE))-6),'csapat-ranglista'!$A:$CC,BV$272,FALSE)/8,VLOOKUP(VLOOKUP($A224,csapatok!$A:$GR,BV$271,FALSE),'csapat-ranglista'!$A:$CC,BV$272,FALSE)/4),0)</f>
        <v>0</v>
      </c>
      <c r="BW224" s="226">
        <f>IFERROR(IF(RIGHT(VLOOKUP($A224,csapatok!$A:$GR,BW$271,FALSE),5)="Csere",VLOOKUP(LEFT(VLOOKUP($A224,csapatok!$A:$GR,BW$271,FALSE),LEN(VLOOKUP($A224,csapatok!$A:$GR,BW$271,FALSE))-6),'csapat-ranglista'!$A:$CC,BW$272,FALSE)/8,VLOOKUP(VLOOKUP($A224,csapatok!$A:$GR,BW$271,FALSE),'csapat-ranglista'!$A:$CC,BW$272,FALSE)/4),0)</f>
        <v>0</v>
      </c>
      <c r="BX224" s="226">
        <f>IFERROR(IF(RIGHT(VLOOKUP($A224,csapatok!$A:$GR,BX$271,FALSE),5)="Csere",VLOOKUP(LEFT(VLOOKUP($A224,csapatok!$A:$GR,BX$271,FALSE),LEN(VLOOKUP($A224,csapatok!$A:$GR,BX$271,FALSE))-6),'csapat-ranglista'!$A:$CC,BX$272,FALSE)/8,VLOOKUP(VLOOKUP($A224,csapatok!$A:$GR,BX$271,FALSE),'csapat-ranglista'!$A:$CC,BX$272,FALSE)/4),0)</f>
        <v>0</v>
      </c>
      <c r="BY224" s="226">
        <f>IFERROR(IF(RIGHT(VLOOKUP($A224,csapatok!$A:$GR,BY$271,FALSE),5)="Csere",VLOOKUP(LEFT(VLOOKUP($A224,csapatok!$A:$GR,BY$271,FALSE),LEN(VLOOKUP($A224,csapatok!$A:$GR,BY$271,FALSE))-6),'csapat-ranglista'!$A:$CC,BY$272,FALSE)/8,VLOOKUP(VLOOKUP($A224,csapatok!$A:$GR,BY$271,FALSE),'csapat-ranglista'!$A:$CC,BY$272,FALSE)/4),0)</f>
        <v>0</v>
      </c>
      <c r="BZ224" s="226">
        <f>IFERROR(IF(RIGHT(VLOOKUP($A224,csapatok!$A:$GR,BZ$271,FALSE),5)="Csere",VLOOKUP(LEFT(VLOOKUP($A224,csapatok!$A:$GR,BZ$271,FALSE),LEN(VLOOKUP($A224,csapatok!$A:$GR,BZ$271,FALSE))-6),'csapat-ranglista'!$A:$CC,BZ$272,FALSE)/8,VLOOKUP(VLOOKUP($A224,csapatok!$A:$GR,BZ$271,FALSE),'csapat-ranglista'!$A:$CC,BZ$272,FALSE)/4),0)</f>
        <v>0</v>
      </c>
      <c r="CA224" s="226">
        <f>IFERROR(IF(RIGHT(VLOOKUP($A224,csapatok!$A:$GR,CA$271,FALSE),5)="Csere",VLOOKUP(LEFT(VLOOKUP($A224,csapatok!$A:$GR,CA$271,FALSE),LEN(VLOOKUP($A224,csapatok!$A:$GR,CA$271,FALSE))-6),'csapat-ranglista'!$A:$CC,CA$272,FALSE)/8,VLOOKUP(VLOOKUP($A224,csapatok!$A:$GR,CA$271,FALSE),'csapat-ranglista'!$A:$CC,CA$272,FALSE)/4),0)</f>
        <v>0</v>
      </c>
      <c r="CB224" s="226">
        <f>IFERROR(IF(RIGHT(VLOOKUP($A224,csapatok!$A:$GR,CB$271,FALSE),5)="Csere",VLOOKUP(LEFT(VLOOKUP($A224,csapatok!$A:$GR,CB$271,FALSE),LEN(VLOOKUP($A224,csapatok!$A:$GR,CB$271,FALSE))-6),'csapat-ranglista'!$A:$CC,CB$272,FALSE)/8,VLOOKUP(VLOOKUP($A224,csapatok!$A:$GR,CB$271,FALSE),'csapat-ranglista'!$A:$CC,CB$272,FALSE)/4),0)</f>
        <v>0</v>
      </c>
      <c r="CC224" s="226">
        <f>IFERROR(IF(RIGHT(VLOOKUP($A224,csapatok!$A:$GR,CC$271,FALSE),5)="Csere",VLOOKUP(LEFT(VLOOKUP($A224,csapatok!$A:$GR,CC$271,FALSE),LEN(VLOOKUP($A224,csapatok!$A:$GR,CC$271,FALSE))-6),'csapat-ranglista'!$A:$CC,CC$272,FALSE)/8,VLOOKUP(VLOOKUP($A224,csapatok!$A:$GR,CC$271,FALSE),'csapat-ranglista'!$A:$CC,CC$272,FALSE)/4),0)</f>
        <v>0</v>
      </c>
      <c r="CD224" s="226">
        <f>IFERROR(IF(RIGHT(VLOOKUP($A224,csapatok!$A:$GR,CD$271,FALSE),5)="Csere",VLOOKUP(LEFT(VLOOKUP($A224,csapatok!$A:$GR,CD$271,FALSE),LEN(VLOOKUP($A224,csapatok!$A:$GR,CD$271,FALSE))-6),'csapat-ranglista'!$A:$CC,CD$272,FALSE)/8,VLOOKUP(VLOOKUP($A224,csapatok!$A:$GR,CD$271,FALSE),'csapat-ranglista'!$A:$CC,CD$272,FALSE)/4),0)</f>
        <v>0</v>
      </c>
      <c r="CE224" s="226">
        <f>IFERROR(IF(RIGHT(VLOOKUP($A224,csapatok!$A:$GR,CE$271,FALSE),5)="Csere",VLOOKUP(LEFT(VLOOKUP($A224,csapatok!$A:$GR,CE$271,FALSE),LEN(VLOOKUP($A224,csapatok!$A:$GR,CE$271,FALSE))-6),'csapat-ranglista'!$A:$CC,CE$272,FALSE)/8,VLOOKUP(VLOOKUP($A224,csapatok!$A:$GR,CE$271,FALSE),'csapat-ranglista'!$A:$CC,CE$272,FALSE)/4),0)</f>
        <v>0</v>
      </c>
      <c r="CF224" s="226">
        <f>IFERROR(IF(RIGHT(VLOOKUP($A224,csapatok!$A:$GR,CF$271,FALSE),5)="Csere",VLOOKUP(LEFT(VLOOKUP($A224,csapatok!$A:$GR,CF$271,FALSE),LEN(VLOOKUP($A224,csapatok!$A:$GR,CF$271,FALSE))-6),'csapat-ranglista'!$A:$CC,CF$272,FALSE)/8,VLOOKUP(VLOOKUP($A224,csapatok!$A:$GR,CF$271,FALSE),'csapat-ranglista'!$A:$CC,CF$272,FALSE)/4),0)</f>
        <v>0</v>
      </c>
      <c r="CG224" s="226">
        <f>IFERROR(IF(RIGHT(VLOOKUP($A224,csapatok!$A:$GR,CG$271,FALSE),5)="Csere",VLOOKUP(LEFT(VLOOKUP($A224,csapatok!$A:$GR,CG$271,FALSE),LEN(VLOOKUP($A224,csapatok!$A:$GR,CG$271,FALSE))-6),'csapat-ranglista'!$A:$CC,CG$272,FALSE)/8,VLOOKUP(VLOOKUP($A224,csapatok!$A:$GR,CG$271,FALSE),'csapat-ranglista'!$A:$CC,CG$272,FALSE)/4),0)</f>
        <v>0</v>
      </c>
      <c r="CH224" s="226">
        <f>IFERROR(IF(RIGHT(VLOOKUP($A224,csapatok!$A:$GR,CH$271,FALSE),5)="Csere",VLOOKUP(LEFT(VLOOKUP($A224,csapatok!$A:$GR,CH$271,FALSE),LEN(VLOOKUP($A224,csapatok!$A:$GR,CH$271,FALSE))-6),'csapat-ranglista'!$A:$CC,CH$272,FALSE)/8,VLOOKUP(VLOOKUP($A224,csapatok!$A:$GR,CH$271,FALSE),'csapat-ranglista'!$A:$CC,CH$272,FALSE)/4),0)</f>
        <v>0</v>
      </c>
      <c r="CI224" s="226">
        <f>IFERROR(IF(RIGHT(VLOOKUP($A224,csapatok!$A:$GR,CI$271,FALSE),5)="Csere",VLOOKUP(LEFT(VLOOKUP($A224,csapatok!$A:$GR,CI$271,FALSE),LEN(VLOOKUP($A224,csapatok!$A:$GR,CI$271,FALSE))-6),'csapat-ranglista'!$A:$CC,CI$272,FALSE)/8,VLOOKUP(VLOOKUP($A224,csapatok!$A:$GR,CI$271,FALSE),'csapat-ranglista'!$A:$CC,CI$272,FALSE)/4),0)</f>
        <v>0</v>
      </c>
      <c r="CJ224" s="227">
        <f>versenyek!$IQ$11*IFERROR(VLOOKUP(VLOOKUP($A224,versenyek!IP:IR,3,FALSE),szabalyok!$A$16:$B$23,2,FALSE)/4,0)</f>
        <v>0</v>
      </c>
      <c r="CK224" s="227">
        <f>versenyek!$IT$11*IFERROR(VLOOKUP(VLOOKUP($A224,versenyek!IS:IU,3,FALSE),szabalyok!$A$16:$B$23,2,FALSE)/4,0)</f>
        <v>0</v>
      </c>
      <c r="CL224" s="226"/>
      <c r="CM224" s="250">
        <f t="shared" si="9"/>
        <v>0</v>
      </c>
    </row>
    <row r="225" spans="1:91">
      <c r="A225" s="32" t="s">
        <v>3</v>
      </c>
      <c r="B225" s="133">
        <v>25755</v>
      </c>
      <c r="C225" s="133" t="str">
        <f>IF(B225=0,"",IF(B225&lt;$C$1,"felnőtt","ifi"))</f>
        <v>felnőtt</v>
      </c>
      <c r="D225" s="32" t="s">
        <v>9</v>
      </c>
      <c r="E225" s="47">
        <v>0</v>
      </c>
      <c r="F225" s="32">
        <v>0</v>
      </c>
      <c r="G225" s="32">
        <v>0</v>
      </c>
      <c r="H225" s="32">
        <v>0</v>
      </c>
      <c r="I225" s="32">
        <v>0</v>
      </c>
      <c r="J225" s="32">
        <v>0</v>
      </c>
      <c r="K225" s="32">
        <v>0</v>
      </c>
      <c r="L225" s="32">
        <v>0</v>
      </c>
      <c r="M225" s="32">
        <v>0</v>
      </c>
      <c r="N225" s="32">
        <v>0</v>
      </c>
      <c r="O225" s="32">
        <v>0</v>
      </c>
      <c r="P225" s="32">
        <v>0</v>
      </c>
      <c r="Q225" s="32">
        <v>0</v>
      </c>
      <c r="R225" s="32">
        <v>0</v>
      </c>
      <c r="S225" s="32">
        <v>0</v>
      </c>
      <c r="T225" s="32">
        <v>0</v>
      </c>
      <c r="U225" s="32">
        <v>0</v>
      </c>
      <c r="V225" s="32">
        <v>0</v>
      </c>
      <c r="W225" s="32">
        <v>0</v>
      </c>
      <c r="X225" s="32">
        <f>IFERROR(IF(RIGHT(VLOOKUP($A225,csapatok!$A:$BL,X$271,FALSE),5)="Csere",VLOOKUP(LEFT(VLOOKUP($A225,csapatok!$A:$BL,X$271,FALSE),LEN(VLOOKUP($A225,csapatok!$A:$BL,X$271,FALSE))-6),'csapat-ranglista'!$A:$CC,X$272,FALSE)/8,VLOOKUP(VLOOKUP($A225,csapatok!$A:$BL,X$271,FALSE),'csapat-ranglista'!$A:$CC,X$272,FALSE)/4),0)</f>
        <v>0</v>
      </c>
      <c r="Y225" s="32">
        <f>IFERROR(IF(RIGHT(VLOOKUP($A225,csapatok!$A:$BL,Y$271,FALSE),5)="Csere",VLOOKUP(LEFT(VLOOKUP($A225,csapatok!$A:$BL,Y$271,FALSE),LEN(VLOOKUP($A225,csapatok!$A:$BL,Y$271,FALSE))-6),'csapat-ranglista'!$A:$CC,Y$272,FALSE)/8,VLOOKUP(VLOOKUP($A225,csapatok!$A:$BL,Y$271,FALSE),'csapat-ranglista'!$A:$CC,Y$272,FALSE)/4),0)</f>
        <v>0</v>
      </c>
      <c r="Z225" s="32">
        <f>IFERROR(IF(RIGHT(VLOOKUP($A225,csapatok!$A:$BL,Z$271,FALSE),5)="Csere",VLOOKUP(LEFT(VLOOKUP($A225,csapatok!$A:$BL,Z$271,FALSE),LEN(VLOOKUP($A225,csapatok!$A:$BL,Z$271,FALSE))-6),'csapat-ranglista'!$A:$CC,Z$272,FALSE)/8,VLOOKUP(VLOOKUP($A225,csapatok!$A:$BL,Z$271,FALSE),'csapat-ranglista'!$A:$CC,Z$272,FALSE)/4),0)</f>
        <v>0</v>
      </c>
      <c r="AA225" s="32">
        <f>IFERROR(IF(RIGHT(VLOOKUP($A225,csapatok!$A:$BL,AA$271,FALSE),5)="Csere",VLOOKUP(LEFT(VLOOKUP($A225,csapatok!$A:$BL,AA$271,FALSE),LEN(VLOOKUP($A225,csapatok!$A:$BL,AA$271,FALSE))-6),'csapat-ranglista'!$A:$CC,AA$272,FALSE)/8,VLOOKUP(VLOOKUP($A225,csapatok!$A:$BL,AA$271,FALSE),'csapat-ranglista'!$A:$CC,AA$272,FALSE)/4),0)</f>
        <v>0</v>
      </c>
      <c r="AB225" s="226">
        <f>IFERROR(IF(RIGHT(VLOOKUP($A225,csapatok!$A:$BL,AB$271,FALSE),5)="Csere",VLOOKUP(LEFT(VLOOKUP($A225,csapatok!$A:$BL,AB$271,FALSE),LEN(VLOOKUP($A225,csapatok!$A:$BL,AB$271,FALSE))-6),'csapat-ranglista'!$A:$CC,AB$272,FALSE)/8,VLOOKUP(VLOOKUP($A225,csapatok!$A:$BL,AB$271,FALSE),'csapat-ranglista'!$A:$CC,AB$272,FALSE)/4),0)</f>
        <v>0</v>
      </c>
      <c r="AC225" s="226">
        <f>IFERROR(IF(RIGHT(VLOOKUP($A225,csapatok!$A:$BL,AC$271,FALSE),5)="Csere",VLOOKUP(LEFT(VLOOKUP($A225,csapatok!$A:$BL,AC$271,FALSE),LEN(VLOOKUP($A225,csapatok!$A:$BL,AC$271,FALSE))-6),'csapat-ranglista'!$A:$CC,AC$272,FALSE)/8,VLOOKUP(VLOOKUP($A225,csapatok!$A:$BL,AC$271,FALSE),'csapat-ranglista'!$A:$CC,AC$272,FALSE)/4),0)</f>
        <v>0</v>
      </c>
      <c r="AD225" s="226">
        <f>IFERROR(IF(RIGHT(VLOOKUP($A225,csapatok!$A:$BL,AD$271,FALSE),5)="Csere",VLOOKUP(LEFT(VLOOKUP($A225,csapatok!$A:$BL,AD$271,FALSE),LEN(VLOOKUP($A225,csapatok!$A:$BL,AD$271,FALSE))-6),'csapat-ranglista'!$A:$CC,AD$272,FALSE)/8,VLOOKUP(VLOOKUP($A225,csapatok!$A:$BL,AD$271,FALSE),'csapat-ranglista'!$A:$CC,AD$272,FALSE)/4),0)</f>
        <v>0</v>
      </c>
      <c r="AE225" s="226">
        <f>IFERROR(IF(RIGHT(VLOOKUP($A225,csapatok!$A:$BL,AE$271,FALSE),5)="Csere",VLOOKUP(LEFT(VLOOKUP($A225,csapatok!$A:$BL,AE$271,FALSE),LEN(VLOOKUP($A225,csapatok!$A:$BL,AE$271,FALSE))-6),'csapat-ranglista'!$A:$CC,AE$272,FALSE)/8,VLOOKUP(VLOOKUP($A225,csapatok!$A:$BL,AE$271,FALSE),'csapat-ranglista'!$A:$CC,AE$272,FALSE)/4),0)</f>
        <v>0</v>
      </c>
      <c r="AF225" s="226">
        <f>IFERROR(IF(RIGHT(VLOOKUP($A225,csapatok!$A:$BL,AF$271,FALSE),5)="Csere",VLOOKUP(LEFT(VLOOKUP($A225,csapatok!$A:$BL,AF$271,FALSE),LEN(VLOOKUP($A225,csapatok!$A:$BL,AF$271,FALSE))-6),'csapat-ranglista'!$A:$CC,AF$272,FALSE)/8,VLOOKUP(VLOOKUP($A225,csapatok!$A:$BL,AF$271,FALSE),'csapat-ranglista'!$A:$CC,AF$272,FALSE)/4),0)</f>
        <v>0</v>
      </c>
      <c r="AG225" s="226">
        <f>IFERROR(IF(RIGHT(VLOOKUP($A225,csapatok!$A:$BL,AG$271,FALSE),5)="Csere",VLOOKUP(LEFT(VLOOKUP($A225,csapatok!$A:$BL,AG$271,FALSE),LEN(VLOOKUP($A225,csapatok!$A:$BL,AG$271,FALSE))-6),'csapat-ranglista'!$A:$CC,AG$272,FALSE)/8,VLOOKUP(VLOOKUP($A225,csapatok!$A:$BL,AG$271,FALSE),'csapat-ranglista'!$A:$CC,AG$272,FALSE)/4),0)</f>
        <v>0</v>
      </c>
      <c r="AH225" s="226">
        <f>IFERROR(IF(RIGHT(VLOOKUP($A225,csapatok!$A:$BL,AH$271,FALSE),5)="Csere",VLOOKUP(LEFT(VLOOKUP($A225,csapatok!$A:$BL,AH$271,FALSE),LEN(VLOOKUP($A225,csapatok!$A:$BL,AH$271,FALSE))-6),'csapat-ranglista'!$A:$CC,AH$272,FALSE)/8,VLOOKUP(VLOOKUP($A225,csapatok!$A:$BL,AH$271,FALSE),'csapat-ranglista'!$A:$CC,AH$272,FALSE)/4),0)</f>
        <v>0</v>
      </c>
      <c r="AI225" s="226">
        <f>IFERROR(IF(RIGHT(VLOOKUP($A225,csapatok!$A:$BL,AI$271,FALSE),5)="Csere",VLOOKUP(LEFT(VLOOKUP($A225,csapatok!$A:$BL,AI$271,FALSE),LEN(VLOOKUP($A225,csapatok!$A:$BL,AI$271,FALSE))-6),'csapat-ranglista'!$A:$CC,AI$272,FALSE)/8,VLOOKUP(VLOOKUP($A225,csapatok!$A:$BL,AI$271,FALSE),'csapat-ranglista'!$A:$CC,AI$272,FALSE)/4),0)</f>
        <v>0</v>
      </c>
      <c r="AJ225" s="226">
        <f>IFERROR(IF(RIGHT(VLOOKUP($A225,csapatok!$A:$BL,AJ$271,FALSE),5)="Csere",VLOOKUP(LEFT(VLOOKUP($A225,csapatok!$A:$BL,AJ$271,FALSE),LEN(VLOOKUP($A225,csapatok!$A:$BL,AJ$271,FALSE))-6),'csapat-ranglista'!$A:$CC,AJ$272,FALSE)/8,VLOOKUP(VLOOKUP($A225,csapatok!$A:$BL,AJ$271,FALSE),'csapat-ranglista'!$A:$CC,AJ$272,FALSE)/2),0)</f>
        <v>0</v>
      </c>
      <c r="AK225" s="226">
        <f>IFERROR(IF(RIGHT(VLOOKUP($A225,csapatok!$A:$CN,AK$271,FALSE),5)="Csere",VLOOKUP(LEFT(VLOOKUP($A225,csapatok!$A:$CN,AK$271,FALSE),LEN(VLOOKUP($A225,csapatok!$A:$CN,AK$271,FALSE))-6),'csapat-ranglista'!$A:$CC,AK$272,FALSE)/8,VLOOKUP(VLOOKUP($A225,csapatok!$A:$CN,AK$271,FALSE),'csapat-ranglista'!$A:$CC,AK$272,FALSE)/4),0)</f>
        <v>0</v>
      </c>
      <c r="AL225" s="226">
        <f>IFERROR(IF(RIGHT(VLOOKUP($A225,csapatok!$A:$CN,AL$271,FALSE),5)="Csere",VLOOKUP(LEFT(VLOOKUP($A225,csapatok!$A:$CN,AL$271,FALSE),LEN(VLOOKUP($A225,csapatok!$A:$CN,AL$271,FALSE))-6),'csapat-ranglista'!$A:$CC,AL$272,FALSE)/8,VLOOKUP(VLOOKUP($A225,csapatok!$A:$CN,AL$271,FALSE),'csapat-ranglista'!$A:$CC,AL$272,FALSE)/4),0)</f>
        <v>0</v>
      </c>
      <c r="AM225" s="226">
        <f>IFERROR(IF(RIGHT(VLOOKUP($A225,csapatok!$A:$CN,AM$271,FALSE),5)="Csere",VLOOKUP(LEFT(VLOOKUP($A225,csapatok!$A:$CN,AM$271,FALSE),LEN(VLOOKUP($A225,csapatok!$A:$CN,AM$271,FALSE))-6),'csapat-ranglista'!$A:$CC,AM$272,FALSE)/8,VLOOKUP(VLOOKUP($A225,csapatok!$A:$CN,AM$271,FALSE),'csapat-ranglista'!$A:$CC,AM$272,FALSE)/4),0)</f>
        <v>0</v>
      </c>
      <c r="AN225" s="226">
        <f>IFERROR(IF(RIGHT(VLOOKUP($A225,csapatok!$A:$CN,AN$271,FALSE),5)="Csere",VLOOKUP(LEFT(VLOOKUP($A225,csapatok!$A:$CN,AN$271,FALSE),LEN(VLOOKUP($A225,csapatok!$A:$CN,AN$271,FALSE))-6),'csapat-ranglista'!$A:$CC,AN$272,FALSE)/8,VLOOKUP(VLOOKUP($A225,csapatok!$A:$CN,AN$271,FALSE),'csapat-ranglista'!$A:$CC,AN$272,FALSE)/4),0)</f>
        <v>0</v>
      </c>
      <c r="AO225" s="226">
        <f>IFERROR(IF(RIGHT(VLOOKUP($A225,csapatok!$A:$CN,AO$271,FALSE),5)="Csere",VLOOKUP(LEFT(VLOOKUP($A225,csapatok!$A:$CN,AO$271,FALSE),LEN(VLOOKUP($A225,csapatok!$A:$CN,AO$271,FALSE))-6),'csapat-ranglista'!$A:$CC,AO$272,FALSE)/8,VLOOKUP(VLOOKUP($A225,csapatok!$A:$CN,AO$271,FALSE),'csapat-ranglista'!$A:$CC,AO$272,FALSE)/4),0)</f>
        <v>0</v>
      </c>
      <c r="AP225" s="226">
        <f>IFERROR(IF(RIGHT(VLOOKUP($A225,csapatok!$A:$CN,AP$271,FALSE),5)="Csere",VLOOKUP(LEFT(VLOOKUP($A225,csapatok!$A:$CN,AP$271,FALSE),LEN(VLOOKUP($A225,csapatok!$A:$CN,AP$271,FALSE))-6),'csapat-ranglista'!$A:$CC,AP$272,FALSE)/8,VLOOKUP(VLOOKUP($A225,csapatok!$A:$CN,AP$271,FALSE),'csapat-ranglista'!$A:$CC,AP$272,FALSE)/4),0)</f>
        <v>0</v>
      </c>
      <c r="AQ225" s="226">
        <f>IFERROR(IF(RIGHT(VLOOKUP($A225,csapatok!$A:$CN,AQ$271,FALSE),5)="Csere",VLOOKUP(LEFT(VLOOKUP($A225,csapatok!$A:$CN,AQ$271,FALSE),LEN(VLOOKUP($A225,csapatok!$A:$CN,AQ$271,FALSE))-6),'csapat-ranglista'!$A:$CC,AQ$272,FALSE)/8,VLOOKUP(VLOOKUP($A225,csapatok!$A:$CN,AQ$271,FALSE),'csapat-ranglista'!$A:$CC,AQ$272,FALSE)/4),0)</f>
        <v>0</v>
      </c>
      <c r="AR225" s="226">
        <f>IFERROR(IF(RIGHT(VLOOKUP($A225,csapatok!$A:$CN,AR$271,FALSE),5)="Csere",VLOOKUP(LEFT(VLOOKUP($A225,csapatok!$A:$CN,AR$271,FALSE),LEN(VLOOKUP($A225,csapatok!$A:$CN,AR$271,FALSE))-6),'csapat-ranglista'!$A:$CC,AR$272,FALSE)/8,VLOOKUP(VLOOKUP($A225,csapatok!$A:$CN,AR$271,FALSE),'csapat-ranglista'!$A:$CC,AR$272,FALSE)/4),0)</f>
        <v>0</v>
      </c>
      <c r="AS225" s="226">
        <f>IFERROR(IF(RIGHT(VLOOKUP($A225,csapatok!$A:$CN,AS$271,FALSE),5)="Csere",VLOOKUP(LEFT(VLOOKUP($A225,csapatok!$A:$CN,AS$271,FALSE),LEN(VLOOKUP($A225,csapatok!$A:$CN,AS$271,FALSE))-6),'csapat-ranglista'!$A:$CC,AS$272,FALSE)/8,VLOOKUP(VLOOKUP($A225,csapatok!$A:$CN,AS$271,FALSE),'csapat-ranglista'!$A:$CC,AS$272,FALSE)/4),0)</f>
        <v>0</v>
      </c>
      <c r="AT225" s="226">
        <f>IFERROR(IF(RIGHT(VLOOKUP($A225,csapatok!$A:$CN,AT$271,FALSE),5)="Csere",VLOOKUP(LEFT(VLOOKUP($A225,csapatok!$A:$CN,AT$271,FALSE),LEN(VLOOKUP($A225,csapatok!$A:$CN,AT$271,FALSE))-6),'csapat-ranglista'!$A:$CC,AT$272,FALSE)/8,VLOOKUP(VLOOKUP($A225,csapatok!$A:$CN,AT$271,FALSE),'csapat-ranglista'!$A:$CC,AT$272,FALSE)/4),0)</f>
        <v>0</v>
      </c>
      <c r="AU225" s="226">
        <f>IFERROR(IF(RIGHT(VLOOKUP($A225,csapatok!$A:$CN,AU$271,FALSE),5)="Csere",VLOOKUP(LEFT(VLOOKUP($A225,csapatok!$A:$CN,AU$271,FALSE),LEN(VLOOKUP($A225,csapatok!$A:$CN,AU$271,FALSE))-6),'csapat-ranglista'!$A:$CC,AU$272,FALSE)/8,VLOOKUP(VLOOKUP($A225,csapatok!$A:$CN,AU$271,FALSE),'csapat-ranglista'!$A:$CC,AU$272,FALSE)/4),0)</f>
        <v>0</v>
      </c>
      <c r="AV225" s="226">
        <f>IFERROR(IF(RIGHT(VLOOKUP($A225,csapatok!$A:$CN,AV$271,FALSE),5)="Csere",VLOOKUP(LEFT(VLOOKUP($A225,csapatok!$A:$CN,AV$271,FALSE),LEN(VLOOKUP($A225,csapatok!$A:$CN,AV$271,FALSE))-6),'csapat-ranglista'!$A:$CC,AV$272,FALSE)/8,VLOOKUP(VLOOKUP($A225,csapatok!$A:$CN,AV$271,FALSE),'csapat-ranglista'!$A:$CC,AV$272,FALSE)/4),0)</f>
        <v>0</v>
      </c>
      <c r="AW225" s="226">
        <f>IFERROR(IF(RIGHT(VLOOKUP($A225,csapatok!$A:$CN,AW$271,FALSE),5)="Csere",VLOOKUP(LEFT(VLOOKUP($A225,csapatok!$A:$CN,AW$271,FALSE),LEN(VLOOKUP($A225,csapatok!$A:$CN,AW$271,FALSE))-6),'csapat-ranglista'!$A:$CC,AW$272,FALSE)/8,VLOOKUP(VLOOKUP($A225,csapatok!$A:$CN,AW$271,FALSE),'csapat-ranglista'!$A:$CC,AW$272,FALSE)/4),0)</f>
        <v>0</v>
      </c>
      <c r="AX225" s="226">
        <f>IFERROR(IF(RIGHT(VLOOKUP($A225,csapatok!$A:$CN,AX$271,FALSE),5)="Csere",VLOOKUP(LEFT(VLOOKUP($A225,csapatok!$A:$CN,AX$271,FALSE),LEN(VLOOKUP($A225,csapatok!$A:$CN,AX$271,FALSE))-6),'csapat-ranglista'!$A:$CC,AX$272,FALSE)/8,VLOOKUP(VLOOKUP($A225,csapatok!$A:$CN,AX$271,FALSE),'csapat-ranglista'!$A:$CC,AX$272,FALSE)/4),0)</f>
        <v>0</v>
      </c>
      <c r="AY225" s="226">
        <f>IFERROR(IF(RIGHT(VLOOKUP($A225,csapatok!$A:$GR,AY$271,FALSE),5)="Csere",VLOOKUP(LEFT(VLOOKUP($A225,csapatok!$A:$GR,AY$271,FALSE),LEN(VLOOKUP($A225,csapatok!$A:$GR,AY$271,FALSE))-6),'csapat-ranglista'!$A:$CC,AY$272,FALSE)/8,VLOOKUP(VLOOKUP($A225,csapatok!$A:$GR,AY$271,FALSE),'csapat-ranglista'!$A:$CC,AY$272,FALSE)/4),0)</f>
        <v>0</v>
      </c>
      <c r="AZ225" s="226">
        <f>IFERROR(IF(RIGHT(VLOOKUP($A225,csapatok!$A:$GR,AZ$271,FALSE),5)="Csere",VLOOKUP(LEFT(VLOOKUP($A225,csapatok!$A:$GR,AZ$271,FALSE),LEN(VLOOKUP($A225,csapatok!$A:$GR,AZ$271,FALSE))-6),'csapat-ranglista'!$A:$CC,AZ$272,FALSE)/8,VLOOKUP(VLOOKUP($A225,csapatok!$A:$GR,AZ$271,FALSE),'csapat-ranglista'!$A:$CC,AZ$272,FALSE)/4),0)</f>
        <v>0</v>
      </c>
      <c r="BA225" s="226">
        <f>IFERROR(IF(RIGHT(VLOOKUP($A225,csapatok!$A:$GR,BA$271,FALSE),5)="Csere",VLOOKUP(LEFT(VLOOKUP($A225,csapatok!$A:$GR,BA$271,FALSE),LEN(VLOOKUP($A225,csapatok!$A:$GR,BA$271,FALSE))-6),'csapat-ranglista'!$A:$CC,BA$272,FALSE)/8,VLOOKUP(VLOOKUP($A225,csapatok!$A:$GR,BA$271,FALSE),'csapat-ranglista'!$A:$CC,BA$272,FALSE)/4),0)</f>
        <v>0</v>
      </c>
      <c r="BB225" s="226">
        <f>IFERROR(IF(RIGHT(VLOOKUP($A225,csapatok!$A:$GR,BB$271,FALSE),5)="Csere",VLOOKUP(LEFT(VLOOKUP($A225,csapatok!$A:$GR,BB$271,FALSE),LEN(VLOOKUP($A225,csapatok!$A:$GR,BB$271,FALSE))-6),'csapat-ranglista'!$A:$CC,BB$272,FALSE)/8,VLOOKUP(VLOOKUP($A225,csapatok!$A:$GR,BB$271,FALSE),'csapat-ranglista'!$A:$CC,BB$272,FALSE)/4),0)</f>
        <v>0</v>
      </c>
      <c r="BC225" s="227">
        <f>versenyek!$ES$11*IFERROR(VLOOKUP(VLOOKUP($A225,versenyek!ER:ET,3,FALSE),szabalyok!$A$16:$B$23,2,FALSE)/4,0)</f>
        <v>0</v>
      </c>
      <c r="BD225" s="227">
        <f>versenyek!$EV$11*IFERROR(VLOOKUP(VLOOKUP($A225,versenyek!EU:EW,3,FALSE),szabalyok!$A$16:$B$23,2,FALSE)/4,0)</f>
        <v>0</v>
      </c>
      <c r="BE225" s="226">
        <f>IFERROR(IF(RIGHT(VLOOKUP($A225,csapatok!$A:$GR,BE$271,FALSE),5)="Csere",VLOOKUP(LEFT(VLOOKUP($A225,csapatok!$A:$GR,BE$271,FALSE),LEN(VLOOKUP($A225,csapatok!$A:$GR,BE$271,FALSE))-6),'csapat-ranglista'!$A:$CC,BE$272,FALSE)/8,VLOOKUP(VLOOKUP($A225,csapatok!$A:$GR,BE$271,FALSE),'csapat-ranglista'!$A:$CC,BE$272,FALSE)/4),0)</f>
        <v>0</v>
      </c>
      <c r="BF225" s="226">
        <f>IFERROR(IF(RIGHT(VLOOKUP($A225,csapatok!$A:$GR,BF$271,FALSE),5)="Csere",VLOOKUP(LEFT(VLOOKUP($A225,csapatok!$A:$GR,BF$271,FALSE),LEN(VLOOKUP($A225,csapatok!$A:$GR,BF$271,FALSE))-6),'csapat-ranglista'!$A:$CC,BF$272,FALSE)/8,VLOOKUP(VLOOKUP($A225,csapatok!$A:$GR,BF$271,FALSE),'csapat-ranglista'!$A:$CC,BF$272,FALSE)/4),0)</f>
        <v>0</v>
      </c>
      <c r="BG225" s="226">
        <f>IFERROR(IF(RIGHT(VLOOKUP($A225,csapatok!$A:$GR,BG$271,FALSE),5)="Csere",VLOOKUP(LEFT(VLOOKUP($A225,csapatok!$A:$GR,BG$271,FALSE),LEN(VLOOKUP($A225,csapatok!$A:$GR,BG$271,FALSE))-6),'csapat-ranglista'!$A:$CC,BG$272,FALSE)/8,VLOOKUP(VLOOKUP($A225,csapatok!$A:$GR,BG$271,FALSE),'csapat-ranglista'!$A:$CC,BG$272,FALSE)/4),0)</f>
        <v>0</v>
      </c>
      <c r="BH225" s="226">
        <f>IFERROR(IF(RIGHT(VLOOKUP($A225,csapatok!$A:$GR,BH$271,FALSE),5)="Csere",VLOOKUP(LEFT(VLOOKUP($A225,csapatok!$A:$GR,BH$271,FALSE),LEN(VLOOKUP($A225,csapatok!$A:$GR,BH$271,FALSE))-6),'csapat-ranglista'!$A:$CC,BH$272,FALSE)/8,VLOOKUP(VLOOKUP($A225,csapatok!$A:$GR,BH$271,FALSE),'csapat-ranglista'!$A:$CC,BH$272,FALSE)/4),0)</f>
        <v>0</v>
      </c>
      <c r="BI225" s="226">
        <f>IFERROR(IF(RIGHT(VLOOKUP($A225,csapatok!$A:$GR,BI$271,FALSE),5)="Csere",VLOOKUP(LEFT(VLOOKUP($A225,csapatok!$A:$GR,BI$271,FALSE),LEN(VLOOKUP($A225,csapatok!$A:$GR,BI$271,FALSE))-6),'csapat-ranglista'!$A:$CC,BI$272,FALSE)/8,VLOOKUP(VLOOKUP($A225,csapatok!$A:$GR,BI$271,FALSE),'csapat-ranglista'!$A:$CC,BI$272,FALSE)/4),0)</f>
        <v>0</v>
      </c>
      <c r="BJ225" s="226">
        <f>IFERROR(IF(RIGHT(VLOOKUP($A225,csapatok!$A:$GR,BJ$271,FALSE),5)="Csere",VLOOKUP(LEFT(VLOOKUP($A225,csapatok!$A:$GR,BJ$271,FALSE),LEN(VLOOKUP($A225,csapatok!$A:$GR,BJ$271,FALSE))-6),'csapat-ranglista'!$A:$CC,BJ$272,FALSE)/8,VLOOKUP(VLOOKUP($A225,csapatok!$A:$GR,BJ$271,FALSE),'csapat-ranglista'!$A:$CC,BJ$272,FALSE)/4),0)</f>
        <v>0</v>
      </c>
      <c r="BK225" s="226">
        <f>IFERROR(IF(RIGHT(VLOOKUP($A225,csapatok!$A:$GR,BK$271,FALSE),5)="Csere",VLOOKUP(LEFT(VLOOKUP($A225,csapatok!$A:$GR,BK$271,FALSE),LEN(VLOOKUP($A225,csapatok!$A:$GR,BK$271,FALSE))-6),'csapat-ranglista'!$A:$CC,BK$272,FALSE)/8,VLOOKUP(VLOOKUP($A225,csapatok!$A:$GR,BK$271,FALSE),'csapat-ranglista'!$A:$CC,BK$272,FALSE)/4),0)</f>
        <v>0</v>
      </c>
      <c r="BL225" s="226">
        <f>IFERROR(IF(RIGHT(VLOOKUP($A225,csapatok!$A:$GR,BL$271,FALSE),5)="Csere",VLOOKUP(LEFT(VLOOKUP($A225,csapatok!$A:$GR,BL$271,FALSE),LEN(VLOOKUP($A225,csapatok!$A:$GR,BL$271,FALSE))-6),'csapat-ranglista'!$A:$CC,BL$272,FALSE)/8,VLOOKUP(VLOOKUP($A225,csapatok!$A:$GR,BL$271,FALSE),'csapat-ranglista'!$A:$CC,BL$272,FALSE)/4),0)</f>
        <v>0</v>
      </c>
      <c r="BM225" s="226">
        <f>IFERROR(IF(RIGHT(VLOOKUP($A225,csapatok!$A:$GR,BM$271,FALSE),5)="Csere",VLOOKUP(LEFT(VLOOKUP($A225,csapatok!$A:$GR,BM$271,FALSE),LEN(VLOOKUP($A225,csapatok!$A:$GR,BM$271,FALSE))-6),'csapat-ranglista'!$A:$CC,BM$272,FALSE)/8,VLOOKUP(VLOOKUP($A225,csapatok!$A:$GR,BM$271,FALSE),'csapat-ranglista'!$A:$CC,BM$272,FALSE)/4),0)</f>
        <v>0</v>
      </c>
      <c r="BN225" s="226">
        <f>IFERROR(IF(RIGHT(VLOOKUP($A225,csapatok!$A:$GR,BN$271,FALSE),5)="Csere",VLOOKUP(LEFT(VLOOKUP($A225,csapatok!$A:$GR,BN$271,FALSE),LEN(VLOOKUP($A225,csapatok!$A:$GR,BN$271,FALSE))-6),'csapat-ranglista'!$A:$CC,BN$272,FALSE)/8,VLOOKUP(VLOOKUP($A225,csapatok!$A:$GR,BN$271,FALSE),'csapat-ranglista'!$A:$CC,BN$272,FALSE)/4),0)</f>
        <v>0</v>
      </c>
      <c r="BO225" s="226">
        <f>IFERROR(IF(RIGHT(VLOOKUP($A225,csapatok!$A:$GR,BO$271,FALSE),5)="Csere",VLOOKUP(LEFT(VLOOKUP($A225,csapatok!$A:$GR,BO$271,FALSE),LEN(VLOOKUP($A225,csapatok!$A:$GR,BO$271,FALSE))-6),'csapat-ranglista'!$A:$CC,BO$272,FALSE)/8,VLOOKUP(VLOOKUP($A225,csapatok!$A:$GR,BO$271,FALSE),'csapat-ranglista'!$A:$CC,BO$272,FALSE)/4),0)</f>
        <v>0</v>
      </c>
      <c r="BP225" s="226">
        <f>IFERROR(IF(RIGHT(VLOOKUP($A225,csapatok!$A:$GR,BP$271,FALSE),5)="Csere",VLOOKUP(LEFT(VLOOKUP($A225,csapatok!$A:$GR,BP$271,FALSE),LEN(VLOOKUP($A225,csapatok!$A:$GR,BP$271,FALSE))-6),'csapat-ranglista'!$A:$CC,BP$272,FALSE)/8,VLOOKUP(VLOOKUP($A225,csapatok!$A:$GR,BP$271,FALSE),'csapat-ranglista'!$A:$CC,BP$272,FALSE)/4),0)</f>
        <v>0</v>
      </c>
      <c r="BQ225" s="226">
        <f>IFERROR(IF(RIGHT(VLOOKUP($A225,csapatok!$A:$GR,BQ$271,FALSE),5)="Csere",VLOOKUP(LEFT(VLOOKUP($A225,csapatok!$A:$GR,BQ$271,FALSE),LEN(VLOOKUP($A225,csapatok!$A:$GR,BQ$271,FALSE))-6),'csapat-ranglista'!$A:$CC,BQ$272,FALSE)/8,VLOOKUP(VLOOKUP($A225,csapatok!$A:$GR,BQ$271,FALSE),'csapat-ranglista'!$A:$CC,BQ$272,FALSE)/4),0)</f>
        <v>0</v>
      </c>
      <c r="BR225" s="226">
        <f>IFERROR(IF(RIGHT(VLOOKUP($A225,csapatok!$A:$GR,BR$271,FALSE),5)="Csere",VLOOKUP(LEFT(VLOOKUP($A225,csapatok!$A:$GR,BR$271,FALSE),LEN(VLOOKUP($A225,csapatok!$A:$GR,BR$271,FALSE))-6),'csapat-ranglista'!$A:$CC,BR$272,FALSE)/8,VLOOKUP(VLOOKUP($A225,csapatok!$A:$GR,BR$271,FALSE),'csapat-ranglista'!$A:$CC,BR$272,FALSE)/4),0)</f>
        <v>0</v>
      </c>
      <c r="BS225" s="226">
        <f>IFERROR(IF(RIGHT(VLOOKUP($A225,csapatok!$A:$GR,BS$271,FALSE),5)="Csere",VLOOKUP(LEFT(VLOOKUP($A225,csapatok!$A:$GR,BS$271,FALSE),LEN(VLOOKUP($A225,csapatok!$A:$GR,BS$271,FALSE))-6),'csapat-ranglista'!$A:$CC,BS$272,FALSE)/8,VLOOKUP(VLOOKUP($A225,csapatok!$A:$GR,BS$271,FALSE),'csapat-ranglista'!$A:$CC,BS$272,FALSE)/4),0)</f>
        <v>0</v>
      </c>
      <c r="BT225" s="226">
        <f>IFERROR(IF(RIGHT(VLOOKUP($A225,csapatok!$A:$GR,BT$271,FALSE),5)="Csere",VLOOKUP(LEFT(VLOOKUP($A225,csapatok!$A:$GR,BT$271,FALSE),LEN(VLOOKUP($A225,csapatok!$A:$GR,BT$271,FALSE))-6),'csapat-ranglista'!$A:$CC,BT$272,FALSE)/8,VLOOKUP(VLOOKUP($A225,csapatok!$A:$GR,BT$271,FALSE),'csapat-ranglista'!$A:$CC,BT$272,FALSE)/4),0)</f>
        <v>0</v>
      </c>
      <c r="BU225" s="226">
        <f>IFERROR(IF(RIGHT(VLOOKUP($A225,csapatok!$A:$GR,BU$271,FALSE),5)="Csere",VLOOKUP(LEFT(VLOOKUP($A225,csapatok!$A:$GR,BU$271,FALSE),LEN(VLOOKUP($A225,csapatok!$A:$GR,BU$271,FALSE))-6),'csapat-ranglista'!$A:$CC,BU$272,FALSE)/8,VLOOKUP(VLOOKUP($A225,csapatok!$A:$GR,BU$271,FALSE),'csapat-ranglista'!$A:$CC,BU$272,FALSE)/4),0)</f>
        <v>0</v>
      </c>
      <c r="BV225" s="226">
        <f>IFERROR(IF(RIGHT(VLOOKUP($A225,csapatok!$A:$GR,BV$271,FALSE),5)="Csere",VLOOKUP(LEFT(VLOOKUP($A225,csapatok!$A:$GR,BV$271,FALSE),LEN(VLOOKUP($A225,csapatok!$A:$GR,BV$271,FALSE))-6),'csapat-ranglista'!$A:$CC,BV$272,FALSE)/8,VLOOKUP(VLOOKUP($A225,csapatok!$A:$GR,BV$271,FALSE),'csapat-ranglista'!$A:$CC,BV$272,FALSE)/4),0)</f>
        <v>0</v>
      </c>
      <c r="BW225" s="226">
        <f>IFERROR(IF(RIGHT(VLOOKUP($A225,csapatok!$A:$GR,BW$271,FALSE),5)="Csere",VLOOKUP(LEFT(VLOOKUP($A225,csapatok!$A:$GR,BW$271,FALSE),LEN(VLOOKUP($A225,csapatok!$A:$GR,BW$271,FALSE))-6),'csapat-ranglista'!$A:$CC,BW$272,FALSE)/8,VLOOKUP(VLOOKUP($A225,csapatok!$A:$GR,BW$271,FALSE),'csapat-ranglista'!$A:$CC,BW$272,FALSE)/4),0)</f>
        <v>0</v>
      </c>
      <c r="BX225" s="226">
        <f>IFERROR(IF(RIGHT(VLOOKUP($A225,csapatok!$A:$GR,BX$271,FALSE),5)="Csere",VLOOKUP(LEFT(VLOOKUP($A225,csapatok!$A:$GR,BX$271,FALSE),LEN(VLOOKUP($A225,csapatok!$A:$GR,BX$271,FALSE))-6),'csapat-ranglista'!$A:$CC,BX$272,FALSE)/8,VLOOKUP(VLOOKUP($A225,csapatok!$A:$GR,BX$271,FALSE),'csapat-ranglista'!$A:$CC,BX$272,FALSE)/4),0)</f>
        <v>0</v>
      </c>
      <c r="BY225" s="226">
        <f>IFERROR(IF(RIGHT(VLOOKUP($A225,csapatok!$A:$GR,BY$271,FALSE),5)="Csere",VLOOKUP(LEFT(VLOOKUP($A225,csapatok!$A:$GR,BY$271,FALSE),LEN(VLOOKUP($A225,csapatok!$A:$GR,BY$271,FALSE))-6),'csapat-ranglista'!$A:$CC,BY$272,FALSE)/8,VLOOKUP(VLOOKUP($A225,csapatok!$A:$GR,BY$271,FALSE),'csapat-ranglista'!$A:$CC,BY$272,FALSE)/4),0)</f>
        <v>0</v>
      </c>
      <c r="BZ225" s="226">
        <f>IFERROR(IF(RIGHT(VLOOKUP($A225,csapatok!$A:$GR,BZ$271,FALSE),5)="Csere",VLOOKUP(LEFT(VLOOKUP($A225,csapatok!$A:$GR,BZ$271,FALSE),LEN(VLOOKUP($A225,csapatok!$A:$GR,BZ$271,FALSE))-6),'csapat-ranglista'!$A:$CC,BZ$272,FALSE)/8,VLOOKUP(VLOOKUP($A225,csapatok!$A:$GR,BZ$271,FALSE),'csapat-ranglista'!$A:$CC,BZ$272,FALSE)/4),0)</f>
        <v>0</v>
      </c>
      <c r="CA225" s="226">
        <f>IFERROR(IF(RIGHT(VLOOKUP($A225,csapatok!$A:$GR,CA$271,FALSE),5)="Csere",VLOOKUP(LEFT(VLOOKUP($A225,csapatok!$A:$GR,CA$271,FALSE),LEN(VLOOKUP($A225,csapatok!$A:$GR,CA$271,FALSE))-6),'csapat-ranglista'!$A:$CC,CA$272,FALSE)/8,VLOOKUP(VLOOKUP($A225,csapatok!$A:$GR,CA$271,FALSE),'csapat-ranglista'!$A:$CC,CA$272,FALSE)/4),0)</f>
        <v>0</v>
      </c>
      <c r="CB225" s="226">
        <f>IFERROR(IF(RIGHT(VLOOKUP($A225,csapatok!$A:$GR,CB$271,FALSE),5)="Csere",VLOOKUP(LEFT(VLOOKUP($A225,csapatok!$A:$GR,CB$271,FALSE),LEN(VLOOKUP($A225,csapatok!$A:$GR,CB$271,FALSE))-6),'csapat-ranglista'!$A:$CC,CB$272,FALSE)/8,VLOOKUP(VLOOKUP($A225,csapatok!$A:$GR,CB$271,FALSE),'csapat-ranglista'!$A:$CC,CB$272,FALSE)/4),0)</f>
        <v>0</v>
      </c>
      <c r="CC225" s="226">
        <f>IFERROR(IF(RIGHT(VLOOKUP($A225,csapatok!$A:$GR,CC$271,FALSE),5)="Csere",VLOOKUP(LEFT(VLOOKUP($A225,csapatok!$A:$GR,CC$271,FALSE),LEN(VLOOKUP($A225,csapatok!$A:$GR,CC$271,FALSE))-6),'csapat-ranglista'!$A:$CC,CC$272,FALSE)/8,VLOOKUP(VLOOKUP($A225,csapatok!$A:$GR,CC$271,FALSE),'csapat-ranglista'!$A:$CC,CC$272,FALSE)/4),0)</f>
        <v>0</v>
      </c>
      <c r="CD225" s="226">
        <f>IFERROR(IF(RIGHT(VLOOKUP($A225,csapatok!$A:$GR,CD$271,FALSE),5)="Csere",VLOOKUP(LEFT(VLOOKUP($A225,csapatok!$A:$GR,CD$271,FALSE),LEN(VLOOKUP($A225,csapatok!$A:$GR,CD$271,FALSE))-6),'csapat-ranglista'!$A:$CC,CD$272,FALSE)/8,VLOOKUP(VLOOKUP($A225,csapatok!$A:$GR,CD$271,FALSE),'csapat-ranglista'!$A:$CC,CD$272,FALSE)/4),0)</f>
        <v>0</v>
      </c>
      <c r="CE225" s="226">
        <f>IFERROR(IF(RIGHT(VLOOKUP($A225,csapatok!$A:$GR,CE$271,FALSE),5)="Csere",VLOOKUP(LEFT(VLOOKUP($A225,csapatok!$A:$GR,CE$271,FALSE),LEN(VLOOKUP($A225,csapatok!$A:$GR,CE$271,FALSE))-6),'csapat-ranglista'!$A:$CC,CE$272,FALSE)/8,VLOOKUP(VLOOKUP($A225,csapatok!$A:$GR,CE$271,FALSE),'csapat-ranglista'!$A:$CC,CE$272,FALSE)/4),0)</f>
        <v>0</v>
      </c>
      <c r="CF225" s="226">
        <f>IFERROR(IF(RIGHT(VLOOKUP($A225,csapatok!$A:$GR,CF$271,FALSE),5)="Csere",VLOOKUP(LEFT(VLOOKUP($A225,csapatok!$A:$GR,CF$271,FALSE),LEN(VLOOKUP($A225,csapatok!$A:$GR,CF$271,FALSE))-6),'csapat-ranglista'!$A:$CC,CF$272,FALSE)/8,VLOOKUP(VLOOKUP($A225,csapatok!$A:$GR,CF$271,FALSE),'csapat-ranglista'!$A:$CC,CF$272,FALSE)/4),0)</f>
        <v>0</v>
      </c>
      <c r="CG225" s="226">
        <f>IFERROR(IF(RIGHT(VLOOKUP($A225,csapatok!$A:$GR,CG$271,FALSE),5)="Csere",VLOOKUP(LEFT(VLOOKUP($A225,csapatok!$A:$GR,CG$271,FALSE),LEN(VLOOKUP($A225,csapatok!$A:$GR,CG$271,FALSE))-6),'csapat-ranglista'!$A:$CC,CG$272,FALSE)/8,VLOOKUP(VLOOKUP($A225,csapatok!$A:$GR,CG$271,FALSE),'csapat-ranglista'!$A:$CC,CG$272,FALSE)/4),0)</f>
        <v>0</v>
      </c>
      <c r="CH225" s="226">
        <f>IFERROR(IF(RIGHT(VLOOKUP($A225,csapatok!$A:$GR,CH$271,FALSE),5)="Csere",VLOOKUP(LEFT(VLOOKUP($A225,csapatok!$A:$GR,CH$271,FALSE),LEN(VLOOKUP($A225,csapatok!$A:$GR,CH$271,FALSE))-6),'csapat-ranglista'!$A:$CC,CH$272,FALSE)/8,VLOOKUP(VLOOKUP($A225,csapatok!$A:$GR,CH$271,FALSE),'csapat-ranglista'!$A:$CC,CH$272,FALSE)/4),0)</f>
        <v>0</v>
      </c>
      <c r="CI225" s="226">
        <f>IFERROR(IF(RIGHT(VLOOKUP($A225,csapatok!$A:$GR,CI$271,FALSE),5)="Csere",VLOOKUP(LEFT(VLOOKUP($A225,csapatok!$A:$GR,CI$271,FALSE),LEN(VLOOKUP($A225,csapatok!$A:$GR,CI$271,FALSE))-6),'csapat-ranglista'!$A:$CC,CI$272,FALSE)/8,VLOOKUP(VLOOKUP($A225,csapatok!$A:$GR,CI$271,FALSE),'csapat-ranglista'!$A:$CC,CI$272,FALSE)/4),0)</f>
        <v>0</v>
      </c>
      <c r="CJ225" s="227">
        <f>versenyek!$IQ$11*IFERROR(VLOOKUP(VLOOKUP($A225,versenyek!IP:IR,3,FALSE),szabalyok!$A$16:$B$23,2,FALSE)/4,0)</f>
        <v>0</v>
      </c>
      <c r="CK225" s="227">
        <f>versenyek!$IT$11*IFERROR(VLOOKUP(VLOOKUP($A225,versenyek!IS:IU,3,FALSE),szabalyok!$A$16:$B$23,2,FALSE)/4,0)</f>
        <v>0</v>
      </c>
      <c r="CL225" s="226"/>
      <c r="CM225" s="250">
        <f t="shared" si="9"/>
        <v>0</v>
      </c>
    </row>
    <row r="226" spans="1:91">
      <c r="A226" s="32" t="s">
        <v>709</v>
      </c>
      <c r="B226" s="133">
        <v>26744</v>
      </c>
      <c r="D226" s="32" t="s">
        <v>101</v>
      </c>
      <c r="E226" s="47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>
        <f>IFERROR(IF(RIGHT(VLOOKUP($A226,csapatok!$A:$BL,X$271,FALSE),5)="Csere",VLOOKUP(LEFT(VLOOKUP($A226,csapatok!$A:$BL,X$271,FALSE),LEN(VLOOKUP($A226,csapatok!$A:$BL,X$271,FALSE))-6),'csapat-ranglista'!$A:$CC,X$272,FALSE)/8,VLOOKUP(VLOOKUP($A226,csapatok!$A:$BL,X$271,FALSE),'csapat-ranglista'!$A:$CC,X$272,FALSE)/4),0)</f>
        <v>0</v>
      </c>
      <c r="Y226" s="32">
        <f>IFERROR(IF(RIGHT(VLOOKUP($A226,csapatok!$A:$BL,Y$271,FALSE),5)="Csere",VLOOKUP(LEFT(VLOOKUP($A226,csapatok!$A:$BL,Y$271,FALSE),LEN(VLOOKUP($A226,csapatok!$A:$BL,Y$271,FALSE))-6),'csapat-ranglista'!$A:$CC,Y$272,FALSE)/8,VLOOKUP(VLOOKUP($A226,csapatok!$A:$BL,Y$271,FALSE),'csapat-ranglista'!$A:$CC,Y$272,FALSE)/4),0)</f>
        <v>0</v>
      </c>
      <c r="Z226" s="32">
        <f>IFERROR(IF(RIGHT(VLOOKUP($A226,csapatok!$A:$BL,Z$271,FALSE),5)="Csere",VLOOKUP(LEFT(VLOOKUP($A226,csapatok!$A:$BL,Z$271,FALSE),LEN(VLOOKUP($A226,csapatok!$A:$BL,Z$271,FALSE))-6),'csapat-ranglista'!$A:$CC,Z$272,FALSE)/8,VLOOKUP(VLOOKUP($A226,csapatok!$A:$BL,Z$271,FALSE),'csapat-ranglista'!$A:$CC,Z$272,FALSE)/4),0)</f>
        <v>0</v>
      </c>
      <c r="AA226" s="32">
        <f>IFERROR(IF(RIGHT(VLOOKUP($A226,csapatok!$A:$BL,AA$271,FALSE),5)="Csere",VLOOKUP(LEFT(VLOOKUP($A226,csapatok!$A:$BL,AA$271,FALSE),LEN(VLOOKUP($A226,csapatok!$A:$BL,AA$271,FALSE))-6),'csapat-ranglista'!$A:$CC,AA$272,FALSE)/8,VLOOKUP(VLOOKUP($A226,csapatok!$A:$BL,AA$271,FALSE),'csapat-ranglista'!$A:$CC,AA$272,FALSE)/4),0)</f>
        <v>0</v>
      </c>
      <c r="AB226" s="226">
        <f>IFERROR(IF(RIGHT(VLOOKUP($A226,csapatok!$A:$BL,AB$271,FALSE),5)="Csere",VLOOKUP(LEFT(VLOOKUP($A226,csapatok!$A:$BL,AB$271,FALSE),LEN(VLOOKUP($A226,csapatok!$A:$BL,AB$271,FALSE))-6),'csapat-ranglista'!$A:$CC,AB$272,FALSE)/8,VLOOKUP(VLOOKUP($A226,csapatok!$A:$BL,AB$271,FALSE),'csapat-ranglista'!$A:$CC,AB$272,FALSE)/4),0)</f>
        <v>0</v>
      </c>
      <c r="AC226" s="226">
        <f>IFERROR(IF(RIGHT(VLOOKUP($A226,csapatok!$A:$BL,AC$271,FALSE),5)="Csere",VLOOKUP(LEFT(VLOOKUP($A226,csapatok!$A:$BL,AC$271,FALSE),LEN(VLOOKUP($A226,csapatok!$A:$BL,AC$271,FALSE))-6),'csapat-ranglista'!$A:$CC,AC$272,FALSE)/8,VLOOKUP(VLOOKUP($A226,csapatok!$A:$BL,AC$271,FALSE),'csapat-ranglista'!$A:$CC,AC$272,FALSE)/4),0)</f>
        <v>0</v>
      </c>
      <c r="AD226" s="226">
        <f>IFERROR(IF(RIGHT(VLOOKUP($A226,csapatok!$A:$BL,AD$271,FALSE),5)="Csere",VLOOKUP(LEFT(VLOOKUP($A226,csapatok!$A:$BL,AD$271,FALSE),LEN(VLOOKUP($A226,csapatok!$A:$BL,AD$271,FALSE))-6),'csapat-ranglista'!$A:$CC,AD$272,FALSE)/8,VLOOKUP(VLOOKUP($A226,csapatok!$A:$BL,AD$271,FALSE),'csapat-ranglista'!$A:$CC,AD$272,FALSE)/4),0)</f>
        <v>0</v>
      </c>
      <c r="AE226" s="226">
        <f>IFERROR(IF(RIGHT(VLOOKUP($A226,csapatok!$A:$BL,AE$271,FALSE),5)="Csere",VLOOKUP(LEFT(VLOOKUP($A226,csapatok!$A:$BL,AE$271,FALSE),LEN(VLOOKUP($A226,csapatok!$A:$BL,AE$271,FALSE))-6),'csapat-ranglista'!$A:$CC,AE$272,FALSE)/8,VLOOKUP(VLOOKUP($A226,csapatok!$A:$BL,AE$271,FALSE),'csapat-ranglista'!$A:$CC,AE$272,FALSE)/4),0)</f>
        <v>0</v>
      </c>
      <c r="AF226" s="226">
        <f>IFERROR(IF(RIGHT(VLOOKUP($A226,csapatok!$A:$BL,AF$271,FALSE),5)="Csere",VLOOKUP(LEFT(VLOOKUP($A226,csapatok!$A:$BL,AF$271,FALSE),LEN(VLOOKUP($A226,csapatok!$A:$BL,AF$271,FALSE))-6),'csapat-ranglista'!$A:$CC,AF$272,FALSE)/8,VLOOKUP(VLOOKUP($A226,csapatok!$A:$BL,AF$271,FALSE),'csapat-ranglista'!$A:$CC,AF$272,FALSE)/4),0)</f>
        <v>0</v>
      </c>
      <c r="AG226" s="226">
        <f>IFERROR(IF(RIGHT(VLOOKUP($A226,csapatok!$A:$BL,AG$271,FALSE),5)="Csere",VLOOKUP(LEFT(VLOOKUP($A226,csapatok!$A:$BL,AG$271,FALSE),LEN(VLOOKUP($A226,csapatok!$A:$BL,AG$271,FALSE))-6),'csapat-ranglista'!$A:$CC,AG$272,FALSE)/8,VLOOKUP(VLOOKUP($A226,csapatok!$A:$BL,AG$271,FALSE),'csapat-ranglista'!$A:$CC,AG$272,FALSE)/4),0)</f>
        <v>0</v>
      </c>
      <c r="AH226" s="226">
        <f>IFERROR(IF(RIGHT(VLOOKUP($A226,csapatok!$A:$BL,AH$271,FALSE),5)="Csere",VLOOKUP(LEFT(VLOOKUP($A226,csapatok!$A:$BL,AH$271,FALSE),LEN(VLOOKUP($A226,csapatok!$A:$BL,AH$271,FALSE))-6),'csapat-ranglista'!$A:$CC,AH$272,FALSE)/8,VLOOKUP(VLOOKUP($A226,csapatok!$A:$BL,AH$271,FALSE),'csapat-ranglista'!$A:$CC,AH$272,FALSE)/4),0)</f>
        <v>0</v>
      </c>
      <c r="AI226" s="226">
        <f>IFERROR(IF(RIGHT(VLOOKUP($A226,csapatok!$A:$BL,AI$271,FALSE),5)="Csere",VLOOKUP(LEFT(VLOOKUP($A226,csapatok!$A:$BL,AI$271,FALSE),LEN(VLOOKUP($A226,csapatok!$A:$BL,AI$271,FALSE))-6),'csapat-ranglista'!$A:$CC,AI$272,FALSE)/8,VLOOKUP(VLOOKUP($A226,csapatok!$A:$BL,AI$271,FALSE),'csapat-ranglista'!$A:$CC,AI$272,FALSE)/4),0)</f>
        <v>0</v>
      </c>
      <c r="AJ226" s="226">
        <f>IFERROR(IF(RIGHT(VLOOKUP($A226,csapatok!$A:$BL,AJ$271,FALSE),5)="Csere",VLOOKUP(LEFT(VLOOKUP($A226,csapatok!$A:$BL,AJ$271,FALSE),LEN(VLOOKUP($A226,csapatok!$A:$BL,AJ$271,FALSE))-6),'csapat-ranglista'!$A:$CC,AJ$272,FALSE)/8,VLOOKUP(VLOOKUP($A226,csapatok!$A:$BL,AJ$271,FALSE),'csapat-ranglista'!$A:$CC,AJ$272,FALSE)/2),0)</f>
        <v>0</v>
      </c>
      <c r="AK226" s="226">
        <f>IFERROR(IF(RIGHT(VLOOKUP($A226,csapatok!$A:$CN,AK$271,FALSE),5)="Csere",VLOOKUP(LEFT(VLOOKUP($A226,csapatok!$A:$CN,AK$271,FALSE),LEN(VLOOKUP($A226,csapatok!$A:$CN,AK$271,FALSE))-6),'csapat-ranglista'!$A:$CC,AK$272,FALSE)/8,VLOOKUP(VLOOKUP($A226,csapatok!$A:$CN,AK$271,FALSE),'csapat-ranglista'!$A:$CC,AK$272,FALSE)/4),0)</f>
        <v>0</v>
      </c>
      <c r="AL226" s="226">
        <f>IFERROR(IF(RIGHT(VLOOKUP($A226,csapatok!$A:$CN,AL$271,FALSE),5)="Csere",VLOOKUP(LEFT(VLOOKUP($A226,csapatok!$A:$CN,AL$271,FALSE),LEN(VLOOKUP($A226,csapatok!$A:$CN,AL$271,FALSE))-6),'csapat-ranglista'!$A:$CC,AL$272,FALSE)/8,VLOOKUP(VLOOKUP($A226,csapatok!$A:$CN,AL$271,FALSE),'csapat-ranglista'!$A:$CC,AL$272,FALSE)/4),0)</f>
        <v>0</v>
      </c>
      <c r="AM226" s="226">
        <f>IFERROR(IF(RIGHT(VLOOKUP($A226,csapatok!$A:$CN,AM$271,FALSE),5)="Csere",VLOOKUP(LEFT(VLOOKUP($A226,csapatok!$A:$CN,AM$271,FALSE),LEN(VLOOKUP($A226,csapatok!$A:$CN,AM$271,FALSE))-6),'csapat-ranglista'!$A:$CC,AM$272,FALSE)/8,VLOOKUP(VLOOKUP($A226,csapatok!$A:$CN,AM$271,FALSE),'csapat-ranglista'!$A:$CC,AM$272,FALSE)/4),0)</f>
        <v>0</v>
      </c>
      <c r="AN226" s="226">
        <f>IFERROR(IF(RIGHT(VLOOKUP($A226,csapatok!$A:$CN,AN$271,FALSE),5)="Csere",VLOOKUP(LEFT(VLOOKUP($A226,csapatok!$A:$CN,AN$271,FALSE),LEN(VLOOKUP($A226,csapatok!$A:$CN,AN$271,FALSE))-6),'csapat-ranglista'!$A:$CC,AN$272,FALSE)/8,VLOOKUP(VLOOKUP($A226,csapatok!$A:$CN,AN$271,FALSE),'csapat-ranglista'!$A:$CC,AN$272,FALSE)/4),0)</f>
        <v>0</v>
      </c>
      <c r="AO226" s="226">
        <f>IFERROR(IF(RIGHT(VLOOKUP($A226,csapatok!$A:$CN,AO$271,FALSE),5)="Csere",VLOOKUP(LEFT(VLOOKUP($A226,csapatok!$A:$CN,AO$271,FALSE),LEN(VLOOKUP($A226,csapatok!$A:$CN,AO$271,FALSE))-6),'csapat-ranglista'!$A:$CC,AO$272,FALSE)/8,VLOOKUP(VLOOKUP($A226,csapatok!$A:$CN,AO$271,FALSE),'csapat-ranglista'!$A:$CC,AO$272,FALSE)/4),0)</f>
        <v>0</v>
      </c>
      <c r="AP226" s="226">
        <f>IFERROR(IF(RIGHT(VLOOKUP($A226,csapatok!$A:$CN,AP$271,FALSE),5)="Csere",VLOOKUP(LEFT(VLOOKUP($A226,csapatok!$A:$CN,AP$271,FALSE),LEN(VLOOKUP($A226,csapatok!$A:$CN,AP$271,FALSE))-6),'csapat-ranglista'!$A:$CC,AP$272,FALSE)/8,VLOOKUP(VLOOKUP($A226,csapatok!$A:$CN,AP$271,FALSE),'csapat-ranglista'!$A:$CC,AP$272,FALSE)/4),0)</f>
        <v>0</v>
      </c>
      <c r="AQ226" s="226">
        <f>IFERROR(IF(RIGHT(VLOOKUP($A226,csapatok!$A:$CN,AQ$271,FALSE),5)="Csere",VLOOKUP(LEFT(VLOOKUP($A226,csapatok!$A:$CN,AQ$271,FALSE),LEN(VLOOKUP($A226,csapatok!$A:$CN,AQ$271,FALSE))-6),'csapat-ranglista'!$A:$CC,AQ$272,FALSE)/8,VLOOKUP(VLOOKUP($A226,csapatok!$A:$CN,AQ$271,FALSE),'csapat-ranglista'!$A:$CC,AQ$272,FALSE)/4),0)</f>
        <v>0</v>
      </c>
      <c r="AR226" s="226">
        <f>IFERROR(IF(RIGHT(VLOOKUP($A226,csapatok!$A:$CN,AR$271,FALSE),5)="Csere",VLOOKUP(LEFT(VLOOKUP($A226,csapatok!$A:$CN,AR$271,FALSE),LEN(VLOOKUP($A226,csapatok!$A:$CN,AR$271,FALSE))-6),'csapat-ranglista'!$A:$CC,AR$272,FALSE)/8,VLOOKUP(VLOOKUP($A226,csapatok!$A:$CN,AR$271,FALSE),'csapat-ranglista'!$A:$CC,AR$272,FALSE)/4),0)</f>
        <v>0</v>
      </c>
      <c r="AS226" s="226">
        <f>IFERROR(IF(RIGHT(VLOOKUP($A226,csapatok!$A:$CN,AS$271,FALSE),5)="Csere",VLOOKUP(LEFT(VLOOKUP($A226,csapatok!$A:$CN,AS$271,FALSE),LEN(VLOOKUP($A226,csapatok!$A:$CN,AS$271,FALSE))-6),'csapat-ranglista'!$A:$CC,AS$272,FALSE)/8,VLOOKUP(VLOOKUP($A226,csapatok!$A:$CN,AS$271,FALSE),'csapat-ranglista'!$A:$CC,AS$272,FALSE)/4),0)</f>
        <v>0</v>
      </c>
      <c r="AT226" s="226">
        <f>IFERROR(IF(RIGHT(VLOOKUP($A226,csapatok!$A:$CN,AT$271,FALSE),5)="Csere",VLOOKUP(LEFT(VLOOKUP($A226,csapatok!$A:$CN,AT$271,FALSE),LEN(VLOOKUP($A226,csapatok!$A:$CN,AT$271,FALSE))-6),'csapat-ranglista'!$A:$CC,AT$272,FALSE)/8,VLOOKUP(VLOOKUP($A226,csapatok!$A:$CN,AT$271,FALSE),'csapat-ranglista'!$A:$CC,AT$272,FALSE)/4),0)</f>
        <v>0</v>
      </c>
      <c r="AU226" s="226">
        <f>IFERROR(IF(RIGHT(VLOOKUP($A226,csapatok!$A:$CN,AU$271,FALSE),5)="Csere",VLOOKUP(LEFT(VLOOKUP($A226,csapatok!$A:$CN,AU$271,FALSE),LEN(VLOOKUP($A226,csapatok!$A:$CN,AU$271,FALSE))-6),'csapat-ranglista'!$A:$CC,AU$272,FALSE)/8,VLOOKUP(VLOOKUP($A226,csapatok!$A:$CN,AU$271,FALSE),'csapat-ranglista'!$A:$CC,AU$272,FALSE)/4),0)</f>
        <v>0.49977044154560329</v>
      </c>
      <c r="AV226" s="226">
        <f>IFERROR(IF(RIGHT(VLOOKUP($A226,csapatok!$A:$CN,AV$271,FALSE),5)="Csere",VLOOKUP(LEFT(VLOOKUP($A226,csapatok!$A:$CN,AV$271,FALSE),LEN(VLOOKUP($A226,csapatok!$A:$CN,AV$271,FALSE))-6),'csapat-ranglista'!$A:$CC,AV$272,FALSE)/8,VLOOKUP(VLOOKUP($A226,csapatok!$A:$CN,AV$271,FALSE),'csapat-ranglista'!$A:$CC,AV$272,FALSE)/4),0)</f>
        <v>0</v>
      </c>
      <c r="AW226" s="226">
        <f>IFERROR(IF(RIGHT(VLOOKUP($A226,csapatok!$A:$CN,AW$271,FALSE),5)="Csere",VLOOKUP(LEFT(VLOOKUP($A226,csapatok!$A:$CN,AW$271,FALSE),LEN(VLOOKUP($A226,csapatok!$A:$CN,AW$271,FALSE))-6),'csapat-ranglista'!$A:$CC,AW$272,FALSE)/8,VLOOKUP(VLOOKUP($A226,csapatok!$A:$CN,AW$271,FALSE),'csapat-ranglista'!$A:$CC,AW$272,FALSE)/4),0)</f>
        <v>0</v>
      </c>
      <c r="AX226" s="226">
        <f>IFERROR(IF(RIGHT(VLOOKUP($A226,csapatok!$A:$CN,AX$271,FALSE),5)="Csere",VLOOKUP(LEFT(VLOOKUP($A226,csapatok!$A:$CN,AX$271,FALSE),LEN(VLOOKUP($A226,csapatok!$A:$CN,AX$271,FALSE))-6),'csapat-ranglista'!$A:$CC,AX$272,FALSE)/8,VLOOKUP(VLOOKUP($A226,csapatok!$A:$CN,AX$271,FALSE),'csapat-ranglista'!$A:$CC,AX$272,FALSE)/4),0)</f>
        <v>0</v>
      </c>
      <c r="AY226" s="226">
        <f>IFERROR(IF(RIGHT(VLOOKUP($A226,csapatok!$A:$GR,AY$271,FALSE),5)="Csere",VLOOKUP(LEFT(VLOOKUP($A226,csapatok!$A:$GR,AY$271,FALSE),LEN(VLOOKUP($A226,csapatok!$A:$GR,AY$271,FALSE))-6),'csapat-ranglista'!$A:$CC,AY$272,FALSE)/8,VLOOKUP(VLOOKUP($A226,csapatok!$A:$GR,AY$271,FALSE),'csapat-ranglista'!$A:$CC,AY$272,FALSE)/4),0)</f>
        <v>0</v>
      </c>
      <c r="AZ226" s="226">
        <f>IFERROR(IF(RIGHT(VLOOKUP($A226,csapatok!$A:$GR,AZ$271,FALSE),5)="Csere",VLOOKUP(LEFT(VLOOKUP($A226,csapatok!$A:$GR,AZ$271,FALSE),LEN(VLOOKUP($A226,csapatok!$A:$GR,AZ$271,FALSE))-6),'csapat-ranglista'!$A:$CC,AZ$272,FALSE)/8,VLOOKUP(VLOOKUP($A226,csapatok!$A:$GR,AZ$271,FALSE),'csapat-ranglista'!$A:$CC,AZ$272,FALSE)/4),0)</f>
        <v>0</v>
      </c>
      <c r="BA226" s="226">
        <f>IFERROR(IF(RIGHT(VLOOKUP($A226,csapatok!$A:$GR,BA$271,FALSE),5)="Csere",VLOOKUP(LEFT(VLOOKUP($A226,csapatok!$A:$GR,BA$271,FALSE),LEN(VLOOKUP($A226,csapatok!$A:$GR,BA$271,FALSE))-6),'csapat-ranglista'!$A:$CC,BA$272,FALSE)/8,VLOOKUP(VLOOKUP($A226,csapatok!$A:$GR,BA$271,FALSE),'csapat-ranglista'!$A:$CC,BA$272,FALSE)/4),0)</f>
        <v>0</v>
      </c>
      <c r="BB226" s="226">
        <f>IFERROR(IF(RIGHT(VLOOKUP($A226,csapatok!$A:$GR,BB$271,FALSE),5)="Csere",VLOOKUP(LEFT(VLOOKUP($A226,csapatok!$A:$GR,BB$271,FALSE),LEN(VLOOKUP($A226,csapatok!$A:$GR,BB$271,FALSE))-6),'csapat-ranglista'!$A:$CC,BB$272,FALSE)/8,VLOOKUP(VLOOKUP($A226,csapatok!$A:$GR,BB$271,FALSE),'csapat-ranglista'!$A:$CC,BB$272,FALSE)/4),0)</f>
        <v>0</v>
      </c>
      <c r="BC226" s="227">
        <f>versenyek!$ES$11*IFERROR(VLOOKUP(VLOOKUP($A226,versenyek!ER:ET,3,FALSE),szabalyok!$A$16:$B$23,2,FALSE)/4,0)</f>
        <v>0</v>
      </c>
      <c r="BD226" s="227">
        <f>versenyek!$EV$11*IFERROR(VLOOKUP(VLOOKUP($A226,versenyek!EU:EW,3,FALSE),szabalyok!$A$16:$B$23,2,FALSE)/4,0)</f>
        <v>0</v>
      </c>
      <c r="BE226" s="226">
        <f>IFERROR(IF(RIGHT(VLOOKUP($A226,csapatok!$A:$GR,BE$271,FALSE),5)="Csere",VLOOKUP(LEFT(VLOOKUP($A226,csapatok!$A:$GR,BE$271,FALSE),LEN(VLOOKUP($A226,csapatok!$A:$GR,BE$271,FALSE))-6),'csapat-ranglista'!$A:$CC,BE$272,FALSE)/8,VLOOKUP(VLOOKUP($A226,csapatok!$A:$GR,BE$271,FALSE),'csapat-ranglista'!$A:$CC,BE$272,FALSE)/4),0)</f>
        <v>0</v>
      </c>
      <c r="BF226" s="226">
        <f>IFERROR(IF(RIGHT(VLOOKUP($A226,csapatok!$A:$GR,BF$271,FALSE),5)="Csere",VLOOKUP(LEFT(VLOOKUP($A226,csapatok!$A:$GR,BF$271,FALSE),LEN(VLOOKUP($A226,csapatok!$A:$GR,BF$271,FALSE))-6),'csapat-ranglista'!$A:$CC,BF$272,FALSE)/8,VLOOKUP(VLOOKUP($A226,csapatok!$A:$GR,BF$271,FALSE),'csapat-ranglista'!$A:$CC,BF$272,FALSE)/4),0)</f>
        <v>0</v>
      </c>
      <c r="BG226" s="226">
        <f>IFERROR(IF(RIGHT(VLOOKUP($A226,csapatok!$A:$GR,BG$271,FALSE),5)="Csere",VLOOKUP(LEFT(VLOOKUP($A226,csapatok!$A:$GR,BG$271,FALSE),LEN(VLOOKUP($A226,csapatok!$A:$GR,BG$271,FALSE))-6),'csapat-ranglista'!$A:$CC,BG$272,FALSE)/8,VLOOKUP(VLOOKUP($A226,csapatok!$A:$GR,BG$271,FALSE),'csapat-ranglista'!$A:$CC,BG$272,FALSE)/4),0)</f>
        <v>0</v>
      </c>
      <c r="BH226" s="226">
        <f>IFERROR(IF(RIGHT(VLOOKUP($A226,csapatok!$A:$GR,BH$271,FALSE),5)="Csere",VLOOKUP(LEFT(VLOOKUP($A226,csapatok!$A:$GR,BH$271,FALSE),LEN(VLOOKUP($A226,csapatok!$A:$GR,BH$271,FALSE))-6),'csapat-ranglista'!$A:$CC,BH$272,FALSE)/8,VLOOKUP(VLOOKUP($A226,csapatok!$A:$GR,BH$271,FALSE),'csapat-ranglista'!$A:$CC,BH$272,FALSE)/4),0)</f>
        <v>0</v>
      </c>
      <c r="BI226" s="226">
        <f>IFERROR(IF(RIGHT(VLOOKUP($A226,csapatok!$A:$GR,BI$271,FALSE),5)="Csere",VLOOKUP(LEFT(VLOOKUP($A226,csapatok!$A:$GR,BI$271,FALSE),LEN(VLOOKUP($A226,csapatok!$A:$GR,BI$271,FALSE))-6),'csapat-ranglista'!$A:$CC,BI$272,FALSE)/8,VLOOKUP(VLOOKUP($A226,csapatok!$A:$GR,BI$271,FALSE),'csapat-ranglista'!$A:$CC,BI$272,FALSE)/4),0)</f>
        <v>0</v>
      </c>
      <c r="BJ226" s="226">
        <f>IFERROR(IF(RIGHT(VLOOKUP($A226,csapatok!$A:$GR,BJ$271,FALSE),5)="Csere",VLOOKUP(LEFT(VLOOKUP($A226,csapatok!$A:$GR,BJ$271,FALSE),LEN(VLOOKUP($A226,csapatok!$A:$GR,BJ$271,FALSE))-6),'csapat-ranglista'!$A:$CC,BJ$272,FALSE)/8,VLOOKUP(VLOOKUP($A226,csapatok!$A:$GR,BJ$271,FALSE),'csapat-ranglista'!$A:$CC,BJ$272,FALSE)/4),0)</f>
        <v>0</v>
      </c>
      <c r="BK226" s="226">
        <f>IFERROR(IF(RIGHT(VLOOKUP($A226,csapatok!$A:$GR,BK$271,FALSE),5)="Csere",VLOOKUP(LEFT(VLOOKUP($A226,csapatok!$A:$GR,BK$271,FALSE),LEN(VLOOKUP($A226,csapatok!$A:$GR,BK$271,FALSE))-6),'csapat-ranglista'!$A:$CC,BK$272,FALSE)/8,VLOOKUP(VLOOKUP($A226,csapatok!$A:$GR,BK$271,FALSE),'csapat-ranglista'!$A:$CC,BK$272,FALSE)/4),0)</f>
        <v>0</v>
      </c>
      <c r="BL226" s="226">
        <f>IFERROR(IF(RIGHT(VLOOKUP($A226,csapatok!$A:$GR,BL$271,FALSE),5)="Csere",VLOOKUP(LEFT(VLOOKUP($A226,csapatok!$A:$GR,BL$271,FALSE),LEN(VLOOKUP($A226,csapatok!$A:$GR,BL$271,FALSE))-6),'csapat-ranglista'!$A:$CC,BL$272,FALSE)/8,VLOOKUP(VLOOKUP($A226,csapatok!$A:$GR,BL$271,FALSE),'csapat-ranglista'!$A:$CC,BL$272,FALSE)/4),0)</f>
        <v>0</v>
      </c>
      <c r="BM226" s="226">
        <f>IFERROR(IF(RIGHT(VLOOKUP($A226,csapatok!$A:$GR,BM$271,FALSE),5)="Csere",VLOOKUP(LEFT(VLOOKUP($A226,csapatok!$A:$GR,BM$271,FALSE),LEN(VLOOKUP($A226,csapatok!$A:$GR,BM$271,FALSE))-6),'csapat-ranglista'!$A:$CC,BM$272,FALSE)/8,VLOOKUP(VLOOKUP($A226,csapatok!$A:$GR,BM$271,FALSE),'csapat-ranglista'!$A:$CC,BM$272,FALSE)/4),0)</f>
        <v>0</v>
      </c>
      <c r="BN226" s="226">
        <f>IFERROR(IF(RIGHT(VLOOKUP($A226,csapatok!$A:$GR,BN$271,FALSE),5)="Csere",VLOOKUP(LEFT(VLOOKUP($A226,csapatok!$A:$GR,BN$271,FALSE),LEN(VLOOKUP($A226,csapatok!$A:$GR,BN$271,FALSE))-6),'csapat-ranglista'!$A:$CC,BN$272,FALSE)/8,VLOOKUP(VLOOKUP($A226,csapatok!$A:$GR,BN$271,FALSE),'csapat-ranglista'!$A:$CC,BN$272,FALSE)/4),0)</f>
        <v>0</v>
      </c>
      <c r="BO226" s="226">
        <f>IFERROR(IF(RIGHT(VLOOKUP($A226,csapatok!$A:$GR,BO$271,FALSE),5)="Csere",VLOOKUP(LEFT(VLOOKUP($A226,csapatok!$A:$GR,BO$271,FALSE),LEN(VLOOKUP($A226,csapatok!$A:$GR,BO$271,FALSE))-6),'csapat-ranglista'!$A:$CC,BO$272,FALSE)/8,VLOOKUP(VLOOKUP($A226,csapatok!$A:$GR,BO$271,FALSE),'csapat-ranglista'!$A:$CC,BO$272,FALSE)/4),0)</f>
        <v>0</v>
      </c>
      <c r="BP226" s="226">
        <f>IFERROR(IF(RIGHT(VLOOKUP($A226,csapatok!$A:$GR,BP$271,FALSE),5)="Csere",VLOOKUP(LEFT(VLOOKUP($A226,csapatok!$A:$GR,BP$271,FALSE),LEN(VLOOKUP($A226,csapatok!$A:$GR,BP$271,FALSE))-6),'csapat-ranglista'!$A:$CC,BP$272,FALSE)/8,VLOOKUP(VLOOKUP($A226,csapatok!$A:$GR,BP$271,FALSE),'csapat-ranglista'!$A:$CC,BP$272,FALSE)/4),0)</f>
        <v>0</v>
      </c>
      <c r="BQ226" s="226">
        <f>IFERROR(IF(RIGHT(VLOOKUP($A226,csapatok!$A:$GR,BQ$271,FALSE),5)="Csere",VLOOKUP(LEFT(VLOOKUP($A226,csapatok!$A:$GR,BQ$271,FALSE),LEN(VLOOKUP($A226,csapatok!$A:$GR,BQ$271,FALSE))-6),'csapat-ranglista'!$A:$CC,BQ$272,FALSE)/8,VLOOKUP(VLOOKUP($A226,csapatok!$A:$GR,BQ$271,FALSE),'csapat-ranglista'!$A:$CC,BQ$272,FALSE)/4),0)</f>
        <v>0</v>
      </c>
      <c r="BR226" s="226">
        <f>IFERROR(IF(RIGHT(VLOOKUP($A226,csapatok!$A:$GR,BR$271,FALSE),5)="Csere",VLOOKUP(LEFT(VLOOKUP($A226,csapatok!$A:$GR,BR$271,FALSE),LEN(VLOOKUP($A226,csapatok!$A:$GR,BR$271,FALSE))-6),'csapat-ranglista'!$A:$CC,BR$272,FALSE)/8,VLOOKUP(VLOOKUP($A226,csapatok!$A:$GR,BR$271,FALSE),'csapat-ranglista'!$A:$CC,BR$272,FALSE)/4),0)</f>
        <v>0</v>
      </c>
      <c r="BS226" s="226">
        <f>IFERROR(IF(RIGHT(VLOOKUP($A226,csapatok!$A:$GR,BS$271,FALSE),5)="Csere",VLOOKUP(LEFT(VLOOKUP($A226,csapatok!$A:$GR,BS$271,FALSE),LEN(VLOOKUP($A226,csapatok!$A:$GR,BS$271,FALSE))-6),'csapat-ranglista'!$A:$CC,BS$272,FALSE)/8,VLOOKUP(VLOOKUP($A226,csapatok!$A:$GR,BS$271,FALSE),'csapat-ranglista'!$A:$CC,BS$272,FALSE)/4),0)</f>
        <v>0</v>
      </c>
      <c r="BT226" s="226">
        <f>IFERROR(IF(RIGHT(VLOOKUP($A226,csapatok!$A:$GR,BT$271,FALSE),5)="Csere",VLOOKUP(LEFT(VLOOKUP($A226,csapatok!$A:$GR,BT$271,FALSE),LEN(VLOOKUP($A226,csapatok!$A:$GR,BT$271,FALSE))-6),'csapat-ranglista'!$A:$CC,BT$272,FALSE)/8,VLOOKUP(VLOOKUP($A226,csapatok!$A:$GR,BT$271,FALSE),'csapat-ranglista'!$A:$CC,BT$272,FALSE)/4),0)</f>
        <v>0</v>
      </c>
      <c r="BU226" s="226">
        <f>IFERROR(IF(RIGHT(VLOOKUP($A226,csapatok!$A:$GR,BU$271,FALSE),5)="Csere",VLOOKUP(LEFT(VLOOKUP($A226,csapatok!$A:$GR,BU$271,FALSE),LEN(VLOOKUP($A226,csapatok!$A:$GR,BU$271,FALSE))-6),'csapat-ranglista'!$A:$CC,BU$272,FALSE)/8,VLOOKUP(VLOOKUP($A226,csapatok!$A:$GR,BU$271,FALSE),'csapat-ranglista'!$A:$CC,BU$272,FALSE)/4),0)</f>
        <v>0</v>
      </c>
      <c r="BV226" s="226">
        <f>IFERROR(IF(RIGHT(VLOOKUP($A226,csapatok!$A:$GR,BV$271,FALSE),5)="Csere",VLOOKUP(LEFT(VLOOKUP($A226,csapatok!$A:$GR,BV$271,FALSE),LEN(VLOOKUP($A226,csapatok!$A:$GR,BV$271,FALSE))-6),'csapat-ranglista'!$A:$CC,BV$272,FALSE)/8,VLOOKUP(VLOOKUP($A226,csapatok!$A:$GR,BV$271,FALSE),'csapat-ranglista'!$A:$CC,BV$272,FALSE)/4),0)</f>
        <v>0</v>
      </c>
      <c r="BW226" s="226">
        <f>IFERROR(IF(RIGHT(VLOOKUP($A226,csapatok!$A:$GR,BW$271,FALSE),5)="Csere",VLOOKUP(LEFT(VLOOKUP($A226,csapatok!$A:$GR,BW$271,FALSE),LEN(VLOOKUP($A226,csapatok!$A:$GR,BW$271,FALSE))-6),'csapat-ranglista'!$A:$CC,BW$272,FALSE)/8,VLOOKUP(VLOOKUP($A226,csapatok!$A:$GR,BW$271,FALSE),'csapat-ranglista'!$A:$CC,BW$272,FALSE)/4),0)</f>
        <v>0</v>
      </c>
      <c r="BX226" s="226">
        <f>IFERROR(IF(RIGHT(VLOOKUP($A226,csapatok!$A:$GR,BX$271,FALSE),5)="Csere",VLOOKUP(LEFT(VLOOKUP($A226,csapatok!$A:$GR,BX$271,FALSE),LEN(VLOOKUP($A226,csapatok!$A:$GR,BX$271,FALSE))-6),'csapat-ranglista'!$A:$CC,BX$272,FALSE)/8,VLOOKUP(VLOOKUP($A226,csapatok!$A:$GR,BX$271,FALSE),'csapat-ranglista'!$A:$CC,BX$272,FALSE)/4),0)</f>
        <v>0</v>
      </c>
      <c r="BY226" s="226">
        <f>IFERROR(IF(RIGHT(VLOOKUP($A226,csapatok!$A:$GR,BY$271,FALSE),5)="Csere",VLOOKUP(LEFT(VLOOKUP($A226,csapatok!$A:$GR,BY$271,FALSE),LEN(VLOOKUP($A226,csapatok!$A:$GR,BY$271,FALSE))-6),'csapat-ranglista'!$A:$CC,BY$272,FALSE)/8,VLOOKUP(VLOOKUP($A226,csapatok!$A:$GR,BY$271,FALSE),'csapat-ranglista'!$A:$CC,BY$272,FALSE)/4),0)</f>
        <v>0</v>
      </c>
      <c r="BZ226" s="226">
        <f>IFERROR(IF(RIGHT(VLOOKUP($A226,csapatok!$A:$GR,BZ$271,FALSE),5)="Csere",VLOOKUP(LEFT(VLOOKUP($A226,csapatok!$A:$GR,BZ$271,FALSE),LEN(VLOOKUP($A226,csapatok!$A:$GR,BZ$271,FALSE))-6),'csapat-ranglista'!$A:$CC,BZ$272,FALSE)/8,VLOOKUP(VLOOKUP($A226,csapatok!$A:$GR,BZ$271,FALSE),'csapat-ranglista'!$A:$CC,BZ$272,FALSE)/4),0)</f>
        <v>0</v>
      </c>
      <c r="CA226" s="226">
        <f>IFERROR(IF(RIGHT(VLOOKUP($A226,csapatok!$A:$GR,CA$271,FALSE),5)="Csere",VLOOKUP(LEFT(VLOOKUP($A226,csapatok!$A:$GR,CA$271,FALSE),LEN(VLOOKUP($A226,csapatok!$A:$GR,CA$271,FALSE))-6),'csapat-ranglista'!$A:$CC,CA$272,FALSE)/8,VLOOKUP(VLOOKUP($A226,csapatok!$A:$GR,CA$271,FALSE),'csapat-ranglista'!$A:$CC,CA$272,FALSE)/4),0)</f>
        <v>0</v>
      </c>
      <c r="CB226" s="226">
        <f>IFERROR(IF(RIGHT(VLOOKUP($A226,csapatok!$A:$GR,CB$271,FALSE),5)="Csere",VLOOKUP(LEFT(VLOOKUP($A226,csapatok!$A:$GR,CB$271,FALSE),LEN(VLOOKUP($A226,csapatok!$A:$GR,CB$271,FALSE))-6),'csapat-ranglista'!$A:$CC,CB$272,FALSE)/8,VLOOKUP(VLOOKUP($A226,csapatok!$A:$GR,CB$271,FALSE),'csapat-ranglista'!$A:$CC,CB$272,FALSE)/4),0)</f>
        <v>0</v>
      </c>
      <c r="CC226" s="226">
        <f>IFERROR(IF(RIGHT(VLOOKUP($A226,csapatok!$A:$GR,CC$271,FALSE),5)="Csere",VLOOKUP(LEFT(VLOOKUP($A226,csapatok!$A:$GR,CC$271,FALSE),LEN(VLOOKUP($A226,csapatok!$A:$GR,CC$271,FALSE))-6),'csapat-ranglista'!$A:$CC,CC$272,FALSE)/8,VLOOKUP(VLOOKUP($A226,csapatok!$A:$GR,CC$271,FALSE),'csapat-ranglista'!$A:$CC,CC$272,FALSE)/4),0)</f>
        <v>0</v>
      </c>
      <c r="CD226" s="226">
        <f>IFERROR(IF(RIGHT(VLOOKUP($A226,csapatok!$A:$GR,CD$271,FALSE),5)="Csere",VLOOKUP(LEFT(VLOOKUP($A226,csapatok!$A:$GR,CD$271,FALSE),LEN(VLOOKUP($A226,csapatok!$A:$GR,CD$271,FALSE))-6),'csapat-ranglista'!$A:$CC,CD$272,FALSE)/8,VLOOKUP(VLOOKUP($A226,csapatok!$A:$GR,CD$271,FALSE),'csapat-ranglista'!$A:$CC,CD$272,FALSE)/4),0)</f>
        <v>0</v>
      </c>
      <c r="CE226" s="226">
        <f>IFERROR(IF(RIGHT(VLOOKUP($A226,csapatok!$A:$GR,CE$271,FALSE),5)="Csere",VLOOKUP(LEFT(VLOOKUP($A226,csapatok!$A:$GR,CE$271,FALSE),LEN(VLOOKUP($A226,csapatok!$A:$GR,CE$271,FALSE))-6),'csapat-ranglista'!$A:$CC,CE$272,FALSE)/8,VLOOKUP(VLOOKUP($A226,csapatok!$A:$GR,CE$271,FALSE),'csapat-ranglista'!$A:$CC,CE$272,FALSE)/4),0)</f>
        <v>0</v>
      </c>
      <c r="CF226" s="226">
        <f>IFERROR(IF(RIGHT(VLOOKUP($A226,csapatok!$A:$GR,CF$271,FALSE),5)="Csere",VLOOKUP(LEFT(VLOOKUP($A226,csapatok!$A:$GR,CF$271,FALSE),LEN(VLOOKUP($A226,csapatok!$A:$GR,CF$271,FALSE))-6),'csapat-ranglista'!$A:$CC,CF$272,FALSE)/8,VLOOKUP(VLOOKUP($A226,csapatok!$A:$GR,CF$271,FALSE),'csapat-ranglista'!$A:$CC,CF$272,FALSE)/4),0)</f>
        <v>0</v>
      </c>
      <c r="CG226" s="226">
        <f>IFERROR(IF(RIGHT(VLOOKUP($A226,csapatok!$A:$GR,CG$271,FALSE),5)="Csere",VLOOKUP(LEFT(VLOOKUP($A226,csapatok!$A:$GR,CG$271,FALSE),LEN(VLOOKUP($A226,csapatok!$A:$GR,CG$271,FALSE))-6),'csapat-ranglista'!$A:$CC,CG$272,FALSE)/8,VLOOKUP(VLOOKUP($A226,csapatok!$A:$GR,CG$271,FALSE),'csapat-ranglista'!$A:$CC,CG$272,FALSE)/4),0)</f>
        <v>0</v>
      </c>
      <c r="CH226" s="226">
        <f>IFERROR(IF(RIGHT(VLOOKUP($A226,csapatok!$A:$GR,CH$271,FALSE),5)="Csere",VLOOKUP(LEFT(VLOOKUP($A226,csapatok!$A:$GR,CH$271,FALSE),LEN(VLOOKUP($A226,csapatok!$A:$GR,CH$271,FALSE))-6),'csapat-ranglista'!$A:$CC,CH$272,FALSE)/8,VLOOKUP(VLOOKUP($A226,csapatok!$A:$GR,CH$271,FALSE),'csapat-ranglista'!$A:$CC,CH$272,FALSE)/4),0)</f>
        <v>0</v>
      </c>
      <c r="CI226" s="226">
        <f>IFERROR(IF(RIGHT(VLOOKUP($A226,csapatok!$A:$GR,CI$271,FALSE),5)="Csere",VLOOKUP(LEFT(VLOOKUP($A226,csapatok!$A:$GR,CI$271,FALSE),LEN(VLOOKUP($A226,csapatok!$A:$GR,CI$271,FALSE))-6),'csapat-ranglista'!$A:$CC,CI$272,FALSE)/8,VLOOKUP(VLOOKUP($A226,csapatok!$A:$GR,CI$271,FALSE),'csapat-ranglista'!$A:$CC,CI$272,FALSE)/4),0)</f>
        <v>0</v>
      </c>
      <c r="CJ226" s="227">
        <f>versenyek!$IQ$11*IFERROR(VLOOKUP(VLOOKUP($A226,versenyek!IP:IR,3,FALSE),szabalyok!$A$16:$B$23,2,FALSE)/4,0)</f>
        <v>0</v>
      </c>
      <c r="CK226" s="227">
        <f>versenyek!$IT$11*IFERROR(VLOOKUP(VLOOKUP($A226,versenyek!IS:IU,3,FALSE),szabalyok!$A$16:$B$23,2,FALSE)/4,0)</f>
        <v>0</v>
      </c>
      <c r="CL226" s="226"/>
      <c r="CM226" s="250">
        <f t="shared" si="9"/>
        <v>0</v>
      </c>
    </row>
    <row r="227" spans="1:91">
      <c r="A227" s="32" t="s">
        <v>25</v>
      </c>
      <c r="B227" s="133">
        <v>19156</v>
      </c>
      <c r="C227" s="133" t="str">
        <f t="shared" ref="C227:C232" si="11">IF(B227=0,"",IF(B227&lt;$C$1,"felnőtt","ifi"))</f>
        <v>felnőtt</v>
      </c>
      <c r="D227" s="32" t="s">
        <v>101</v>
      </c>
      <c r="E227" s="47">
        <v>0</v>
      </c>
      <c r="F227" s="32">
        <v>0</v>
      </c>
      <c r="G227" s="32">
        <v>0</v>
      </c>
      <c r="H227" s="32">
        <v>0</v>
      </c>
      <c r="I227" s="32">
        <v>0</v>
      </c>
      <c r="J227" s="32">
        <v>0</v>
      </c>
      <c r="K227" s="32">
        <v>0</v>
      </c>
      <c r="L227" s="32">
        <v>0</v>
      </c>
      <c r="M227" s="32">
        <v>0</v>
      </c>
      <c r="N227" s="32">
        <v>0</v>
      </c>
      <c r="O227" s="32">
        <v>3.3870051775869654</v>
      </c>
      <c r="P227" s="32">
        <v>0</v>
      </c>
      <c r="Q227" s="32">
        <v>0</v>
      </c>
      <c r="R227" s="32">
        <v>0</v>
      </c>
      <c r="S227" s="32">
        <v>0</v>
      </c>
      <c r="T227" s="32">
        <v>0</v>
      </c>
      <c r="U227" s="32">
        <v>0</v>
      </c>
      <c r="V227" s="32">
        <v>0</v>
      </c>
      <c r="W227" s="32">
        <v>0</v>
      </c>
      <c r="X227" s="32">
        <f>IFERROR(IF(RIGHT(VLOOKUP($A227,csapatok!$A:$BL,X$271,FALSE),5)="Csere",VLOOKUP(LEFT(VLOOKUP($A227,csapatok!$A:$BL,X$271,FALSE),LEN(VLOOKUP($A227,csapatok!$A:$BL,X$271,FALSE))-6),'csapat-ranglista'!$A:$CC,X$272,FALSE)/8,VLOOKUP(VLOOKUP($A227,csapatok!$A:$BL,X$271,FALSE),'csapat-ranglista'!$A:$CC,X$272,FALSE)/4),0)</f>
        <v>0</v>
      </c>
      <c r="Y227" s="32">
        <f>IFERROR(IF(RIGHT(VLOOKUP($A227,csapatok!$A:$BL,Y$271,FALSE),5)="Csere",VLOOKUP(LEFT(VLOOKUP($A227,csapatok!$A:$BL,Y$271,FALSE),LEN(VLOOKUP($A227,csapatok!$A:$BL,Y$271,FALSE))-6),'csapat-ranglista'!$A:$CC,Y$272,FALSE)/8,VLOOKUP(VLOOKUP($A227,csapatok!$A:$BL,Y$271,FALSE),'csapat-ranglista'!$A:$CC,Y$272,FALSE)/4),0)</f>
        <v>0</v>
      </c>
      <c r="Z227" s="32">
        <f>IFERROR(IF(RIGHT(VLOOKUP($A227,csapatok!$A:$BL,Z$271,FALSE),5)="Csere",VLOOKUP(LEFT(VLOOKUP($A227,csapatok!$A:$BL,Z$271,FALSE),LEN(VLOOKUP($A227,csapatok!$A:$BL,Z$271,FALSE))-6),'csapat-ranglista'!$A:$CC,Z$272,FALSE)/8,VLOOKUP(VLOOKUP($A227,csapatok!$A:$BL,Z$271,FALSE),'csapat-ranglista'!$A:$CC,Z$272,FALSE)/4),0)</f>
        <v>0</v>
      </c>
      <c r="AA227" s="32">
        <f>IFERROR(IF(RIGHT(VLOOKUP($A227,csapatok!$A:$BL,AA$271,FALSE),5)="Csere",VLOOKUP(LEFT(VLOOKUP($A227,csapatok!$A:$BL,AA$271,FALSE),LEN(VLOOKUP($A227,csapatok!$A:$BL,AA$271,FALSE))-6),'csapat-ranglista'!$A:$CC,AA$272,FALSE)/8,VLOOKUP(VLOOKUP($A227,csapatok!$A:$BL,AA$271,FALSE),'csapat-ranglista'!$A:$CC,AA$272,FALSE)/4),0)</f>
        <v>0</v>
      </c>
      <c r="AB227" s="226">
        <f>IFERROR(IF(RIGHT(VLOOKUP($A227,csapatok!$A:$BL,AB$271,FALSE),5)="Csere",VLOOKUP(LEFT(VLOOKUP($A227,csapatok!$A:$BL,AB$271,FALSE),LEN(VLOOKUP($A227,csapatok!$A:$BL,AB$271,FALSE))-6),'csapat-ranglista'!$A:$CC,AB$272,FALSE)/8,VLOOKUP(VLOOKUP($A227,csapatok!$A:$BL,AB$271,FALSE),'csapat-ranglista'!$A:$CC,AB$272,FALSE)/4),0)</f>
        <v>0</v>
      </c>
      <c r="AC227" s="226">
        <f>IFERROR(IF(RIGHT(VLOOKUP($A227,csapatok!$A:$BL,AC$271,FALSE),5)="Csere",VLOOKUP(LEFT(VLOOKUP($A227,csapatok!$A:$BL,AC$271,FALSE),LEN(VLOOKUP($A227,csapatok!$A:$BL,AC$271,FALSE))-6),'csapat-ranglista'!$A:$CC,AC$272,FALSE)/8,VLOOKUP(VLOOKUP($A227,csapatok!$A:$BL,AC$271,FALSE),'csapat-ranglista'!$A:$CC,AC$272,FALSE)/4),0)</f>
        <v>0</v>
      </c>
      <c r="AD227" s="226">
        <f>IFERROR(IF(RIGHT(VLOOKUP($A227,csapatok!$A:$BL,AD$271,FALSE),5)="Csere",VLOOKUP(LEFT(VLOOKUP($A227,csapatok!$A:$BL,AD$271,FALSE),LEN(VLOOKUP($A227,csapatok!$A:$BL,AD$271,FALSE))-6),'csapat-ranglista'!$A:$CC,AD$272,FALSE)/8,VLOOKUP(VLOOKUP($A227,csapatok!$A:$BL,AD$271,FALSE),'csapat-ranglista'!$A:$CC,AD$272,FALSE)/4),0)</f>
        <v>0</v>
      </c>
      <c r="AE227" s="226">
        <f>IFERROR(IF(RIGHT(VLOOKUP($A227,csapatok!$A:$BL,AE$271,FALSE),5)="Csere",VLOOKUP(LEFT(VLOOKUP($A227,csapatok!$A:$BL,AE$271,FALSE),LEN(VLOOKUP($A227,csapatok!$A:$BL,AE$271,FALSE))-6),'csapat-ranglista'!$A:$CC,AE$272,FALSE)/8,VLOOKUP(VLOOKUP($A227,csapatok!$A:$BL,AE$271,FALSE),'csapat-ranglista'!$A:$CC,AE$272,FALSE)/4),0)</f>
        <v>0</v>
      </c>
      <c r="AF227" s="226">
        <f>IFERROR(IF(RIGHT(VLOOKUP($A227,csapatok!$A:$BL,AF$271,FALSE),5)="Csere",VLOOKUP(LEFT(VLOOKUP($A227,csapatok!$A:$BL,AF$271,FALSE),LEN(VLOOKUP($A227,csapatok!$A:$BL,AF$271,FALSE))-6),'csapat-ranglista'!$A:$CC,AF$272,FALSE)/8,VLOOKUP(VLOOKUP($A227,csapatok!$A:$BL,AF$271,FALSE),'csapat-ranglista'!$A:$CC,AF$272,FALSE)/4),0)</f>
        <v>0</v>
      </c>
      <c r="AG227" s="226">
        <f>IFERROR(IF(RIGHT(VLOOKUP($A227,csapatok!$A:$BL,AG$271,FALSE),5)="Csere",VLOOKUP(LEFT(VLOOKUP($A227,csapatok!$A:$BL,AG$271,FALSE),LEN(VLOOKUP($A227,csapatok!$A:$BL,AG$271,FALSE))-6),'csapat-ranglista'!$A:$CC,AG$272,FALSE)/8,VLOOKUP(VLOOKUP($A227,csapatok!$A:$BL,AG$271,FALSE),'csapat-ranglista'!$A:$CC,AG$272,FALSE)/4),0)</f>
        <v>0</v>
      </c>
      <c r="AH227" s="226">
        <f>IFERROR(IF(RIGHT(VLOOKUP($A227,csapatok!$A:$BL,AH$271,FALSE),5)="Csere",VLOOKUP(LEFT(VLOOKUP($A227,csapatok!$A:$BL,AH$271,FALSE),LEN(VLOOKUP($A227,csapatok!$A:$BL,AH$271,FALSE))-6),'csapat-ranglista'!$A:$CC,AH$272,FALSE)/8,VLOOKUP(VLOOKUP($A227,csapatok!$A:$BL,AH$271,FALSE),'csapat-ranglista'!$A:$CC,AH$272,FALSE)/4),0)</f>
        <v>0</v>
      </c>
      <c r="AI227" s="226">
        <f>IFERROR(IF(RIGHT(VLOOKUP($A227,csapatok!$A:$BL,AI$271,FALSE),5)="Csere",VLOOKUP(LEFT(VLOOKUP($A227,csapatok!$A:$BL,AI$271,FALSE),LEN(VLOOKUP($A227,csapatok!$A:$BL,AI$271,FALSE))-6),'csapat-ranglista'!$A:$CC,AI$272,FALSE)/8,VLOOKUP(VLOOKUP($A227,csapatok!$A:$BL,AI$271,FALSE),'csapat-ranglista'!$A:$CC,AI$272,FALSE)/4),0)</f>
        <v>0</v>
      </c>
      <c r="AJ227" s="226">
        <f>IFERROR(IF(RIGHT(VLOOKUP($A227,csapatok!$A:$BL,AJ$271,FALSE),5)="Csere",VLOOKUP(LEFT(VLOOKUP($A227,csapatok!$A:$BL,AJ$271,FALSE),LEN(VLOOKUP($A227,csapatok!$A:$BL,AJ$271,FALSE))-6),'csapat-ranglista'!$A:$CC,AJ$272,FALSE)/8,VLOOKUP(VLOOKUP($A227,csapatok!$A:$BL,AJ$271,FALSE),'csapat-ranglista'!$A:$CC,AJ$272,FALSE)/2),0)</f>
        <v>0</v>
      </c>
      <c r="AK227" s="226">
        <f>IFERROR(IF(RIGHT(VLOOKUP($A227,csapatok!$A:$CN,AK$271,FALSE),5)="Csere",VLOOKUP(LEFT(VLOOKUP($A227,csapatok!$A:$CN,AK$271,FALSE),LEN(VLOOKUP($A227,csapatok!$A:$CN,AK$271,FALSE))-6),'csapat-ranglista'!$A:$CC,AK$272,FALSE)/8,VLOOKUP(VLOOKUP($A227,csapatok!$A:$CN,AK$271,FALSE),'csapat-ranglista'!$A:$CC,AK$272,FALSE)/4),0)</f>
        <v>0</v>
      </c>
      <c r="AL227" s="226">
        <f>IFERROR(IF(RIGHT(VLOOKUP($A227,csapatok!$A:$CN,AL$271,FALSE),5)="Csere",VLOOKUP(LEFT(VLOOKUP($A227,csapatok!$A:$CN,AL$271,FALSE),LEN(VLOOKUP($A227,csapatok!$A:$CN,AL$271,FALSE))-6),'csapat-ranglista'!$A:$CC,AL$272,FALSE)/8,VLOOKUP(VLOOKUP($A227,csapatok!$A:$CN,AL$271,FALSE),'csapat-ranglista'!$A:$CC,AL$272,FALSE)/4),0)</f>
        <v>0</v>
      </c>
      <c r="AM227" s="226">
        <f>IFERROR(IF(RIGHT(VLOOKUP($A227,csapatok!$A:$CN,AM$271,FALSE),5)="Csere",VLOOKUP(LEFT(VLOOKUP($A227,csapatok!$A:$CN,AM$271,FALSE),LEN(VLOOKUP($A227,csapatok!$A:$CN,AM$271,FALSE))-6),'csapat-ranglista'!$A:$CC,AM$272,FALSE)/8,VLOOKUP(VLOOKUP($A227,csapatok!$A:$CN,AM$271,FALSE),'csapat-ranglista'!$A:$CC,AM$272,FALSE)/4),0)</f>
        <v>0</v>
      </c>
      <c r="AN227" s="226">
        <f>IFERROR(IF(RIGHT(VLOOKUP($A227,csapatok!$A:$CN,AN$271,FALSE),5)="Csere",VLOOKUP(LEFT(VLOOKUP($A227,csapatok!$A:$CN,AN$271,FALSE),LEN(VLOOKUP($A227,csapatok!$A:$CN,AN$271,FALSE))-6),'csapat-ranglista'!$A:$CC,AN$272,FALSE)/8,VLOOKUP(VLOOKUP($A227,csapatok!$A:$CN,AN$271,FALSE),'csapat-ranglista'!$A:$CC,AN$272,FALSE)/4),0)</f>
        <v>0</v>
      </c>
      <c r="AO227" s="226">
        <f>IFERROR(IF(RIGHT(VLOOKUP($A227,csapatok!$A:$CN,AO$271,FALSE),5)="Csere",VLOOKUP(LEFT(VLOOKUP($A227,csapatok!$A:$CN,AO$271,FALSE),LEN(VLOOKUP($A227,csapatok!$A:$CN,AO$271,FALSE))-6),'csapat-ranglista'!$A:$CC,AO$272,FALSE)/8,VLOOKUP(VLOOKUP($A227,csapatok!$A:$CN,AO$271,FALSE),'csapat-ranglista'!$A:$CC,AO$272,FALSE)/4),0)</f>
        <v>0</v>
      </c>
      <c r="AP227" s="226">
        <f>IFERROR(IF(RIGHT(VLOOKUP($A227,csapatok!$A:$CN,AP$271,FALSE),5)="Csere",VLOOKUP(LEFT(VLOOKUP($A227,csapatok!$A:$CN,AP$271,FALSE),LEN(VLOOKUP($A227,csapatok!$A:$CN,AP$271,FALSE))-6),'csapat-ranglista'!$A:$CC,AP$272,FALSE)/8,VLOOKUP(VLOOKUP($A227,csapatok!$A:$CN,AP$271,FALSE),'csapat-ranglista'!$A:$CC,AP$272,FALSE)/4),0)</f>
        <v>0</v>
      </c>
      <c r="AQ227" s="226">
        <f>IFERROR(IF(RIGHT(VLOOKUP($A227,csapatok!$A:$CN,AQ$271,FALSE),5)="Csere",VLOOKUP(LEFT(VLOOKUP($A227,csapatok!$A:$CN,AQ$271,FALSE),LEN(VLOOKUP($A227,csapatok!$A:$CN,AQ$271,FALSE))-6),'csapat-ranglista'!$A:$CC,AQ$272,FALSE)/8,VLOOKUP(VLOOKUP($A227,csapatok!$A:$CN,AQ$271,FALSE),'csapat-ranglista'!$A:$CC,AQ$272,FALSE)/4),0)</f>
        <v>0</v>
      </c>
      <c r="AR227" s="226">
        <f>IFERROR(IF(RIGHT(VLOOKUP($A227,csapatok!$A:$CN,AR$271,FALSE),5)="Csere",VLOOKUP(LEFT(VLOOKUP($A227,csapatok!$A:$CN,AR$271,FALSE),LEN(VLOOKUP($A227,csapatok!$A:$CN,AR$271,FALSE))-6),'csapat-ranglista'!$A:$CC,AR$272,FALSE)/8,VLOOKUP(VLOOKUP($A227,csapatok!$A:$CN,AR$271,FALSE),'csapat-ranglista'!$A:$CC,AR$272,FALSE)/4),0)</f>
        <v>0</v>
      </c>
      <c r="AS227" s="226">
        <f>IFERROR(IF(RIGHT(VLOOKUP($A227,csapatok!$A:$CN,AS$271,FALSE),5)="Csere",VLOOKUP(LEFT(VLOOKUP($A227,csapatok!$A:$CN,AS$271,FALSE),LEN(VLOOKUP($A227,csapatok!$A:$CN,AS$271,FALSE))-6),'csapat-ranglista'!$A:$CC,AS$272,FALSE)/8,VLOOKUP(VLOOKUP($A227,csapatok!$A:$CN,AS$271,FALSE),'csapat-ranglista'!$A:$CC,AS$272,FALSE)/4),0)</f>
        <v>0</v>
      </c>
      <c r="AT227" s="226">
        <f>IFERROR(IF(RIGHT(VLOOKUP($A227,csapatok!$A:$CN,AT$271,FALSE),5)="Csere",VLOOKUP(LEFT(VLOOKUP($A227,csapatok!$A:$CN,AT$271,FALSE),LEN(VLOOKUP($A227,csapatok!$A:$CN,AT$271,FALSE))-6),'csapat-ranglista'!$A:$CC,AT$272,FALSE)/8,VLOOKUP(VLOOKUP($A227,csapatok!$A:$CN,AT$271,FALSE),'csapat-ranglista'!$A:$CC,AT$272,FALSE)/4),0)</f>
        <v>0</v>
      </c>
      <c r="AU227" s="226">
        <f>IFERROR(IF(RIGHT(VLOOKUP($A227,csapatok!$A:$CN,AU$271,FALSE),5)="Csere",VLOOKUP(LEFT(VLOOKUP($A227,csapatok!$A:$CN,AU$271,FALSE),LEN(VLOOKUP($A227,csapatok!$A:$CN,AU$271,FALSE))-6),'csapat-ranglista'!$A:$CC,AU$272,FALSE)/8,VLOOKUP(VLOOKUP($A227,csapatok!$A:$CN,AU$271,FALSE),'csapat-ranglista'!$A:$CC,AU$272,FALSE)/4),0)</f>
        <v>0</v>
      </c>
      <c r="AV227" s="226">
        <f>IFERROR(IF(RIGHT(VLOOKUP($A227,csapatok!$A:$CN,AV$271,FALSE),5)="Csere",VLOOKUP(LEFT(VLOOKUP($A227,csapatok!$A:$CN,AV$271,FALSE),LEN(VLOOKUP($A227,csapatok!$A:$CN,AV$271,FALSE))-6),'csapat-ranglista'!$A:$CC,AV$272,FALSE)/8,VLOOKUP(VLOOKUP($A227,csapatok!$A:$CN,AV$271,FALSE),'csapat-ranglista'!$A:$CC,AV$272,FALSE)/4),0)</f>
        <v>0</v>
      </c>
      <c r="AW227" s="226">
        <f>IFERROR(IF(RIGHT(VLOOKUP($A227,csapatok!$A:$CN,AW$271,FALSE),5)="Csere",VLOOKUP(LEFT(VLOOKUP($A227,csapatok!$A:$CN,AW$271,FALSE),LEN(VLOOKUP($A227,csapatok!$A:$CN,AW$271,FALSE))-6),'csapat-ranglista'!$A:$CC,AW$272,FALSE)/8,VLOOKUP(VLOOKUP($A227,csapatok!$A:$CN,AW$271,FALSE),'csapat-ranglista'!$A:$CC,AW$272,FALSE)/4),0)</f>
        <v>0</v>
      </c>
      <c r="AX227" s="226">
        <f>IFERROR(IF(RIGHT(VLOOKUP($A227,csapatok!$A:$CN,AX$271,FALSE),5)="Csere",VLOOKUP(LEFT(VLOOKUP($A227,csapatok!$A:$CN,AX$271,FALSE),LEN(VLOOKUP($A227,csapatok!$A:$CN,AX$271,FALSE))-6),'csapat-ranglista'!$A:$CC,AX$272,FALSE)/8,VLOOKUP(VLOOKUP($A227,csapatok!$A:$CN,AX$271,FALSE),'csapat-ranglista'!$A:$CC,AX$272,FALSE)/4),0)</f>
        <v>0</v>
      </c>
      <c r="AY227" s="226">
        <f>IFERROR(IF(RIGHT(VLOOKUP($A227,csapatok!$A:$GR,AY$271,FALSE),5)="Csere",VLOOKUP(LEFT(VLOOKUP($A227,csapatok!$A:$GR,AY$271,FALSE),LEN(VLOOKUP($A227,csapatok!$A:$GR,AY$271,FALSE))-6),'csapat-ranglista'!$A:$CC,AY$272,FALSE)/8,VLOOKUP(VLOOKUP($A227,csapatok!$A:$GR,AY$271,FALSE),'csapat-ranglista'!$A:$CC,AY$272,FALSE)/4),0)</f>
        <v>0</v>
      </c>
      <c r="AZ227" s="226">
        <f>IFERROR(IF(RIGHT(VLOOKUP($A227,csapatok!$A:$GR,AZ$271,FALSE),5)="Csere",VLOOKUP(LEFT(VLOOKUP($A227,csapatok!$A:$GR,AZ$271,FALSE),LEN(VLOOKUP($A227,csapatok!$A:$GR,AZ$271,FALSE))-6),'csapat-ranglista'!$A:$CC,AZ$272,FALSE)/8,VLOOKUP(VLOOKUP($A227,csapatok!$A:$GR,AZ$271,FALSE),'csapat-ranglista'!$A:$CC,AZ$272,FALSE)/4),0)</f>
        <v>0</v>
      </c>
      <c r="BA227" s="226">
        <f>IFERROR(IF(RIGHT(VLOOKUP($A227,csapatok!$A:$GR,BA$271,FALSE),5)="Csere",VLOOKUP(LEFT(VLOOKUP($A227,csapatok!$A:$GR,BA$271,FALSE),LEN(VLOOKUP($A227,csapatok!$A:$GR,BA$271,FALSE))-6),'csapat-ranglista'!$A:$CC,BA$272,FALSE)/8,VLOOKUP(VLOOKUP($A227,csapatok!$A:$GR,BA$271,FALSE),'csapat-ranglista'!$A:$CC,BA$272,FALSE)/4),0)</f>
        <v>0</v>
      </c>
      <c r="BB227" s="226">
        <f>IFERROR(IF(RIGHT(VLOOKUP($A227,csapatok!$A:$GR,BB$271,FALSE),5)="Csere",VLOOKUP(LEFT(VLOOKUP($A227,csapatok!$A:$GR,BB$271,FALSE),LEN(VLOOKUP($A227,csapatok!$A:$GR,BB$271,FALSE))-6),'csapat-ranglista'!$A:$CC,BB$272,FALSE)/8,VLOOKUP(VLOOKUP($A227,csapatok!$A:$GR,BB$271,FALSE),'csapat-ranglista'!$A:$CC,BB$272,FALSE)/4),0)</f>
        <v>0</v>
      </c>
      <c r="BC227" s="227">
        <f>versenyek!$ES$11*IFERROR(VLOOKUP(VLOOKUP($A227,versenyek!ER:ET,3,FALSE),szabalyok!$A$16:$B$23,2,FALSE)/4,0)</f>
        <v>0</v>
      </c>
      <c r="BD227" s="227">
        <f>versenyek!$EV$11*IFERROR(VLOOKUP(VLOOKUP($A227,versenyek!EU:EW,3,FALSE),szabalyok!$A$16:$B$23,2,FALSE)/4,0)</f>
        <v>0</v>
      </c>
      <c r="BE227" s="226">
        <f>IFERROR(IF(RIGHT(VLOOKUP($A227,csapatok!$A:$GR,BE$271,FALSE),5)="Csere",VLOOKUP(LEFT(VLOOKUP($A227,csapatok!$A:$GR,BE$271,FALSE),LEN(VLOOKUP($A227,csapatok!$A:$GR,BE$271,FALSE))-6),'csapat-ranglista'!$A:$CC,BE$272,FALSE)/8,VLOOKUP(VLOOKUP($A227,csapatok!$A:$GR,BE$271,FALSE),'csapat-ranglista'!$A:$CC,BE$272,FALSE)/4),0)</f>
        <v>0</v>
      </c>
      <c r="BF227" s="226">
        <f>IFERROR(IF(RIGHT(VLOOKUP($A227,csapatok!$A:$GR,BF$271,FALSE),5)="Csere",VLOOKUP(LEFT(VLOOKUP($A227,csapatok!$A:$GR,BF$271,FALSE),LEN(VLOOKUP($A227,csapatok!$A:$GR,BF$271,FALSE))-6),'csapat-ranglista'!$A:$CC,BF$272,FALSE)/8,VLOOKUP(VLOOKUP($A227,csapatok!$A:$GR,BF$271,FALSE),'csapat-ranglista'!$A:$CC,BF$272,FALSE)/4),0)</f>
        <v>0</v>
      </c>
      <c r="BG227" s="226">
        <f>IFERROR(IF(RIGHT(VLOOKUP($A227,csapatok!$A:$GR,BG$271,FALSE),5)="Csere",VLOOKUP(LEFT(VLOOKUP($A227,csapatok!$A:$GR,BG$271,FALSE),LEN(VLOOKUP($A227,csapatok!$A:$GR,BG$271,FALSE))-6),'csapat-ranglista'!$A:$CC,BG$272,FALSE)/8,VLOOKUP(VLOOKUP($A227,csapatok!$A:$GR,BG$271,FALSE),'csapat-ranglista'!$A:$CC,BG$272,FALSE)/4),0)</f>
        <v>0</v>
      </c>
      <c r="BH227" s="226">
        <f>IFERROR(IF(RIGHT(VLOOKUP($A227,csapatok!$A:$GR,BH$271,FALSE),5)="Csere",VLOOKUP(LEFT(VLOOKUP($A227,csapatok!$A:$GR,BH$271,FALSE),LEN(VLOOKUP($A227,csapatok!$A:$GR,BH$271,FALSE))-6),'csapat-ranglista'!$A:$CC,BH$272,FALSE)/8,VLOOKUP(VLOOKUP($A227,csapatok!$A:$GR,BH$271,FALSE),'csapat-ranglista'!$A:$CC,BH$272,FALSE)/4),0)</f>
        <v>0</v>
      </c>
      <c r="BI227" s="226">
        <f>IFERROR(IF(RIGHT(VLOOKUP($A227,csapatok!$A:$GR,BI$271,FALSE),5)="Csere",VLOOKUP(LEFT(VLOOKUP($A227,csapatok!$A:$GR,BI$271,FALSE),LEN(VLOOKUP($A227,csapatok!$A:$GR,BI$271,FALSE))-6),'csapat-ranglista'!$A:$CC,BI$272,FALSE)/8,VLOOKUP(VLOOKUP($A227,csapatok!$A:$GR,BI$271,FALSE),'csapat-ranglista'!$A:$CC,BI$272,FALSE)/4),0)</f>
        <v>0</v>
      </c>
      <c r="BJ227" s="226">
        <f>IFERROR(IF(RIGHT(VLOOKUP($A227,csapatok!$A:$GR,BJ$271,FALSE),5)="Csere",VLOOKUP(LEFT(VLOOKUP($A227,csapatok!$A:$GR,BJ$271,FALSE),LEN(VLOOKUP($A227,csapatok!$A:$GR,BJ$271,FALSE))-6),'csapat-ranglista'!$A:$CC,BJ$272,FALSE)/8,VLOOKUP(VLOOKUP($A227,csapatok!$A:$GR,BJ$271,FALSE),'csapat-ranglista'!$A:$CC,BJ$272,FALSE)/4),0)</f>
        <v>0</v>
      </c>
      <c r="BK227" s="226">
        <f>IFERROR(IF(RIGHT(VLOOKUP($A227,csapatok!$A:$GR,BK$271,FALSE),5)="Csere",VLOOKUP(LEFT(VLOOKUP($A227,csapatok!$A:$GR,BK$271,FALSE),LEN(VLOOKUP($A227,csapatok!$A:$GR,BK$271,FALSE))-6),'csapat-ranglista'!$A:$CC,BK$272,FALSE)/8,VLOOKUP(VLOOKUP($A227,csapatok!$A:$GR,BK$271,FALSE),'csapat-ranglista'!$A:$CC,BK$272,FALSE)/4),0)</f>
        <v>0</v>
      </c>
      <c r="BL227" s="226">
        <f>IFERROR(IF(RIGHT(VLOOKUP($A227,csapatok!$A:$GR,BL$271,FALSE),5)="Csere",VLOOKUP(LEFT(VLOOKUP($A227,csapatok!$A:$GR,BL$271,FALSE),LEN(VLOOKUP($A227,csapatok!$A:$GR,BL$271,FALSE))-6),'csapat-ranglista'!$A:$CC,BL$272,FALSE)/8,VLOOKUP(VLOOKUP($A227,csapatok!$A:$GR,BL$271,FALSE),'csapat-ranglista'!$A:$CC,BL$272,FALSE)/4),0)</f>
        <v>0</v>
      </c>
      <c r="BM227" s="226">
        <f>IFERROR(IF(RIGHT(VLOOKUP($A227,csapatok!$A:$GR,BM$271,FALSE),5)="Csere",VLOOKUP(LEFT(VLOOKUP($A227,csapatok!$A:$GR,BM$271,FALSE),LEN(VLOOKUP($A227,csapatok!$A:$GR,BM$271,FALSE))-6),'csapat-ranglista'!$A:$CC,BM$272,FALSE)/8,VLOOKUP(VLOOKUP($A227,csapatok!$A:$GR,BM$271,FALSE),'csapat-ranglista'!$A:$CC,BM$272,FALSE)/4),0)</f>
        <v>0</v>
      </c>
      <c r="BN227" s="226">
        <f>IFERROR(IF(RIGHT(VLOOKUP($A227,csapatok!$A:$GR,BN$271,FALSE),5)="Csere",VLOOKUP(LEFT(VLOOKUP($A227,csapatok!$A:$GR,BN$271,FALSE),LEN(VLOOKUP($A227,csapatok!$A:$GR,BN$271,FALSE))-6),'csapat-ranglista'!$A:$CC,BN$272,FALSE)/8,VLOOKUP(VLOOKUP($A227,csapatok!$A:$GR,BN$271,FALSE),'csapat-ranglista'!$A:$CC,BN$272,FALSE)/4),0)</f>
        <v>0</v>
      </c>
      <c r="BO227" s="226">
        <f>IFERROR(IF(RIGHT(VLOOKUP($A227,csapatok!$A:$GR,BO$271,FALSE),5)="Csere",VLOOKUP(LEFT(VLOOKUP($A227,csapatok!$A:$GR,BO$271,FALSE),LEN(VLOOKUP($A227,csapatok!$A:$GR,BO$271,FALSE))-6),'csapat-ranglista'!$A:$CC,BO$272,FALSE)/8,VLOOKUP(VLOOKUP($A227,csapatok!$A:$GR,BO$271,FALSE),'csapat-ranglista'!$A:$CC,BO$272,FALSE)/4),0)</f>
        <v>0</v>
      </c>
      <c r="BP227" s="226">
        <f>IFERROR(IF(RIGHT(VLOOKUP($A227,csapatok!$A:$GR,BP$271,FALSE),5)="Csere",VLOOKUP(LEFT(VLOOKUP($A227,csapatok!$A:$GR,BP$271,FALSE),LEN(VLOOKUP($A227,csapatok!$A:$GR,BP$271,FALSE))-6),'csapat-ranglista'!$A:$CC,BP$272,FALSE)/8,VLOOKUP(VLOOKUP($A227,csapatok!$A:$GR,BP$271,FALSE),'csapat-ranglista'!$A:$CC,BP$272,FALSE)/4),0)</f>
        <v>0</v>
      </c>
      <c r="BQ227" s="226">
        <f>IFERROR(IF(RIGHT(VLOOKUP($A227,csapatok!$A:$GR,BQ$271,FALSE),5)="Csere",VLOOKUP(LEFT(VLOOKUP($A227,csapatok!$A:$GR,BQ$271,FALSE),LEN(VLOOKUP($A227,csapatok!$A:$GR,BQ$271,FALSE))-6),'csapat-ranglista'!$A:$CC,BQ$272,FALSE)/8,VLOOKUP(VLOOKUP($A227,csapatok!$A:$GR,BQ$271,FALSE),'csapat-ranglista'!$A:$CC,BQ$272,FALSE)/4),0)</f>
        <v>0</v>
      </c>
      <c r="BR227" s="226">
        <f>IFERROR(IF(RIGHT(VLOOKUP($A227,csapatok!$A:$GR,BR$271,FALSE),5)="Csere",VLOOKUP(LEFT(VLOOKUP($A227,csapatok!$A:$GR,BR$271,FALSE),LEN(VLOOKUP($A227,csapatok!$A:$GR,BR$271,FALSE))-6),'csapat-ranglista'!$A:$CC,BR$272,FALSE)/8,VLOOKUP(VLOOKUP($A227,csapatok!$A:$GR,BR$271,FALSE),'csapat-ranglista'!$A:$CC,BR$272,FALSE)/4),0)</f>
        <v>0</v>
      </c>
      <c r="BS227" s="226">
        <f>IFERROR(IF(RIGHT(VLOOKUP($A227,csapatok!$A:$GR,BS$271,FALSE),5)="Csere",VLOOKUP(LEFT(VLOOKUP($A227,csapatok!$A:$GR,BS$271,FALSE),LEN(VLOOKUP($A227,csapatok!$A:$GR,BS$271,FALSE))-6),'csapat-ranglista'!$A:$CC,BS$272,FALSE)/8,VLOOKUP(VLOOKUP($A227,csapatok!$A:$GR,BS$271,FALSE),'csapat-ranglista'!$A:$CC,BS$272,FALSE)/4),0)</f>
        <v>0</v>
      </c>
      <c r="BT227" s="226">
        <f>IFERROR(IF(RIGHT(VLOOKUP($A227,csapatok!$A:$GR,BT$271,FALSE),5)="Csere",VLOOKUP(LEFT(VLOOKUP($A227,csapatok!$A:$GR,BT$271,FALSE),LEN(VLOOKUP($A227,csapatok!$A:$GR,BT$271,FALSE))-6),'csapat-ranglista'!$A:$CC,BT$272,FALSE)/8,VLOOKUP(VLOOKUP($A227,csapatok!$A:$GR,BT$271,FALSE),'csapat-ranglista'!$A:$CC,BT$272,FALSE)/4),0)</f>
        <v>0</v>
      </c>
      <c r="BU227" s="226">
        <f>IFERROR(IF(RIGHT(VLOOKUP($A227,csapatok!$A:$GR,BU$271,FALSE),5)="Csere",VLOOKUP(LEFT(VLOOKUP($A227,csapatok!$A:$GR,BU$271,FALSE),LEN(VLOOKUP($A227,csapatok!$A:$GR,BU$271,FALSE))-6),'csapat-ranglista'!$A:$CC,BU$272,FALSE)/8,VLOOKUP(VLOOKUP($A227,csapatok!$A:$GR,BU$271,FALSE),'csapat-ranglista'!$A:$CC,BU$272,FALSE)/4),0)</f>
        <v>0</v>
      </c>
      <c r="BV227" s="226">
        <f>IFERROR(IF(RIGHT(VLOOKUP($A227,csapatok!$A:$GR,BV$271,FALSE),5)="Csere",VLOOKUP(LEFT(VLOOKUP($A227,csapatok!$A:$GR,BV$271,FALSE),LEN(VLOOKUP($A227,csapatok!$A:$GR,BV$271,FALSE))-6),'csapat-ranglista'!$A:$CC,BV$272,FALSE)/8,VLOOKUP(VLOOKUP($A227,csapatok!$A:$GR,BV$271,FALSE),'csapat-ranglista'!$A:$CC,BV$272,FALSE)/4),0)</f>
        <v>0</v>
      </c>
      <c r="BW227" s="226">
        <f>IFERROR(IF(RIGHT(VLOOKUP($A227,csapatok!$A:$GR,BW$271,FALSE),5)="Csere",VLOOKUP(LEFT(VLOOKUP($A227,csapatok!$A:$GR,BW$271,FALSE),LEN(VLOOKUP($A227,csapatok!$A:$GR,BW$271,FALSE))-6),'csapat-ranglista'!$A:$CC,BW$272,FALSE)/8,VLOOKUP(VLOOKUP($A227,csapatok!$A:$GR,BW$271,FALSE),'csapat-ranglista'!$A:$CC,BW$272,FALSE)/4),0)</f>
        <v>0</v>
      </c>
      <c r="BX227" s="226">
        <f>IFERROR(IF(RIGHT(VLOOKUP($A227,csapatok!$A:$GR,BX$271,FALSE),5)="Csere",VLOOKUP(LEFT(VLOOKUP($A227,csapatok!$A:$GR,BX$271,FALSE),LEN(VLOOKUP($A227,csapatok!$A:$GR,BX$271,FALSE))-6),'csapat-ranglista'!$A:$CC,BX$272,FALSE)/8,VLOOKUP(VLOOKUP($A227,csapatok!$A:$GR,BX$271,FALSE),'csapat-ranglista'!$A:$CC,BX$272,FALSE)/4),0)</f>
        <v>0</v>
      </c>
      <c r="BY227" s="226">
        <f>IFERROR(IF(RIGHT(VLOOKUP($A227,csapatok!$A:$GR,BY$271,FALSE),5)="Csere",VLOOKUP(LEFT(VLOOKUP($A227,csapatok!$A:$GR,BY$271,FALSE),LEN(VLOOKUP($A227,csapatok!$A:$GR,BY$271,FALSE))-6),'csapat-ranglista'!$A:$CC,BY$272,FALSE)/8,VLOOKUP(VLOOKUP($A227,csapatok!$A:$GR,BY$271,FALSE),'csapat-ranglista'!$A:$CC,BY$272,FALSE)/4),0)</f>
        <v>0</v>
      </c>
      <c r="BZ227" s="226">
        <f>IFERROR(IF(RIGHT(VLOOKUP($A227,csapatok!$A:$GR,BZ$271,FALSE),5)="Csere",VLOOKUP(LEFT(VLOOKUP($A227,csapatok!$A:$GR,BZ$271,FALSE),LEN(VLOOKUP($A227,csapatok!$A:$GR,BZ$271,FALSE))-6),'csapat-ranglista'!$A:$CC,BZ$272,FALSE)/8,VLOOKUP(VLOOKUP($A227,csapatok!$A:$GR,BZ$271,FALSE),'csapat-ranglista'!$A:$CC,BZ$272,FALSE)/4),0)</f>
        <v>0</v>
      </c>
      <c r="CA227" s="226">
        <f>IFERROR(IF(RIGHT(VLOOKUP($A227,csapatok!$A:$GR,CA$271,FALSE),5)="Csere",VLOOKUP(LEFT(VLOOKUP($A227,csapatok!$A:$GR,CA$271,FALSE),LEN(VLOOKUP($A227,csapatok!$A:$GR,CA$271,FALSE))-6),'csapat-ranglista'!$A:$CC,CA$272,FALSE)/8,VLOOKUP(VLOOKUP($A227,csapatok!$A:$GR,CA$271,FALSE),'csapat-ranglista'!$A:$CC,CA$272,FALSE)/4),0)</f>
        <v>0</v>
      </c>
      <c r="CB227" s="226">
        <f>IFERROR(IF(RIGHT(VLOOKUP($A227,csapatok!$A:$GR,CB$271,FALSE),5)="Csere",VLOOKUP(LEFT(VLOOKUP($A227,csapatok!$A:$GR,CB$271,FALSE),LEN(VLOOKUP($A227,csapatok!$A:$GR,CB$271,FALSE))-6),'csapat-ranglista'!$A:$CC,CB$272,FALSE)/8,VLOOKUP(VLOOKUP($A227,csapatok!$A:$GR,CB$271,FALSE),'csapat-ranglista'!$A:$CC,CB$272,FALSE)/4),0)</f>
        <v>0</v>
      </c>
      <c r="CC227" s="226">
        <f>IFERROR(IF(RIGHT(VLOOKUP($A227,csapatok!$A:$GR,CC$271,FALSE),5)="Csere",VLOOKUP(LEFT(VLOOKUP($A227,csapatok!$A:$GR,CC$271,FALSE),LEN(VLOOKUP($A227,csapatok!$A:$GR,CC$271,FALSE))-6),'csapat-ranglista'!$A:$CC,CC$272,FALSE)/8,VLOOKUP(VLOOKUP($A227,csapatok!$A:$GR,CC$271,FALSE),'csapat-ranglista'!$A:$CC,CC$272,FALSE)/4),0)</f>
        <v>0</v>
      </c>
      <c r="CD227" s="226">
        <f>IFERROR(IF(RIGHT(VLOOKUP($A227,csapatok!$A:$GR,CD$271,FALSE),5)="Csere",VLOOKUP(LEFT(VLOOKUP($A227,csapatok!$A:$GR,CD$271,FALSE),LEN(VLOOKUP($A227,csapatok!$A:$GR,CD$271,FALSE))-6),'csapat-ranglista'!$A:$CC,CD$272,FALSE)/8,VLOOKUP(VLOOKUP($A227,csapatok!$A:$GR,CD$271,FALSE),'csapat-ranglista'!$A:$CC,CD$272,FALSE)/4),0)</f>
        <v>0</v>
      </c>
      <c r="CE227" s="226">
        <f>IFERROR(IF(RIGHT(VLOOKUP($A227,csapatok!$A:$GR,CE$271,FALSE),5)="Csere",VLOOKUP(LEFT(VLOOKUP($A227,csapatok!$A:$GR,CE$271,FALSE),LEN(VLOOKUP($A227,csapatok!$A:$GR,CE$271,FALSE))-6),'csapat-ranglista'!$A:$CC,CE$272,FALSE)/8,VLOOKUP(VLOOKUP($A227,csapatok!$A:$GR,CE$271,FALSE),'csapat-ranglista'!$A:$CC,CE$272,FALSE)/4),0)</f>
        <v>0</v>
      </c>
      <c r="CF227" s="226">
        <f>IFERROR(IF(RIGHT(VLOOKUP($A227,csapatok!$A:$GR,CF$271,FALSE),5)="Csere",VLOOKUP(LEFT(VLOOKUP($A227,csapatok!$A:$GR,CF$271,FALSE),LEN(VLOOKUP($A227,csapatok!$A:$GR,CF$271,FALSE))-6),'csapat-ranglista'!$A:$CC,CF$272,FALSE)/8,VLOOKUP(VLOOKUP($A227,csapatok!$A:$GR,CF$271,FALSE),'csapat-ranglista'!$A:$CC,CF$272,FALSE)/4),0)</f>
        <v>0</v>
      </c>
      <c r="CG227" s="226">
        <f>IFERROR(IF(RIGHT(VLOOKUP($A227,csapatok!$A:$GR,CG$271,FALSE),5)="Csere",VLOOKUP(LEFT(VLOOKUP($A227,csapatok!$A:$GR,CG$271,FALSE),LEN(VLOOKUP($A227,csapatok!$A:$GR,CG$271,FALSE))-6),'csapat-ranglista'!$A:$CC,CG$272,FALSE)/8,VLOOKUP(VLOOKUP($A227,csapatok!$A:$GR,CG$271,FALSE),'csapat-ranglista'!$A:$CC,CG$272,FALSE)/4),0)</f>
        <v>0</v>
      </c>
      <c r="CH227" s="226">
        <f>IFERROR(IF(RIGHT(VLOOKUP($A227,csapatok!$A:$GR,CH$271,FALSE),5)="Csere",VLOOKUP(LEFT(VLOOKUP($A227,csapatok!$A:$GR,CH$271,FALSE),LEN(VLOOKUP($A227,csapatok!$A:$GR,CH$271,FALSE))-6),'csapat-ranglista'!$A:$CC,CH$272,FALSE)/8,VLOOKUP(VLOOKUP($A227,csapatok!$A:$GR,CH$271,FALSE),'csapat-ranglista'!$A:$CC,CH$272,FALSE)/4),0)</f>
        <v>0</v>
      </c>
      <c r="CI227" s="226">
        <f>IFERROR(IF(RIGHT(VLOOKUP($A227,csapatok!$A:$GR,CI$271,FALSE),5)="Csere",VLOOKUP(LEFT(VLOOKUP($A227,csapatok!$A:$GR,CI$271,FALSE),LEN(VLOOKUP($A227,csapatok!$A:$GR,CI$271,FALSE))-6),'csapat-ranglista'!$A:$CC,CI$272,FALSE)/8,VLOOKUP(VLOOKUP($A227,csapatok!$A:$GR,CI$271,FALSE),'csapat-ranglista'!$A:$CC,CI$272,FALSE)/4),0)</f>
        <v>0</v>
      </c>
      <c r="CJ227" s="227">
        <f>versenyek!$IQ$11*IFERROR(VLOOKUP(VLOOKUP($A227,versenyek!IP:IR,3,FALSE),szabalyok!$A$16:$B$23,2,FALSE)/4,0)</f>
        <v>0</v>
      </c>
      <c r="CK227" s="227">
        <f>versenyek!$IT$11*IFERROR(VLOOKUP(VLOOKUP($A227,versenyek!IS:IU,3,FALSE),szabalyok!$A$16:$B$23,2,FALSE)/4,0)</f>
        <v>0</v>
      </c>
      <c r="CL227" s="226"/>
      <c r="CM227" s="250">
        <f t="shared" si="9"/>
        <v>0</v>
      </c>
    </row>
    <row r="228" spans="1:91">
      <c r="A228" s="204" t="s">
        <v>340</v>
      </c>
      <c r="B228" s="132"/>
      <c r="C228" s="133" t="str">
        <f t="shared" si="11"/>
        <v/>
      </c>
      <c r="D228" s="32" t="s">
        <v>101</v>
      </c>
      <c r="E228" s="47"/>
      <c r="F228" s="32">
        <v>0</v>
      </c>
      <c r="G228" s="32">
        <v>0</v>
      </c>
      <c r="H228" s="32">
        <v>0</v>
      </c>
      <c r="I228" s="32">
        <v>0</v>
      </c>
      <c r="J228" s="32">
        <v>0</v>
      </c>
      <c r="K228" s="32">
        <v>0</v>
      </c>
      <c r="L228" s="32">
        <v>0</v>
      </c>
      <c r="M228" s="32">
        <v>0</v>
      </c>
      <c r="N228" s="32">
        <v>0</v>
      </c>
      <c r="O228" s="32">
        <v>0</v>
      </c>
      <c r="P228" s="32">
        <v>0</v>
      </c>
      <c r="Q228" s="32">
        <v>0</v>
      </c>
      <c r="R228" s="32">
        <v>1.7567697761050776</v>
      </c>
      <c r="S228" s="32">
        <v>0</v>
      </c>
      <c r="T228" s="32">
        <v>0</v>
      </c>
      <c r="U228" s="32">
        <v>0</v>
      </c>
      <c r="V228" s="32">
        <v>0</v>
      </c>
      <c r="W228" s="32">
        <v>0</v>
      </c>
      <c r="X228" s="32">
        <f>IFERROR(IF(RIGHT(VLOOKUP($A228,csapatok!$A:$BL,X$271,FALSE),5)="Csere",VLOOKUP(LEFT(VLOOKUP($A228,csapatok!$A:$BL,X$271,FALSE),LEN(VLOOKUP($A228,csapatok!$A:$BL,X$271,FALSE))-6),'csapat-ranglista'!$A:$CC,X$272,FALSE)/8,VLOOKUP(VLOOKUP($A228,csapatok!$A:$BL,X$271,FALSE),'csapat-ranglista'!$A:$CC,X$272,FALSE)/4),0)</f>
        <v>0</v>
      </c>
      <c r="Y228" s="32">
        <f>IFERROR(IF(RIGHT(VLOOKUP($A228,csapatok!$A:$BL,Y$271,FALSE),5)="Csere",VLOOKUP(LEFT(VLOOKUP($A228,csapatok!$A:$BL,Y$271,FALSE),LEN(VLOOKUP($A228,csapatok!$A:$BL,Y$271,FALSE))-6),'csapat-ranglista'!$A:$CC,Y$272,FALSE)/8,VLOOKUP(VLOOKUP($A228,csapatok!$A:$BL,Y$271,FALSE),'csapat-ranglista'!$A:$CC,Y$272,FALSE)/4),0)</f>
        <v>0</v>
      </c>
      <c r="Z228" s="32">
        <f>IFERROR(IF(RIGHT(VLOOKUP($A228,csapatok!$A:$BL,Z$271,FALSE),5)="Csere",VLOOKUP(LEFT(VLOOKUP($A228,csapatok!$A:$BL,Z$271,FALSE),LEN(VLOOKUP($A228,csapatok!$A:$BL,Z$271,FALSE))-6),'csapat-ranglista'!$A:$CC,Z$272,FALSE)/8,VLOOKUP(VLOOKUP($A228,csapatok!$A:$BL,Z$271,FALSE),'csapat-ranglista'!$A:$CC,Z$272,FALSE)/4),0)</f>
        <v>0</v>
      </c>
      <c r="AA228" s="32">
        <f>IFERROR(IF(RIGHT(VLOOKUP($A228,csapatok!$A:$BL,AA$271,FALSE),5)="Csere",VLOOKUP(LEFT(VLOOKUP($A228,csapatok!$A:$BL,AA$271,FALSE),LEN(VLOOKUP($A228,csapatok!$A:$BL,AA$271,FALSE))-6),'csapat-ranglista'!$A:$CC,AA$272,FALSE)/8,VLOOKUP(VLOOKUP($A228,csapatok!$A:$BL,AA$271,FALSE),'csapat-ranglista'!$A:$CC,AA$272,FALSE)/4),0)</f>
        <v>0</v>
      </c>
      <c r="AB228" s="226">
        <f>IFERROR(IF(RIGHT(VLOOKUP($A228,csapatok!$A:$BL,AB$271,FALSE),5)="Csere",VLOOKUP(LEFT(VLOOKUP($A228,csapatok!$A:$BL,AB$271,FALSE),LEN(VLOOKUP($A228,csapatok!$A:$BL,AB$271,FALSE))-6),'csapat-ranglista'!$A:$CC,AB$272,FALSE)/8,VLOOKUP(VLOOKUP($A228,csapatok!$A:$BL,AB$271,FALSE),'csapat-ranglista'!$A:$CC,AB$272,FALSE)/4),0)</f>
        <v>0</v>
      </c>
      <c r="AC228" s="226">
        <f>IFERROR(IF(RIGHT(VLOOKUP($A228,csapatok!$A:$BL,AC$271,FALSE),5)="Csere",VLOOKUP(LEFT(VLOOKUP($A228,csapatok!$A:$BL,AC$271,FALSE),LEN(VLOOKUP($A228,csapatok!$A:$BL,AC$271,FALSE))-6),'csapat-ranglista'!$A:$CC,AC$272,FALSE)/8,VLOOKUP(VLOOKUP($A228,csapatok!$A:$BL,AC$271,FALSE),'csapat-ranglista'!$A:$CC,AC$272,FALSE)/4),0)</f>
        <v>0</v>
      </c>
      <c r="AD228" s="226">
        <f>IFERROR(IF(RIGHT(VLOOKUP($A228,csapatok!$A:$BL,AD$271,FALSE),5)="Csere",VLOOKUP(LEFT(VLOOKUP($A228,csapatok!$A:$BL,AD$271,FALSE),LEN(VLOOKUP($A228,csapatok!$A:$BL,AD$271,FALSE))-6),'csapat-ranglista'!$A:$CC,AD$272,FALSE)/8,VLOOKUP(VLOOKUP($A228,csapatok!$A:$BL,AD$271,FALSE),'csapat-ranglista'!$A:$CC,AD$272,FALSE)/4),0)</f>
        <v>0</v>
      </c>
      <c r="AE228" s="226">
        <f>IFERROR(IF(RIGHT(VLOOKUP($A228,csapatok!$A:$BL,AE$271,FALSE),5)="Csere",VLOOKUP(LEFT(VLOOKUP($A228,csapatok!$A:$BL,AE$271,FALSE),LEN(VLOOKUP($A228,csapatok!$A:$BL,AE$271,FALSE))-6),'csapat-ranglista'!$A:$CC,AE$272,FALSE)/8,VLOOKUP(VLOOKUP($A228,csapatok!$A:$BL,AE$271,FALSE),'csapat-ranglista'!$A:$CC,AE$272,FALSE)/4),0)</f>
        <v>0</v>
      </c>
      <c r="AF228" s="226">
        <f>IFERROR(IF(RIGHT(VLOOKUP($A228,csapatok!$A:$BL,AF$271,FALSE),5)="Csere",VLOOKUP(LEFT(VLOOKUP($A228,csapatok!$A:$BL,AF$271,FALSE),LEN(VLOOKUP($A228,csapatok!$A:$BL,AF$271,FALSE))-6),'csapat-ranglista'!$A:$CC,AF$272,FALSE)/8,VLOOKUP(VLOOKUP($A228,csapatok!$A:$BL,AF$271,FALSE),'csapat-ranglista'!$A:$CC,AF$272,FALSE)/4),0)</f>
        <v>0</v>
      </c>
      <c r="AG228" s="226">
        <f>IFERROR(IF(RIGHT(VLOOKUP($A228,csapatok!$A:$BL,AG$271,FALSE),5)="Csere",VLOOKUP(LEFT(VLOOKUP($A228,csapatok!$A:$BL,AG$271,FALSE),LEN(VLOOKUP($A228,csapatok!$A:$BL,AG$271,FALSE))-6),'csapat-ranglista'!$A:$CC,AG$272,FALSE)/8,VLOOKUP(VLOOKUP($A228,csapatok!$A:$BL,AG$271,FALSE),'csapat-ranglista'!$A:$CC,AG$272,FALSE)/4),0)</f>
        <v>0</v>
      </c>
      <c r="AH228" s="226">
        <f>IFERROR(IF(RIGHT(VLOOKUP($A228,csapatok!$A:$BL,AH$271,FALSE),5)="Csere",VLOOKUP(LEFT(VLOOKUP($A228,csapatok!$A:$BL,AH$271,FALSE),LEN(VLOOKUP($A228,csapatok!$A:$BL,AH$271,FALSE))-6),'csapat-ranglista'!$A:$CC,AH$272,FALSE)/8,VLOOKUP(VLOOKUP($A228,csapatok!$A:$BL,AH$271,FALSE),'csapat-ranglista'!$A:$CC,AH$272,FALSE)/4),0)</f>
        <v>0</v>
      </c>
      <c r="AI228" s="226">
        <f>IFERROR(IF(RIGHT(VLOOKUP($A228,csapatok!$A:$BL,AI$271,FALSE),5)="Csere",VLOOKUP(LEFT(VLOOKUP($A228,csapatok!$A:$BL,AI$271,FALSE),LEN(VLOOKUP($A228,csapatok!$A:$BL,AI$271,FALSE))-6),'csapat-ranglista'!$A:$CC,AI$272,FALSE)/8,VLOOKUP(VLOOKUP($A228,csapatok!$A:$BL,AI$271,FALSE),'csapat-ranglista'!$A:$CC,AI$272,FALSE)/4),0)</f>
        <v>0</v>
      </c>
      <c r="AJ228" s="226">
        <f>IFERROR(IF(RIGHT(VLOOKUP($A228,csapatok!$A:$BL,AJ$271,FALSE),5)="Csere",VLOOKUP(LEFT(VLOOKUP($A228,csapatok!$A:$BL,AJ$271,FALSE),LEN(VLOOKUP($A228,csapatok!$A:$BL,AJ$271,FALSE))-6),'csapat-ranglista'!$A:$CC,AJ$272,FALSE)/8,VLOOKUP(VLOOKUP($A228,csapatok!$A:$BL,AJ$271,FALSE),'csapat-ranglista'!$A:$CC,AJ$272,FALSE)/2),0)</f>
        <v>0</v>
      </c>
      <c r="AK228" s="226">
        <f>IFERROR(IF(RIGHT(VLOOKUP($A228,csapatok!$A:$CN,AK$271,FALSE),5)="Csere",VLOOKUP(LEFT(VLOOKUP($A228,csapatok!$A:$CN,AK$271,FALSE),LEN(VLOOKUP($A228,csapatok!$A:$CN,AK$271,FALSE))-6),'csapat-ranglista'!$A:$CC,AK$272,FALSE)/8,VLOOKUP(VLOOKUP($A228,csapatok!$A:$CN,AK$271,FALSE),'csapat-ranglista'!$A:$CC,AK$272,FALSE)/4),0)</f>
        <v>0</v>
      </c>
      <c r="AL228" s="226">
        <f>IFERROR(IF(RIGHT(VLOOKUP($A228,csapatok!$A:$CN,AL$271,FALSE),5)="Csere",VLOOKUP(LEFT(VLOOKUP($A228,csapatok!$A:$CN,AL$271,FALSE),LEN(VLOOKUP($A228,csapatok!$A:$CN,AL$271,FALSE))-6),'csapat-ranglista'!$A:$CC,AL$272,FALSE)/8,VLOOKUP(VLOOKUP($A228,csapatok!$A:$CN,AL$271,FALSE),'csapat-ranglista'!$A:$CC,AL$272,FALSE)/4),0)</f>
        <v>0</v>
      </c>
      <c r="AM228" s="226">
        <f>IFERROR(IF(RIGHT(VLOOKUP($A228,csapatok!$A:$CN,AM$271,FALSE),5)="Csere",VLOOKUP(LEFT(VLOOKUP($A228,csapatok!$A:$CN,AM$271,FALSE),LEN(VLOOKUP($A228,csapatok!$A:$CN,AM$271,FALSE))-6),'csapat-ranglista'!$A:$CC,AM$272,FALSE)/8,VLOOKUP(VLOOKUP($A228,csapatok!$A:$CN,AM$271,FALSE),'csapat-ranglista'!$A:$CC,AM$272,FALSE)/4),0)</f>
        <v>0</v>
      </c>
      <c r="AN228" s="226">
        <f>IFERROR(IF(RIGHT(VLOOKUP($A228,csapatok!$A:$CN,AN$271,FALSE),5)="Csere",VLOOKUP(LEFT(VLOOKUP($A228,csapatok!$A:$CN,AN$271,FALSE),LEN(VLOOKUP($A228,csapatok!$A:$CN,AN$271,FALSE))-6),'csapat-ranglista'!$A:$CC,AN$272,FALSE)/8,VLOOKUP(VLOOKUP($A228,csapatok!$A:$CN,AN$271,FALSE),'csapat-ranglista'!$A:$CC,AN$272,FALSE)/4),0)</f>
        <v>0</v>
      </c>
      <c r="AO228" s="226">
        <f>IFERROR(IF(RIGHT(VLOOKUP($A228,csapatok!$A:$CN,AO$271,FALSE),5)="Csere",VLOOKUP(LEFT(VLOOKUP($A228,csapatok!$A:$CN,AO$271,FALSE),LEN(VLOOKUP($A228,csapatok!$A:$CN,AO$271,FALSE))-6),'csapat-ranglista'!$A:$CC,AO$272,FALSE)/8,VLOOKUP(VLOOKUP($A228,csapatok!$A:$CN,AO$271,FALSE),'csapat-ranglista'!$A:$CC,AO$272,FALSE)/4),0)</f>
        <v>0</v>
      </c>
      <c r="AP228" s="226">
        <f>IFERROR(IF(RIGHT(VLOOKUP($A228,csapatok!$A:$CN,AP$271,FALSE),5)="Csere",VLOOKUP(LEFT(VLOOKUP($A228,csapatok!$A:$CN,AP$271,FALSE),LEN(VLOOKUP($A228,csapatok!$A:$CN,AP$271,FALSE))-6),'csapat-ranglista'!$A:$CC,AP$272,FALSE)/8,VLOOKUP(VLOOKUP($A228,csapatok!$A:$CN,AP$271,FALSE),'csapat-ranglista'!$A:$CC,AP$272,FALSE)/4),0)</f>
        <v>0</v>
      </c>
      <c r="AQ228" s="226">
        <f>IFERROR(IF(RIGHT(VLOOKUP($A228,csapatok!$A:$CN,AQ$271,FALSE),5)="Csere",VLOOKUP(LEFT(VLOOKUP($A228,csapatok!$A:$CN,AQ$271,FALSE),LEN(VLOOKUP($A228,csapatok!$A:$CN,AQ$271,FALSE))-6),'csapat-ranglista'!$A:$CC,AQ$272,FALSE)/8,VLOOKUP(VLOOKUP($A228,csapatok!$A:$CN,AQ$271,FALSE),'csapat-ranglista'!$A:$CC,AQ$272,FALSE)/4),0)</f>
        <v>0</v>
      </c>
      <c r="AR228" s="226">
        <f>IFERROR(IF(RIGHT(VLOOKUP($A228,csapatok!$A:$CN,AR$271,FALSE),5)="Csere",VLOOKUP(LEFT(VLOOKUP($A228,csapatok!$A:$CN,AR$271,FALSE),LEN(VLOOKUP($A228,csapatok!$A:$CN,AR$271,FALSE))-6),'csapat-ranglista'!$A:$CC,AR$272,FALSE)/8,VLOOKUP(VLOOKUP($A228,csapatok!$A:$CN,AR$271,FALSE),'csapat-ranglista'!$A:$CC,AR$272,FALSE)/4),0)</f>
        <v>0</v>
      </c>
      <c r="AS228" s="226">
        <f>IFERROR(IF(RIGHT(VLOOKUP($A228,csapatok!$A:$CN,AS$271,FALSE),5)="Csere",VLOOKUP(LEFT(VLOOKUP($A228,csapatok!$A:$CN,AS$271,FALSE),LEN(VLOOKUP($A228,csapatok!$A:$CN,AS$271,FALSE))-6),'csapat-ranglista'!$A:$CC,AS$272,FALSE)/8,VLOOKUP(VLOOKUP($A228,csapatok!$A:$CN,AS$271,FALSE),'csapat-ranglista'!$A:$CC,AS$272,FALSE)/4),0)</f>
        <v>0</v>
      </c>
      <c r="AT228" s="226">
        <f>IFERROR(IF(RIGHT(VLOOKUP($A228,csapatok!$A:$CN,AT$271,FALSE),5)="Csere",VLOOKUP(LEFT(VLOOKUP($A228,csapatok!$A:$CN,AT$271,FALSE),LEN(VLOOKUP($A228,csapatok!$A:$CN,AT$271,FALSE))-6),'csapat-ranglista'!$A:$CC,AT$272,FALSE)/8,VLOOKUP(VLOOKUP($A228,csapatok!$A:$CN,AT$271,FALSE),'csapat-ranglista'!$A:$CC,AT$272,FALSE)/4),0)</f>
        <v>0</v>
      </c>
      <c r="AU228" s="226">
        <f>IFERROR(IF(RIGHT(VLOOKUP($A228,csapatok!$A:$CN,AU$271,FALSE),5)="Csere",VLOOKUP(LEFT(VLOOKUP($A228,csapatok!$A:$CN,AU$271,FALSE),LEN(VLOOKUP($A228,csapatok!$A:$CN,AU$271,FALSE))-6),'csapat-ranglista'!$A:$CC,AU$272,FALSE)/8,VLOOKUP(VLOOKUP($A228,csapatok!$A:$CN,AU$271,FALSE),'csapat-ranglista'!$A:$CC,AU$272,FALSE)/4),0)</f>
        <v>0</v>
      </c>
      <c r="AV228" s="226">
        <f>IFERROR(IF(RIGHT(VLOOKUP($A228,csapatok!$A:$CN,AV$271,FALSE),5)="Csere",VLOOKUP(LEFT(VLOOKUP($A228,csapatok!$A:$CN,AV$271,FALSE),LEN(VLOOKUP($A228,csapatok!$A:$CN,AV$271,FALSE))-6),'csapat-ranglista'!$A:$CC,AV$272,FALSE)/8,VLOOKUP(VLOOKUP($A228,csapatok!$A:$CN,AV$271,FALSE),'csapat-ranglista'!$A:$CC,AV$272,FALSE)/4),0)</f>
        <v>0</v>
      </c>
      <c r="AW228" s="226">
        <f>IFERROR(IF(RIGHT(VLOOKUP($A228,csapatok!$A:$CN,AW$271,FALSE),5)="Csere",VLOOKUP(LEFT(VLOOKUP($A228,csapatok!$A:$CN,AW$271,FALSE),LEN(VLOOKUP($A228,csapatok!$A:$CN,AW$271,FALSE))-6),'csapat-ranglista'!$A:$CC,AW$272,FALSE)/8,VLOOKUP(VLOOKUP($A228,csapatok!$A:$CN,AW$271,FALSE),'csapat-ranglista'!$A:$CC,AW$272,FALSE)/4),0)</f>
        <v>0</v>
      </c>
      <c r="AX228" s="226">
        <f>IFERROR(IF(RIGHT(VLOOKUP($A228,csapatok!$A:$CN,AX$271,FALSE),5)="Csere",VLOOKUP(LEFT(VLOOKUP($A228,csapatok!$A:$CN,AX$271,FALSE),LEN(VLOOKUP($A228,csapatok!$A:$CN,AX$271,FALSE))-6),'csapat-ranglista'!$A:$CC,AX$272,FALSE)/8,VLOOKUP(VLOOKUP($A228,csapatok!$A:$CN,AX$271,FALSE),'csapat-ranglista'!$A:$CC,AX$272,FALSE)/4),0)</f>
        <v>0</v>
      </c>
      <c r="AY228" s="226">
        <f>IFERROR(IF(RIGHT(VLOOKUP($A228,csapatok!$A:$GR,AY$271,FALSE),5)="Csere",VLOOKUP(LEFT(VLOOKUP($A228,csapatok!$A:$GR,AY$271,FALSE),LEN(VLOOKUP($A228,csapatok!$A:$GR,AY$271,FALSE))-6),'csapat-ranglista'!$A:$CC,AY$272,FALSE)/8,VLOOKUP(VLOOKUP($A228,csapatok!$A:$GR,AY$271,FALSE),'csapat-ranglista'!$A:$CC,AY$272,FALSE)/4),0)</f>
        <v>0</v>
      </c>
      <c r="AZ228" s="226">
        <f>IFERROR(IF(RIGHT(VLOOKUP($A228,csapatok!$A:$GR,AZ$271,FALSE),5)="Csere",VLOOKUP(LEFT(VLOOKUP($A228,csapatok!$A:$GR,AZ$271,FALSE),LEN(VLOOKUP($A228,csapatok!$A:$GR,AZ$271,FALSE))-6),'csapat-ranglista'!$A:$CC,AZ$272,FALSE)/8,VLOOKUP(VLOOKUP($A228,csapatok!$A:$GR,AZ$271,FALSE),'csapat-ranglista'!$A:$CC,AZ$272,FALSE)/4),0)</f>
        <v>0</v>
      </c>
      <c r="BA228" s="226">
        <f>IFERROR(IF(RIGHT(VLOOKUP($A228,csapatok!$A:$GR,BA$271,FALSE),5)="Csere",VLOOKUP(LEFT(VLOOKUP($A228,csapatok!$A:$GR,BA$271,FALSE),LEN(VLOOKUP($A228,csapatok!$A:$GR,BA$271,FALSE))-6),'csapat-ranglista'!$A:$CC,BA$272,FALSE)/8,VLOOKUP(VLOOKUP($A228,csapatok!$A:$GR,BA$271,FALSE),'csapat-ranglista'!$A:$CC,BA$272,FALSE)/4),0)</f>
        <v>0</v>
      </c>
      <c r="BB228" s="226">
        <f>IFERROR(IF(RIGHT(VLOOKUP($A228,csapatok!$A:$GR,BB$271,FALSE),5)="Csere",VLOOKUP(LEFT(VLOOKUP($A228,csapatok!$A:$GR,BB$271,FALSE),LEN(VLOOKUP($A228,csapatok!$A:$GR,BB$271,FALSE))-6),'csapat-ranglista'!$A:$CC,BB$272,FALSE)/8,VLOOKUP(VLOOKUP($A228,csapatok!$A:$GR,BB$271,FALSE),'csapat-ranglista'!$A:$CC,BB$272,FALSE)/4),0)</f>
        <v>0</v>
      </c>
      <c r="BC228" s="227">
        <f>versenyek!$ES$11*IFERROR(VLOOKUP(VLOOKUP($A228,versenyek!ER:ET,3,FALSE),szabalyok!$A$16:$B$23,2,FALSE)/4,0)</f>
        <v>0</v>
      </c>
      <c r="BD228" s="227">
        <f>versenyek!$EV$11*IFERROR(VLOOKUP(VLOOKUP($A228,versenyek!EU:EW,3,FALSE),szabalyok!$A$16:$B$23,2,FALSE)/4,0)</f>
        <v>0</v>
      </c>
      <c r="BE228" s="226">
        <f>IFERROR(IF(RIGHT(VLOOKUP($A228,csapatok!$A:$GR,BE$271,FALSE),5)="Csere",VLOOKUP(LEFT(VLOOKUP($A228,csapatok!$A:$GR,BE$271,FALSE),LEN(VLOOKUP($A228,csapatok!$A:$GR,BE$271,FALSE))-6),'csapat-ranglista'!$A:$CC,BE$272,FALSE)/8,VLOOKUP(VLOOKUP($A228,csapatok!$A:$GR,BE$271,FALSE),'csapat-ranglista'!$A:$CC,BE$272,FALSE)/4),0)</f>
        <v>0</v>
      </c>
      <c r="BF228" s="226">
        <f>IFERROR(IF(RIGHT(VLOOKUP($A228,csapatok!$A:$GR,BF$271,FALSE),5)="Csere",VLOOKUP(LEFT(VLOOKUP($A228,csapatok!$A:$GR,BF$271,FALSE),LEN(VLOOKUP($A228,csapatok!$A:$GR,BF$271,FALSE))-6),'csapat-ranglista'!$A:$CC,BF$272,FALSE)/8,VLOOKUP(VLOOKUP($A228,csapatok!$A:$GR,BF$271,FALSE),'csapat-ranglista'!$A:$CC,BF$272,FALSE)/4),0)</f>
        <v>0</v>
      </c>
      <c r="BG228" s="226">
        <f>IFERROR(IF(RIGHT(VLOOKUP($A228,csapatok!$A:$GR,BG$271,FALSE),5)="Csere",VLOOKUP(LEFT(VLOOKUP($A228,csapatok!$A:$GR,BG$271,FALSE),LEN(VLOOKUP($A228,csapatok!$A:$GR,BG$271,FALSE))-6),'csapat-ranglista'!$A:$CC,BG$272,FALSE)/8,VLOOKUP(VLOOKUP($A228,csapatok!$A:$GR,BG$271,FALSE),'csapat-ranglista'!$A:$CC,BG$272,FALSE)/4),0)</f>
        <v>0</v>
      </c>
      <c r="BH228" s="226">
        <f>IFERROR(IF(RIGHT(VLOOKUP($A228,csapatok!$A:$GR,BH$271,FALSE),5)="Csere",VLOOKUP(LEFT(VLOOKUP($A228,csapatok!$A:$GR,BH$271,FALSE),LEN(VLOOKUP($A228,csapatok!$A:$GR,BH$271,FALSE))-6),'csapat-ranglista'!$A:$CC,BH$272,FALSE)/8,VLOOKUP(VLOOKUP($A228,csapatok!$A:$GR,BH$271,FALSE),'csapat-ranglista'!$A:$CC,BH$272,FALSE)/4),0)</f>
        <v>0</v>
      </c>
      <c r="BI228" s="226">
        <f>IFERROR(IF(RIGHT(VLOOKUP($A228,csapatok!$A:$GR,BI$271,FALSE),5)="Csere",VLOOKUP(LEFT(VLOOKUP($A228,csapatok!$A:$GR,BI$271,FALSE),LEN(VLOOKUP($A228,csapatok!$A:$GR,BI$271,FALSE))-6),'csapat-ranglista'!$A:$CC,BI$272,FALSE)/8,VLOOKUP(VLOOKUP($A228,csapatok!$A:$GR,BI$271,FALSE),'csapat-ranglista'!$A:$CC,BI$272,FALSE)/4),0)</f>
        <v>0</v>
      </c>
      <c r="BJ228" s="226">
        <f>IFERROR(IF(RIGHT(VLOOKUP($A228,csapatok!$A:$GR,BJ$271,FALSE),5)="Csere",VLOOKUP(LEFT(VLOOKUP($A228,csapatok!$A:$GR,BJ$271,FALSE),LEN(VLOOKUP($A228,csapatok!$A:$GR,BJ$271,FALSE))-6),'csapat-ranglista'!$A:$CC,BJ$272,FALSE)/8,VLOOKUP(VLOOKUP($A228,csapatok!$A:$GR,BJ$271,FALSE),'csapat-ranglista'!$A:$CC,BJ$272,FALSE)/4),0)</f>
        <v>0</v>
      </c>
      <c r="BK228" s="226">
        <f>IFERROR(IF(RIGHT(VLOOKUP($A228,csapatok!$A:$GR,BK$271,FALSE),5)="Csere",VLOOKUP(LEFT(VLOOKUP($A228,csapatok!$A:$GR,BK$271,FALSE),LEN(VLOOKUP($A228,csapatok!$A:$GR,BK$271,FALSE))-6),'csapat-ranglista'!$A:$CC,BK$272,FALSE)/8,VLOOKUP(VLOOKUP($A228,csapatok!$A:$GR,BK$271,FALSE),'csapat-ranglista'!$A:$CC,BK$272,FALSE)/4),0)</f>
        <v>0</v>
      </c>
      <c r="BL228" s="226">
        <f>IFERROR(IF(RIGHT(VLOOKUP($A228,csapatok!$A:$GR,BL$271,FALSE),5)="Csere",VLOOKUP(LEFT(VLOOKUP($A228,csapatok!$A:$GR,BL$271,FALSE),LEN(VLOOKUP($A228,csapatok!$A:$GR,BL$271,FALSE))-6),'csapat-ranglista'!$A:$CC,BL$272,FALSE)/8,VLOOKUP(VLOOKUP($A228,csapatok!$A:$GR,BL$271,FALSE),'csapat-ranglista'!$A:$CC,BL$272,FALSE)/4),0)</f>
        <v>0</v>
      </c>
      <c r="BM228" s="226">
        <f>IFERROR(IF(RIGHT(VLOOKUP($A228,csapatok!$A:$GR,BM$271,FALSE),5)="Csere",VLOOKUP(LEFT(VLOOKUP($A228,csapatok!$A:$GR,BM$271,FALSE),LEN(VLOOKUP($A228,csapatok!$A:$GR,BM$271,FALSE))-6),'csapat-ranglista'!$A:$CC,BM$272,FALSE)/8,VLOOKUP(VLOOKUP($A228,csapatok!$A:$GR,BM$271,FALSE),'csapat-ranglista'!$A:$CC,BM$272,FALSE)/4),0)</f>
        <v>0</v>
      </c>
      <c r="BN228" s="226">
        <f>IFERROR(IF(RIGHT(VLOOKUP($A228,csapatok!$A:$GR,BN$271,FALSE),5)="Csere",VLOOKUP(LEFT(VLOOKUP($A228,csapatok!$A:$GR,BN$271,FALSE),LEN(VLOOKUP($A228,csapatok!$A:$GR,BN$271,FALSE))-6),'csapat-ranglista'!$A:$CC,BN$272,FALSE)/8,VLOOKUP(VLOOKUP($A228,csapatok!$A:$GR,BN$271,FALSE),'csapat-ranglista'!$A:$CC,BN$272,FALSE)/4),0)</f>
        <v>0</v>
      </c>
      <c r="BO228" s="226">
        <f>IFERROR(IF(RIGHT(VLOOKUP($A228,csapatok!$A:$GR,BO$271,FALSE),5)="Csere",VLOOKUP(LEFT(VLOOKUP($A228,csapatok!$A:$GR,BO$271,FALSE),LEN(VLOOKUP($A228,csapatok!$A:$GR,BO$271,FALSE))-6),'csapat-ranglista'!$A:$CC,BO$272,FALSE)/8,VLOOKUP(VLOOKUP($A228,csapatok!$A:$GR,BO$271,FALSE),'csapat-ranglista'!$A:$CC,BO$272,FALSE)/4),0)</f>
        <v>0</v>
      </c>
      <c r="BP228" s="226">
        <f>IFERROR(IF(RIGHT(VLOOKUP($A228,csapatok!$A:$GR,BP$271,FALSE),5)="Csere",VLOOKUP(LEFT(VLOOKUP($A228,csapatok!$A:$GR,BP$271,FALSE),LEN(VLOOKUP($A228,csapatok!$A:$GR,BP$271,FALSE))-6),'csapat-ranglista'!$A:$CC,BP$272,FALSE)/8,VLOOKUP(VLOOKUP($A228,csapatok!$A:$GR,BP$271,FALSE),'csapat-ranglista'!$A:$CC,BP$272,FALSE)/4),0)</f>
        <v>0</v>
      </c>
      <c r="BQ228" s="226">
        <f>IFERROR(IF(RIGHT(VLOOKUP($A228,csapatok!$A:$GR,BQ$271,FALSE),5)="Csere",VLOOKUP(LEFT(VLOOKUP($A228,csapatok!$A:$GR,BQ$271,FALSE),LEN(VLOOKUP($A228,csapatok!$A:$GR,BQ$271,FALSE))-6),'csapat-ranglista'!$A:$CC,BQ$272,FALSE)/8,VLOOKUP(VLOOKUP($A228,csapatok!$A:$GR,BQ$271,FALSE),'csapat-ranglista'!$A:$CC,BQ$272,FALSE)/4),0)</f>
        <v>0</v>
      </c>
      <c r="BR228" s="226">
        <f>IFERROR(IF(RIGHT(VLOOKUP($A228,csapatok!$A:$GR,BR$271,FALSE),5)="Csere",VLOOKUP(LEFT(VLOOKUP($A228,csapatok!$A:$GR,BR$271,FALSE),LEN(VLOOKUP($A228,csapatok!$A:$GR,BR$271,FALSE))-6),'csapat-ranglista'!$A:$CC,BR$272,FALSE)/8,VLOOKUP(VLOOKUP($A228,csapatok!$A:$GR,BR$271,FALSE),'csapat-ranglista'!$A:$CC,BR$272,FALSE)/4),0)</f>
        <v>0</v>
      </c>
      <c r="BS228" s="226">
        <f>IFERROR(IF(RIGHT(VLOOKUP($A228,csapatok!$A:$GR,BS$271,FALSE),5)="Csere",VLOOKUP(LEFT(VLOOKUP($A228,csapatok!$A:$GR,BS$271,FALSE),LEN(VLOOKUP($A228,csapatok!$A:$GR,BS$271,FALSE))-6),'csapat-ranglista'!$A:$CC,BS$272,FALSE)/8,VLOOKUP(VLOOKUP($A228,csapatok!$A:$GR,BS$271,FALSE),'csapat-ranglista'!$A:$CC,BS$272,FALSE)/4),0)</f>
        <v>0</v>
      </c>
      <c r="BT228" s="226">
        <f>IFERROR(IF(RIGHT(VLOOKUP($A228,csapatok!$A:$GR,BT$271,FALSE),5)="Csere",VLOOKUP(LEFT(VLOOKUP($A228,csapatok!$A:$GR,BT$271,FALSE),LEN(VLOOKUP($A228,csapatok!$A:$GR,BT$271,FALSE))-6),'csapat-ranglista'!$A:$CC,BT$272,FALSE)/8,VLOOKUP(VLOOKUP($A228,csapatok!$A:$GR,BT$271,FALSE),'csapat-ranglista'!$A:$CC,BT$272,FALSE)/4),0)</f>
        <v>0</v>
      </c>
      <c r="BU228" s="226">
        <f>IFERROR(IF(RIGHT(VLOOKUP($A228,csapatok!$A:$GR,BU$271,FALSE),5)="Csere",VLOOKUP(LEFT(VLOOKUP($A228,csapatok!$A:$GR,BU$271,FALSE),LEN(VLOOKUP($A228,csapatok!$A:$GR,BU$271,FALSE))-6),'csapat-ranglista'!$A:$CC,BU$272,FALSE)/8,VLOOKUP(VLOOKUP($A228,csapatok!$A:$GR,BU$271,FALSE),'csapat-ranglista'!$A:$CC,BU$272,FALSE)/4),0)</f>
        <v>0</v>
      </c>
      <c r="BV228" s="226">
        <f>IFERROR(IF(RIGHT(VLOOKUP($A228,csapatok!$A:$GR,BV$271,FALSE),5)="Csere",VLOOKUP(LEFT(VLOOKUP($A228,csapatok!$A:$GR,BV$271,FALSE),LEN(VLOOKUP($A228,csapatok!$A:$GR,BV$271,FALSE))-6),'csapat-ranglista'!$A:$CC,BV$272,FALSE)/8,VLOOKUP(VLOOKUP($A228,csapatok!$A:$GR,BV$271,FALSE),'csapat-ranglista'!$A:$CC,BV$272,FALSE)/4),0)</f>
        <v>0</v>
      </c>
      <c r="BW228" s="226">
        <f>IFERROR(IF(RIGHT(VLOOKUP($A228,csapatok!$A:$GR,BW$271,FALSE),5)="Csere",VLOOKUP(LEFT(VLOOKUP($A228,csapatok!$A:$GR,BW$271,FALSE),LEN(VLOOKUP($A228,csapatok!$A:$GR,BW$271,FALSE))-6),'csapat-ranglista'!$A:$CC,BW$272,FALSE)/8,VLOOKUP(VLOOKUP($A228,csapatok!$A:$GR,BW$271,FALSE),'csapat-ranglista'!$A:$CC,BW$272,FALSE)/4),0)</f>
        <v>0</v>
      </c>
      <c r="BX228" s="226">
        <f>IFERROR(IF(RIGHT(VLOOKUP($A228,csapatok!$A:$GR,BX$271,FALSE),5)="Csere",VLOOKUP(LEFT(VLOOKUP($A228,csapatok!$A:$GR,BX$271,FALSE),LEN(VLOOKUP($A228,csapatok!$A:$GR,BX$271,FALSE))-6),'csapat-ranglista'!$A:$CC,BX$272,FALSE)/8,VLOOKUP(VLOOKUP($A228,csapatok!$A:$GR,BX$271,FALSE),'csapat-ranglista'!$A:$CC,BX$272,FALSE)/4),0)</f>
        <v>0</v>
      </c>
      <c r="BY228" s="226">
        <f>IFERROR(IF(RIGHT(VLOOKUP($A228,csapatok!$A:$GR,BY$271,FALSE),5)="Csere",VLOOKUP(LEFT(VLOOKUP($A228,csapatok!$A:$GR,BY$271,FALSE),LEN(VLOOKUP($A228,csapatok!$A:$GR,BY$271,FALSE))-6),'csapat-ranglista'!$A:$CC,BY$272,FALSE)/8,VLOOKUP(VLOOKUP($A228,csapatok!$A:$GR,BY$271,FALSE),'csapat-ranglista'!$A:$CC,BY$272,FALSE)/4),0)</f>
        <v>0</v>
      </c>
      <c r="BZ228" s="226">
        <f>IFERROR(IF(RIGHT(VLOOKUP($A228,csapatok!$A:$GR,BZ$271,FALSE),5)="Csere",VLOOKUP(LEFT(VLOOKUP($A228,csapatok!$A:$GR,BZ$271,FALSE),LEN(VLOOKUP($A228,csapatok!$A:$GR,BZ$271,FALSE))-6),'csapat-ranglista'!$A:$CC,BZ$272,FALSE)/8,VLOOKUP(VLOOKUP($A228,csapatok!$A:$GR,BZ$271,FALSE),'csapat-ranglista'!$A:$CC,BZ$272,FALSE)/4),0)</f>
        <v>0</v>
      </c>
      <c r="CA228" s="226">
        <f>IFERROR(IF(RIGHT(VLOOKUP($A228,csapatok!$A:$GR,CA$271,FALSE),5)="Csere",VLOOKUP(LEFT(VLOOKUP($A228,csapatok!$A:$GR,CA$271,FALSE),LEN(VLOOKUP($A228,csapatok!$A:$GR,CA$271,FALSE))-6),'csapat-ranglista'!$A:$CC,CA$272,FALSE)/8,VLOOKUP(VLOOKUP($A228,csapatok!$A:$GR,CA$271,FALSE),'csapat-ranglista'!$A:$CC,CA$272,FALSE)/4),0)</f>
        <v>0</v>
      </c>
      <c r="CB228" s="226">
        <f>IFERROR(IF(RIGHT(VLOOKUP($A228,csapatok!$A:$GR,CB$271,FALSE),5)="Csere",VLOOKUP(LEFT(VLOOKUP($A228,csapatok!$A:$GR,CB$271,FALSE),LEN(VLOOKUP($A228,csapatok!$A:$GR,CB$271,FALSE))-6),'csapat-ranglista'!$A:$CC,CB$272,FALSE)/8,VLOOKUP(VLOOKUP($A228,csapatok!$A:$GR,CB$271,FALSE),'csapat-ranglista'!$A:$CC,CB$272,FALSE)/4),0)</f>
        <v>0</v>
      </c>
      <c r="CC228" s="226">
        <f>IFERROR(IF(RIGHT(VLOOKUP($A228,csapatok!$A:$GR,CC$271,FALSE),5)="Csere",VLOOKUP(LEFT(VLOOKUP($A228,csapatok!$A:$GR,CC$271,FALSE),LEN(VLOOKUP($A228,csapatok!$A:$GR,CC$271,FALSE))-6),'csapat-ranglista'!$A:$CC,CC$272,FALSE)/8,VLOOKUP(VLOOKUP($A228,csapatok!$A:$GR,CC$271,FALSE),'csapat-ranglista'!$A:$CC,CC$272,FALSE)/4),0)</f>
        <v>0</v>
      </c>
      <c r="CD228" s="226">
        <f>IFERROR(IF(RIGHT(VLOOKUP($A228,csapatok!$A:$GR,CD$271,FALSE),5)="Csere",VLOOKUP(LEFT(VLOOKUP($A228,csapatok!$A:$GR,CD$271,FALSE),LEN(VLOOKUP($A228,csapatok!$A:$GR,CD$271,FALSE))-6),'csapat-ranglista'!$A:$CC,CD$272,FALSE)/8,VLOOKUP(VLOOKUP($A228,csapatok!$A:$GR,CD$271,FALSE),'csapat-ranglista'!$A:$CC,CD$272,FALSE)/4),0)</f>
        <v>0</v>
      </c>
      <c r="CE228" s="226">
        <f>IFERROR(IF(RIGHT(VLOOKUP($A228,csapatok!$A:$GR,CE$271,FALSE),5)="Csere",VLOOKUP(LEFT(VLOOKUP($A228,csapatok!$A:$GR,CE$271,FALSE),LEN(VLOOKUP($A228,csapatok!$A:$GR,CE$271,FALSE))-6),'csapat-ranglista'!$A:$CC,CE$272,FALSE)/8,VLOOKUP(VLOOKUP($A228,csapatok!$A:$GR,CE$271,FALSE),'csapat-ranglista'!$A:$CC,CE$272,FALSE)/4),0)</f>
        <v>0</v>
      </c>
      <c r="CF228" s="226">
        <f>IFERROR(IF(RIGHT(VLOOKUP($A228,csapatok!$A:$GR,CF$271,FALSE),5)="Csere",VLOOKUP(LEFT(VLOOKUP($A228,csapatok!$A:$GR,CF$271,FALSE),LEN(VLOOKUP($A228,csapatok!$A:$GR,CF$271,FALSE))-6),'csapat-ranglista'!$A:$CC,CF$272,FALSE)/8,VLOOKUP(VLOOKUP($A228,csapatok!$A:$GR,CF$271,FALSE),'csapat-ranglista'!$A:$CC,CF$272,FALSE)/4),0)</f>
        <v>0</v>
      </c>
      <c r="CG228" s="226">
        <f>IFERROR(IF(RIGHT(VLOOKUP($A228,csapatok!$A:$GR,CG$271,FALSE),5)="Csere",VLOOKUP(LEFT(VLOOKUP($A228,csapatok!$A:$GR,CG$271,FALSE),LEN(VLOOKUP($A228,csapatok!$A:$GR,CG$271,FALSE))-6),'csapat-ranglista'!$A:$CC,CG$272,FALSE)/8,VLOOKUP(VLOOKUP($A228,csapatok!$A:$GR,CG$271,FALSE),'csapat-ranglista'!$A:$CC,CG$272,FALSE)/4),0)</f>
        <v>0</v>
      </c>
      <c r="CH228" s="226">
        <f>IFERROR(IF(RIGHT(VLOOKUP($A228,csapatok!$A:$GR,CH$271,FALSE),5)="Csere",VLOOKUP(LEFT(VLOOKUP($A228,csapatok!$A:$GR,CH$271,FALSE),LEN(VLOOKUP($A228,csapatok!$A:$GR,CH$271,FALSE))-6),'csapat-ranglista'!$A:$CC,CH$272,FALSE)/8,VLOOKUP(VLOOKUP($A228,csapatok!$A:$GR,CH$271,FALSE),'csapat-ranglista'!$A:$CC,CH$272,FALSE)/4),0)</f>
        <v>0</v>
      </c>
      <c r="CI228" s="226">
        <f>IFERROR(IF(RIGHT(VLOOKUP($A228,csapatok!$A:$GR,CI$271,FALSE),5)="Csere",VLOOKUP(LEFT(VLOOKUP($A228,csapatok!$A:$GR,CI$271,FALSE),LEN(VLOOKUP($A228,csapatok!$A:$GR,CI$271,FALSE))-6),'csapat-ranglista'!$A:$CC,CI$272,FALSE)/8,VLOOKUP(VLOOKUP($A228,csapatok!$A:$GR,CI$271,FALSE),'csapat-ranglista'!$A:$CC,CI$272,FALSE)/4),0)</f>
        <v>0</v>
      </c>
      <c r="CJ228" s="227">
        <f>versenyek!$IQ$11*IFERROR(VLOOKUP(VLOOKUP($A228,versenyek!IP:IR,3,FALSE),szabalyok!$A$16:$B$23,2,FALSE)/4,0)</f>
        <v>0</v>
      </c>
      <c r="CK228" s="227">
        <f>versenyek!$IT$11*IFERROR(VLOOKUP(VLOOKUP($A228,versenyek!IS:IU,3,FALSE),szabalyok!$A$16:$B$23,2,FALSE)/4,0)</f>
        <v>0</v>
      </c>
      <c r="CL228" s="226"/>
      <c r="CM228" s="250">
        <f t="shared" si="9"/>
        <v>0</v>
      </c>
    </row>
    <row r="229" spans="1:91">
      <c r="A229" s="204" t="s">
        <v>726</v>
      </c>
      <c r="B229" s="132">
        <v>35064</v>
      </c>
      <c r="C229" s="133" t="str">
        <f t="shared" si="11"/>
        <v>ifi</v>
      </c>
      <c r="D229" s="32" t="s">
        <v>9</v>
      </c>
      <c r="E229" s="47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>
        <f>IFERROR(IF(RIGHT(VLOOKUP($A229,csapatok!$A:$BL,X$271,FALSE),5)="Csere",VLOOKUP(LEFT(VLOOKUP($A229,csapatok!$A:$BL,X$271,FALSE),LEN(VLOOKUP($A229,csapatok!$A:$BL,X$271,FALSE))-6),'csapat-ranglista'!$A:$CC,X$272,FALSE)/8,VLOOKUP(VLOOKUP($A229,csapatok!$A:$BL,X$271,FALSE),'csapat-ranglista'!$A:$CC,X$272,FALSE)/4),0)</f>
        <v>0</v>
      </c>
      <c r="Y229" s="32">
        <f>IFERROR(IF(RIGHT(VLOOKUP($A229,csapatok!$A:$BL,Y$271,FALSE),5)="Csere",VLOOKUP(LEFT(VLOOKUP($A229,csapatok!$A:$BL,Y$271,FALSE),LEN(VLOOKUP($A229,csapatok!$A:$BL,Y$271,FALSE))-6),'csapat-ranglista'!$A:$CC,Y$272,FALSE)/8,VLOOKUP(VLOOKUP($A229,csapatok!$A:$BL,Y$271,FALSE),'csapat-ranglista'!$A:$CC,Y$272,FALSE)/4),0)</f>
        <v>0</v>
      </c>
      <c r="Z229" s="32">
        <f>IFERROR(IF(RIGHT(VLOOKUP($A229,csapatok!$A:$BL,Z$271,FALSE),5)="Csere",VLOOKUP(LEFT(VLOOKUP($A229,csapatok!$A:$BL,Z$271,FALSE),LEN(VLOOKUP($A229,csapatok!$A:$BL,Z$271,FALSE))-6),'csapat-ranglista'!$A:$CC,Z$272,FALSE)/8,VLOOKUP(VLOOKUP($A229,csapatok!$A:$BL,Z$271,FALSE),'csapat-ranglista'!$A:$CC,Z$272,FALSE)/4),0)</f>
        <v>0</v>
      </c>
      <c r="AA229" s="32">
        <f>IFERROR(IF(RIGHT(VLOOKUP($A229,csapatok!$A:$BL,AA$271,FALSE),5)="Csere",VLOOKUP(LEFT(VLOOKUP($A229,csapatok!$A:$BL,AA$271,FALSE),LEN(VLOOKUP($A229,csapatok!$A:$BL,AA$271,FALSE))-6),'csapat-ranglista'!$A:$CC,AA$272,FALSE)/8,VLOOKUP(VLOOKUP($A229,csapatok!$A:$BL,AA$271,FALSE),'csapat-ranglista'!$A:$CC,AA$272,FALSE)/4),0)</f>
        <v>0</v>
      </c>
      <c r="AB229" s="226">
        <f>IFERROR(IF(RIGHT(VLOOKUP($A229,csapatok!$A:$BL,AB$271,FALSE),5)="Csere",VLOOKUP(LEFT(VLOOKUP($A229,csapatok!$A:$BL,AB$271,FALSE),LEN(VLOOKUP($A229,csapatok!$A:$BL,AB$271,FALSE))-6),'csapat-ranglista'!$A:$CC,AB$272,FALSE)/8,VLOOKUP(VLOOKUP($A229,csapatok!$A:$BL,AB$271,FALSE),'csapat-ranglista'!$A:$CC,AB$272,FALSE)/4),0)</f>
        <v>0</v>
      </c>
      <c r="AC229" s="226">
        <f>IFERROR(IF(RIGHT(VLOOKUP($A229,csapatok!$A:$BL,AC$271,FALSE),5)="Csere",VLOOKUP(LEFT(VLOOKUP($A229,csapatok!$A:$BL,AC$271,FALSE),LEN(VLOOKUP($A229,csapatok!$A:$BL,AC$271,FALSE))-6),'csapat-ranglista'!$A:$CC,AC$272,FALSE)/8,VLOOKUP(VLOOKUP($A229,csapatok!$A:$BL,AC$271,FALSE),'csapat-ranglista'!$A:$CC,AC$272,FALSE)/4),0)</f>
        <v>0</v>
      </c>
      <c r="AD229" s="226">
        <f>IFERROR(IF(RIGHT(VLOOKUP($A229,csapatok!$A:$BL,AD$271,FALSE),5)="Csere",VLOOKUP(LEFT(VLOOKUP($A229,csapatok!$A:$BL,AD$271,FALSE),LEN(VLOOKUP($A229,csapatok!$A:$BL,AD$271,FALSE))-6),'csapat-ranglista'!$A:$CC,AD$272,FALSE)/8,VLOOKUP(VLOOKUP($A229,csapatok!$A:$BL,AD$271,FALSE),'csapat-ranglista'!$A:$CC,AD$272,FALSE)/4),0)</f>
        <v>0</v>
      </c>
      <c r="AE229" s="226">
        <f>IFERROR(IF(RIGHT(VLOOKUP($A229,csapatok!$A:$BL,AE$271,FALSE),5)="Csere",VLOOKUP(LEFT(VLOOKUP($A229,csapatok!$A:$BL,AE$271,FALSE),LEN(VLOOKUP($A229,csapatok!$A:$BL,AE$271,FALSE))-6),'csapat-ranglista'!$A:$CC,AE$272,FALSE)/8,VLOOKUP(VLOOKUP($A229,csapatok!$A:$BL,AE$271,FALSE),'csapat-ranglista'!$A:$CC,AE$272,FALSE)/4),0)</f>
        <v>0</v>
      </c>
      <c r="AF229" s="226">
        <f>IFERROR(IF(RIGHT(VLOOKUP($A229,csapatok!$A:$BL,AF$271,FALSE),5)="Csere",VLOOKUP(LEFT(VLOOKUP($A229,csapatok!$A:$BL,AF$271,FALSE),LEN(VLOOKUP($A229,csapatok!$A:$BL,AF$271,FALSE))-6),'csapat-ranglista'!$A:$CC,AF$272,FALSE)/8,VLOOKUP(VLOOKUP($A229,csapatok!$A:$BL,AF$271,FALSE),'csapat-ranglista'!$A:$CC,AF$272,FALSE)/4),0)</f>
        <v>0</v>
      </c>
      <c r="AG229" s="226">
        <f>IFERROR(IF(RIGHT(VLOOKUP($A229,csapatok!$A:$BL,AG$271,FALSE),5)="Csere",VLOOKUP(LEFT(VLOOKUP($A229,csapatok!$A:$BL,AG$271,FALSE),LEN(VLOOKUP($A229,csapatok!$A:$BL,AG$271,FALSE))-6),'csapat-ranglista'!$A:$CC,AG$272,FALSE)/8,VLOOKUP(VLOOKUP($A229,csapatok!$A:$BL,AG$271,FALSE),'csapat-ranglista'!$A:$CC,AG$272,FALSE)/4),0)</f>
        <v>0</v>
      </c>
      <c r="AH229" s="226">
        <f>IFERROR(IF(RIGHT(VLOOKUP($A229,csapatok!$A:$BL,AH$271,FALSE),5)="Csere",VLOOKUP(LEFT(VLOOKUP($A229,csapatok!$A:$BL,AH$271,FALSE),LEN(VLOOKUP($A229,csapatok!$A:$BL,AH$271,FALSE))-6),'csapat-ranglista'!$A:$CC,AH$272,FALSE)/8,VLOOKUP(VLOOKUP($A229,csapatok!$A:$BL,AH$271,FALSE),'csapat-ranglista'!$A:$CC,AH$272,FALSE)/4),0)</f>
        <v>0</v>
      </c>
      <c r="AI229" s="226">
        <f>IFERROR(IF(RIGHT(VLOOKUP($A229,csapatok!$A:$BL,AI$271,FALSE),5)="Csere",VLOOKUP(LEFT(VLOOKUP($A229,csapatok!$A:$BL,AI$271,FALSE),LEN(VLOOKUP($A229,csapatok!$A:$BL,AI$271,FALSE))-6),'csapat-ranglista'!$A:$CC,AI$272,FALSE)/8,VLOOKUP(VLOOKUP($A229,csapatok!$A:$BL,AI$271,FALSE),'csapat-ranglista'!$A:$CC,AI$272,FALSE)/4),0)</f>
        <v>0</v>
      </c>
      <c r="AJ229" s="226">
        <f>IFERROR(IF(RIGHT(VLOOKUP($A229,csapatok!$A:$BL,AJ$271,FALSE),5)="Csere",VLOOKUP(LEFT(VLOOKUP($A229,csapatok!$A:$BL,AJ$271,FALSE),LEN(VLOOKUP($A229,csapatok!$A:$BL,AJ$271,FALSE))-6),'csapat-ranglista'!$A:$CC,AJ$272,FALSE)/8,VLOOKUP(VLOOKUP($A229,csapatok!$A:$BL,AJ$271,FALSE),'csapat-ranglista'!$A:$CC,AJ$272,FALSE)/2),0)</f>
        <v>0</v>
      </c>
      <c r="AK229" s="226">
        <f>IFERROR(IF(RIGHT(VLOOKUP($A229,csapatok!$A:$CN,AK$271,FALSE),5)="Csere",VLOOKUP(LEFT(VLOOKUP($A229,csapatok!$A:$CN,AK$271,FALSE),LEN(VLOOKUP($A229,csapatok!$A:$CN,AK$271,FALSE))-6),'csapat-ranglista'!$A:$CC,AK$272,FALSE)/8,VLOOKUP(VLOOKUP($A229,csapatok!$A:$CN,AK$271,FALSE),'csapat-ranglista'!$A:$CC,AK$272,FALSE)/4),0)</f>
        <v>0</v>
      </c>
      <c r="AL229" s="226">
        <f>IFERROR(IF(RIGHT(VLOOKUP($A229,csapatok!$A:$CN,AL$271,FALSE),5)="Csere",VLOOKUP(LEFT(VLOOKUP($A229,csapatok!$A:$CN,AL$271,FALSE),LEN(VLOOKUP($A229,csapatok!$A:$CN,AL$271,FALSE))-6),'csapat-ranglista'!$A:$CC,AL$272,FALSE)/8,VLOOKUP(VLOOKUP($A229,csapatok!$A:$CN,AL$271,FALSE),'csapat-ranglista'!$A:$CC,AL$272,FALSE)/4),0)</f>
        <v>0</v>
      </c>
      <c r="AM229" s="226">
        <f>IFERROR(IF(RIGHT(VLOOKUP($A229,csapatok!$A:$CN,AM$271,FALSE),5)="Csere",VLOOKUP(LEFT(VLOOKUP($A229,csapatok!$A:$CN,AM$271,FALSE),LEN(VLOOKUP($A229,csapatok!$A:$CN,AM$271,FALSE))-6),'csapat-ranglista'!$A:$CC,AM$272,FALSE)/8,VLOOKUP(VLOOKUP($A229,csapatok!$A:$CN,AM$271,FALSE),'csapat-ranglista'!$A:$CC,AM$272,FALSE)/4),0)</f>
        <v>0</v>
      </c>
      <c r="AN229" s="226">
        <f>IFERROR(IF(RIGHT(VLOOKUP($A229,csapatok!$A:$CN,AN$271,FALSE),5)="Csere",VLOOKUP(LEFT(VLOOKUP($A229,csapatok!$A:$CN,AN$271,FALSE),LEN(VLOOKUP($A229,csapatok!$A:$CN,AN$271,FALSE))-6),'csapat-ranglista'!$A:$CC,AN$272,FALSE)/8,VLOOKUP(VLOOKUP($A229,csapatok!$A:$CN,AN$271,FALSE),'csapat-ranglista'!$A:$CC,AN$272,FALSE)/4),0)</f>
        <v>0</v>
      </c>
      <c r="AO229" s="226">
        <f>IFERROR(IF(RIGHT(VLOOKUP($A229,csapatok!$A:$CN,AO$271,FALSE),5)="Csere",VLOOKUP(LEFT(VLOOKUP($A229,csapatok!$A:$CN,AO$271,FALSE),LEN(VLOOKUP($A229,csapatok!$A:$CN,AO$271,FALSE))-6),'csapat-ranglista'!$A:$CC,AO$272,FALSE)/8,VLOOKUP(VLOOKUP($A229,csapatok!$A:$CN,AO$271,FALSE),'csapat-ranglista'!$A:$CC,AO$272,FALSE)/4),0)</f>
        <v>0</v>
      </c>
      <c r="AP229" s="226">
        <f>IFERROR(IF(RIGHT(VLOOKUP($A229,csapatok!$A:$CN,AP$271,FALSE),5)="Csere",VLOOKUP(LEFT(VLOOKUP($A229,csapatok!$A:$CN,AP$271,FALSE),LEN(VLOOKUP($A229,csapatok!$A:$CN,AP$271,FALSE))-6),'csapat-ranglista'!$A:$CC,AP$272,FALSE)/8,VLOOKUP(VLOOKUP($A229,csapatok!$A:$CN,AP$271,FALSE),'csapat-ranglista'!$A:$CC,AP$272,FALSE)/4),0)</f>
        <v>0</v>
      </c>
      <c r="AQ229" s="226">
        <f>IFERROR(IF(RIGHT(VLOOKUP($A229,csapatok!$A:$CN,AQ$271,FALSE),5)="Csere",VLOOKUP(LEFT(VLOOKUP($A229,csapatok!$A:$CN,AQ$271,FALSE),LEN(VLOOKUP($A229,csapatok!$A:$CN,AQ$271,FALSE))-6),'csapat-ranglista'!$A:$CC,AQ$272,FALSE)/8,VLOOKUP(VLOOKUP($A229,csapatok!$A:$CN,AQ$271,FALSE),'csapat-ranglista'!$A:$CC,AQ$272,FALSE)/4),0)</f>
        <v>0</v>
      </c>
      <c r="AR229" s="226">
        <f>IFERROR(IF(RIGHT(VLOOKUP($A229,csapatok!$A:$CN,AR$271,FALSE),5)="Csere",VLOOKUP(LEFT(VLOOKUP($A229,csapatok!$A:$CN,AR$271,FALSE),LEN(VLOOKUP($A229,csapatok!$A:$CN,AR$271,FALSE))-6),'csapat-ranglista'!$A:$CC,AR$272,FALSE)/8,VLOOKUP(VLOOKUP($A229,csapatok!$A:$CN,AR$271,FALSE),'csapat-ranglista'!$A:$CC,AR$272,FALSE)/4),0)</f>
        <v>0</v>
      </c>
      <c r="AS229" s="226">
        <f>IFERROR(IF(RIGHT(VLOOKUP($A229,csapatok!$A:$CN,AS$271,FALSE),5)="Csere",VLOOKUP(LEFT(VLOOKUP($A229,csapatok!$A:$CN,AS$271,FALSE),LEN(VLOOKUP($A229,csapatok!$A:$CN,AS$271,FALSE))-6),'csapat-ranglista'!$A:$CC,AS$272,FALSE)/8,VLOOKUP(VLOOKUP($A229,csapatok!$A:$CN,AS$271,FALSE),'csapat-ranglista'!$A:$CC,AS$272,FALSE)/4),0)</f>
        <v>0</v>
      </c>
      <c r="AT229" s="226">
        <f>IFERROR(IF(RIGHT(VLOOKUP($A229,csapatok!$A:$CN,AT$271,FALSE),5)="Csere",VLOOKUP(LEFT(VLOOKUP($A229,csapatok!$A:$CN,AT$271,FALSE),LEN(VLOOKUP($A229,csapatok!$A:$CN,AT$271,FALSE))-6),'csapat-ranglista'!$A:$CC,AT$272,FALSE)/8,VLOOKUP(VLOOKUP($A229,csapatok!$A:$CN,AT$271,FALSE),'csapat-ranglista'!$A:$CC,AT$272,FALSE)/4),0)</f>
        <v>0</v>
      </c>
      <c r="AU229" s="226">
        <f>IFERROR(IF(RIGHT(VLOOKUP($A229,csapatok!$A:$CN,AU$271,FALSE),5)="Csere",VLOOKUP(LEFT(VLOOKUP($A229,csapatok!$A:$CN,AU$271,FALSE),LEN(VLOOKUP($A229,csapatok!$A:$CN,AU$271,FALSE))-6),'csapat-ranglista'!$A:$CC,AU$272,FALSE)/8,VLOOKUP(VLOOKUP($A229,csapatok!$A:$CN,AU$271,FALSE),'csapat-ranglista'!$A:$CC,AU$272,FALSE)/4),0)</f>
        <v>0</v>
      </c>
      <c r="AV229" s="226">
        <f>IFERROR(IF(RIGHT(VLOOKUP($A229,csapatok!$A:$CN,AV$271,FALSE),5)="Csere",VLOOKUP(LEFT(VLOOKUP($A229,csapatok!$A:$CN,AV$271,FALSE),LEN(VLOOKUP($A229,csapatok!$A:$CN,AV$271,FALSE))-6),'csapat-ranglista'!$A:$CC,AV$272,FALSE)/8,VLOOKUP(VLOOKUP($A229,csapatok!$A:$CN,AV$271,FALSE),'csapat-ranglista'!$A:$CC,AV$272,FALSE)/4),0)</f>
        <v>0</v>
      </c>
      <c r="AW229" s="226">
        <f>IFERROR(IF(RIGHT(VLOOKUP($A229,csapatok!$A:$CN,AW$271,FALSE),5)="Csere",VLOOKUP(LEFT(VLOOKUP($A229,csapatok!$A:$CN,AW$271,FALSE),LEN(VLOOKUP($A229,csapatok!$A:$CN,AW$271,FALSE))-6),'csapat-ranglista'!$A:$CC,AW$272,FALSE)/8,VLOOKUP(VLOOKUP($A229,csapatok!$A:$CN,AW$271,FALSE),'csapat-ranglista'!$A:$CC,AW$272,FALSE)/4),0)</f>
        <v>3.1705020697134079</v>
      </c>
      <c r="AX229" s="226">
        <f>IFERROR(IF(RIGHT(VLOOKUP($A229,csapatok!$A:$CN,AX$271,FALSE),5)="Csere",VLOOKUP(LEFT(VLOOKUP($A229,csapatok!$A:$CN,AX$271,FALSE),LEN(VLOOKUP($A229,csapatok!$A:$CN,AX$271,FALSE))-6),'csapat-ranglista'!$A:$CC,AX$272,FALSE)/8,VLOOKUP(VLOOKUP($A229,csapatok!$A:$CN,AX$271,FALSE),'csapat-ranglista'!$A:$CC,AX$272,FALSE)/4),0)</f>
        <v>0</v>
      </c>
      <c r="AY229" s="226">
        <f>IFERROR(IF(RIGHT(VLOOKUP($A229,csapatok!$A:$GR,AY$271,FALSE),5)="Csere",VLOOKUP(LEFT(VLOOKUP($A229,csapatok!$A:$GR,AY$271,FALSE),LEN(VLOOKUP($A229,csapatok!$A:$GR,AY$271,FALSE))-6),'csapat-ranglista'!$A:$CC,AY$272,FALSE)/8,VLOOKUP(VLOOKUP($A229,csapatok!$A:$GR,AY$271,FALSE),'csapat-ranglista'!$A:$CC,AY$272,FALSE)/4),0)</f>
        <v>0</v>
      </c>
      <c r="AZ229" s="226">
        <f>IFERROR(IF(RIGHT(VLOOKUP($A229,csapatok!$A:$GR,AZ$271,FALSE),5)="Csere",VLOOKUP(LEFT(VLOOKUP($A229,csapatok!$A:$GR,AZ$271,FALSE),LEN(VLOOKUP($A229,csapatok!$A:$GR,AZ$271,FALSE))-6),'csapat-ranglista'!$A:$CC,AZ$272,FALSE)/8,VLOOKUP(VLOOKUP($A229,csapatok!$A:$GR,AZ$271,FALSE),'csapat-ranglista'!$A:$CC,AZ$272,FALSE)/4),0)</f>
        <v>0</v>
      </c>
      <c r="BA229" s="226">
        <f>IFERROR(IF(RIGHT(VLOOKUP($A229,csapatok!$A:$GR,BA$271,FALSE),5)="Csere",VLOOKUP(LEFT(VLOOKUP($A229,csapatok!$A:$GR,BA$271,FALSE),LEN(VLOOKUP($A229,csapatok!$A:$GR,BA$271,FALSE))-6),'csapat-ranglista'!$A:$CC,BA$272,FALSE)/8,VLOOKUP(VLOOKUP($A229,csapatok!$A:$GR,BA$271,FALSE),'csapat-ranglista'!$A:$CC,BA$272,FALSE)/4),0)</f>
        <v>0</v>
      </c>
      <c r="BB229" s="226">
        <f>IFERROR(IF(RIGHT(VLOOKUP($A229,csapatok!$A:$GR,BB$271,FALSE),5)="Csere",VLOOKUP(LEFT(VLOOKUP($A229,csapatok!$A:$GR,BB$271,FALSE),LEN(VLOOKUP($A229,csapatok!$A:$GR,BB$271,FALSE))-6),'csapat-ranglista'!$A:$CC,BB$272,FALSE)/8,VLOOKUP(VLOOKUP($A229,csapatok!$A:$GR,BB$271,FALSE),'csapat-ranglista'!$A:$CC,BB$272,FALSE)/4),0)</f>
        <v>0</v>
      </c>
      <c r="BC229" s="227">
        <f>versenyek!$ES$11*IFERROR(VLOOKUP(VLOOKUP($A229,versenyek!ER:ET,3,FALSE),szabalyok!$A$16:$B$23,2,FALSE)/4,0)</f>
        <v>0</v>
      </c>
      <c r="BD229" s="227">
        <f>versenyek!$EV$11*IFERROR(VLOOKUP(VLOOKUP($A229,versenyek!EU:EW,3,FALSE),szabalyok!$A$16:$B$23,2,FALSE)/4,0)</f>
        <v>0</v>
      </c>
      <c r="BE229" s="226">
        <f>IFERROR(IF(RIGHT(VLOOKUP($A229,csapatok!$A:$GR,BE$271,FALSE),5)="Csere",VLOOKUP(LEFT(VLOOKUP($A229,csapatok!$A:$GR,BE$271,FALSE),LEN(VLOOKUP($A229,csapatok!$A:$GR,BE$271,FALSE))-6),'csapat-ranglista'!$A:$CC,BE$272,FALSE)/8,VLOOKUP(VLOOKUP($A229,csapatok!$A:$GR,BE$271,FALSE),'csapat-ranglista'!$A:$CC,BE$272,FALSE)/4),0)</f>
        <v>0</v>
      </c>
      <c r="BF229" s="226">
        <f>IFERROR(IF(RIGHT(VLOOKUP($A229,csapatok!$A:$GR,BF$271,FALSE),5)="Csere",VLOOKUP(LEFT(VLOOKUP($A229,csapatok!$A:$GR,BF$271,FALSE),LEN(VLOOKUP($A229,csapatok!$A:$GR,BF$271,FALSE))-6),'csapat-ranglista'!$A:$CC,BF$272,FALSE)/8,VLOOKUP(VLOOKUP($A229,csapatok!$A:$GR,BF$271,FALSE),'csapat-ranglista'!$A:$CC,BF$272,FALSE)/4),0)</f>
        <v>0</v>
      </c>
      <c r="BG229" s="226">
        <f>IFERROR(IF(RIGHT(VLOOKUP($A229,csapatok!$A:$GR,BG$271,FALSE),5)="Csere",VLOOKUP(LEFT(VLOOKUP($A229,csapatok!$A:$GR,BG$271,FALSE),LEN(VLOOKUP($A229,csapatok!$A:$GR,BG$271,FALSE))-6),'csapat-ranglista'!$A:$CC,BG$272,FALSE)/8,VLOOKUP(VLOOKUP($A229,csapatok!$A:$GR,BG$271,FALSE),'csapat-ranglista'!$A:$CC,BG$272,FALSE)/4),0)</f>
        <v>0</v>
      </c>
      <c r="BH229" s="226">
        <f>IFERROR(IF(RIGHT(VLOOKUP($A229,csapatok!$A:$GR,BH$271,FALSE),5)="Csere",VLOOKUP(LEFT(VLOOKUP($A229,csapatok!$A:$GR,BH$271,FALSE),LEN(VLOOKUP($A229,csapatok!$A:$GR,BH$271,FALSE))-6),'csapat-ranglista'!$A:$CC,BH$272,FALSE)/8,VLOOKUP(VLOOKUP($A229,csapatok!$A:$GR,BH$271,FALSE),'csapat-ranglista'!$A:$CC,BH$272,FALSE)/4),0)</f>
        <v>0</v>
      </c>
      <c r="BI229" s="226">
        <f>IFERROR(IF(RIGHT(VLOOKUP($A229,csapatok!$A:$GR,BI$271,FALSE),5)="Csere",VLOOKUP(LEFT(VLOOKUP($A229,csapatok!$A:$GR,BI$271,FALSE),LEN(VLOOKUP($A229,csapatok!$A:$GR,BI$271,FALSE))-6),'csapat-ranglista'!$A:$CC,BI$272,FALSE)/8,VLOOKUP(VLOOKUP($A229,csapatok!$A:$GR,BI$271,FALSE),'csapat-ranglista'!$A:$CC,BI$272,FALSE)/4),0)</f>
        <v>0</v>
      </c>
      <c r="BJ229" s="226">
        <f>IFERROR(IF(RIGHT(VLOOKUP($A229,csapatok!$A:$GR,BJ$271,FALSE),5)="Csere",VLOOKUP(LEFT(VLOOKUP($A229,csapatok!$A:$GR,BJ$271,FALSE),LEN(VLOOKUP($A229,csapatok!$A:$GR,BJ$271,FALSE))-6),'csapat-ranglista'!$A:$CC,BJ$272,FALSE)/8,VLOOKUP(VLOOKUP($A229,csapatok!$A:$GR,BJ$271,FALSE),'csapat-ranglista'!$A:$CC,BJ$272,FALSE)/4),0)</f>
        <v>0</v>
      </c>
      <c r="BK229" s="226">
        <f>IFERROR(IF(RIGHT(VLOOKUP($A229,csapatok!$A:$GR,BK$271,FALSE),5)="Csere",VLOOKUP(LEFT(VLOOKUP($A229,csapatok!$A:$GR,BK$271,FALSE),LEN(VLOOKUP($A229,csapatok!$A:$GR,BK$271,FALSE))-6),'csapat-ranglista'!$A:$CC,BK$272,FALSE)/8,VLOOKUP(VLOOKUP($A229,csapatok!$A:$GR,BK$271,FALSE),'csapat-ranglista'!$A:$CC,BK$272,FALSE)/4),0)</f>
        <v>0</v>
      </c>
      <c r="BL229" s="226">
        <f>IFERROR(IF(RIGHT(VLOOKUP($A229,csapatok!$A:$GR,BL$271,FALSE),5)="Csere",VLOOKUP(LEFT(VLOOKUP($A229,csapatok!$A:$GR,BL$271,FALSE),LEN(VLOOKUP($A229,csapatok!$A:$GR,BL$271,FALSE))-6),'csapat-ranglista'!$A:$CC,BL$272,FALSE)/8,VLOOKUP(VLOOKUP($A229,csapatok!$A:$GR,BL$271,FALSE),'csapat-ranglista'!$A:$CC,BL$272,FALSE)/4),0)</f>
        <v>0</v>
      </c>
      <c r="BM229" s="226">
        <f>IFERROR(IF(RIGHT(VLOOKUP($A229,csapatok!$A:$GR,BM$271,FALSE),5)="Csere",VLOOKUP(LEFT(VLOOKUP($A229,csapatok!$A:$GR,BM$271,FALSE),LEN(VLOOKUP($A229,csapatok!$A:$GR,BM$271,FALSE))-6),'csapat-ranglista'!$A:$CC,BM$272,FALSE)/8,VLOOKUP(VLOOKUP($A229,csapatok!$A:$GR,BM$271,FALSE),'csapat-ranglista'!$A:$CC,BM$272,FALSE)/4),0)</f>
        <v>0</v>
      </c>
      <c r="BN229" s="226">
        <f>IFERROR(IF(RIGHT(VLOOKUP($A229,csapatok!$A:$GR,BN$271,FALSE),5)="Csere",VLOOKUP(LEFT(VLOOKUP($A229,csapatok!$A:$GR,BN$271,FALSE),LEN(VLOOKUP($A229,csapatok!$A:$GR,BN$271,FALSE))-6),'csapat-ranglista'!$A:$CC,BN$272,FALSE)/8,VLOOKUP(VLOOKUP($A229,csapatok!$A:$GR,BN$271,FALSE),'csapat-ranglista'!$A:$CC,BN$272,FALSE)/4),0)</f>
        <v>0</v>
      </c>
      <c r="BO229" s="226">
        <f>IFERROR(IF(RIGHT(VLOOKUP($A229,csapatok!$A:$GR,BO$271,FALSE),5)="Csere",VLOOKUP(LEFT(VLOOKUP($A229,csapatok!$A:$GR,BO$271,FALSE),LEN(VLOOKUP($A229,csapatok!$A:$GR,BO$271,FALSE))-6),'csapat-ranglista'!$A:$CC,BO$272,FALSE)/8,VLOOKUP(VLOOKUP($A229,csapatok!$A:$GR,BO$271,FALSE),'csapat-ranglista'!$A:$CC,BO$272,FALSE)/4),0)</f>
        <v>0</v>
      </c>
      <c r="BP229" s="226">
        <f>IFERROR(IF(RIGHT(VLOOKUP($A229,csapatok!$A:$GR,BP$271,FALSE),5)="Csere",VLOOKUP(LEFT(VLOOKUP($A229,csapatok!$A:$GR,BP$271,FALSE),LEN(VLOOKUP($A229,csapatok!$A:$GR,BP$271,FALSE))-6),'csapat-ranglista'!$A:$CC,BP$272,FALSE)/8,VLOOKUP(VLOOKUP($A229,csapatok!$A:$GR,BP$271,FALSE),'csapat-ranglista'!$A:$CC,BP$272,FALSE)/4),0)</f>
        <v>0</v>
      </c>
      <c r="BQ229" s="226">
        <f>IFERROR(IF(RIGHT(VLOOKUP($A229,csapatok!$A:$GR,BQ$271,FALSE),5)="Csere",VLOOKUP(LEFT(VLOOKUP($A229,csapatok!$A:$GR,BQ$271,FALSE),LEN(VLOOKUP($A229,csapatok!$A:$GR,BQ$271,FALSE))-6),'csapat-ranglista'!$A:$CC,BQ$272,FALSE)/8,VLOOKUP(VLOOKUP($A229,csapatok!$A:$GR,BQ$271,FALSE),'csapat-ranglista'!$A:$CC,BQ$272,FALSE)/4),0)</f>
        <v>0</v>
      </c>
      <c r="BR229" s="226">
        <f>IFERROR(IF(RIGHT(VLOOKUP($A229,csapatok!$A:$GR,BR$271,FALSE),5)="Csere",VLOOKUP(LEFT(VLOOKUP($A229,csapatok!$A:$GR,BR$271,FALSE),LEN(VLOOKUP($A229,csapatok!$A:$GR,BR$271,FALSE))-6),'csapat-ranglista'!$A:$CC,BR$272,FALSE)/8,VLOOKUP(VLOOKUP($A229,csapatok!$A:$GR,BR$271,FALSE),'csapat-ranglista'!$A:$CC,BR$272,FALSE)/4),0)</f>
        <v>0</v>
      </c>
      <c r="BS229" s="226">
        <f>IFERROR(IF(RIGHT(VLOOKUP($A229,csapatok!$A:$GR,BS$271,FALSE),5)="Csere",VLOOKUP(LEFT(VLOOKUP($A229,csapatok!$A:$GR,BS$271,FALSE),LEN(VLOOKUP($A229,csapatok!$A:$GR,BS$271,FALSE))-6),'csapat-ranglista'!$A:$CC,BS$272,FALSE)/8,VLOOKUP(VLOOKUP($A229,csapatok!$A:$GR,BS$271,FALSE),'csapat-ranglista'!$A:$CC,BS$272,FALSE)/4),0)</f>
        <v>0</v>
      </c>
      <c r="BT229" s="226">
        <f>IFERROR(IF(RIGHT(VLOOKUP($A229,csapatok!$A:$GR,BT$271,FALSE),5)="Csere",VLOOKUP(LEFT(VLOOKUP($A229,csapatok!$A:$GR,BT$271,FALSE),LEN(VLOOKUP($A229,csapatok!$A:$GR,BT$271,FALSE))-6),'csapat-ranglista'!$A:$CC,BT$272,FALSE)/8,VLOOKUP(VLOOKUP($A229,csapatok!$A:$GR,BT$271,FALSE),'csapat-ranglista'!$A:$CC,BT$272,FALSE)/4),0)</f>
        <v>0</v>
      </c>
      <c r="BU229" s="226">
        <f>IFERROR(IF(RIGHT(VLOOKUP($A229,csapatok!$A:$GR,BU$271,FALSE),5)="Csere",VLOOKUP(LEFT(VLOOKUP($A229,csapatok!$A:$GR,BU$271,FALSE),LEN(VLOOKUP($A229,csapatok!$A:$GR,BU$271,FALSE))-6),'csapat-ranglista'!$A:$CC,BU$272,FALSE)/8,VLOOKUP(VLOOKUP($A229,csapatok!$A:$GR,BU$271,FALSE),'csapat-ranglista'!$A:$CC,BU$272,FALSE)/4),0)</f>
        <v>0</v>
      </c>
      <c r="BV229" s="226">
        <f>IFERROR(IF(RIGHT(VLOOKUP($A229,csapatok!$A:$GR,BV$271,FALSE),5)="Csere",VLOOKUP(LEFT(VLOOKUP($A229,csapatok!$A:$GR,BV$271,FALSE),LEN(VLOOKUP($A229,csapatok!$A:$GR,BV$271,FALSE))-6),'csapat-ranglista'!$A:$CC,BV$272,FALSE)/8,VLOOKUP(VLOOKUP($A229,csapatok!$A:$GR,BV$271,FALSE),'csapat-ranglista'!$A:$CC,BV$272,FALSE)/4),0)</f>
        <v>0</v>
      </c>
      <c r="BW229" s="226">
        <f>IFERROR(IF(RIGHT(VLOOKUP($A229,csapatok!$A:$GR,BW$271,FALSE),5)="Csere",VLOOKUP(LEFT(VLOOKUP($A229,csapatok!$A:$GR,BW$271,FALSE),LEN(VLOOKUP($A229,csapatok!$A:$GR,BW$271,FALSE))-6),'csapat-ranglista'!$A:$CC,BW$272,FALSE)/8,VLOOKUP(VLOOKUP($A229,csapatok!$A:$GR,BW$271,FALSE),'csapat-ranglista'!$A:$CC,BW$272,FALSE)/4),0)</f>
        <v>0</v>
      </c>
      <c r="BX229" s="226">
        <f>IFERROR(IF(RIGHT(VLOOKUP($A229,csapatok!$A:$GR,BX$271,FALSE),5)="Csere",VLOOKUP(LEFT(VLOOKUP($A229,csapatok!$A:$GR,BX$271,FALSE),LEN(VLOOKUP($A229,csapatok!$A:$GR,BX$271,FALSE))-6),'csapat-ranglista'!$A:$CC,BX$272,FALSE)/8,VLOOKUP(VLOOKUP($A229,csapatok!$A:$GR,BX$271,FALSE),'csapat-ranglista'!$A:$CC,BX$272,FALSE)/4),0)</f>
        <v>0</v>
      </c>
      <c r="BY229" s="226">
        <f>IFERROR(IF(RIGHT(VLOOKUP($A229,csapatok!$A:$GR,BY$271,FALSE),5)="Csere",VLOOKUP(LEFT(VLOOKUP($A229,csapatok!$A:$GR,BY$271,FALSE),LEN(VLOOKUP($A229,csapatok!$A:$GR,BY$271,FALSE))-6),'csapat-ranglista'!$A:$CC,BY$272,FALSE)/8,VLOOKUP(VLOOKUP($A229,csapatok!$A:$GR,BY$271,FALSE),'csapat-ranglista'!$A:$CC,BY$272,FALSE)/4),0)</f>
        <v>0</v>
      </c>
      <c r="BZ229" s="226">
        <f>IFERROR(IF(RIGHT(VLOOKUP($A229,csapatok!$A:$GR,BZ$271,FALSE),5)="Csere",VLOOKUP(LEFT(VLOOKUP($A229,csapatok!$A:$GR,BZ$271,FALSE),LEN(VLOOKUP($A229,csapatok!$A:$GR,BZ$271,FALSE))-6),'csapat-ranglista'!$A:$CC,BZ$272,FALSE)/8,VLOOKUP(VLOOKUP($A229,csapatok!$A:$GR,BZ$271,FALSE),'csapat-ranglista'!$A:$CC,BZ$272,FALSE)/4),0)</f>
        <v>0</v>
      </c>
      <c r="CA229" s="226">
        <f>IFERROR(IF(RIGHT(VLOOKUP($A229,csapatok!$A:$GR,CA$271,FALSE),5)="Csere",VLOOKUP(LEFT(VLOOKUP($A229,csapatok!$A:$GR,CA$271,FALSE),LEN(VLOOKUP($A229,csapatok!$A:$GR,CA$271,FALSE))-6),'csapat-ranglista'!$A:$CC,CA$272,FALSE)/8,VLOOKUP(VLOOKUP($A229,csapatok!$A:$GR,CA$271,FALSE),'csapat-ranglista'!$A:$CC,CA$272,FALSE)/4),0)</f>
        <v>0</v>
      </c>
      <c r="CB229" s="226">
        <f>IFERROR(IF(RIGHT(VLOOKUP($A229,csapatok!$A:$GR,CB$271,FALSE),5)="Csere",VLOOKUP(LEFT(VLOOKUP($A229,csapatok!$A:$GR,CB$271,FALSE),LEN(VLOOKUP($A229,csapatok!$A:$GR,CB$271,FALSE))-6),'csapat-ranglista'!$A:$CC,CB$272,FALSE)/8,VLOOKUP(VLOOKUP($A229,csapatok!$A:$GR,CB$271,FALSE),'csapat-ranglista'!$A:$CC,CB$272,FALSE)/4),0)</f>
        <v>0</v>
      </c>
      <c r="CC229" s="226">
        <f>IFERROR(IF(RIGHT(VLOOKUP($A229,csapatok!$A:$GR,CC$271,FALSE),5)="Csere",VLOOKUP(LEFT(VLOOKUP($A229,csapatok!$A:$GR,CC$271,FALSE),LEN(VLOOKUP($A229,csapatok!$A:$GR,CC$271,FALSE))-6),'csapat-ranglista'!$A:$CC,CC$272,FALSE)/8,VLOOKUP(VLOOKUP($A229,csapatok!$A:$GR,CC$271,FALSE),'csapat-ranglista'!$A:$CC,CC$272,FALSE)/4),0)</f>
        <v>0</v>
      </c>
      <c r="CD229" s="226">
        <f>IFERROR(IF(RIGHT(VLOOKUP($A229,csapatok!$A:$GR,CD$271,FALSE),5)="Csere",VLOOKUP(LEFT(VLOOKUP($A229,csapatok!$A:$GR,CD$271,FALSE),LEN(VLOOKUP($A229,csapatok!$A:$GR,CD$271,FALSE))-6),'csapat-ranglista'!$A:$CC,CD$272,FALSE)/8,VLOOKUP(VLOOKUP($A229,csapatok!$A:$GR,CD$271,FALSE),'csapat-ranglista'!$A:$CC,CD$272,FALSE)/4),0)</f>
        <v>0</v>
      </c>
      <c r="CE229" s="226">
        <f>IFERROR(IF(RIGHT(VLOOKUP($A229,csapatok!$A:$GR,CE$271,FALSE),5)="Csere",VLOOKUP(LEFT(VLOOKUP($A229,csapatok!$A:$GR,CE$271,FALSE),LEN(VLOOKUP($A229,csapatok!$A:$GR,CE$271,FALSE))-6),'csapat-ranglista'!$A:$CC,CE$272,FALSE)/8,VLOOKUP(VLOOKUP($A229,csapatok!$A:$GR,CE$271,FALSE),'csapat-ranglista'!$A:$CC,CE$272,FALSE)/4),0)</f>
        <v>0</v>
      </c>
      <c r="CF229" s="226">
        <f>IFERROR(IF(RIGHT(VLOOKUP($A229,csapatok!$A:$GR,CF$271,FALSE),5)="Csere",VLOOKUP(LEFT(VLOOKUP($A229,csapatok!$A:$GR,CF$271,FALSE),LEN(VLOOKUP($A229,csapatok!$A:$GR,CF$271,FALSE))-6),'csapat-ranglista'!$A:$CC,CF$272,FALSE)/8,VLOOKUP(VLOOKUP($A229,csapatok!$A:$GR,CF$271,FALSE),'csapat-ranglista'!$A:$CC,CF$272,FALSE)/4),0)</f>
        <v>0</v>
      </c>
      <c r="CG229" s="226">
        <f>IFERROR(IF(RIGHT(VLOOKUP($A229,csapatok!$A:$GR,CG$271,FALSE),5)="Csere",VLOOKUP(LEFT(VLOOKUP($A229,csapatok!$A:$GR,CG$271,FALSE),LEN(VLOOKUP($A229,csapatok!$A:$GR,CG$271,FALSE))-6),'csapat-ranglista'!$A:$CC,CG$272,FALSE)/8,VLOOKUP(VLOOKUP($A229,csapatok!$A:$GR,CG$271,FALSE),'csapat-ranglista'!$A:$CC,CG$272,FALSE)/4),0)</f>
        <v>0</v>
      </c>
      <c r="CH229" s="226">
        <f>IFERROR(IF(RIGHT(VLOOKUP($A229,csapatok!$A:$GR,CH$271,FALSE),5)="Csere",VLOOKUP(LEFT(VLOOKUP($A229,csapatok!$A:$GR,CH$271,FALSE),LEN(VLOOKUP($A229,csapatok!$A:$GR,CH$271,FALSE))-6),'csapat-ranglista'!$A:$CC,CH$272,FALSE)/8,VLOOKUP(VLOOKUP($A229,csapatok!$A:$GR,CH$271,FALSE),'csapat-ranglista'!$A:$CC,CH$272,FALSE)/4),0)</f>
        <v>0</v>
      </c>
      <c r="CI229" s="226">
        <f>IFERROR(IF(RIGHT(VLOOKUP($A229,csapatok!$A:$GR,CI$271,FALSE),5)="Csere",VLOOKUP(LEFT(VLOOKUP($A229,csapatok!$A:$GR,CI$271,FALSE),LEN(VLOOKUP($A229,csapatok!$A:$GR,CI$271,FALSE))-6),'csapat-ranglista'!$A:$CC,CI$272,FALSE)/8,VLOOKUP(VLOOKUP($A229,csapatok!$A:$GR,CI$271,FALSE),'csapat-ranglista'!$A:$CC,CI$272,FALSE)/4),0)</f>
        <v>0</v>
      </c>
      <c r="CJ229" s="227">
        <f>versenyek!$IQ$11*IFERROR(VLOOKUP(VLOOKUP($A229,versenyek!IP:IR,3,FALSE),szabalyok!$A$16:$B$23,2,FALSE)/4,0)</f>
        <v>0</v>
      </c>
      <c r="CK229" s="227">
        <f>versenyek!$IT$11*IFERROR(VLOOKUP(VLOOKUP($A229,versenyek!IS:IU,3,FALSE),szabalyok!$A$16:$B$23,2,FALSE)/4,0)</f>
        <v>0</v>
      </c>
      <c r="CL229" s="226"/>
      <c r="CM229" s="250">
        <f t="shared" si="9"/>
        <v>0</v>
      </c>
    </row>
    <row r="230" spans="1:91">
      <c r="A230" s="204" t="s">
        <v>318</v>
      </c>
      <c r="B230" s="132">
        <v>33603</v>
      </c>
      <c r="C230" s="133" t="str">
        <f t="shared" si="11"/>
        <v>ifi</v>
      </c>
      <c r="D230" s="32" t="s">
        <v>101</v>
      </c>
      <c r="E230" s="47">
        <v>0</v>
      </c>
      <c r="F230" s="32">
        <v>0</v>
      </c>
      <c r="G230" s="32">
        <v>0</v>
      </c>
      <c r="H230" s="32">
        <v>0</v>
      </c>
      <c r="I230" s="32">
        <v>0</v>
      </c>
      <c r="J230" s="32">
        <v>0</v>
      </c>
      <c r="K230" s="32">
        <v>0</v>
      </c>
      <c r="L230" s="32">
        <v>0</v>
      </c>
      <c r="M230" s="32">
        <v>0</v>
      </c>
      <c r="N230" s="32">
        <v>0</v>
      </c>
      <c r="O230" s="32">
        <v>0</v>
      </c>
      <c r="P230" s="32">
        <v>0</v>
      </c>
      <c r="Q230" s="32">
        <v>0</v>
      </c>
      <c r="R230" s="32">
        <v>0.81982589551570295</v>
      </c>
      <c r="S230" s="32">
        <v>0</v>
      </c>
      <c r="T230" s="32">
        <v>0</v>
      </c>
      <c r="U230" s="32">
        <v>0</v>
      </c>
      <c r="V230" s="32">
        <v>0</v>
      </c>
      <c r="W230" s="32">
        <v>0</v>
      </c>
      <c r="X230" s="32">
        <f>IFERROR(IF(RIGHT(VLOOKUP($A230,csapatok!$A:$BL,X$271,FALSE),5)="Csere",VLOOKUP(LEFT(VLOOKUP($A230,csapatok!$A:$BL,X$271,FALSE),LEN(VLOOKUP($A230,csapatok!$A:$BL,X$271,FALSE))-6),'csapat-ranglista'!$A:$CC,X$272,FALSE)/8,VLOOKUP(VLOOKUP($A230,csapatok!$A:$BL,X$271,FALSE),'csapat-ranglista'!$A:$CC,X$272,FALSE)/4),0)</f>
        <v>0</v>
      </c>
      <c r="Y230" s="32">
        <f>IFERROR(IF(RIGHT(VLOOKUP($A230,csapatok!$A:$BL,Y$271,FALSE),5)="Csere",VLOOKUP(LEFT(VLOOKUP($A230,csapatok!$A:$BL,Y$271,FALSE),LEN(VLOOKUP($A230,csapatok!$A:$BL,Y$271,FALSE))-6),'csapat-ranglista'!$A:$CC,Y$272,FALSE)/8,VLOOKUP(VLOOKUP($A230,csapatok!$A:$BL,Y$271,FALSE),'csapat-ranglista'!$A:$CC,Y$272,FALSE)/4),0)</f>
        <v>0</v>
      </c>
      <c r="Z230" s="32">
        <f>IFERROR(IF(RIGHT(VLOOKUP($A230,csapatok!$A:$BL,Z$271,FALSE),5)="Csere",VLOOKUP(LEFT(VLOOKUP($A230,csapatok!$A:$BL,Z$271,FALSE),LEN(VLOOKUP($A230,csapatok!$A:$BL,Z$271,FALSE))-6),'csapat-ranglista'!$A:$CC,Z$272,FALSE)/8,VLOOKUP(VLOOKUP($A230,csapatok!$A:$BL,Z$271,FALSE),'csapat-ranglista'!$A:$CC,Z$272,FALSE)/4),0)</f>
        <v>0</v>
      </c>
      <c r="AA230" s="32">
        <f>IFERROR(IF(RIGHT(VLOOKUP($A230,csapatok!$A:$BL,AA$271,FALSE),5)="Csere",VLOOKUP(LEFT(VLOOKUP($A230,csapatok!$A:$BL,AA$271,FALSE),LEN(VLOOKUP($A230,csapatok!$A:$BL,AA$271,FALSE))-6),'csapat-ranglista'!$A:$CC,AA$272,FALSE)/8,VLOOKUP(VLOOKUP($A230,csapatok!$A:$BL,AA$271,FALSE),'csapat-ranglista'!$A:$CC,AA$272,FALSE)/4),0)</f>
        <v>0</v>
      </c>
      <c r="AB230" s="226">
        <f>IFERROR(IF(RIGHT(VLOOKUP($A230,csapatok!$A:$BL,AB$271,FALSE),5)="Csere",VLOOKUP(LEFT(VLOOKUP($A230,csapatok!$A:$BL,AB$271,FALSE),LEN(VLOOKUP($A230,csapatok!$A:$BL,AB$271,FALSE))-6),'csapat-ranglista'!$A:$CC,AB$272,FALSE)/8,VLOOKUP(VLOOKUP($A230,csapatok!$A:$BL,AB$271,FALSE),'csapat-ranglista'!$A:$CC,AB$272,FALSE)/4),0)</f>
        <v>0</v>
      </c>
      <c r="AC230" s="226">
        <f>IFERROR(IF(RIGHT(VLOOKUP($A230,csapatok!$A:$BL,AC$271,FALSE),5)="Csere",VLOOKUP(LEFT(VLOOKUP($A230,csapatok!$A:$BL,AC$271,FALSE),LEN(VLOOKUP($A230,csapatok!$A:$BL,AC$271,FALSE))-6),'csapat-ranglista'!$A:$CC,AC$272,FALSE)/8,VLOOKUP(VLOOKUP($A230,csapatok!$A:$BL,AC$271,FALSE),'csapat-ranglista'!$A:$CC,AC$272,FALSE)/4),0)</f>
        <v>0</v>
      </c>
      <c r="AD230" s="226">
        <f>IFERROR(IF(RIGHT(VLOOKUP($A230,csapatok!$A:$BL,AD$271,FALSE),5)="Csere",VLOOKUP(LEFT(VLOOKUP($A230,csapatok!$A:$BL,AD$271,FALSE),LEN(VLOOKUP($A230,csapatok!$A:$BL,AD$271,FALSE))-6),'csapat-ranglista'!$A:$CC,AD$272,FALSE)/8,VLOOKUP(VLOOKUP($A230,csapatok!$A:$BL,AD$271,FALSE),'csapat-ranglista'!$A:$CC,AD$272,FALSE)/4),0)</f>
        <v>0</v>
      </c>
      <c r="AE230" s="226">
        <f>IFERROR(IF(RIGHT(VLOOKUP($A230,csapatok!$A:$BL,AE$271,FALSE),5)="Csere",VLOOKUP(LEFT(VLOOKUP($A230,csapatok!$A:$BL,AE$271,FALSE),LEN(VLOOKUP($A230,csapatok!$A:$BL,AE$271,FALSE))-6),'csapat-ranglista'!$A:$CC,AE$272,FALSE)/8,VLOOKUP(VLOOKUP($A230,csapatok!$A:$BL,AE$271,FALSE),'csapat-ranglista'!$A:$CC,AE$272,FALSE)/4),0)</f>
        <v>0</v>
      </c>
      <c r="AF230" s="226">
        <f>IFERROR(IF(RIGHT(VLOOKUP($A230,csapatok!$A:$BL,AF$271,FALSE),5)="Csere",VLOOKUP(LEFT(VLOOKUP($A230,csapatok!$A:$BL,AF$271,FALSE),LEN(VLOOKUP($A230,csapatok!$A:$BL,AF$271,FALSE))-6),'csapat-ranglista'!$A:$CC,AF$272,FALSE)/8,VLOOKUP(VLOOKUP($A230,csapatok!$A:$BL,AF$271,FALSE),'csapat-ranglista'!$A:$CC,AF$272,FALSE)/4),0)</f>
        <v>0</v>
      </c>
      <c r="AG230" s="226">
        <f>IFERROR(IF(RIGHT(VLOOKUP($A230,csapatok!$A:$BL,AG$271,FALSE),5)="Csere",VLOOKUP(LEFT(VLOOKUP($A230,csapatok!$A:$BL,AG$271,FALSE),LEN(VLOOKUP($A230,csapatok!$A:$BL,AG$271,FALSE))-6),'csapat-ranglista'!$A:$CC,AG$272,FALSE)/8,VLOOKUP(VLOOKUP($A230,csapatok!$A:$BL,AG$271,FALSE),'csapat-ranglista'!$A:$CC,AG$272,FALSE)/4),0)</f>
        <v>0</v>
      </c>
      <c r="AH230" s="226">
        <f>IFERROR(IF(RIGHT(VLOOKUP($A230,csapatok!$A:$BL,AH$271,FALSE),5)="Csere",VLOOKUP(LEFT(VLOOKUP($A230,csapatok!$A:$BL,AH$271,FALSE),LEN(VLOOKUP($A230,csapatok!$A:$BL,AH$271,FALSE))-6),'csapat-ranglista'!$A:$CC,AH$272,FALSE)/8,VLOOKUP(VLOOKUP($A230,csapatok!$A:$BL,AH$271,FALSE),'csapat-ranglista'!$A:$CC,AH$272,FALSE)/4),0)</f>
        <v>0</v>
      </c>
      <c r="AI230" s="226">
        <f>IFERROR(IF(RIGHT(VLOOKUP($A230,csapatok!$A:$BL,AI$271,FALSE),5)="Csere",VLOOKUP(LEFT(VLOOKUP($A230,csapatok!$A:$BL,AI$271,FALSE),LEN(VLOOKUP($A230,csapatok!$A:$BL,AI$271,FALSE))-6),'csapat-ranglista'!$A:$CC,AI$272,FALSE)/8,VLOOKUP(VLOOKUP($A230,csapatok!$A:$BL,AI$271,FALSE),'csapat-ranglista'!$A:$CC,AI$272,FALSE)/4),0)</f>
        <v>0</v>
      </c>
      <c r="AJ230" s="226">
        <f>IFERROR(IF(RIGHT(VLOOKUP($A230,csapatok!$A:$BL,AJ$271,FALSE),5)="Csere",VLOOKUP(LEFT(VLOOKUP($A230,csapatok!$A:$BL,AJ$271,FALSE),LEN(VLOOKUP($A230,csapatok!$A:$BL,AJ$271,FALSE))-6),'csapat-ranglista'!$A:$CC,AJ$272,FALSE)/8,VLOOKUP(VLOOKUP($A230,csapatok!$A:$BL,AJ$271,FALSE),'csapat-ranglista'!$A:$CC,AJ$272,FALSE)/2),0)</f>
        <v>0</v>
      </c>
      <c r="AK230" s="226">
        <f>IFERROR(IF(RIGHT(VLOOKUP($A230,csapatok!$A:$CN,AK$271,FALSE),5)="Csere",VLOOKUP(LEFT(VLOOKUP($A230,csapatok!$A:$CN,AK$271,FALSE),LEN(VLOOKUP($A230,csapatok!$A:$CN,AK$271,FALSE))-6),'csapat-ranglista'!$A:$CC,AK$272,FALSE)/8,VLOOKUP(VLOOKUP($A230,csapatok!$A:$CN,AK$271,FALSE),'csapat-ranglista'!$A:$CC,AK$272,FALSE)/4),0)</f>
        <v>0</v>
      </c>
      <c r="AL230" s="226">
        <f>IFERROR(IF(RIGHT(VLOOKUP($A230,csapatok!$A:$CN,AL$271,FALSE),5)="Csere",VLOOKUP(LEFT(VLOOKUP($A230,csapatok!$A:$CN,AL$271,FALSE),LEN(VLOOKUP($A230,csapatok!$A:$CN,AL$271,FALSE))-6),'csapat-ranglista'!$A:$CC,AL$272,FALSE)/8,VLOOKUP(VLOOKUP($A230,csapatok!$A:$CN,AL$271,FALSE),'csapat-ranglista'!$A:$CC,AL$272,FALSE)/4),0)</f>
        <v>0</v>
      </c>
      <c r="AM230" s="226">
        <f>IFERROR(IF(RIGHT(VLOOKUP($A230,csapatok!$A:$CN,AM$271,FALSE),5)="Csere",VLOOKUP(LEFT(VLOOKUP($A230,csapatok!$A:$CN,AM$271,FALSE),LEN(VLOOKUP($A230,csapatok!$A:$CN,AM$271,FALSE))-6),'csapat-ranglista'!$A:$CC,AM$272,FALSE)/8,VLOOKUP(VLOOKUP($A230,csapatok!$A:$CN,AM$271,FALSE),'csapat-ranglista'!$A:$CC,AM$272,FALSE)/4),0)</f>
        <v>0</v>
      </c>
      <c r="AN230" s="226">
        <f>IFERROR(IF(RIGHT(VLOOKUP($A230,csapatok!$A:$CN,AN$271,FALSE),5)="Csere",VLOOKUP(LEFT(VLOOKUP($A230,csapatok!$A:$CN,AN$271,FALSE),LEN(VLOOKUP($A230,csapatok!$A:$CN,AN$271,FALSE))-6),'csapat-ranglista'!$A:$CC,AN$272,FALSE)/8,VLOOKUP(VLOOKUP($A230,csapatok!$A:$CN,AN$271,FALSE),'csapat-ranglista'!$A:$CC,AN$272,FALSE)/4),0)</f>
        <v>0</v>
      </c>
      <c r="AO230" s="226">
        <f>IFERROR(IF(RIGHT(VLOOKUP($A230,csapatok!$A:$CN,AO$271,FALSE),5)="Csere",VLOOKUP(LEFT(VLOOKUP($A230,csapatok!$A:$CN,AO$271,FALSE),LEN(VLOOKUP($A230,csapatok!$A:$CN,AO$271,FALSE))-6),'csapat-ranglista'!$A:$CC,AO$272,FALSE)/8,VLOOKUP(VLOOKUP($A230,csapatok!$A:$CN,AO$271,FALSE),'csapat-ranglista'!$A:$CC,AO$272,FALSE)/4),0)</f>
        <v>0</v>
      </c>
      <c r="AP230" s="226">
        <f>IFERROR(IF(RIGHT(VLOOKUP($A230,csapatok!$A:$CN,AP$271,FALSE),5)="Csere",VLOOKUP(LEFT(VLOOKUP($A230,csapatok!$A:$CN,AP$271,FALSE),LEN(VLOOKUP($A230,csapatok!$A:$CN,AP$271,FALSE))-6),'csapat-ranglista'!$A:$CC,AP$272,FALSE)/8,VLOOKUP(VLOOKUP($A230,csapatok!$A:$CN,AP$271,FALSE),'csapat-ranglista'!$A:$CC,AP$272,FALSE)/4),0)</f>
        <v>0</v>
      </c>
      <c r="AQ230" s="226">
        <f>IFERROR(IF(RIGHT(VLOOKUP($A230,csapatok!$A:$CN,AQ$271,FALSE),5)="Csere",VLOOKUP(LEFT(VLOOKUP($A230,csapatok!$A:$CN,AQ$271,FALSE),LEN(VLOOKUP($A230,csapatok!$A:$CN,AQ$271,FALSE))-6),'csapat-ranglista'!$A:$CC,AQ$272,FALSE)/8,VLOOKUP(VLOOKUP($A230,csapatok!$A:$CN,AQ$271,FALSE),'csapat-ranglista'!$A:$CC,AQ$272,FALSE)/4),0)</f>
        <v>0</v>
      </c>
      <c r="AR230" s="226">
        <f>IFERROR(IF(RIGHT(VLOOKUP($A230,csapatok!$A:$CN,AR$271,FALSE),5)="Csere",VLOOKUP(LEFT(VLOOKUP($A230,csapatok!$A:$CN,AR$271,FALSE),LEN(VLOOKUP($A230,csapatok!$A:$CN,AR$271,FALSE))-6),'csapat-ranglista'!$A:$CC,AR$272,FALSE)/8,VLOOKUP(VLOOKUP($A230,csapatok!$A:$CN,AR$271,FALSE),'csapat-ranglista'!$A:$CC,AR$272,FALSE)/4),0)</f>
        <v>0</v>
      </c>
      <c r="AS230" s="226">
        <f>IFERROR(IF(RIGHT(VLOOKUP($A230,csapatok!$A:$CN,AS$271,FALSE),5)="Csere",VLOOKUP(LEFT(VLOOKUP($A230,csapatok!$A:$CN,AS$271,FALSE),LEN(VLOOKUP($A230,csapatok!$A:$CN,AS$271,FALSE))-6),'csapat-ranglista'!$A:$CC,AS$272,FALSE)/8,VLOOKUP(VLOOKUP($A230,csapatok!$A:$CN,AS$271,FALSE),'csapat-ranglista'!$A:$CC,AS$272,FALSE)/4),0)</f>
        <v>0</v>
      </c>
      <c r="AT230" s="226">
        <f>IFERROR(IF(RIGHT(VLOOKUP($A230,csapatok!$A:$CN,AT$271,FALSE),5)="Csere",VLOOKUP(LEFT(VLOOKUP($A230,csapatok!$A:$CN,AT$271,FALSE),LEN(VLOOKUP($A230,csapatok!$A:$CN,AT$271,FALSE))-6),'csapat-ranglista'!$A:$CC,AT$272,FALSE)/8,VLOOKUP(VLOOKUP($A230,csapatok!$A:$CN,AT$271,FALSE),'csapat-ranglista'!$A:$CC,AT$272,FALSE)/4),0)</f>
        <v>0</v>
      </c>
      <c r="AU230" s="226">
        <f>IFERROR(IF(RIGHT(VLOOKUP($A230,csapatok!$A:$CN,AU$271,FALSE),5)="Csere",VLOOKUP(LEFT(VLOOKUP($A230,csapatok!$A:$CN,AU$271,FALSE),LEN(VLOOKUP($A230,csapatok!$A:$CN,AU$271,FALSE))-6),'csapat-ranglista'!$A:$CC,AU$272,FALSE)/8,VLOOKUP(VLOOKUP($A230,csapatok!$A:$CN,AU$271,FALSE),'csapat-ranglista'!$A:$CC,AU$272,FALSE)/4),0)</f>
        <v>0</v>
      </c>
      <c r="AV230" s="226">
        <f>IFERROR(IF(RIGHT(VLOOKUP($A230,csapatok!$A:$CN,AV$271,FALSE),5)="Csere",VLOOKUP(LEFT(VLOOKUP($A230,csapatok!$A:$CN,AV$271,FALSE),LEN(VLOOKUP($A230,csapatok!$A:$CN,AV$271,FALSE))-6),'csapat-ranglista'!$A:$CC,AV$272,FALSE)/8,VLOOKUP(VLOOKUP($A230,csapatok!$A:$CN,AV$271,FALSE),'csapat-ranglista'!$A:$CC,AV$272,FALSE)/4),0)</f>
        <v>0</v>
      </c>
      <c r="AW230" s="226">
        <f>IFERROR(IF(RIGHT(VLOOKUP($A230,csapatok!$A:$CN,AW$271,FALSE),5)="Csere",VLOOKUP(LEFT(VLOOKUP($A230,csapatok!$A:$CN,AW$271,FALSE),LEN(VLOOKUP($A230,csapatok!$A:$CN,AW$271,FALSE))-6),'csapat-ranglista'!$A:$CC,AW$272,FALSE)/8,VLOOKUP(VLOOKUP($A230,csapatok!$A:$CN,AW$271,FALSE),'csapat-ranglista'!$A:$CC,AW$272,FALSE)/4),0)</f>
        <v>0</v>
      </c>
      <c r="AX230" s="226">
        <f>IFERROR(IF(RIGHT(VLOOKUP($A230,csapatok!$A:$CN,AX$271,FALSE),5)="Csere",VLOOKUP(LEFT(VLOOKUP($A230,csapatok!$A:$CN,AX$271,FALSE),LEN(VLOOKUP($A230,csapatok!$A:$CN,AX$271,FALSE))-6),'csapat-ranglista'!$A:$CC,AX$272,FALSE)/8,VLOOKUP(VLOOKUP($A230,csapatok!$A:$CN,AX$271,FALSE),'csapat-ranglista'!$A:$CC,AX$272,FALSE)/4),0)</f>
        <v>0</v>
      </c>
      <c r="AY230" s="226">
        <f>IFERROR(IF(RIGHT(VLOOKUP($A230,csapatok!$A:$GR,AY$271,FALSE),5)="Csere",VLOOKUP(LEFT(VLOOKUP($A230,csapatok!$A:$GR,AY$271,FALSE),LEN(VLOOKUP($A230,csapatok!$A:$GR,AY$271,FALSE))-6),'csapat-ranglista'!$A:$CC,AY$272,FALSE)/8,VLOOKUP(VLOOKUP($A230,csapatok!$A:$GR,AY$271,FALSE),'csapat-ranglista'!$A:$CC,AY$272,FALSE)/4),0)</f>
        <v>0</v>
      </c>
      <c r="AZ230" s="226">
        <f>IFERROR(IF(RIGHT(VLOOKUP($A230,csapatok!$A:$GR,AZ$271,FALSE),5)="Csere",VLOOKUP(LEFT(VLOOKUP($A230,csapatok!$A:$GR,AZ$271,FALSE),LEN(VLOOKUP($A230,csapatok!$A:$GR,AZ$271,FALSE))-6),'csapat-ranglista'!$A:$CC,AZ$272,FALSE)/8,VLOOKUP(VLOOKUP($A230,csapatok!$A:$GR,AZ$271,FALSE),'csapat-ranglista'!$A:$CC,AZ$272,FALSE)/4),0)</f>
        <v>0</v>
      </c>
      <c r="BA230" s="226">
        <f>IFERROR(IF(RIGHT(VLOOKUP($A230,csapatok!$A:$GR,BA$271,FALSE),5)="Csere",VLOOKUP(LEFT(VLOOKUP($A230,csapatok!$A:$GR,BA$271,FALSE),LEN(VLOOKUP($A230,csapatok!$A:$GR,BA$271,FALSE))-6),'csapat-ranglista'!$A:$CC,BA$272,FALSE)/8,VLOOKUP(VLOOKUP($A230,csapatok!$A:$GR,BA$271,FALSE),'csapat-ranglista'!$A:$CC,BA$272,FALSE)/4),0)</f>
        <v>0</v>
      </c>
      <c r="BB230" s="226">
        <f>IFERROR(IF(RIGHT(VLOOKUP($A230,csapatok!$A:$GR,BB$271,FALSE),5)="Csere",VLOOKUP(LEFT(VLOOKUP($A230,csapatok!$A:$GR,BB$271,FALSE),LEN(VLOOKUP($A230,csapatok!$A:$GR,BB$271,FALSE))-6),'csapat-ranglista'!$A:$CC,BB$272,FALSE)/8,VLOOKUP(VLOOKUP($A230,csapatok!$A:$GR,BB$271,FALSE),'csapat-ranglista'!$A:$CC,BB$272,FALSE)/4),0)</f>
        <v>0</v>
      </c>
      <c r="BC230" s="227">
        <f>versenyek!$ES$11*IFERROR(VLOOKUP(VLOOKUP($A230,versenyek!ER:ET,3,FALSE),szabalyok!$A$16:$B$23,2,FALSE)/4,0)</f>
        <v>0</v>
      </c>
      <c r="BD230" s="227">
        <f>versenyek!$EV$11*IFERROR(VLOOKUP(VLOOKUP($A230,versenyek!EU:EW,3,FALSE),szabalyok!$A$16:$B$23,2,FALSE)/4,0)</f>
        <v>0</v>
      </c>
      <c r="BE230" s="226">
        <f>IFERROR(IF(RIGHT(VLOOKUP($A230,csapatok!$A:$GR,BE$271,FALSE),5)="Csere",VLOOKUP(LEFT(VLOOKUP($A230,csapatok!$A:$GR,BE$271,FALSE),LEN(VLOOKUP($A230,csapatok!$A:$GR,BE$271,FALSE))-6),'csapat-ranglista'!$A:$CC,BE$272,FALSE)/8,VLOOKUP(VLOOKUP($A230,csapatok!$A:$GR,BE$271,FALSE),'csapat-ranglista'!$A:$CC,BE$272,FALSE)/4),0)</f>
        <v>0</v>
      </c>
      <c r="BF230" s="226">
        <f>IFERROR(IF(RIGHT(VLOOKUP($A230,csapatok!$A:$GR,BF$271,FALSE),5)="Csere",VLOOKUP(LEFT(VLOOKUP($A230,csapatok!$A:$GR,BF$271,FALSE),LEN(VLOOKUP($A230,csapatok!$A:$GR,BF$271,FALSE))-6),'csapat-ranglista'!$A:$CC,BF$272,FALSE)/8,VLOOKUP(VLOOKUP($A230,csapatok!$A:$GR,BF$271,FALSE),'csapat-ranglista'!$A:$CC,BF$272,FALSE)/4),0)</f>
        <v>0</v>
      </c>
      <c r="BG230" s="226">
        <f>IFERROR(IF(RIGHT(VLOOKUP($A230,csapatok!$A:$GR,BG$271,FALSE),5)="Csere",VLOOKUP(LEFT(VLOOKUP($A230,csapatok!$A:$GR,BG$271,FALSE),LEN(VLOOKUP($A230,csapatok!$A:$GR,BG$271,FALSE))-6),'csapat-ranglista'!$A:$CC,BG$272,FALSE)/8,VLOOKUP(VLOOKUP($A230,csapatok!$A:$GR,BG$271,FALSE),'csapat-ranglista'!$A:$CC,BG$272,FALSE)/4),0)</f>
        <v>0</v>
      </c>
      <c r="BH230" s="226">
        <f>IFERROR(IF(RIGHT(VLOOKUP($A230,csapatok!$A:$GR,BH$271,FALSE),5)="Csere",VLOOKUP(LEFT(VLOOKUP($A230,csapatok!$A:$GR,BH$271,FALSE),LEN(VLOOKUP($A230,csapatok!$A:$GR,BH$271,FALSE))-6),'csapat-ranglista'!$A:$CC,BH$272,FALSE)/8,VLOOKUP(VLOOKUP($A230,csapatok!$A:$GR,BH$271,FALSE),'csapat-ranglista'!$A:$CC,BH$272,FALSE)/4),0)</f>
        <v>0</v>
      </c>
      <c r="BI230" s="226">
        <f>IFERROR(IF(RIGHT(VLOOKUP($A230,csapatok!$A:$GR,BI$271,FALSE),5)="Csere",VLOOKUP(LEFT(VLOOKUP($A230,csapatok!$A:$GR,BI$271,FALSE),LEN(VLOOKUP($A230,csapatok!$A:$GR,BI$271,FALSE))-6),'csapat-ranglista'!$A:$CC,BI$272,FALSE)/8,VLOOKUP(VLOOKUP($A230,csapatok!$A:$GR,BI$271,FALSE),'csapat-ranglista'!$A:$CC,BI$272,FALSE)/4),0)</f>
        <v>0</v>
      </c>
      <c r="BJ230" s="226">
        <f>IFERROR(IF(RIGHT(VLOOKUP($A230,csapatok!$A:$GR,BJ$271,FALSE),5)="Csere",VLOOKUP(LEFT(VLOOKUP($A230,csapatok!$A:$GR,BJ$271,FALSE),LEN(VLOOKUP($A230,csapatok!$A:$GR,BJ$271,FALSE))-6),'csapat-ranglista'!$A:$CC,BJ$272,FALSE)/8,VLOOKUP(VLOOKUP($A230,csapatok!$A:$GR,BJ$271,FALSE),'csapat-ranglista'!$A:$CC,BJ$272,FALSE)/4),0)</f>
        <v>0</v>
      </c>
      <c r="BK230" s="226">
        <f>IFERROR(IF(RIGHT(VLOOKUP($A230,csapatok!$A:$GR,BK$271,FALSE),5)="Csere",VLOOKUP(LEFT(VLOOKUP($A230,csapatok!$A:$GR,BK$271,FALSE),LEN(VLOOKUP($A230,csapatok!$A:$GR,BK$271,FALSE))-6),'csapat-ranglista'!$A:$CC,BK$272,FALSE)/8,VLOOKUP(VLOOKUP($A230,csapatok!$A:$GR,BK$271,FALSE),'csapat-ranglista'!$A:$CC,BK$272,FALSE)/4),0)</f>
        <v>0</v>
      </c>
      <c r="BL230" s="226">
        <f>IFERROR(IF(RIGHT(VLOOKUP($A230,csapatok!$A:$GR,BL$271,FALSE),5)="Csere",VLOOKUP(LEFT(VLOOKUP($A230,csapatok!$A:$GR,BL$271,FALSE),LEN(VLOOKUP($A230,csapatok!$A:$GR,BL$271,FALSE))-6),'csapat-ranglista'!$A:$CC,BL$272,FALSE)/8,VLOOKUP(VLOOKUP($A230,csapatok!$A:$GR,BL$271,FALSE),'csapat-ranglista'!$A:$CC,BL$272,FALSE)/4),0)</f>
        <v>0</v>
      </c>
      <c r="BM230" s="226">
        <f>IFERROR(IF(RIGHT(VLOOKUP($A230,csapatok!$A:$GR,BM$271,FALSE),5)="Csere",VLOOKUP(LEFT(VLOOKUP($A230,csapatok!$A:$GR,BM$271,FALSE),LEN(VLOOKUP($A230,csapatok!$A:$GR,BM$271,FALSE))-6),'csapat-ranglista'!$A:$CC,BM$272,FALSE)/8,VLOOKUP(VLOOKUP($A230,csapatok!$A:$GR,BM$271,FALSE),'csapat-ranglista'!$A:$CC,BM$272,FALSE)/4),0)</f>
        <v>0</v>
      </c>
      <c r="BN230" s="226">
        <f>IFERROR(IF(RIGHT(VLOOKUP($A230,csapatok!$A:$GR,BN$271,FALSE),5)="Csere",VLOOKUP(LEFT(VLOOKUP($A230,csapatok!$A:$GR,BN$271,FALSE),LEN(VLOOKUP($A230,csapatok!$A:$GR,BN$271,FALSE))-6),'csapat-ranglista'!$A:$CC,BN$272,FALSE)/8,VLOOKUP(VLOOKUP($A230,csapatok!$A:$GR,BN$271,FALSE),'csapat-ranglista'!$A:$CC,BN$272,FALSE)/4),0)</f>
        <v>0</v>
      </c>
      <c r="BO230" s="226">
        <f>IFERROR(IF(RIGHT(VLOOKUP($A230,csapatok!$A:$GR,BO$271,FALSE),5)="Csere",VLOOKUP(LEFT(VLOOKUP($A230,csapatok!$A:$GR,BO$271,FALSE),LEN(VLOOKUP($A230,csapatok!$A:$GR,BO$271,FALSE))-6),'csapat-ranglista'!$A:$CC,BO$272,FALSE)/8,VLOOKUP(VLOOKUP($A230,csapatok!$A:$GR,BO$271,FALSE),'csapat-ranglista'!$A:$CC,BO$272,FALSE)/4),0)</f>
        <v>0</v>
      </c>
      <c r="BP230" s="226">
        <f>IFERROR(IF(RIGHT(VLOOKUP($A230,csapatok!$A:$GR,BP$271,FALSE),5)="Csere",VLOOKUP(LEFT(VLOOKUP($A230,csapatok!$A:$GR,BP$271,FALSE),LEN(VLOOKUP($A230,csapatok!$A:$GR,BP$271,FALSE))-6),'csapat-ranglista'!$A:$CC,BP$272,FALSE)/8,VLOOKUP(VLOOKUP($A230,csapatok!$A:$GR,BP$271,FALSE),'csapat-ranglista'!$A:$CC,BP$272,FALSE)/4),0)</f>
        <v>0</v>
      </c>
      <c r="BQ230" s="226">
        <f>IFERROR(IF(RIGHT(VLOOKUP($A230,csapatok!$A:$GR,BQ$271,FALSE),5)="Csere",VLOOKUP(LEFT(VLOOKUP($A230,csapatok!$A:$GR,BQ$271,FALSE),LEN(VLOOKUP($A230,csapatok!$A:$GR,BQ$271,FALSE))-6),'csapat-ranglista'!$A:$CC,BQ$272,FALSE)/8,VLOOKUP(VLOOKUP($A230,csapatok!$A:$GR,BQ$271,FALSE),'csapat-ranglista'!$A:$CC,BQ$272,FALSE)/4),0)</f>
        <v>0</v>
      </c>
      <c r="BR230" s="226">
        <f>IFERROR(IF(RIGHT(VLOOKUP($A230,csapatok!$A:$GR,BR$271,FALSE),5)="Csere",VLOOKUP(LEFT(VLOOKUP($A230,csapatok!$A:$GR,BR$271,FALSE),LEN(VLOOKUP($A230,csapatok!$A:$GR,BR$271,FALSE))-6),'csapat-ranglista'!$A:$CC,BR$272,FALSE)/8,VLOOKUP(VLOOKUP($A230,csapatok!$A:$GR,BR$271,FALSE),'csapat-ranglista'!$A:$CC,BR$272,FALSE)/4),0)</f>
        <v>0</v>
      </c>
      <c r="BS230" s="226">
        <f>IFERROR(IF(RIGHT(VLOOKUP($A230,csapatok!$A:$GR,BS$271,FALSE),5)="Csere",VLOOKUP(LEFT(VLOOKUP($A230,csapatok!$A:$GR,BS$271,FALSE),LEN(VLOOKUP($A230,csapatok!$A:$GR,BS$271,FALSE))-6),'csapat-ranglista'!$A:$CC,BS$272,FALSE)/8,VLOOKUP(VLOOKUP($A230,csapatok!$A:$GR,BS$271,FALSE),'csapat-ranglista'!$A:$CC,BS$272,FALSE)/4),0)</f>
        <v>0</v>
      </c>
      <c r="BT230" s="226">
        <f>IFERROR(IF(RIGHT(VLOOKUP($A230,csapatok!$A:$GR,BT$271,FALSE),5)="Csere",VLOOKUP(LEFT(VLOOKUP($A230,csapatok!$A:$GR,BT$271,FALSE),LEN(VLOOKUP($A230,csapatok!$A:$GR,BT$271,FALSE))-6),'csapat-ranglista'!$A:$CC,BT$272,FALSE)/8,VLOOKUP(VLOOKUP($A230,csapatok!$A:$GR,BT$271,FALSE),'csapat-ranglista'!$A:$CC,BT$272,FALSE)/4),0)</f>
        <v>0</v>
      </c>
      <c r="BU230" s="226">
        <f>IFERROR(IF(RIGHT(VLOOKUP($A230,csapatok!$A:$GR,BU$271,FALSE),5)="Csere",VLOOKUP(LEFT(VLOOKUP($A230,csapatok!$A:$GR,BU$271,FALSE),LEN(VLOOKUP($A230,csapatok!$A:$GR,BU$271,FALSE))-6),'csapat-ranglista'!$A:$CC,BU$272,FALSE)/8,VLOOKUP(VLOOKUP($A230,csapatok!$A:$GR,BU$271,FALSE),'csapat-ranglista'!$A:$CC,BU$272,FALSE)/4),0)</f>
        <v>0</v>
      </c>
      <c r="BV230" s="226">
        <f>IFERROR(IF(RIGHT(VLOOKUP($A230,csapatok!$A:$GR,BV$271,FALSE),5)="Csere",VLOOKUP(LEFT(VLOOKUP($A230,csapatok!$A:$GR,BV$271,FALSE),LEN(VLOOKUP($A230,csapatok!$A:$GR,BV$271,FALSE))-6),'csapat-ranglista'!$A:$CC,BV$272,FALSE)/8,VLOOKUP(VLOOKUP($A230,csapatok!$A:$GR,BV$271,FALSE),'csapat-ranglista'!$A:$CC,BV$272,FALSE)/4),0)</f>
        <v>0</v>
      </c>
      <c r="BW230" s="226">
        <f>IFERROR(IF(RIGHT(VLOOKUP($A230,csapatok!$A:$GR,BW$271,FALSE),5)="Csere",VLOOKUP(LEFT(VLOOKUP($A230,csapatok!$A:$GR,BW$271,FALSE),LEN(VLOOKUP($A230,csapatok!$A:$GR,BW$271,FALSE))-6),'csapat-ranglista'!$A:$CC,BW$272,FALSE)/8,VLOOKUP(VLOOKUP($A230,csapatok!$A:$GR,BW$271,FALSE),'csapat-ranglista'!$A:$CC,BW$272,FALSE)/4),0)</f>
        <v>0</v>
      </c>
      <c r="BX230" s="226">
        <f>IFERROR(IF(RIGHT(VLOOKUP($A230,csapatok!$A:$GR,BX$271,FALSE),5)="Csere",VLOOKUP(LEFT(VLOOKUP($A230,csapatok!$A:$GR,BX$271,FALSE),LEN(VLOOKUP($A230,csapatok!$A:$GR,BX$271,FALSE))-6),'csapat-ranglista'!$A:$CC,BX$272,FALSE)/8,VLOOKUP(VLOOKUP($A230,csapatok!$A:$GR,BX$271,FALSE),'csapat-ranglista'!$A:$CC,BX$272,FALSE)/4),0)</f>
        <v>0</v>
      </c>
      <c r="BY230" s="226">
        <f>IFERROR(IF(RIGHT(VLOOKUP($A230,csapatok!$A:$GR,BY$271,FALSE),5)="Csere",VLOOKUP(LEFT(VLOOKUP($A230,csapatok!$A:$GR,BY$271,FALSE),LEN(VLOOKUP($A230,csapatok!$A:$GR,BY$271,FALSE))-6),'csapat-ranglista'!$A:$CC,BY$272,FALSE)/8,VLOOKUP(VLOOKUP($A230,csapatok!$A:$GR,BY$271,FALSE),'csapat-ranglista'!$A:$CC,BY$272,FALSE)/4),0)</f>
        <v>0</v>
      </c>
      <c r="BZ230" s="226">
        <f>IFERROR(IF(RIGHT(VLOOKUP($A230,csapatok!$A:$GR,BZ$271,FALSE),5)="Csere",VLOOKUP(LEFT(VLOOKUP($A230,csapatok!$A:$GR,BZ$271,FALSE),LEN(VLOOKUP($A230,csapatok!$A:$GR,BZ$271,FALSE))-6),'csapat-ranglista'!$A:$CC,BZ$272,FALSE)/8,VLOOKUP(VLOOKUP($A230,csapatok!$A:$GR,BZ$271,FALSE),'csapat-ranglista'!$A:$CC,BZ$272,FALSE)/4),0)</f>
        <v>0</v>
      </c>
      <c r="CA230" s="226">
        <f>IFERROR(IF(RIGHT(VLOOKUP($A230,csapatok!$A:$GR,CA$271,FALSE),5)="Csere",VLOOKUP(LEFT(VLOOKUP($A230,csapatok!$A:$GR,CA$271,FALSE),LEN(VLOOKUP($A230,csapatok!$A:$GR,CA$271,FALSE))-6),'csapat-ranglista'!$A:$CC,CA$272,FALSE)/8,VLOOKUP(VLOOKUP($A230,csapatok!$A:$GR,CA$271,FALSE),'csapat-ranglista'!$A:$CC,CA$272,FALSE)/4),0)</f>
        <v>0</v>
      </c>
      <c r="CB230" s="226">
        <f>IFERROR(IF(RIGHT(VLOOKUP($A230,csapatok!$A:$GR,CB$271,FALSE),5)="Csere",VLOOKUP(LEFT(VLOOKUP($A230,csapatok!$A:$GR,CB$271,FALSE),LEN(VLOOKUP($A230,csapatok!$A:$GR,CB$271,FALSE))-6),'csapat-ranglista'!$A:$CC,CB$272,FALSE)/8,VLOOKUP(VLOOKUP($A230,csapatok!$A:$GR,CB$271,FALSE),'csapat-ranglista'!$A:$CC,CB$272,FALSE)/4),0)</f>
        <v>0</v>
      </c>
      <c r="CC230" s="226">
        <f>IFERROR(IF(RIGHT(VLOOKUP($A230,csapatok!$A:$GR,CC$271,FALSE),5)="Csere",VLOOKUP(LEFT(VLOOKUP($A230,csapatok!$A:$GR,CC$271,FALSE),LEN(VLOOKUP($A230,csapatok!$A:$GR,CC$271,FALSE))-6),'csapat-ranglista'!$A:$CC,CC$272,FALSE)/8,VLOOKUP(VLOOKUP($A230,csapatok!$A:$GR,CC$271,FALSE),'csapat-ranglista'!$A:$CC,CC$272,FALSE)/4),0)</f>
        <v>0</v>
      </c>
      <c r="CD230" s="226">
        <f>IFERROR(IF(RIGHT(VLOOKUP($A230,csapatok!$A:$GR,CD$271,FALSE),5)="Csere",VLOOKUP(LEFT(VLOOKUP($A230,csapatok!$A:$GR,CD$271,FALSE),LEN(VLOOKUP($A230,csapatok!$A:$GR,CD$271,FALSE))-6),'csapat-ranglista'!$A:$CC,CD$272,FALSE)/8,VLOOKUP(VLOOKUP($A230,csapatok!$A:$GR,CD$271,FALSE),'csapat-ranglista'!$A:$CC,CD$272,FALSE)/4),0)</f>
        <v>0</v>
      </c>
      <c r="CE230" s="226">
        <f>IFERROR(IF(RIGHT(VLOOKUP($A230,csapatok!$A:$GR,CE$271,FALSE),5)="Csere",VLOOKUP(LEFT(VLOOKUP($A230,csapatok!$A:$GR,CE$271,FALSE),LEN(VLOOKUP($A230,csapatok!$A:$GR,CE$271,FALSE))-6),'csapat-ranglista'!$A:$CC,CE$272,FALSE)/8,VLOOKUP(VLOOKUP($A230,csapatok!$A:$GR,CE$271,FALSE),'csapat-ranglista'!$A:$CC,CE$272,FALSE)/4),0)</f>
        <v>0</v>
      </c>
      <c r="CF230" s="226">
        <f>IFERROR(IF(RIGHT(VLOOKUP($A230,csapatok!$A:$GR,CF$271,FALSE),5)="Csere",VLOOKUP(LEFT(VLOOKUP($A230,csapatok!$A:$GR,CF$271,FALSE),LEN(VLOOKUP($A230,csapatok!$A:$GR,CF$271,FALSE))-6),'csapat-ranglista'!$A:$CC,CF$272,FALSE)/8,VLOOKUP(VLOOKUP($A230,csapatok!$A:$GR,CF$271,FALSE),'csapat-ranglista'!$A:$CC,CF$272,FALSE)/4),0)</f>
        <v>0</v>
      </c>
      <c r="CG230" s="226">
        <f>IFERROR(IF(RIGHT(VLOOKUP($A230,csapatok!$A:$GR,CG$271,FALSE),5)="Csere",VLOOKUP(LEFT(VLOOKUP($A230,csapatok!$A:$GR,CG$271,FALSE),LEN(VLOOKUP($A230,csapatok!$A:$GR,CG$271,FALSE))-6),'csapat-ranglista'!$A:$CC,CG$272,FALSE)/8,VLOOKUP(VLOOKUP($A230,csapatok!$A:$GR,CG$271,FALSE),'csapat-ranglista'!$A:$CC,CG$272,FALSE)/4),0)</f>
        <v>0</v>
      </c>
      <c r="CH230" s="226">
        <f>IFERROR(IF(RIGHT(VLOOKUP($A230,csapatok!$A:$GR,CH$271,FALSE),5)="Csere",VLOOKUP(LEFT(VLOOKUP($A230,csapatok!$A:$GR,CH$271,FALSE),LEN(VLOOKUP($A230,csapatok!$A:$GR,CH$271,FALSE))-6),'csapat-ranglista'!$A:$CC,CH$272,FALSE)/8,VLOOKUP(VLOOKUP($A230,csapatok!$A:$GR,CH$271,FALSE),'csapat-ranglista'!$A:$CC,CH$272,FALSE)/4),0)</f>
        <v>0</v>
      </c>
      <c r="CI230" s="226">
        <f>IFERROR(IF(RIGHT(VLOOKUP($A230,csapatok!$A:$GR,CI$271,FALSE),5)="Csere",VLOOKUP(LEFT(VLOOKUP($A230,csapatok!$A:$GR,CI$271,FALSE),LEN(VLOOKUP($A230,csapatok!$A:$GR,CI$271,FALSE))-6),'csapat-ranglista'!$A:$CC,CI$272,FALSE)/8,VLOOKUP(VLOOKUP($A230,csapatok!$A:$GR,CI$271,FALSE),'csapat-ranglista'!$A:$CC,CI$272,FALSE)/4),0)</f>
        <v>0</v>
      </c>
      <c r="CJ230" s="227">
        <f>versenyek!$IQ$11*IFERROR(VLOOKUP(VLOOKUP($A230,versenyek!IP:IR,3,FALSE),szabalyok!$A$16:$B$23,2,FALSE)/4,0)</f>
        <v>0</v>
      </c>
      <c r="CK230" s="227">
        <f>versenyek!$IT$11*IFERROR(VLOOKUP(VLOOKUP($A230,versenyek!IS:IU,3,FALSE),szabalyok!$A$16:$B$23,2,FALSE)/4,0)</f>
        <v>0</v>
      </c>
      <c r="CL230" s="226"/>
      <c r="CM230" s="250">
        <f t="shared" si="9"/>
        <v>0</v>
      </c>
    </row>
    <row r="231" spans="1:91">
      <c r="A231" s="32" t="s">
        <v>160</v>
      </c>
      <c r="B231" s="133">
        <v>30397</v>
      </c>
      <c r="C231" s="133" t="str">
        <f t="shared" si="11"/>
        <v>felnőtt</v>
      </c>
      <c r="D231" s="32" t="s">
        <v>9</v>
      </c>
      <c r="E231" s="47">
        <v>20</v>
      </c>
      <c r="F231" s="32">
        <v>0</v>
      </c>
      <c r="G231" s="32">
        <v>0</v>
      </c>
      <c r="H231" s="32">
        <v>0</v>
      </c>
      <c r="I231" s="32">
        <v>0</v>
      </c>
      <c r="J231" s="32">
        <v>0</v>
      </c>
      <c r="K231" s="32">
        <v>0</v>
      </c>
      <c r="L231" s="32">
        <v>0</v>
      </c>
      <c r="M231" s="32">
        <v>0</v>
      </c>
      <c r="N231" s="32">
        <v>0</v>
      </c>
      <c r="O231" s="32">
        <v>0</v>
      </c>
      <c r="P231" s="32">
        <v>0</v>
      </c>
      <c r="Q231" s="32">
        <v>0</v>
      </c>
      <c r="R231" s="32">
        <v>0</v>
      </c>
      <c r="S231" s="32">
        <v>0</v>
      </c>
      <c r="T231" s="32">
        <v>0</v>
      </c>
      <c r="U231" s="32">
        <v>0</v>
      </c>
      <c r="V231" s="32">
        <v>0</v>
      </c>
      <c r="W231" s="32">
        <v>0</v>
      </c>
      <c r="X231" s="32">
        <f>IFERROR(IF(RIGHT(VLOOKUP($A231,csapatok!$A:$BL,X$271,FALSE),5)="Csere",VLOOKUP(LEFT(VLOOKUP($A231,csapatok!$A:$BL,X$271,FALSE),LEN(VLOOKUP($A231,csapatok!$A:$BL,X$271,FALSE))-6),'csapat-ranglista'!$A:$CC,X$272,FALSE)/8,VLOOKUP(VLOOKUP($A231,csapatok!$A:$BL,X$271,FALSE),'csapat-ranglista'!$A:$CC,X$272,FALSE)/4),0)</f>
        <v>0</v>
      </c>
      <c r="Y231" s="32">
        <f>IFERROR(IF(RIGHT(VLOOKUP($A231,csapatok!$A:$BL,Y$271,FALSE),5)="Csere",VLOOKUP(LEFT(VLOOKUP($A231,csapatok!$A:$BL,Y$271,FALSE),LEN(VLOOKUP($A231,csapatok!$A:$BL,Y$271,FALSE))-6),'csapat-ranglista'!$A:$CC,Y$272,FALSE)/8,VLOOKUP(VLOOKUP($A231,csapatok!$A:$BL,Y$271,FALSE),'csapat-ranglista'!$A:$CC,Y$272,FALSE)/4),0)</f>
        <v>0</v>
      </c>
      <c r="Z231" s="32">
        <f>IFERROR(IF(RIGHT(VLOOKUP($A231,csapatok!$A:$BL,Z$271,FALSE),5)="Csere",VLOOKUP(LEFT(VLOOKUP($A231,csapatok!$A:$BL,Z$271,FALSE),LEN(VLOOKUP($A231,csapatok!$A:$BL,Z$271,FALSE))-6),'csapat-ranglista'!$A:$CC,Z$272,FALSE)/8,VLOOKUP(VLOOKUP($A231,csapatok!$A:$BL,Z$271,FALSE),'csapat-ranglista'!$A:$CC,Z$272,FALSE)/4),0)</f>
        <v>1.6065345047210262</v>
      </c>
      <c r="AA231" s="32">
        <f>IFERROR(IF(RIGHT(VLOOKUP($A231,csapatok!$A:$BL,AA$271,FALSE),5)="Csere",VLOOKUP(LEFT(VLOOKUP($A231,csapatok!$A:$BL,AA$271,FALSE),LEN(VLOOKUP($A231,csapatok!$A:$BL,AA$271,FALSE))-6),'csapat-ranglista'!$A:$CC,AA$272,FALSE)/8,VLOOKUP(VLOOKUP($A231,csapatok!$A:$BL,AA$271,FALSE),'csapat-ranglista'!$A:$CC,AA$272,FALSE)/4),0)</f>
        <v>0</v>
      </c>
      <c r="AB231" s="226">
        <f>IFERROR(IF(RIGHT(VLOOKUP($A231,csapatok!$A:$BL,AB$271,FALSE),5)="Csere",VLOOKUP(LEFT(VLOOKUP($A231,csapatok!$A:$BL,AB$271,FALSE),LEN(VLOOKUP($A231,csapatok!$A:$BL,AB$271,FALSE))-6),'csapat-ranglista'!$A:$CC,AB$272,FALSE)/8,VLOOKUP(VLOOKUP($A231,csapatok!$A:$BL,AB$271,FALSE),'csapat-ranglista'!$A:$CC,AB$272,FALSE)/4),0)</f>
        <v>0</v>
      </c>
      <c r="AC231" s="226">
        <f>IFERROR(IF(RIGHT(VLOOKUP($A231,csapatok!$A:$BL,AC$271,FALSE),5)="Csere",VLOOKUP(LEFT(VLOOKUP($A231,csapatok!$A:$BL,AC$271,FALSE),LEN(VLOOKUP($A231,csapatok!$A:$BL,AC$271,FALSE))-6),'csapat-ranglista'!$A:$CC,AC$272,FALSE)/8,VLOOKUP(VLOOKUP($A231,csapatok!$A:$BL,AC$271,FALSE),'csapat-ranglista'!$A:$CC,AC$272,FALSE)/4),0)</f>
        <v>0</v>
      </c>
      <c r="AD231" s="226">
        <f>IFERROR(IF(RIGHT(VLOOKUP($A231,csapatok!$A:$BL,AD$271,FALSE),5)="Csere",VLOOKUP(LEFT(VLOOKUP($A231,csapatok!$A:$BL,AD$271,FALSE),LEN(VLOOKUP($A231,csapatok!$A:$BL,AD$271,FALSE))-6),'csapat-ranglista'!$A:$CC,AD$272,FALSE)/8,VLOOKUP(VLOOKUP($A231,csapatok!$A:$BL,AD$271,FALSE),'csapat-ranglista'!$A:$CC,AD$272,FALSE)/4),0)</f>
        <v>0</v>
      </c>
      <c r="AE231" s="226">
        <f>IFERROR(IF(RIGHT(VLOOKUP($A231,csapatok!$A:$BL,AE$271,FALSE),5)="Csere",VLOOKUP(LEFT(VLOOKUP($A231,csapatok!$A:$BL,AE$271,FALSE),LEN(VLOOKUP($A231,csapatok!$A:$BL,AE$271,FALSE))-6),'csapat-ranglista'!$A:$CC,AE$272,FALSE)/8,VLOOKUP(VLOOKUP($A231,csapatok!$A:$BL,AE$271,FALSE),'csapat-ranglista'!$A:$CC,AE$272,FALSE)/4),0)</f>
        <v>0</v>
      </c>
      <c r="AF231" s="226">
        <f>IFERROR(IF(RIGHT(VLOOKUP($A231,csapatok!$A:$BL,AF$271,FALSE),5)="Csere",VLOOKUP(LEFT(VLOOKUP($A231,csapatok!$A:$BL,AF$271,FALSE),LEN(VLOOKUP($A231,csapatok!$A:$BL,AF$271,FALSE))-6),'csapat-ranglista'!$A:$CC,AF$272,FALSE)/8,VLOOKUP(VLOOKUP($A231,csapatok!$A:$BL,AF$271,FALSE),'csapat-ranglista'!$A:$CC,AF$272,FALSE)/4),0)</f>
        <v>0</v>
      </c>
      <c r="AG231" s="226">
        <f>IFERROR(IF(RIGHT(VLOOKUP($A231,csapatok!$A:$BL,AG$271,FALSE),5)="Csere",VLOOKUP(LEFT(VLOOKUP($A231,csapatok!$A:$BL,AG$271,FALSE),LEN(VLOOKUP($A231,csapatok!$A:$BL,AG$271,FALSE))-6),'csapat-ranglista'!$A:$CC,AG$272,FALSE)/8,VLOOKUP(VLOOKUP($A231,csapatok!$A:$BL,AG$271,FALSE),'csapat-ranglista'!$A:$CC,AG$272,FALSE)/4),0)</f>
        <v>0</v>
      </c>
      <c r="AH231" s="226">
        <f>IFERROR(IF(RIGHT(VLOOKUP($A231,csapatok!$A:$BL,AH$271,FALSE),5)="Csere",VLOOKUP(LEFT(VLOOKUP($A231,csapatok!$A:$BL,AH$271,FALSE),LEN(VLOOKUP($A231,csapatok!$A:$BL,AH$271,FALSE))-6),'csapat-ranglista'!$A:$CC,AH$272,FALSE)/8,VLOOKUP(VLOOKUP($A231,csapatok!$A:$BL,AH$271,FALSE),'csapat-ranglista'!$A:$CC,AH$272,FALSE)/4),0)</f>
        <v>0</v>
      </c>
      <c r="AI231" s="226">
        <f>IFERROR(IF(RIGHT(VLOOKUP($A231,csapatok!$A:$BL,AI$271,FALSE),5)="Csere",VLOOKUP(LEFT(VLOOKUP($A231,csapatok!$A:$BL,AI$271,FALSE),LEN(VLOOKUP($A231,csapatok!$A:$BL,AI$271,FALSE))-6),'csapat-ranglista'!$A:$CC,AI$272,FALSE)/8,VLOOKUP(VLOOKUP($A231,csapatok!$A:$BL,AI$271,FALSE),'csapat-ranglista'!$A:$CC,AI$272,FALSE)/4),0)</f>
        <v>0</v>
      </c>
      <c r="AJ231" s="226">
        <f>IFERROR(IF(RIGHT(VLOOKUP($A231,csapatok!$A:$BL,AJ$271,FALSE),5)="Csere",VLOOKUP(LEFT(VLOOKUP($A231,csapatok!$A:$BL,AJ$271,FALSE),LEN(VLOOKUP($A231,csapatok!$A:$BL,AJ$271,FALSE))-6),'csapat-ranglista'!$A:$CC,AJ$272,FALSE)/8,VLOOKUP(VLOOKUP($A231,csapatok!$A:$BL,AJ$271,FALSE),'csapat-ranglista'!$A:$CC,AJ$272,FALSE)/2),0)</f>
        <v>0</v>
      </c>
      <c r="AK231" s="226">
        <f>IFERROR(IF(RIGHT(VLOOKUP($A231,csapatok!$A:$CN,AK$271,FALSE),5)="Csere",VLOOKUP(LEFT(VLOOKUP($A231,csapatok!$A:$CN,AK$271,FALSE),LEN(VLOOKUP($A231,csapatok!$A:$CN,AK$271,FALSE))-6),'csapat-ranglista'!$A:$CC,AK$272,FALSE)/8,VLOOKUP(VLOOKUP($A231,csapatok!$A:$CN,AK$271,FALSE),'csapat-ranglista'!$A:$CC,AK$272,FALSE)/4),0)</f>
        <v>0</v>
      </c>
      <c r="AL231" s="226">
        <f>IFERROR(IF(RIGHT(VLOOKUP($A231,csapatok!$A:$CN,AL$271,FALSE),5)="Csere",VLOOKUP(LEFT(VLOOKUP($A231,csapatok!$A:$CN,AL$271,FALSE),LEN(VLOOKUP($A231,csapatok!$A:$CN,AL$271,FALSE))-6),'csapat-ranglista'!$A:$CC,AL$272,FALSE)/8,VLOOKUP(VLOOKUP($A231,csapatok!$A:$CN,AL$271,FALSE),'csapat-ranglista'!$A:$CC,AL$272,FALSE)/4),0)</f>
        <v>0</v>
      </c>
      <c r="AM231" s="226">
        <f>IFERROR(IF(RIGHT(VLOOKUP($A231,csapatok!$A:$CN,AM$271,FALSE),5)="Csere",VLOOKUP(LEFT(VLOOKUP($A231,csapatok!$A:$CN,AM$271,FALSE),LEN(VLOOKUP($A231,csapatok!$A:$CN,AM$271,FALSE))-6),'csapat-ranglista'!$A:$CC,AM$272,FALSE)/8,VLOOKUP(VLOOKUP($A231,csapatok!$A:$CN,AM$271,FALSE),'csapat-ranglista'!$A:$CC,AM$272,FALSE)/4),0)</f>
        <v>0</v>
      </c>
      <c r="AN231" s="226">
        <f>IFERROR(IF(RIGHT(VLOOKUP($A231,csapatok!$A:$CN,AN$271,FALSE),5)="Csere",VLOOKUP(LEFT(VLOOKUP($A231,csapatok!$A:$CN,AN$271,FALSE),LEN(VLOOKUP($A231,csapatok!$A:$CN,AN$271,FALSE))-6),'csapat-ranglista'!$A:$CC,AN$272,FALSE)/8,VLOOKUP(VLOOKUP($A231,csapatok!$A:$CN,AN$271,FALSE),'csapat-ranglista'!$A:$CC,AN$272,FALSE)/4),0)</f>
        <v>0</v>
      </c>
      <c r="AO231" s="226">
        <f>IFERROR(IF(RIGHT(VLOOKUP($A231,csapatok!$A:$CN,AO$271,FALSE),5)="Csere",VLOOKUP(LEFT(VLOOKUP($A231,csapatok!$A:$CN,AO$271,FALSE),LEN(VLOOKUP($A231,csapatok!$A:$CN,AO$271,FALSE))-6),'csapat-ranglista'!$A:$CC,AO$272,FALSE)/8,VLOOKUP(VLOOKUP($A231,csapatok!$A:$CN,AO$271,FALSE),'csapat-ranglista'!$A:$CC,AO$272,FALSE)/4),0)</f>
        <v>0</v>
      </c>
      <c r="AP231" s="226">
        <f>IFERROR(IF(RIGHT(VLOOKUP($A231,csapatok!$A:$CN,AP$271,FALSE),5)="Csere",VLOOKUP(LEFT(VLOOKUP($A231,csapatok!$A:$CN,AP$271,FALSE),LEN(VLOOKUP($A231,csapatok!$A:$CN,AP$271,FALSE))-6),'csapat-ranglista'!$A:$CC,AP$272,FALSE)/8,VLOOKUP(VLOOKUP($A231,csapatok!$A:$CN,AP$271,FALSE),'csapat-ranglista'!$A:$CC,AP$272,FALSE)/4),0)</f>
        <v>0</v>
      </c>
      <c r="AQ231" s="226">
        <f>IFERROR(IF(RIGHT(VLOOKUP($A231,csapatok!$A:$CN,AQ$271,FALSE),5)="Csere",VLOOKUP(LEFT(VLOOKUP($A231,csapatok!$A:$CN,AQ$271,FALSE),LEN(VLOOKUP($A231,csapatok!$A:$CN,AQ$271,FALSE))-6),'csapat-ranglista'!$A:$CC,AQ$272,FALSE)/8,VLOOKUP(VLOOKUP($A231,csapatok!$A:$CN,AQ$271,FALSE),'csapat-ranglista'!$A:$CC,AQ$272,FALSE)/4),0)</f>
        <v>0</v>
      </c>
      <c r="AR231" s="226">
        <f>IFERROR(IF(RIGHT(VLOOKUP($A231,csapatok!$A:$CN,AR$271,FALSE),5)="Csere",VLOOKUP(LEFT(VLOOKUP($A231,csapatok!$A:$CN,AR$271,FALSE),LEN(VLOOKUP($A231,csapatok!$A:$CN,AR$271,FALSE))-6),'csapat-ranglista'!$A:$CC,AR$272,FALSE)/8,VLOOKUP(VLOOKUP($A231,csapatok!$A:$CN,AR$271,FALSE),'csapat-ranglista'!$A:$CC,AR$272,FALSE)/4),0)</f>
        <v>0</v>
      </c>
      <c r="AS231" s="226">
        <f>IFERROR(IF(RIGHT(VLOOKUP($A231,csapatok!$A:$CN,AS$271,FALSE),5)="Csere",VLOOKUP(LEFT(VLOOKUP($A231,csapatok!$A:$CN,AS$271,FALSE),LEN(VLOOKUP($A231,csapatok!$A:$CN,AS$271,FALSE))-6),'csapat-ranglista'!$A:$CC,AS$272,FALSE)/8,VLOOKUP(VLOOKUP($A231,csapatok!$A:$CN,AS$271,FALSE),'csapat-ranglista'!$A:$CC,AS$272,FALSE)/4),0)</f>
        <v>0</v>
      </c>
      <c r="AT231" s="226">
        <f>IFERROR(IF(RIGHT(VLOOKUP($A231,csapatok!$A:$CN,AT$271,FALSE),5)="Csere",VLOOKUP(LEFT(VLOOKUP($A231,csapatok!$A:$CN,AT$271,FALSE),LEN(VLOOKUP($A231,csapatok!$A:$CN,AT$271,FALSE))-6),'csapat-ranglista'!$A:$CC,AT$272,FALSE)/8,VLOOKUP(VLOOKUP($A231,csapatok!$A:$CN,AT$271,FALSE),'csapat-ranglista'!$A:$CC,AT$272,FALSE)/4),0)</f>
        <v>0</v>
      </c>
      <c r="AU231" s="226">
        <f>IFERROR(IF(RIGHT(VLOOKUP($A231,csapatok!$A:$CN,AU$271,FALSE),5)="Csere",VLOOKUP(LEFT(VLOOKUP($A231,csapatok!$A:$CN,AU$271,FALSE),LEN(VLOOKUP($A231,csapatok!$A:$CN,AU$271,FALSE))-6),'csapat-ranglista'!$A:$CC,AU$272,FALSE)/8,VLOOKUP(VLOOKUP($A231,csapatok!$A:$CN,AU$271,FALSE),'csapat-ranglista'!$A:$CC,AU$272,FALSE)/4),0)</f>
        <v>0</v>
      </c>
      <c r="AV231" s="226">
        <f>IFERROR(IF(RIGHT(VLOOKUP($A231,csapatok!$A:$CN,AV$271,FALSE),5)="Csere",VLOOKUP(LEFT(VLOOKUP($A231,csapatok!$A:$CN,AV$271,FALSE),LEN(VLOOKUP($A231,csapatok!$A:$CN,AV$271,FALSE))-6),'csapat-ranglista'!$A:$CC,AV$272,FALSE)/8,VLOOKUP(VLOOKUP($A231,csapatok!$A:$CN,AV$271,FALSE),'csapat-ranglista'!$A:$CC,AV$272,FALSE)/4),0)</f>
        <v>0</v>
      </c>
      <c r="AW231" s="226">
        <f>IFERROR(IF(RIGHT(VLOOKUP($A231,csapatok!$A:$CN,AW$271,FALSE),5)="Csere",VLOOKUP(LEFT(VLOOKUP($A231,csapatok!$A:$CN,AW$271,FALSE),LEN(VLOOKUP($A231,csapatok!$A:$CN,AW$271,FALSE))-6),'csapat-ranglista'!$A:$CC,AW$272,FALSE)/8,VLOOKUP(VLOOKUP($A231,csapatok!$A:$CN,AW$271,FALSE),'csapat-ranglista'!$A:$CC,AW$272,FALSE)/4),0)</f>
        <v>0</v>
      </c>
      <c r="AX231" s="226">
        <f>IFERROR(IF(RIGHT(VLOOKUP($A231,csapatok!$A:$CN,AX$271,FALSE),5)="Csere",VLOOKUP(LEFT(VLOOKUP($A231,csapatok!$A:$CN,AX$271,FALSE),LEN(VLOOKUP($A231,csapatok!$A:$CN,AX$271,FALSE))-6),'csapat-ranglista'!$A:$CC,AX$272,FALSE)/8,VLOOKUP(VLOOKUP($A231,csapatok!$A:$CN,AX$271,FALSE),'csapat-ranglista'!$A:$CC,AX$272,FALSE)/4),0)</f>
        <v>0</v>
      </c>
      <c r="AY231" s="226">
        <f>IFERROR(IF(RIGHT(VLOOKUP($A231,csapatok!$A:$GR,AY$271,FALSE),5)="Csere",VLOOKUP(LEFT(VLOOKUP($A231,csapatok!$A:$GR,AY$271,FALSE),LEN(VLOOKUP($A231,csapatok!$A:$GR,AY$271,FALSE))-6),'csapat-ranglista'!$A:$CC,AY$272,FALSE)/8,VLOOKUP(VLOOKUP($A231,csapatok!$A:$GR,AY$271,FALSE),'csapat-ranglista'!$A:$CC,AY$272,FALSE)/4),0)</f>
        <v>0</v>
      </c>
      <c r="AZ231" s="226">
        <f>IFERROR(IF(RIGHT(VLOOKUP($A231,csapatok!$A:$GR,AZ$271,FALSE),5)="Csere",VLOOKUP(LEFT(VLOOKUP($A231,csapatok!$A:$GR,AZ$271,FALSE),LEN(VLOOKUP($A231,csapatok!$A:$GR,AZ$271,FALSE))-6),'csapat-ranglista'!$A:$CC,AZ$272,FALSE)/8,VLOOKUP(VLOOKUP($A231,csapatok!$A:$GR,AZ$271,FALSE),'csapat-ranglista'!$A:$CC,AZ$272,FALSE)/4),0)</f>
        <v>0</v>
      </c>
      <c r="BA231" s="226">
        <f>IFERROR(IF(RIGHT(VLOOKUP($A231,csapatok!$A:$GR,BA$271,FALSE),5)="Csere",VLOOKUP(LEFT(VLOOKUP($A231,csapatok!$A:$GR,BA$271,FALSE),LEN(VLOOKUP($A231,csapatok!$A:$GR,BA$271,FALSE))-6),'csapat-ranglista'!$A:$CC,BA$272,FALSE)/8,VLOOKUP(VLOOKUP($A231,csapatok!$A:$GR,BA$271,FALSE),'csapat-ranglista'!$A:$CC,BA$272,FALSE)/4),0)</f>
        <v>0</v>
      </c>
      <c r="BB231" s="226">
        <f>IFERROR(IF(RIGHT(VLOOKUP($A231,csapatok!$A:$GR,BB$271,FALSE),5)="Csere",VLOOKUP(LEFT(VLOOKUP($A231,csapatok!$A:$GR,BB$271,FALSE),LEN(VLOOKUP($A231,csapatok!$A:$GR,BB$271,FALSE))-6),'csapat-ranglista'!$A:$CC,BB$272,FALSE)/8,VLOOKUP(VLOOKUP($A231,csapatok!$A:$GR,BB$271,FALSE),'csapat-ranglista'!$A:$CC,BB$272,FALSE)/4),0)</f>
        <v>0</v>
      </c>
      <c r="BC231" s="227">
        <f>versenyek!$ES$11*IFERROR(VLOOKUP(VLOOKUP($A231,versenyek!ER:ET,3,FALSE),szabalyok!$A$16:$B$23,2,FALSE)/4,0)</f>
        <v>0</v>
      </c>
      <c r="BD231" s="227">
        <f>versenyek!$EV$11*IFERROR(VLOOKUP(VLOOKUP($A231,versenyek!EU:EW,3,FALSE),szabalyok!$A$16:$B$23,2,FALSE)/4,0)</f>
        <v>0</v>
      </c>
      <c r="BE231" s="226">
        <f>IFERROR(IF(RIGHT(VLOOKUP($A231,csapatok!$A:$GR,BE$271,FALSE),5)="Csere",VLOOKUP(LEFT(VLOOKUP($A231,csapatok!$A:$GR,BE$271,FALSE),LEN(VLOOKUP($A231,csapatok!$A:$GR,BE$271,FALSE))-6),'csapat-ranglista'!$A:$CC,BE$272,FALSE)/8,VLOOKUP(VLOOKUP($A231,csapatok!$A:$GR,BE$271,FALSE),'csapat-ranglista'!$A:$CC,BE$272,FALSE)/4),0)</f>
        <v>0</v>
      </c>
      <c r="BF231" s="226">
        <f>IFERROR(IF(RIGHT(VLOOKUP($A231,csapatok!$A:$GR,BF$271,FALSE),5)="Csere",VLOOKUP(LEFT(VLOOKUP($A231,csapatok!$A:$GR,BF$271,FALSE),LEN(VLOOKUP($A231,csapatok!$A:$GR,BF$271,FALSE))-6),'csapat-ranglista'!$A:$CC,BF$272,FALSE)/8,VLOOKUP(VLOOKUP($A231,csapatok!$A:$GR,BF$271,FALSE),'csapat-ranglista'!$A:$CC,BF$272,FALSE)/4),0)</f>
        <v>0</v>
      </c>
      <c r="BG231" s="226">
        <f>IFERROR(IF(RIGHT(VLOOKUP($A231,csapatok!$A:$GR,BG$271,FALSE),5)="Csere",VLOOKUP(LEFT(VLOOKUP($A231,csapatok!$A:$GR,BG$271,FALSE),LEN(VLOOKUP($A231,csapatok!$A:$GR,BG$271,FALSE))-6),'csapat-ranglista'!$A:$CC,BG$272,FALSE)/8,VLOOKUP(VLOOKUP($A231,csapatok!$A:$GR,BG$271,FALSE),'csapat-ranglista'!$A:$CC,BG$272,FALSE)/4),0)</f>
        <v>0</v>
      </c>
      <c r="BH231" s="226">
        <f>IFERROR(IF(RIGHT(VLOOKUP($A231,csapatok!$A:$GR,BH$271,FALSE),5)="Csere",VLOOKUP(LEFT(VLOOKUP($A231,csapatok!$A:$GR,BH$271,FALSE),LEN(VLOOKUP($A231,csapatok!$A:$GR,BH$271,FALSE))-6),'csapat-ranglista'!$A:$CC,BH$272,FALSE)/8,VLOOKUP(VLOOKUP($A231,csapatok!$A:$GR,BH$271,FALSE),'csapat-ranglista'!$A:$CC,BH$272,FALSE)/4),0)</f>
        <v>0</v>
      </c>
      <c r="BI231" s="226">
        <f>IFERROR(IF(RIGHT(VLOOKUP($A231,csapatok!$A:$GR,BI$271,FALSE),5)="Csere",VLOOKUP(LEFT(VLOOKUP($A231,csapatok!$A:$GR,BI$271,FALSE),LEN(VLOOKUP($A231,csapatok!$A:$GR,BI$271,FALSE))-6),'csapat-ranglista'!$A:$CC,BI$272,FALSE)/8,VLOOKUP(VLOOKUP($A231,csapatok!$A:$GR,BI$271,FALSE),'csapat-ranglista'!$A:$CC,BI$272,FALSE)/4),0)</f>
        <v>0</v>
      </c>
      <c r="BJ231" s="226">
        <f>IFERROR(IF(RIGHT(VLOOKUP($A231,csapatok!$A:$GR,BJ$271,FALSE),5)="Csere",VLOOKUP(LEFT(VLOOKUP($A231,csapatok!$A:$GR,BJ$271,FALSE),LEN(VLOOKUP($A231,csapatok!$A:$GR,BJ$271,FALSE))-6),'csapat-ranglista'!$A:$CC,BJ$272,FALSE)/8,VLOOKUP(VLOOKUP($A231,csapatok!$A:$GR,BJ$271,FALSE),'csapat-ranglista'!$A:$CC,BJ$272,FALSE)/4),0)</f>
        <v>0</v>
      </c>
      <c r="BK231" s="226">
        <f>IFERROR(IF(RIGHT(VLOOKUP($A231,csapatok!$A:$GR,BK$271,FALSE),5)="Csere",VLOOKUP(LEFT(VLOOKUP($A231,csapatok!$A:$GR,BK$271,FALSE),LEN(VLOOKUP($A231,csapatok!$A:$GR,BK$271,FALSE))-6),'csapat-ranglista'!$A:$CC,BK$272,FALSE)/8,VLOOKUP(VLOOKUP($A231,csapatok!$A:$GR,BK$271,FALSE),'csapat-ranglista'!$A:$CC,BK$272,FALSE)/4),0)</f>
        <v>0</v>
      </c>
      <c r="BL231" s="226">
        <f>IFERROR(IF(RIGHT(VLOOKUP($A231,csapatok!$A:$GR,BL$271,FALSE),5)="Csere",VLOOKUP(LEFT(VLOOKUP($A231,csapatok!$A:$GR,BL$271,FALSE),LEN(VLOOKUP($A231,csapatok!$A:$GR,BL$271,FALSE))-6),'csapat-ranglista'!$A:$CC,BL$272,FALSE)/8,VLOOKUP(VLOOKUP($A231,csapatok!$A:$GR,BL$271,FALSE),'csapat-ranglista'!$A:$CC,BL$272,FALSE)/4),0)</f>
        <v>0</v>
      </c>
      <c r="BM231" s="226">
        <f>IFERROR(IF(RIGHT(VLOOKUP($A231,csapatok!$A:$GR,BM$271,FALSE),5)="Csere",VLOOKUP(LEFT(VLOOKUP($A231,csapatok!$A:$GR,BM$271,FALSE),LEN(VLOOKUP($A231,csapatok!$A:$GR,BM$271,FALSE))-6),'csapat-ranglista'!$A:$CC,BM$272,FALSE)/8,VLOOKUP(VLOOKUP($A231,csapatok!$A:$GR,BM$271,FALSE),'csapat-ranglista'!$A:$CC,BM$272,FALSE)/4),0)</f>
        <v>0</v>
      </c>
      <c r="BN231" s="226">
        <f>IFERROR(IF(RIGHT(VLOOKUP($A231,csapatok!$A:$GR,BN$271,FALSE),5)="Csere",VLOOKUP(LEFT(VLOOKUP($A231,csapatok!$A:$GR,BN$271,FALSE),LEN(VLOOKUP($A231,csapatok!$A:$GR,BN$271,FALSE))-6),'csapat-ranglista'!$A:$CC,BN$272,FALSE)/8,VLOOKUP(VLOOKUP($A231,csapatok!$A:$GR,BN$271,FALSE),'csapat-ranglista'!$A:$CC,BN$272,FALSE)/4),0)</f>
        <v>0</v>
      </c>
      <c r="BO231" s="226">
        <f>IFERROR(IF(RIGHT(VLOOKUP($A231,csapatok!$A:$GR,BO$271,FALSE),5)="Csere",VLOOKUP(LEFT(VLOOKUP($A231,csapatok!$A:$GR,BO$271,FALSE),LEN(VLOOKUP($A231,csapatok!$A:$GR,BO$271,FALSE))-6),'csapat-ranglista'!$A:$CC,BO$272,FALSE)/8,VLOOKUP(VLOOKUP($A231,csapatok!$A:$GR,BO$271,FALSE),'csapat-ranglista'!$A:$CC,BO$272,FALSE)/4),0)</f>
        <v>0</v>
      </c>
      <c r="BP231" s="226">
        <f>IFERROR(IF(RIGHT(VLOOKUP($A231,csapatok!$A:$GR,BP$271,FALSE),5)="Csere",VLOOKUP(LEFT(VLOOKUP($A231,csapatok!$A:$GR,BP$271,FALSE),LEN(VLOOKUP($A231,csapatok!$A:$GR,BP$271,FALSE))-6),'csapat-ranglista'!$A:$CC,BP$272,FALSE)/8,VLOOKUP(VLOOKUP($A231,csapatok!$A:$GR,BP$271,FALSE),'csapat-ranglista'!$A:$CC,BP$272,FALSE)/4),0)</f>
        <v>0</v>
      </c>
      <c r="BQ231" s="226">
        <f>IFERROR(IF(RIGHT(VLOOKUP($A231,csapatok!$A:$GR,BQ$271,FALSE),5)="Csere",VLOOKUP(LEFT(VLOOKUP($A231,csapatok!$A:$GR,BQ$271,FALSE),LEN(VLOOKUP($A231,csapatok!$A:$GR,BQ$271,FALSE))-6),'csapat-ranglista'!$A:$CC,BQ$272,FALSE)/8,VLOOKUP(VLOOKUP($A231,csapatok!$A:$GR,BQ$271,FALSE),'csapat-ranglista'!$A:$CC,BQ$272,FALSE)/4),0)</f>
        <v>0</v>
      </c>
      <c r="BR231" s="226">
        <f>IFERROR(IF(RIGHT(VLOOKUP($A231,csapatok!$A:$GR,BR$271,FALSE),5)="Csere",VLOOKUP(LEFT(VLOOKUP($A231,csapatok!$A:$GR,BR$271,FALSE),LEN(VLOOKUP($A231,csapatok!$A:$GR,BR$271,FALSE))-6),'csapat-ranglista'!$A:$CC,BR$272,FALSE)/8,VLOOKUP(VLOOKUP($A231,csapatok!$A:$GR,BR$271,FALSE),'csapat-ranglista'!$A:$CC,BR$272,FALSE)/4),0)</f>
        <v>0</v>
      </c>
      <c r="BS231" s="226">
        <f>IFERROR(IF(RIGHT(VLOOKUP($A231,csapatok!$A:$GR,BS$271,FALSE),5)="Csere",VLOOKUP(LEFT(VLOOKUP($A231,csapatok!$A:$GR,BS$271,FALSE),LEN(VLOOKUP($A231,csapatok!$A:$GR,BS$271,FALSE))-6),'csapat-ranglista'!$A:$CC,BS$272,FALSE)/8,VLOOKUP(VLOOKUP($A231,csapatok!$A:$GR,BS$271,FALSE),'csapat-ranglista'!$A:$CC,BS$272,FALSE)/4),0)</f>
        <v>0</v>
      </c>
      <c r="BT231" s="226">
        <f>IFERROR(IF(RIGHT(VLOOKUP($A231,csapatok!$A:$GR,BT$271,FALSE),5)="Csere",VLOOKUP(LEFT(VLOOKUP($A231,csapatok!$A:$GR,BT$271,FALSE),LEN(VLOOKUP($A231,csapatok!$A:$GR,BT$271,FALSE))-6),'csapat-ranglista'!$A:$CC,BT$272,FALSE)/8,VLOOKUP(VLOOKUP($A231,csapatok!$A:$GR,BT$271,FALSE),'csapat-ranglista'!$A:$CC,BT$272,FALSE)/4),0)</f>
        <v>0</v>
      </c>
      <c r="BU231" s="226">
        <f>IFERROR(IF(RIGHT(VLOOKUP($A231,csapatok!$A:$GR,BU$271,FALSE),5)="Csere",VLOOKUP(LEFT(VLOOKUP($A231,csapatok!$A:$GR,BU$271,FALSE),LEN(VLOOKUP($A231,csapatok!$A:$GR,BU$271,FALSE))-6),'csapat-ranglista'!$A:$CC,BU$272,FALSE)/8,VLOOKUP(VLOOKUP($A231,csapatok!$A:$GR,BU$271,FALSE),'csapat-ranglista'!$A:$CC,BU$272,FALSE)/4),0)</f>
        <v>0</v>
      </c>
      <c r="BV231" s="226">
        <f>IFERROR(IF(RIGHT(VLOOKUP($A231,csapatok!$A:$GR,BV$271,FALSE),5)="Csere",VLOOKUP(LEFT(VLOOKUP($A231,csapatok!$A:$GR,BV$271,FALSE),LEN(VLOOKUP($A231,csapatok!$A:$GR,BV$271,FALSE))-6),'csapat-ranglista'!$A:$CC,BV$272,FALSE)/8,VLOOKUP(VLOOKUP($A231,csapatok!$A:$GR,BV$271,FALSE),'csapat-ranglista'!$A:$CC,BV$272,FALSE)/4),0)</f>
        <v>0</v>
      </c>
      <c r="BW231" s="226">
        <f>IFERROR(IF(RIGHT(VLOOKUP($A231,csapatok!$A:$GR,BW$271,FALSE),5)="Csere",VLOOKUP(LEFT(VLOOKUP($A231,csapatok!$A:$GR,BW$271,FALSE),LEN(VLOOKUP($A231,csapatok!$A:$GR,BW$271,FALSE))-6),'csapat-ranglista'!$A:$CC,BW$272,FALSE)/8,VLOOKUP(VLOOKUP($A231,csapatok!$A:$GR,BW$271,FALSE),'csapat-ranglista'!$A:$CC,BW$272,FALSE)/4),0)</f>
        <v>0</v>
      </c>
      <c r="BX231" s="226">
        <f>IFERROR(IF(RIGHT(VLOOKUP($A231,csapatok!$A:$GR,BX$271,FALSE),5)="Csere",VLOOKUP(LEFT(VLOOKUP($A231,csapatok!$A:$GR,BX$271,FALSE),LEN(VLOOKUP($A231,csapatok!$A:$GR,BX$271,FALSE))-6),'csapat-ranglista'!$A:$CC,BX$272,FALSE)/8,VLOOKUP(VLOOKUP($A231,csapatok!$A:$GR,BX$271,FALSE),'csapat-ranglista'!$A:$CC,BX$272,FALSE)/4),0)</f>
        <v>0</v>
      </c>
      <c r="BY231" s="226">
        <f>IFERROR(IF(RIGHT(VLOOKUP($A231,csapatok!$A:$GR,BY$271,FALSE),5)="Csere",VLOOKUP(LEFT(VLOOKUP($A231,csapatok!$A:$GR,BY$271,FALSE),LEN(VLOOKUP($A231,csapatok!$A:$GR,BY$271,FALSE))-6),'csapat-ranglista'!$A:$CC,BY$272,FALSE)/8,VLOOKUP(VLOOKUP($A231,csapatok!$A:$GR,BY$271,FALSE),'csapat-ranglista'!$A:$CC,BY$272,FALSE)/4),0)</f>
        <v>0</v>
      </c>
      <c r="BZ231" s="226">
        <f>IFERROR(IF(RIGHT(VLOOKUP($A231,csapatok!$A:$GR,BZ$271,FALSE),5)="Csere",VLOOKUP(LEFT(VLOOKUP($A231,csapatok!$A:$GR,BZ$271,FALSE),LEN(VLOOKUP($A231,csapatok!$A:$GR,BZ$271,FALSE))-6),'csapat-ranglista'!$A:$CC,BZ$272,FALSE)/8,VLOOKUP(VLOOKUP($A231,csapatok!$A:$GR,BZ$271,FALSE),'csapat-ranglista'!$A:$CC,BZ$272,FALSE)/4),0)</f>
        <v>0</v>
      </c>
      <c r="CA231" s="226">
        <f>IFERROR(IF(RIGHT(VLOOKUP($A231,csapatok!$A:$GR,CA$271,FALSE),5)="Csere",VLOOKUP(LEFT(VLOOKUP($A231,csapatok!$A:$GR,CA$271,FALSE),LEN(VLOOKUP($A231,csapatok!$A:$GR,CA$271,FALSE))-6),'csapat-ranglista'!$A:$CC,CA$272,FALSE)/8,VLOOKUP(VLOOKUP($A231,csapatok!$A:$GR,CA$271,FALSE),'csapat-ranglista'!$A:$CC,CA$272,FALSE)/4),0)</f>
        <v>0</v>
      </c>
      <c r="CB231" s="226">
        <f>IFERROR(IF(RIGHT(VLOOKUP($A231,csapatok!$A:$GR,CB$271,FALSE),5)="Csere",VLOOKUP(LEFT(VLOOKUP($A231,csapatok!$A:$GR,CB$271,FALSE),LEN(VLOOKUP($A231,csapatok!$A:$GR,CB$271,FALSE))-6),'csapat-ranglista'!$A:$CC,CB$272,FALSE)/8,VLOOKUP(VLOOKUP($A231,csapatok!$A:$GR,CB$271,FALSE),'csapat-ranglista'!$A:$CC,CB$272,FALSE)/4),0)</f>
        <v>0</v>
      </c>
      <c r="CC231" s="226">
        <f>IFERROR(IF(RIGHT(VLOOKUP($A231,csapatok!$A:$GR,CC$271,FALSE),5)="Csere",VLOOKUP(LEFT(VLOOKUP($A231,csapatok!$A:$GR,CC$271,FALSE),LEN(VLOOKUP($A231,csapatok!$A:$GR,CC$271,FALSE))-6),'csapat-ranglista'!$A:$CC,CC$272,FALSE)/8,VLOOKUP(VLOOKUP($A231,csapatok!$A:$GR,CC$271,FALSE),'csapat-ranglista'!$A:$CC,CC$272,FALSE)/4),0)</f>
        <v>0</v>
      </c>
      <c r="CD231" s="226">
        <f>IFERROR(IF(RIGHT(VLOOKUP($A231,csapatok!$A:$GR,CD$271,FALSE),5)="Csere",VLOOKUP(LEFT(VLOOKUP($A231,csapatok!$A:$GR,CD$271,FALSE),LEN(VLOOKUP($A231,csapatok!$A:$GR,CD$271,FALSE))-6),'csapat-ranglista'!$A:$CC,CD$272,FALSE)/8,VLOOKUP(VLOOKUP($A231,csapatok!$A:$GR,CD$271,FALSE),'csapat-ranglista'!$A:$CC,CD$272,FALSE)/4),0)</f>
        <v>0</v>
      </c>
      <c r="CE231" s="226">
        <f>IFERROR(IF(RIGHT(VLOOKUP($A231,csapatok!$A:$GR,CE$271,FALSE),5)="Csere",VLOOKUP(LEFT(VLOOKUP($A231,csapatok!$A:$GR,CE$271,FALSE),LEN(VLOOKUP($A231,csapatok!$A:$GR,CE$271,FALSE))-6),'csapat-ranglista'!$A:$CC,CE$272,FALSE)/8,VLOOKUP(VLOOKUP($A231,csapatok!$A:$GR,CE$271,FALSE),'csapat-ranglista'!$A:$CC,CE$272,FALSE)/4),0)</f>
        <v>0</v>
      </c>
      <c r="CF231" s="226">
        <f>IFERROR(IF(RIGHT(VLOOKUP($A231,csapatok!$A:$GR,CF$271,FALSE),5)="Csere",VLOOKUP(LEFT(VLOOKUP($A231,csapatok!$A:$GR,CF$271,FALSE),LEN(VLOOKUP($A231,csapatok!$A:$GR,CF$271,FALSE))-6),'csapat-ranglista'!$A:$CC,CF$272,FALSE)/8,VLOOKUP(VLOOKUP($A231,csapatok!$A:$GR,CF$271,FALSE),'csapat-ranglista'!$A:$CC,CF$272,FALSE)/4),0)</f>
        <v>0</v>
      </c>
      <c r="CG231" s="226">
        <f>IFERROR(IF(RIGHT(VLOOKUP($A231,csapatok!$A:$GR,CG$271,FALSE),5)="Csere",VLOOKUP(LEFT(VLOOKUP($A231,csapatok!$A:$GR,CG$271,FALSE),LEN(VLOOKUP($A231,csapatok!$A:$GR,CG$271,FALSE))-6),'csapat-ranglista'!$A:$CC,CG$272,FALSE)/8,VLOOKUP(VLOOKUP($A231,csapatok!$A:$GR,CG$271,FALSE),'csapat-ranglista'!$A:$CC,CG$272,FALSE)/4),0)</f>
        <v>0</v>
      </c>
      <c r="CH231" s="226">
        <f>IFERROR(IF(RIGHT(VLOOKUP($A231,csapatok!$A:$GR,CH$271,FALSE),5)="Csere",VLOOKUP(LEFT(VLOOKUP($A231,csapatok!$A:$GR,CH$271,FALSE),LEN(VLOOKUP($A231,csapatok!$A:$GR,CH$271,FALSE))-6),'csapat-ranglista'!$A:$CC,CH$272,FALSE)/8,VLOOKUP(VLOOKUP($A231,csapatok!$A:$GR,CH$271,FALSE),'csapat-ranglista'!$A:$CC,CH$272,FALSE)/4),0)</f>
        <v>0</v>
      </c>
      <c r="CI231" s="226">
        <f>IFERROR(IF(RIGHT(VLOOKUP($A231,csapatok!$A:$GR,CI$271,FALSE),5)="Csere",VLOOKUP(LEFT(VLOOKUP($A231,csapatok!$A:$GR,CI$271,FALSE),LEN(VLOOKUP($A231,csapatok!$A:$GR,CI$271,FALSE))-6),'csapat-ranglista'!$A:$CC,CI$272,FALSE)/8,VLOOKUP(VLOOKUP($A231,csapatok!$A:$GR,CI$271,FALSE),'csapat-ranglista'!$A:$CC,CI$272,FALSE)/4),0)</f>
        <v>0</v>
      </c>
      <c r="CJ231" s="227">
        <f>versenyek!$IQ$11*IFERROR(VLOOKUP(VLOOKUP($A231,versenyek!IP:IR,3,FALSE),szabalyok!$A$16:$B$23,2,FALSE)/4,0)</f>
        <v>0</v>
      </c>
      <c r="CK231" s="227">
        <f>versenyek!$IT$11*IFERROR(VLOOKUP(VLOOKUP($A231,versenyek!IS:IU,3,FALSE),szabalyok!$A$16:$B$23,2,FALSE)/4,0)</f>
        <v>0</v>
      </c>
      <c r="CL231" s="226"/>
      <c r="CM231" s="250">
        <f t="shared" si="9"/>
        <v>0</v>
      </c>
    </row>
    <row r="232" spans="1:91">
      <c r="A232" s="32" t="s">
        <v>4</v>
      </c>
      <c r="B232" s="132"/>
      <c r="C232" s="133" t="str">
        <f t="shared" si="11"/>
        <v/>
      </c>
      <c r="D232" s="32" t="s">
        <v>9</v>
      </c>
      <c r="E232" s="47">
        <v>0</v>
      </c>
      <c r="F232" s="32">
        <v>0</v>
      </c>
      <c r="G232" s="32">
        <v>0</v>
      </c>
      <c r="H232" s="32">
        <v>0</v>
      </c>
      <c r="I232" s="32">
        <v>0</v>
      </c>
      <c r="J232" s="32">
        <v>0</v>
      </c>
      <c r="K232" s="32">
        <v>0</v>
      </c>
      <c r="L232" s="32">
        <v>0</v>
      </c>
      <c r="M232" s="32">
        <v>0</v>
      </c>
      <c r="N232" s="32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0</v>
      </c>
      <c r="U232" s="32">
        <v>0</v>
      </c>
      <c r="V232" s="32">
        <v>0</v>
      </c>
      <c r="W232" s="32">
        <v>0</v>
      </c>
      <c r="X232" s="32">
        <f>IFERROR(IF(RIGHT(VLOOKUP($A232,csapatok!$A:$BL,X$271,FALSE),5)="Csere",VLOOKUP(LEFT(VLOOKUP($A232,csapatok!$A:$BL,X$271,FALSE),LEN(VLOOKUP($A232,csapatok!$A:$BL,X$271,FALSE))-6),'csapat-ranglista'!$A:$CC,X$272,FALSE)/8,VLOOKUP(VLOOKUP($A232,csapatok!$A:$BL,X$271,FALSE),'csapat-ranglista'!$A:$CC,X$272,FALSE)/4),0)</f>
        <v>0</v>
      </c>
      <c r="Y232" s="32">
        <f>IFERROR(IF(RIGHT(VLOOKUP($A232,csapatok!$A:$BL,Y$271,FALSE),5)="Csere",VLOOKUP(LEFT(VLOOKUP($A232,csapatok!$A:$BL,Y$271,FALSE),LEN(VLOOKUP($A232,csapatok!$A:$BL,Y$271,FALSE))-6),'csapat-ranglista'!$A:$CC,Y$272,FALSE)/8,VLOOKUP(VLOOKUP($A232,csapatok!$A:$BL,Y$271,FALSE),'csapat-ranglista'!$A:$CC,Y$272,FALSE)/4),0)</f>
        <v>0</v>
      </c>
      <c r="Z232" s="32">
        <f>IFERROR(IF(RIGHT(VLOOKUP($A232,csapatok!$A:$BL,Z$271,FALSE),5)="Csere",VLOOKUP(LEFT(VLOOKUP($A232,csapatok!$A:$BL,Z$271,FALSE),LEN(VLOOKUP($A232,csapatok!$A:$BL,Z$271,FALSE))-6),'csapat-ranglista'!$A:$CC,Z$272,FALSE)/8,VLOOKUP(VLOOKUP($A232,csapatok!$A:$BL,Z$271,FALSE),'csapat-ranglista'!$A:$CC,Z$272,FALSE)/4),0)</f>
        <v>0</v>
      </c>
      <c r="AA232" s="32">
        <f>IFERROR(IF(RIGHT(VLOOKUP($A232,csapatok!$A:$BL,AA$271,FALSE),5)="Csere",VLOOKUP(LEFT(VLOOKUP($A232,csapatok!$A:$BL,AA$271,FALSE),LEN(VLOOKUP($A232,csapatok!$A:$BL,AA$271,FALSE))-6),'csapat-ranglista'!$A:$CC,AA$272,FALSE)/8,VLOOKUP(VLOOKUP($A232,csapatok!$A:$BL,AA$271,FALSE),'csapat-ranglista'!$A:$CC,AA$272,FALSE)/4),0)</f>
        <v>0</v>
      </c>
      <c r="AB232" s="226">
        <f>IFERROR(IF(RIGHT(VLOOKUP($A232,csapatok!$A:$BL,AB$271,FALSE),5)="Csere",VLOOKUP(LEFT(VLOOKUP($A232,csapatok!$A:$BL,AB$271,FALSE),LEN(VLOOKUP($A232,csapatok!$A:$BL,AB$271,FALSE))-6),'csapat-ranglista'!$A:$CC,AB$272,FALSE)/8,VLOOKUP(VLOOKUP($A232,csapatok!$A:$BL,AB$271,FALSE),'csapat-ranglista'!$A:$CC,AB$272,FALSE)/4),0)</f>
        <v>0</v>
      </c>
      <c r="AC232" s="226">
        <f>IFERROR(IF(RIGHT(VLOOKUP($A232,csapatok!$A:$BL,AC$271,FALSE),5)="Csere",VLOOKUP(LEFT(VLOOKUP($A232,csapatok!$A:$BL,AC$271,FALSE),LEN(VLOOKUP($A232,csapatok!$A:$BL,AC$271,FALSE))-6),'csapat-ranglista'!$A:$CC,AC$272,FALSE)/8,VLOOKUP(VLOOKUP($A232,csapatok!$A:$BL,AC$271,FALSE),'csapat-ranglista'!$A:$CC,AC$272,FALSE)/4),0)</f>
        <v>0</v>
      </c>
      <c r="AD232" s="226">
        <f>IFERROR(IF(RIGHT(VLOOKUP($A232,csapatok!$A:$BL,AD$271,FALSE),5)="Csere",VLOOKUP(LEFT(VLOOKUP($A232,csapatok!$A:$BL,AD$271,FALSE),LEN(VLOOKUP($A232,csapatok!$A:$BL,AD$271,FALSE))-6),'csapat-ranglista'!$A:$CC,AD$272,FALSE)/8,VLOOKUP(VLOOKUP($A232,csapatok!$A:$BL,AD$271,FALSE),'csapat-ranglista'!$A:$CC,AD$272,FALSE)/4),0)</f>
        <v>0</v>
      </c>
      <c r="AE232" s="226">
        <f>IFERROR(IF(RIGHT(VLOOKUP($A232,csapatok!$A:$BL,AE$271,FALSE),5)="Csere",VLOOKUP(LEFT(VLOOKUP($A232,csapatok!$A:$BL,AE$271,FALSE),LEN(VLOOKUP($A232,csapatok!$A:$BL,AE$271,FALSE))-6),'csapat-ranglista'!$A:$CC,AE$272,FALSE)/8,VLOOKUP(VLOOKUP($A232,csapatok!$A:$BL,AE$271,FALSE),'csapat-ranglista'!$A:$CC,AE$272,FALSE)/4),0)</f>
        <v>0</v>
      </c>
      <c r="AF232" s="226">
        <f>IFERROR(IF(RIGHT(VLOOKUP($A232,csapatok!$A:$BL,AF$271,FALSE),5)="Csere",VLOOKUP(LEFT(VLOOKUP($A232,csapatok!$A:$BL,AF$271,FALSE),LEN(VLOOKUP($A232,csapatok!$A:$BL,AF$271,FALSE))-6),'csapat-ranglista'!$A:$CC,AF$272,FALSE)/8,VLOOKUP(VLOOKUP($A232,csapatok!$A:$BL,AF$271,FALSE),'csapat-ranglista'!$A:$CC,AF$272,FALSE)/4),0)</f>
        <v>0</v>
      </c>
      <c r="AG232" s="226">
        <f>IFERROR(IF(RIGHT(VLOOKUP($A232,csapatok!$A:$BL,AG$271,FALSE),5)="Csere",VLOOKUP(LEFT(VLOOKUP($A232,csapatok!$A:$BL,AG$271,FALSE),LEN(VLOOKUP($A232,csapatok!$A:$BL,AG$271,FALSE))-6),'csapat-ranglista'!$A:$CC,AG$272,FALSE)/8,VLOOKUP(VLOOKUP($A232,csapatok!$A:$BL,AG$271,FALSE),'csapat-ranglista'!$A:$CC,AG$272,FALSE)/4),0)</f>
        <v>0</v>
      </c>
      <c r="AH232" s="226">
        <f>IFERROR(IF(RIGHT(VLOOKUP($A232,csapatok!$A:$BL,AH$271,FALSE),5)="Csere",VLOOKUP(LEFT(VLOOKUP($A232,csapatok!$A:$BL,AH$271,FALSE),LEN(VLOOKUP($A232,csapatok!$A:$BL,AH$271,FALSE))-6),'csapat-ranglista'!$A:$CC,AH$272,FALSE)/8,VLOOKUP(VLOOKUP($A232,csapatok!$A:$BL,AH$271,FALSE),'csapat-ranglista'!$A:$CC,AH$272,FALSE)/4),0)</f>
        <v>0</v>
      </c>
      <c r="AI232" s="226">
        <f>IFERROR(IF(RIGHT(VLOOKUP($A232,csapatok!$A:$BL,AI$271,FALSE),5)="Csere",VLOOKUP(LEFT(VLOOKUP($A232,csapatok!$A:$BL,AI$271,FALSE),LEN(VLOOKUP($A232,csapatok!$A:$BL,AI$271,FALSE))-6),'csapat-ranglista'!$A:$CC,AI$272,FALSE)/8,VLOOKUP(VLOOKUP($A232,csapatok!$A:$BL,AI$271,FALSE),'csapat-ranglista'!$A:$CC,AI$272,FALSE)/4),0)</f>
        <v>0</v>
      </c>
      <c r="AJ232" s="226">
        <f>IFERROR(IF(RIGHT(VLOOKUP($A232,csapatok!$A:$BL,AJ$271,FALSE),5)="Csere",VLOOKUP(LEFT(VLOOKUP($A232,csapatok!$A:$BL,AJ$271,FALSE),LEN(VLOOKUP($A232,csapatok!$A:$BL,AJ$271,FALSE))-6),'csapat-ranglista'!$A:$CC,AJ$272,FALSE)/8,VLOOKUP(VLOOKUP($A232,csapatok!$A:$BL,AJ$271,FALSE),'csapat-ranglista'!$A:$CC,AJ$272,FALSE)/2),0)</f>
        <v>0</v>
      </c>
      <c r="AK232" s="226">
        <f>IFERROR(IF(RIGHT(VLOOKUP($A232,csapatok!$A:$CN,AK$271,FALSE),5)="Csere",VLOOKUP(LEFT(VLOOKUP($A232,csapatok!$A:$CN,AK$271,FALSE),LEN(VLOOKUP($A232,csapatok!$A:$CN,AK$271,FALSE))-6),'csapat-ranglista'!$A:$CC,AK$272,FALSE)/8,VLOOKUP(VLOOKUP($A232,csapatok!$A:$CN,AK$271,FALSE),'csapat-ranglista'!$A:$CC,AK$272,FALSE)/4),0)</f>
        <v>0</v>
      </c>
      <c r="AL232" s="226">
        <f>IFERROR(IF(RIGHT(VLOOKUP($A232,csapatok!$A:$CN,AL$271,FALSE),5)="Csere",VLOOKUP(LEFT(VLOOKUP($A232,csapatok!$A:$CN,AL$271,FALSE),LEN(VLOOKUP($A232,csapatok!$A:$CN,AL$271,FALSE))-6),'csapat-ranglista'!$A:$CC,AL$272,FALSE)/8,VLOOKUP(VLOOKUP($A232,csapatok!$A:$CN,AL$271,FALSE),'csapat-ranglista'!$A:$CC,AL$272,FALSE)/4),0)</f>
        <v>0</v>
      </c>
      <c r="AM232" s="226">
        <f>IFERROR(IF(RIGHT(VLOOKUP($A232,csapatok!$A:$CN,AM$271,FALSE),5)="Csere",VLOOKUP(LEFT(VLOOKUP($A232,csapatok!$A:$CN,AM$271,FALSE),LEN(VLOOKUP($A232,csapatok!$A:$CN,AM$271,FALSE))-6),'csapat-ranglista'!$A:$CC,AM$272,FALSE)/8,VLOOKUP(VLOOKUP($A232,csapatok!$A:$CN,AM$271,FALSE),'csapat-ranglista'!$A:$CC,AM$272,FALSE)/4),0)</f>
        <v>0</v>
      </c>
      <c r="AN232" s="226">
        <f>IFERROR(IF(RIGHT(VLOOKUP($A232,csapatok!$A:$CN,AN$271,FALSE),5)="Csere",VLOOKUP(LEFT(VLOOKUP($A232,csapatok!$A:$CN,AN$271,FALSE),LEN(VLOOKUP($A232,csapatok!$A:$CN,AN$271,FALSE))-6),'csapat-ranglista'!$A:$CC,AN$272,FALSE)/8,VLOOKUP(VLOOKUP($A232,csapatok!$A:$CN,AN$271,FALSE),'csapat-ranglista'!$A:$CC,AN$272,FALSE)/4),0)</f>
        <v>0</v>
      </c>
      <c r="AO232" s="226">
        <f>IFERROR(IF(RIGHT(VLOOKUP($A232,csapatok!$A:$CN,AO$271,FALSE),5)="Csere",VLOOKUP(LEFT(VLOOKUP($A232,csapatok!$A:$CN,AO$271,FALSE),LEN(VLOOKUP($A232,csapatok!$A:$CN,AO$271,FALSE))-6),'csapat-ranglista'!$A:$CC,AO$272,FALSE)/8,VLOOKUP(VLOOKUP($A232,csapatok!$A:$CN,AO$271,FALSE),'csapat-ranglista'!$A:$CC,AO$272,FALSE)/4),0)</f>
        <v>0</v>
      </c>
      <c r="AP232" s="226">
        <f>IFERROR(IF(RIGHT(VLOOKUP($A232,csapatok!$A:$CN,AP$271,FALSE),5)="Csere",VLOOKUP(LEFT(VLOOKUP($A232,csapatok!$A:$CN,AP$271,FALSE),LEN(VLOOKUP($A232,csapatok!$A:$CN,AP$271,FALSE))-6),'csapat-ranglista'!$A:$CC,AP$272,FALSE)/8,VLOOKUP(VLOOKUP($A232,csapatok!$A:$CN,AP$271,FALSE),'csapat-ranglista'!$A:$CC,AP$272,FALSE)/4),0)</f>
        <v>0</v>
      </c>
      <c r="AQ232" s="226">
        <f>IFERROR(IF(RIGHT(VLOOKUP($A232,csapatok!$A:$CN,AQ$271,FALSE),5)="Csere",VLOOKUP(LEFT(VLOOKUP($A232,csapatok!$A:$CN,AQ$271,FALSE),LEN(VLOOKUP($A232,csapatok!$A:$CN,AQ$271,FALSE))-6),'csapat-ranglista'!$A:$CC,AQ$272,FALSE)/8,VLOOKUP(VLOOKUP($A232,csapatok!$A:$CN,AQ$271,FALSE),'csapat-ranglista'!$A:$CC,AQ$272,FALSE)/4),0)</f>
        <v>0</v>
      </c>
      <c r="AR232" s="226">
        <f>IFERROR(IF(RIGHT(VLOOKUP($A232,csapatok!$A:$CN,AR$271,FALSE),5)="Csere",VLOOKUP(LEFT(VLOOKUP($A232,csapatok!$A:$CN,AR$271,FALSE),LEN(VLOOKUP($A232,csapatok!$A:$CN,AR$271,FALSE))-6),'csapat-ranglista'!$A:$CC,AR$272,FALSE)/8,VLOOKUP(VLOOKUP($A232,csapatok!$A:$CN,AR$271,FALSE),'csapat-ranglista'!$A:$CC,AR$272,FALSE)/4),0)</f>
        <v>0</v>
      </c>
      <c r="AS232" s="226">
        <f>IFERROR(IF(RIGHT(VLOOKUP($A232,csapatok!$A:$CN,AS$271,FALSE),5)="Csere",VLOOKUP(LEFT(VLOOKUP($A232,csapatok!$A:$CN,AS$271,FALSE),LEN(VLOOKUP($A232,csapatok!$A:$CN,AS$271,FALSE))-6),'csapat-ranglista'!$A:$CC,AS$272,FALSE)/8,VLOOKUP(VLOOKUP($A232,csapatok!$A:$CN,AS$271,FALSE),'csapat-ranglista'!$A:$CC,AS$272,FALSE)/4),0)</f>
        <v>0</v>
      </c>
      <c r="AT232" s="226">
        <f>IFERROR(IF(RIGHT(VLOOKUP($A232,csapatok!$A:$CN,AT$271,FALSE),5)="Csere",VLOOKUP(LEFT(VLOOKUP($A232,csapatok!$A:$CN,AT$271,FALSE),LEN(VLOOKUP($A232,csapatok!$A:$CN,AT$271,FALSE))-6),'csapat-ranglista'!$A:$CC,AT$272,FALSE)/8,VLOOKUP(VLOOKUP($A232,csapatok!$A:$CN,AT$271,FALSE),'csapat-ranglista'!$A:$CC,AT$272,FALSE)/4),0)</f>
        <v>0</v>
      </c>
      <c r="AU232" s="226">
        <f>IFERROR(IF(RIGHT(VLOOKUP($A232,csapatok!$A:$CN,AU$271,FALSE),5)="Csere",VLOOKUP(LEFT(VLOOKUP($A232,csapatok!$A:$CN,AU$271,FALSE),LEN(VLOOKUP($A232,csapatok!$A:$CN,AU$271,FALSE))-6),'csapat-ranglista'!$A:$CC,AU$272,FALSE)/8,VLOOKUP(VLOOKUP($A232,csapatok!$A:$CN,AU$271,FALSE),'csapat-ranglista'!$A:$CC,AU$272,FALSE)/4),0)</f>
        <v>0</v>
      </c>
      <c r="AV232" s="226">
        <f>IFERROR(IF(RIGHT(VLOOKUP($A232,csapatok!$A:$CN,AV$271,FALSE),5)="Csere",VLOOKUP(LEFT(VLOOKUP($A232,csapatok!$A:$CN,AV$271,FALSE),LEN(VLOOKUP($A232,csapatok!$A:$CN,AV$271,FALSE))-6),'csapat-ranglista'!$A:$CC,AV$272,FALSE)/8,VLOOKUP(VLOOKUP($A232,csapatok!$A:$CN,AV$271,FALSE),'csapat-ranglista'!$A:$CC,AV$272,FALSE)/4),0)</f>
        <v>0</v>
      </c>
      <c r="AW232" s="226">
        <f>IFERROR(IF(RIGHT(VLOOKUP($A232,csapatok!$A:$CN,AW$271,FALSE),5)="Csere",VLOOKUP(LEFT(VLOOKUP($A232,csapatok!$A:$CN,AW$271,FALSE),LEN(VLOOKUP($A232,csapatok!$A:$CN,AW$271,FALSE))-6),'csapat-ranglista'!$A:$CC,AW$272,FALSE)/8,VLOOKUP(VLOOKUP($A232,csapatok!$A:$CN,AW$271,FALSE),'csapat-ranglista'!$A:$CC,AW$272,FALSE)/4),0)</f>
        <v>0</v>
      </c>
      <c r="AX232" s="226">
        <f>IFERROR(IF(RIGHT(VLOOKUP($A232,csapatok!$A:$CN,AX$271,FALSE),5)="Csere",VLOOKUP(LEFT(VLOOKUP($A232,csapatok!$A:$CN,AX$271,FALSE),LEN(VLOOKUP($A232,csapatok!$A:$CN,AX$271,FALSE))-6),'csapat-ranglista'!$A:$CC,AX$272,FALSE)/8,VLOOKUP(VLOOKUP($A232,csapatok!$A:$CN,AX$271,FALSE),'csapat-ranglista'!$A:$CC,AX$272,FALSE)/4),0)</f>
        <v>0</v>
      </c>
      <c r="AY232" s="226">
        <f>IFERROR(IF(RIGHT(VLOOKUP($A232,csapatok!$A:$GR,AY$271,FALSE),5)="Csere",VLOOKUP(LEFT(VLOOKUP($A232,csapatok!$A:$GR,AY$271,FALSE),LEN(VLOOKUP($A232,csapatok!$A:$GR,AY$271,FALSE))-6),'csapat-ranglista'!$A:$CC,AY$272,FALSE)/8,VLOOKUP(VLOOKUP($A232,csapatok!$A:$GR,AY$271,FALSE),'csapat-ranglista'!$A:$CC,AY$272,FALSE)/4),0)</f>
        <v>0</v>
      </c>
      <c r="AZ232" s="226">
        <f>IFERROR(IF(RIGHT(VLOOKUP($A232,csapatok!$A:$GR,AZ$271,FALSE),5)="Csere",VLOOKUP(LEFT(VLOOKUP($A232,csapatok!$A:$GR,AZ$271,FALSE),LEN(VLOOKUP($A232,csapatok!$A:$GR,AZ$271,FALSE))-6),'csapat-ranglista'!$A:$CC,AZ$272,FALSE)/8,VLOOKUP(VLOOKUP($A232,csapatok!$A:$GR,AZ$271,FALSE),'csapat-ranglista'!$A:$CC,AZ$272,FALSE)/4),0)</f>
        <v>0</v>
      </c>
      <c r="BA232" s="226">
        <f>IFERROR(IF(RIGHT(VLOOKUP($A232,csapatok!$A:$GR,BA$271,FALSE),5)="Csere",VLOOKUP(LEFT(VLOOKUP($A232,csapatok!$A:$GR,BA$271,FALSE),LEN(VLOOKUP($A232,csapatok!$A:$GR,BA$271,FALSE))-6),'csapat-ranglista'!$A:$CC,BA$272,FALSE)/8,VLOOKUP(VLOOKUP($A232,csapatok!$A:$GR,BA$271,FALSE),'csapat-ranglista'!$A:$CC,BA$272,FALSE)/4),0)</f>
        <v>0</v>
      </c>
      <c r="BB232" s="226">
        <f>IFERROR(IF(RIGHT(VLOOKUP($A232,csapatok!$A:$GR,BB$271,FALSE),5)="Csere",VLOOKUP(LEFT(VLOOKUP($A232,csapatok!$A:$GR,BB$271,FALSE),LEN(VLOOKUP($A232,csapatok!$A:$GR,BB$271,FALSE))-6),'csapat-ranglista'!$A:$CC,BB$272,FALSE)/8,VLOOKUP(VLOOKUP($A232,csapatok!$A:$GR,BB$271,FALSE),'csapat-ranglista'!$A:$CC,BB$272,FALSE)/4),0)</f>
        <v>0</v>
      </c>
      <c r="BC232" s="227">
        <f>versenyek!$ES$11*IFERROR(VLOOKUP(VLOOKUP($A232,versenyek!ER:ET,3,FALSE),szabalyok!$A$16:$B$23,2,FALSE)/4,0)</f>
        <v>0</v>
      </c>
      <c r="BD232" s="227">
        <f>versenyek!$EV$11*IFERROR(VLOOKUP(VLOOKUP($A232,versenyek!EU:EW,3,FALSE),szabalyok!$A$16:$B$23,2,FALSE)/4,0)</f>
        <v>0</v>
      </c>
      <c r="BE232" s="226">
        <f>IFERROR(IF(RIGHT(VLOOKUP($A232,csapatok!$A:$GR,BE$271,FALSE),5)="Csere",VLOOKUP(LEFT(VLOOKUP($A232,csapatok!$A:$GR,BE$271,FALSE),LEN(VLOOKUP($A232,csapatok!$A:$GR,BE$271,FALSE))-6),'csapat-ranglista'!$A:$CC,BE$272,FALSE)/8,VLOOKUP(VLOOKUP($A232,csapatok!$A:$GR,BE$271,FALSE),'csapat-ranglista'!$A:$CC,BE$272,FALSE)/4),0)</f>
        <v>0</v>
      </c>
      <c r="BF232" s="226">
        <f>IFERROR(IF(RIGHT(VLOOKUP($A232,csapatok!$A:$GR,BF$271,FALSE),5)="Csere",VLOOKUP(LEFT(VLOOKUP($A232,csapatok!$A:$GR,BF$271,FALSE),LEN(VLOOKUP($A232,csapatok!$A:$GR,BF$271,FALSE))-6),'csapat-ranglista'!$A:$CC,BF$272,FALSE)/8,VLOOKUP(VLOOKUP($A232,csapatok!$A:$GR,BF$271,FALSE),'csapat-ranglista'!$A:$CC,BF$272,FALSE)/4),0)</f>
        <v>0</v>
      </c>
      <c r="BG232" s="226">
        <f>IFERROR(IF(RIGHT(VLOOKUP($A232,csapatok!$A:$GR,BG$271,FALSE),5)="Csere",VLOOKUP(LEFT(VLOOKUP($A232,csapatok!$A:$GR,BG$271,FALSE),LEN(VLOOKUP($A232,csapatok!$A:$GR,BG$271,FALSE))-6),'csapat-ranglista'!$A:$CC,BG$272,FALSE)/8,VLOOKUP(VLOOKUP($A232,csapatok!$A:$GR,BG$271,FALSE),'csapat-ranglista'!$A:$CC,BG$272,FALSE)/4),0)</f>
        <v>0</v>
      </c>
      <c r="BH232" s="226">
        <f>IFERROR(IF(RIGHT(VLOOKUP($A232,csapatok!$A:$GR,BH$271,FALSE),5)="Csere",VLOOKUP(LEFT(VLOOKUP($A232,csapatok!$A:$GR,BH$271,FALSE),LEN(VLOOKUP($A232,csapatok!$A:$GR,BH$271,FALSE))-6),'csapat-ranglista'!$A:$CC,BH$272,FALSE)/8,VLOOKUP(VLOOKUP($A232,csapatok!$A:$GR,BH$271,FALSE),'csapat-ranglista'!$A:$CC,BH$272,FALSE)/4),0)</f>
        <v>0</v>
      </c>
      <c r="BI232" s="226">
        <f>IFERROR(IF(RIGHT(VLOOKUP($A232,csapatok!$A:$GR,BI$271,FALSE),5)="Csere",VLOOKUP(LEFT(VLOOKUP($A232,csapatok!$A:$GR,BI$271,FALSE),LEN(VLOOKUP($A232,csapatok!$A:$GR,BI$271,FALSE))-6),'csapat-ranglista'!$A:$CC,BI$272,FALSE)/8,VLOOKUP(VLOOKUP($A232,csapatok!$A:$GR,BI$271,FALSE),'csapat-ranglista'!$A:$CC,BI$272,FALSE)/4),0)</f>
        <v>0</v>
      </c>
      <c r="BJ232" s="226">
        <f>IFERROR(IF(RIGHT(VLOOKUP($A232,csapatok!$A:$GR,BJ$271,FALSE),5)="Csere",VLOOKUP(LEFT(VLOOKUP($A232,csapatok!$A:$GR,BJ$271,FALSE),LEN(VLOOKUP($A232,csapatok!$A:$GR,BJ$271,FALSE))-6),'csapat-ranglista'!$A:$CC,BJ$272,FALSE)/8,VLOOKUP(VLOOKUP($A232,csapatok!$A:$GR,BJ$271,FALSE),'csapat-ranglista'!$A:$CC,BJ$272,FALSE)/4),0)</f>
        <v>0</v>
      </c>
      <c r="BK232" s="226">
        <f>IFERROR(IF(RIGHT(VLOOKUP($A232,csapatok!$A:$GR,BK$271,FALSE),5)="Csere",VLOOKUP(LEFT(VLOOKUP($A232,csapatok!$A:$GR,BK$271,FALSE),LEN(VLOOKUP($A232,csapatok!$A:$GR,BK$271,FALSE))-6),'csapat-ranglista'!$A:$CC,BK$272,FALSE)/8,VLOOKUP(VLOOKUP($A232,csapatok!$A:$GR,BK$271,FALSE),'csapat-ranglista'!$A:$CC,BK$272,FALSE)/4),0)</f>
        <v>0</v>
      </c>
      <c r="BL232" s="226">
        <f>IFERROR(IF(RIGHT(VLOOKUP($A232,csapatok!$A:$GR,BL$271,FALSE),5)="Csere",VLOOKUP(LEFT(VLOOKUP($A232,csapatok!$A:$GR,BL$271,FALSE),LEN(VLOOKUP($A232,csapatok!$A:$GR,BL$271,FALSE))-6),'csapat-ranglista'!$A:$CC,BL$272,FALSE)/8,VLOOKUP(VLOOKUP($A232,csapatok!$A:$GR,BL$271,FALSE),'csapat-ranglista'!$A:$CC,BL$272,FALSE)/4),0)</f>
        <v>0</v>
      </c>
      <c r="BM232" s="226">
        <f>IFERROR(IF(RIGHT(VLOOKUP($A232,csapatok!$A:$GR,BM$271,FALSE),5)="Csere",VLOOKUP(LEFT(VLOOKUP($A232,csapatok!$A:$GR,BM$271,FALSE),LEN(VLOOKUP($A232,csapatok!$A:$GR,BM$271,FALSE))-6),'csapat-ranglista'!$A:$CC,BM$272,FALSE)/8,VLOOKUP(VLOOKUP($A232,csapatok!$A:$GR,BM$271,FALSE),'csapat-ranglista'!$A:$CC,BM$272,FALSE)/4),0)</f>
        <v>0</v>
      </c>
      <c r="BN232" s="226">
        <f>IFERROR(IF(RIGHT(VLOOKUP($A232,csapatok!$A:$GR,BN$271,FALSE),5)="Csere",VLOOKUP(LEFT(VLOOKUP($A232,csapatok!$A:$GR,BN$271,FALSE),LEN(VLOOKUP($A232,csapatok!$A:$GR,BN$271,FALSE))-6),'csapat-ranglista'!$A:$CC,BN$272,FALSE)/8,VLOOKUP(VLOOKUP($A232,csapatok!$A:$GR,BN$271,FALSE),'csapat-ranglista'!$A:$CC,BN$272,FALSE)/4),0)</f>
        <v>0</v>
      </c>
      <c r="BO232" s="226">
        <f>IFERROR(IF(RIGHT(VLOOKUP($A232,csapatok!$A:$GR,BO$271,FALSE),5)="Csere",VLOOKUP(LEFT(VLOOKUP($A232,csapatok!$A:$GR,BO$271,FALSE),LEN(VLOOKUP($A232,csapatok!$A:$GR,BO$271,FALSE))-6),'csapat-ranglista'!$A:$CC,BO$272,FALSE)/8,VLOOKUP(VLOOKUP($A232,csapatok!$A:$GR,BO$271,FALSE),'csapat-ranglista'!$A:$CC,BO$272,FALSE)/4),0)</f>
        <v>0</v>
      </c>
      <c r="BP232" s="226">
        <f>IFERROR(IF(RIGHT(VLOOKUP($A232,csapatok!$A:$GR,BP$271,FALSE),5)="Csere",VLOOKUP(LEFT(VLOOKUP($A232,csapatok!$A:$GR,BP$271,FALSE),LEN(VLOOKUP($A232,csapatok!$A:$GR,BP$271,FALSE))-6),'csapat-ranglista'!$A:$CC,BP$272,FALSE)/8,VLOOKUP(VLOOKUP($A232,csapatok!$A:$GR,BP$271,FALSE),'csapat-ranglista'!$A:$CC,BP$272,FALSE)/4),0)</f>
        <v>0</v>
      </c>
      <c r="BQ232" s="226">
        <f>IFERROR(IF(RIGHT(VLOOKUP($A232,csapatok!$A:$GR,BQ$271,FALSE),5)="Csere",VLOOKUP(LEFT(VLOOKUP($A232,csapatok!$A:$GR,BQ$271,FALSE),LEN(VLOOKUP($A232,csapatok!$A:$GR,BQ$271,FALSE))-6),'csapat-ranglista'!$A:$CC,BQ$272,FALSE)/8,VLOOKUP(VLOOKUP($A232,csapatok!$A:$GR,BQ$271,FALSE),'csapat-ranglista'!$A:$CC,BQ$272,FALSE)/4),0)</f>
        <v>0</v>
      </c>
      <c r="BR232" s="226">
        <f>IFERROR(IF(RIGHT(VLOOKUP($A232,csapatok!$A:$GR,BR$271,FALSE),5)="Csere",VLOOKUP(LEFT(VLOOKUP($A232,csapatok!$A:$GR,BR$271,FALSE),LEN(VLOOKUP($A232,csapatok!$A:$GR,BR$271,FALSE))-6),'csapat-ranglista'!$A:$CC,BR$272,FALSE)/8,VLOOKUP(VLOOKUP($A232,csapatok!$A:$GR,BR$271,FALSE),'csapat-ranglista'!$A:$CC,BR$272,FALSE)/4),0)</f>
        <v>0</v>
      </c>
      <c r="BS232" s="226">
        <f>IFERROR(IF(RIGHT(VLOOKUP($A232,csapatok!$A:$GR,BS$271,FALSE),5)="Csere",VLOOKUP(LEFT(VLOOKUP($A232,csapatok!$A:$GR,BS$271,FALSE),LEN(VLOOKUP($A232,csapatok!$A:$GR,BS$271,FALSE))-6),'csapat-ranglista'!$A:$CC,BS$272,FALSE)/8,VLOOKUP(VLOOKUP($A232,csapatok!$A:$GR,BS$271,FALSE),'csapat-ranglista'!$A:$CC,BS$272,FALSE)/4),0)</f>
        <v>0</v>
      </c>
      <c r="BT232" s="226">
        <f>IFERROR(IF(RIGHT(VLOOKUP($A232,csapatok!$A:$GR,BT$271,FALSE),5)="Csere",VLOOKUP(LEFT(VLOOKUP($A232,csapatok!$A:$GR,BT$271,FALSE),LEN(VLOOKUP($A232,csapatok!$A:$GR,BT$271,FALSE))-6),'csapat-ranglista'!$A:$CC,BT$272,FALSE)/8,VLOOKUP(VLOOKUP($A232,csapatok!$A:$GR,BT$271,FALSE),'csapat-ranglista'!$A:$CC,BT$272,FALSE)/4),0)</f>
        <v>0</v>
      </c>
      <c r="BU232" s="226">
        <f>IFERROR(IF(RIGHT(VLOOKUP($A232,csapatok!$A:$GR,BU$271,FALSE),5)="Csere",VLOOKUP(LEFT(VLOOKUP($A232,csapatok!$A:$GR,BU$271,FALSE),LEN(VLOOKUP($A232,csapatok!$A:$GR,BU$271,FALSE))-6),'csapat-ranglista'!$A:$CC,BU$272,FALSE)/8,VLOOKUP(VLOOKUP($A232,csapatok!$A:$GR,BU$271,FALSE),'csapat-ranglista'!$A:$CC,BU$272,FALSE)/4),0)</f>
        <v>0</v>
      </c>
      <c r="BV232" s="226">
        <f>IFERROR(IF(RIGHT(VLOOKUP($A232,csapatok!$A:$GR,BV$271,FALSE),5)="Csere",VLOOKUP(LEFT(VLOOKUP($A232,csapatok!$A:$GR,BV$271,FALSE),LEN(VLOOKUP($A232,csapatok!$A:$GR,BV$271,FALSE))-6),'csapat-ranglista'!$A:$CC,BV$272,FALSE)/8,VLOOKUP(VLOOKUP($A232,csapatok!$A:$GR,BV$271,FALSE),'csapat-ranglista'!$A:$CC,BV$272,FALSE)/4),0)</f>
        <v>0</v>
      </c>
      <c r="BW232" s="226">
        <f>IFERROR(IF(RIGHT(VLOOKUP($A232,csapatok!$A:$GR,BW$271,FALSE),5)="Csere",VLOOKUP(LEFT(VLOOKUP($A232,csapatok!$A:$GR,BW$271,FALSE),LEN(VLOOKUP($A232,csapatok!$A:$GR,BW$271,FALSE))-6),'csapat-ranglista'!$A:$CC,BW$272,FALSE)/8,VLOOKUP(VLOOKUP($A232,csapatok!$A:$GR,BW$271,FALSE),'csapat-ranglista'!$A:$CC,BW$272,FALSE)/4),0)</f>
        <v>0</v>
      </c>
      <c r="BX232" s="226">
        <f>IFERROR(IF(RIGHT(VLOOKUP($A232,csapatok!$A:$GR,BX$271,FALSE),5)="Csere",VLOOKUP(LEFT(VLOOKUP($A232,csapatok!$A:$GR,BX$271,FALSE),LEN(VLOOKUP($A232,csapatok!$A:$GR,BX$271,FALSE))-6),'csapat-ranglista'!$A:$CC,BX$272,FALSE)/8,VLOOKUP(VLOOKUP($A232,csapatok!$A:$GR,BX$271,FALSE),'csapat-ranglista'!$A:$CC,BX$272,FALSE)/4),0)</f>
        <v>0</v>
      </c>
      <c r="BY232" s="226">
        <f>IFERROR(IF(RIGHT(VLOOKUP($A232,csapatok!$A:$GR,BY$271,FALSE),5)="Csere",VLOOKUP(LEFT(VLOOKUP($A232,csapatok!$A:$GR,BY$271,FALSE),LEN(VLOOKUP($A232,csapatok!$A:$GR,BY$271,FALSE))-6),'csapat-ranglista'!$A:$CC,BY$272,FALSE)/8,VLOOKUP(VLOOKUP($A232,csapatok!$A:$GR,BY$271,FALSE),'csapat-ranglista'!$A:$CC,BY$272,FALSE)/4),0)</f>
        <v>0</v>
      </c>
      <c r="BZ232" s="226">
        <f>IFERROR(IF(RIGHT(VLOOKUP($A232,csapatok!$A:$GR,BZ$271,FALSE),5)="Csere",VLOOKUP(LEFT(VLOOKUP($A232,csapatok!$A:$GR,BZ$271,FALSE),LEN(VLOOKUP($A232,csapatok!$A:$GR,BZ$271,FALSE))-6),'csapat-ranglista'!$A:$CC,BZ$272,FALSE)/8,VLOOKUP(VLOOKUP($A232,csapatok!$A:$GR,BZ$271,FALSE),'csapat-ranglista'!$A:$CC,BZ$272,FALSE)/4),0)</f>
        <v>0</v>
      </c>
      <c r="CA232" s="226">
        <f>IFERROR(IF(RIGHT(VLOOKUP($A232,csapatok!$A:$GR,CA$271,FALSE),5)="Csere",VLOOKUP(LEFT(VLOOKUP($A232,csapatok!$A:$GR,CA$271,FALSE),LEN(VLOOKUP($A232,csapatok!$A:$GR,CA$271,FALSE))-6),'csapat-ranglista'!$A:$CC,CA$272,FALSE)/8,VLOOKUP(VLOOKUP($A232,csapatok!$A:$GR,CA$271,FALSE),'csapat-ranglista'!$A:$CC,CA$272,FALSE)/4),0)</f>
        <v>0</v>
      </c>
      <c r="CB232" s="226">
        <f>IFERROR(IF(RIGHT(VLOOKUP($A232,csapatok!$A:$GR,CB$271,FALSE),5)="Csere",VLOOKUP(LEFT(VLOOKUP($A232,csapatok!$A:$GR,CB$271,FALSE),LEN(VLOOKUP($A232,csapatok!$A:$GR,CB$271,FALSE))-6),'csapat-ranglista'!$A:$CC,CB$272,FALSE)/8,VLOOKUP(VLOOKUP($A232,csapatok!$A:$GR,CB$271,FALSE),'csapat-ranglista'!$A:$CC,CB$272,FALSE)/4),0)</f>
        <v>0</v>
      </c>
      <c r="CC232" s="226">
        <f>IFERROR(IF(RIGHT(VLOOKUP($A232,csapatok!$A:$GR,CC$271,FALSE),5)="Csere",VLOOKUP(LEFT(VLOOKUP($A232,csapatok!$A:$GR,CC$271,FALSE),LEN(VLOOKUP($A232,csapatok!$A:$GR,CC$271,FALSE))-6),'csapat-ranglista'!$A:$CC,CC$272,FALSE)/8,VLOOKUP(VLOOKUP($A232,csapatok!$A:$GR,CC$271,FALSE),'csapat-ranglista'!$A:$CC,CC$272,FALSE)/4),0)</f>
        <v>0</v>
      </c>
      <c r="CD232" s="226">
        <f>IFERROR(IF(RIGHT(VLOOKUP($A232,csapatok!$A:$GR,CD$271,FALSE),5)="Csere",VLOOKUP(LEFT(VLOOKUP($A232,csapatok!$A:$GR,CD$271,FALSE),LEN(VLOOKUP($A232,csapatok!$A:$GR,CD$271,FALSE))-6),'csapat-ranglista'!$A:$CC,CD$272,FALSE)/8,VLOOKUP(VLOOKUP($A232,csapatok!$A:$GR,CD$271,FALSE),'csapat-ranglista'!$A:$CC,CD$272,FALSE)/4),0)</f>
        <v>0</v>
      </c>
      <c r="CE232" s="226">
        <f>IFERROR(IF(RIGHT(VLOOKUP($A232,csapatok!$A:$GR,CE$271,FALSE),5)="Csere",VLOOKUP(LEFT(VLOOKUP($A232,csapatok!$A:$GR,CE$271,FALSE),LEN(VLOOKUP($A232,csapatok!$A:$GR,CE$271,FALSE))-6),'csapat-ranglista'!$A:$CC,CE$272,FALSE)/8,VLOOKUP(VLOOKUP($A232,csapatok!$A:$GR,CE$271,FALSE),'csapat-ranglista'!$A:$CC,CE$272,FALSE)/4),0)</f>
        <v>0</v>
      </c>
      <c r="CF232" s="226">
        <f>IFERROR(IF(RIGHT(VLOOKUP($A232,csapatok!$A:$GR,CF$271,FALSE),5)="Csere",VLOOKUP(LEFT(VLOOKUP($A232,csapatok!$A:$GR,CF$271,FALSE),LEN(VLOOKUP($A232,csapatok!$A:$GR,CF$271,FALSE))-6),'csapat-ranglista'!$A:$CC,CF$272,FALSE)/8,VLOOKUP(VLOOKUP($A232,csapatok!$A:$GR,CF$271,FALSE),'csapat-ranglista'!$A:$CC,CF$272,FALSE)/4),0)</f>
        <v>0</v>
      </c>
      <c r="CG232" s="226">
        <f>IFERROR(IF(RIGHT(VLOOKUP($A232,csapatok!$A:$GR,CG$271,FALSE),5)="Csere",VLOOKUP(LEFT(VLOOKUP($A232,csapatok!$A:$GR,CG$271,FALSE),LEN(VLOOKUP($A232,csapatok!$A:$GR,CG$271,FALSE))-6),'csapat-ranglista'!$A:$CC,CG$272,FALSE)/8,VLOOKUP(VLOOKUP($A232,csapatok!$A:$GR,CG$271,FALSE),'csapat-ranglista'!$A:$CC,CG$272,FALSE)/4),0)</f>
        <v>0</v>
      </c>
      <c r="CH232" s="226">
        <f>IFERROR(IF(RIGHT(VLOOKUP($A232,csapatok!$A:$GR,CH$271,FALSE),5)="Csere",VLOOKUP(LEFT(VLOOKUP($A232,csapatok!$A:$GR,CH$271,FALSE),LEN(VLOOKUP($A232,csapatok!$A:$GR,CH$271,FALSE))-6),'csapat-ranglista'!$A:$CC,CH$272,FALSE)/8,VLOOKUP(VLOOKUP($A232,csapatok!$A:$GR,CH$271,FALSE),'csapat-ranglista'!$A:$CC,CH$272,FALSE)/4),0)</f>
        <v>0</v>
      </c>
      <c r="CI232" s="226">
        <f>IFERROR(IF(RIGHT(VLOOKUP($A232,csapatok!$A:$GR,CI$271,FALSE),5)="Csere",VLOOKUP(LEFT(VLOOKUP($A232,csapatok!$A:$GR,CI$271,FALSE),LEN(VLOOKUP($A232,csapatok!$A:$GR,CI$271,FALSE))-6),'csapat-ranglista'!$A:$CC,CI$272,FALSE)/8,VLOOKUP(VLOOKUP($A232,csapatok!$A:$GR,CI$271,FALSE),'csapat-ranglista'!$A:$CC,CI$272,FALSE)/4),0)</f>
        <v>0</v>
      </c>
      <c r="CJ232" s="227">
        <f>versenyek!$IQ$11*IFERROR(VLOOKUP(VLOOKUP($A232,versenyek!IP:IR,3,FALSE),szabalyok!$A$16:$B$23,2,FALSE)/4,0)</f>
        <v>0</v>
      </c>
      <c r="CK232" s="227">
        <f>versenyek!$IT$11*IFERROR(VLOOKUP(VLOOKUP($A232,versenyek!IS:IU,3,FALSE),szabalyok!$A$16:$B$23,2,FALSE)/4,0)</f>
        <v>0</v>
      </c>
      <c r="CL232" s="226"/>
      <c r="CM232" s="250">
        <f t="shared" si="9"/>
        <v>0</v>
      </c>
    </row>
    <row r="233" spans="1:91">
      <c r="A233" s="32" t="s">
        <v>555</v>
      </c>
      <c r="B233" s="132"/>
      <c r="D233" s="32" t="s">
        <v>9</v>
      </c>
      <c r="E233" s="47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>
        <f>IFERROR(IF(RIGHT(VLOOKUP($A233,csapatok!$A:$BL,X$271,FALSE),5)="Csere",VLOOKUP(LEFT(VLOOKUP($A233,csapatok!$A:$BL,X$271,FALSE),LEN(VLOOKUP($A233,csapatok!$A:$BL,X$271,FALSE))-6),'csapat-ranglista'!$A:$CC,X$272,FALSE)/8,VLOOKUP(VLOOKUP($A233,csapatok!$A:$BL,X$271,FALSE),'csapat-ranglista'!$A:$CC,X$272,FALSE)/4),0)</f>
        <v>0</v>
      </c>
      <c r="Y233" s="32">
        <f>IFERROR(IF(RIGHT(VLOOKUP($A233,csapatok!$A:$BL,Y$271,FALSE),5)="Csere",VLOOKUP(LEFT(VLOOKUP($A233,csapatok!$A:$BL,Y$271,FALSE),LEN(VLOOKUP($A233,csapatok!$A:$BL,Y$271,FALSE))-6),'csapat-ranglista'!$A:$CC,Y$272,FALSE)/8,VLOOKUP(VLOOKUP($A233,csapatok!$A:$BL,Y$271,FALSE),'csapat-ranglista'!$A:$CC,Y$272,FALSE)/4),0)</f>
        <v>0</v>
      </c>
      <c r="Z233" s="32">
        <f>IFERROR(IF(RIGHT(VLOOKUP($A233,csapatok!$A:$BL,Z$271,FALSE),5)="Csere",VLOOKUP(LEFT(VLOOKUP($A233,csapatok!$A:$BL,Z$271,FALSE),LEN(VLOOKUP($A233,csapatok!$A:$BL,Z$271,FALSE))-6),'csapat-ranglista'!$A:$CC,Z$272,FALSE)/8,VLOOKUP(VLOOKUP($A233,csapatok!$A:$BL,Z$271,FALSE),'csapat-ranglista'!$A:$CC,Z$272,FALSE)/4),0)</f>
        <v>0</v>
      </c>
      <c r="AA233" s="32">
        <f>IFERROR(IF(RIGHT(VLOOKUP($A233,csapatok!$A:$BL,AA$271,FALSE),5)="Csere",VLOOKUP(LEFT(VLOOKUP($A233,csapatok!$A:$BL,AA$271,FALSE),LEN(VLOOKUP($A233,csapatok!$A:$BL,AA$271,FALSE))-6),'csapat-ranglista'!$A:$CC,AA$272,FALSE)/8,VLOOKUP(VLOOKUP($A233,csapatok!$A:$BL,AA$271,FALSE),'csapat-ranglista'!$A:$CC,AA$272,FALSE)/4),0)</f>
        <v>0</v>
      </c>
      <c r="AB233" s="226">
        <f>IFERROR(IF(RIGHT(VLOOKUP($A233,csapatok!$A:$BL,AB$271,FALSE),5)="Csere",VLOOKUP(LEFT(VLOOKUP($A233,csapatok!$A:$BL,AB$271,FALSE),LEN(VLOOKUP($A233,csapatok!$A:$BL,AB$271,FALSE))-6),'csapat-ranglista'!$A:$CC,AB$272,FALSE)/8,VLOOKUP(VLOOKUP($A233,csapatok!$A:$BL,AB$271,FALSE),'csapat-ranglista'!$A:$CC,AB$272,FALSE)/4),0)</f>
        <v>0</v>
      </c>
      <c r="AC233" s="226">
        <f>IFERROR(IF(RIGHT(VLOOKUP($A233,csapatok!$A:$BL,AC$271,FALSE),5)="Csere",VLOOKUP(LEFT(VLOOKUP($A233,csapatok!$A:$BL,AC$271,FALSE),LEN(VLOOKUP($A233,csapatok!$A:$BL,AC$271,FALSE))-6),'csapat-ranglista'!$A:$CC,AC$272,FALSE)/8,VLOOKUP(VLOOKUP($A233,csapatok!$A:$BL,AC$271,FALSE),'csapat-ranglista'!$A:$CC,AC$272,FALSE)/4),0)</f>
        <v>0</v>
      </c>
      <c r="AD233" s="226">
        <f>IFERROR(IF(RIGHT(VLOOKUP($A233,csapatok!$A:$BL,AD$271,FALSE),5)="Csere",VLOOKUP(LEFT(VLOOKUP($A233,csapatok!$A:$BL,AD$271,FALSE),LEN(VLOOKUP($A233,csapatok!$A:$BL,AD$271,FALSE))-6),'csapat-ranglista'!$A:$CC,AD$272,FALSE)/8,VLOOKUP(VLOOKUP($A233,csapatok!$A:$BL,AD$271,FALSE),'csapat-ranglista'!$A:$CC,AD$272,FALSE)/4),0)</f>
        <v>0</v>
      </c>
      <c r="AE233" s="226">
        <f>IFERROR(IF(RIGHT(VLOOKUP($A233,csapatok!$A:$BL,AE$271,FALSE),5)="Csere",VLOOKUP(LEFT(VLOOKUP($A233,csapatok!$A:$BL,AE$271,FALSE),LEN(VLOOKUP($A233,csapatok!$A:$BL,AE$271,FALSE))-6),'csapat-ranglista'!$A:$CC,AE$272,FALSE)/8,VLOOKUP(VLOOKUP($A233,csapatok!$A:$BL,AE$271,FALSE),'csapat-ranglista'!$A:$CC,AE$272,FALSE)/4),0)</f>
        <v>0</v>
      </c>
      <c r="AF233" s="226">
        <f>IFERROR(IF(RIGHT(VLOOKUP($A233,csapatok!$A:$BL,AF$271,FALSE),5)="Csere",VLOOKUP(LEFT(VLOOKUP($A233,csapatok!$A:$BL,AF$271,FALSE),LEN(VLOOKUP($A233,csapatok!$A:$BL,AF$271,FALSE))-6),'csapat-ranglista'!$A:$CC,AF$272,FALSE)/8,VLOOKUP(VLOOKUP($A233,csapatok!$A:$BL,AF$271,FALSE),'csapat-ranglista'!$A:$CC,AF$272,FALSE)/4),0)</f>
        <v>0</v>
      </c>
      <c r="AG233" s="226">
        <f>IFERROR(IF(RIGHT(VLOOKUP($A233,csapatok!$A:$BL,AG$271,FALSE),5)="Csere",VLOOKUP(LEFT(VLOOKUP($A233,csapatok!$A:$BL,AG$271,FALSE),LEN(VLOOKUP($A233,csapatok!$A:$BL,AG$271,FALSE))-6),'csapat-ranglista'!$A:$CC,AG$272,FALSE)/8,VLOOKUP(VLOOKUP($A233,csapatok!$A:$BL,AG$271,FALSE),'csapat-ranglista'!$A:$CC,AG$272,FALSE)/4),0)</f>
        <v>0</v>
      </c>
      <c r="AH233" s="226">
        <f>IFERROR(IF(RIGHT(VLOOKUP($A233,csapatok!$A:$BL,AH$271,FALSE),5)="Csere",VLOOKUP(LEFT(VLOOKUP($A233,csapatok!$A:$BL,AH$271,FALSE),LEN(VLOOKUP($A233,csapatok!$A:$BL,AH$271,FALSE))-6),'csapat-ranglista'!$A:$CC,AH$272,FALSE)/8,VLOOKUP(VLOOKUP($A233,csapatok!$A:$BL,AH$271,FALSE),'csapat-ranglista'!$A:$CC,AH$272,FALSE)/4),0)</f>
        <v>0</v>
      </c>
      <c r="AI233" s="226">
        <f>IFERROR(IF(RIGHT(VLOOKUP($A233,csapatok!$A:$BL,AI$271,FALSE),5)="Csere",VLOOKUP(LEFT(VLOOKUP($A233,csapatok!$A:$BL,AI$271,FALSE),LEN(VLOOKUP($A233,csapatok!$A:$BL,AI$271,FALSE))-6),'csapat-ranglista'!$A:$CC,AI$272,FALSE)/8,VLOOKUP(VLOOKUP($A233,csapatok!$A:$BL,AI$271,FALSE),'csapat-ranglista'!$A:$CC,AI$272,FALSE)/4),0)</f>
        <v>0</v>
      </c>
      <c r="AJ233" s="226">
        <f>IFERROR(IF(RIGHT(VLOOKUP($A233,csapatok!$A:$BL,AJ$271,FALSE),5)="Csere",VLOOKUP(LEFT(VLOOKUP($A233,csapatok!$A:$BL,AJ$271,FALSE),LEN(VLOOKUP($A233,csapatok!$A:$BL,AJ$271,FALSE))-6),'csapat-ranglista'!$A:$CC,AJ$272,FALSE)/8,VLOOKUP(VLOOKUP($A233,csapatok!$A:$BL,AJ$271,FALSE),'csapat-ranglista'!$A:$CC,AJ$272,FALSE)/2),0)</f>
        <v>0</v>
      </c>
      <c r="AK233" s="226">
        <f>IFERROR(IF(RIGHT(VLOOKUP($A233,csapatok!$A:$CN,AK$271,FALSE),5)="Csere",VLOOKUP(LEFT(VLOOKUP($A233,csapatok!$A:$CN,AK$271,FALSE),LEN(VLOOKUP($A233,csapatok!$A:$CN,AK$271,FALSE))-6),'csapat-ranglista'!$A:$CC,AK$272,FALSE)/8,VLOOKUP(VLOOKUP($A233,csapatok!$A:$CN,AK$271,FALSE),'csapat-ranglista'!$A:$CC,AK$272,FALSE)/4),0)</f>
        <v>0</v>
      </c>
      <c r="AL233" s="226">
        <f>IFERROR(IF(RIGHT(VLOOKUP($A233,csapatok!$A:$CN,AL$271,FALSE),5)="Csere",VLOOKUP(LEFT(VLOOKUP($A233,csapatok!$A:$CN,AL$271,FALSE),LEN(VLOOKUP($A233,csapatok!$A:$CN,AL$271,FALSE))-6),'csapat-ranglista'!$A:$CC,AL$272,FALSE)/8,VLOOKUP(VLOOKUP($A233,csapatok!$A:$CN,AL$271,FALSE),'csapat-ranglista'!$A:$CC,AL$272,FALSE)/4),0)</f>
        <v>0</v>
      </c>
      <c r="AM233" s="226">
        <f>IFERROR(IF(RIGHT(VLOOKUP($A233,csapatok!$A:$CN,AM$271,FALSE),5)="Csere",VLOOKUP(LEFT(VLOOKUP($A233,csapatok!$A:$CN,AM$271,FALSE),LEN(VLOOKUP($A233,csapatok!$A:$CN,AM$271,FALSE))-6),'csapat-ranglista'!$A:$CC,AM$272,FALSE)/8,VLOOKUP(VLOOKUP($A233,csapatok!$A:$CN,AM$271,FALSE),'csapat-ranglista'!$A:$CC,AM$272,FALSE)/4),0)</f>
        <v>0</v>
      </c>
      <c r="AN233" s="226">
        <f>IFERROR(IF(RIGHT(VLOOKUP($A233,csapatok!$A:$CN,AN$271,FALSE),5)="Csere",VLOOKUP(LEFT(VLOOKUP($A233,csapatok!$A:$CN,AN$271,FALSE),LEN(VLOOKUP($A233,csapatok!$A:$CN,AN$271,FALSE))-6),'csapat-ranglista'!$A:$CC,AN$272,FALSE)/8,VLOOKUP(VLOOKUP($A233,csapatok!$A:$CN,AN$271,FALSE),'csapat-ranglista'!$A:$CC,AN$272,FALSE)/4),0)</f>
        <v>0</v>
      </c>
      <c r="AO233" s="226">
        <f>IFERROR(IF(RIGHT(VLOOKUP($A233,csapatok!$A:$CN,AO$271,FALSE),5)="Csere",VLOOKUP(LEFT(VLOOKUP($A233,csapatok!$A:$CN,AO$271,FALSE),LEN(VLOOKUP($A233,csapatok!$A:$CN,AO$271,FALSE))-6),'csapat-ranglista'!$A:$CC,AO$272,FALSE)/8,VLOOKUP(VLOOKUP($A233,csapatok!$A:$CN,AO$271,FALSE),'csapat-ranglista'!$A:$CC,AO$272,FALSE)/4),0)</f>
        <v>0</v>
      </c>
      <c r="AP233" s="226">
        <f>IFERROR(IF(RIGHT(VLOOKUP($A233,csapatok!$A:$CN,AP$271,FALSE),5)="Csere",VLOOKUP(LEFT(VLOOKUP($A233,csapatok!$A:$CN,AP$271,FALSE),LEN(VLOOKUP($A233,csapatok!$A:$CN,AP$271,FALSE))-6),'csapat-ranglista'!$A:$CC,AP$272,FALSE)/8,VLOOKUP(VLOOKUP($A233,csapatok!$A:$CN,AP$271,FALSE),'csapat-ranglista'!$A:$CC,AP$272,FALSE)/4),0)</f>
        <v>0</v>
      </c>
      <c r="AQ233" s="226">
        <f>IFERROR(IF(RIGHT(VLOOKUP($A233,csapatok!$A:$CN,AQ$271,FALSE),5)="Csere",VLOOKUP(LEFT(VLOOKUP($A233,csapatok!$A:$CN,AQ$271,FALSE),LEN(VLOOKUP($A233,csapatok!$A:$CN,AQ$271,FALSE))-6),'csapat-ranglista'!$A:$CC,AQ$272,FALSE)/8,VLOOKUP(VLOOKUP($A233,csapatok!$A:$CN,AQ$271,FALSE),'csapat-ranglista'!$A:$CC,AQ$272,FALSE)/4),0)</f>
        <v>0</v>
      </c>
      <c r="AR233" s="226">
        <f>IFERROR(IF(RIGHT(VLOOKUP($A233,csapatok!$A:$CN,AR$271,FALSE),5)="Csere",VLOOKUP(LEFT(VLOOKUP($A233,csapatok!$A:$CN,AR$271,FALSE),LEN(VLOOKUP($A233,csapatok!$A:$CN,AR$271,FALSE))-6),'csapat-ranglista'!$A:$CC,AR$272,FALSE)/8,VLOOKUP(VLOOKUP($A233,csapatok!$A:$CN,AR$271,FALSE),'csapat-ranglista'!$A:$CC,AR$272,FALSE)/4),0)</f>
        <v>0</v>
      </c>
      <c r="AS233" s="226">
        <f>IFERROR(IF(RIGHT(VLOOKUP($A233,csapatok!$A:$CN,AS$271,FALSE),5)="Csere",VLOOKUP(LEFT(VLOOKUP($A233,csapatok!$A:$CN,AS$271,FALSE),LEN(VLOOKUP($A233,csapatok!$A:$CN,AS$271,FALSE))-6),'csapat-ranglista'!$A:$CC,AS$272,FALSE)/8,VLOOKUP(VLOOKUP($A233,csapatok!$A:$CN,AS$271,FALSE),'csapat-ranglista'!$A:$CC,AS$272,FALSE)/4),0)</f>
        <v>0</v>
      </c>
      <c r="AT233" s="226">
        <f>IFERROR(IF(RIGHT(VLOOKUP($A233,csapatok!$A:$CN,AT$271,FALSE),5)="Csere",VLOOKUP(LEFT(VLOOKUP($A233,csapatok!$A:$CN,AT$271,FALSE),LEN(VLOOKUP($A233,csapatok!$A:$CN,AT$271,FALSE))-6),'csapat-ranglista'!$A:$CC,AT$272,FALSE)/8,VLOOKUP(VLOOKUP($A233,csapatok!$A:$CN,AT$271,FALSE),'csapat-ranglista'!$A:$CC,AT$272,FALSE)/4),0)</f>
        <v>0</v>
      </c>
      <c r="AU233" s="226">
        <f>IFERROR(IF(RIGHT(VLOOKUP($A233,csapatok!$A:$CN,AU$271,FALSE),5)="Csere",VLOOKUP(LEFT(VLOOKUP($A233,csapatok!$A:$CN,AU$271,FALSE),LEN(VLOOKUP($A233,csapatok!$A:$CN,AU$271,FALSE))-6),'csapat-ranglista'!$A:$CC,AU$272,FALSE)/8,VLOOKUP(VLOOKUP($A233,csapatok!$A:$CN,AU$271,FALSE),'csapat-ranglista'!$A:$CC,AU$272,FALSE)/4),0)</f>
        <v>0</v>
      </c>
      <c r="AV233" s="226">
        <f>IFERROR(IF(RIGHT(VLOOKUP($A233,csapatok!$A:$CN,AV$271,FALSE),5)="Csere",VLOOKUP(LEFT(VLOOKUP($A233,csapatok!$A:$CN,AV$271,FALSE),LEN(VLOOKUP($A233,csapatok!$A:$CN,AV$271,FALSE))-6),'csapat-ranglista'!$A:$CC,AV$272,FALSE)/8,VLOOKUP(VLOOKUP($A233,csapatok!$A:$CN,AV$271,FALSE),'csapat-ranglista'!$A:$CC,AV$272,FALSE)/4),0)</f>
        <v>0</v>
      </c>
      <c r="AW233" s="226">
        <f>IFERROR(IF(RIGHT(VLOOKUP($A233,csapatok!$A:$CN,AW$271,FALSE),5)="Csere",VLOOKUP(LEFT(VLOOKUP($A233,csapatok!$A:$CN,AW$271,FALSE),LEN(VLOOKUP($A233,csapatok!$A:$CN,AW$271,FALSE))-6),'csapat-ranglista'!$A:$CC,AW$272,FALSE)/8,VLOOKUP(VLOOKUP($A233,csapatok!$A:$CN,AW$271,FALSE),'csapat-ranglista'!$A:$CC,AW$272,FALSE)/4),0)</f>
        <v>0</v>
      </c>
      <c r="AX233" s="226">
        <f>IFERROR(IF(RIGHT(VLOOKUP($A233,csapatok!$A:$CN,AX$271,FALSE),5)="Csere",VLOOKUP(LEFT(VLOOKUP($A233,csapatok!$A:$CN,AX$271,FALSE),LEN(VLOOKUP($A233,csapatok!$A:$CN,AX$271,FALSE))-6),'csapat-ranglista'!$A:$CC,AX$272,FALSE)/8,VLOOKUP(VLOOKUP($A233,csapatok!$A:$CN,AX$271,FALSE),'csapat-ranglista'!$A:$CC,AX$272,FALSE)/4),0)</f>
        <v>0</v>
      </c>
      <c r="AY233" s="226">
        <f>IFERROR(IF(RIGHT(VLOOKUP($A233,csapatok!$A:$GR,AY$271,FALSE),5)="Csere",VLOOKUP(LEFT(VLOOKUP($A233,csapatok!$A:$GR,AY$271,FALSE),LEN(VLOOKUP($A233,csapatok!$A:$GR,AY$271,FALSE))-6),'csapat-ranglista'!$A:$CC,AY$272,FALSE)/8,VLOOKUP(VLOOKUP($A233,csapatok!$A:$GR,AY$271,FALSE),'csapat-ranglista'!$A:$CC,AY$272,FALSE)/4),0)</f>
        <v>0</v>
      </c>
      <c r="AZ233" s="226">
        <f>IFERROR(IF(RIGHT(VLOOKUP($A233,csapatok!$A:$GR,AZ$271,FALSE),5)="Csere",VLOOKUP(LEFT(VLOOKUP($A233,csapatok!$A:$GR,AZ$271,FALSE),LEN(VLOOKUP($A233,csapatok!$A:$GR,AZ$271,FALSE))-6),'csapat-ranglista'!$A:$CC,AZ$272,FALSE)/8,VLOOKUP(VLOOKUP($A233,csapatok!$A:$GR,AZ$271,FALSE),'csapat-ranglista'!$A:$CC,AZ$272,FALSE)/4),0)</f>
        <v>0</v>
      </c>
      <c r="BA233" s="226">
        <f>IFERROR(IF(RIGHT(VLOOKUP($A233,csapatok!$A:$GR,BA$271,FALSE),5)="Csere",VLOOKUP(LEFT(VLOOKUP($A233,csapatok!$A:$GR,BA$271,FALSE),LEN(VLOOKUP($A233,csapatok!$A:$GR,BA$271,FALSE))-6),'csapat-ranglista'!$A:$CC,BA$272,FALSE)/8,VLOOKUP(VLOOKUP($A233,csapatok!$A:$GR,BA$271,FALSE),'csapat-ranglista'!$A:$CC,BA$272,FALSE)/4),0)</f>
        <v>0</v>
      </c>
      <c r="BB233" s="226">
        <f>IFERROR(IF(RIGHT(VLOOKUP($A233,csapatok!$A:$GR,BB$271,FALSE),5)="Csere",VLOOKUP(LEFT(VLOOKUP($A233,csapatok!$A:$GR,BB$271,FALSE),LEN(VLOOKUP($A233,csapatok!$A:$GR,BB$271,FALSE))-6),'csapat-ranglista'!$A:$CC,BB$272,FALSE)/8,VLOOKUP(VLOOKUP($A233,csapatok!$A:$GR,BB$271,FALSE),'csapat-ranglista'!$A:$CC,BB$272,FALSE)/4),0)</f>
        <v>0</v>
      </c>
      <c r="BC233" s="227">
        <f>versenyek!$ES$11*IFERROR(VLOOKUP(VLOOKUP($A233,versenyek!ER:ET,3,FALSE),szabalyok!$A$16:$B$23,2,FALSE)/4,0)</f>
        <v>0</v>
      </c>
      <c r="BD233" s="227">
        <f>versenyek!$EV$11*IFERROR(VLOOKUP(VLOOKUP($A233,versenyek!EU:EW,3,FALSE),szabalyok!$A$16:$B$23,2,FALSE)/4,0)</f>
        <v>0</v>
      </c>
      <c r="BE233" s="226">
        <f>IFERROR(IF(RIGHT(VLOOKUP($A233,csapatok!$A:$GR,BE$271,FALSE),5)="Csere",VLOOKUP(LEFT(VLOOKUP($A233,csapatok!$A:$GR,BE$271,FALSE),LEN(VLOOKUP($A233,csapatok!$A:$GR,BE$271,FALSE))-6),'csapat-ranglista'!$A:$CC,BE$272,FALSE)/8,VLOOKUP(VLOOKUP($A233,csapatok!$A:$GR,BE$271,FALSE),'csapat-ranglista'!$A:$CC,BE$272,FALSE)/4),0)</f>
        <v>0</v>
      </c>
      <c r="BF233" s="226">
        <f>IFERROR(IF(RIGHT(VLOOKUP($A233,csapatok!$A:$GR,BF$271,FALSE),5)="Csere",VLOOKUP(LEFT(VLOOKUP($A233,csapatok!$A:$GR,BF$271,FALSE),LEN(VLOOKUP($A233,csapatok!$A:$GR,BF$271,FALSE))-6),'csapat-ranglista'!$A:$CC,BF$272,FALSE)/8,VLOOKUP(VLOOKUP($A233,csapatok!$A:$GR,BF$271,FALSE),'csapat-ranglista'!$A:$CC,BF$272,FALSE)/4),0)</f>
        <v>0</v>
      </c>
      <c r="BG233" s="226">
        <f>IFERROR(IF(RIGHT(VLOOKUP($A233,csapatok!$A:$GR,BG$271,FALSE),5)="Csere",VLOOKUP(LEFT(VLOOKUP($A233,csapatok!$A:$GR,BG$271,FALSE),LEN(VLOOKUP($A233,csapatok!$A:$GR,BG$271,FALSE))-6),'csapat-ranglista'!$A:$CC,BG$272,FALSE)/8,VLOOKUP(VLOOKUP($A233,csapatok!$A:$GR,BG$271,FALSE),'csapat-ranglista'!$A:$CC,BG$272,FALSE)/4),0)</f>
        <v>0</v>
      </c>
      <c r="BH233" s="226">
        <f>IFERROR(IF(RIGHT(VLOOKUP($A233,csapatok!$A:$GR,BH$271,FALSE),5)="Csere",VLOOKUP(LEFT(VLOOKUP($A233,csapatok!$A:$GR,BH$271,FALSE),LEN(VLOOKUP($A233,csapatok!$A:$GR,BH$271,FALSE))-6),'csapat-ranglista'!$A:$CC,BH$272,FALSE)/8,VLOOKUP(VLOOKUP($A233,csapatok!$A:$GR,BH$271,FALSE),'csapat-ranglista'!$A:$CC,BH$272,FALSE)/4),0)</f>
        <v>0</v>
      </c>
      <c r="BI233" s="226">
        <f>IFERROR(IF(RIGHT(VLOOKUP($A233,csapatok!$A:$GR,BI$271,FALSE),5)="Csere",VLOOKUP(LEFT(VLOOKUP($A233,csapatok!$A:$GR,BI$271,FALSE),LEN(VLOOKUP($A233,csapatok!$A:$GR,BI$271,FALSE))-6),'csapat-ranglista'!$A:$CC,BI$272,FALSE)/8,VLOOKUP(VLOOKUP($A233,csapatok!$A:$GR,BI$271,FALSE),'csapat-ranglista'!$A:$CC,BI$272,FALSE)/4),0)</f>
        <v>0</v>
      </c>
      <c r="BJ233" s="226">
        <f>IFERROR(IF(RIGHT(VLOOKUP($A233,csapatok!$A:$GR,BJ$271,FALSE),5)="Csere",VLOOKUP(LEFT(VLOOKUP($A233,csapatok!$A:$GR,BJ$271,FALSE),LEN(VLOOKUP($A233,csapatok!$A:$GR,BJ$271,FALSE))-6),'csapat-ranglista'!$A:$CC,BJ$272,FALSE)/8,VLOOKUP(VLOOKUP($A233,csapatok!$A:$GR,BJ$271,FALSE),'csapat-ranglista'!$A:$CC,BJ$272,FALSE)/4),0)</f>
        <v>0</v>
      </c>
      <c r="BK233" s="226">
        <f>IFERROR(IF(RIGHT(VLOOKUP($A233,csapatok!$A:$GR,BK$271,FALSE),5)="Csere",VLOOKUP(LEFT(VLOOKUP($A233,csapatok!$A:$GR,BK$271,FALSE),LEN(VLOOKUP($A233,csapatok!$A:$GR,BK$271,FALSE))-6),'csapat-ranglista'!$A:$CC,BK$272,FALSE)/8,VLOOKUP(VLOOKUP($A233,csapatok!$A:$GR,BK$271,FALSE),'csapat-ranglista'!$A:$CC,BK$272,FALSE)/4),0)</f>
        <v>0</v>
      </c>
      <c r="BL233" s="226">
        <f>IFERROR(IF(RIGHT(VLOOKUP($A233,csapatok!$A:$GR,BL$271,FALSE),5)="Csere",VLOOKUP(LEFT(VLOOKUP($A233,csapatok!$A:$GR,BL$271,FALSE),LEN(VLOOKUP($A233,csapatok!$A:$GR,BL$271,FALSE))-6),'csapat-ranglista'!$A:$CC,BL$272,FALSE)/8,VLOOKUP(VLOOKUP($A233,csapatok!$A:$GR,BL$271,FALSE),'csapat-ranglista'!$A:$CC,BL$272,FALSE)/4),0)</f>
        <v>0</v>
      </c>
      <c r="BM233" s="226">
        <f>IFERROR(IF(RIGHT(VLOOKUP($A233,csapatok!$A:$GR,BM$271,FALSE),5)="Csere",VLOOKUP(LEFT(VLOOKUP($A233,csapatok!$A:$GR,BM$271,FALSE),LEN(VLOOKUP($A233,csapatok!$A:$GR,BM$271,FALSE))-6),'csapat-ranglista'!$A:$CC,BM$272,FALSE)/8,VLOOKUP(VLOOKUP($A233,csapatok!$A:$GR,BM$271,FALSE),'csapat-ranglista'!$A:$CC,BM$272,FALSE)/4),0)</f>
        <v>0</v>
      </c>
      <c r="BN233" s="226">
        <f>IFERROR(IF(RIGHT(VLOOKUP($A233,csapatok!$A:$GR,BN$271,FALSE),5)="Csere",VLOOKUP(LEFT(VLOOKUP($A233,csapatok!$A:$GR,BN$271,FALSE),LEN(VLOOKUP($A233,csapatok!$A:$GR,BN$271,FALSE))-6),'csapat-ranglista'!$A:$CC,BN$272,FALSE)/8,VLOOKUP(VLOOKUP($A233,csapatok!$A:$GR,BN$271,FALSE),'csapat-ranglista'!$A:$CC,BN$272,FALSE)/4),0)</f>
        <v>0</v>
      </c>
      <c r="BO233" s="226">
        <f>IFERROR(IF(RIGHT(VLOOKUP($A233,csapatok!$A:$GR,BO$271,FALSE),5)="Csere",VLOOKUP(LEFT(VLOOKUP($A233,csapatok!$A:$GR,BO$271,FALSE),LEN(VLOOKUP($A233,csapatok!$A:$GR,BO$271,FALSE))-6),'csapat-ranglista'!$A:$CC,BO$272,FALSE)/8,VLOOKUP(VLOOKUP($A233,csapatok!$A:$GR,BO$271,FALSE),'csapat-ranglista'!$A:$CC,BO$272,FALSE)/4),0)</f>
        <v>0</v>
      </c>
      <c r="BP233" s="226">
        <f>IFERROR(IF(RIGHT(VLOOKUP($A233,csapatok!$A:$GR,BP$271,FALSE),5)="Csere",VLOOKUP(LEFT(VLOOKUP($A233,csapatok!$A:$GR,BP$271,FALSE),LEN(VLOOKUP($A233,csapatok!$A:$GR,BP$271,FALSE))-6),'csapat-ranglista'!$A:$CC,BP$272,FALSE)/8,VLOOKUP(VLOOKUP($A233,csapatok!$A:$GR,BP$271,FALSE),'csapat-ranglista'!$A:$CC,BP$272,FALSE)/4),0)</f>
        <v>0</v>
      </c>
      <c r="BQ233" s="226">
        <f>IFERROR(IF(RIGHT(VLOOKUP($A233,csapatok!$A:$GR,BQ$271,FALSE),5)="Csere",VLOOKUP(LEFT(VLOOKUP($A233,csapatok!$A:$GR,BQ$271,FALSE),LEN(VLOOKUP($A233,csapatok!$A:$GR,BQ$271,FALSE))-6),'csapat-ranglista'!$A:$CC,BQ$272,FALSE)/8,VLOOKUP(VLOOKUP($A233,csapatok!$A:$GR,BQ$271,FALSE),'csapat-ranglista'!$A:$CC,BQ$272,FALSE)/4),0)</f>
        <v>0</v>
      </c>
      <c r="BR233" s="226">
        <f>IFERROR(IF(RIGHT(VLOOKUP($A233,csapatok!$A:$GR,BR$271,FALSE),5)="Csere",VLOOKUP(LEFT(VLOOKUP($A233,csapatok!$A:$GR,BR$271,FALSE),LEN(VLOOKUP($A233,csapatok!$A:$GR,BR$271,FALSE))-6),'csapat-ranglista'!$A:$CC,BR$272,FALSE)/8,VLOOKUP(VLOOKUP($A233,csapatok!$A:$GR,BR$271,FALSE),'csapat-ranglista'!$A:$CC,BR$272,FALSE)/4),0)</f>
        <v>0</v>
      </c>
      <c r="BS233" s="226">
        <f>IFERROR(IF(RIGHT(VLOOKUP($A233,csapatok!$A:$GR,BS$271,FALSE),5)="Csere",VLOOKUP(LEFT(VLOOKUP($A233,csapatok!$A:$GR,BS$271,FALSE),LEN(VLOOKUP($A233,csapatok!$A:$GR,BS$271,FALSE))-6),'csapat-ranglista'!$A:$CC,BS$272,FALSE)/8,VLOOKUP(VLOOKUP($A233,csapatok!$A:$GR,BS$271,FALSE),'csapat-ranglista'!$A:$CC,BS$272,FALSE)/4),0)</f>
        <v>0</v>
      </c>
      <c r="BT233" s="226">
        <f>IFERROR(IF(RIGHT(VLOOKUP($A233,csapatok!$A:$GR,BT$271,FALSE),5)="Csere",VLOOKUP(LEFT(VLOOKUP($A233,csapatok!$A:$GR,BT$271,FALSE),LEN(VLOOKUP($A233,csapatok!$A:$GR,BT$271,FALSE))-6),'csapat-ranglista'!$A:$CC,BT$272,FALSE)/8,VLOOKUP(VLOOKUP($A233,csapatok!$A:$GR,BT$271,FALSE),'csapat-ranglista'!$A:$CC,BT$272,FALSE)/4),0)</f>
        <v>0</v>
      </c>
      <c r="BU233" s="226">
        <f>IFERROR(IF(RIGHT(VLOOKUP($A233,csapatok!$A:$GR,BU$271,FALSE),5)="Csere",VLOOKUP(LEFT(VLOOKUP($A233,csapatok!$A:$GR,BU$271,FALSE),LEN(VLOOKUP($A233,csapatok!$A:$GR,BU$271,FALSE))-6),'csapat-ranglista'!$A:$CC,BU$272,FALSE)/8,VLOOKUP(VLOOKUP($A233,csapatok!$A:$GR,BU$271,FALSE),'csapat-ranglista'!$A:$CC,BU$272,FALSE)/4),0)</f>
        <v>0</v>
      </c>
      <c r="BV233" s="226">
        <f>IFERROR(IF(RIGHT(VLOOKUP($A233,csapatok!$A:$GR,BV$271,FALSE),5)="Csere",VLOOKUP(LEFT(VLOOKUP($A233,csapatok!$A:$GR,BV$271,FALSE),LEN(VLOOKUP($A233,csapatok!$A:$GR,BV$271,FALSE))-6),'csapat-ranglista'!$A:$CC,BV$272,FALSE)/8,VLOOKUP(VLOOKUP($A233,csapatok!$A:$GR,BV$271,FALSE),'csapat-ranglista'!$A:$CC,BV$272,FALSE)/4),0)</f>
        <v>0</v>
      </c>
      <c r="BW233" s="226">
        <f>IFERROR(IF(RIGHT(VLOOKUP($A233,csapatok!$A:$GR,BW$271,FALSE),5)="Csere",VLOOKUP(LEFT(VLOOKUP($A233,csapatok!$A:$GR,BW$271,FALSE),LEN(VLOOKUP($A233,csapatok!$A:$GR,BW$271,FALSE))-6),'csapat-ranglista'!$A:$CC,BW$272,FALSE)/8,VLOOKUP(VLOOKUP($A233,csapatok!$A:$GR,BW$271,FALSE),'csapat-ranglista'!$A:$CC,BW$272,FALSE)/4),0)</f>
        <v>0</v>
      </c>
      <c r="BX233" s="226">
        <f>IFERROR(IF(RIGHT(VLOOKUP($A233,csapatok!$A:$GR,BX$271,FALSE),5)="Csere",VLOOKUP(LEFT(VLOOKUP($A233,csapatok!$A:$GR,BX$271,FALSE),LEN(VLOOKUP($A233,csapatok!$A:$GR,BX$271,FALSE))-6),'csapat-ranglista'!$A:$CC,BX$272,FALSE)/8,VLOOKUP(VLOOKUP($A233,csapatok!$A:$GR,BX$271,FALSE),'csapat-ranglista'!$A:$CC,BX$272,FALSE)/4),0)</f>
        <v>0</v>
      </c>
      <c r="BY233" s="226">
        <f>IFERROR(IF(RIGHT(VLOOKUP($A233,csapatok!$A:$GR,BY$271,FALSE),5)="Csere",VLOOKUP(LEFT(VLOOKUP($A233,csapatok!$A:$GR,BY$271,FALSE),LEN(VLOOKUP($A233,csapatok!$A:$GR,BY$271,FALSE))-6),'csapat-ranglista'!$A:$CC,BY$272,FALSE)/8,VLOOKUP(VLOOKUP($A233,csapatok!$A:$GR,BY$271,FALSE),'csapat-ranglista'!$A:$CC,BY$272,FALSE)/4),0)</f>
        <v>0</v>
      </c>
      <c r="BZ233" s="226">
        <f>IFERROR(IF(RIGHT(VLOOKUP($A233,csapatok!$A:$GR,BZ$271,FALSE),5)="Csere",VLOOKUP(LEFT(VLOOKUP($A233,csapatok!$A:$GR,BZ$271,FALSE),LEN(VLOOKUP($A233,csapatok!$A:$GR,BZ$271,FALSE))-6),'csapat-ranglista'!$A:$CC,BZ$272,FALSE)/8,VLOOKUP(VLOOKUP($A233,csapatok!$A:$GR,BZ$271,FALSE),'csapat-ranglista'!$A:$CC,BZ$272,FALSE)/4),0)</f>
        <v>0</v>
      </c>
      <c r="CA233" s="226">
        <f>IFERROR(IF(RIGHT(VLOOKUP($A233,csapatok!$A:$GR,CA$271,FALSE),5)="Csere",VLOOKUP(LEFT(VLOOKUP($A233,csapatok!$A:$GR,CA$271,FALSE),LEN(VLOOKUP($A233,csapatok!$A:$GR,CA$271,FALSE))-6),'csapat-ranglista'!$A:$CC,CA$272,FALSE)/8,VLOOKUP(VLOOKUP($A233,csapatok!$A:$GR,CA$271,FALSE),'csapat-ranglista'!$A:$CC,CA$272,FALSE)/4),0)</f>
        <v>0</v>
      </c>
      <c r="CB233" s="226">
        <f>IFERROR(IF(RIGHT(VLOOKUP($A233,csapatok!$A:$GR,CB$271,FALSE),5)="Csere",VLOOKUP(LEFT(VLOOKUP($A233,csapatok!$A:$GR,CB$271,FALSE),LEN(VLOOKUP($A233,csapatok!$A:$GR,CB$271,FALSE))-6),'csapat-ranglista'!$A:$CC,CB$272,FALSE)/8,VLOOKUP(VLOOKUP($A233,csapatok!$A:$GR,CB$271,FALSE),'csapat-ranglista'!$A:$CC,CB$272,FALSE)/4),0)</f>
        <v>0</v>
      </c>
      <c r="CC233" s="226">
        <f>IFERROR(IF(RIGHT(VLOOKUP($A233,csapatok!$A:$GR,CC$271,FALSE),5)="Csere",VLOOKUP(LEFT(VLOOKUP($A233,csapatok!$A:$GR,CC$271,FALSE),LEN(VLOOKUP($A233,csapatok!$A:$GR,CC$271,FALSE))-6),'csapat-ranglista'!$A:$CC,CC$272,FALSE)/8,VLOOKUP(VLOOKUP($A233,csapatok!$A:$GR,CC$271,FALSE),'csapat-ranglista'!$A:$CC,CC$272,FALSE)/4),0)</f>
        <v>0</v>
      </c>
      <c r="CD233" s="226">
        <f>IFERROR(IF(RIGHT(VLOOKUP($A233,csapatok!$A:$GR,CD$271,FALSE),5)="Csere",VLOOKUP(LEFT(VLOOKUP($A233,csapatok!$A:$GR,CD$271,FALSE),LEN(VLOOKUP($A233,csapatok!$A:$GR,CD$271,FALSE))-6),'csapat-ranglista'!$A:$CC,CD$272,FALSE)/8,VLOOKUP(VLOOKUP($A233,csapatok!$A:$GR,CD$271,FALSE),'csapat-ranglista'!$A:$CC,CD$272,FALSE)/4),0)</f>
        <v>0</v>
      </c>
      <c r="CE233" s="226">
        <f>IFERROR(IF(RIGHT(VLOOKUP($A233,csapatok!$A:$GR,CE$271,FALSE),5)="Csere",VLOOKUP(LEFT(VLOOKUP($A233,csapatok!$A:$GR,CE$271,FALSE),LEN(VLOOKUP($A233,csapatok!$A:$GR,CE$271,FALSE))-6),'csapat-ranglista'!$A:$CC,CE$272,FALSE)/8,VLOOKUP(VLOOKUP($A233,csapatok!$A:$GR,CE$271,FALSE),'csapat-ranglista'!$A:$CC,CE$272,FALSE)/4),0)</f>
        <v>0</v>
      </c>
      <c r="CF233" s="226">
        <f>IFERROR(IF(RIGHT(VLOOKUP($A233,csapatok!$A:$GR,CF$271,FALSE),5)="Csere",VLOOKUP(LEFT(VLOOKUP($A233,csapatok!$A:$GR,CF$271,FALSE),LEN(VLOOKUP($A233,csapatok!$A:$GR,CF$271,FALSE))-6),'csapat-ranglista'!$A:$CC,CF$272,FALSE)/8,VLOOKUP(VLOOKUP($A233,csapatok!$A:$GR,CF$271,FALSE),'csapat-ranglista'!$A:$CC,CF$272,FALSE)/4),0)</f>
        <v>0</v>
      </c>
      <c r="CG233" s="226">
        <f>IFERROR(IF(RIGHT(VLOOKUP($A233,csapatok!$A:$GR,CG$271,FALSE),5)="Csere",VLOOKUP(LEFT(VLOOKUP($A233,csapatok!$A:$GR,CG$271,FALSE),LEN(VLOOKUP($A233,csapatok!$A:$GR,CG$271,FALSE))-6),'csapat-ranglista'!$A:$CC,CG$272,FALSE)/8,VLOOKUP(VLOOKUP($A233,csapatok!$A:$GR,CG$271,FALSE),'csapat-ranglista'!$A:$CC,CG$272,FALSE)/4),0)</f>
        <v>0</v>
      </c>
      <c r="CH233" s="226">
        <f>IFERROR(IF(RIGHT(VLOOKUP($A233,csapatok!$A:$GR,CH$271,FALSE),5)="Csere",VLOOKUP(LEFT(VLOOKUP($A233,csapatok!$A:$GR,CH$271,FALSE),LEN(VLOOKUP($A233,csapatok!$A:$GR,CH$271,FALSE))-6),'csapat-ranglista'!$A:$CC,CH$272,FALSE)/8,VLOOKUP(VLOOKUP($A233,csapatok!$A:$GR,CH$271,FALSE),'csapat-ranglista'!$A:$CC,CH$272,FALSE)/4),0)</f>
        <v>0</v>
      </c>
      <c r="CI233" s="226">
        <f>IFERROR(IF(RIGHT(VLOOKUP($A233,csapatok!$A:$GR,CI$271,FALSE),5)="Csere",VLOOKUP(LEFT(VLOOKUP($A233,csapatok!$A:$GR,CI$271,FALSE),LEN(VLOOKUP($A233,csapatok!$A:$GR,CI$271,FALSE))-6),'csapat-ranglista'!$A:$CC,CI$272,FALSE)/8,VLOOKUP(VLOOKUP($A233,csapatok!$A:$GR,CI$271,FALSE),'csapat-ranglista'!$A:$CC,CI$272,FALSE)/4),0)</f>
        <v>0</v>
      </c>
      <c r="CJ233" s="227">
        <f>versenyek!$IQ$11*IFERROR(VLOOKUP(VLOOKUP($A233,versenyek!IP:IR,3,FALSE),szabalyok!$A$16:$B$23,2,FALSE)/4,0)</f>
        <v>0</v>
      </c>
      <c r="CK233" s="227">
        <f>versenyek!$IT$11*IFERROR(VLOOKUP(VLOOKUP($A233,versenyek!IS:IU,3,FALSE),szabalyok!$A$16:$B$23,2,FALSE)/4,0)</f>
        <v>0</v>
      </c>
      <c r="CL233" s="226"/>
      <c r="CM233" s="250">
        <f t="shared" si="9"/>
        <v>0</v>
      </c>
    </row>
    <row r="234" spans="1:91">
      <c r="A234" s="32" t="s">
        <v>554</v>
      </c>
      <c r="B234" s="132"/>
      <c r="D234" s="32" t="s">
        <v>9</v>
      </c>
      <c r="E234" s="47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>
        <f>IFERROR(IF(RIGHT(VLOOKUP($A234,csapatok!$A:$BL,X$271,FALSE),5)="Csere",VLOOKUP(LEFT(VLOOKUP($A234,csapatok!$A:$BL,X$271,FALSE),LEN(VLOOKUP($A234,csapatok!$A:$BL,X$271,FALSE))-6),'csapat-ranglista'!$A:$CC,X$272,FALSE)/8,VLOOKUP(VLOOKUP($A234,csapatok!$A:$BL,X$271,FALSE),'csapat-ranglista'!$A:$CC,X$272,FALSE)/4),0)</f>
        <v>0</v>
      </c>
      <c r="Y234" s="32">
        <f>IFERROR(IF(RIGHT(VLOOKUP($A234,csapatok!$A:$BL,Y$271,FALSE),5)="Csere",VLOOKUP(LEFT(VLOOKUP($A234,csapatok!$A:$BL,Y$271,FALSE),LEN(VLOOKUP($A234,csapatok!$A:$BL,Y$271,FALSE))-6),'csapat-ranglista'!$A:$CC,Y$272,FALSE)/8,VLOOKUP(VLOOKUP($A234,csapatok!$A:$BL,Y$271,FALSE),'csapat-ranglista'!$A:$CC,Y$272,FALSE)/4),0)</f>
        <v>0</v>
      </c>
      <c r="Z234" s="32">
        <f>IFERROR(IF(RIGHT(VLOOKUP($A234,csapatok!$A:$BL,Z$271,FALSE),5)="Csere",VLOOKUP(LEFT(VLOOKUP($A234,csapatok!$A:$BL,Z$271,FALSE),LEN(VLOOKUP($A234,csapatok!$A:$BL,Z$271,FALSE))-6),'csapat-ranglista'!$A:$CC,Z$272,FALSE)/8,VLOOKUP(VLOOKUP($A234,csapatok!$A:$BL,Z$271,FALSE),'csapat-ranglista'!$A:$CC,Z$272,FALSE)/4),0)</f>
        <v>0</v>
      </c>
      <c r="AA234" s="32">
        <f>IFERROR(IF(RIGHT(VLOOKUP($A234,csapatok!$A:$BL,AA$271,FALSE),5)="Csere",VLOOKUP(LEFT(VLOOKUP($A234,csapatok!$A:$BL,AA$271,FALSE),LEN(VLOOKUP($A234,csapatok!$A:$BL,AA$271,FALSE))-6),'csapat-ranglista'!$A:$CC,AA$272,FALSE)/8,VLOOKUP(VLOOKUP($A234,csapatok!$A:$BL,AA$271,FALSE),'csapat-ranglista'!$A:$CC,AA$272,FALSE)/4),0)</f>
        <v>0</v>
      </c>
      <c r="AB234" s="226">
        <f>IFERROR(IF(RIGHT(VLOOKUP($A234,csapatok!$A:$BL,AB$271,FALSE),5)="Csere",VLOOKUP(LEFT(VLOOKUP($A234,csapatok!$A:$BL,AB$271,FALSE),LEN(VLOOKUP($A234,csapatok!$A:$BL,AB$271,FALSE))-6),'csapat-ranglista'!$A:$CC,AB$272,FALSE)/8,VLOOKUP(VLOOKUP($A234,csapatok!$A:$BL,AB$271,FALSE),'csapat-ranglista'!$A:$CC,AB$272,FALSE)/4),0)</f>
        <v>0</v>
      </c>
      <c r="AC234" s="226">
        <f>IFERROR(IF(RIGHT(VLOOKUP($A234,csapatok!$A:$BL,AC$271,FALSE),5)="Csere",VLOOKUP(LEFT(VLOOKUP($A234,csapatok!$A:$BL,AC$271,FALSE),LEN(VLOOKUP($A234,csapatok!$A:$BL,AC$271,FALSE))-6),'csapat-ranglista'!$A:$CC,AC$272,FALSE)/8,VLOOKUP(VLOOKUP($A234,csapatok!$A:$BL,AC$271,FALSE),'csapat-ranglista'!$A:$CC,AC$272,FALSE)/4),0)</f>
        <v>0</v>
      </c>
      <c r="AD234" s="226">
        <f>IFERROR(IF(RIGHT(VLOOKUP($A234,csapatok!$A:$BL,AD$271,FALSE),5)="Csere",VLOOKUP(LEFT(VLOOKUP($A234,csapatok!$A:$BL,AD$271,FALSE),LEN(VLOOKUP($A234,csapatok!$A:$BL,AD$271,FALSE))-6),'csapat-ranglista'!$A:$CC,AD$272,FALSE)/8,VLOOKUP(VLOOKUP($A234,csapatok!$A:$BL,AD$271,FALSE),'csapat-ranglista'!$A:$CC,AD$272,FALSE)/4),0)</f>
        <v>0</v>
      </c>
      <c r="AE234" s="226">
        <f>IFERROR(IF(RIGHT(VLOOKUP($A234,csapatok!$A:$BL,AE$271,FALSE),5)="Csere",VLOOKUP(LEFT(VLOOKUP($A234,csapatok!$A:$BL,AE$271,FALSE),LEN(VLOOKUP($A234,csapatok!$A:$BL,AE$271,FALSE))-6),'csapat-ranglista'!$A:$CC,AE$272,FALSE)/8,VLOOKUP(VLOOKUP($A234,csapatok!$A:$BL,AE$271,FALSE),'csapat-ranglista'!$A:$CC,AE$272,FALSE)/4),0)</f>
        <v>0</v>
      </c>
      <c r="AF234" s="226">
        <f>IFERROR(IF(RIGHT(VLOOKUP($A234,csapatok!$A:$BL,AF$271,FALSE),5)="Csere",VLOOKUP(LEFT(VLOOKUP($A234,csapatok!$A:$BL,AF$271,FALSE),LEN(VLOOKUP($A234,csapatok!$A:$BL,AF$271,FALSE))-6),'csapat-ranglista'!$A:$CC,AF$272,FALSE)/8,VLOOKUP(VLOOKUP($A234,csapatok!$A:$BL,AF$271,FALSE),'csapat-ranglista'!$A:$CC,AF$272,FALSE)/4),0)</f>
        <v>0</v>
      </c>
      <c r="AG234" s="226">
        <f>IFERROR(IF(RIGHT(VLOOKUP($A234,csapatok!$A:$BL,AG$271,FALSE),5)="Csere",VLOOKUP(LEFT(VLOOKUP($A234,csapatok!$A:$BL,AG$271,FALSE),LEN(VLOOKUP($A234,csapatok!$A:$BL,AG$271,FALSE))-6),'csapat-ranglista'!$A:$CC,AG$272,FALSE)/8,VLOOKUP(VLOOKUP($A234,csapatok!$A:$BL,AG$271,FALSE),'csapat-ranglista'!$A:$CC,AG$272,FALSE)/4),0)</f>
        <v>0</v>
      </c>
      <c r="AH234" s="226">
        <f>IFERROR(IF(RIGHT(VLOOKUP($A234,csapatok!$A:$BL,AH$271,FALSE),5)="Csere",VLOOKUP(LEFT(VLOOKUP($A234,csapatok!$A:$BL,AH$271,FALSE),LEN(VLOOKUP($A234,csapatok!$A:$BL,AH$271,FALSE))-6),'csapat-ranglista'!$A:$CC,AH$272,FALSE)/8,VLOOKUP(VLOOKUP($A234,csapatok!$A:$BL,AH$271,FALSE),'csapat-ranglista'!$A:$CC,AH$272,FALSE)/4),0)</f>
        <v>0</v>
      </c>
      <c r="AI234" s="226">
        <f>IFERROR(IF(RIGHT(VLOOKUP($A234,csapatok!$A:$BL,AI$271,FALSE),5)="Csere",VLOOKUP(LEFT(VLOOKUP($A234,csapatok!$A:$BL,AI$271,FALSE),LEN(VLOOKUP($A234,csapatok!$A:$BL,AI$271,FALSE))-6),'csapat-ranglista'!$A:$CC,AI$272,FALSE)/8,VLOOKUP(VLOOKUP($A234,csapatok!$A:$BL,AI$271,FALSE),'csapat-ranglista'!$A:$CC,AI$272,FALSE)/4),0)</f>
        <v>0</v>
      </c>
      <c r="AJ234" s="226">
        <f>IFERROR(IF(RIGHT(VLOOKUP($A234,csapatok!$A:$BL,AJ$271,FALSE),5)="Csere",VLOOKUP(LEFT(VLOOKUP($A234,csapatok!$A:$BL,AJ$271,FALSE),LEN(VLOOKUP($A234,csapatok!$A:$BL,AJ$271,FALSE))-6),'csapat-ranglista'!$A:$CC,AJ$272,FALSE)/8,VLOOKUP(VLOOKUP($A234,csapatok!$A:$BL,AJ$271,FALSE),'csapat-ranglista'!$A:$CC,AJ$272,FALSE)/2),0)</f>
        <v>0</v>
      </c>
      <c r="AK234" s="226">
        <f>IFERROR(IF(RIGHT(VLOOKUP($A234,csapatok!$A:$CN,AK$271,FALSE),5)="Csere",VLOOKUP(LEFT(VLOOKUP($A234,csapatok!$A:$CN,AK$271,FALSE),LEN(VLOOKUP($A234,csapatok!$A:$CN,AK$271,FALSE))-6),'csapat-ranglista'!$A:$CC,AK$272,FALSE)/8,VLOOKUP(VLOOKUP($A234,csapatok!$A:$CN,AK$271,FALSE),'csapat-ranglista'!$A:$CC,AK$272,FALSE)/4),0)</f>
        <v>0</v>
      </c>
      <c r="AL234" s="226">
        <f>IFERROR(IF(RIGHT(VLOOKUP($A234,csapatok!$A:$CN,AL$271,FALSE),5)="Csere",VLOOKUP(LEFT(VLOOKUP($A234,csapatok!$A:$CN,AL$271,FALSE),LEN(VLOOKUP($A234,csapatok!$A:$CN,AL$271,FALSE))-6),'csapat-ranglista'!$A:$CC,AL$272,FALSE)/8,VLOOKUP(VLOOKUP($A234,csapatok!$A:$CN,AL$271,FALSE),'csapat-ranglista'!$A:$CC,AL$272,FALSE)/4),0)</f>
        <v>0</v>
      </c>
      <c r="AM234" s="226">
        <f>IFERROR(IF(RIGHT(VLOOKUP($A234,csapatok!$A:$CN,AM$271,FALSE),5)="Csere",VLOOKUP(LEFT(VLOOKUP($A234,csapatok!$A:$CN,AM$271,FALSE),LEN(VLOOKUP($A234,csapatok!$A:$CN,AM$271,FALSE))-6),'csapat-ranglista'!$A:$CC,AM$272,FALSE)/8,VLOOKUP(VLOOKUP($A234,csapatok!$A:$CN,AM$271,FALSE),'csapat-ranglista'!$A:$CC,AM$272,FALSE)/4),0)</f>
        <v>0</v>
      </c>
      <c r="AN234" s="226">
        <f>IFERROR(IF(RIGHT(VLOOKUP($A234,csapatok!$A:$CN,AN$271,FALSE),5)="Csere",VLOOKUP(LEFT(VLOOKUP($A234,csapatok!$A:$CN,AN$271,FALSE),LEN(VLOOKUP($A234,csapatok!$A:$CN,AN$271,FALSE))-6),'csapat-ranglista'!$A:$CC,AN$272,FALSE)/8,VLOOKUP(VLOOKUP($A234,csapatok!$A:$CN,AN$271,FALSE),'csapat-ranglista'!$A:$CC,AN$272,FALSE)/4),0)</f>
        <v>0</v>
      </c>
      <c r="AO234" s="226">
        <f>IFERROR(IF(RIGHT(VLOOKUP($A234,csapatok!$A:$CN,AO$271,FALSE),5)="Csere",VLOOKUP(LEFT(VLOOKUP($A234,csapatok!$A:$CN,AO$271,FALSE),LEN(VLOOKUP($A234,csapatok!$A:$CN,AO$271,FALSE))-6),'csapat-ranglista'!$A:$CC,AO$272,FALSE)/8,VLOOKUP(VLOOKUP($A234,csapatok!$A:$CN,AO$271,FALSE),'csapat-ranglista'!$A:$CC,AO$272,FALSE)/4),0)</f>
        <v>0</v>
      </c>
      <c r="AP234" s="226">
        <f>IFERROR(IF(RIGHT(VLOOKUP($A234,csapatok!$A:$CN,AP$271,FALSE),5)="Csere",VLOOKUP(LEFT(VLOOKUP($A234,csapatok!$A:$CN,AP$271,FALSE),LEN(VLOOKUP($A234,csapatok!$A:$CN,AP$271,FALSE))-6),'csapat-ranglista'!$A:$CC,AP$272,FALSE)/8,VLOOKUP(VLOOKUP($A234,csapatok!$A:$CN,AP$271,FALSE),'csapat-ranglista'!$A:$CC,AP$272,FALSE)/4),0)</f>
        <v>0</v>
      </c>
      <c r="AQ234" s="226">
        <f>IFERROR(IF(RIGHT(VLOOKUP($A234,csapatok!$A:$CN,AQ$271,FALSE),5)="Csere",VLOOKUP(LEFT(VLOOKUP($A234,csapatok!$A:$CN,AQ$271,FALSE),LEN(VLOOKUP($A234,csapatok!$A:$CN,AQ$271,FALSE))-6),'csapat-ranglista'!$A:$CC,AQ$272,FALSE)/8,VLOOKUP(VLOOKUP($A234,csapatok!$A:$CN,AQ$271,FALSE),'csapat-ranglista'!$A:$CC,AQ$272,FALSE)/4),0)</f>
        <v>0</v>
      </c>
      <c r="AR234" s="226">
        <f>IFERROR(IF(RIGHT(VLOOKUP($A234,csapatok!$A:$CN,AR$271,FALSE),5)="Csere",VLOOKUP(LEFT(VLOOKUP($A234,csapatok!$A:$CN,AR$271,FALSE),LEN(VLOOKUP($A234,csapatok!$A:$CN,AR$271,FALSE))-6),'csapat-ranglista'!$A:$CC,AR$272,FALSE)/8,VLOOKUP(VLOOKUP($A234,csapatok!$A:$CN,AR$271,FALSE),'csapat-ranglista'!$A:$CC,AR$272,FALSE)/4),0)</f>
        <v>0</v>
      </c>
      <c r="AS234" s="226">
        <f>IFERROR(IF(RIGHT(VLOOKUP($A234,csapatok!$A:$CN,AS$271,FALSE),5)="Csere",VLOOKUP(LEFT(VLOOKUP($A234,csapatok!$A:$CN,AS$271,FALSE),LEN(VLOOKUP($A234,csapatok!$A:$CN,AS$271,FALSE))-6),'csapat-ranglista'!$A:$CC,AS$272,FALSE)/8,VLOOKUP(VLOOKUP($A234,csapatok!$A:$CN,AS$271,FALSE),'csapat-ranglista'!$A:$CC,AS$272,FALSE)/4),0)</f>
        <v>0</v>
      </c>
      <c r="AT234" s="226">
        <f>IFERROR(IF(RIGHT(VLOOKUP($A234,csapatok!$A:$CN,AT$271,FALSE),5)="Csere",VLOOKUP(LEFT(VLOOKUP($A234,csapatok!$A:$CN,AT$271,FALSE),LEN(VLOOKUP($A234,csapatok!$A:$CN,AT$271,FALSE))-6),'csapat-ranglista'!$A:$CC,AT$272,FALSE)/8,VLOOKUP(VLOOKUP($A234,csapatok!$A:$CN,AT$271,FALSE),'csapat-ranglista'!$A:$CC,AT$272,FALSE)/4),0)</f>
        <v>0</v>
      </c>
      <c r="AU234" s="226">
        <f>IFERROR(IF(RIGHT(VLOOKUP($A234,csapatok!$A:$CN,AU$271,FALSE),5)="Csere",VLOOKUP(LEFT(VLOOKUP($A234,csapatok!$A:$CN,AU$271,FALSE),LEN(VLOOKUP($A234,csapatok!$A:$CN,AU$271,FALSE))-6),'csapat-ranglista'!$A:$CC,AU$272,FALSE)/8,VLOOKUP(VLOOKUP($A234,csapatok!$A:$CN,AU$271,FALSE),'csapat-ranglista'!$A:$CC,AU$272,FALSE)/4),0)</f>
        <v>0</v>
      </c>
      <c r="AV234" s="226">
        <f>IFERROR(IF(RIGHT(VLOOKUP($A234,csapatok!$A:$CN,AV$271,FALSE),5)="Csere",VLOOKUP(LEFT(VLOOKUP($A234,csapatok!$A:$CN,AV$271,FALSE),LEN(VLOOKUP($A234,csapatok!$A:$CN,AV$271,FALSE))-6),'csapat-ranglista'!$A:$CC,AV$272,FALSE)/8,VLOOKUP(VLOOKUP($A234,csapatok!$A:$CN,AV$271,FALSE),'csapat-ranglista'!$A:$CC,AV$272,FALSE)/4),0)</f>
        <v>0</v>
      </c>
      <c r="AW234" s="226">
        <f>IFERROR(IF(RIGHT(VLOOKUP($A234,csapatok!$A:$CN,AW$271,FALSE),5)="Csere",VLOOKUP(LEFT(VLOOKUP($A234,csapatok!$A:$CN,AW$271,FALSE),LEN(VLOOKUP($A234,csapatok!$A:$CN,AW$271,FALSE))-6),'csapat-ranglista'!$A:$CC,AW$272,FALSE)/8,VLOOKUP(VLOOKUP($A234,csapatok!$A:$CN,AW$271,FALSE),'csapat-ranglista'!$A:$CC,AW$272,FALSE)/4),0)</f>
        <v>0</v>
      </c>
      <c r="AX234" s="226">
        <f>IFERROR(IF(RIGHT(VLOOKUP($A234,csapatok!$A:$CN,AX$271,FALSE),5)="Csere",VLOOKUP(LEFT(VLOOKUP($A234,csapatok!$A:$CN,AX$271,FALSE),LEN(VLOOKUP($A234,csapatok!$A:$CN,AX$271,FALSE))-6),'csapat-ranglista'!$A:$CC,AX$272,FALSE)/8,VLOOKUP(VLOOKUP($A234,csapatok!$A:$CN,AX$271,FALSE),'csapat-ranglista'!$A:$CC,AX$272,FALSE)/4),0)</f>
        <v>0</v>
      </c>
      <c r="AY234" s="226">
        <f>IFERROR(IF(RIGHT(VLOOKUP($A234,csapatok!$A:$GR,AY$271,FALSE),5)="Csere",VLOOKUP(LEFT(VLOOKUP($A234,csapatok!$A:$GR,AY$271,FALSE),LEN(VLOOKUP($A234,csapatok!$A:$GR,AY$271,FALSE))-6),'csapat-ranglista'!$A:$CC,AY$272,FALSE)/8,VLOOKUP(VLOOKUP($A234,csapatok!$A:$GR,AY$271,FALSE),'csapat-ranglista'!$A:$CC,AY$272,FALSE)/4),0)</f>
        <v>0</v>
      </c>
      <c r="AZ234" s="226">
        <f>IFERROR(IF(RIGHT(VLOOKUP($A234,csapatok!$A:$GR,AZ$271,FALSE),5)="Csere",VLOOKUP(LEFT(VLOOKUP($A234,csapatok!$A:$GR,AZ$271,FALSE),LEN(VLOOKUP($A234,csapatok!$A:$GR,AZ$271,FALSE))-6),'csapat-ranglista'!$A:$CC,AZ$272,FALSE)/8,VLOOKUP(VLOOKUP($A234,csapatok!$A:$GR,AZ$271,FALSE),'csapat-ranglista'!$A:$CC,AZ$272,FALSE)/4),0)</f>
        <v>0</v>
      </c>
      <c r="BA234" s="226">
        <f>IFERROR(IF(RIGHT(VLOOKUP($A234,csapatok!$A:$GR,BA$271,FALSE),5)="Csere",VLOOKUP(LEFT(VLOOKUP($A234,csapatok!$A:$GR,BA$271,FALSE),LEN(VLOOKUP($A234,csapatok!$A:$GR,BA$271,FALSE))-6),'csapat-ranglista'!$A:$CC,BA$272,FALSE)/8,VLOOKUP(VLOOKUP($A234,csapatok!$A:$GR,BA$271,FALSE),'csapat-ranglista'!$A:$CC,BA$272,FALSE)/4),0)</f>
        <v>0</v>
      </c>
      <c r="BB234" s="226">
        <f>IFERROR(IF(RIGHT(VLOOKUP($A234,csapatok!$A:$GR,BB$271,FALSE),5)="Csere",VLOOKUP(LEFT(VLOOKUP($A234,csapatok!$A:$GR,BB$271,FALSE),LEN(VLOOKUP($A234,csapatok!$A:$GR,BB$271,FALSE))-6),'csapat-ranglista'!$A:$CC,BB$272,FALSE)/8,VLOOKUP(VLOOKUP($A234,csapatok!$A:$GR,BB$271,FALSE),'csapat-ranglista'!$A:$CC,BB$272,FALSE)/4),0)</f>
        <v>0</v>
      </c>
      <c r="BC234" s="227">
        <f>versenyek!$ES$11*IFERROR(VLOOKUP(VLOOKUP($A234,versenyek!ER:ET,3,FALSE),szabalyok!$A$16:$B$23,2,FALSE)/4,0)</f>
        <v>0</v>
      </c>
      <c r="BD234" s="227">
        <f>versenyek!$EV$11*IFERROR(VLOOKUP(VLOOKUP($A234,versenyek!EU:EW,3,FALSE),szabalyok!$A$16:$B$23,2,FALSE)/4,0)</f>
        <v>0</v>
      </c>
      <c r="BE234" s="226">
        <f>IFERROR(IF(RIGHT(VLOOKUP($A234,csapatok!$A:$GR,BE$271,FALSE),5)="Csere",VLOOKUP(LEFT(VLOOKUP($A234,csapatok!$A:$GR,BE$271,FALSE),LEN(VLOOKUP($A234,csapatok!$A:$GR,BE$271,FALSE))-6),'csapat-ranglista'!$A:$CC,BE$272,FALSE)/8,VLOOKUP(VLOOKUP($A234,csapatok!$A:$GR,BE$271,FALSE),'csapat-ranglista'!$A:$CC,BE$272,FALSE)/4),0)</f>
        <v>0</v>
      </c>
      <c r="BF234" s="226">
        <f>IFERROR(IF(RIGHT(VLOOKUP($A234,csapatok!$A:$GR,BF$271,FALSE),5)="Csere",VLOOKUP(LEFT(VLOOKUP($A234,csapatok!$A:$GR,BF$271,FALSE),LEN(VLOOKUP($A234,csapatok!$A:$GR,BF$271,FALSE))-6),'csapat-ranglista'!$A:$CC,BF$272,FALSE)/8,VLOOKUP(VLOOKUP($A234,csapatok!$A:$GR,BF$271,FALSE),'csapat-ranglista'!$A:$CC,BF$272,FALSE)/4),0)</f>
        <v>0</v>
      </c>
      <c r="BG234" s="226">
        <f>IFERROR(IF(RIGHT(VLOOKUP($A234,csapatok!$A:$GR,BG$271,FALSE),5)="Csere",VLOOKUP(LEFT(VLOOKUP($A234,csapatok!$A:$GR,BG$271,FALSE),LEN(VLOOKUP($A234,csapatok!$A:$GR,BG$271,FALSE))-6),'csapat-ranglista'!$A:$CC,BG$272,FALSE)/8,VLOOKUP(VLOOKUP($A234,csapatok!$A:$GR,BG$271,FALSE),'csapat-ranglista'!$A:$CC,BG$272,FALSE)/4),0)</f>
        <v>0</v>
      </c>
      <c r="BH234" s="226">
        <f>IFERROR(IF(RIGHT(VLOOKUP($A234,csapatok!$A:$GR,BH$271,FALSE),5)="Csere",VLOOKUP(LEFT(VLOOKUP($A234,csapatok!$A:$GR,BH$271,FALSE),LEN(VLOOKUP($A234,csapatok!$A:$GR,BH$271,FALSE))-6),'csapat-ranglista'!$A:$CC,BH$272,FALSE)/8,VLOOKUP(VLOOKUP($A234,csapatok!$A:$GR,BH$271,FALSE),'csapat-ranglista'!$A:$CC,BH$272,FALSE)/4),0)</f>
        <v>0</v>
      </c>
      <c r="BI234" s="226">
        <f>IFERROR(IF(RIGHT(VLOOKUP($A234,csapatok!$A:$GR,BI$271,FALSE),5)="Csere",VLOOKUP(LEFT(VLOOKUP($A234,csapatok!$A:$GR,BI$271,FALSE),LEN(VLOOKUP($A234,csapatok!$A:$GR,BI$271,FALSE))-6),'csapat-ranglista'!$A:$CC,BI$272,FALSE)/8,VLOOKUP(VLOOKUP($A234,csapatok!$A:$GR,BI$271,FALSE),'csapat-ranglista'!$A:$CC,BI$272,FALSE)/4),0)</f>
        <v>0</v>
      </c>
      <c r="BJ234" s="226">
        <f>IFERROR(IF(RIGHT(VLOOKUP($A234,csapatok!$A:$GR,BJ$271,FALSE),5)="Csere",VLOOKUP(LEFT(VLOOKUP($A234,csapatok!$A:$GR,BJ$271,FALSE),LEN(VLOOKUP($A234,csapatok!$A:$GR,BJ$271,FALSE))-6),'csapat-ranglista'!$A:$CC,BJ$272,FALSE)/8,VLOOKUP(VLOOKUP($A234,csapatok!$A:$GR,BJ$271,FALSE),'csapat-ranglista'!$A:$CC,BJ$272,FALSE)/4),0)</f>
        <v>0</v>
      </c>
      <c r="BK234" s="226">
        <f>IFERROR(IF(RIGHT(VLOOKUP($A234,csapatok!$A:$GR,BK$271,FALSE),5)="Csere",VLOOKUP(LEFT(VLOOKUP($A234,csapatok!$A:$GR,BK$271,FALSE),LEN(VLOOKUP($A234,csapatok!$A:$GR,BK$271,FALSE))-6),'csapat-ranglista'!$A:$CC,BK$272,FALSE)/8,VLOOKUP(VLOOKUP($A234,csapatok!$A:$GR,BK$271,FALSE),'csapat-ranglista'!$A:$CC,BK$272,FALSE)/4),0)</f>
        <v>0</v>
      </c>
      <c r="BL234" s="226">
        <f>IFERROR(IF(RIGHT(VLOOKUP($A234,csapatok!$A:$GR,BL$271,FALSE),5)="Csere",VLOOKUP(LEFT(VLOOKUP($A234,csapatok!$A:$GR,BL$271,FALSE),LEN(VLOOKUP($A234,csapatok!$A:$GR,BL$271,FALSE))-6),'csapat-ranglista'!$A:$CC,BL$272,FALSE)/8,VLOOKUP(VLOOKUP($A234,csapatok!$A:$GR,BL$271,FALSE),'csapat-ranglista'!$A:$CC,BL$272,FALSE)/4),0)</f>
        <v>0</v>
      </c>
      <c r="BM234" s="226">
        <f>IFERROR(IF(RIGHT(VLOOKUP($A234,csapatok!$A:$GR,BM$271,FALSE),5)="Csere",VLOOKUP(LEFT(VLOOKUP($A234,csapatok!$A:$GR,BM$271,FALSE),LEN(VLOOKUP($A234,csapatok!$A:$GR,BM$271,FALSE))-6),'csapat-ranglista'!$A:$CC,BM$272,FALSE)/8,VLOOKUP(VLOOKUP($A234,csapatok!$A:$GR,BM$271,FALSE),'csapat-ranglista'!$A:$CC,BM$272,FALSE)/4),0)</f>
        <v>0</v>
      </c>
      <c r="BN234" s="226">
        <f>IFERROR(IF(RIGHT(VLOOKUP($A234,csapatok!$A:$GR,BN$271,FALSE),5)="Csere",VLOOKUP(LEFT(VLOOKUP($A234,csapatok!$A:$GR,BN$271,FALSE),LEN(VLOOKUP($A234,csapatok!$A:$GR,BN$271,FALSE))-6),'csapat-ranglista'!$A:$CC,BN$272,FALSE)/8,VLOOKUP(VLOOKUP($A234,csapatok!$A:$GR,BN$271,FALSE),'csapat-ranglista'!$A:$CC,BN$272,FALSE)/4),0)</f>
        <v>0</v>
      </c>
      <c r="BO234" s="226">
        <f>IFERROR(IF(RIGHT(VLOOKUP($A234,csapatok!$A:$GR,BO$271,FALSE),5)="Csere",VLOOKUP(LEFT(VLOOKUP($A234,csapatok!$A:$GR,BO$271,FALSE),LEN(VLOOKUP($A234,csapatok!$A:$GR,BO$271,FALSE))-6),'csapat-ranglista'!$A:$CC,BO$272,FALSE)/8,VLOOKUP(VLOOKUP($A234,csapatok!$A:$GR,BO$271,FALSE),'csapat-ranglista'!$A:$CC,BO$272,FALSE)/4),0)</f>
        <v>0</v>
      </c>
      <c r="BP234" s="226">
        <f>IFERROR(IF(RIGHT(VLOOKUP($A234,csapatok!$A:$GR,BP$271,FALSE),5)="Csere",VLOOKUP(LEFT(VLOOKUP($A234,csapatok!$A:$GR,BP$271,FALSE),LEN(VLOOKUP($A234,csapatok!$A:$GR,BP$271,FALSE))-6),'csapat-ranglista'!$A:$CC,BP$272,FALSE)/8,VLOOKUP(VLOOKUP($A234,csapatok!$A:$GR,BP$271,FALSE),'csapat-ranglista'!$A:$CC,BP$272,FALSE)/4),0)</f>
        <v>0</v>
      </c>
      <c r="BQ234" s="226">
        <f>IFERROR(IF(RIGHT(VLOOKUP($A234,csapatok!$A:$GR,BQ$271,FALSE),5)="Csere",VLOOKUP(LEFT(VLOOKUP($A234,csapatok!$A:$GR,BQ$271,FALSE),LEN(VLOOKUP($A234,csapatok!$A:$GR,BQ$271,FALSE))-6),'csapat-ranglista'!$A:$CC,BQ$272,FALSE)/8,VLOOKUP(VLOOKUP($A234,csapatok!$A:$GR,BQ$271,FALSE),'csapat-ranglista'!$A:$CC,BQ$272,FALSE)/4),0)</f>
        <v>0</v>
      </c>
      <c r="BR234" s="226">
        <f>IFERROR(IF(RIGHT(VLOOKUP($A234,csapatok!$A:$GR,BR$271,FALSE),5)="Csere",VLOOKUP(LEFT(VLOOKUP($A234,csapatok!$A:$GR,BR$271,FALSE),LEN(VLOOKUP($A234,csapatok!$A:$GR,BR$271,FALSE))-6),'csapat-ranglista'!$A:$CC,BR$272,FALSE)/8,VLOOKUP(VLOOKUP($A234,csapatok!$A:$GR,BR$271,FALSE),'csapat-ranglista'!$A:$CC,BR$272,FALSE)/4),0)</f>
        <v>0</v>
      </c>
      <c r="BS234" s="226">
        <f>IFERROR(IF(RIGHT(VLOOKUP($A234,csapatok!$A:$GR,BS$271,FALSE),5)="Csere",VLOOKUP(LEFT(VLOOKUP($A234,csapatok!$A:$GR,BS$271,FALSE),LEN(VLOOKUP($A234,csapatok!$A:$GR,BS$271,FALSE))-6),'csapat-ranglista'!$A:$CC,BS$272,FALSE)/8,VLOOKUP(VLOOKUP($A234,csapatok!$A:$GR,BS$271,FALSE),'csapat-ranglista'!$A:$CC,BS$272,FALSE)/4),0)</f>
        <v>0</v>
      </c>
      <c r="BT234" s="226">
        <f>IFERROR(IF(RIGHT(VLOOKUP($A234,csapatok!$A:$GR,BT$271,FALSE),5)="Csere",VLOOKUP(LEFT(VLOOKUP($A234,csapatok!$A:$GR,BT$271,FALSE),LEN(VLOOKUP($A234,csapatok!$A:$GR,BT$271,FALSE))-6),'csapat-ranglista'!$A:$CC,BT$272,FALSE)/8,VLOOKUP(VLOOKUP($A234,csapatok!$A:$GR,BT$271,FALSE),'csapat-ranglista'!$A:$CC,BT$272,FALSE)/4),0)</f>
        <v>0</v>
      </c>
      <c r="BU234" s="226">
        <f>IFERROR(IF(RIGHT(VLOOKUP($A234,csapatok!$A:$GR,BU$271,FALSE),5)="Csere",VLOOKUP(LEFT(VLOOKUP($A234,csapatok!$A:$GR,BU$271,FALSE),LEN(VLOOKUP($A234,csapatok!$A:$GR,BU$271,FALSE))-6),'csapat-ranglista'!$A:$CC,BU$272,FALSE)/8,VLOOKUP(VLOOKUP($A234,csapatok!$A:$GR,BU$271,FALSE),'csapat-ranglista'!$A:$CC,BU$272,FALSE)/4),0)</f>
        <v>0</v>
      </c>
      <c r="BV234" s="226">
        <f>IFERROR(IF(RIGHT(VLOOKUP($A234,csapatok!$A:$GR,BV$271,FALSE),5)="Csere",VLOOKUP(LEFT(VLOOKUP($A234,csapatok!$A:$GR,BV$271,FALSE),LEN(VLOOKUP($A234,csapatok!$A:$GR,BV$271,FALSE))-6),'csapat-ranglista'!$A:$CC,BV$272,FALSE)/8,VLOOKUP(VLOOKUP($A234,csapatok!$A:$GR,BV$271,FALSE),'csapat-ranglista'!$A:$CC,BV$272,FALSE)/4),0)</f>
        <v>0</v>
      </c>
      <c r="BW234" s="226">
        <f>IFERROR(IF(RIGHT(VLOOKUP($A234,csapatok!$A:$GR,BW$271,FALSE),5)="Csere",VLOOKUP(LEFT(VLOOKUP($A234,csapatok!$A:$GR,BW$271,FALSE),LEN(VLOOKUP($A234,csapatok!$A:$GR,BW$271,FALSE))-6),'csapat-ranglista'!$A:$CC,BW$272,FALSE)/8,VLOOKUP(VLOOKUP($A234,csapatok!$A:$GR,BW$271,FALSE),'csapat-ranglista'!$A:$CC,BW$272,FALSE)/4),0)</f>
        <v>0</v>
      </c>
      <c r="BX234" s="226">
        <f>IFERROR(IF(RIGHT(VLOOKUP($A234,csapatok!$A:$GR,BX$271,FALSE),5)="Csere",VLOOKUP(LEFT(VLOOKUP($A234,csapatok!$A:$GR,BX$271,FALSE),LEN(VLOOKUP($A234,csapatok!$A:$GR,BX$271,FALSE))-6),'csapat-ranglista'!$A:$CC,BX$272,FALSE)/8,VLOOKUP(VLOOKUP($A234,csapatok!$A:$GR,BX$271,FALSE),'csapat-ranglista'!$A:$CC,BX$272,FALSE)/4),0)</f>
        <v>0</v>
      </c>
      <c r="BY234" s="226">
        <f>IFERROR(IF(RIGHT(VLOOKUP($A234,csapatok!$A:$GR,BY$271,FALSE),5)="Csere",VLOOKUP(LEFT(VLOOKUP($A234,csapatok!$A:$GR,BY$271,FALSE),LEN(VLOOKUP($A234,csapatok!$A:$GR,BY$271,FALSE))-6),'csapat-ranglista'!$A:$CC,BY$272,FALSE)/8,VLOOKUP(VLOOKUP($A234,csapatok!$A:$GR,BY$271,FALSE),'csapat-ranglista'!$A:$CC,BY$272,FALSE)/4),0)</f>
        <v>0</v>
      </c>
      <c r="BZ234" s="226">
        <f>IFERROR(IF(RIGHT(VLOOKUP($A234,csapatok!$A:$GR,BZ$271,FALSE),5)="Csere",VLOOKUP(LEFT(VLOOKUP($A234,csapatok!$A:$GR,BZ$271,FALSE),LEN(VLOOKUP($A234,csapatok!$A:$GR,BZ$271,FALSE))-6),'csapat-ranglista'!$A:$CC,BZ$272,FALSE)/8,VLOOKUP(VLOOKUP($A234,csapatok!$A:$GR,BZ$271,FALSE),'csapat-ranglista'!$A:$CC,BZ$272,FALSE)/4),0)</f>
        <v>0</v>
      </c>
      <c r="CA234" s="226">
        <f>IFERROR(IF(RIGHT(VLOOKUP($A234,csapatok!$A:$GR,CA$271,FALSE),5)="Csere",VLOOKUP(LEFT(VLOOKUP($A234,csapatok!$A:$GR,CA$271,FALSE),LEN(VLOOKUP($A234,csapatok!$A:$GR,CA$271,FALSE))-6),'csapat-ranglista'!$A:$CC,CA$272,FALSE)/8,VLOOKUP(VLOOKUP($A234,csapatok!$A:$GR,CA$271,FALSE),'csapat-ranglista'!$A:$CC,CA$272,FALSE)/4),0)</f>
        <v>0</v>
      </c>
      <c r="CB234" s="226">
        <f>IFERROR(IF(RIGHT(VLOOKUP($A234,csapatok!$A:$GR,CB$271,FALSE),5)="Csere",VLOOKUP(LEFT(VLOOKUP($A234,csapatok!$A:$GR,CB$271,FALSE),LEN(VLOOKUP($A234,csapatok!$A:$GR,CB$271,FALSE))-6),'csapat-ranglista'!$A:$CC,CB$272,FALSE)/8,VLOOKUP(VLOOKUP($A234,csapatok!$A:$GR,CB$271,FALSE),'csapat-ranglista'!$A:$CC,CB$272,FALSE)/4),0)</f>
        <v>0</v>
      </c>
      <c r="CC234" s="226">
        <f>IFERROR(IF(RIGHT(VLOOKUP($A234,csapatok!$A:$GR,CC$271,FALSE),5)="Csere",VLOOKUP(LEFT(VLOOKUP($A234,csapatok!$A:$GR,CC$271,FALSE),LEN(VLOOKUP($A234,csapatok!$A:$GR,CC$271,FALSE))-6),'csapat-ranglista'!$A:$CC,CC$272,FALSE)/8,VLOOKUP(VLOOKUP($A234,csapatok!$A:$GR,CC$271,FALSE),'csapat-ranglista'!$A:$CC,CC$272,FALSE)/4),0)</f>
        <v>0</v>
      </c>
      <c r="CD234" s="226">
        <f>IFERROR(IF(RIGHT(VLOOKUP($A234,csapatok!$A:$GR,CD$271,FALSE),5)="Csere",VLOOKUP(LEFT(VLOOKUP($A234,csapatok!$A:$GR,CD$271,FALSE),LEN(VLOOKUP($A234,csapatok!$A:$GR,CD$271,FALSE))-6),'csapat-ranglista'!$A:$CC,CD$272,FALSE)/8,VLOOKUP(VLOOKUP($A234,csapatok!$A:$GR,CD$271,FALSE),'csapat-ranglista'!$A:$CC,CD$272,FALSE)/4),0)</f>
        <v>0</v>
      </c>
      <c r="CE234" s="226">
        <f>IFERROR(IF(RIGHT(VLOOKUP($A234,csapatok!$A:$GR,CE$271,FALSE),5)="Csere",VLOOKUP(LEFT(VLOOKUP($A234,csapatok!$A:$GR,CE$271,FALSE),LEN(VLOOKUP($A234,csapatok!$A:$GR,CE$271,FALSE))-6),'csapat-ranglista'!$A:$CC,CE$272,FALSE)/8,VLOOKUP(VLOOKUP($A234,csapatok!$A:$GR,CE$271,FALSE),'csapat-ranglista'!$A:$CC,CE$272,FALSE)/4),0)</f>
        <v>0</v>
      </c>
      <c r="CF234" s="226">
        <f>IFERROR(IF(RIGHT(VLOOKUP($A234,csapatok!$A:$GR,CF$271,FALSE),5)="Csere",VLOOKUP(LEFT(VLOOKUP($A234,csapatok!$A:$GR,CF$271,FALSE),LEN(VLOOKUP($A234,csapatok!$A:$GR,CF$271,FALSE))-6),'csapat-ranglista'!$A:$CC,CF$272,FALSE)/8,VLOOKUP(VLOOKUP($A234,csapatok!$A:$GR,CF$271,FALSE),'csapat-ranglista'!$A:$CC,CF$272,FALSE)/4),0)</f>
        <v>0</v>
      </c>
      <c r="CG234" s="226">
        <f>IFERROR(IF(RIGHT(VLOOKUP($A234,csapatok!$A:$GR,CG$271,FALSE),5)="Csere",VLOOKUP(LEFT(VLOOKUP($A234,csapatok!$A:$GR,CG$271,FALSE),LEN(VLOOKUP($A234,csapatok!$A:$GR,CG$271,FALSE))-6),'csapat-ranglista'!$A:$CC,CG$272,FALSE)/8,VLOOKUP(VLOOKUP($A234,csapatok!$A:$GR,CG$271,FALSE),'csapat-ranglista'!$A:$CC,CG$272,FALSE)/4),0)</f>
        <v>0</v>
      </c>
      <c r="CH234" s="226">
        <f>IFERROR(IF(RIGHT(VLOOKUP($A234,csapatok!$A:$GR,CH$271,FALSE),5)="Csere",VLOOKUP(LEFT(VLOOKUP($A234,csapatok!$A:$GR,CH$271,FALSE),LEN(VLOOKUP($A234,csapatok!$A:$GR,CH$271,FALSE))-6),'csapat-ranglista'!$A:$CC,CH$272,FALSE)/8,VLOOKUP(VLOOKUP($A234,csapatok!$A:$GR,CH$271,FALSE),'csapat-ranglista'!$A:$CC,CH$272,FALSE)/4),0)</f>
        <v>0</v>
      </c>
      <c r="CI234" s="226">
        <f>IFERROR(IF(RIGHT(VLOOKUP($A234,csapatok!$A:$GR,CI$271,FALSE),5)="Csere",VLOOKUP(LEFT(VLOOKUP($A234,csapatok!$A:$GR,CI$271,FALSE),LEN(VLOOKUP($A234,csapatok!$A:$GR,CI$271,FALSE))-6),'csapat-ranglista'!$A:$CC,CI$272,FALSE)/8,VLOOKUP(VLOOKUP($A234,csapatok!$A:$GR,CI$271,FALSE),'csapat-ranglista'!$A:$CC,CI$272,FALSE)/4),0)</f>
        <v>0</v>
      </c>
      <c r="CJ234" s="227">
        <f>versenyek!$IQ$11*IFERROR(VLOOKUP(VLOOKUP($A234,versenyek!IP:IR,3,FALSE),szabalyok!$A$16:$B$23,2,FALSE)/4,0)</f>
        <v>0</v>
      </c>
      <c r="CK234" s="227">
        <f>versenyek!$IT$11*IFERROR(VLOOKUP(VLOOKUP($A234,versenyek!IS:IU,3,FALSE),szabalyok!$A$16:$B$23,2,FALSE)/4,0)</f>
        <v>0</v>
      </c>
      <c r="CL234" s="226"/>
      <c r="CM234" s="250">
        <f t="shared" si="9"/>
        <v>0</v>
      </c>
    </row>
    <row r="235" spans="1:91">
      <c r="A235" s="32" t="s">
        <v>91</v>
      </c>
      <c r="B235" s="133">
        <v>27964</v>
      </c>
      <c r="C235" s="133" t="str">
        <f>IF(B235=0,"",IF(B235&lt;$C$1,"felnőtt","ifi"))</f>
        <v>felnőtt</v>
      </c>
      <c r="D235" s="32" t="s">
        <v>9</v>
      </c>
      <c r="E235" s="47">
        <v>6</v>
      </c>
      <c r="F235" s="32">
        <v>0</v>
      </c>
      <c r="G235" s="32">
        <v>0</v>
      </c>
      <c r="H235" s="32">
        <v>0</v>
      </c>
      <c r="I235" s="32">
        <v>0</v>
      </c>
      <c r="J235" s="32">
        <v>0</v>
      </c>
      <c r="K235" s="32">
        <v>0</v>
      </c>
      <c r="L235" s="32">
        <v>0</v>
      </c>
      <c r="M235" s="32">
        <v>0</v>
      </c>
      <c r="N235" s="32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f>IFERROR(IF(RIGHT(VLOOKUP($A235,csapatok!$A:$BL,X$271,FALSE),5)="Csere",VLOOKUP(LEFT(VLOOKUP($A235,csapatok!$A:$BL,X$271,FALSE),LEN(VLOOKUP($A235,csapatok!$A:$BL,X$271,FALSE))-6),'csapat-ranglista'!$A:$CC,X$272,FALSE)/8,VLOOKUP(VLOOKUP($A235,csapatok!$A:$BL,X$271,FALSE),'csapat-ranglista'!$A:$CC,X$272,FALSE)/4),0)</f>
        <v>0</v>
      </c>
      <c r="Y235" s="32">
        <f>IFERROR(IF(RIGHT(VLOOKUP($A235,csapatok!$A:$BL,Y$271,FALSE),5)="Csere",VLOOKUP(LEFT(VLOOKUP($A235,csapatok!$A:$BL,Y$271,FALSE),LEN(VLOOKUP($A235,csapatok!$A:$BL,Y$271,FALSE))-6),'csapat-ranglista'!$A:$CC,Y$272,FALSE)/8,VLOOKUP(VLOOKUP($A235,csapatok!$A:$BL,Y$271,FALSE),'csapat-ranglista'!$A:$CC,Y$272,FALSE)/4),0)</f>
        <v>0</v>
      </c>
      <c r="Z235" s="32">
        <f>IFERROR(IF(RIGHT(VLOOKUP($A235,csapatok!$A:$BL,Z$271,FALSE),5)="Csere",VLOOKUP(LEFT(VLOOKUP($A235,csapatok!$A:$BL,Z$271,FALSE),LEN(VLOOKUP($A235,csapatok!$A:$BL,Z$271,FALSE))-6),'csapat-ranglista'!$A:$CC,Z$272,FALSE)/8,VLOOKUP(VLOOKUP($A235,csapatok!$A:$BL,Z$271,FALSE),'csapat-ranglista'!$A:$CC,Z$272,FALSE)/4),0)</f>
        <v>0</v>
      </c>
      <c r="AA235" s="32">
        <f>IFERROR(IF(RIGHT(VLOOKUP($A235,csapatok!$A:$BL,AA$271,FALSE),5)="Csere",VLOOKUP(LEFT(VLOOKUP($A235,csapatok!$A:$BL,AA$271,FALSE),LEN(VLOOKUP($A235,csapatok!$A:$BL,AA$271,FALSE))-6),'csapat-ranglista'!$A:$CC,AA$272,FALSE)/8,VLOOKUP(VLOOKUP($A235,csapatok!$A:$BL,AA$271,FALSE),'csapat-ranglista'!$A:$CC,AA$272,FALSE)/4),0)</f>
        <v>0</v>
      </c>
      <c r="AB235" s="226">
        <f>IFERROR(IF(RIGHT(VLOOKUP($A235,csapatok!$A:$BL,AB$271,FALSE),5)="Csere",VLOOKUP(LEFT(VLOOKUP($A235,csapatok!$A:$BL,AB$271,FALSE),LEN(VLOOKUP($A235,csapatok!$A:$BL,AB$271,FALSE))-6),'csapat-ranglista'!$A:$CC,AB$272,FALSE)/8,VLOOKUP(VLOOKUP($A235,csapatok!$A:$BL,AB$271,FALSE),'csapat-ranglista'!$A:$CC,AB$272,FALSE)/4),0)</f>
        <v>0</v>
      </c>
      <c r="AC235" s="226">
        <f>IFERROR(IF(RIGHT(VLOOKUP($A235,csapatok!$A:$BL,AC$271,FALSE),5)="Csere",VLOOKUP(LEFT(VLOOKUP($A235,csapatok!$A:$BL,AC$271,FALSE),LEN(VLOOKUP($A235,csapatok!$A:$BL,AC$271,FALSE))-6),'csapat-ranglista'!$A:$CC,AC$272,FALSE)/8,VLOOKUP(VLOOKUP($A235,csapatok!$A:$BL,AC$271,FALSE),'csapat-ranglista'!$A:$CC,AC$272,FALSE)/4),0)</f>
        <v>0</v>
      </c>
      <c r="AD235" s="226">
        <f>IFERROR(IF(RIGHT(VLOOKUP($A235,csapatok!$A:$BL,AD$271,FALSE),5)="Csere",VLOOKUP(LEFT(VLOOKUP($A235,csapatok!$A:$BL,AD$271,FALSE),LEN(VLOOKUP($A235,csapatok!$A:$BL,AD$271,FALSE))-6),'csapat-ranglista'!$A:$CC,AD$272,FALSE)/8,VLOOKUP(VLOOKUP($A235,csapatok!$A:$BL,AD$271,FALSE),'csapat-ranglista'!$A:$CC,AD$272,FALSE)/4),0)</f>
        <v>0</v>
      </c>
      <c r="AE235" s="226">
        <f>IFERROR(IF(RIGHT(VLOOKUP($A235,csapatok!$A:$BL,AE$271,FALSE),5)="Csere",VLOOKUP(LEFT(VLOOKUP($A235,csapatok!$A:$BL,AE$271,FALSE),LEN(VLOOKUP($A235,csapatok!$A:$BL,AE$271,FALSE))-6),'csapat-ranglista'!$A:$CC,AE$272,FALSE)/8,VLOOKUP(VLOOKUP($A235,csapatok!$A:$BL,AE$271,FALSE),'csapat-ranglista'!$A:$CC,AE$272,FALSE)/4),0)</f>
        <v>0</v>
      </c>
      <c r="AF235" s="226">
        <f>IFERROR(IF(RIGHT(VLOOKUP($A235,csapatok!$A:$BL,AF$271,FALSE),5)="Csere",VLOOKUP(LEFT(VLOOKUP($A235,csapatok!$A:$BL,AF$271,FALSE),LEN(VLOOKUP($A235,csapatok!$A:$BL,AF$271,FALSE))-6),'csapat-ranglista'!$A:$CC,AF$272,FALSE)/8,VLOOKUP(VLOOKUP($A235,csapatok!$A:$BL,AF$271,FALSE),'csapat-ranglista'!$A:$CC,AF$272,FALSE)/4),0)</f>
        <v>0</v>
      </c>
      <c r="AG235" s="226">
        <f>IFERROR(IF(RIGHT(VLOOKUP($A235,csapatok!$A:$BL,AG$271,FALSE),5)="Csere",VLOOKUP(LEFT(VLOOKUP($A235,csapatok!$A:$BL,AG$271,FALSE),LEN(VLOOKUP($A235,csapatok!$A:$BL,AG$271,FALSE))-6),'csapat-ranglista'!$A:$CC,AG$272,FALSE)/8,VLOOKUP(VLOOKUP($A235,csapatok!$A:$BL,AG$271,FALSE),'csapat-ranglista'!$A:$CC,AG$272,FALSE)/4),0)</f>
        <v>0</v>
      </c>
      <c r="AH235" s="226">
        <f>IFERROR(IF(RIGHT(VLOOKUP($A235,csapatok!$A:$BL,AH$271,FALSE),5)="Csere",VLOOKUP(LEFT(VLOOKUP($A235,csapatok!$A:$BL,AH$271,FALSE),LEN(VLOOKUP($A235,csapatok!$A:$BL,AH$271,FALSE))-6),'csapat-ranglista'!$A:$CC,AH$272,FALSE)/8,VLOOKUP(VLOOKUP($A235,csapatok!$A:$BL,AH$271,FALSE),'csapat-ranglista'!$A:$CC,AH$272,FALSE)/4),0)</f>
        <v>0</v>
      </c>
      <c r="AI235" s="226">
        <f>IFERROR(IF(RIGHT(VLOOKUP($A235,csapatok!$A:$BL,AI$271,FALSE),5)="Csere",VLOOKUP(LEFT(VLOOKUP($A235,csapatok!$A:$BL,AI$271,FALSE),LEN(VLOOKUP($A235,csapatok!$A:$BL,AI$271,FALSE))-6),'csapat-ranglista'!$A:$CC,AI$272,FALSE)/8,VLOOKUP(VLOOKUP($A235,csapatok!$A:$BL,AI$271,FALSE),'csapat-ranglista'!$A:$CC,AI$272,FALSE)/4),0)</f>
        <v>0</v>
      </c>
      <c r="AJ235" s="226">
        <f>IFERROR(IF(RIGHT(VLOOKUP($A235,csapatok!$A:$BL,AJ$271,FALSE),5)="Csere",VLOOKUP(LEFT(VLOOKUP($A235,csapatok!$A:$BL,AJ$271,FALSE),LEN(VLOOKUP($A235,csapatok!$A:$BL,AJ$271,FALSE))-6),'csapat-ranglista'!$A:$CC,AJ$272,FALSE)/8,VLOOKUP(VLOOKUP($A235,csapatok!$A:$BL,AJ$271,FALSE),'csapat-ranglista'!$A:$CC,AJ$272,FALSE)/2),0)</f>
        <v>0</v>
      </c>
      <c r="AK235" s="226">
        <f>IFERROR(IF(RIGHT(VLOOKUP($A235,csapatok!$A:$CN,AK$271,FALSE),5)="Csere",VLOOKUP(LEFT(VLOOKUP($A235,csapatok!$A:$CN,AK$271,FALSE),LEN(VLOOKUP($A235,csapatok!$A:$CN,AK$271,FALSE))-6),'csapat-ranglista'!$A:$CC,AK$272,FALSE)/8,VLOOKUP(VLOOKUP($A235,csapatok!$A:$CN,AK$271,FALSE),'csapat-ranglista'!$A:$CC,AK$272,FALSE)/4),0)</f>
        <v>0</v>
      </c>
      <c r="AL235" s="226">
        <f>IFERROR(IF(RIGHT(VLOOKUP($A235,csapatok!$A:$CN,AL$271,FALSE),5)="Csere",VLOOKUP(LEFT(VLOOKUP($A235,csapatok!$A:$CN,AL$271,FALSE),LEN(VLOOKUP($A235,csapatok!$A:$CN,AL$271,FALSE))-6),'csapat-ranglista'!$A:$CC,AL$272,FALSE)/8,VLOOKUP(VLOOKUP($A235,csapatok!$A:$CN,AL$271,FALSE),'csapat-ranglista'!$A:$CC,AL$272,FALSE)/4),0)</f>
        <v>0</v>
      </c>
      <c r="AM235" s="226">
        <f>IFERROR(IF(RIGHT(VLOOKUP($A235,csapatok!$A:$CN,AM$271,FALSE),5)="Csere",VLOOKUP(LEFT(VLOOKUP($A235,csapatok!$A:$CN,AM$271,FALSE),LEN(VLOOKUP($A235,csapatok!$A:$CN,AM$271,FALSE))-6),'csapat-ranglista'!$A:$CC,AM$272,FALSE)/8,VLOOKUP(VLOOKUP($A235,csapatok!$A:$CN,AM$271,FALSE),'csapat-ranglista'!$A:$CC,AM$272,FALSE)/4),0)</f>
        <v>0</v>
      </c>
      <c r="AN235" s="226">
        <f>IFERROR(IF(RIGHT(VLOOKUP($A235,csapatok!$A:$CN,AN$271,FALSE),5)="Csere",VLOOKUP(LEFT(VLOOKUP($A235,csapatok!$A:$CN,AN$271,FALSE),LEN(VLOOKUP($A235,csapatok!$A:$CN,AN$271,FALSE))-6),'csapat-ranglista'!$A:$CC,AN$272,FALSE)/8,VLOOKUP(VLOOKUP($A235,csapatok!$A:$CN,AN$271,FALSE),'csapat-ranglista'!$A:$CC,AN$272,FALSE)/4),0)</f>
        <v>0</v>
      </c>
      <c r="AO235" s="226">
        <f>IFERROR(IF(RIGHT(VLOOKUP($A235,csapatok!$A:$CN,AO$271,FALSE),5)="Csere",VLOOKUP(LEFT(VLOOKUP($A235,csapatok!$A:$CN,AO$271,FALSE),LEN(VLOOKUP($A235,csapatok!$A:$CN,AO$271,FALSE))-6),'csapat-ranglista'!$A:$CC,AO$272,FALSE)/8,VLOOKUP(VLOOKUP($A235,csapatok!$A:$CN,AO$271,FALSE),'csapat-ranglista'!$A:$CC,AO$272,FALSE)/4),0)</f>
        <v>0</v>
      </c>
      <c r="AP235" s="226">
        <f>IFERROR(IF(RIGHT(VLOOKUP($A235,csapatok!$A:$CN,AP$271,FALSE),5)="Csere",VLOOKUP(LEFT(VLOOKUP($A235,csapatok!$A:$CN,AP$271,FALSE),LEN(VLOOKUP($A235,csapatok!$A:$CN,AP$271,FALSE))-6),'csapat-ranglista'!$A:$CC,AP$272,FALSE)/8,VLOOKUP(VLOOKUP($A235,csapatok!$A:$CN,AP$271,FALSE),'csapat-ranglista'!$A:$CC,AP$272,FALSE)/4),0)</f>
        <v>0</v>
      </c>
      <c r="AQ235" s="226">
        <f>IFERROR(IF(RIGHT(VLOOKUP($A235,csapatok!$A:$CN,AQ$271,FALSE),5)="Csere",VLOOKUP(LEFT(VLOOKUP($A235,csapatok!$A:$CN,AQ$271,FALSE),LEN(VLOOKUP($A235,csapatok!$A:$CN,AQ$271,FALSE))-6),'csapat-ranglista'!$A:$CC,AQ$272,FALSE)/8,VLOOKUP(VLOOKUP($A235,csapatok!$A:$CN,AQ$271,FALSE),'csapat-ranglista'!$A:$CC,AQ$272,FALSE)/4),0)</f>
        <v>0</v>
      </c>
      <c r="AR235" s="226">
        <f>IFERROR(IF(RIGHT(VLOOKUP($A235,csapatok!$A:$CN,AR$271,FALSE),5)="Csere",VLOOKUP(LEFT(VLOOKUP($A235,csapatok!$A:$CN,AR$271,FALSE),LEN(VLOOKUP($A235,csapatok!$A:$CN,AR$271,FALSE))-6),'csapat-ranglista'!$A:$CC,AR$272,FALSE)/8,VLOOKUP(VLOOKUP($A235,csapatok!$A:$CN,AR$271,FALSE),'csapat-ranglista'!$A:$CC,AR$272,FALSE)/4),0)</f>
        <v>0</v>
      </c>
      <c r="AS235" s="226">
        <f>IFERROR(IF(RIGHT(VLOOKUP($A235,csapatok!$A:$CN,AS$271,FALSE),5)="Csere",VLOOKUP(LEFT(VLOOKUP($A235,csapatok!$A:$CN,AS$271,FALSE),LEN(VLOOKUP($A235,csapatok!$A:$CN,AS$271,FALSE))-6),'csapat-ranglista'!$A:$CC,AS$272,FALSE)/8,VLOOKUP(VLOOKUP($A235,csapatok!$A:$CN,AS$271,FALSE),'csapat-ranglista'!$A:$CC,AS$272,FALSE)/4),0)</f>
        <v>0</v>
      </c>
      <c r="AT235" s="226">
        <f>IFERROR(IF(RIGHT(VLOOKUP($A235,csapatok!$A:$CN,AT$271,FALSE),5)="Csere",VLOOKUP(LEFT(VLOOKUP($A235,csapatok!$A:$CN,AT$271,FALSE),LEN(VLOOKUP($A235,csapatok!$A:$CN,AT$271,FALSE))-6),'csapat-ranglista'!$A:$CC,AT$272,FALSE)/8,VLOOKUP(VLOOKUP($A235,csapatok!$A:$CN,AT$271,FALSE),'csapat-ranglista'!$A:$CC,AT$272,FALSE)/4),0)</f>
        <v>0</v>
      </c>
      <c r="AU235" s="226">
        <f>IFERROR(IF(RIGHT(VLOOKUP($A235,csapatok!$A:$CN,AU$271,FALSE),5)="Csere",VLOOKUP(LEFT(VLOOKUP($A235,csapatok!$A:$CN,AU$271,FALSE),LEN(VLOOKUP($A235,csapatok!$A:$CN,AU$271,FALSE))-6),'csapat-ranglista'!$A:$CC,AU$272,FALSE)/8,VLOOKUP(VLOOKUP($A235,csapatok!$A:$CN,AU$271,FALSE),'csapat-ranglista'!$A:$CC,AU$272,FALSE)/4),0)</f>
        <v>0</v>
      </c>
      <c r="AV235" s="226">
        <f>IFERROR(IF(RIGHT(VLOOKUP($A235,csapatok!$A:$CN,AV$271,FALSE),5)="Csere",VLOOKUP(LEFT(VLOOKUP($A235,csapatok!$A:$CN,AV$271,FALSE),LEN(VLOOKUP($A235,csapatok!$A:$CN,AV$271,FALSE))-6),'csapat-ranglista'!$A:$CC,AV$272,FALSE)/8,VLOOKUP(VLOOKUP($A235,csapatok!$A:$CN,AV$271,FALSE),'csapat-ranglista'!$A:$CC,AV$272,FALSE)/4),0)</f>
        <v>0</v>
      </c>
      <c r="AW235" s="226">
        <f>IFERROR(IF(RIGHT(VLOOKUP($A235,csapatok!$A:$CN,AW$271,FALSE),5)="Csere",VLOOKUP(LEFT(VLOOKUP($A235,csapatok!$A:$CN,AW$271,FALSE),LEN(VLOOKUP($A235,csapatok!$A:$CN,AW$271,FALSE))-6),'csapat-ranglista'!$A:$CC,AW$272,FALSE)/8,VLOOKUP(VLOOKUP($A235,csapatok!$A:$CN,AW$271,FALSE),'csapat-ranglista'!$A:$CC,AW$272,FALSE)/4),0)</f>
        <v>0</v>
      </c>
      <c r="AX235" s="226">
        <f>IFERROR(IF(RIGHT(VLOOKUP($A235,csapatok!$A:$CN,AX$271,FALSE),5)="Csere",VLOOKUP(LEFT(VLOOKUP($A235,csapatok!$A:$CN,AX$271,FALSE),LEN(VLOOKUP($A235,csapatok!$A:$CN,AX$271,FALSE))-6),'csapat-ranglista'!$A:$CC,AX$272,FALSE)/8,VLOOKUP(VLOOKUP($A235,csapatok!$A:$CN,AX$271,FALSE),'csapat-ranglista'!$A:$CC,AX$272,FALSE)/4),0)</f>
        <v>0</v>
      </c>
      <c r="AY235" s="226">
        <f>IFERROR(IF(RIGHT(VLOOKUP($A235,csapatok!$A:$GR,AY$271,FALSE),5)="Csere",VLOOKUP(LEFT(VLOOKUP($A235,csapatok!$A:$GR,AY$271,FALSE),LEN(VLOOKUP($A235,csapatok!$A:$GR,AY$271,FALSE))-6),'csapat-ranglista'!$A:$CC,AY$272,FALSE)/8,VLOOKUP(VLOOKUP($A235,csapatok!$A:$GR,AY$271,FALSE),'csapat-ranglista'!$A:$CC,AY$272,FALSE)/4),0)</f>
        <v>0</v>
      </c>
      <c r="AZ235" s="226">
        <f>IFERROR(IF(RIGHT(VLOOKUP($A235,csapatok!$A:$GR,AZ$271,FALSE),5)="Csere",VLOOKUP(LEFT(VLOOKUP($A235,csapatok!$A:$GR,AZ$271,FALSE),LEN(VLOOKUP($A235,csapatok!$A:$GR,AZ$271,FALSE))-6),'csapat-ranglista'!$A:$CC,AZ$272,FALSE)/8,VLOOKUP(VLOOKUP($A235,csapatok!$A:$GR,AZ$271,FALSE),'csapat-ranglista'!$A:$CC,AZ$272,FALSE)/4),0)</f>
        <v>0</v>
      </c>
      <c r="BA235" s="226">
        <f>IFERROR(IF(RIGHT(VLOOKUP($A235,csapatok!$A:$GR,BA$271,FALSE),5)="Csere",VLOOKUP(LEFT(VLOOKUP($A235,csapatok!$A:$GR,BA$271,FALSE),LEN(VLOOKUP($A235,csapatok!$A:$GR,BA$271,FALSE))-6),'csapat-ranglista'!$A:$CC,BA$272,FALSE)/8,VLOOKUP(VLOOKUP($A235,csapatok!$A:$GR,BA$271,FALSE),'csapat-ranglista'!$A:$CC,BA$272,FALSE)/4),0)</f>
        <v>0</v>
      </c>
      <c r="BB235" s="226">
        <f>IFERROR(IF(RIGHT(VLOOKUP($A235,csapatok!$A:$GR,BB$271,FALSE),5)="Csere",VLOOKUP(LEFT(VLOOKUP($A235,csapatok!$A:$GR,BB$271,FALSE),LEN(VLOOKUP($A235,csapatok!$A:$GR,BB$271,FALSE))-6),'csapat-ranglista'!$A:$CC,BB$272,FALSE)/8,VLOOKUP(VLOOKUP($A235,csapatok!$A:$GR,BB$271,FALSE),'csapat-ranglista'!$A:$CC,BB$272,FALSE)/4),0)</f>
        <v>0</v>
      </c>
      <c r="BC235" s="227">
        <f>versenyek!$ES$11*IFERROR(VLOOKUP(VLOOKUP($A235,versenyek!ER:ET,3,FALSE),szabalyok!$A$16:$B$23,2,FALSE)/4,0)</f>
        <v>0</v>
      </c>
      <c r="BD235" s="227">
        <f>versenyek!$EV$11*IFERROR(VLOOKUP(VLOOKUP($A235,versenyek!EU:EW,3,FALSE),szabalyok!$A$16:$B$23,2,FALSE)/4,0)</f>
        <v>0</v>
      </c>
      <c r="BE235" s="226">
        <f>IFERROR(IF(RIGHT(VLOOKUP($A235,csapatok!$A:$GR,BE$271,FALSE),5)="Csere",VLOOKUP(LEFT(VLOOKUP($A235,csapatok!$A:$GR,BE$271,FALSE),LEN(VLOOKUP($A235,csapatok!$A:$GR,BE$271,FALSE))-6),'csapat-ranglista'!$A:$CC,BE$272,FALSE)/8,VLOOKUP(VLOOKUP($A235,csapatok!$A:$GR,BE$271,FALSE),'csapat-ranglista'!$A:$CC,BE$272,FALSE)/4),0)</f>
        <v>0</v>
      </c>
      <c r="BF235" s="226">
        <f>IFERROR(IF(RIGHT(VLOOKUP($A235,csapatok!$A:$GR,BF$271,FALSE),5)="Csere",VLOOKUP(LEFT(VLOOKUP($A235,csapatok!$A:$GR,BF$271,FALSE),LEN(VLOOKUP($A235,csapatok!$A:$GR,BF$271,FALSE))-6),'csapat-ranglista'!$A:$CC,BF$272,FALSE)/8,VLOOKUP(VLOOKUP($A235,csapatok!$A:$GR,BF$271,FALSE),'csapat-ranglista'!$A:$CC,BF$272,FALSE)/4),0)</f>
        <v>0</v>
      </c>
      <c r="BG235" s="226">
        <f>IFERROR(IF(RIGHT(VLOOKUP($A235,csapatok!$A:$GR,BG$271,FALSE),5)="Csere",VLOOKUP(LEFT(VLOOKUP($A235,csapatok!$A:$GR,BG$271,FALSE),LEN(VLOOKUP($A235,csapatok!$A:$GR,BG$271,FALSE))-6),'csapat-ranglista'!$A:$CC,BG$272,FALSE)/8,VLOOKUP(VLOOKUP($A235,csapatok!$A:$GR,BG$271,FALSE),'csapat-ranglista'!$A:$CC,BG$272,FALSE)/4),0)</f>
        <v>0</v>
      </c>
      <c r="BH235" s="226">
        <f>IFERROR(IF(RIGHT(VLOOKUP($A235,csapatok!$A:$GR,BH$271,FALSE),5)="Csere",VLOOKUP(LEFT(VLOOKUP($A235,csapatok!$A:$GR,BH$271,FALSE),LEN(VLOOKUP($A235,csapatok!$A:$GR,BH$271,FALSE))-6),'csapat-ranglista'!$A:$CC,BH$272,FALSE)/8,VLOOKUP(VLOOKUP($A235,csapatok!$A:$GR,BH$271,FALSE),'csapat-ranglista'!$A:$CC,BH$272,FALSE)/4),0)</f>
        <v>0</v>
      </c>
      <c r="BI235" s="226">
        <f>IFERROR(IF(RIGHT(VLOOKUP($A235,csapatok!$A:$GR,BI$271,FALSE),5)="Csere",VLOOKUP(LEFT(VLOOKUP($A235,csapatok!$A:$GR,BI$271,FALSE),LEN(VLOOKUP($A235,csapatok!$A:$GR,BI$271,FALSE))-6),'csapat-ranglista'!$A:$CC,BI$272,FALSE)/8,VLOOKUP(VLOOKUP($A235,csapatok!$A:$GR,BI$271,FALSE),'csapat-ranglista'!$A:$CC,BI$272,FALSE)/4),0)</f>
        <v>0</v>
      </c>
      <c r="BJ235" s="226">
        <f>IFERROR(IF(RIGHT(VLOOKUP($A235,csapatok!$A:$GR,BJ$271,FALSE),5)="Csere",VLOOKUP(LEFT(VLOOKUP($A235,csapatok!$A:$GR,BJ$271,FALSE),LEN(VLOOKUP($A235,csapatok!$A:$GR,BJ$271,FALSE))-6),'csapat-ranglista'!$A:$CC,BJ$272,FALSE)/8,VLOOKUP(VLOOKUP($A235,csapatok!$A:$GR,BJ$271,FALSE),'csapat-ranglista'!$A:$CC,BJ$272,FALSE)/4),0)</f>
        <v>0</v>
      </c>
      <c r="BK235" s="226">
        <f>IFERROR(IF(RIGHT(VLOOKUP($A235,csapatok!$A:$GR,BK$271,FALSE),5)="Csere",VLOOKUP(LEFT(VLOOKUP($A235,csapatok!$A:$GR,BK$271,FALSE),LEN(VLOOKUP($A235,csapatok!$A:$GR,BK$271,FALSE))-6),'csapat-ranglista'!$A:$CC,BK$272,FALSE)/8,VLOOKUP(VLOOKUP($A235,csapatok!$A:$GR,BK$271,FALSE),'csapat-ranglista'!$A:$CC,BK$272,FALSE)/4),0)</f>
        <v>0</v>
      </c>
      <c r="BL235" s="226">
        <f>IFERROR(IF(RIGHT(VLOOKUP($A235,csapatok!$A:$GR,BL$271,FALSE),5)="Csere",VLOOKUP(LEFT(VLOOKUP($A235,csapatok!$A:$GR,BL$271,FALSE),LEN(VLOOKUP($A235,csapatok!$A:$GR,BL$271,FALSE))-6),'csapat-ranglista'!$A:$CC,BL$272,FALSE)/8,VLOOKUP(VLOOKUP($A235,csapatok!$A:$GR,BL$271,FALSE),'csapat-ranglista'!$A:$CC,BL$272,FALSE)/4),0)</f>
        <v>0</v>
      </c>
      <c r="BM235" s="226">
        <f>IFERROR(IF(RIGHT(VLOOKUP($A235,csapatok!$A:$GR,BM$271,FALSE),5)="Csere",VLOOKUP(LEFT(VLOOKUP($A235,csapatok!$A:$GR,BM$271,FALSE),LEN(VLOOKUP($A235,csapatok!$A:$GR,BM$271,FALSE))-6),'csapat-ranglista'!$A:$CC,BM$272,FALSE)/8,VLOOKUP(VLOOKUP($A235,csapatok!$A:$GR,BM$271,FALSE),'csapat-ranglista'!$A:$CC,BM$272,FALSE)/4),0)</f>
        <v>0</v>
      </c>
      <c r="BN235" s="226">
        <f>IFERROR(IF(RIGHT(VLOOKUP($A235,csapatok!$A:$GR,BN$271,FALSE),5)="Csere",VLOOKUP(LEFT(VLOOKUP($A235,csapatok!$A:$GR,BN$271,FALSE),LEN(VLOOKUP($A235,csapatok!$A:$GR,BN$271,FALSE))-6),'csapat-ranglista'!$A:$CC,BN$272,FALSE)/8,VLOOKUP(VLOOKUP($A235,csapatok!$A:$GR,BN$271,FALSE),'csapat-ranglista'!$A:$CC,BN$272,FALSE)/4),0)</f>
        <v>0</v>
      </c>
      <c r="BO235" s="226">
        <f>IFERROR(IF(RIGHT(VLOOKUP($A235,csapatok!$A:$GR,BO$271,FALSE),5)="Csere",VLOOKUP(LEFT(VLOOKUP($A235,csapatok!$A:$GR,BO$271,FALSE),LEN(VLOOKUP($A235,csapatok!$A:$GR,BO$271,FALSE))-6),'csapat-ranglista'!$A:$CC,BO$272,FALSE)/8,VLOOKUP(VLOOKUP($A235,csapatok!$A:$GR,BO$271,FALSE),'csapat-ranglista'!$A:$CC,BO$272,FALSE)/4),0)</f>
        <v>0</v>
      </c>
      <c r="BP235" s="226">
        <f>IFERROR(IF(RIGHT(VLOOKUP($A235,csapatok!$A:$GR,BP$271,FALSE),5)="Csere",VLOOKUP(LEFT(VLOOKUP($A235,csapatok!$A:$GR,BP$271,FALSE),LEN(VLOOKUP($A235,csapatok!$A:$GR,BP$271,FALSE))-6),'csapat-ranglista'!$A:$CC,BP$272,FALSE)/8,VLOOKUP(VLOOKUP($A235,csapatok!$A:$GR,BP$271,FALSE),'csapat-ranglista'!$A:$CC,BP$272,FALSE)/4),0)</f>
        <v>0</v>
      </c>
      <c r="BQ235" s="226">
        <f>IFERROR(IF(RIGHT(VLOOKUP($A235,csapatok!$A:$GR,BQ$271,FALSE),5)="Csere",VLOOKUP(LEFT(VLOOKUP($A235,csapatok!$A:$GR,BQ$271,FALSE),LEN(VLOOKUP($A235,csapatok!$A:$GR,BQ$271,FALSE))-6),'csapat-ranglista'!$A:$CC,BQ$272,FALSE)/8,VLOOKUP(VLOOKUP($A235,csapatok!$A:$GR,BQ$271,FALSE),'csapat-ranglista'!$A:$CC,BQ$272,FALSE)/4),0)</f>
        <v>0</v>
      </c>
      <c r="BR235" s="226">
        <f>IFERROR(IF(RIGHT(VLOOKUP($A235,csapatok!$A:$GR,BR$271,FALSE),5)="Csere",VLOOKUP(LEFT(VLOOKUP($A235,csapatok!$A:$GR,BR$271,FALSE),LEN(VLOOKUP($A235,csapatok!$A:$GR,BR$271,FALSE))-6),'csapat-ranglista'!$A:$CC,BR$272,FALSE)/8,VLOOKUP(VLOOKUP($A235,csapatok!$A:$GR,BR$271,FALSE),'csapat-ranglista'!$A:$CC,BR$272,FALSE)/4),0)</f>
        <v>0</v>
      </c>
      <c r="BS235" s="226">
        <f>IFERROR(IF(RIGHT(VLOOKUP($A235,csapatok!$A:$GR,BS$271,FALSE),5)="Csere",VLOOKUP(LEFT(VLOOKUP($A235,csapatok!$A:$GR,BS$271,FALSE),LEN(VLOOKUP($A235,csapatok!$A:$GR,BS$271,FALSE))-6),'csapat-ranglista'!$A:$CC,BS$272,FALSE)/8,VLOOKUP(VLOOKUP($A235,csapatok!$A:$GR,BS$271,FALSE),'csapat-ranglista'!$A:$CC,BS$272,FALSE)/4),0)</f>
        <v>0</v>
      </c>
      <c r="BT235" s="226">
        <f>IFERROR(IF(RIGHT(VLOOKUP($A235,csapatok!$A:$GR,BT$271,FALSE),5)="Csere",VLOOKUP(LEFT(VLOOKUP($A235,csapatok!$A:$GR,BT$271,FALSE),LEN(VLOOKUP($A235,csapatok!$A:$GR,BT$271,FALSE))-6),'csapat-ranglista'!$A:$CC,BT$272,FALSE)/8,VLOOKUP(VLOOKUP($A235,csapatok!$A:$GR,BT$271,FALSE),'csapat-ranglista'!$A:$CC,BT$272,FALSE)/4),0)</f>
        <v>0</v>
      </c>
      <c r="BU235" s="226">
        <f>IFERROR(IF(RIGHT(VLOOKUP($A235,csapatok!$A:$GR,BU$271,FALSE),5)="Csere",VLOOKUP(LEFT(VLOOKUP($A235,csapatok!$A:$GR,BU$271,FALSE),LEN(VLOOKUP($A235,csapatok!$A:$GR,BU$271,FALSE))-6),'csapat-ranglista'!$A:$CC,BU$272,FALSE)/8,VLOOKUP(VLOOKUP($A235,csapatok!$A:$GR,BU$271,FALSE),'csapat-ranglista'!$A:$CC,BU$272,FALSE)/4),0)</f>
        <v>0</v>
      </c>
      <c r="BV235" s="226">
        <f>IFERROR(IF(RIGHT(VLOOKUP($A235,csapatok!$A:$GR,BV$271,FALSE),5)="Csere",VLOOKUP(LEFT(VLOOKUP($A235,csapatok!$A:$GR,BV$271,FALSE),LEN(VLOOKUP($A235,csapatok!$A:$GR,BV$271,FALSE))-6),'csapat-ranglista'!$A:$CC,BV$272,FALSE)/8,VLOOKUP(VLOOKUP($A235,csapatok!$A:$GR,BV$271,FALSE),'csapat-ranglista'!$A:$CC,BV$272,FALSE)/4),0)</f>
        <v>0</v>
      </c>
      <c r="BW235" s="226">
        <f>IFERROR(IF(RIGHT(VLOOKUP($A235,csapatok!$A:$GR,BW$271,FALSE),5)="Csere",VLOOKUP(LEFT(VLOOKUP($A235,csapatok!$A:$GR,BW$271,FALSE),LEN(VLOOKUP($A235,csapatok!$A:$GR,BW$271,FALSE))-6),'csapat-ranglista'!$A:$CC,BW$272,FALSE)/8,VLOOKUP(VLOOKUP($A235,csapatok!$A:$GR,BW$271,FALSE),'csapat-ranglista'!$A:$CC,BW$272,FALSE)/4),0)</f>
        <v>0</v>
      </c>
      <c r="BX235" s="226">
        <f>IFERROR(IF(RIGHT(VLOOKUP($A235,csapatok!$A:$GR,BX$271,FALSE),5)="Csere",VLOOKUP(LEFT(VLOOKUP($A235,csapatok!$A:$GR,BX$271,FALSE),LEN(VLOOKUP($A235,csapatok!$A:$GR,BX$271,FALSE))-6),'csapat-ranglista'!$A:$CC,BX$272,FALSE)/8,VLOOKUP(VLOOKUP($A235,csapatok!$A:$GR,BX$271,FALSE),'csapat-ranglista'!$A:$CC,BX$272,FALSE)/4),0)</f>
        <v>0</v>
      </c>
      <c r="BY235" s="226">
        <f>IFERROR(IF(RIGHT(VLOOKUP($A235,csapatok!$A:$GR,BY$271,FALSE),5)="Csere",VLOOKUP(LEFT(VLOOKUP($A235,csapatok!$A:$GR,BY$271,FALSE),LEN(VLOOKUP($A235,csapatok!$A:$GR,BY$271,FALSE))-6),'csapat-ranglista'!$A:$CC,BY$272,FALSE)/8,VLOOKUP(VLOOKUP($A235,csapatok!$A:$GR,BY$271,FALSE),'csapat-ranglista'!$A:$CC,BY$272,FALSE)/4),0)</f>
        <v>0</v>
      </c>
      <c r="BZ235" s="226">
        <f>IFERROR(IF(RIGHT(VLOOKUP($A235,csapatok!$A:$GR,BZ$271,FALSE),5)="Csere",VLOOKUP(LEFT(VLOOKUP($A235,csapatok!$A:$GR,BZ$271,FALSE),LEN(VLOOKUP($A235,csapatok!$A:$GR,BZ$271,FALSE))-6),'csapat-ranglista'!$A:$CC,BZ$272,FALSE)/8,VLOOKUP(VLOOKUP($A235,csapatok!$A:$GR,BZ$271,FALSE),'csapat-ranglista'!$A:$CC,BZ$272,FALSE)/4),0)</f>
        <v>0</v>
      </c>
      <c r="CA235" s="226">
        <f>IFERROR(IF(RIGHT(VLOOKUP($A235,csapatok!$A:$GR,CA$271,FALSE),5)="Csere",VLOOKUP(LEFT(VLOOKUP($A235,csapatok!$A:$GR,CA$271,FALSE),LEN(VLOOKUP($A235,csapatok!$A:$GR,CA$271,FALSE))-6),'csapat-ranglista'!$A:$CC,CA$272,FALSE)/8,VLOOKUP(VLOOKUP($A235,csapatok!$A:$GR,CA$271,FALSE),'csapat-ranglista'!$A:$CC,CA$272,FALSE)/4),0)</f>
        <v>0</v>
      </c>
      <c r="CB235" s="226">
        <f>IFERROR(IF(RIGHT(VLOOKUP($A235,csapatok!$A:$GR,CB$271,FALSE),5)="Csere",VLOOKUP(LEFT(VLOOKUP($A235,csapatok!$A:$GR,CB$271,FALSE),LEN(VLOOKUP($A235,csapatok!$A:$GR,CB$271,FALSE))-6),'csapat-ranglista'!$A:$CC,CB$272,FALSE)/8,VLOOKUP(VLOOKUP($A235,csapatok!$A:$GR,CB$271,FALSE),'csapat-ranglista'!$A:$CC,CB$272,FALSE)/4),0)</f>
        <v>0</v>
      </c>
      <c r="CC235" s="226">
        <f>IFERROR(IF(RIGHT(VLOOKUP($A235,csapatok!$A:$GR,CC$271,FALSE),5)="Csere",VLOOKUP(LEFT(VLOOKUP($A235,csapatok!$A:$GR,CC$271,FALSE),LEN(VLOOKUP($A235,csapatok!$A:$GR,CC$271,FALSE))-6),'csapat-ranglista'!$A:$CC,CC$272,FALSE)/8,VLOOKUP(VLOOKUP($A235,csapatok!$A:$GR,CC$271,FALSE),'csapat-ranglista'!$A:$CC,CC$272,FALSE)/4),0)</f>
        <v>0</v>
      </c>
      <c r="CD235" s="226">
        <f>IFERROR(IF(RIGHT(VLOOKUP($A235,csapatok!$A:$GR,CD$271,FALSE),5)="Csere",VLOOKUP(LEFT(VLOOKUP($A235,csapatok!$A:$GR,CD$271,FALSE),LEN(VLOOKUP($A235,csapatok!$A:$GR,CD$271,FALSE))-6),'csapat-ranglista'!$A:$CC,CD$272,FALSE)/8,VLOOKUP(VLOOKUP($A235,csapatok!$A:$GR,CD$271,FALSE),'csapat-ranglista'!$A:$CC,CD$272,FALSE)/4),0)</f>
        <v>0</v>
      </c>
      <c r="CE235" s="226">
        <f>IFERROR(IF(RIGHT(VLOOKUP($A235,csapatok!$A:$GR,CE$271,FALSE),5)="Csere",VLOOKUP(LEFT(VLOOKUP($A235,csapatok!$A:$GR,CE$271,FALSE),LEN(VLOOKUP($A235,csapatok!$A:$GR,CE$271,FALSE))-6),'csapat-ranglista'!$A:$CC,CE$272,FALSE)/8,VLOOKUP(VLOOKUP($A235,csapatok!$A:$GR,CE$271,FALSE),'csapat-ranglista'!$A:$CC,CE$272,FALSE)/4),0)</f>
        <v>0</v>
      </c>
      <c r="CF235" s="226">
        <f>IFERROR(IF(RIGHT(VLOOKUP($A235,csapatok!$A:$GR,CF$271,FALSE),5)="Csere",VLOOKUP(LEFT(VLOOKUP($A235,csapatok!$A:$GR,CF$271,FALSE),LEN(VLOOKUP($A235,csapatok!$A:$GR,CF$271,FALSE))-6),'csapat-ranglista'!$A:$CC,CF$272,FALSE)/8,VLOOKUP(VLOOKUP($A235,csapatok!$A:$GR,CF$271,FALSE),'csapat-ranglista'!$A:$CC,CF$272,FALSE)/4),0)</f>
        <v>0</v>
      </c>
      <c r="CG235" s="226">
        <f>IFERROR(IF(RIGHT(VLOOKUP($A235,csapatok!$A:$GR,CG$271,FALSE),5)="Csere",VLOOKUP(LEFT(VLOOKUP($A235,csapatok!$A:$GR,CG$271,FALSE),LEN(VLOOKUP($A235,csapatok!$A:$GR,CG$271,FALSE))-6),'csapat-ranglista'!$A:$CC,CG$272,FALSE)/8,VLOOKUP(VLOOKUP($A235,csapatok!$A:$GR,CG$271,FALSE),'csapat-ranglista'!$A:$CC,CG$272,FALSE)/4),0)</f>
        <v>0</v>
      </c>
      <c r="CH235" s="226">
        <f>IFERROR(IF(RIGHT(VLOOKUP($A235,csapatok!$A:$GR,CH$271,FALSE),5)="Csere",VLOOKUP(LEFT(VLOOKUP($A235,csapatok!$A:$GR,CH$271,FALSE),LEN(VLOOKUP($A235,csapatok!$A:$GR,CH$271,FALSE))-6),'csapat-ranglista'!$A:$CC,CH$272,FALSE)/8,VLOOKUP(VLOOKUP($A235,csapatok!$A:$GR,CH$271,FALSE),'csapat-ranglista'!$A:$CC,CH$272,FALSE)/4),0)</f>
        <v>0</v>
      </c>
      <c r="CI235" s="226">
        <f>IFERROR(IF(RIGHT(VLOOKUP($A235,csapatok!$A:$GR,CI$271,FALSE),5)="Csere",VLOOKUP(LEFT(VLOOKUP($A235,csapatok!$A:$GR,CI$271,FALSE),LEN(VLOOKUP($A235,csapatok!$A:$GR,CI$271,FALSE))-6),'csapat-ranglista'!$A:$CC,CI$272,FALSE)/8,VLOOKUP(VLOOKUP($A235,csapatok!$A:$GR,CI$271,FALSE),'csapat-ranglista'!$A:$CC,CI$272,FALSE)/4),0)</f>
        <v>0</v>
      </c>
      <c r="CJ235" s="227">
        <f>versenyek!$IQ$11*IFERROR(VLOOKUP(VLOOKUP($A235,versenyek!IP:IR,3,FALSE),szabalyok!$A$16:$B$23,2,FALSE)/4,0)</f>
        <v>0</v>
      </c>
      <c r="CK235" s="227">
        <f>versenyek!$IT$11*IFERROR(VLOOKUP(VLOOKUP($A235,versenyek!IS:IU,3,FALSE),szabalyok!$A$16:$B$23,2,FALSE)/4,0)</f>
        <v>0</v>
      </c>
      <c r="CL235" s="226"/>
      <c r="CM235" s="250">
        <f t="shared" si="9"/>
        <v>0</v>
      </c>
    </row>
    <row r="236" spans="1:91">
      <c r="A236" s="32" t="s">
        <v>90</v>
      </c>
      <c r="B236" s="133">
        <v>29374</v>
      </c>
      <c r="C236" s="133" t="str">
        <f>IF(B236=0,"",IF(B236&lt;$C$1,"felnőtt","ifi"))</f>
        <v>felnőtt</v>
      </c>
      <c r="D236" s="32" t="s">
        <v>9</v>
      </c>
      <c r="E236" s="47">
        <v>6</v>
      </c>
      <c r="F236" s="32">
        <v>0</v>
      </c>
      <c r="G236" s="32">
        <v>0</v>
      </c>
      <c r="H236" s="32">
        <v>0</v>
      </c>
      <c r="I236" s="32">
        <v>0</v>
      </c>
      <c r="J236" s="32">
        <v>0</v>
      </c>
      <c r="K236" s="32">
        <v>0</v>
      </c>
      <c r="L236" s="32">
        <v>2.3995488553331357</v>
      </c>
      <c r="M236" s="32">
        <v>0</v>
      </c>
      <c r="N236" s="32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12.4936553328288</v>
      </c>
      <c r="T236" s="32">
        <v>18.626517470140559</v>
      </c>
      <c r="U236" s="32">
        <v>0</v>
      </c>
      <c r="V236" s="32">
        <v>0</v>
      </c>
      <c r="W236" s="32">
        <v>0</v>
      </c>
      <c r="X236" s="32">
        <f>IFERROR(IF(RIGHT(VLOOKUP($A236,csapatok!$A:$BL,X$271,FALSE),5)="Csere",VLOOKUP(LEFT(VLOOKUP($A236,csapatok!$A:$BL,X$271,FALSE),LEN(VLOOKUP($A236,csapatok!$A:$BL,X$271,FALSE))-6),'csapat-ranglista'!$A:$CC,X$272,FALSE)/8,VLOOKUP(VLOOKUP($A236,csapatok!$A:$BL,X$271,FALSE),'csapat-ranglista'!$A:$CC,X$272,FALSE)/4),0)</f>
        <v>0</v>
      </c>
      <c r="Y236" s="32">
        <f>IFERROR(IF(RIGHT(VLOOKUP($A236,csapatok!$A:$BL,Y$271,FALSE),5)="Csere",VLOOKUP(LEFT(VLOOKUP($A236,csapatok!$A:$BL,Y$271,FALSE),LEN(VLOOKUP($A236,csapatok!$A:$BL,Y$271,FALSE))-6),'csapat-ranglista'!$A:$CC,Y$272,FALSE)/8,VLOOKUP(VLOOKUP($A236,csapatok!$A:$BL,Y$271,FALSE),'csapat-ranglista'!$A:$CC,Y$272,FALSE)/4),0)</f>
        <v>0</v>
      </c>
      <c r="Z236" s="32">
        <f>IFERROR(IF(RIGHT(VLOOKUP($A236,csapatok!$A:$BL,Z$271,FALSE),5)="Csere",VLOOKUP(LEFT(VLOOKUP($A236,csapatok!$A:$BL,Z$271,FALSE),LEN(VLOOKUP($A236,csapatok!$A:$BL,Z$271,FALSE))-6),'csapat-ranglista'!$A:$CC,Z$272,FALSE)/8,VLOOKUP(VLOOKUP($A236,csapatok!$A:$BL,Z$271,FALSE),'csapat-ranglista'!$A:$CC,Z$272,FALSE)/4),0)</f>
        <v>0</v>
      </c>
      <c r="AA236" s="32">
        <f>IFERROR(IF(RIGHT(VLOOKUP($A236,csapatok!$A:$BL,AA$271,FALSE),5)="Csere",VLOOKUP(LEFT(VLOOKUP($A236,csapatok!$A:$BL,AA$271,FALSE),LEN(VLOOKUP($A236,csapatok!$A:$BL,AA$271,FALSE))-6),'csapat-ranglista'!$A:$CC,AA$272,FALSE)/8,VLOOKUP(VLOOKUP($A236,csapatok!$A:$BL,AA$271,FALSE),'csapat-ranglista'!$A:$CC,AA$272,FALSE)/4),0)</f>
        <v>0</v>
      </c>
      <c r="AB236" s="226">
        <f>IFERROR(IF(RIGHT(VLOOKUP($A236,csapatok!$A:$BL,AB$271,FALSE),5)="Csere",VLOOKUP(LEFT(VLOOKUP($A236,csapatok!$A:$BL,AB$271,FALSE),LEN(VLOOKUP($A236,csapatok!$A:$BL,AB$271,FALSE))-6),'csapat-ranglista'!$A:$CC,AB$272,FALSE)/8,VLOOKUP(VLOOKUP($A236,csapatok!$A:$BL,AB$271,FALSE),'csapat-ranglista'!$A:$CC,AB$272,FALSE)/4),0)</f>
        <v>4.8448511293681342</v>
      </c>
      <c r="AC236" s="226">
        <f>IFERROR(IF(RIGHT(VLOOKUP($A236,csapatok!$A:$BL,AC$271,FALSE),5)="Csere",VLOOKUP(LEFT(VLOOKUP($A236,csapatok!$A:$BL,AC$271,FALSE),LEN(VLOOKUP($A236,csapatok!$A:$BL,AC$271,FALSE))-6),'csapat-ranglista'!$A:$CC,AC$272,FALSE)/8,VLOOKUP(VLOOKUP($A236,csapatok!$A:$BL,AC$271,FALSE),'csapat-ranglista'!$A:$CC,AC$272,FALSE)/4),0)</f>
        <v>0</v>
      </c>
      <c r="AD236" s="226">
        <f>IFERROR(IF(RIGHT(VLOOKUP($A236,csapatok!$A:$BL,AD$271,FALSE),5)="Csere",VLOOKUP(LEFT(VLOOKUP($A236,csapatok!$A:$BL,AD$271,FALSE),LEN(VLOOKUP($A236,csapatok!$A:$BL,AD$271,FALSE))-6),'csapat-ranglista'!$A:$CC,AD$272,FALSE)/8,VLOOKUP(VLOOKUP($A236,csapatok!$A:$BL,AD$271,FALSE),'csapat-ranglista'!$A:$CC,AD$272,FALSE)/4),0)</f>
        <v>0</v>
      </c>
      <c r="AE236" s="226">
        <f>IFERROR(IF(RIGHT(VLOOKUP($A236,csapatok!$A:$BL,AE$271,FALSE),5)="Csere",VLOOKUP(LEFT(VLOOKUP($A236,csapatok!$A:$BL,AE$271,FALSE),LEN(VLOOKUP($A236,csapatok!$A:$BL,AE$271,FALSE))-6),'csapat-ranglista'!$A:$CC,AE$272,FALSE)/8,VLOOKUP(VLOOKUP($A236,csapatok!$A:$BL,AE$271,FALSE),'csapat-ranglista'!$A:$CC,AE$272,FALSE)/4),0)</f>
        <v>0</v>
      </c>
      <c r="AF236" s="226">
        <f>IFERROR(IF(RIGHT(VLOOKUP($A236,csapatok!$A:$BL,AF$271,FALSE),5)="Csere",VLOOKUP(LEFT(VLOOKUP($A236,csapatok!$A:$BL,AF$271,FALSE),LEN(VLOOKUP($A236,csapatok!$A:$BL,AF$271,FALSE))-6),'csapat-ranglista'!$A:$CC,AF$272,FALSE)/8,VLOOKUP(VLOOKUP($A236,csapatok!$A:$BL,AF$271,FALSE),'csapat-ranglista'!$A:$CC,AF$272,FALSE)/4),0)</f>
        <v>0</v>
      </c>
      <c r="AG236" s="226">
        <f>IFERROR(IF(RIGHT(VLOOKUP($A236,csapatok!$A:$BL,AG$271,FALSE),5)="Csere",VLOOKUP(LEFT(VLOOKUP($A236,csapatok!$A:$BL,AG$271,FALSE),LEN(VLOOKUP($A236,csapatok!$A:$BL,AG$271,FALSE))-6),'csapat-ranglista'!$A:$CC,AG$272,FALSE)/8,VLOOKUP(VLOOKUP($A236,csapatok!$A:$BL,AG$271,FALSE),'csapat-ranglista'!$A:$CC,AG$272,FALSE)/4),0)</f>
        <v>0</v>
      </c>
      <c r="AH236" s="226">
        <f>IFERROR(IF(RIGHT(VLOOKUP($A236,csapatok!$A:$BL,AH$271,FALSE),5)="Csere",VLOOKUP(LEFT(VLOOKUP($A236,csapatok!$A:$BL,AH$271,FALSE),LEN(VLOOKUP($A236,csapatok!$A:$BL,AH$271,FALSE))-6),'csapat-ranglista'!$A:$CC,AH$272,FALSE)/8,VLOOKUP(VLOOKUP($A236,csapatok!$A:$BL,AH$271,FALSE),'csapat-ranglista'!$A:$CC,AH$272,FALSE)/4),0)</f>
        <v>0</v>
      </c>
      <c r="AI236" s="226">
        <f>IFERROR(IF(RIGHT(VLOOKUP($A236,csapatok!$A:$BL,AI$271,FALSE),5)="Csere",VLOOKUP(LEFT(VLOOKUP($A236,csapatok!$A:$BL,AI$271,FALSE),LEN(VLOOKUP($A236,csapatok!$A:$BL,AI$271,FALSE))-6),'csapat-ranglista'!$A:$CC,AI$272,FALSE)/8,VLOOKUP(VLOOKUP($A236,csapatok!$A:$BL,AI$271,FALSE),'csapat-ranglista'!$A:$CC,AI$272,FALSE)/4),0)</f>
        <v>0</v>
      </c>
      <c r="AJ236" s="226">
        <f>IFERROR(IF(RIGHT(VLOOKUP($A236,csapatok!$A:$BL,AJ$271,FALSE),5)="Csere",VLOOKUP(LEFT(VLOOKUP($A236,csapatok!$A:$BL,AJ$271,FALSE),LEN(VLOOKUP($A236,csapatok!$A:$BL,AJ$271,FALSE))-6),'csapat-ranglista'!$A:$CC,AJ$272,FALSE)/8,VLOOKUP(VLOOKUP($A236,csapatok!$A:$BL,AJ$271,FALSE),'csapat-ranglista'!$A:$CC,AJ$272,FALSE)/2),0)</f>
        <v>0</v>
      </c>
      <c r="AK236" s="226">
        <f>IFERROR(IF(RIGHT(VLOOKUP($A236,csapatok!$A:$CN,AK$271,FALSE),5)="Csere",VLOOKUP(LEFT(VLOOKUP($A236,csapatok!$A:$CN,AK$271,FALSE),LEN(VLOOKUP($A236,csapatok!$A:$CN,AK$271,FALSE))-6),'csapat-ranglista'!$A:$CC,AK$272,FALSE)/8,VLOOKUP(VLOOKUP($A236,csapatok!$A:$CN,AK$271,FALSE),'csapat-ranglista'!$A:$CC,AK$272,FALSE)/4),0)</f>
        <v>0</v>
      </c>
      <c r="AL236" s="226">
        <f>IFERROR(IF(RIGHT(VLOOKUP($A236,csapatok!$A:$CN,AL$271,FALSE),5)="Csere",VLOOKUP(LEFT(VLOOKUP($A236,csapatok!$A:$CN,AL$271,FALSE),LEN(VLOOKUP($A236,csapatok!$A:$CN,AL$271,FALSE))-6),'csapat-ranglista'!$A:$CC,AL$272,FALSE)/8,VLOOKUP(VLOOKUP($A236,csapatok!$A:$CN,AL$271,FALSE),'csapat-ranglista'!$A:$CC,AL$272,FALSE)/4),0)</f>
        <v>0</v>
      </c>
      <c r="AM236" s="226">
        <f>IFERROR(IF(RIGHT(VLOOKUP($A236,csapatok!$A:$CN,AM$271,FALSE),5)="Csere",VLOOKUP(LEFT(VLOOKUP($A236,csapatok!$A:$CN,AM$271,FALSE),LEN(VLOOKUP($A236,csapatok!$A:$CN,AM$271,FALSE))-6),'csapat-ranglista'!$A:$CC,AM$272,FALSE)/8,VLOOKUP(VLOOKUP($A236,csapatok!$A:$CN,AM$271,FALSE),'csapat-ranglista'!$A:$CC,AM$272,FALSE)/4),0)</f>
        <v>0</v>
      </c>
      <c r="AN236" s="226">
        <f>IFERROR(IF(RIGHT(VLOOKUP($A236,csapatok!$A:$CN,AN$271,FALSE),5)="Csere",VLOOKUP(LEFT(VLOOKUP($A236,csapatok!$A:$CN,AN$271,FALSE),LEN(VLOOKUP($A236,csapatok!$A:$CN,AN$271,FALSE))-6),'csapat-ranglista'!$A:$CC,AN$272,FALSE)/8,VLOOKUP(VLOOKUP($A236,csapatok!$A:$CN,AN$271,FALSE),'csapat-ranglista'!$A:$CC,AN$272,FALSE)/4),0)</f>
        <v>0</v>
      </c>
      <c r="AO236" s="226">
        <f>IFERROR(IF(RIGHT(VLOOKUP($A236,csapatok!$A:$CN,AO$271,FALSE),5)="Csere",VLOOKUP(LEFT(VLOOKUP($A236,csapatok!$A:$CN,AO$271,FALSE),LEN(VLOOKUP($A236,csapatok!$A:$CN,AO$271,FALSE))-6),'csapat-ranglista'!$A:$CC,AO$272,FALSE)/8,VLOOKUP(VLOOKUP($A236,csapatok!$A:$CN,AO$271,FALSE),'csapat-ranglista'!$A:$CC,AO$272,FALSE)/4),0)</f>
        <v>0</v>
      </c>
      <c r="AP236" s="226">
        <f>IFERROR(IF(RIGHT(VLOOKUP($A236,csapatok!$A:$CN,AP$271,FALSE),5)="Csere",VLOOKUP(LEFT(VLOOKUP($A236,csapatok!$A:$CN,AP$271,FALSE),LEN(VLOOKUP($A236,csapatok!$A:$CN,AP$271,FALSE))-6),'csapat-ranglista'!$A:$CC,AP$272,FALSE)/8,VLOOKUP(VLOOKUP($A236,csapatok!$A:$CN,AP$271,FALSE),'csapat-ranglista'!$A:$CC,AP$272,FALSE)/4),0)</f>
        <v>0</v>
      </c>
      <c r="AQ236" s="226">
        <f>IFERROR(IF(RIGHT(VLOOKUP($A236,csapatok!$A:$CN,AQ$271,FALSE),5)="Csere",VLOOKUP(LEFT(VLOOKUP($A236,csapatok!$A:$CN,AQ$271,FALSE),LEN(VLOOKUP($A236,csapatok!$A:$CN,AQ$271,FALSE))-6),'csapat-ranglista'!$A:$CC,AQ$272,FALSE)/8,VLOOKUP(VLOOKUP($A236,csapatok!$A:$CN,AQ$271,FALSE),'csapat-ranglista'!$A:$CC,AQ$272,FALSE)/4),0)</f>
        <v>0</v>
      </c>
      <c r="AR236" s="226">
        <f>IFERROR(IF(RIGHT(VLOOKUP($A236,csapatok!$A:$CN,AR$271,FALSE),5)="Csere",VLOOKUP(LEFT(VLOOKUP($A236,csapatok!$A:$CN,AR$271,FALSE),LEN(VLOOKUP($A236,csapatok!$A:$CN,AR$271,FALSE))-6),'csapat-ranglista'!$A:$CC,AR$272,FALSE)/8,VLOOKUP(VLOOKUP($A236,csapatok!$A:$CN,AR$271,FALSE),'csapat-ranglista'!$A:$CC,AR$272,FALSE)/4),0)</f>
        <v>0</v>
      </c>
      <c r="AS236" s="226">
        <f>IFERROR(IF(RIGHT(VLOOKUP($A236,csapatok!$A:$CN,AS$271,FALSE),5)="Csere",VLOOKUP(LEFT(VLOOKUP($A236,csapatok!$A:$CN,AS$271,FALSE),LEN(VLOOKUP($A236,csapatok!$A:$CN,AS$271,FALSE))-6),'csapat-ranglista'!$A:$CC,AS$272,FALSE)/8,VLOOKUP(VLOOKUP($A236,csapatok!$A:$CN,AS$271,FALSE),'csapat-ranglista'!$A:$CC,AS$272,FALSE)/4),0)</f>
        <v>0</v>
      </c>
      <c r="AT236" s="226">
        <f>IFERROR(IF(RIGHT(VLOOKUP($A236,csapatok!$A:$CN,AT$271,FALSE),5)="Csere",VLOOKUP(LEFT(VLOOKUP($A236,csapatok!$A:$CN,AT$271,FALSE),LEN(VLOOKUP($A236,csapatok!$A:$CN,AT$271,FALSE))-6),'csapat-ranglista'!$A:$CC,AT$272,FALSE)/8,VLOOKUP(VLOOKUP($A236,csapatok!$A:$CN,AT$271,FALSE),'csapat-ranglista'!$A:$CC,AT$272,FALSE)/4),0)</f>
        <v>0</v>
      </c>
      <c r="AU236" s="226">
        <f>IFERROR(IF(RIGHT(VLOOKUP($A236,csapatok!$A:$CN,AU$271,FALSE),5)="Csere",VLOOKUP(LEFT(VLOOKUP($A236,csapatok!$A:$CN,AU$271,FALSE),LEN(VLOOKUP($A236,csapatok!$A:$CN,AU$271,FALSE))-6),'csapat-ranglista'!$A:$CC,AU$272,FALSE)/8,VLOOKUP(VLOOKUP($A236,csapatok!$A:$CN,AU$271,FALSE),'csapat-ranglista'!$A:$CC,AU$272,FALSE)/4),0)</f>
        <v>0</v>
      </c>
      <c r="AV236" s="226">
        <f>IFERROR(IF(RIGHT(VLOOKUP($A236,csapatok!$A:$CN,AV$271,FALSE),5)="Csere",VLOOKUP(LEFT(VLOOKUP($A236,csapatok!$A:$CN,AV$271,FALSE),LEN(VLOOKUP($A236,csapatok!$A:$CN,AV$271,FALSE))-6),'csapat-ranglista'!$A:$CC,AV$272,FALSE)/8,VLOOKUP(VLOOKUP($A236,csapatok!$A:$CN,AV$271,FALSE),'csapat-ranglista'!$A:$CC,AV$272,FALSE)/4),0)</f>
        <v>0</v>
      </c>
      <c r="AW236" s="226">
        <f>IFERROR(IF(RIGHT(VLOOKUP($A236,csapatok!$A:$CN,AW$271,FALSE),5)="Csere",VLOOKUP(LEFT(VLOOKUP($A236,csapatok!$A:$CN,AW$271,FALSE),LEN(VLOOKUP($A236,csapatok!$A:$CN,AW$271,FALSE))-6),'csapat-ranglista'!$A:$CC,AW$272,FALSE)/8,VLOOKUP(VLOOKUP($A236,csapatok!$A:$CN,AW$271,FALSE),'csapat-ranglista'!$A:$CC,AW$272,FALSE)/4),0)</f>
        <v>0</v>
      </c>
      <c r="AX236" s="226">
        <f>IFERROR(IF(RIGHT(VLOOKUP($A236,csapatok!$A:$CN,AX$271,FALSE),5)="Csere",VLOOKUP(LEFT(VLOOKUP($A236,csapatok!$A:$CN,AX$271,FALSE),LEN(VLOOKUP($A236,csapatok!$A:$CN,AX$271,FALSE))-6),'csapat-ranglista'!$A:$CC,AX$272,FALSE)/8,VLOOKUP(VLOOKUP($A236,csapatok!$A:$CN,AX$271,FALSE),'csapat-ranglista'!$A:$CC,AX$272,FALSE)/4),0)</f>
        <v>0</v>
      </c>
      <c r="AY236" s="226">
        <f>IFERROR(IF(RIGHT(VLOOKUP($A236,csapatok!$A:$GR,AY$271,FALSE),5)="Csere",VLOOKUP(LEFT(VLOOKUP($A236,csapatok!$A:$GR,AY$271,FALSE),LEN(VLOOKUP($A236,csapatok!$A:$GR,AY$271,FALSE))-6),'csapat-ranglista'!$A:$CC,AY$272,FALSE)/8,VLOOKUP(VLOOKUP($A236,csapatok!$A:$GR,AY$271,FALSE),'csapat-ranglista'!$A:$CC,AY$272,FALSE)/4),0)</f>
        <v>0</v>
      </c>
      <c r="AZ236" s="226">
        <f>IFERROR(IF(RIGHT(VLOOKUP($A236,csapatok!$A:$GR,AZ$271,FALSE),5)="Csere",VLOOKUP(LEFT(VLOOKUP($A236,csapatok!$A:$GR,AZ$271,FALSE),LEN(VLOOKUP($A236,csapatok!$A:$GR,AZ$271,FALSE))-6),'csapat-ranglista'!$A:$CC,AZ$272,FALSE)/8,VLOOKUP(VLOOKUP($A236,csapatok!$A:$GR,AZ$271,FALSE),'csapat-ranglista'!$A:$CC,AZ$272,FALSE)/4),0)</f>
        <v>0</v>
      </c>
      <c r="BA236" s="226">
        <f>IFERROR(IF(RIGHT(VLOOKUP($A236,csapatok!$A:$GR,BA$271,FALSE),5)="Csere",VLOOKUP(LEFT(VLOOKUP($A236,csapatok!$A:$GR,BA$271,FALSE),LEN(VLOOKUP($A236,csapatok!$A:$GR,BA$271,FALSE))-6),'csapat-ranglista'!$A:$CC,BA$272,FALSE)/8,VLOOKUP(VLOOKUP($A236,csapatok!$A:$GR,BA$271,FALSE),'csapat-ranglista'!$A:$CC,BA$272,FALSE)/4),0)</f>
        <v>8.2327458374539884</v>
      </c>
      <c r="BB236" s="226">
        <f>IFERROR(IF(RIGHT(VLOOKUP($A236,csapatok!$A:$GR,BB$271,FALSE),5)="Csere",VLOOKUP(LEFT(VLOOKUP($A236,csapatok!$A:$GR,BB$271,FALSE),LEN(VLOOKUP($A236,csapatok!$A:$GR,BB$271,FALSE))-6),'csapat-ranglista'!$A:$CC,BB$272,FALSE)/8,VLOOKUP(VLOOKUP($A236,csapatok!$A:$GR,BB$271,FALSE),'csapat-ranglista'!$A:$CC,BB$272,FALSE)/4),0)</f>
        <v>0</v>
      </c>
      <c r="BC236" s="227">
        <f>versenyek!$ES$11*IFERROR(VLOOKUP(VLOOKUP($A236,versenyek!ER:ET,3,FALSE),szabalyok!$A$16:$B$23,2,FALSE)/4,0)</f>
        <v>0</v>
      </c>
      <c r="BD236" s="227">
        <f>versenyek!$EV$11*IFERROR(VLOOKUP(VLOOKUP($A236,versenyek!EU:EW,3,FALSE),szabalyok!$A$16:$B$23,2,FALSE)/4,0)</f>
        <v>0</v>
      </c>
      <c r="BE236" s="226">
        <f>IFERROR(IF(RIGHT(VLOOKUP($A236,csapatok!$A:$GR,BE$271,FALSE),5)="Csere",VLOOKUP(LEFT(VLOOKUP($A236,csapatok!$A:$GR,BE$271,FALSE),LEN(VLOOKUP($A236,csapatok!$A:$GR,BE$271,FALSE))-6),'csapat-ranglista'!$A:$CC,BE$272,FALSE)/8,VLOOKUP(VLOOKUP($A236,csapatok!$A:$GR,BE$271,FALSE),'csapat-ranglista'!$A:$CC,BE$272,FALSE)/4),0)</f>
        <v>0</v>
      </c>
      <c r="BF236" s="226">
        <f>IFERROR(IF(RIGHT(VLOOKUP($A236,csapatok!$A:$GR,BF$271,FALSE),5)="Csere",VLOOKUP(LEFT(VLOOKUP($A236,csapatok!$A:$GR,BF$271,FALSE),LEN(VLOOKUP($A236,csapatok!$A:$GR,BF$271,FALSE))-6),'csapat-ranglista'!$A:$CC,BF$272,FALSE)/8,VLOOKUP(VLOOKUP($A236,csapatok!$A:$GR,BF$271,FALSE),'csapat-ranglista'!$A:$CC,BF$272,FALSE)/4),0)</f>
        <v>0</v>
      </c>
      <c r="BG236" s="226">
        <f>IFERROR(IF(RIGHT(VLOOKUP($A236,csapatok!$A:$GR,BG$271,FALSE),5)="Csere",VLOOKUP(LEFT(VLOOKUP($A236,csapatok!$A:$GR,BG$271,FALSE),LEN(VLOOKUP($A236,csapatok!$A:$GR,BG$271,FALSE))-6),'csapat-ranglista'!$A:$CC,BG$272,FALSE)/8,VLOOKUP(VLOOKUP($A236,csapatok!$A:$GR,BG$271,FALSE),'csapat-ranglista'!$A:$CC,BG$272,FALSE)/4),0)</f>
        <v>0</v>
      </c>
      <c r="BH236" s="226">
        <f>IFERROR(IF(RIGHT(VLOOKUP($A236,csapatok!$A:$GR,BH$271,FALSE),5)="Csere",VLOOKUP(LEFT(VLOOKUP($A236,csapatok!$A:$GR,BH$271,FALSE),LEN(VLOOKUP($A236,csapatok!$A:$GR,BH$271,FALSE))-6),'csapat-ranglista'!$A:$CC,BH$272,FALSE)/8,VLOOKUP(VLOOKUP($A236,csapatok!$A:$GR,BH$271,FALSE),'csapat-ranglista'!$A:$CC,BH$272,FALSE)/4),0)</f>
        <v>0</v>
      </c>
      <c r="BI236" s="226">
        <f>IFERROR(IF(RIGHT(VLOOKUP($A236,csapatok!$A:$GR,BI$271,FALSE),5)="Csere",VLOOKUP(LEFT(VLOOKUP($A236,csapatok!$A:$GR,BI$271,FALSE),LEN(VLOOKUP($A236,csapatok!$A:$GR,BI$271,FALSE))-6),'csapat-ranglista'!$A:$CC,BI$272,FALSE)/8,VLOOKUP(VLOOKUP($A236,csapatok!$A:$GR,BI$271,FALSE),'csapat-ranglista'!$A:$CC,BI$272,FALSE)/4),0)</f>
        <v>0</v>
      </c>
      <c r="BJ236" s="226">
        <f>IFERROR(IF(RIGHT(VLOOKUP($A236,csapatok!$A:$GR,BJ$271,FALSE),5)="Csere",VLOOKUP(LEFT(VLOOKUP($A236,csapatok!$A:$GR,BJ$271,FALSE),LEN(VLOOKUP($A236,csapatok!$A:$GR,BJ$271,FALSE))-6),'csapat-ranglista'!$A:$CC,BJ$272,FALSE)/8,VLOOKUP(VLOOKUP($A236,csapatok!$A:$GR,BJ$271,FALSE),'csapat-ranglista'!$A:$CC,BJ$272,FALSE)/4),0)</f>
        <v>0</v>
      </c>
      <c r="BK236" s="226">
        <f>IFERROR(IF(RIGHT(VLOOKUP($A236,csapatok!$A:$GR,BK$271,FALSE),5)="Csere",VLOOKUP(LEFT(VLOOKUP($A236,csapatok!$A:$GR,BK$271,FALSE),LEN(VLOOKUP($A236,csapatok!$A:$GR,BK$271,FALSE))-6),'csapat-ranglista'!$A:$CC,BK$272,FALSE)/8,VLOOKUP(VLOOKUP($A236,csapatok!$A:$GR,BK$271,FALSE),'csapat-ranglista'!$A:$CC,BK$272,FALSE)/4),0)</f>
        <v>0</v>
      </c>
      <c r="BL236" s="226">
        <f>IFERROR(IF(RIGHT(VLOOKUP($A236,csapatok!$A:$GR,BL$271,FALSE),5)="Csere",VLOOKUP(LEFT(VLOOKUP($A236,csapatok!$A:$GR,BL$271,FALSE),LEN(VLOOKUP($A236,csapatok!$A:$GR,BL$271,FALSE))-6),'csapat-ranglista'!$A:$CC,BL$272,FALSE)/8,VLOOKUP(VLOOKUP($A236,csapatok!$A:$GR,BL$271,FALSE),'csapat-ranglista'!$A:$CC,BL$272,FALSE)/4),0)</f>
        <v>0</v>
      </c>
      <c r="BM236" s="226">
        <f>IFERROR(IF(RIGHT(VLOOKUP($A236,csapatok!$A:$GR,BM$271,FALSE),5)="Csere",VLOOKUP(LEFT(VLOOKUP($A236,csapatok!$A:$GR,BM$271,FALSE),LEN(VLOOKUP($A236,csapatok!$A:$GR,BM$271,FALSE))-6),'csapat-ranglista'!$A:$CC,BM$272,FALSE)/8,VLOOKUP(VLOOKUP($A236,csapatok!$A:$GR,BM$271,FALSE),'csapat-ranglista'!$A:$CC,BM$272,FALSE)/4),0)</f>
        <v>0</v>
      </c>
      <c r="BN236" s="226">
        <f>IFERROR(IF(RIGHT(VLOOKUP($A236,csapatok!$A:$GR,BN$271,FALSE),5)="Csere",VLOOKUP(LEFT(VLOOKUP($A236,csapatok!$A:$GR,BN$271,FALSE),LEN(VLOOKUP($A236,csapatok!$A:$GR,BN$271,FALSE))-6),'csapat-ranglista'!$A:$CC,BN$272,FALSE)/8,VLOOKUP(VLOOKUP($A236,csapatok!$A:$GR,BN$271,FALSE),'csapat-ranglista'!$A:$CC,BN$272,FALSE)/4),0)</f>
        <v>0</v>
      </c>
      <c r="BO236" s="226">
        <f>IFERROR(IF(RIGHT(VLOOKUP($A236,csapatok!$A:$GR,BO$271,FALSE),5)="Csere",VLOOKUP(LEFT(VLOOKUP($A236,csapatok!$A:$GR,BO$271,FALSE),LEN(VLOOKUP($A236,csapatok!$A:$GR,BO$271,FALSE))-6),'csapat-ranglista'!$A:$CC,BO$272,FALSE)/8,VLOOKUP(VLOOKUP($A236,csapatok!$A:$GR,BO$271,FALSE),'csapat-ranglista'!$A:$CC,BO$272,FALSE)/4),0)</f>
        <v>0</v>
      </c>
      <c r="BP236" s="226">
        <f>IFERROR(IF(RIGHT(VLOOKUP($A236,csapatok!$A:$GR,BP$271,FALSE),5)="Csere",VLOOKUP(LEFT(VLOOKUP($A236,csapatok!$A:$GR,BP$271,FALSE),LEN(VLOOKUP($A236,csapatok!$A:$GR,BP$271,FALSE))-6),'csapat-ranglista'!$A:$CC,BP$272,FALSE)/8,VLOOKUP(VLOOKUP($A236,csapatok!$A:$GR,BP$271,FALSE),'csapat-ranglista'!$A:$CC,BP$272,FALSE)/4),0)</f>
        <v>0</v>
      </c>
      <c r="BQ236" s="226">
        <f>IFERROR(IF(RIGHT(VLOOKUP($A236,csapatok!$A:$GR,BQ$271,FALSE),5)="Csere",VLOOKUP(LEFT(VLOOKUP($A236,csapatok!$A:$GR,BQ$271,FALSE),LEN(VLOOKUP($A236,csapatok!$A:$GR,BQ$271,FALSE))-6),'csapat-ranglista'!$A:$CC,BQ$272,FALSE)/8,VLOOKUP(VLOOKUP($A236,csapatok!$A:$GR,BQ$271,FALSE),'csapat-ranglista'!$A:$CC,BQ$272,FALSE)/4),0)</f>
        <v>0</v>
      </c>
      <c r="BR236" s="226">
        <f>IFERROR(IF(RIGHT(VLOOKUP($A236,csapatok!$A:$GR,BR$271,FALSE),5)="Csere",VLOOKUP(LEFT(VLOOKUP($A236,csapatok!$A:$GR,BR$271,FALSE),LEN(VLOOKUP($A236,csapatok!$A:$GR,BR$271,FALSE))-6),'csapat-ranglista'!$A:$CC,BR$272,FALSE)/8,VLOOKUP(VLOOKUP($A236,csapatok!$A:$GR,BR$271,FALSE),'csapat-ranglista'!$A:$CC,BR$272,FALSE)/4),0)</f>
        <v>0</v>
      </c>
      <c r="BS236" s="226">
        <f>IFERROR(IF(RIGHT(VLOOKUP($A236,csapatok!$A:$GR,BS$271,FALSE),5)="Csere",VLOOKUP(LEFT(VLOOKUP($A236,csapatok!$A:$GR,BS$271,FALSE),LEN(VLOOKUP($A236,csapatok!$A:$GR,BS$271,FALSE))-6),'csapat-ranglista'!$A:$CC,BS$272,FALSE)/8,VLOOKUP(VLOOKUP($A236,csapatok!$A:$GR,BS$271,FALSE),'csapat-ranglista'!$A:$CC,BS$272,FALSE)/4),0)</f>
        <v>0</v>
      </c>
      <c r="BT236" s="226">
        <f>IFERROR(IF(RIGHT(VLOOKUP($A236,csapatok!$A:$GR,BT$271,FALSE),5)="Csere",VLOOKUP(LEFT(VLOOKUP($A236,csapatok!$A:$GR,BT$271,FALSE),LEN(VLOOKUP($A236,csapatok!$A:$GR,BT$271,FALSE))-6),'csapat-ranglista'!$A:$CC,BT$272,FALSE)/8,VLOOKUP(VLOOKUP($A236,csapatok!$A:$GR,BT$271,FALSE),'csapat-ranglista'!$A:$CC,BT$272,FALSE)/4),0)</f>
        <v>0</v>
      </c>
      <c r="BU236" s="226">
        <f>IFERROR(IF(RIGHT(VLOOKUP($A236,csapatok!$A:$GR,BU$271,FALSE),5)="Csere",VLOOKUP(LEFT(VLOOKUP($A236,csapatok!$A:$GR,BU$271,FALSE),LEN(VLOOKUP($A236,csapatok!$A:$GR,BU$271,FALSE))-6),'csapat-ranglista'!$A:$CC,BU$272,FALSE)/8,VLOOKUP(VLOOKUP($A236,csapatok!$A:$GR,BU$271,FALSE),'csapat-ranglista'!$A:$CC,BU$272,FALSE)/4),0)</f>
        <v>0</v>
      </c>
      <c r="BV236" s="226">
        <f>IFERROR(IF(RIGHT(VLOOKUP($A236,csapatok!$A:$GR,BV$271,FALSE),5)="Csere",VLOOKUP(LEFT(VLOOKUP($A236,csapatok!$A:$GR,BV$271,FALSE),LEN(VLOOKUP($A236,csapatok!$A:$GR,BV$271,FALSE))-6),'csapat-ranglista'!$A:$CC,BV$272,FALSE)/8,VLOOKUP(VLOOKUP($A236,csapatok!$A:$GR,BV$271,FALSE),'csapat-ranglista'!$A:$CC,BV$272,FALSE)/4),0)</f>
        <v>0</v>
      </c>
      <c r="BW236" s="226">
        <f>IFERROR(IF(RIGHT(VLOOKUP($A236,csapatok!$A:$GR,BW$271,FALSE),5)="Csere",VLOOKUP(LEFT(VLOOKUP($A236,csapatok!$A:$GR,BW$271,FALSE),LEN(VLOOKUP($A236,csapatok!$A:$GR,BW$271,FALSE))-6),'csapat-ranglista'!$A:$CC,BW$272,FALSE)/8,VLOOKUP(VLOOKUP($A236,csapatok!$A:$GR,BW$271,FALSE),'csapat-ranglista'!$A:$CC,BW$272,FALSE)/4),0)</f>
        <v>0</v>
      </c>
      <c r="BX236" s="226">
        <f>IFERROR(IF(RIGHT(VLOOKUP($A236,csapatok!$A:$GR,BX$271,FALSE),5)="Csere",VLOOKUP(LEFT(VLOOKUP($A236,csapatok!$A:$GR,BX$271,FALSE),LEN(VLOOKUP($A236,csapatok!$A:$GR,BX$271,FALSE))-6),'csapat-ranglista'!$A:$CC,BX$272,FALSE)/8,VLOOKUP(VLOOKUP($A236,csapatok!$A:$GR,BX$271,FALSE),'csapat-ranglista'!$A:$CC,BX$272,FALSE)/4),0)</f>
        <v>0</v>
      </c>
      <c r="BY236" s="226">
        <f>IFERROR(IF(RIGHT(VLOOKUP($A236,csapatok!$A:$GR,BY$271,FALSE),5)="Csere",VLOOKUP(LEFT(VLOOKUP($A236,csapatok!$A:$GR,BY$271,FALSE),LEN(VLOOKUP($A236,csapatok!$A:$GR,BY$271,FALSE))-6),'csapat-ranglista'!$A:$CC,BY$272,FALSE)/8,VLOOKUP(VLOOKUP($A236,csapatok!$A:$GR,BY$271,FALSE),'csapat-ranglista'!$A:$CC,BY$272,FALSE)/4),0)</f>
        <v>0</v>
      </c>
      <c r="BZ236" s="226">
        <f>IFERROR(IF(RIGHT(VLOOKUP($A236,csapatok!$A:$GR,BZ$271,FALSE),5)="Csere",VLOOKUP(LEFT(VLOOKUP($A236,csapatok!$A:$GR,BZ$271,FALSE),LEN(VLOOKUP($A236,csapatok!$A:$GR,BZ$271,FALSE))-6),'csapat-ranglista'!$A:$CC,BZ$272,FALSE)/8,VLOOKUP(VLOOKUP($A236,csapatok!$A:$GR,BZ$271,FALSE),'csapat-ranglista'!$A:$CC,BZ$272,FALSE)/4),0)</f>
        <v>0</v>
      </c>
      <c r="CA236" s="226">
        <f>IFERROR(IF(RIGHT(VLOOKUP($A236,csapatok!$A:$GR,CA$271,FALSE),5)="Csere",VLOOKUP(LEFT(VLOOKUP($A236,csapatok!$A:$GR,CA$271,FALSE),LEN(VLOOKUP($A236,csapatok!$A:$GR,CA$271,FALSE))-6),'csapat-ranglista'!$A:$CC,CA$272,FALSE)/8,VLOOKUP(VLOOKUP($A236,csapatok!$A:$GR,CA$271,FALSE),'csapat-ranglista'!$A:$CC,CA$272,FALSE)/4),0)</f>
        <v>0</v>
      </c>
      <c r="CB236" s="226">
        <f>IFERROR(IF(RIGHT(VLOOKUP($A236,csapatok!$A:$GR,CB$271,FALSE),5)="Csere",VLOOKUP(LEFT(VLOOKUP($A236,csapatok!$A:$GR,CB$271,FALSE),LEN(VLOOKUP($A236,csapatok!$A:$GR,CB$271,FALSE))-6),'csapat-ranglista'!$A:$CC,CB$272,FALSE)/8,VLOOKUP(VLOOKUP($A236,csapatok!$A:$GR,CB$271,FALSE),'csapat-ranglista'!$A:$CC,CB$272,FALSE)/4),0)</f>
        <v>0</v>
      </c>
      <c r="CC236" s="226">
        <f>IFERROR(IF(RIGHT(VLOOKUP($A236,csapatok!$A:$GR,CC$271,FALSE),5)="Csere",VLOOKUP(LEFT(VLOOKUP($A236,csapatok!$A:$GR,CC$271,FALSE),LEN(VLOOKUP($A236,csapatok!$A:$GR,CC$271,FALSE))-6),'csapat-ranglista'!$A:$CC,CC$272,FALSE)/8,VLOOKUP(VLOOKUP($A236,csapatok!$A:$GR,CC$271,FALSE),'csapat-ranglista'!$A:$CC,CC$272,FALSE)/4),0)</f>
        <v>0</v>
      </c>
      <c r="CD236" s="226">
        <f>IFERROR(IF(RIGHT(VLOOKUP($A236,csapatok!$A:$GR,CD$271,FALSE),5)="Csere",VLOOKUP(LEFT(VLOOKUP($A236,csapatok!$A:$GR,CD$271,FALSE),LEN(VLOOKUP($A236,csapatok!$A:$GR,CD$271,FALSE))-6),'csapat-ranglista'!$A:$CC,CD$272,FALSE)/8,VLOOKUP(VLOOKUP($A236,csapatok!$A:$GR,CD$271,FALSE),'csapat-ranglista'!$A:$CC,CD$272,FALSE)/4),0)</f>
        <v>0</v>
      </c>
      <c r="CE236" s="226">
        <f>IFERROR(IF(RIGHT(VLOOKUP($A236,csapatok!$A:$GR,CE$271,FALSE),5)="Csere",VLOOKUP(LEFT(VLOOKUP($A236,csapatok!$A:$GR,CE$271,FALSE),LEN(VLOOKUP($A236,csapatok!$A:$GR,CE$271,FALSE))-6),'csapat-ranglista'!$A:$CC,CE$272,FALSE)/8,VLOOKUP(VLOOKUP($A236,csapatok!$A:$GR,CE$271,FALSE),'csapat-ranglista'!$A:$CC,CE$272,FALSE)/4),0)</f>
        <v>0</v>
      </c>
      <c r="CF236" s="226">
        <f>IFERROR(IF(RIGHT(VLOOKUP($A236,csapatok!$A:$GR,CF$271,FALSE),5)="Csere",VLOOKUP(LEFT(VLOOKUP($A236,csapatok!$A:$GR,CF$271,FALSE),LEN(VLOOKUP($A236,csapatok!$A:$GR,CF$271,FALSE))-6),'csapat-ranglista'!$A:$CC,CF$272,FALSE)/8,VLOOKUP(VLOOKUP($A236,csapatok!$A:$GR,CF$271,FALSE),'csapat-ranglista'!$A:$CC,CF$272,FALSE)/4),0)</f>
        <v>0</v>
      </c>
      <c r="CG236" s="226">
        <f>IFERROR(IF(RIGHT(VLOOKUP($A236,csapatok!$A:$GR,CG$271,FALSE),5)="Csere",VLOOKUP(LEFT(VLOOKUP($A236,csapatok!$A:$GR,CG$271,FALSE),LEN(VLOOKUP($A236,csapatok!$A:$GR,CG$271,FALSE))-6),'csapat-ranglista'!$A:$CC,CG$272,FALSE)/8,VLOOKUP(VLOOKUP($A236,csapatok!$A:$GR,CG$271,FALSE),'csapat-ranglista'!$A:$CC,CG$272,FALSE)/4),0)</f>
        <v>0</v>
      </c>
      <c r="CH236" s="226">
        <f>IFERROR(IF(RIGHT(VLOOKUP($A236,csapatok!$A:$GR,CH$271,FALSE),5)="Csere",VLOOKUP(LEFT(VLOOKUP($A236,csapatok!$A:$GR,CH$271,FALSE),LEN(VLOOKUP($A236,csapatok!$A:$GR,CH$271,FALSE))-6),'csapat-ranglista'!$A:$CC,CH$272,FALSE)/8,VLOOKUP(VLOOKUP($A236,csapatok!$A:$GR,CH$271,FALSE),'csapat-ranglista'!$A:$CC,CH$272,FALSE)/4),0)</f>
        <v>0</v>
      </c>
      <c r="CI236" s="226">
        <f>IFERROR(IF(RIGHT(VLOOKUP($A236,csapatok!$A:$GR,CI$271,FALSE),5)="Csere",VLOOKUP(LEFT(VLOOKUP($A236,csapatok!$A:$GR,CI$271,FALSE),LEN(VLOOKUP($A236,csapatok!$A:$GR,CI$271,FALSE))-6),'csapat-ranglista'!$A:$CC,CI$272,FALSE)/8,VLOOKUP(VLOOKUP($A236,csapatok!$A:$GR,CI$271,FALSE),'csapat-ranglista'!$A:$CC,CI$272,FALSE)/4),0)</f>
        <v>0</v>
      </c>
      <c r="CJ236" s="227">
        <f>versenyek!$IQ$11*IFERROR(VLOOKUP(VLOOKUP($A236,versenyek!IP:IR,3,FALSE),szabalyok!$A$16:$B$23,2,FALSE)/4,0)</f>
        <v>0</v>
      </c>
      <c r="CK236" s="227">
        <f>versenyek!$IT$11*IFERROR(VLOOKUP(VLOOKUP($A236,versenyek!IS:IU,3,FALSE),szabalyok!$A$16:$B$23,2,FALSE)/4,0)</f>
        <v>0</v>
      </c>
      <c r="CL236" s="226"/>
      <c r="CM236" s="250">
        <f t="shared" si="9"/>
        <v>0</v>
      </c>
    </row>
    <row r="237" spans="1:91">
      <c r="A237" s="32" t="s">
        <v>113</v>
      </c>
      <c r="B237" s="2">
        <v>26151</v>
      </c>
      <c r="C237" s="133" t="str">
        <f>IF(B237=0,"",IF(B237&lt;$C$1,"felnőtt","ifi"))</f>
        <v>felnőtt</v>
      </c>
      <c r="D237" s="32" t="s">
        <v>101</v>
      </c>
      <c r="E237" s="47">
        <v>0</v>
      </c>
      <c r="F237" s="32">
        <v>0</v>
      </c>
      <c r="G237" s="32">
        <v>0</v>
      </c>
      <c r="H237" s="32">
        <v>0</v>
      </c>
      <c r="I237" s="32">
        <v>0</v>
      </c>
      <c r="J237" s="32">
        <v>0</v>
      </c>
      <c r="K237" s="32">
        <v>0</v>
      </c>
      <c r="L237" s="32">
        <v>0</v>
      </c>
      <c r="M237" s="32">
        <v>6.1375404996130927</v>
      </c>
      <c r="N237" s="32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2">
        <v>0</v>
      </c>
      <c r="V237" s="32">
        <v>0</v>
      </c>
      <c r="W237" s="32">
        <v>1.8637636793750882</v>
      </c>
      <c r="X237" s="32">
        <f>IFERROR(IF(RIGHT(VLOOKUP($A237,csapatok!$A:$BL,X$271,FALSE),5)="Csere",VLOOKUP(LEFT(VLOOKUP($A237,csapatok!$A:$BL,X$271,FALSE),LEN(VLOOKUP($A237,csapatok!$A:$BL,X$271,FALSE))-6),'csapat-ranglista'!$A:$CC,X$272,FALSE)/8,VLOOKUP(VLOOKUP($A237,csapatok!$A:$BL,X$271,FALSE),'csapat-ranglista'!$A:$CC,X$272,FALSE)/4),0)</f>
        <v>0</v>
      </c>
      <c r="Y237" s="32">
        <f>IFERROR(IF(RIGHT(VLOOKUP($A237,csapatok!$A:$BL,Y$271,FALSE),5)="Csere",VLOOKUP(LEFT(VLOOKUP($A237,csapatok!$A:$BL,Y$271,FALSE),LEN(VLOOKUP($A237,csapatok!$A:$BL,Y$271,FALSE))-6),'csapat-ranglista'!$A:$CC,Y$272,FALSE)/8,VLOOKUP(VLOOKUP($A237,csapatok!$A:$BL,Y$271,FALSE),'csapat-ranglista'!$A:$CC,Y$272,FALSE)/4),0)</f>
        <v>0</v>
      </c>
      <c r="Z237" s="32">
        <f>IFERROR(IF(RIGHT(VLOOKUP($A237,csapatok!$A:$BL,Z$271,FALSE),5)="Csere",VLOOKUP(LEFT(VLOOKUP($A237,csapatok!$A:$BL,Z$271,FALSE),LEN(VLOOKUP($A237,csapatok!$A:$BL,Z$271,FALSE))-6),'csapat-ranglista'!$A:$CC,Z$272,FALSE)/8,VLOOKUP(VLOOKUP($A237,csapatok!$A:$BL,Z$271,FALSE),'csapat-ranglista'!$A:$CC,Z$272,FALSE)/4),0)</f>
        <v>0</v>
      </c>
      <c r="AA237" s="32">
        <f>IFERROR(IF(RIGHT(VLOOKUP($A237,csapatok!$A:$BL,AA$271,FALSE),5)="Csere",VLOOKUP(LEFT(VLOOKUP($A237,csapatok!$A:$BL,AA$271,FALSE),LEN(VLOOKUP($A237,csapatok!$A:$BL,AA$271,FALSE))-6),'csapat-ranglista'!$A:$CC,AA$272,FALSE)/8,VLOOKUP(VLOOKUP($A237,csapatok!$A:$BL,AA$271,FALSE),'csapat-ranglista'!$A:$CC,AA$272,FALSE)/4),0)</f>
        <v>0</v>
      </c>
      <c r="AB237" s="226">
        <f>IFERROR(IF(RIGHT(VLOOKUP($A237,csapatok!$A:$BL,AB$271,FALSE),5)="Csere",VLOOKUP(LEFT(VLOOKUP($A237,csapatok!$A:$BL,AB$271,FALSE),LEN(VLOOKUP($A237,csapatok!$A:$BL,AB$271,FALSE))-6),'csapat-ranglista'!$A:$CC,AB$272,FALSE)/8,VLOOKUP(VLOOKUP($A237,csapatok!$A:$BL,AB$271,FALSE),'csapat-ranglista'!$A:$CC,AB$272,FALSE)/4),0)</f>
        <v>0</v>
      </c>
      <c r="AC237" s="226">
        <f>IFERROR(IF(RIGHT(VLOOKUP($A237,csapatok!$A:$BL,AC$271,FALSE),5)="Csere",VLOOKUP(LEFT(VLOOKUP($A237,csapatok!$A:$BL,AC$271,FALSE),LEN(VLOOKUP($A237,csapatok!$A:$BL,AC$271,FALSE))-6),'csapat-ranglista'!$A:$CC,AC$272,FALSE)/8,VLOOKUP(VLOOKUP($A237,csapatok!$A:$BL,AC$271,FALSE),'csapat-ranglista'!$A:$CC,AC$272,FALSE)/4),0)</f>
        <v>0</v>
      </c>
      <c r="AD237" s="226">
        <f>IFERROR(IF(RIGHT(VLOOKUP($A237,csapatok!$A:$BL,AD$271,FALSE),5)="Csere",VLOOKUP(LEFT(VLOOKUP($A237,csapatok!$A:$BL,AD$271,FALSE),LEN(VLOOKUP($A237,csapatok!$A:$BL,AD$271,FALSE))-6),'csapat-ranglista'!$A:$CC,AD$272,FALSE)/8,VLOOKUP(VLOOKUP($A237,csapatok!$A:$BL,AD$271,FALSE),'csapat-ranglista'!$A:$CC,AD$272,FALSE)/4),0)</f>
        <v>0</v>
      </c>
      <c r="AE237" s="226">
        <f>IFERROR(IF(RIGHT(VLOOKUP($A237,csapatok!$A:$BL,AE$271,FALSE),5)="Csere",VLOOKUP(LEFT(VLOOKUP($A237,csapatok!$A:$BL,AE$271,FALSE),LEN(VLOOKUP($A237,csapatok!$A:$BL,AE$271,FALSE))-6),'csapat-ranglista'!$A:$CC,AE$272,FALSE)/8,VLOOKUP(VLOOKUP($A237,csapatok!$A:$BL,AE$271,FALSE),'csapat-ranglista'!$A:$CC,AE$272,FALSE)/4),0)</f>
        <v>0</v>
      </c>
      <c r="AF237" s="226">
        <f>IFERROR(IF(RIGHT(VLOOKUP($A237,csapatok!$A:$BL,AF$271,FALSE),5)="Csere",VLOOKUP(LEFT(VLOOKUP($A237,csapatok!$A:$BL,AF$271,FALSE),LEN(VLOOKUP($A237,csapatok!$A:$BL,AF$271,FALSE))-6),'csapat-ranglista'!$A:$CC,AF$272,FALSE)/8,VLOOKUP(VLOOKUP($A237,csapatok!$A:$BL,AF$271,FALSE),'csapat-ranglista'!$A:$CC,AF$272,FALSE)/4),0)</f>
        <v>0</v>
      </c>
      <c r="AG237" s="226">
        <f>IFERROR(IF(RIGHT(VLOOKUP($A237,csapatok!$A:$BL,AG$271,FALSE),5)="Csere",VLOOKUP(LEFT(VLOOKUP($A237,csapatok!$A:$BL,AG$271,FALSE),LEN(VLOOKUP($A237,csapatok!$A:$BL,AG$271,FALSE))-6),'csapat-ranglista'!$A:$CC,AG$272,FALSE)/8,VLOOKUP(VLOOKUP($A237,csapatok!$A:$BL,AG$271,FALSE),'csapat-ranglista'!$A:$CC,AG$272,FALSE)/4),0)</f>
        <v>0</v>
      </c>
      <c r="AH237" s="226">
        <f>IFERROR(IF(RIGHT(VLOOKUP($A237,csapatok!$A:$BL,AH$271,FALSE),5)="Csere",VLOOKUP(LEFT(VLOOKUP($A237,csapatok!$A:$BL,AH$271,FALSE),LEN(VLOOKUP($A237,csapatok!$A:$BL,AH$271,FALSE))-6),'csapat-ranglista'!$A:$CC,AH$272,FALSE)/8,VLOOKUP(VLOOKUP($A237,csapatok!$A:$BL,AH$271,FALSE),'csapat-ranglista'!$A:$CC,AH$272,FALSE)/4),0)</f>
        <v>0</v>
      </c>
      <c r="AI237" s="226">
        <f>IFERROR(IF(RIGHT(VLOOKUP($A237,csapatok!$A:$BL,AI$271,FALSE),5)="Csere",VLOOKUP(LEFT(VLOOKUP($A237,csapatok!$A:$BL,AI$271,FALSE),LEN(VLOOKUP($A237,csapatok!$A:$BL,AI$271,FALSE))-6),'csapat-ranglista'!$A:$CC,AI$272,FALSE)/8,VLOOKUP(VLOOKUP($A237,csapatok!$A:$BL,AI$271,FALSE),'csapat-ranglista'!$A:$CC,AI$272,FALSE)/4),0)</f>
        <v>0</v>
      </c>
      <c r="AJ237" s="226">
        <f>IFERROR(IF(RIGHT(VLOOKUP($A237,csapatok!$A:$BL,AJ$271,FALSE),5)="Csere",VLOOKUP(LEFT(VLOOKUP($A237,csapatok!$A:$BL,AJ$271,FALSE),LEN(VLOOKUP($A237,csapatok!$A:$BL,AJ$271,FALSE))-6),'csapat-ranglista'!$A:$CC,AJ$272,FALSE)/8,VLOOKUP(VLOOKUP($A237,csapatok!$A:$BL,AJ$271,FALSE),'csapat-ranglista'!$A:$CC,AJ$272,FALSE)/2),0)</f>
        <v>0</v>
      </c>
      <c r="AK237" s="226">
        <f>IFERROR(IF(RIGHT(VLOOKUP($A237,csapatok!$A:$CN,AK$271,FALSE),5)="Csere",VLOOKUP(LEFT(VLOOKUP($A237,csapatok!$A:$CN,AK$271,FALSE),LEN(VLOOKUP($A237,csapatok!$A:$CN,AK$271,FALSE))-6),'csapat-ranglista'!$A:$CC,AK$272,FALSE)/8,VLOOKUP(VLOOKUP($A237,csapatok!$A:$CN,AK$271,FALSE),'csapat-ranglista'!$A:$CC,AK$272,FALSE)/4),0)</f>
        <v>0</v>
      </c>
      <c r="AL237" s="226">
        <f>IFERROR(IF(RIGHT(VLOOKUP($A237,csapatok!$A:$CN,AL$271,FALSE),5)="Csere",VLOOKUP(LEFT(VLOOKUP($A237,csapatok!$A:$CN,AL$271,FALSE),LEN(VLOOKUP($A237,csapatok!$A:$CN,AL$271,FALSE))-6),'csapat-ranglista'!$A:$CC,AL$272,FALSE)/8,VLOOKUP(VLOOKUP($A237,csapatok!$A:$CN,AL$271,FALSE),'csapat-ranglista'!$A:$CC,AL$272,FALSE)/4),0)</f>
        <v>0</v>
      </c>
      <c r="AM237" s="226">
        <f>IFERROR(IF(RIGHT(VLOOKUP($A237,csapatok!$A:$CN,AM$271,FALSE),5)="Csere",VLOOKUP(LEFT(VLOOKUP($A237,csapatok!$A:$CN,AM$271,FALSE),LEN(VLOOKUP($A237,csapatok!$A:$CN,AM$271,FALSE))-6),'csapat-ranglista'!$A:$CC,AM$272,FALSE)/8,VLOOKUP(VLOOKUP($A237,csapatok!$A:$CN,AM$271,FALSE),'csapat-ranglista'!$A:$CC,AM$272,FALSE)/4),0)</f>
        <v>0</v>
      </c>
      <c r="AN237" s="226">
        <f>IFERROR(IF(RIGHT(VLOOKUP($A237,csapatok!$A:$CN,AN$271,FALSE),5)="Csere",VLOOKUP(LEFT(VLOOKUP($A237,csapatok!$A:$CN,AN$271,FALSE),LEN(VLOOKUP($A237,csapatok!$A:$CN,AN$271,FALSE))-6),'csapat-ranglista'!$A:$CC,AN$272,FALSE)/8,VLOOKUP(VLOOKUP($A237,csapatok!$A:$CN,AN$271,FALSE),'csapat-ranglista'!$A:$CC,AN$272,FALSE)/4),0)</f>
        <v>0</v>
      </c>
      <c r="AO237" s="226">
        <f>IFERROR(IF(RIGHT(VLOOKUP($A237,csapatok!$A:$CN,AO$271,FALSE),5)="Csere",VLOOKUP(LEFT(VLOOKUP($A237,csapatok!$A:$CN,AO$271,FALSE),LEN(VLOOKUP($A237,csapatok!$A:$CN,AO$271,FALSE))-6),'csapat-ranglista'!$A:$CC,AO$272,FALSE)/8,VLOOKUP(VLOOKUP($A237,csapatok!$A:$CN,AO$271,FALSE),'csapat-ranglista'!$A:$CC,AO$272,FALSE)/4),0)</f>
        <v>0</v>
      </c>
      <c r="AP237" s="226">
        <f>IFERROR(IF(RIGHT(VLOOKUP($A237,csapatok!$A:$CN,AP$271,FALSE),5)="Csere",VLOOKUP(LEFT(VLOOKUP($A237,csapatok!$A:$CN,AP$271,FALSE),LEN(VLOOKUP($A237,csapatok!$A:$CN,AP$271,FALSE))-6),'csapat-ranglista'!$A:$CC,AP$272,FALSE)/8,VLOOKUP(VLOOKUP($A237,csapatok!$A:$CN,AP$271,FALSE),'csapat-ranglista'!$A:$CC,AP$272,FALSE)/4),0)</f>
        <v>0</v>
      </c>
      <c r="AQ237" s="226">
        <f>IFERROR(IF(RIGHT(VLOOKUP($A237,csapatok!$A:$CN,AQ$271,FALSE),5)="Csere",VLOOKUP(LEFT(VLOOKUP($A237,csapatok!$A:$CN,AQ$271,FALSE),LEN(VLOOKUP($A237,csapatok!$A:$CN,AQ$271,FALSE))-6),'csapat-ranglista'!$A:$CC,AQ$272,FALSE)/8,VLOOKUP(VLOOKUP($A237,csapatok!$A:$CN,AQ$271,FALSE),'csapat-ranglista'!$A:$CC,AQ$272,FALSE)/4),0)</f>
        <v>0</v>
      </c>
      <c r="AR237" s="226">
        <f>IFERROR(IF(RIGHT(VLOOKUP($A237,csapatok!$A:$CN,AR$271,FALSE),5)="Csere",VLOOKUP(LEFT(VLOOKUP($A237,csapatok!$A:$CN,AR$271,FALSE),LEN(VLOOKUP($A237,csapatok!$A:$CN,AR$271,FALSE))-6),'csapat-ranglista'!$A:$CC,AR$272,FALSE)/8,VLOOKUP(VLOOKUP($A237,csapatok!$A:$CN,AR$271,FALSE),'csapat-ranglista'!$A:$CC,AR$272,FALSE)/4),0)</f>
        <v>0</v>
      </c>
      <c r="AS237" s="226">
        <f>IFERROR(IF(RIGHT(VLOOKUP($A237,csapatok!$A:$CN,AS$271,FALSE),5)="Csere",VLOOKUP(LEFT(VLOOKUP($A237,csapatok!$A:$CN,AS$271,FALSE),LEN(VLOOKUP($A237,csapatok!$A:$CN,AS$271,FALSE))-6),'csapat-ranglista'!$A:$CC,AS$272,FALSE)/8,VLOOKUP(VLOOKUP($A237,csapatok!$A:$CN,AS$271,FALSE),'csapat-ranglista'!$A:$CC,AS$272,FALSE)/4),0)</f>
        <v>0</v>
      </c>
      <c r="AT237" s="226">
        <f>IFERROR(IF(RIGHT(VLOOKUP($A237,csapatok!$A:$CN,AT$271,FALSE),5)="Csere",VLOOKUP(LEFT(VLOOKUP($A237,csapatok!$A:$CN,AT$271,FALSE),LEN(VLOOKUP($A237,csapatok!$A:$CN,AT$271,FALSE))-6),'csapat-ranglista'!$A:$CC,AT$272,FALSE)/8,VLOOKUP(VLOOKUP($A237,csapatok!$A:$CN,AT$271,FALSE),'csapat-ranglista'!$A:$CC,AT$272,FALSE)/4),0)</f>
        <v>0</v>
      </c>
      <c r="AU237" s="226">
        <f>IFERROR(IF(RIGHT(VLOOKUP($A237,csapatok!$A:$CN,AU$271,FALSE),5)="Csere",VLOOKUP(LEFT(VLOOKUP($A237,csapatok!$A:$CN,AU$271,FALSE),LEN(VLOOKUP($A237,csapatok!$A:$CN,AU$271,FALSE))-6),'csapat-ranglista'!$A:$CC,AU$272,FALSE)/8,VLOOKUP(VLOOKUP($A237,csapatok!$A:$CN,AU$271,FALSE),'csapat-ranglista'!$A:$CC,AU$272,FALSE)/4),0)</f>
        <v>0</v>
      </c>
      <c r="AV237" s="226">
        <f>IFERROR(IF(RIGHT(VLOOKUP($A237,csapatok!$A:$CN,AV$271,FALSE),5)="Csere",VLOOKUP(LEFT(VLOOKUP($A237,csapatok!$A:$CN,AV$271,FALSE),LEN(VLOOKUP($A237,csapatok!$A:$CN,AV$271,FALSE))-6),'csapat-ranglista'!$A:$CC,AV$272,FALSE)/8,VLOOKUP(VLOOKUP($A237,csapatok!$A:$CN,AV$271,FALSE),'csapat-ranglista'!$A:$CC,AV$272,FALSE)/4),0)</f>
        <v>0</v>
      </c>
      <c r="AW237" s="226">
        <f>IFERROR(IF(RIGHT(VLOOKUP($A237,csapatok!$A:$CN,AW$271,FALSE),5)="Csere",VLOOKUP(LEFT(VLOOKUP($A237,csapatok!$A:$CN,AW$271,FALSE),LEN(VLOOKUP($A237,csapatok!$A:$CN,AW$271,FALSE))-6),'csapat-ranglista'!$A:$CC,AW$272,FALSE)/8,VLOOKUP(VLOOKUP($A237,csapatok!$A:$CN,AW$271,FALSE),'csapat-ranglista'!$A:$CC,AW$272,FALSE)/4),0)</f>
        <v>0</v>
      </c>
      <c r="AX237" s="226">
        <f>IFERROR(IF(RIGHT(VLOOKUP($A237,csapatok!$A:$CN,AX$271,FALSE),5)="Csere",VLOOKUP(LEFT(VLOOKUP($A237,csapatok!$A:$CN,AX$271,FALSE),LEN(VLOOKUP($A237,csapatok!$A:$CN,AX$271,FALSE))-6),'csapat-ranglista'!$A:$CC,AX$272,FALSE)/8,VLOOKUP(VLOOKUP($A237,csapatok!$A:$CN,AX$271,FALSE),'csapat-ranglista'!$A:$CC,AX$272,FALSE)/4),0)</f>
        <v>0</v>
      </c>
      <c r="AY237" s="226">
        <f>IFERROR(IF(RIGHT(VLOOKUP($A237,csapatok!$A:$GR,AY$271,FALSE),5)="Csere",VLOOKUP(LEFT(VLOOKUP($A237,csapatok!$A:$GR,AY$271,FALSE),LEN(VLOOKUP($A237,csapatok!$A:$GR,AY$271,FALSE))-6),'csapat-ranglista'!$A:$CC,AY$272,FALSE)/8,VLOOKUP(VLOOKUP($A237,csapatok!$A:$GR,AY$271,FALSE),'csapat-ranglista'!$A:$CC,AY$272,FALSE)/4),0)</f>
        <v>0</v>
      </c>
      <c r="AZ237" s="226">
        <f>IFERROR(IF(RIGHT(VLOOKUP($A237,csapatok!$A:$GR,AZ$271,FALSE),5)="Csere",VLOOKUP(LEFT(VLOOKUP($A237,csapatok!$A:$GR,AZ$271,FALSE),LEN(VLOOKUP($A237,csapatok!$A:$GR,AZ$271,FALSE))-6),'csapat-ranglista'!$A:$CC,AZ$272,FALSE)/8,VLOOKUP(VLOOKUP($A237,csapatok!$A:$GR,AZ$271,FALSE),'csapat-ranglista'!$A:$CC,AZ$272,FALSE)/4),0)</f>
        <v>0</v>
      </c>
      <c r="BA237" s="226">
        <f>IFERROR(IF(RIGHT(VLOOKUP($A237,csapatok!$A:$GR,BA$271,FALSE),5)="Csere",VLOOKUP(LEFT(VLOOKUP($A237,csapatok!$A:$GR,BA$271,FALSE),LEN(VLOOKUP($A237,csapatok!$A:$GR,BA$271,FALSE))-6),'csapat-ranglista'!$A:$CC,BA$272,FALSE)/8,VLOOKUP(VLOOKUP($A237,csapatok!$A:$GR,BA$271,FALSE),'csapat-ranglista'!$A:$CC,BA$272,FALSE)/4),0)</f>
        <v>0</v>
      </c>
      <c r="BB237" s="226">
        <f>IFERROR(IF(RIGHT(VLOOKUP($A237,csapatok!$A:$GR,BB$271,FALSE),5)="Csere",VLOOKUP(LEFT(VLOOKUP($A237,csapatok!$A:$GR,BB$271,FALSE),LEN(VLOOKUP($A237,csapatok!$A:$GR,BB$271,FALSE))-6),'csapat-ranglista'!$A:$CC,BB$272,FALSE)/8,VLOOKUP(VLOOKUP($A237,csapatok!$A:$GR,BB$271,FALSE),'csapat-ranglista'!$A:$CC,BB$272,FALSE)/4),0)</f>
        <v>0</v>
      </c>
      <c r="BC237" s="227">
        <f>versenyek!$ES$11*IFERROR(VLOOKUP(VLOOKUP($A237,versenyek!ER:ET,3,FALSE),szabalyok!$A$16:$B$23,2,FALSE)/4,0)</f>
        <v>0</v>
      </c>
      <c r="BD237" s="227">
        <f>versenyek!$EV$11*IFERROR(VLOOKUP(VLOOKUP($A237,versenyek!EU:EW,3,FALSE),szabalyok!$A$16:$B$23,2,FALSE)/4,0)</f>
        <v>0</v>
      </c>
      <c r="BE237" s="226">
        <f>IFERROR(IF(RIGHT(VLOOKUP($A237,csapatok!$A:$GR,BE$271,FALSE),5)="Csere",VLOOKUP(LEFT(VLOOKUP($A237,csapatok!$A:$GR,BE$271,FALSE),LEN(VLOOKUP($A237,csapatok!$A:$GR,BE$271,FALSE))-6),'csapat-ranglista'!$A:$CC,BE$272,FALSE)/8,VLOOKUP(VLOOKUP($A237,csapatok!$A:$GR,BE$271,FALSE),'csapat-ranglista'!$A:$CC,BE$272,FALSE)/4),0)</f>
        <v>0</v>
      </c>
      <c r="BF237" s="226">
        <f>IFERROR(IF(RIGHT(VLOOKUP($A237,csapatok!$A:$GR,BF$271,FALSE),5)="Csere",VLOOKUP(LEFT(VLOOKUP($A237,csapatok!$A:$GR,BF$271,FALSE),LEN(VLOOKUP($A237,csapatok!$A:$GR,BF$271,FALSE))-6),'csapat-ranglista'!$A:$CC,BF$272,FALSE)/8,VLOOKUP(VLOOKUP($A237,csapatok!$A:$GR,BF$271,FALSE),'csapat-ranglista'!$A:$CC,BF$272,FALSE)/4),0)</f>
        <v>0</v>
      </c>
      <c r="BG237" s="226">
        <f>IFERROR(IF(RIGHT(VLOOKUP($A237,csapatok!$A:$GR,BG$271,FALSE),5)="Csere",VLOOKUP(LEFT(VLOOKUP($A237,csapatok!$A:$GR,BG$271,FALSE),LEN(VLOOKUP($A237,csapatok!$A:$GR,BG$271,FALSE))-6),'csapat-ranglista'!$A:$CC,BG$272,FALSE)/8,VLOOKUP(VLOOKUP($A237,csapatok!$A:$GR,BG$271,FALSE),'csapat-ranglista'!$A:$CC,BG$272,FALSE)/4),0)</f>
        <v>0</v>
      </c>
      <c r="BH237" s="226">
        <f>IFERROR(IF(RIGHT(VLOOKUP($A237,csapatok!$A:$GR,BH$271,FALSE),5)="Csere",VLOOKUP(LEFT(VLOOKUP($A237,csapatok!$A:$GR,BH$271,FALSE),LEN(VLOOKUP($A237,csapatok!$A:$GR,BH$271,FALSE))-6),'csapat-ranglista'!$A:$CC,BH$272,FALSE)/8,VLOOKUP(VLOOKUP($A237,csapatok!$A:$GR,BH$271,FALSE),'csapat-ranglista'!$A:$CC,BH$272,FALSE)/4),0)</f>
        <v>0</v>
      </c>
      <c r="BI237" s="226">
        <f>IFERROR(IF(RIGHT(VLOOKUP($A237,csapatok!$A:$GR,BI$271,FALSE),5)="Csere",VLOOKUP(LEFT(VLOOKUP($A237,csapatok!$A:$GR,BI$271,FALSE),LEN(VLOOKUP($A237,csapatok!$A:$GR,BI$271,FALSE))-6),'csapat-ranglista'!$A:$CC,BI$272,FALSE)/8,VLOOKUP(VLOOKUP($A237,csapatok!$A:$GR,BI$271,FALSE),'csapat-ranglista'!$A:$CC,BI$272,FALSE)/4),0)</f>
        <v>0</v>
      </c>
      <c r="BJ237" s="226">
        <f>IFERROR(IF(RIGHT(VLOOKUP($A237,csapatok!$A:$GR,BJ$271,FALSE),5)="Csere",VLOOKUP(LEFT(VLOOKUP($A237,csapatok!$A:$GR,BJ$271,FALSE),LEN(VLOOKUP($A237,csapatok!$A:$GR,BJ$271,FALSE))-6),'csapat-ranglista'!$A:$CC,BJ$272,FALSE)/8,VLOOKUP(VLOOKUP($A237,csapatok!$A:$GR,BJ$271,FALSE),'csapat-ranglista'!$A:$CC,BJ$272,FALSE)/4),0)</f>
        <v>0</v>
      </c>
      <c r="BK237" s="226">
        <f>IFERROR(IF(RIGHT(VLOOKUP($A237,csapatok!$A:$GR,BK$271,FALSE),5)="Csere",VLOOKUP(LEFT(VLOOKUP($A237,csapatok!$A:$GR,BK$271,FALSE),LEN(VLOOKUP($A237,csapatok!$A:$GR,BK$271,FALSE))-6),'csapat-ranglista'!$A:$CC,BK$272,FALSE)/8,VLOOKUP(VLOOKUP($A237,csapatok!$A:$GR,BK$271,FALSE),'csapat-ranglista'!$A:$CC,BK$272,FALSE)/4),0)</f>
        <v>0</v>
      </c>
      <c r="BL237" s="226">
        <f>IFERROR(IF(RIGHT(VLOOKUP($A237,csapatok!$A:$GR,BL$271,FALSE),5)="Csere",VLOOKUP(LEFT(VLOOKUP($A237,csapatok!$A:$GR,BL$271,FALSE),LEN(VLOOKUP($A237,csapatok!$A:$GR,BL$271,FALSE))-6),'csapat-ranglista'!$A:$CC,BL$272,FALSE)/8,VLOOKUP(VLOOKUP($A237,csapatok!$A:$GR,BL$271,FALSE),'csapat-ranglista'!$A:$CC,BL$272,FALSE)/4),0)</f>
        <v>0</v>
      </c>
      <c r="BM237" s="226">
        <f>IFERROR(IF(RIGHT(VLOOKUP($A237,csapatok!$A:$GR,BM$271,FALSE),5)="Csere",VLOOKUP(LEFT(VLOOKUP($A237,csapatok!$A:$GR,BM$271,FALSE),LEN(VLOOKUP($A237,csapatok!$A:$GR,BM$271,FALSE))-6),'csapat-ranglista'!$A:$CC,BM$272,FALSE)/8,VLOOKUP(VLOOKUP($A237,csapatok!$A:$GR,BM$271,FALSE),'csapat-ranglista'!$A:$CC,BM$272,FALSE)/4),0)</f>
        <v>0</v>
      </c>
      <c r="BN237" s="226">
        <f>IFERROR(IF(RIGHT(VLOOKUP($A237,csapatok!$A:$GR,BN$271,FALSE),5)="Csere",VLOOKUP(LEFT(VLOOKUP($A237,csapatok!$A:$GR,BN$271,FALSE),LEN(VLOOKUP($A237,csapatok!$A:$GR,BN$271,FALSE))-6),'csapat-ranglista'!$A:$CC,BN$272,FALSE)/8,VLOOKUP(VLOOKUP($A237,csapatok!$A:$GR,BN$271,FALSE),'csapat-ranglista'!$A:$CC,BN$272,FALSE)/4),0)</f>
        <v>0</v>
      </c>
      <c r="BO237" s="226">
        <f>IFERROR(IF(RIGHT(VLOOKUP($A237,csapatok!$A:$GR,BO$271,FALSE),5)="Csere",VLOOKUP(LEFT(VLOOKUP($A237,csapatok!$A:$GR,BO$271,FALSE),LEN(VLOOKUP($A237,csapatok!$A:$GR,BO$271,FALSE))-6),'csapat-ranglista'!$A:$CC,BO$272,FALSE)/8,VLOOKUP(VLOOKUP($A237,csapatok!$A:$GR,BO$271,FALSE),'csapat-ranglista'!$A:$CC,BO$272,FALSE)/4),0)</f>
        <v>0</v>
      </c>
      <c r="BP237" s="226">
        <f>IFERROR(IF(RIGHT(VLOOKUP($A237,csapatok!$A:$GR,BP$271,FALSE),5)="Csere",VLOOKUP(LEFT(VLOOKUP($A237,csapatok!$A:$GR,BP$271,FALSE),LEN(VLOOKUP($A237,csapatok!$A:$GR,BP$271,FALSE))-6),'csapat-ranglista'!$A:$CC,BP$272,FALSE)/8,VLOOKUP(VLOOKUP($A237,csapatok!$A:$GR,BP$271,FALSE),'csapat-ranglista'!$A:$CC,BP$272,FALSE)/4),0)</f>
        <v>0</v>
      </c>
      <c r="BQ237" s="226">
        <f>IFERROR(IF(RIGHT(VLOOKUP($A237,csapatok!$A:$GR,BQ$271,FALSE),5)="Csere",VLOOKUP(LEFT(VLOOKUP($A237,csapatok!$A:$GR,BQ$271,FALSE),LEN(VLOOKUP($A237,csapatok!$A:$GR,BQ$271,FALSE))-6),'csapat-ranglista'!$A:$CC,BQ$272,FALSE)/8,VLOOKUP(VLOOKUP($A237,csapatok!$A:$GR,BQ$271,FALSE),'csapat-ranglista'!$A:$CC,BQ$272,FALSE)/4),0)</f>
        <v>0</v>
      </c>
      <c r="BR237" s="226">
        <f>IFERROR(IF(RIGHT(VLOOKUP($A237,csapatok!$A:$GR,BR$271,FALSE),5)="Csere",VLOOKUP(LEFT(VLOOKUP($A237,csapatok!$A:$GR,BR$271,FALSE),LEN(VLOOKUP($A237,csapatok!$A:$GR,BR$271,FALSE))-6),'csapat-ranglista'!$A:$CC,BR$272,FALSE)/8,VLOOKUP(VLOOKUP($A237,csapatok!$A:$GR,BR$271,FALSE),'csapat-ranglista'!$A:$CC,BR$272,FALSE)/4),0)</f>
        <v>0</v>
      </c>
      <c r="BS237" s="226">
        <f>IFERROR(IF(RIGHT(VLOOKUP($A237,csapatok!$A:$GR,BS$271,FALSE),5)="Csere",VLOOKUP(LEFT(VLOOKUP($A237,csapatok!$A:$GR,BS$271,FALSE),LEN(VLOOKUP($A237,csapatok!$A:$GR,BS$271,FALSE))-6),'csapat-ranglista'!$A:$CC,BS$272,FALSE)/8,VLOOKUP(VLOOKUP($A237,csapatok!$A:$GR,BS$271,FALSE),'csapat-ranglista'!$A:$CC,BS$272,FALSE)/4),0)</f>
        <v>0</v>
      </c>
      <c r="BT237" s="226">
        <f>IFERROR(IF(RIGHT(VLOOKUP($A237,csapatok!$A:$GR,BT$271,FALSE),5)="Csere",VLOOKUP(LEFT(VLOOKUP($A237,csapatok!$A:$GR,BT$271,FALSE),LEN(VLOOKUP($A237,csapatok!$A:$GR,BT$271,FALSE))-6),'csapat-ranglista'!$A:$CC,BT$272,FALSE)/8,VLOOKUP(VLOOKUP($A237,csapatok!$A:$GR,BT$271,FALSE),'csapat-ranglista'!$A:$CC,BT$272,FALSE)/4),0)</f>
        <v>0</v>
      </c>
      <c r="BU237" s="226">
        <f>IFERROR(IF(RIGHT(VLOOKUP($A237,csapatok!$A:$GR,BU$271,FALSE),5)="Csere",VLOOKUP(LEFT(VLOOKUP($A237,csapatok!$A:$GR,BU$271,FALSE),LEN(VLOOKUP($A237,csapatok!$A:$GR,BU$271,FALSE))-6),'csapat-ranglista'!$A:$CC,BU$272,FALSE)/8,VLOOKUP(VLOOKUP($A237,csapatok!$A:$GR,BU$271,FALSE),'csapat-ranglista'!$A:$CC,BU$272,FALSE)/4),0)</f>
        <v>0</v>
      </c>
      <c r="BV237" s="226">
        <f>IFERROR(IF(RIGHT(VLOOKUP($A237,csapatok!$A:$GR,BV$271,FALSE),5)="Csere",VLOOKUP(LEFT(VLOOKUP($A237,csapatok!$A:$GR,BV$271,FALSE),LEN(VLOOKUP($A237,csapatok!$A:$GR,BV$271,FALSE))-6),'csapat-ranglista'!$A:$CC,BV$272,FALSE)/8,VLOOKUP(VLOOKUP($A237,csapatok!$A:$GR,BV$271,FALSE),'csapat-ranglista'!$A:$CC,BV$272,FALSE)/4),0)</f>
        <v>0</v>
      </c>
      <c r="BW237" s="226">
        <f>IFERROR(IF(RIGHT(VLOOKUP($A237,csapatok!$A:$GR,BW$271,FALSE),5)="Csere",VLOOKUP(LEFT(VLOOKUP($A237,csapatok!$A:$GR,BW$271,FALSE),LEN(VLOOKUP($A237,csapatok!$A:$GR,BW$271,FALSE))-6),'csapat-ranglista'!$A:$CC,BW$272,FALSE)/8,VLOOKUP(VLOOKUP($A237,csapatok!$A:$GR,BW$271,FALSE),'csapat-ranglista'!$A:$CC,BW$272,FALSE)/4),0)</f>
        <v>0</v>
      </c>
      <c r="BX237" s="226">
        <f>IFERROR(IF(RIGHT(VLOOKUP($A237,csapatok!$A:$GR,BX$271,FALSE),5)="Csere",VLOOKUP(LEFT(VLOOKUP($A237,csapatok!$A:$GR,BX$271,FALSE),LEN(VLOOKUP($A237,csapatok!$A:$GR,BX$271,FALSE))-6),'csapat-ranglista'!$A:$CC,BX$272,FALSE)/8,VLOOKUP(VLOOKUP($A237,csapatok!$A:$GR,BX$271,FALSE),'csapat-ranglista'!$A:$CC,BX$272,FALSE)/4),0)</f>
        <v>0</v>
      </c>
      <c r="BY237" s="226">
        <f>IFERROR(IF(RIGHT(VLOOKUP($A237,csapatok!$A:$GR,BY$271,FALSE),5)="Csere",VLOOKUP(LEFT(VLOOKUP($A237,csapatok!$A:$GR,BY$271,FALSE),LEN(VLOOKUP($A237,csapatok!$A:$GR,BY$271,FALSE))-6),'csapat-ranglista'!$A:$CC,BY$272,FALSE)/8,VLOOKUP(VLOOKUP($A237,csapatok!$A:$GR,BY$271,FALSE),'csapat-ranglista'!$A:$CC,BY$272,FALSE)/4),0)</f>
        <v>0</v>
      </c>
      <c r="BZ237" s="226">
        <f>IFERROR(IF(RIGHT(VLOOKUP($A237,csapatok!$A:$GR,BZ$271,FALSE),5)="Csere",VLOOKUP(LEFT(VLOOKUP($A237,csapatok!$A:$GR,BZ$271,FALSE),LEN(VLOOKUP($A237,csapatok!$A:$GR,BZ$271,FALSE))-6),'csapat-ranglista'!$A:$CC,BZ$272,FALSE)/8,VLOOKUP(VLOOKUP($A237,csapatok!$A:$GR,BZ$271,FALSE),'csapat-ranglista'!$A:$CC,BZ$272,FALSE)/4),0)</f>
        <v>0</v>
      </c>
      <c r="CA237" s="226">
        <f>IFERROR(IF(RIGHT(VLOOKUP($A237,csapatok!$A:$GR,CA$271,FALSE),5)="Csere",VLOOKUP(LEFT(VLOOKUP($A237,csapatok!$A:$GR,CA$271,FALSE),LEN(VLOOKUP($A237,csapatok!$A:$GR,CA$271,FALSE))-6),'csapat-ranglista'!$A:$CC,CA$272,FALSE)/8,VLOOKUP(VLOOKUP($A237,csapatok!$A:$GR,CA$271,FALSE),'csapat-ranglista'!$A:$CC,CA$272,FALSE)/4),0)</f>
        <v>0</v>
      </c>
      <c r="CB237" s="226">
        <f>IFERROR(IF(RIGHT(VLOOKUP($A237,csapatok!$A:$GR,CB$271,FALSE),5)="Csere",VLOOKUP(LEFT(VLOOKUP($A237,csapatok!$A:$GR,CB$271,FALSE),LEN(VLOOKUP($A237,csapatok!$A:$GR,CB$271,FALSE))-6),'csapat-ranglista'!$A:$CC,CB$272,FALSE)/8,VLOOKUP(VLOOKUP($A237,csapatok!$A:$GR,CB$271,FALSE),'csapat-ranglista'!$A:$CC,CB$272,FALSE)/4),0)</f>
        <v>0</v>
      </c>
      <c r="CC237" s="226">
        <f>IFERROR(IF(RIGHT(VLOOKUP($A237,csapatok!$A:$GR,CC$271,FALSE),5)="Csere",VLOOKUP(LEFT(VLOOKUP($A237,csapatok!$A:$GR,CC$271,FALSE),LEN(VLOOKUP($A237,csapatok!$A:$GR,CC$271,FALSE))-6),'csapat-ranglista'!$A:$CC,CC$272,FALSE)/8,VLOOKUP(VLOOKUP($A237,csapatok!$A:$GR,CC$271,FALSE),'csapat-ranglista'!$A:$CC,CC$272,FALSE)/4),0)</f>
        <v>0</v>
      </c>
      <c r="CD237" s="226">
        <f>IFERROR(IF(RIGHT(VLOOKUP($A237,csapatok!$A:$GR,CD$271,FALSE),5)="Csere",VLOOKUP(LEFT(VLOOKUP($A237,csapatok!$A:$GR,CD$271,FALSE),LEN(VLOOKUP($A237,csapatok!$A:$GR,CD$271,FALSE))-6),'csapat-ranglista'!$A:$CC,CD$272,FALSE)/8,VLOOKUP(VLOOKUP($A237,csapatok!$A:$GR,CD$271,FALSE),'csapat-ranglista'!$A:$CC,CD$272,FALSE)/4),0)</f>
        <v>0</v>
      </c>
      <c r="CE237" s="226">
        <f>IFERROR(IF(RIGHT(VLOOKUP($A237,csapatok!$A:$GR,CE$271,FALSE),5)="Csere",VLOOKUP(LEFT(VLOOKUP($A237,csapatok!$A:$GR,CE$271,FALSE),LEN(VLOOKUP($A237,csapatok!$A:$GR,CE$271,FALSE))-6),'csapat-ranglista'!$A:$CC,CE$272,FALSE)/8,VLOOKUP(VLOOKUP($A237,csapatok!$A:$GR,CE$271,FALSE),'csapat-ranglista'!$A:$CC,CE$272,FALSE)/4),0)</f>
        <v>0</v>
      </c>
      <c r="CF237" s="226">
        <f>IFERROR(IF(RIGHT(VLOOKUP($A237,csapatok!$A:$GR,CF$271,FALSE),5)="Csere",VLOOKUP(LEFT(VLOOKUP($A237,csapatok!$A:$GR,CF$271,FALSE),LEN(VLOOKUP($A237,csapatok!$A:$GR,CF$271,FALSE))-6),'csapat-ranglista'!$A:$CC,CF$272,FALSE)/8,VLOOKUP(VLOOKUP($A237,csapatok!$A:$GR,CF$271,FALSE),'csapat-ranglista'!$A:$CC,CF$272,FALSE)/4),0)</f>
        <v>0</v>
      </c>
      <c r="CG237" s="226">
        <f>IFERROR(IF(RIGHT(VLOOKUP($A237,csapatok!$A:$GR,CG$271,FALSE),5)="Csere",VLOOKUP(LEFT(VLOOKUP($A237,csapatok!$A:$GR,CG$271,FALSE),LEN(VLOOKUP($A237,csapatok!$A:$GR,CG$271,FALSE))-6),'csapat-ranglista'!$A:$CC,CG$272,FALSE)/8,VLOOKUP(VLOOKUP($A237,csapatok!$A:$GR,CG$271,FALSE),'csapat-ranglista'!$A:$CC,CG$272,FALSE)/4),0)</f>
        <v>0</v>
      </c>
      <c r="CH237" s="226">
        <f>IFERROR(IF(RIGHT(VLOOKUP($A237,csapatok!$A:$GR,CH$271,FALSE),5)="Csere",VLOOKUP(LEFT(VLOOKUP($A237,csapatok!$A:$GR,CH$271,FALSE),LEN(VLOOKUP($A237,csapatok!$A:$GR,CH$271,FALSE))-6),'csapat-ranglista'!$A:$CC,CH$272,FALSE)/8,VLOOKUP(VLOOKUP($A237,csapatok!$A:$GR,CH$271,FALSE),'csapat-ranglista'!$A:$CC,CH$272,FALSE)/4),0)</f>
        <v>0</v>
      </c>
      <c r="CI237" s="226">
        <f>IFERROR(IF(RIGHT(VLOOKUP($A237,csapatok!$A:$GR,CI$271,FALSE),5)="Csere",VLOOKUP(LEFT(VLOOKUP($A237,csapatok!$A:$GR,CI$271,FALSE),LEN(VLOOKUP($A237,csapatok!$A:$GR,CI$271,FALSE))-6),'csapat-ranglista'!$A:$CC,CI$272,FALSE)/8,VLOOKUP(VLOOKUP($A237,csapatok!$A:$GR,CI$271,FALSE),'csapat-ranglista'!$A:$CC,CI$272,FALSE)/4),0)</f>
        <v>0</v>
      </c>
      <c r="CJ237" s="227">
        <f>versenyek!$IQ$11*IFERROR(VLOOKUP(VLOOKUP($A237,versenyek!IP:IR,3,FALSE),szabalyok!$A$16:$B$23,2,FALSE)/4,0)</f>
        <v>0</v>
      </c>
      <c r="CK237" s="227">
        <f>versenyek!$IT$11*IFERROR(VLOOKUP(VLOOKUP($A237,versenyek!IS:IU,3,FALSE),szabalyok!$A$16:$B$23,2,FALSE)/4,0)</f>
        <v>0</v>
      </c>
      <c r="CL237" s="226"/>
      <c r="CM237" s="250">
        <f t="shared" si="9"/>
        <v>0</v>
      </c>
    </row>
    <row r="238" spans="1:91">
      <c r="A238" s="32" t="s">
        <v>118</v>
      </c>
      <c r="B238" s="2">
        <v>18856</v>
      </c>
      <c r="C238" s="133" t="str">
        <f>IF(B238=0,"",IF(B238&lt;$C$1,"felnőtt","ifi"))</f>
        <v>felnőtt</v>
      </c>
      <c r="D238" s="32" t="s">
        <v>101</v>
      </c>
      <c r="E238" s="47">
        <v>17.5</v>
      </c>
      <c r="F238" s="32">
        <v>0</v>
      </c>
      <c r="G238" s="32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0.7198646565999407</v>
      </c>
      <c r="M238" s="32">
        <v>0</v>
      </c>
      <c r="N238" s="32">
        <v>0</v>
      </c>
      <c r="O238" s="32">
        <v>3.3870051775869654</v>
      </c>
      <c r="P238" s="32">
        <v>0</v>
      </c>
      <c r="Q238" s="32">
        <v>0</v>
      </c>
      <c r="R238" s="32">
        <v>0</v>
      </c>
      <c r="S238" s="32">
        <v>1.7352299073373336</v>
      </c>
      <c r="T238" s="32">
        <v>0</v>
      </c>
      <c r="U238" s="32">
        <v>0</v>
      </c>
      <c r="V238" s="32">
        <v>0</v>
      </c>
      <c r="W238" s="32">
        <v>0</v>
      </c>
      <c r="X238" s="32">
        <f>IFERROR(IF(RIGHT(VLOOKUP($A238,csapatok!$A:$BL,X$271,FALSE),5)="Csere",VLOOKUP(LEFT(VLOOKUP($A238,csapatok!$A:$BL,X$271,FALSE),LEN(VLOOKUP($A238,csapatok!$A:$BL,X$271,FALSE))-6),'csapat-ranglista'!$A:$CC,X$272,FALSE)/8,VLOOKUP(VLOOKUP($A238,csapatok!$A:$BL,X$271,FALSE),'csapat-ranglista'!$A:$CC,X$272,FALSE)/4),0)</f>
        <v>0</v>
      </c>
      <c r="Y238" s="32">
        <f>IFERROR(IF(RIGHT(VLOOKUP($A238,csapatok!$A:$BL,Y$271,FALSE),5)="Csere",VLOOKUP(LEFT(VLOOKUP($A238,csapatok!$A:$BL,Y$271,FALSE),LEN(VLOOKUP($A238,csapatok!$A:$BL,Y$271,FALSE))-6),'csapat-ranglista'!$A:$CC,Y$272,FALSE)/8,VLOOKUP(VLOOKUP($A238,csapatok!$A:$BL,Y$271,FALSE),'csapat-ranglista'!$A:$CC,Y$272,FALSE)/4),0)</f>
        <v>0</v>
      </c>
      <c r="Z238" s="32">
        <f>IFERROR(IF(RIGHT(VLOOKUP($A238,csapatok!$A:$BL,Z$271,FALSE),5)="Csere",VLOOKUP(LEFT(VLOOKUP($A238,csapatok!$A:$BL,Z$271,FALSE),LEN(VLOOKUP($A238,csapatok!$A:$BL,Z$271,FALSE))-6),'csapat-ranglista'!$A:$CC,Z$272,FALSE)/8,VLOOKUP(VLOOKUP($A238,csapatok!$A:$BL,Z$271,FALSE),'csapat-ranglista'!$A:$CC,Z$272,FALSE)/4),0)</f>
        <v>0</v>
      </c>
      <c r="AA238" s="32">
        <f>IFERROR(IF(RIGHT(VLOOKUP($A238,csapatok!$A:$BL,AA$271,FALSE),5)="Csere",VLOOKUP(LEFT(VLOOKUP($A238,csapatok!$A:$BL,AA$271,FALSE),LEN(VLOOKUP($A238,csapatok!$A:$BL,AA$271,FALSE))-6),'csapat-ranglista'!$A:$CC,AA$272,FALSE)/8,VLOOKUP(VLOOKUP($A238,csapatok!$A:$BL,AA$271,FALSE),'csapat-ranglista'!$A:$CC,AA$272,FALSE)/4),0)</f>
        <v>0</v>
      </c>
      <c r="AB238" s="226">
        <f>IFERROR(IF(RIGHT(VLOOKUP($A238,csapatok!$A:$BL,AB$271,FALSE),5)="Csere",VLOOKUP(LEFT(VLOOKUP($A238,csapatok!$A:$BL,AB$271,FALSE),LEN(VLOOKUP($A238,csapatok!$A:$BL,AB$271,FALSE))-6),'csapat-ranglista'!$A:$CC,AB$272,FALSE)/8,VLOOKUP(VLOOKUP($A238,csapatok!$A:$BL,AB$271,FALSE),'csapat-ranglista'!$A:$CC,AB$272,FALSE)/4),0)</f>
        <v>3.3913957905576937</v>
      </c>
      <c r="AC238" s="226">
        <f>IFERROR(IF(RIGHT(VLOOKUP($A238,csapatok!$A:$BL,AC$271,FALSE),5)="Csere",VLOOKUP(LEFT(VLOOKUP($A238,csapatok!$A:$BL,AC$271,FALSE),LEN(VLOOKUP($A238,csapatok!$A:$BL,AC$271,FALSE))-6),'csapat-ranglista'!$A:$CC,AC$272,FALSE)/8,VLOOKUP(VLOOKUP($A238,csapatok!$A:$BL,AC$271,FALSE),'csapat-ranglista'!$A:$CC,AC$272,FALSE)/4),0)</f>
        <v>0</v>
      </c>
      <c r="AD238" s="226">
        <f>IFERROR(IF(RIGHT(VLOOKUP($A238,csapatok!$A:$BL,AD$271,FALSE),5)="Csere",VLOOKUP(LEFT(VLOOKUP($A238,csapatok!$A:$BL,AD$271,FALSE),LEN(VLOOKUP($A238,csapatok!$A:$BL,AD$271,FALSE))-6),'csapat-ranglista'!$A:$CC,AD$272,FALSE)/8,VLOOKUP(VLOOKUP($A238,csapatok!$A:$BL,AD$271,FALSE),'csapat-ranglista'!$A:$CC,AD$272,FALSE)/4),0)</f>
        <v>0</v>
      </c>
      <c r="AE238" s="226">
        <f>IFERROR(IF(RIGHT(VLOOKUP($A238,csapatok!$A:$BL,AE$271,FALSE),5)="Csere",VLOOKUP(LEFT(VLOOKUP($A238,csapatok!$A:$BL,AE$271,FALSE),LEN(VLOOKUP($A238,csapatok!$A:$BL,AE$271,FALSE))-6),'csapat-ranglista'!$A:$CC,AE$272,FALSE)/8,VLOOKUP(VLOOKUP($A238,csapatok!$A:$BL,AE$271,FALSE),'csapat-ranglista'!$A:$CC,AE$272,FALSE)/4),0)</f>
        <v>0</v>
      </c>
      <c r="AF238" s="226">
        <f>IFERROR(IF(RIGHT(VLOOKUP($A238,csapatok!$A:$BL,AF$271,FALSE),5)="Csere",VLOOKUP(LEFT(VLOOKUP($A238,csapatok!$A:$BL,AF$271,FALSE),LEN(VLOOKUP($A238,csapatok!$A:$BL,AF$271,FALSE))-6),'csapat-ranglista'!$A:$CC,AF$272,FALSE)/8,VLOOKUP(VLOOKUP($A238,csapatok!$A:$BL,AF$271,FALSE),'csapat-ranglista'!$A:$CC,AF$272,FALSE)/4),0)</f>
        <v>0</v>
      </c>
      <c r="AG238" s="226">
        <f>IFERROR(IF(RIGHT(VLOOKUP($A238,csapatok!$A:$BL,AG$271,FALSE),5)="Csere",VLOOKUP(LEFT(VLOOKUP($A238,csapatok!$A:$BL,AG$271,FALSE),LEN(VLOOKUP($A238,csapatok!$A:$BL,AG$271,FALSE))-6),'csapat-ranglista'!$A:$CC,AG$272,FALSE)/8,VLOOKUP(VLOOKUP($A238,csapatok!$A:$BL,AG$271,FALSE),'csapat-ranglista'!$A:$CC,AG$272,FALSE)/4),0)</f>
        <v>0</v>
      </c>
      <c r="AH238" s="226">
        <f>IFERROR(IF(RIGHT(VLOOKUP($A238,csapatok!$A:$BL,AH$271,FALSE),5)="Csere",VLOOKUP(LEFT(VLOOKUP($A238,csapatok!$A:$BL,AH$271,FALSE),LEN(VLOOKUP($A238,csapatok!$A:$BL,AH$271,FALSE))-6),'csapat-ranglista'!$A:$CC,AH$272,FALSE)/8,VLOOKUP(VLOOKUP($A238,csapatok!$A:$BL,AH$271,FALSE),'csapat-ranglista'!$A:$CC,AH$272,FALSE)/4),0)</f>
        <v>0</v>
      </c>
      <c r="AI238" s="226">
        <f>IFERROR(IF(RIGHT(VLOOKUP($A238,csapatok!$A:$BL,AI$271,FALSE),5)="Csere",VLOOKUP(LEFT(VLOOKUP($A238,csapatok!$A:$BL,AI$271,FALSE),LEN(VLOOKUP($A238,csapatok!$A:$BL,AI$271,FALSE))-6),'csapat-ranglista'!$A:$CC,AI$272,FALSE)/8,VLOOKUP(VLOOKUP($A238,csapatok!$A:$BL,AI$271,FALSE),'csapat-ranglista'!$A:$CC,AI$272,FALSE)/4),0)</f>
        <v>0</v>
      </c>
      <c r="AJ238" s="226">
        <f>IFERROR(IF(RIGHT(VLOOKUP($A238,csapatok!$A:$BL,AJ$271,FALSE),5)="Csere",VLOOKUP(LEFT(VLOOKUP($A238,csapatok!$A:$BL,AJ$271,FALSE),LEN(VLOOKUP($A238,csapatok!$A:$BL,AJ$271,FALSE))-6),'csapat-ranglista'!$A:$CC,AJ$272,FALSE)/8,VLOOKUP(VLOOKUP($A238,csapatok!$A:$BL,AJ$271,FALSE),'csapat-ranglista'!$A:$CC,AJ$272,FALSE)/2),0)</f>
        <v>0</v>
      </c>
      <c r="AK238" s="226">
        <f>IFERROR(IF(RIGHT(VLOOKUP($A238,csapatok!$A:$CN,AK$271,FALSE),5)="Csere",VLOOKUP(LEFT(VLOOKUP($A238,csapatok!$A:$CN,AK$271,FALSE),LEN(VLOOKUP($A238,csapatok!$A:$CN,AK$271,FALSE))-6),'csapat-ranglista'!$A:$CC,AK$272,FALSE)/8,VLOOKUP(VLOOKUP($A238,csapatok!$A:$CN,AK$271,FALSE),'csapat-ranglista'!$A:$CC,AK$272,FALSE)/4),0)</f>
        <v>0</v>
      </c>
      <c r="AL238" s="226">
        <f>IFERROR(IF(RIGHT(VLOOKUP($A238,csapatok!$A:$CN,AL$271,FALSE),5)="Csere",VLOOKUP(LEFT(VLOOKUP($A238,csapatok!$A:$CN,AL$271,FALSE),LEN(VLOOKUP($A238,csapatok!$A:$CN,AL$271,FALSE))-6),'csapat-ranglista'!$A:$CC,AL$272,FALSE)/8,VLOOKUP(VLOOKUP($A238,csapatok!$A:$CN,AL$271,FALSE),'csapat-ranglista'!$A:$CC,AL$272,FALSE)/4),0)</f>
        <v>0</v>
      </c>
      <c r="AM238" s="226">
        <f>IFERROR(IF(RIGHT(VLOOKUP($A238,csapatok!$A:$CN,AM$271,FALSE),5)="Csere",VLOOKUP(LEFT(VLOOKUP($A238,csapatok!$A:$CN,AM$271,FALSE),LEN(VLOOKUP($A238,csapatok!$A:$CN,AM$271,FALSE))-6),'csapat-ranglista'!$A:$CC,AM$272,FALSE)/8,VLOOKUP(VLOOKUP($A238,csapatok!$A:$CN,AM$271,FALSE),'csapat-ranglista'!$A:$CC,AM$272,FALSE)/4),0)</f>
        <v>0</v>
      </c>
      <c r="AN238" s="226">
        <f>IFERROR(IF(RIGHT(VLOOKUP($A238,csapatok!$A:$CN,AN$271,FALSE),5)="Csere",VLOOKUP(LEFT(VLOOKUP($A238,csapatok!$A:$CN,AN$271,FALSE),LEN(VLOOKUP($A238,csapatok!$A:$CN,AN$271,FALSE))-6),'csapat-ranglista'!$A:$CC,AN$272,FALSE)/8,VLOOKUP(VLOOKUP($A238,csapatok!$A:$CN,AN$271,FALSE),'csapat-ranglista'!$A:$CC,AN$272,FALSE)/4),0)</f>
        <v>0</v>
      </c>
      <c r="AO238" s="226">
        <f>IFERROR(IF(RIGHT(VLOOKUP($A238,csapatok!$A:$CN,AO$271,FALSE),5)="Csere",VLOOKUP(LEFT(VLOOKUP($A238,csapatok!$A:$CN,AO$271,FALSE),LEN(VLOOKUP($A238,csapatok!$A:$CN,AO$271,FALSE))-6),'csapat-ranglista'!$A:$CC,AO$272,FALSE)/8,VLOOKUP(VLOOKUP($A238,csapatok!$A:$CN,AO$271,FALSE),'csapat-ranglista'!$A:$CC,AO$272,FALSE)/4),0)</f>
        <v>0</v>
      </c>
      <c r="AP238" s="226">
        <f>IFERROR(IF(RIGHT(VLOOKUP($A238,csapatok!$A:$CN,AP$271,FALSE),5)="Csere",VLOOKUP(LEFT(VLOOKUP($A238,csapatok!$A:$CN,AP$271,FALSE),LEN(VLOOKUP($A238,csapatok!$A:$CN,AP$271,FALSE))-6),'csapat-ranglista'!$A:$CC,AP$272,FALSE)/8,VLOOKUP(VLOOKUP($A238,csapatok!$A:$CN,AP$271,FALSE),'csapat-ranglista'!$A:$CC,AP$272,FALSE)/4),0)</f>
        <v>7.7134900428274324</v>
      </c>
      <c r="AQ238" s="226">
        <f>IFERROR(IF(RIGHT(VLOOKUP($A238,csapatok!$A:$CN,AQ$271,FALSE),5)="Csere",VLOOKUP(LEFT(VLOOKUP($A238,csapatok!$A:$CN,AQ$271,FALSE),LEN(VLOOKUP($A238,csapatok!$A:$CN,AQ$271,FALSE))-6),'csapat-ranglista'!$A:$CC,AQ$272,FALSE)/8,VLOOKUP(VLOOKUP($A238,csapatok!$A:$CN,AQ$271,FALSE),'csapat-ranglista'!$A:$CC,AQ$272,FALSE)/4),0)</f>
        <v>0</v>
      </c>
      <c r="AR238" s="226">
        <f>IFERROR(IF(RIGHT(VLOOKUP($A238,csapatok!$A:$CN,AR$271,FALSE),5)="Csere",VLOOKUP(LEFT(VLOOKUP($A238,csapatok!$A:$CN,AR$271,FALSE),LEN(VLOOKUP($A238,csapatok!$A:$CN,AR$271,FALSE))-6),'csapat-ranglista'!$A:$CC,AR$272,FALSE)/8,VLOOKUP(VLOOKUP($A238,csapatok!$A:$CN,AR$271,FALSE),'csapat-ranglista'!$A:$CC,AR$272,FALSE)/4),0)</f>
        <v>0</v>
      </c>
      <c r="AS238" s="226">
        <f>IFERROR(IF(RIGHT(VLOOKUP($A238,csapatok!$A:$CN,AS$271,FALSE),5)="Csere",VLOOKUP(LEFT(VLOOKUP($A238,csapatok!$A:$CN,AS$271,FALSE),LEN(VLOOKUP($A238,csapatok!$A:$CN,AS$271,FALSE))-6),'csapat-ranglista'!$A:$CC,AS$272,FALSE)/8,VLOOKUP(VLOOKUP($A238,csapatok!$A:$CN,AS$271,FALSE),'csapat-ranglista'!$A:$CC,AS$272,FALSE)/4),0)</f>
        <v>0</v>
      </c>
      <c r="AT238" s="226">
        <f>IFERROR(IF(RIGHT(VLOOKUP($A238,csapatok!$A:$CN,AT$271,FALSE),5)="Csere",VLOOKUP(LEFT(VLOOKUP($A238,csapatok!$A:$CN,AT$271,FALSE),LEN(VLOOKUP($A238,csapatok!$A:$CN,AT$271,FALSE))-6),'csapat-ranglista'!$A:$CC,AT$272,FALSE)/8,VLOOKUP(VLOOKUP($A238,csapatok!$A:$CN,AT$271,FALSE),'csapat-ranglista'!$A:$CC,AT$272,FALSE)/4),0)</f>
        <v>4.2737028507337858</v>
      </c>
      <c r="AU238" s="226">
        <f>IFERROR(IF(RIGHT(VLOOKUP($A238,csapatok!$A:$CN,AU$271,FALSE),5)="Csere",VLOOKUP(LEFT(VLOOKUP($A238,csapatok!$A:$CN,AU$271,FALSE),LEN(VLOOKUP($A238,csapatok!$A:$CN,AU$271,FALSE))-6),'csapat-ranglista'!$A:$CC,AU$272,FALSE)/8,VLOOKUP(VLOOKUP($A238,csapatok!$A:$CN,AU$271,FALSE),'csapat-ranglista'!$A:$CC,AU$272,FALSE)/4),0)</f>
        <v>0</v>
      </c>
      <c r="AV238" s="226">
        <f>IFERROR(IF(RIGHT(VLOOKUP($A238,csapatok!$A:$CN,AV$271,FALSE),5)="Csere",VLOOKUP(LEFT(VLOOKUP($A238,csapatok!$A:$CN,AV$271,FALSE),LEN(VLOOKUP($A238,csapatok!$A:$CN,AV$271,FALSE))-6),'csapat-ranglista'!$A:$CC,AV$272,FALSE)/8,VLOOKUP(VLOOKUP($A238,csapatok!$A:$CN,AV$271,FALSE),'csapat-ranglista'!$A:$CC,AV$272,FALSE)/4),0)</f>
        <v>0</v>
      </c>
      <c r="AW238" s="226">
        <f>IFERROR(IF(RIGHT(VLOOKUP($A238,csapatok!$A:$CN,AW$271,FALSE),5)="Csere",VLOOKUP(LEFT(VLOOKUP($A238,csapatok!$A:$CN,AW$271,FALSE),LEN(VLOOKUP($A238,csapatok!$A:$CN,AW$271,FALSE))-6),'csapat-ranglista'!$A:$CC,AW$272,FALSE)/8,VLOOKUP(VLOOKUP($A238,csapatok!$A:$CN,AW$271,FALSE),'csapat-ranglista'!$A:$CC,AW$272,FALSE)/4),0)</f>
        <v>0</v>
      </c>
      <c r="AX238" s="226">
        <f>IFERROR(IF(RIGHT(VLOOKUP($A238,csapatok!$A:$CN,AX$271,FALSE),5)="Csere",VLOOKUP(LEFT(VLOOKUP($A238,csapatok!$A:$CN,AX$271,FALSE),LEN(VLOOKUP($A238,csapatok!$A:$CN,AX$271,FALSE))-6),'csapat-ranglista'!$A:$CC,AX$272,FALSE)/8,VLOOKUP(VLOOKUP($A238,csapatok!$A:$CN,AX$271,FALSE),'csapat-ranglista'!$A:$CC,AX$272,FALSE)/4),0)</f>
        <v>0</v>
      </c>
      <c r="AY238" s="226">
        <f>IFERROR(IF(RIGHT(VLOOKUP($A238,csapatok!$A:$GR,AY$271,FALSE),5)="Csere",VLOOKUP(LEFT(VLOOKUP($A238,csapatok!$A:$GR,AY$271,FALSE),LEN(VLOOKUP($A238,csapatok!$A:$GR,AY$271,FALSE))-6),'csapat-ranglista'!$A:$CC,AY$272,FALSE)/8,VLOOKUP(VLOOKUP($A238,csapatok!$A:$GR,AY$271,FALSE),'csapat-ranglista'!$A:$CC,AY$272,FALSE)/4),0)</f>
        <v>0</v>
      </c>
      <c r="AZ238" s="226">
        <f>IFERROR(IF(RIGHT(VLOOKUP($A238,csapatok!$A:$GR,AZ$271,FALSE),5)="Csere",VLOOKUP(LEFT(VLOOKUP($A238,csapatok!$A:$GR,AZ$271,FALSE),LEN(VLOOKUP($A238,csapatok!$A:$GR,AZ$271,FALSE))-6),'csapat-ranglista'!$A:$CC,AZ$272,FALSE)/8,VLOOKUP(VLOOKUP($A238,csapatok!$A:$GR,AZ$271,FALSE),'csapat-ranglista'!$A:$CC,AZ$272,FALSE)/4),0)</f>
        <v>0</v>
      </c>
      <c r="BA238" s="226">
        <f>IFERROR(IF(RIGHT(VLOOKUP($A238,csapatok!$A:$GR,BA$271,FALSE),5)="Csere",VLOOKUP(LEFT(VLOOKUP($A238,csapatok!$A:$GR,BA$271,FALSE),LEN(VLOOKUP($A238,csapatok!$A:$GR,BA$271,FALSE))-6),'csapat-ranglista'!$A:$CC,BA$272,FALSE)/8,VLOOKUP(VLOOKUP($A238,csapatok!$A:$GR,BA$271,FALSE),'csapat-ranglista'!$A:$CC,BA$272,FALSE)/4),0)</f>
        <v>0</v>
      </c>
      <c r="BB238" s="226">
        <f>IFERROR(IF(RIGHT(VLOOKUP($A238,csapatok!$A:$GR,BB$271,FALSE),5)="Csere",VLOOKUP(LEFT(VLOOKUP($A238,csapatok!$A:$GR,BB$271,FALSE),LEN(VLOOKUP($A238,csapatok!$A:$GR,BB$271,FALSE))-6),'csapat-ranglista'!$A:$CC,BB$272,FALSE)/8,VLOOKUP(VLOOKUP($A238,csapatok!$A:$GR,BB$271,FALSE),'csapat-ranglista'!$A:$CC,BB$272,FALSE)/4),0)</f>
        <v>0</v>
      </c>
      <c r="BC238" s="227">
        <f>versenyek!$ES$11*IFERROR(VLOOKUP(VLOOKUP($A238,versenyek!ER:ET,3,FALSE),szabalyok!$A$16:$B$23,2,FALSE)/4,0)</f>
        <v>0</v>
      </c>
      <c r="BD238" s="227">
        <f>versenyek!$EV$11*IFERROR(VLOOKUP(VLOOKUP($A238,versenyek!EU:EW,3,FALSE),szabalyok!$A$16:$B$23,2,FALSE)/4,0)</f>
        <v>0</v>
      </c>
      <c r="BE238" s="226">
        <f>IFERROR(IF(RIGHT(VLOOKUP($A238,csapatok!$A:$GR,BE$271,FALSE),5)="Csere",VLOOKUP(LEFT(VLOOKUP($A238,csapatok!$A:$GR,BE$271,FALSE),LEN(VLOOKUP($A238,csapatok!$A:$GR,BE$271,FALSE))-6),'csapat-ranglista'!$A:$CC,BE$272,FALSE)/8,VLOOKUP(VLOOKUP($A238,csapatok!$A:$GR,BE$271,FALSE),'csapat-ranglista'!$A:$CC,BE$272,FALSE)/4),0)</f>
        <v>0</v>
      </c>
      <c r="BF238" s="226">
        <f>IFERROR(IF(RIGHT(VLOOKUP($A238,csapatok!$A:$GR,BF$271,FALSE),5)="Csere",VLOOKUP(LEFT(VLOOKUP($A238,csapatok!$A:$GR,BF$271,FALSE),LEN(VLOOKUP($A238,csapatok!$A:$GR,BF$271,FALSE))-6),'csapat-ranglista'!$A:$CC,BF$272,FALSE)/8,VLOOKUP(VLOOKUP($A238,csapatok!$A:$GR,BF$271,FALSE),'csapat-ranglista'!$A:$CC,BF$272,FALSE)/4),0)</f>
        <v>0</v>
      </c>
      <c r="BG238" s="226">
        <f>IFERROR(IF(RIGHT(VLOOKUP($A238,csapatok!$A:$GR,BG$271,FALSE),5)="Csere",VLOOKUP(LEFT(VLOOKUP($A238,csapatok!$A:$GR,BG$271,FALSE),LEN(VLOOKUP($A238,csapatok!$A:$GR,BG$271,FALSE))-6),'csapat-ranglista'!$A:$CC,BG$272,FALSE)/8,VLOOKUP(VLOOKUP($A238,csapatok!$A:$GR,BG$271,FALSE),'csapat-ranglista'!$A:$CC,BG$272,FALSE)/4),0)</f>
        <v>0</v>
      </c>
      <c r="BH238" s="226">
        <f>IFERROR(IF(RIGHT(VLOOKUP($A238,csapatok!$A:$GR,BH$271,FALSE),5)="Csere",VLOOKUP(LEFT(VLOOKUP($A238,csapatok!$A:$GR,BH$271,FALSE),LEN(VLOOKUP($A238,csapatok!$A:$GR,BH$271,FALSE))-6),'csapat-ranglista'!$A:$CC,BH$272,FALSE)/8,VLOOKUP(VLOOKUP($A238,csapatok!$A:$GR,BH$271,FALSE),'csapat-ranglista'!$A:$CC,BH$272,FALSE)/4),0)</f>
        <v>0</v>
      </c>
      <c r="BI238" s="226">
        <f>IFERROR(IF(RIGHT(VLOOKUP($A238,csapatok!$A:$GR,BI$271,FALSE),5)="Csere",VLOOKUP(LEFT(VLOOKUP($A238,csapatok!$A:$GR,BI$271,FALSE),LEN(VLOOKUP($A238,csapatok!$A:$GR,BI$271,FALSE))-6),'csapat-ranglista'!$A:$CC,BI$272,FALSE)/8,VLOOKUP(VLOOKUP($A238,csapatok!$A:$GR,BI$271,FALSE),'csapat-ranglista'!$A:$CC,BI$272,FALSE)/4),0)</f>
        <v>0</v>
      </c>
      <c r="BJ238" s="226">
        <f>IFERROR(IF(RIGHT(VLOOKUP($A238,csapatok!$A:$GR,BJ$271,FALSE),5)="Csere",VLOOKUP(LEFT(VLOOKUP($A238,csapatok!$A:$GR,BJ$271,FALSE),LEN(VLOOKUP($A238,csapatok!$A:$GR,BJ$271,FALSE))-6),'csapat-ranglista'!$A:$CC,BJ$272,FALSE)/8,VLOOKUP(VLOOKUP($A238,csapatok!$A:$GR,BJ$271,FALSE),'csapat-ranglista'!$A:$CC,BJ$272,FALSE)/4),0)</f>
        <v>0</v>
      </c>
      <c r="BK238" s="226">
        <f>IFERROR(IF(RIGHT(VLOOKUP($A238,csapatok!$A:$GR,BK$271,FALSE),5)="Csere",VLOOKUP(LEFT(VLOOKUP($A238,csapatok!$A:$GR,BK$271,FALSE),LEN(VLOOKUP($A238,csapatok!$A:$GR,BK$271,FALSE))-6),'csapat-ranglista'!$A:$CC,BK$272,FALSE)/8,VLOOKUP(VLOOKUP($A238,csapatok!$A:$GR,BK$271,FALSE),'csapat-ranglista'!$A:$CC,BK$272,FALSE)/4),0)</f>
        <v>0</v>
      </c>
      <c r="BL238" s="226">
        <f>IFERROR(IF(RIGHT(VLOOKUP($A238,csapatok!$A:$GR,BL$271,FALSE),5)="Csere",VLOOKUP(LEFT(VLOOKUP($A238,csapatok!$A:$GR,BL$271,FALSE),LEN(VLOOKUP($A238,csapatok!$A:$GR,BL$271,FALSE))-6),'csapat-ranglista'!$A:$CC,BL$272,FALSE)/8,VLOOKUP(VLOOKUP($A238,csapatok!$A:$GR,BL$271,FALSE),'csapat-ranglista'!$A:$CC,BL$272,FALSE)/4),0)</f>
        <v>0</v>
      </c>
      <c r="BM238" s="226">
        <f>IFERROR(IF(RIGHT(VLOOKUP($A238,csapatok!$A:$GR,BM$271,FALSE),5)="Csere",VLOOKUP(LEFT(VLOOKUP($A238,csapatok!$A:$GR,BM$271,FALSE),LEN(VLOOKUP($A238,csapatok!$A:$GR,BM$271,FALSE))-6),'csapat-ranglista'!$A:$CC,BM$272,FALSE)/8,VLOOKUP(VLOOKUP($A238,csapatok!$A:$GR,BM$271,FALSE),'csapat-ranglista'!$A:$CC,BM$272,FALSE)/4),0)</f>
        <v>0</v>
      </c>
      <c r="BN238" s="226">
        <f>IFERROR(IF(RIGHT(VLOOKUP($A238,csapatok!$A:$GR,BN$271,FALSE),5)="Csere",VLOOKUP(LEFT(VLOOKUP($A238,csapatok!$A:$GR,BN$271,FALSE),LEN(VLOOKUP($A238,csapatok!$A:$GR,BN$271,FALSE))-6),'csapat-ranglista'!$A:$CC,BN$272,FALSE)/8,VLOOKUP(VLOOKUP($A238,csapatok!$A:$GR,BN$271,FALSE),'csapat-ranglista'!$A:$CC,BN$272,FALSE)/4),0)</f>
        <v>0</v>
      </c>
      <c r="BO238" s="226">
        <f>IFERROR(IF(RIGHT(VLOOKUP($A238,csapatok!$A:$GR,BO$271,FALSE),5)="Csere",VLOOKUP(LEFT(VLOOKUP($A238,csapatok!$A:$GR,BO$271,FALSE),LEN(VLOOKUP($A238,csapatok!$A:$GR,BO$271,FALSE))-6),'csapat-ranglista'!$A:$CC,BO$272,FALSE)/8,VLOOKUP(VLOOKUP($A238,csapatok!$A:$GR,BO$271,FALSE),'csapat-ranglista'!$A:$CC,BO$272,FALSE)/4),0)</f>
        <v>0</v>
      </c>
      <c r="BP238" s="226">
        <f>IFERROR(IF(RIGHT(VLOOKUP($A238,csapatok!$A:$GR,BP$271,FALSE),5)="Csere",VLOOKUP(LEFT(VLOOKUP($A238,csapatok!$A:$GR,BP$271,FALSE),LEN(VLOOKUP($A238,csapatok!$A:$GR,BP$271,FALSE))-6),'csapat-ranglista'!$A:$CC,BP$272,FALSE)/8,VLOOKUP(VLOOKUP($A238,csapatok!$A:$GR,BP$271,FALSE),'csapat-ranglista'!$A:$CC,BP$272,FALSE)/4),0)</f>
        <v>0</v>
      </c>
      <c r="BQ238" s="226">
        <f>IFERROR(IF(RIGHT(VLOOKUP($A238,csapatok!$A:$GR,BQ$271,FALSE),5)="Csere",VLOOKUP(LEFT(VLOOKUP($A238,csapatok!$A:$GR,BQ$271,FALSE),LEN(VLOOKUP($A238,csapatok!$A:$GR,BQ$271,FALSE))-6),'csapat-ranglista'!$A:$CC,BQ$272,FALSE)/8,VLOOKUP(VLOOKUP($A238,csapatok!$A:$GR,BQ$271,FALSE),'csapat-ranglista'!$A:$CC,BQ$272,FALSE)/4),0)</f>
        <v>0</v>
      </c>
      <c r="BR238" s="226">
        <f>IFERROR(IF(RIGHT(VLOOKUP($A238,csapatok!$A:$GR,BR$271,FALSE),5)="Csere",VLOOKUP(LEFT(VLOOKUP($A238,csapatok!$A:$GR,BR$271,FALSE),LEN(VLOOKUP($A238,csapatok!$A:$GR,BR$271,FALSE))-6),'csapat-ranglista'!$A:$CC,BR$272,FALSE)/8,VLOOKUP(VLOOKUP($A238,csapatok!$A:$GR,BR$271,FALSE),'csapat-ranglista'!$A:$CC,BR$272,FALSE)/4),0)</f>
        <v>0</v>
      </c>
      <c r="BS238" s="226">
        <f>IFERROR(IF(RIGHT(VLOOKUP($A238,csapatok!$A:$GR,BS$271,FALSE),5)="Csere",VLOOKUP(LEFT(VLOOKUP($A238,csapatok!$A:$GR,BS$271,FALSE),LEN(VLOOKUP($A238,csapatok!$A:$GR,BS$271,FALSE))-6),'csapat-ranglista'!$A:$CC,BS$272,FALSE)/8,VLOOKUP(VLOOKUP($A238,csapatok!$A:$GR,BS$271,FALSE),'csapat-ranglista'!$A:$CC,BS$272,FALSE)/4),0)</f>
        <v>0</v>
      </c>
      <c r="BT238" s="226">
        <f>IFERROR(IF(RIGHT(VLOOKUP($A238,csapatok!$A:$GR,BT$271,FALSE),5)="Csere",VLOOKUP(LEFT(VLOOKUP($A238,csapatok!$A:$GR,BT$271,FALSE),LEN(VLOOKUP($A238,csapatok!$A:$GR,BT$271,FALSE))-6),'csapat-ranglista'!$A:$CC,BT$272,FALSE)/8,VLOOKUP(VLOOKUP($A238,csapatok!$A:$GR,BT$271,FALSE),'csapat-ranglista'!$A:$CC,BT$272,FALSE)/4),0)</f>
        <v>0</v>
      </c>
      <c r="BU238" s="226">
        <f>IFERROR(IF(RIGHT(VLOOKUP($A238,csapatok!$A:$GR,BU$271,FALSE),5)="Csere",VLOOKUP(LEFT(VLOOKUP($A238,csapatok!$A:$GR,BU$271,FALSE),LEN(VLOOKUP($A238,csapatok!$A:$GR,BU$271,FALSE))-6),'csapat-ranglista'!$A:$CC,BU$272,FALSE)/8,VLOOKUP(VLOOKUP($A238,csapatok!$A:$GR,BU$271,FALSE),'csapat-ranglista'!$A:$CC,BU$272,FALSE)/4),0)</f>
        <v>0</v>
      </c>
      <c r="BV238" s="226">
        <f>IFERROR(IF(RIGHT(VLOOKUP($A238,csapatok!$A:$GR,BV$271,FALSE),5)="Csere",VLOOKUP(LEFT(VLOOKUP($A238,csapatok!$A:$GR,BV$271,FALSE),LEN(VLOOKUP($A238,csapatok!$A:$GR,BV$271,FALSE))-6),'csapat-ranglista'!$A:$CC,BV$272,FALSE)/8,VLOOKUP(VLOOKUP($A238,csapatok!$A:$GR,BV$271,FALSE),'csapat-ranglista'!$A:$CC,BV$272,FALSE)/4),0)</f>
        <v>0</v>
      </c>
      <c r="BW238" s="226">
        <f>IFERROR(IF(RIGHT(VLOOKUP($A238,csapatok!$A:$GR,BW$271,FALSE),5)="Csere",VLOOKUP(LEFT(VLOOKUP($A238,csapatok!$A:$GR,BW$271,FALSE),LEN(VLOOKUP($A238,csapatok!$A:$GR,BW$271,FALSE))-6),'csapat-ranglista'!$A:$CC,BW$272,FALSE)/8,VLOOKUP(VLOOKUP($A238,csapatok!$A:$GR,BW$271,FALSE),'csapat-ranglista'!$A:$CC,BW$272,FALSE)/4),0)</f>
        <v>0</v>
      </c>
      <c r="BX238" s="226">
        <f>IFERROR(IF(RIGHT(VLOOKUP($A238,csapatok!$A:$GR,BX$271,FALSE),5)="Csere",VLOOKUP(LEFT(VLOOKUP($A238,csapatok!$A:$GR,BX$271,FALSE),LEN(VLOOKUP($A238,csapatok!$A:$GR,BX$271,FALSE))-6),'csapat-ranglista'!$A:$CC,BX$272,FALSE)/8,VLOOKUP(VLOOKUP($A238,csapatok!$A:$GR,BX$271,FALSE),'csapat-ranglista'!$A:$CC,BX$272,FALSE)/4),0)</f>
        <v>0</v>
      </c>
      <c r="BY238" s="226">
        <f>IFERROR(IF(RIGHT(VLOOKUP($A238,csapatok!$A:$GR,BY$271,FALSE),5)="Csere",VLOOKUP(LEFT(VLOOKUP($A238,csapatok!$A:$GR,BY$271,FALSE),LEN(VLOOKUP($A238,csapatok!$A:$GR,BY$271,FALSE))-6),'csapat-ranglista'!$A:$CC,BY$272,FALSE)/8,VLOOKUP(VLOOKUP($A238,csapatok!$A:$GR,BY$271,FALSE),'csapat-ranglista'!$A:$CC,BY$272,FALSE)/4),0)</f>
        <v>0</v>
      </c>
      <c r="BZ238" s="226">
        <f>IFERROR(IF(RIGHT(VLOOKUP($A238,csapatok!$A:$GR,BZ$271,FALSE),5)="Csere",VLOOKUP(LEFT(VLOOKUP($A238,csapatok!$A:$GR,BZ$271,FALSE),LEN(VLOOKUP($A238,csapatok!$A:$GR,BZ$271,FALSE))-6),'csapat-ranglista'!$A:$CC,BZ$272,FALSE)/8,VLOOKUP(VLOOKUP($A238,csapatok!$A:$GR,BZ$271,FALSE),'csapat-ranglista'!$A:$CC,BZ$272,FALSE)/4),0)</f>
        <v>0</v>
      </c>
      <c r="CA238" s="226">
        <f>IFERROR(IF(RIGHT(VLOOKUP($A238,csapatok!$A:$GR,CA$271,FALSE),5)="Csere",VLOOKUP(LEFT(VLOOKUP($A238,csapatok!$A:$GR,CA$271,FALSE),LEN(VLOOKUP($A238,csapatok!$A:$GR,CA$271,FALSE))-6),'csapat-ranglista'!$A:$CC,CA$272,FALSE)/8,VLOOKUP(VLOOKUP($A238,csapatok!$A:$GR,CA$271,FALSE),'csapat-ranglista'!$A:$CC,CA$272,FALSE)/4),0)</f>
        <v>0</v>
      </c>
      <c r="CB238" s="226">
        <f>IFERROR(IF(RIGHT(VLOOKUP($A238,csapatok!$A:$GR,CB$271,FALSE),5)="Csere",VLOOKUP(LEFT(VLOOKUP($A238,csapatok!$A:$GR,CB$271,FALSE),LEN(VLOOKUP($A238,csapatok!$A:$GR,CB$271,FALSE))-6),'csapat-ranglista'!$A:$CC,CB$272,FALSE)/8,VLOOKUP(VLOOKUP($A238,csapatok!$A:$GR,CB$271,FALSE),'csapat-ranglista'!$A:$CC,CB$272,FALSE)/4),0)</f>
        <v>0</v>
      </c>
      <c r="CC238" s="226">
        <f>IFERROR(IF(RIGHT(VLOOKUP($A238,csapatok!$A:$GR,CC$271,FALSE),5)="Csere",VLOOKUP(LEFT(VLOOKUP($A238,csapatok!$A:$GR,CC$271,FALSE),LEN(VLOOKUP($A238,csapatok!$A:$GR,CC$271,FALSE))-6),'csapat-ranglista'!$A:$CC,CC$272,FALSE)/8,VLOOKUP(VLOOKUP($A238,csapatok!$A:$GR,CC$271,FALSE),'csapat-ranglista'!$A:$CC,CC$272,FALSE)/4),0)</f>
        <v>0</v>
      </c>
      <c r="CD238" s="226">
        <f>IFERROR(IF(RIGHT(VLOOKUP($A238,csapatok!$A:$GR,CD$271,FALSE),5)="Csere",VLOOKUP(LEFT(VLOOKUP($A238,csapatok!$A:$GR,CD$271,FALSE),LEN(VLOOKUP($A238,csapatok!$A:$GR,CD$271,FALSE))-6),'csapat-ranglista'!$A:$CC,CD$272,FALSE)/8,VLOOKUP(VLOOKUP($A238,csapatok!$A:$GR,CD$271,FALSE),'csapat-ranglista'!$A:$CC,CD$272,FALSE)/4),0)</f>
        <v>0</v>
      </c>
      <c r="CE238" s="226">
        <f>IFERROR(IF(RIGHT(VLOOKUP($A238,csapatok!$A:$GR,CE$271,FALSE),5)="Csere",VLOOKUP(LEFT(VLOOKUP($A238,csapatok!$A:$GR,CE$271,FALSE),LEN(VLOOKUP($A238,csapatok!$A:$GR,CE$271,FALSE))-6),'csapat-ranglista'!$A:$CC,CE$272,FALSE)/8,VLOOKUP(VLOOKUP($A238,csapatok!$A:$GR,CE$271,FALSE),'csapat-ranglista'!$A:$CC,CE$272,FALSE)/4),0)</f>
        <v>0</v>
      </c>
      <c r="CF238" s="226">
        <f>IFERROR(IF(RIGHT(VLOOKUP($A238,csapatok!$A:$GR,CF$271,FALSE),5)="Csere",VLOOKUP(LEFT(VLOOKUP($A238,csapatok!$A:$GR,CF$271,FALSE),LEN(VLOOKUP($A238,csapatok!$A:$GR,CF$271,FALSE))-6),'csapat-ranglista'!$A:$CC,CF$272,FALSE)/8,VLOOKUP(VLOOKUP($A238,csapatok!$A:$GR,CF$271,FALSE),'csapat-ranglista'!$A:$CC,CF$272,FALSE)/4),0)</f>
        <v>0</v>
      </c>
      <c r="CG238" s="226">
        <f>IFERROR(IF(RIGHT(VLOOKUP($A238,csapatok!$A:$GR,CG$271,FALSE),5)="Csere",VLOOKUP(LEFT(VLOOKUP($A238,csapatok!$A:$GR,CG$271,FALSE),LEN(VLOOKUP($A238,csapatok!$A:$GR,CG$271,FALSE))-6),'csapat-ranglista'!$A:$CC,CG$272,FALSE)/8,VLOOKUP(VLOOKUP($A238,csapatok!$A:$GR,CG$271,FALSE),'csapat-ranglista'!$A:$CC,CG$272,FALSE)/4),0)</f>
        <v>0</v>
      </c>
      <c r="CH238" s="226">
        <f>IFERROR(IF(RIGHT(VLOOKUP($A238,csapatok!$A:$GR,CH$271,FALSE),5)="Csere",VLOOKUP(LEFT(VLOOKUP($A238,csapatok!$A:$GR,CH$271,FALSE),LEN(VLOOKUP($A238,csapatok!$A:$GR,CH$271,FALSE))-6),'csapat-ranglista'!$A:$CC,CH$272,FALSE)/8,VLOOKUP(VLOOKUP($A238,csapatok!$A:$GR,CH$271,FALSE),'csapat-ranglista'!$A:$CC,CH$272,FALSE)/4),0)</f>
        <v>0</v>
      </c>
      <c r="CI238" s="226">
        <f>IFERROR(IF(RIGHT(VLOOKUP($A238,csapatok!$A:$GR,CI$271,FALSE),5)="Csere",VLOOKUP(LEFT(VLOOKUP($A238,csapatok!$A:$GR,CI$271,FALSE),LEN(VLOOKUP($A238,csapatok!$A:$GR,CI$271,FALSE))-6),'csapat-ranglista'!$A:$CC,CI$272,FALSE)/8,VLOOKUP(VLOOKUP($A238,csapatok!$A:$GR,CI$271,FALSE),'csapat-ranglista'!$A:$CC,CI$272,FALSE)/4),0)</f>
        <v>0</v>
      </c>
      <c r="CJ238" s="227">
        <f>versenyek!$IQ$11*IFERROR(VLOOKUP(VLOOKUP($A238,versenyek!IP:IR,3,FALSE),szabalyok!$A$16:$B$23,2,FALSE)/4,0)</f>
        <v>0</v>
      </c>
      <c r="CK238" s="227">
        <f>versenyek!$IT$11*IFERROR(VLOOKUP(VLOOKUP($A238,versenyek!IS:IU,3,FALSE),szabalyok!$A$16:$B$23,2,FALSE)/4,0)</f>
        <v>0</v>
      </c>
      <c r="CL238" s="226"/>
      <c r="CM238" s="250">
        <f t="shared" si="9"/>
        <v>0</v>
      </c>
    </row>
    <row r="239" spans="1:91">
      <c r="A239" s="32" t="s">
        <v>742</v>
      </c>
      <c r="B239" s="132">
        <v>33238</v>
      </c>
      <c r="C239" s="133" t="str">
        <f>IF(B239=0,"",IF(B239&lt;$C$1,"felnőtt","ifi"))</f>
        <v>ifi</v>
      </c>
      <c r="D239" s="32" t="s">
        <v>101</v>
      </c>
      <c r="E239" s="47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>
        <f>IFERROR(IF(RIGHT(VLOOKUP($A239,csapatok!$A:$BL,X$271,FALSE),5)="Csere",VLOOKUP(LEFT(VLOOKUP($A239,csapatok!$A:$BL,X$271,FALSE),LEN(VLOOKUP($A239,csapatok!$A:$BL,X$271,FALSE))-6),'csapat-ranglista'!$A:$CC,X$272,FALSE)/8,VLOOKUP(VLOOKUP($A239,csapatok!$A:$BL,X$271,FALSE),'csapat-ranglista'!$A:$CC,X$272,FALSE)/4),0)</f>
        <v>0</v>
      </c>
      <c r="Y239" s="32">
        <f>IFERROR(IF(RIGHT(VLOOKUP($A239,csapatok!$A:$BL,Y$271,FALSE),5)="Csere",VLOOKUP(LEFT(VLOOKUP($A239,csapatok!$A:$BL,Y$271,FALSE),LEN(VLOOKUP($A239,csapatok!$A:$BL,Y$271,FALSE))-6),'csapat-ranglista'!$A:$CC,Y$272,FALSE)/8,VLOOKUP(VLOOKUP($A239,csapatok!$A:$BL,Y$271,FALSE),'csapat-ranglista'!$A:$CC,Y$272,FALSE)/4),0)</f>
        <v>0</v>
      </c>
      <c r="Z239" s="32">
        <f>IFERROR(IF(RIGHT(VLOOKUP($A239,csapatok!$A:$BL,Z$271,FALSE),5)="Csere",VLOOKUP(LEFT(VLOOKUP($A239,csapatok!$A:$BL,Z$271,FALSE),LEN(VLOOKUP($A239,csapatok!$A:$BL,Z$271,FALSE))-6),'csapat-ranglista'!$A:$CC,Z$272,FALSE)/8,VLOOKUP(VLOOKUP($A239,csapatok!$A:$BL,Z$271,FALSE),'csapat-ranglista'!$A:$CC,Z$272,FALSE)/4),0)</f>
        <v>0</v>
      </c>
      <c r="AA239" s="32">
        <f>IFERROR(IF(RIGHT(VLOOKUP($A239,csapatok!$A:$BL,AA$271,FALSE),5)="Csere",VLOOKUP(LEFT(VLOOKUP($A239,csapatok!$A:$BL,AA$271,FALSE),LEN(VLOOKUP($A239,csapatok!$A:$BL,AA$271,FALSE))-6),'csapat-ranglista'!$A:$CC,AA$272,FALSE)/8,VLOOKUP(VLOOKUP($A239,csapatok!$A:$BL,AA$271,FALSE),'csapat-ranglista'!$A:$CC,AA$272,FALSE)/4),0)</f>
        <v>0</v>
      </c>
      <c r="AB239" s="226">
        <f>IFERROR(IF(RIGHT(VLOOKUP($A239,csapatok!$A:$BL,AB$271,FALSE),5)="Csere",VLOOKUP(LEFT(VLOOKUP($A239,csapatok!$A:$BL,AB$271,FALSE),LEN(VLOOKUP($A239,csapatok!$A:$BL,AB$271,FALSE))-6),'csapat-ranglista'!$A:$CC,AB$272,FALSE)/8,VLOOKUP(VLOOKUP($A239,csapatok!$A:$BL,AB$271,FALSE),'csapat-ranglista'!$A:$CC,AB$272,FALSE)/4),0)</f>
        <v>0</v>
      </c>
      <c r="AC239" s="226">
        <f>IFERROR(IF(RIGHT(VLOOKUP($A239,csapatok!$A:$BL,AC$271,FALSE),5)="Csere",VLOOKUP(LEFT(VLOOKUP($A239,csapatok!$A:$BL,AC$271,FALSE),LEN(VLOOKUP($A239,csapatok!$A:$BL,AC$271,FALSE))-6),'csapat-ranglista'!$A:$CC,AC$272,FALSE)/8,VLOOKUP(VLOOKUP($A239,csapatok!$A:$BL,AC$271,FALSE),'csapat-ranglista'!$A:$CC,AC$272,FALSE)/4),0)</f>
        <v>0</v>
      </c>
      <c r="AD239" s="226">
        <f>IFERROR(IF(RIGHT(VLOOKUP($A239,csapatok!$A:$BL,AD$271,FALSE),5)="Csere",VLOOKUP(LEFT(VLOOKUP($A239,csapatok!$A:$BL,AD$271,FALSE),LEN(VLOOKUP($A239,csapatok!$A:$BL,AD$271,FALSE))-6),'csapat-ranglista'!$A:$CC,AD$272,FALSE)/8,VLOOKUP(VLOOKUP($A239,csapatok!$A:$BL,AD$271,FALSE),'csapat-ranglista'!$A:$CC,AD$272,FALSE)/4),0)</f>
        <v>0</v>
      </c>
      <c r="AE239" s="226">
        <f>IFERROR(IF(RIGHT(VLOOKUP($A239,csapatok!$A:$BL,AE$271,FALSE),5)="Csere",VLOOKUP(LEFT(VLOOKUP($A239,csapatok!$A:$BL,AE$271,FALSE),LEN(VLOOKUP($A239,csapatok!$A:$BL,AE$271,FALSE))-6),'csapat-ranglista'!$A:$CC,AE$272,FALSE)/8,VLOOKUP(VLOOKUP($A239,csapatok!$A:$BL,AE$271,FALSE),'csapat-ranglista'!$A:$CC,AE$272,FALSE)/4),0)</f>
        <v>0</v>
      </c>
      <c r="AF239" s="226">
        <f>IFERROR(IF(RIGHT(VLOOKUP($A239,csapatok!$A:$BL,AF$271,FALSE),5)="Csere",VLOOKUP(LEFT(VLOOKUP($A239,csapatok!$A:$BL,AF$271,FALSE),LEN(VLOOKUP($A239,csapatok!$A:$BL,AF$271,FALSE))-6),'csapat-ranglista'!$A:$CC,AF$272,FALSE)/8,VLOOKUP(VLOOKUP($A239,csapatok!$A:$BL,AF$271,FALSE),'csapat-ranglista'!$A:$CC,AF$272,FALSE)/4),0)</f>
        <v>0</v>
      </c>
      <c r="AG239" s="226">
        <f>IFERROR(IF(RIGHT(VLOOKUP($A239,csapatok!$A:$BL,AG$271,FALSE),5)="Csere",VLOOKUP(LEFT(VLOOKUP($A239,csapatok!$A:$BL,AG$271,FALSE),LEN(VLOOKUP($A239,csapatok!$A:$BL,AG$271,FALSE))-6),'csapat-ranglista'!$A:$CC,AG$272,FALSE)/8,VLOOKUP(VLOOKUP($A239,csapatok!$A:$BL,AG$271,FALSE),'csapat-ranglista'!$A:$CC,AG$272,FALSE)/4),0)</f>
        <v>0</v>
      </c>
      <c r="AH239" s="226">
        <f>IFERROR(IF(RIGHT(VLOOKUP($A239,csapatok!$A:$BL,AH$271,FALSE),5)="Csere",VLOOKUP(LEFT(VLOOKUP($A239,csapatok!$A:$BL,AH$271,FALSE),LEN(VLOOKUP($A239,csapatok!$A:$BL,AH$271,FALSE))-6),'csapat-ranglista'!$A:$CC,AH$272,FALSE)/8,VLOOKUP(VLOOKUP($A239,csapatok!$A:$BL,AH$271,FALSE),'csapat-ranglista'!$A:$CC,AH$272,FALSE)/4),0)</f>
        <v>0</v>
      </c>
      <c r="AI239" s="226">
        <f>IFERROR(IF(RIGHT(VLOOKUP($A239,csapatok!$A:$BL,AI$271,FALSE),5)="Csere",VLOOKUP(LEFT(VLOOKUP($A239,csapatok!$A:$BL,AI$271,FALSE),LEN(VLOOKUP($A239,csapatok!$A:$BL,AI$271,FALSE))-6),'csapat-ranglista'!$A:$CC,AI$272,FALSE)/8,VLOOKUP(VLOOKUP($A239,csapatok!$A:$BL,AI$271,FALSE),'csapat-ranglista'!$A:$CC,AI$272,FALSE)/4),0)</f>
        <v>0</v>
      </c>
      <c r="AJ239" s="226">
        <f>IFERROR(IF(RIGHT(VLOOKUP($A239,csapatok!$A:$BL,AJ$271,FALSE),5)="Csere",VLOOKUP(LEFT(VLOOKUP($A239,csapatok!$A:$BL,AJ$271,FALSE),LEN(VLOOKUP($A239,csapatok!$A:$BL,AJ$271,FALSE))-6),'csapat-ranglista'!$A:$CC,AJ$272,FALSE)/8,VLOOKUP(VLOOKUP($A239,csapatok!$A:$BL,AJ$271,FALSE),'csapat-ranglista'!$A:$CC,AJ$272,FALSE)/2),0)</f>
        <v>0</v>
      </c>
      <c r="AK239" s="226">
        <f>IFERROR(IF(RIGHT(VLOOKUP($A239,csapatok!$A:$CN,AK$271,FALSE),5)="Csere",VLOOKUP(LEFT(VLOOKUP($A239,csapatok!$A:$CN,AK$271,FALSE),LEN(VLOOKUP($A239,csapatok!$A:$CN,AK$271,FALSE))-6),'csapat-ranglista'!$A:$CC,AK$272,FALSE)/8,VLOOKUP(VLOOKUP($A239,csapatok!$A:$CN,AK$271,FALSE),'csapat-ranglista'!$A:$CC,AK$272,FALSE)/4),0)</f>
        <v>0</v>
      </c>
      <c r="AL239" s="226">
        <f>IFERROR(IF(RIGHT(VLOOKUP($A239,csapatok!$A:$CN,AL$271,FALSE),5)="Csere",VLOOKUP(LEFT(VLOOKUP($A239,csapatok!$A:$CN,AL$271,FALSE),LEN(VLOOKUP($A239,csapatok!$A:$CN,AL$271,FALSE))-6),'csapat-ranglista'!$A:$CC,AL$272,FALSE)/8,VLOOKUP(VLOOKUP($A239,csapatok!$A:$CN,AL$271,FALSE),'csapat-ranglista'!$A:$CC,AL$272,FALSE)/4),0)</f>
        <v>0</v>
      </c>
      <c r="AM239" s="226">
        <f>IFERROR(IF(RIGHT(VLOOKUP($A239,csapatok!$A:$CN,AM$271,FALSE),5)="Csere",VLOOKUP(LEFT(VLOOKUP($A239,csapatok!$A:$CN,AM$271,FALSE),LEN(VLOOKUP($A239,csapatok!$A:$CN,AM$271,FALSE))-6),'csapat-ranglista'!$A:$CC,AM$272,FALSE)/8,VLOOKUP(VLOOKUP($A239,csapatok!$A:$CN,AM$271,FALSE),'csapat-ranglista'!$A:$CC,AM$272,FALSE)/4),0)</f>
        <v>0</v>
      </c>
      <c r="AN239" s="226">
        <f>IFERROR(IF(RIGHT(VLOOKUP($A239,csapatok!$A:$CN,AN$271,FALSE),5)="Csere",VLOOKUP(LEFT(VLOOKUP($A239,csapatok!$A:$CN,AN$271,FALSE),LEN(VLOOKUP($A239,csapatok!$A:$CN,AN$271,FALSE))-6),'csapat-ranglista'!$A:$CC,AN$272,FALSE)/8,VLOOKUP(VLOOKUP($A239,csapatok!$A:$CN,AN$271,FALSE),'csapat-ranglista'!$A:$CC,AN$272,FALSE)/4),0)</f>
        <v>0</v>
      </c>
      <c r="AO239" s="226">
        <f>IFERROR(IF(RIGHT(VLOOKUP($A239,csapatok!$A:$CN,AO$271,FALSE),5)="Csere",VLOOKUP(LEFT(VLOOKUP($A239,csapatok!$A:$CN,AO$271,FALSE),LEN(VLOOKUP($A239,csapatok!$A:$CN,AO$271,FALSE))-6),'csapat-ranglista'!$A:$CC,AO$272,FALSE)/8,VLOOKUP(VLOOKUP($A239,csapatok!$A:$CN,AO$271,FALSE),'csapat-ranglista'!$A:$CC,AO$272,FALSE)/4),0)</f>
        <v>0</v>
      </c>
      <c r="AP239" s="226">
        <f>IFERROR(IF(RIGHT(VLOOKUP($A239,csapatok!$A:$CN,AP$271,FALSE),5)="Csere",VLOOKUP(LEFT(VLOOKUP($A239,csapatok!$A:$CN,AP$271,FALSE),LEN(VLOOKUP($A239,csapatok!$A:$CN,AP$271,FALSE))-6),'csapat-ranglista'!$A:$CC,AP$272,FALSE)/8,VLOOKUP(VLOOKUP($A239,csapatok!$A:$CN,AP$271,FALSE),'csapat-ranglista'!$A:$CC,AP$272,FALSE)/4),0)</f>
        <v>0</v>
      </c>
      <c r="AQ239" s="226">
        <f>IFERROR(IF(RIGHT(VLOOKUP($A239,csapatok!$A:$CN,AQ$271,FALSE),5)="Csere",VLOOKUP(LEFT(VLOOKUP($A239,csapatok!$A:$CN,AQ$271,FALSE),LEN(VLOOKUP($A239,csapatok!$A:$CN,AQ$271,FALSE))-6),'csapat-ranglista'!$A:$CC,AQ$272,FALSE)/8,VLOOKUP(VLOOKUP($A239,csapatok!$A:$CN,AQ$271,FALSE),'csapat-ranglista'!$A:$CC,AQ$272,FALSE)/4),0)</f>
        <v>0</v>
      </c>
      <c r="AR239" s="226">
        <f>IFERROR(IF(RIGHT(VLOOKUP($A239,csapatok!$A:$CN,AR$271,FALSE),5)="Csere",VLOOKUP(LEFT(VLOOKUP($A239,csapatok!$A:$CN,AR$271,FALSE),LEN(VLOOKUP($A239,csapatok!$A:$CN,AR$271,FALSE))-6),'csapat-ranglista'!$A:$CC,AR$272,FALSE)/8,VLOOKUP(VLOOKUP($A239,csapatok!$A:$CN,AR$271,FALSE),'csapat-ranglista'!$A:$CC,AR$272,FALSE)/4),0)</f>
        <v>0</v>
      </c>
      <c r="AS239" s="226">
        <f>IFERROR(IF(RIGHT(VLOOKUP($A239,csapatok!$A:$CN,AS$271,FALSE),5)="Csere",VLOOKUP(LEFT(VLOOKUP($A239,csapatok!$A:$CN,AS$271,FALSE),LEN(VLOOKUP($A239,csapatok!$A:$CN,AS$271,FALSE))-6),'csapat-ranglista'!$A:$CC,AS$272,FALSE)/8,VLOOKUP(VLOOKUP($A239,csapatok!$A:$CN,AS$271,FALSE),'csapat-ranglista'!$A:$CC,AS$272,FALSE)/4),0)</f>
        <v>0</v>
      </c>
      <c r="AT239" s="226">
        <f>IFERROR(IF(RIGHT(VLOOKUP($A239,csapatok!$A:$CN,AT$271,FALSE),5)="Csere",VLOOKUP(LEFT(VLOOKUP($A239,csapatok!$A:$CN,AT$271,FALSE),LEN(VLOOKUP($A239,csapatok!$A:$CN,AT$271,FALSE))-6),'csapat-ranglista'!$A:$CC,AT$272,FALSE)/8,VLOOKUP(VLOOKUP($A239,csapatok!$A:$CN,AT$271,FALSE),'csapat-ranglista'!$A:$CC,AT$272,FALSE)/4),0)</f>
        <v>0</v>
      </c>
      <c r="AU239" s="226">
        <f>IFERROR(IF(RIGHT(VLOOKUP($A239,csapatok!$A:$CN,AU$271,FALSE),5)="Csere",VLOOKUP(LEFT(VLOOKUP($A239,csapatok!$A:$CN,AU$271,FALSE),LEN(VLOOKUP($A239,csapatok!$A:$CN,AU$271,FALSE))-6),'csapat-ranglista'!$A:$CC,AU$272,FALSE)/8,VLOOKUP(VLOOKUP($A239,csapatok!$A:$CN,AU$271,FALSE),'csapat-ranglista'!$A:$CC,AU$272,FALSE)/4),0)</f>
        <v>0</v>
      </c>
      <c r="AV239" s="226">
        <f>IFERROR(IF(RIGHT(VLOOKUP($A239,csapatok!$A:$CN,AV$271,FALSE),5)="Csere",VLOOKUP(LEFT(VLOOKUP($A239,csapatok!$A:$CN,AV$271,FALSE),LEN(VLOOKUP($A239,csapatok!$A:$CN,AV$271,FALSE))-6),'csapat-ranglista'!$A:$CC,AV$272,FALSE)/8,VLOOKUP(VLOOKUP($A239,csapatok!$A:$CN,AV$271,FALSE),'csapat-ranglista'!$A:$CC,AV$272,FALSE)/4),0)</f>
        <v>0</v>
      </c>
      <c r="AW239" s="226">
        <f>IFERROR(IF(RIGHT(VLOOKUP($A239,csapatok!$A:$CN,AW$271,FALSE),5)="Csere",VLOOKUP(LEFT(VLOOKUP($A239,csapatok!$A:$CN,AW$271,FALSE),LEN(VLOOKUP($A239,csapatok!$A:$CN,AW$271,FALSE))-6),'csapat-ranglista'!$A:$CC,AW$272,FALSE)/8,VLOOKUP(VLOOKUP($A239,csapatok!$A:$CN,AW$271,FALSE),'csapat-ranglista'!$A:$CC,AW$272,FALSE)/4),0)</f>
        <v>0</v>
      </c>
      <c r="AX239" s="226">
        <f>IFERROR(IF(RIGHT(VLOOKUP($A239,csapatok!$A:$CN,AX$271,FALSE),5)="Csere",VLOOKUP(LEFT(VLOOKUP($A239,csapatok!$A:$CN,AX$271,FALSE),LEN(VLOOKUP($A239,csapatok!$A:$CN,AX$271,FALSE))-6),'csapat-ranglista'!$A:$CC,AX$272,FALSE)/8,VLOOKUP(VLOOKUP($A239,csapatok!$A:$CN,AX$271,FALSE),'csapat-ranglista'!$A:$CC,AX$272,FALSE)/4),0)</f>
        <v>1.1172998298921215</v>
      </c>
      <c r="AY239" s="226">
        <f>IFERROR(IF(RIGHT(VLOOKUP($A239,csapatok!$A:$GR,AY$271,FALSE),5)="Csere",VLOOKUP(LEFT(VLOOKUP($A239,csapatok!$A:$GR,AY$271,FALSE),LEN(VLOOKUP($A239,csapatok!$A:$GR,AY$271,FALSE))-6),'csapat-ranglista'!$A:$CC,AY$272,FALSE)/8,VLOOKUP(VLOOKUP($A239,csapatok!$A:$GR,AY$271,FALSE),'csapat-ranglista'!$A:$CC,AY$272,FALSE)/4),0)</f>
        <v>0</v>
      </c>
      <c r="AZ239" s="226">
        <f>IFERROR(IF(RIGHT(VLOOKUP($A239,csapatok!$A:$GR,AZ$271,FALSE),5)="Csere",VLOOKUP(LEFT(VLOOKUP($A239,csapatok!$A:$GR,AZ$271,FALSE),LEN(VLOOKUP($A239,csapatok!$A:$GR,AZ$271,FALSE))-6),'csapat-ranglista'!$A:$CC,AZ$272,FALSE)/8,VLOOKUP(VLOOKUP($A239,csapatok!$A:$GR,AZ$271,FALSE),'csapat-ranglista'!$A:$CC,AZ$272,FALSE)/4),0)</f>
        <v>0</v>
      </c>
      <c r="BA239" s="226">
        <f>IFERROR(IF(RIGHT(VLOOKUP($A239,csapatok!$A:$GR,BA$271,FALSE),5)="Csere",VLOOKUP(LEFT(VLOOKUP($A239,csapatok!$A:$GR,BA$271,FALSE),LEN(VLOOKUP($A239,csapatok!$A:$GR,BA$271,FALSE))-6),'csapat-ranglista'!$A:$CC,BA$272,FALSE)/8,VLOOKUP(VLOOKUP($A239,csapatok!$A:$GR,BA$271,FALSE),'csapat-ranglista'!$A:$CC,BA$272,FALSE)/4),0)</f>
        <v>0</v>
      </c>
      <c r="BB239" s="226">
        <f>IFERROR(IF(RIGHT(VLOOKUP($A239,csapatok!$A:$GR,BB$271,FALSE),5)="Csere",VLOOKUP(LEFT(VLOOKUP($A239,csapatok!$A:$GR,BB$271,FALSE),LEN(VLOOKUP($A239,csapatok!$A:$GR,BB$271,FALSE))-6),'csapat-ranglista'!$A:$CC,BB$272,FALSE)/8,VLOOKUP(VLOOKUP($A239,csapatok!$A:$GR,BB$271,FALSE),'csapat-ranglista'!$A:$CC,BB$272,FALSE)/4),0)</f>
        <v>0</v>
      </c>
      <c r="BC239" s="227">
        <f>versenyek!$ES$11*IFERROR(VLOOKUP(VLOOKUP($A239,versenyek!ER:ET,3,FALSE),szabalyok!$A$16:$B$23,2,FALSE)/4,0)</f>
        <v>0</v>
      </c>
      <c r="BD239" s="227">
        <f>versenyek!$EV$11*IFERROR(VLOOKUP(VLOOKUP($A239,versenyek!EU:EW,3,FALSE),szabalyok!$A$16:$B$23,2,FALSE)/4,0)</f>
        <v>0</v>
      </c>
      <c r="BE239" s="226">
        <f>IFERROR(IF(RIGHT(VLOOKUP($A239,csapatok!$A:$GR,BE$271,FALSE),5)="Csere",VLOOKUP(LEFT(VLOOKUP($A239,csapatok!$A:$GR,BE$271,FALSE),LEN(VLOOKUP($A239,csapatok!$A:$GR,BE$271,FALSE))-6),'csapat-ranglista'!$A:$CC,BE$272,FALSE)/8,VLOOKUP(VLOOKUP($A239,csapatok!$A:$GR,BE$271,FALSE),'csapat-ranglista'!$A:$CC,BE$272,FALSE)/4),0)</f>
        <v>0</v>
      </c>
      <c r="BF239" s="226">
        <f>IFERROR(IF(RIGHT(VLOOKUP($A239,csapatok!$A:$GR,BF$271,FALSE),5)="Csere",VLOOKUP(LEFT(VLOOKUP($A239,csapatok!$A:$GR,BF$271,FALSE),LEN(VLOOKUP($A239,csapatok!$A:$GR,BF$271,FALSE))-6),'csapat-ranglista'!$A:$CC,BF$272,FALSE)/8,VLOOKUP(VLOOKUP($A239,csapatok!$A:$GR,BF$271,FALSE),'csapat-ranglista'!$A:$CC,BF$272,FALSE)/4),0)</f>
        <v>0</v>
      </c>
      <c r="BG239" s="226">
        <f>IFERROR(IF(RIGHT(VLOOKUP($A239,csapatok!$A:$GR,BG$271,FALSE),5)="Csere",VLOOKUP(LEFT(VLOOKUP($A239,csapatok!$A:$GR,BG$271,FALSE),LEN(VLOOKUP($A239,csapatok!$A:$GR,BG$271,FALSE))-6),'csapat-ranglista'!$A:$CC,BG$272,FALSE)/8,VLOOKUP(VLOOKUP($A239,csapatok!$A:$GR,BG$271,FALSE),'csapat-ranglista'!$A:$CC,BG$272,FALSE)/4),0)</f>
        <v>0</v>
      </c>
      <c r="BH239" s="226">
        <f>IFERROR(IF(RIGHT(VLOOKUP($A239,csapatok!$A:$GR,BH$271,FALSE),5)="Csere",VLOOKUP(LEFT(VLOOKUP($A239,csapatok!$A:$GR,BH$271,FALSE),LEN(VLOOKUP($A239,csapatok!$A:$GR,BH$271,FALSE))-6),'csapat-ranglista'!$A:$CC,BH$272,FALSE)/8,VLOOKUP(VLOOKUP($A239,csapatok!$A:$GR,BH$271,FALSE),'csapat-ranglista'!$A:$CC,BH$272,FALSE)/4),0)</f>
        <v>0</v>
      </c>
      <c r="BI239" s="226">
        <f>IFERROR(IF(RIGHT(VLOOKUP($A239,csapatok!$A:$GR,BI$271,FALSE),5)="Csere",VLOOKUP(LEFT(VLOOKUP($A239,csapatok!$A:$GR,BI$271,FALSE),LEN(VLOOKUP($A239,csapatok!$A:$GR,BI$271,FALSE))-6),'csapat-ranglista'!$A:$CC,BI$272,FALSE)/8,VLOOKUP(VLOOKUP($A239,csapatok!$A:$GR,BI$271,FALSE),'csapat-ranglista'!$A:$CC,BI$272,FALSE)/4),0)</f>
        <v>0</v>
      </c>
      <c r="BJ239" s="226">
        <f>IFERROR(IF(RIGHT(VLOOKUP($A239,csapatok!$A:$GR,BJ$271,FALSE),5)="Csere",VLOOKUP(LEFT(VLOOKUP($A239,csapatok!$A:$GR,BJ$271,FALSE),LEN(VLOOKUP($A239,csapatok!$A:$GR,BJ$271,FALSE))-6),'csapat-ranglista'!$A:$CC,BJ$272,FALSE)/8,VLOOKUP(VLOOKUP($A239,csapatok!$A:$GR,BJ$271,FALSE),'csapat-ranglista'!$A:$CC,BJ$272,FALSE)/4),0)</f>
        <v>0</v>
      </c>
      <c r="BK239" s="226">
        <f>IFERROR(IF(RIGHT(VLOOKUP($A239,csapatok!$A:$GR,BK$271,FALSE),5)="Csere",VLOOKUP(LEFT(VLOOKUP($A239,csapatok!$A:$GR,BK$271,FALSE),LEN(VLOOKUP($A239,csapatok!$A:$GR,BK$271,FALSE))-6),'csapat-ranglista'!$A:$CC,BK$272,FALSE)/8,VLOOKUP(VLOOKUP($A239,csapatok!$A:$GR,BK$271,FALSE),'csapat-ranglista'!$A:$CC,BK$272,FALSE)/4),0)</f>
        <v>0</v>
      </c>
      <c r="BL239" s="226">
        <f>IFERROR(IF(RIGHT(VLOOKUP($A239,csapatok!$A:$GR,BL$271,FALSE),5)="Csere",VLOOKUP(LEFT(VLOOKUP($A239,csapatok!$A:$GR,BL$271,FALSE),LEN(VLOOKUP($A239,csapatok!$A:$GR,BL$271,FALSE))-6),'csapat-ranglista'!$A:$CC,BL$272,FALSE)/8,VLOOKUP(VLOOKUP($A239,csapatok!$A:$GR,BL$271,FALSE),'csapat-ranglista'!$A:$CC,BL$272,FALSE)/4),0)</f>
        <v>0</v>
      </c>
      <c r="BM239" s="226">
        <f>IFERROR(IF(RIGHT(VLOOKUP($A239,csapatok!$A:$GR,BM$271,FALSE),5)="Csere",VLOOKUP(LEFT(VLOOKUP($A239,csapatok!$A:$GR,BM$271,FALSE),LEN(VLOOKUP($A239,csapatok!$A:$GR,BM$271,FALSE))-6),'csapat-ranglista'!$A:$CC,BM$272,FALSE)/8,VLOOKUP(VLOOKUP($A239,csapatok!$A:$GR,BM$271,FALSE),'csapat-ranglista'!$A:$CC,BM$272,FALSE)/4),0)</f>
        <v>0</v>
      </c>
      <c r="BN239" s="226">
        <f>IFERROR(IF(RIGHT(VLOOKUP($A239,csapatok!$A:$GR,BN$271,FALSE),5)="Csere",VLOOKUP(LEFT(VLOOKUP($A239,csapatok!$A:$GR,BN$271,FALSE),LEN(VLOOKUP($A239,csapatok!$A:$GR,BN$271,FALSE))-6),'csapat-ranglista'!$A:$CC,BN$272,FALSE)/8,VLOOKUP(VLOOKUP($A239,csapatok!$A:$GR,BN$271,FALSE),'csapat-ranglista'!$A:$CC,BN$272,FALSE)/4),0)</f>
        <v>0</v>
      </c>
      <c r="BO239" s="226">
        <f>IFERROR(IF(RIGHT(VLOOKUP($A239,csapatok!$A:$GR,BO$271,FALSE),5)="Csere",VLOOKUP(LEFT(VLOOKUP($A239,csapatok!$A:$GR,BO$271,FALSE),LEN(VLOOKUP($A239,csapatok!$A:$GR,BO$271,FALSE))-6),'csapat-ranglista'!$A:$CC,BO$272,FALSE)/8,VLOOKUP(VLOOKUP($A239,csapatok!$A:$GR,BO$271,FALSE),'csapat-ranglista'!$A:$CC,BO$272,FALSE)/4),0)</f>
        <v>0</v>
      </c>
      <c r="BP239" s="226">
        <f>IFERROR(IF(RIGHT(VLOOKUP($A239,csapatok!$A:$GR,BP$271,FALSE),5)="Csere",VLOOKUP(LEFT(VLOOKUP($A239,csapatok!$A:$GR,BP$271,FALSE),LEN(VLOOKUP($A239,csapatok!$A:$GR,BP$271,FALSE))-6),'csapat-ranglista'!$A:$CC,BP$272,FALSE)/8,VLOOKUP(VLOOKUP($A239,csapatok!$A:$GR,BP$271,FALSE),'csapat-ranglista'!$A:$CC,BP$272,FALSE)/4),0)</f>
        <v>0</v>
      </c>
      <c r="BQ239" s="226">
        <f>IFERROR(IF(RIGHT(VLOOKUP($A239,csapatok!$A:$GR,BQ$271,FALSE),5)="Csere",VLOOKUP(LEFT(VLOOKUP($A239,csapatok!$A:$GR,BQ$271,FALSE),LEN(VLOOKUP($A239,csapatok!$A:$GR,BQ$271,FALSE))-6),'csapat-ranglista'!$A:$CC,BQ$272,FALSE)/8,VLOOKUP(VLOOKUP($A239,csapatok!$A:$GR,BQ$271,FALSE),'csapat-ranglista'!$A:$CC,BQ$272,FALSE)/4),0)</f>
        <v>0</v>
      </c>
      <c r="BR239" s="226">
        <f>IFERROR(IF(RIGHT(VLOOKUP($A239,csapatok!$A:$GR,BR$271,FALSE),5)="Csere",VLOOKUP(LEFT(VLOOKUP($A239,csapatok!$A:$GR,BR$271,FALSE),LEN(VLOOKUP($A239,csapatok!$A:$GR,BR$271,FALSE))-6),'csapat-ranglista'!$A:$CC,BR$272,FALSE)/8,VLOOKUP(VLOOKUP($A239,csapatok!$A:$GR,BR$271,FALSE),'csapat-ranglista'!$A:$CC,BR$272,FALSE)/4),0)</f>
        <v>0</v>
      </c>
      <c r="BS239" s="226">
        <f>IFERROR(IF(RIGHT(VLOOKUP($A239,csapatok!$A:$GR,BS$271,FALSE),5)="Csere",VLOOKUP(LEFT(VLOOKUP($A239,csapatok!$A:$GR,BS$271,FALSE),LEN(VLOOKUP($A239,csapatok!$A:$GR,BS$271,FALSE))-6),'csapat-ranglista'!$A:$CC,BS$272,FALSE)/8,VLOOKUP(VLOOKUP($A239,csapatok!$A:$GR,BS$271,FALSE),'csapat-ranglista'!$A:$CC,BS$272,FALSE)/4),0)</f>
        <v>0</v>
      </c>
      <c r="BT239" s="226">
        <f>IFERROR(IF(RIGHT(VLOOKUP($A239,csapatok!$A:$GR,BT$271,FALSE),5)="Csere",VLOOKUP(LEFT(VLOOKUP($A239,csapatok!$A:$GR,BT$271,FALSE),LEN(VLOOKUP($A239,csapatok!$A:$GR,BT$271,FALSE))-6),'csapat-ranglista'!$A:$CC,BT$272,FALSE)/8,VLOOKUP(VLOOKUP($A239,csapatok!$A:$GR,BT$271,FALSE),'csapat-ranglista'!$A:$CC,BT$272,FALSE)/4),0)</f>
        <v>0</v>
      </c>
      <c r="BU239" s="226">
        <f>IFERROR(IF(RIGHT(VLOOKUP($A239,csapatok!$A:$GR,BU$271,FALSE),5)="Csere",VLOOKUP(LEFT(VLOOKUP($A239,csapatok!$A:$GR,BU$271,FALSE),LEN(VLOOKUP($A239,csapatok!$A:$GR,BU$271,FALSE))-6),'csapat-ranglista'!$A:$CC,BU$272,FALSE)/8,VLOOKUP(VLOOKUP($A239,csapatok!$A:$GR,BU$271,FALSE),'csapat-ranglista'!$A:$CC,BU$272,FALSE)/4),0)</f>
        <v>0</v>
      </c>
      <c r="BV239" s="226">
        <f>IFERROR(IF(RIGHT(VLOOKUP($A239,csapatok!$A:$GR,BV$271,FALSE),5)="Csere",VLOOKUP(LEFT(VLOOKUP($A239,csapatok!$A:$GR,BV$271,FALSE),LEN(VLOOKUP($A239,csapatok!$A:$GR,BV$271,FALSE))-6),'csapat-ranglista'!$A:$CC,BV$272,FALSE)/8,VLOOKUP(VLOOKUP($A239,csapatok!$A:$GR,BV$271,FALSE),'csapat-ranglista'!$A:$CC,BV$272,FALSE)/4),0)</f>
        <v>0</v>
      </c>
      <c r="BW239" s="226">
        <f>IFERROR(IF(RIGHT(VLOOKUP($A239,csapatok!$A:$GR,BW$271,FALSE),5)="Csere",VLOOKUP(LEFT(VLOOKUP($A239,csapatok!$A:$GR,BW$271,FALSE),LEN(VLOOKUP($A239,csapatok!$A:$GR,BW$271,FALSE))-6),'csapat-ranglista'!$A:$CC,BW$272,FALSE)/8,VLOOKUP(VLOOKUP($A239,csapatok!$A:$GR,BW$271,FALSE),'csapat-ranglista'!$A:$CC,BW$272,FALSE)/4),0)</f>
        <v>0</v>
      </c>
      <c r="BX239" s="226">
        <f>IFERROR(IF(RIGHT(VLOOKUP($A239,csapatok!$A:$GR,BX$271,FALSE),5)="Csere",VLOOKUP(LEFT(VLOOKUP($A239,csapatok!$A:$GR,BX$271,FALSE),LEN(VLOOKUP($A239,csapatok!$A:$GR,BX$271,FALSE))-6),'csapat-ranglista'!$A:$CC,BX$272,FALSE)/8,VLOOKUP(VLOOKUP($A239,csapatok!$A:$GR,BX$271,FALSE),'csapat-ranglista'!$A:$CC,BX$272,FALSE)/4),0)</f>
        <v>0</v>
      </c>
      <c r="BY239" s="226">
        <f>IFERROR(IF(RIGHT(VLOOKUP($A239,csapatok!$A:$GR,BY$271,FALSE),5)="Csere",VLOOKUP(LEFT(VLOOKUP($A239,csapatok!$A:$GR,BY$271,FALSE),LEN(VLOOKUP($A239,csapatok!$A:$GR,BY$271,FALSE))-6),'csapat-ranglista'!$A:$CC,BY$272,FALSE)/8,VLOOKUP(VLOOKUP($A239,csapatok!$A:$GR,BY$271,FALSE),'csapat-ranglista'!$A:$CC,BY$272,FALSE)/4),0)</f>
        <v>0</v>
      </c>
      <c r="BZ239" s="226">
        <f>IFERROR(IF(RIGHT(VLOOKUP($A239,csapatok!$A:$GR,BZ$271,FALSE),5)="Csere",VLOOKUP(LEFT(VLOOKUP($A239,csapatok!$A:$GR,BZ$271,FALSE),LEN(VLOOKUP($A239,csapatok!$A:$GR,BZ$271,FALSE))-6),'csapat-ranglista'!$A:$CC,BZ$272,FALSE)/8,VLOOKUP(VLOOKUP($A239,csapatok!$A:$GR,BZ$271,FALSE),'csapat-ranglista'!$A:$CC,BZ$272,FALSE)/4),0)</f>
        <v>0</v>
      </c>
      <c r="CA239" s="226">
        <f>IFERROR(IF(RIGHT(VLOOKUP($A239,csapatok!$A:$GR,CA$271,FALSE),5)="Csere",VLOOKUP(LEFT(VLOOKUP($A239,csapatok!$A:$GR,CA$271,FALSE),LEN(VLOOKUP($A239,csapatok!$A:$GR,CA$271,FALSE))-6),'csapat-ranglista'!$A:$CC,CA$272,FALSE)/8,VLOOKUP(VLOOKUP($A239,csapatok!$A:$GR,CA$271,FALSE),'csapat-ranglista'!$A:$CC,CA$272,FALSE)/4),0)</f>
        <v>0</v>
      </c>
      <c r="CB239" s="226">
        <f>IFERROR(IF(RIGHT(VLOOKUP($A239,csapatok!$A:$GR,CB$271,FALSE),5)="Csere",VLOOKUP(LEFT(VLOOKUP($A239,csapatok!$A:$GR,CB$271,FALSE),LEN(VLOOKUP($A239,csapatok!$A:$GR,CB$271,FALSE))-6),'csapat-ranglista'!$A:$CC,CB$272,FALSE)/8,VLOOKUP(VLOOKUP($A239,csapatok!$A:$GR,CB$271,FALSE),'csapat-ranglista'!$A:$CC,CB$272,FALSE)/4),0)</f>
        <v>0</v>
      </c>
      <c r="CC239" s="226">
        <f>IFERROR(IF(RIGHT(VLOOKUP($A239,csapatok!$A:$GR,CC$271,FALSE),5)="Csere",VLOOKUP(LEFT(VLOOKUP($A239,csapatok!$A:$GR,CC$271,FALSE),LEN(VLOOKUP($A239,csapatok!$A:$GR,CC$271,FALSE))-6),'csapat-ranglista'!$A:$CC,CC$272,FALSE)/8,VLOOKUP(VLOOKUP($A239,csapatok!$A:$GR,CC$271,FALSE),'csapat-ranglista'!$A:$CC,CC$272,FALSE)/4),0)</f>
        <v>0</v>
      </c>
      <c r="CD239" s="226">
        <f>IFERROR(IF(RIGHT(VLOOKUP($A239,csapatok!$A:$GR,CD$271,FALSE),5)="Csere",VLOOKUP(LEFT(VLOOKUP($A239,csapatok!$A:$GR,CD$271,FALSE),LEN(VLOOKUP($A239,csapatok!$A:$GR,CD$271,FALSE))-6),'csapat-ranglista'!$A:$CC,CD$272,FALSE)/8,VLOOKUP(VLOOKUP($A239,csapatok!$A:$GR,CD$271,FALSE),'csapat-ranglista'!$A:$CC,CD$272,FALSE)/4),0)</f>
        <v>0</v>
      </c>
      <c r="CE239" s="226">
        <f>IFERROR(IF(RIGHT(VLOOKUP($A239,csapatok!$A:$GR,CE$271,FALSE),5)="Csere",VLOOKUP(LEFT(VLOOKUP($A239,csapatok!$A:$GR,CE$271,FALSE),LEN(VLOOKUP($A239,csapatok!$A:$GR,CE$271,FALSE))-6),'csapat-ranglista'!$A:$CC,CE$272,FALSE)/8,VLOOKUP(VLOOKUP($A239,csapatok!$A:$GR,CE$271,FALSE),'csapat-ranglista'!$A:$CC,CE$272,FALSE)/4),0)</f>
        <v>0</v>
      </c>
      <c r="CF239" s="226">
        <f>IFERROR(IF(RIGHT(VLOOKUP($A239,csapatok!$A:$GR,CF$271,FALSE),5)="Csere",VLOOKUP(LEFT(VLOOKUP($A239,csapatok!$A:$GR,CF$271,FALSE),LEN(VLOOKUP($A239,csapatok!$A:$GR,CF$271,FALSE))-6),'csapat-ranglista'!$A:$CC,CF$272,FALSE)/8,VLOOKUP(VLOOKUP($A239,csapatok!$A:$GR,CF$271,FALSE),'csapat-ranglista'!$A:$CC,CF$272,FALSE)/4),0)</f>
        <v>0</v>
      </c>
      <c r="CG239" s="226">
        <f>IFERROR(IF(RIGHT(VLOOKUP($A239,csapatok!$A:$GR,CG$271,FALSE),5)="Csere",VLOOKUP(LEFT(VLOOKUP($A239,csapatok!$A:$GR,CG$271,FALSE),LEN(VLOOKUP($A239,csapatok!$A:$GR,CG$271,FALSE))-6),'csapat-ranglista'!$A:$CC,CG$272,FALSE)/8,VLOOKUP(VLOOKUP($A239,csapatok!$A:$GR,CG$271,FALSE),'csapat-ranglista'!$A:$CC,CG$272,FALSE)/4),0)</f>
        <v>0</v>
      </c>
      <c r="CH239" s="226">
        <f>IFERROR(IF(RIGHT(VLOOKUP($A239,csapatok!$A:$GR,CH$271,FALSE),5)="Csere",VLOOKUP(LEFT(VLOOKUP($A239,csapatok!$A:$GR,CH$271,FALSE),LEN(VLOOKUP($A239,csapatok!$A:$GR,CH$271,FALSE))-6),'csapat-ranglista'!$A:$CC,CH$272,FALSE)/8,VLOOKUP(VLOOKUP($A239,csapatok!$A:$GR,CH$271,FALSE),'csapat-ranglista'!$A:$CC,CH$272,FALSE)/4),0)</f>
        <v>0</v>
      </c>
      <c r="CI239" s="226">
        <f>IFERROR(IF(RIGHT(VLOOKUP($A239,csapatok!$A:$GR,CI$271,FALSE),5)="Csere",VLOOKUP(LEFT(VLOOKUP($A239,csapatok!$A:$GR,CI$271,FALSE),LEN(VLOOKUP($A239,csapatok!$A:$GR,CI$271,FALSE))-6),'csapat-ranglista'!$A:$CC,CI$272,FALSE)/8,VLOOKUP(VLOOKUP($A239,csapatok!$A:$GR,CI$271,FALSE),'csapat-ranglista'!$A:$CC,CI$272,FALSE)/4),0)</f>
        <v>0</v>
      </c>
      <c r="CJ239" s="227">
        <f>versenyek!$IQ$11*IFERROR(VLOOKUP(VLOOKUP($A239,versenyek!IP:IR,3,FALSE),szabalyok!$A$16:$B$23,2,FALSE)/4,0)</f>
        <v>0</v>
      </c>
      <c r="CK239" s="227">
        <f>versenyek!$IT$11*IFERROR(VLOOKUP(VLOOKUP($A239,versenyek!IS:IU,3,FALSE),szabalyok!$A$16:$B$23,2,FALSE)/4,0)</f>
        <v>0</v>
      </c>
      <c r="CL239" s="226"/>
      <c r="CM239" s="250">
        <f t="shared" si="9"/>
        <v>0</v>
      </c>
    </row>
    <row r="240" spans="1:91">
      <c r="A240" s="32" t="s">
        <v>824</v>
      </c>
      <c r="B240" s="132"/>
      <c r="D240" s="32" t="s">
        <v>9</v>
      </c>
      <c r="E240" s="47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>
        <f>IFERROR(IF(RIGHT(VLOOKUP($A240,csapatok!$A:$BL,X$271,FALSE),5)="Csere",VLOOKUP(LEFT(VLOOKUP($A240,csapatok!$A:$BL,X$271,FALSE),LEN(VLOOKUP($A240,csapatok!$A:$BL,X$271,FALSE))-6),'csapat-ranglista'!$A:$CC,X$272,FALSE)/8,VLOOKUP(VLOOKUP($A240,csapatok!$A:$BL,X$271,FALSE),'csapat-ranglista'!$A:$CC,X$272,FALSE)/4),0)</f>
        <v>0</v>
      </c>
      <c r="Y240" s="32">
        <f>IFERROR(IF(RIGHT(VLOOKUP($A240,csapatok!$A:$BL,Y$271,FALSE),5)="Csere",VLOOKUP(LEFT(VLOOKUP($A240,csapatok!$A:$BL,Y$271,FALSE),LEN(VLOOKUP($A240,csapatok!$A:$BL,Y$271,FALSE))-6),'csapat-ranglista'!$A:$CC,Y$272,FALSE)/8,VLOOKUP(VLOOKUP($A240,csapatok!$A:$BL,Y$271,FALSE),'csapat-ranglista'!$A:$CC,Y$272,FALSE)/4),0)</f>
        <v>0</v>
      </c>
      <c r="Z240" s="32">
        <f>IFERROR(IF(RIGHT(VLOOKUP($A240,csapatok!$A:$BL,Z$271,FALSE),5)="Csere",VLOOKUP(LEFT(VLOOKUP($A240,csapatok!$A:$BL,Z$271,FALSE),LEN(VLOOKUP($A240,csapatok!$A:$BL,Z$271,FALSE))-6),'csapat-ranglista'!$A:$CC,Z$272,FALSE)/8,VLOOKUP(VLOOKUP($A240,csapatok!$A:$BL,Z$271,FALSE),'csapat-ranglista'!$A:$CC,Z$272,FALSE)/4),0)</f>
        <v>0</v>
      </c>
      <c r="AA240" s="32">
        <f>IFERROR(IF(RIGHT(VLOOKUP($A240,csapatok!$A:$BL,AA$271,FALSE),5)="Csere",VLOOKUP(LEFT(VLOOKUP($A240,csapatok!$A:$BL,AA$271,FALSE),LEN(VLOOKUP($A240,csapatok!$A:$BL,AA$271,FALSE))-6),'csapat-ranglista'!$A:$CC,AA$272,FALSE)/8,VLOOKUP(VLOOKUP($A240,csapatok!$A:$BL,AA$271,FALSE),'csapat-ranglista'!$A:$CC,AA$272,FALSE)/4),0)</f>
        <v>0</v>
      </c>
      <c r="AB240" s="226">
        <f>IFERROR(IF(RIGHT(VLOOKUP($A240,csapatok!$A:$BL,AB$271,FALSE),5)="Csere",VLOOKUP(LEFT(VLOOKUP($A240,csapatok!$A:$BL,AB$271,FALSE),LEN(VLOOKUP($A240,csapatok!$A:$BL,AB$271,FALSE))-6),'csapat-ranglista'!$A:$CC,AB$272,FALSE)/8,VLOOKUP(VLOOKUP($A240,csapatok!$A:$BL,AB$271,FALSE),'csapat-ranglista'!$A:$CC,AB$272,FALSE)/4),0)</f>
        <v>0</v>
      </c>
      <c r="AC240" s="226">
        <f>IFERROR(IF(RIGHT(VLOOKUP($A240,csapatok!$A:$BL,AC$271,FALSE),5)="Csere",VLOOKUP(LEFT(VLOOKUP($A240,csapatok!$A:$BL,AC$271,FALSE),LEN(VLOOKUP($A240,csapatok!$A:$BL,AC$271,FALSE))-6),'csapat-ranglista'!$A:$CC,AC$272,FALSE)/8,VLOOKUP(VLOOKUP($A240,csapatok!$A:$BL,AC$271,FALSE),'csapat-ranglista'!$A:$CC,AC$272,FALSE)/4),0)</f>
        <v>0</v>
      </c>
      <c r="AD240" s="226">
        <f>IFERROR(IF(RIGHT(VLOOKUP($A240,csapatok!$A:$BL,AD$271,FALSE),5)="Csere",VLOOKUP(LEFT(VLOOKUP($A240,csapatok!$A:$BL,AD$271,FALSE),LEN(VLOOKUP($A240,csapatok!$A:$BL,AD$271,FALSE))-6),'csapat-ranglista'!$A:$CC,AD$272,FALSE)/8,VLOOKUP(VLOOKUP($A240,csapatok!$A:$BL,AD$271,FALSE),'csapat-ranglista'!$A:$CC,AD$272,FALSE)/4),0)</f>
        <v>0</v>
      </c>
      <c r="AE240" s="226">
        <f>IFERROR(IF(RIGHT(VLOOKUP($A240,csapatok!$A:$BL,AE$271,FALSE),5)="Csere",VLOOKUP(LEFT(VLOOKUP($A240,csapatok!$A:$BL,AE$271,FALSE),LEN(VLOOKUP($A240,csapatok!$A:$BL,AE$271,FALSE))-6),'csapat-ranglista'!$A:$CC,AE$272,FALSE)/8,VLOOKUP(VLOOKUP($A240,csapatok!$A:$BL,AE$271,FALSE),'csapat-ranglista'!$A:$CC,AE$272,FALSE)/4),0)</f>
        <v>0</v>
      </c>
      <c r="AF240" s="226">
        <f>IFERROR(IF(RIGHT(VLOOKUP($A240,csapatok!$A:$BL,AF$271,FALSE),5)="Csere",VLOOKUP(LEFT(VLOOKUP($A240,csapatok!$A:$BL,AF$271,FALSE),LEN(VLOOKUP($A240,csapatok!$A:$BL,AF$271,FALSE))-6),'csapat-ranglista'!$A:$CC,AF$272,FALSE)/8,VLOOKUP(VLOOKUP($A240,csapatok!$A:$BL,AF$271,FALSE),'csapat-ranglista'!$A:$CC,AF$272,FALSE)/4),0)</f>
        <v>0</v>
      </c>
      <c r="AG240" s="226">
        <f>IFERROR(IF(RIGHT(VLOOKUP($A240,csapatok!$A:$BL,AG$271,FALSE),5)="Csere",VLOOKUP(LEFT(VLOOKUP($A240,csapatok!$A:$BL,AG$271,FALSE),LEN(VLOOKUP($A240,csapatok!$A:$BL,AG$271,FALSE))-6),'csapat-ranglista'!$A:$CC,AG$272,FALSE)/8,VLOOKUP(VLOOKUP($A240,csapatok!$A:$BL,AG$271,FALSE),'csapat-ranglista'!$A:$CC,AG$272,FALSE)/4),0)</f>
        <v>0</v>
      </c>
      <c r="AH240" s="226">
        <f>IFERROR(IF(RIGHT(VLOOKUP($A240,csapatok!$A:$BL,AH$271,FALSE),5)="Csere",VLOOKUP(LEFT(VLOOKUP($A240,csapatok!$A:$BL,AH$271,FALSE),LEN(VLOOKUP($A240,csapatok!$A:$BL,AH$271,FALSE))-6),'csapat-ranglista'!$A:$CC,AH$272,FALSE)/8,VLOOKUP(VLOOKUP($A240,csapatok!$A:$BL,AH$271,FALSE),'csapat-ranglista'!$A:$CC,AH$272,FALSE)/4),0)</f>
        <v>0</v>
      </c>
      <c r="AI240" s="226">
        <f>IFERROR(IF(RIGHT(VLOOKUP($A240,csapatok!$A:$BL,AI$271,FALSE),5)="Csere",VLOOKUP(LEFT(VLOOKUP($A240,csapatok!$A:$BL,AI$271,FALSE),LEN(VLOOKUP($A240,csapatok!$A:$BL,AI$271,FALSE))-6),'csapat-ranglista'!$A:$CC,AI$272,FALSE)/8,VLOOKUP(VLOOKUP($A240,csapatok!$A:$BL,AI$271,FALSE),'csapat-ranglista'!$A:$CC,AI$272,FALSE)/4),0)</f>
        <v>0</v>
      </c>
      <c r="AJ240" s="226">
        <f>IFERROR(IF(RIGHT(VLOOKUP($A240,csapatok!$A:$BL,AJ$271,FALSE),5)="Csere",VLOOKUP(LEFT(VLOOKUP($A240,csapatok!$A:$BL,AJ$271,FALSE),LEN(VLOOKUP($A240,csapatok!$A:$BL,AJ$271,FALSE))-6),'csapat-ranglista'!$A:$CC,AJ$272,FALSE)/8,VLOOKUP(VLOOKUP($A240,csapatok!$A:$BL,AJ$271,FALSE),'csapat-ranglista'!$A:$CC,AJ$272,FALSE)/2),0)</f>
        <v>0</v>
      </c>
      <c r="AK240" s="226">
        <f>IFERROR(IF(RIGHT(VLOOKUP($A240,csapatok!$A:$CN,AK$271,FALSE),5)="Csere",VLOOKUP(LEFT(VLOOKUP($A240,csapatok!$A:$CN,AK$271,FALSE),LEN(VLOOKUP($A240,csapatok!$A:$CN,AK$271,FALSE))-6),'csapat-ranglista'!$A:$CC,AK$272,FALSE)/8,VLOOKUP(VLOOKUP($A240,csapatok!$A:$CN,AK$271,FALSE),'csapat-ranglista'!$A:$CC,AK$272,FALSE)/4),0)</f>
        <v>0</v>
      </c>
      <c r="AL240" s="226">
        <f>IFERROR(IF(RIGHT(VLOOKUP($A240,csapatok!$A:$CN,AL$271,FALSE),5)="Csere",VLOOKUP(LEFT(VLOOKUP($A240,csapatok!$A:$CN,AL$271,FALSE),LEN(VLOOKUP($A240,csapatok!$A:$CN,AL$271,FALSE))-6),'csapat-ranglista'!$A:$CC,AL$272,FALSE)/8,VLOOKUP(VLOOKUP($A240,csapatok!$A:$CN,AL$271,FALSE),'csapat-ranglista'!$A:$CC,AL$272,FALSE)/4),0)</f>
        <v>0</v>
      </c>
      <c r="AM240" s="226">
        <f>IFERROR(IF(RIGHT(VLOOKUP($A240,csapatok!$A:$CN,AM$271,FALSE),5)="Csere",VLOOKUP(LEFT(VLOOKUP($A240,csapatok!$A:$CN,AM$271,FALSE),LEN(VLOOKUP($A240,csapatok!$A:$CN,AM$271,FALSE))-6),'csapat-ranglista'!$A:$CC,AM$272,FALSE)/8,VLOOKUP(VLOOKUP($A240,csapatok!$A:$CN,AM$271,FALSE),'csapat-ranglista'!$A:$CC,AM$272,FALSE)/4),0)</f>
        <v>0</v>
      </c>
      <c r="AN240" s="226">
        <f>IFERROR(IF(RIGHT(VLOOKUP($A240,csapatok!$A:$CN,AN$271,FALSE),5)="Csere",VLOOKUP(LEFT(VLOOKUP($A240,csapatok!$A:$CN,AN$271,FALSE),LEN(VLOOKUP($A240,csapatok!$A:$CN,AN$271,FALSE))-6),'csapat-ranglista'!$A:$CC,AN$272,FALSE)/8,VLOOKUP(VLOOKUP($A240,csapatok!$A:$CN,AN$271,FALSE),'csapat-ranglista'!$A:$CC,AN$272,FALSE)/4),0)</f>
        <v>0</v>
      </c>
      <c r="AO240" s="226">
        <f>IFERROR(IF(RIGHT(VLOOKUP($A240,csapatok!$A:$CN,AO$271,FALSE),5)="Csere",VLOOKUP(LEFT(VLOOKUP($A240,csapatok!$A:$CN,AO$271,FALSE),LEN(VLOOKUP($A240,csapatok!$A:$CN,AO$271,FALSE))-6),'csapat-ranglista'!$A:$CC,AO$272,FALSE)/8,VLOOKUP(VLOOKUP($A240,csapatok!$A:$CN,AO$271,FALSE),'csapat-ranglista'!$A:$CC,AO$272,FALSE)/4),0)</f>
        <v>0</v>
      </c>
      <c r="AP240" s="226">
        <f>IFERROR(IF(RIGHT(VLOOKUP($A240,csapatok!$A:$CN,AP$271,FALSE),5)="Csere",VLOOKUP(LEFT(VLOOKUP($A240,csapatok!$A:$CN,AP$271,FALSE),LEN(VLOOKUP($A240,csapatok!$A:$CN,AP$271,FALSE))-6),'csapat-ranglista'!$A:$CC,AP$272,FALSE)/8,VLOOKUP(VLOOKUP($A240,csapatok!$A:$CN,AP$271,FALSE),'csapat-ranglista'!$A:$CC,AP$272,FALSE)/4),0)</f>
        <v>0</v>
      </c>
      <c r="AQ240" s="226">
        <f>IFERROR(IF(RIGHT(VLOOKUP($A240,csapatok!$A:$CN,AQ$271,FALSE),5)="Csere",VLOOKUP(LEFT(VLOOKUP($A240,csapatok!$A:$CN,AQ$271,FALSE),LEN(VLOOKUP($A240,csapatok!$A:$CN,AQ$271,FALSE))-6),'csapat-ranglista'!$A:$CC,AQ$272,FALSE)/8,VLOOKUP(VLOOKUP($A240,csapatok!$A:$CN,AQ$271,FALSE),'csapat-ranglista'!$A:$CC,AQ$272,FALSE)/4),0)</f>
        <v>0</v>
      </c>
      <c r="AR240" s="226">
        <f>IFERROR(IF(RIGHT(VLOOKUP($A240,csapatok!$A:$CN,AR$271,FALSE),5)="Csere",VLOOKUP(LEFT(VLOOKUP($A240,csapatok!$A:$CN,AR$271,FALSE),LEN(VLOOKUP($A240,csapatok!$A:$CN,AR$271,FALSE))-6),'csapat-ranglista'!$A:$CC,AR$272,FALSE)/8,VLOOKUP(VLOOKUP($A240,csapatok!$A:$CN,AR$271,FALSE),'csapat-ranglista'!$A:$CC,AR$272,FALSE)/4),0)</f>
        <v>0</v>
      </c>
      <c r="AS240" s="226">
        <f>IFERROR(IF(RIGHT(VLOOKUP($A240,csapatok!$A:$CN,AS$271,FALSE),5)="Csere",VLOOKUP(LEFT(VLOOKUP($A240,csapatok!$A:$CN,AS$271,FALSE),LEN(VLOOKUP($A240,csapatok!$A:$CN,AS$271,FALSE))-6),'csapat-ranglista'!$A:$CC,AS$272,FALSE)/8,VLOOKUP(VLOOKUP($A240,csapatok!$A:$CN,AS$271,FALSE),'csapat-ranglista'!$A:$CC,AS$272,FALSE)/4),0)</f>
        <v>0</v>
      </c>
      <c r="AT240" s="226">
        <f>IFERROR(IF(RIGHT(VLOOKUP($A240,csapatok!$A:$CN,AT$271,FALSE),5)="Csere",VLOOKUP(LEFT(VLOOKUP($A240,csapatok!$A:$CN,AT$271,FALSE),LEN(VLOOKUP($A240,csapatok!$A:$CN,AT$271,FALSE))-6),'csapat-ranglista'!$A:$CC,AT$272,FALSE)/8,VLOOKUP(VLOOKUP($A240,csapatok!$A:$CN,AT$271,FALSE),'csapat-ranglista'!$A:$CC,AT$272,FALSE)/4),0)</f>
        <v>0</v>
      </c>
      <c r="AU240" s="226">
        <f>IFERROR(IF(RIGHT(VLOOKUP($A240,csapatok!$A:$CN,AU$271,FALSE),5)="Csere",VLOOKUP(LEFT(VLOOKUP($A240,csapatok!$A:$CN,AU$271,FALSE),LEN(VLOOKUP($A240,csapatok!$A:$CN,AU$271,FALSE))-6),'csapat-ranglista'!$A:$CC,AU$272,FALSE)/8,VLOOKUP(VLOOKUP($A240,csapatok!$A:$CN,AU$271,FALSE),'csapat-ranglista'!$A:$CC,AU$272,FALSE)/4),0)</f>
        <v>0</v>
      </c>
      <c r="AV240" s="226">
        <f>IFERROR(IF(RIGHT(VLOOKUP($A240,csapatok!$A:$CN,AV$271,FALSE),5)="Csere",VLOOKUP(LEFT(VLOOKUP($A240,csapatok!$A:$CN,AV$271,FALSE),LEN(VLOOKUP($A240,csapatok!$A:$CN,AV$271,FALSE))-6),'csapat-ranglista'!$A:$CC,AV$272,FALSE)/8,VLOOKUP(VLOOKUP($A240,csapatok!$A:$CN,AV$271,FALSE),'csapat-ranglista'!$A:$CC,AV$272,FALSE)/4),0)</f>
        <v>0</v>
      </c>
      <c r="AW240" s="226">
        <f>IFERROR(IF(RIGHT(VLOOKUP($A240,csapatok!$A:$CN,AW$271,FALSE),5)="Csere",VLOOKUP(LEFT(VLOOKUP($A240,csapatok!$A:$CN,AW$271,FALSE),LEN(VLOOKUP($A240,csapatok!$A:$CN,AW$271,FALSE))-6),'csapat-ranglista'!$A:$CC,AW$272,FALSE)/8,VLOOKUP(VLOOKUP($A240,csapatok!$A:$CN,AW$271,FALSE),'csapat-ranglista'!$A:$CC,AW$272,FALSE)/4),0)</f>
        <v>0</v>
      </c>
      <c r="AX240" s="226">
        <f>IFERROR(IF(RIGHT(VLOOKUP($A240,csapatok!$A:$CN,AX$271,FALSE),5)="Csere",VLOOKUP(LEFT(VLOOKUP($A240,csapatok!$A:$CN,AX$271,FALSE),LEN(VLOOKUP($A240,csapatok!$A:$CN,AX$271,FALSE))-6),'csapat-ranglista'!$A:$CC,AX$272,FALSE)/8,VLOOKUP(VLOOKUP($A240,csapatok!$A:$CN,AX$271,FALSE),'csapat-ranglista'!$A:$CC,AX$272,FALSE)/4),0)</f>
        <v>0</v>
      </c>
      <c r="AY240" s="226">
        <f>IFERROR(IF(RIGHT(VLOOKUP($A240,csapatok!$A:$GR,AY$271,FALSE),5)="Csere",VLOOKUP(LEFT(VLOOKUP($A240,csapatok!$A:$GR,AY$271,FALSE),LEN(VLOOKUP($A240,csapatok!$A:$GR,AY$271,FALSE))-6),'csapat-ranglista'!$A:$CC,AY$272,FALSE)/8,VLOOKUP(VLOOKUP($A240,csapatok!$A:$GR,AY$271,FALSE),'csapat-ranglista'!$A:$CC,AY$272,FALSE)/4),0)</f>
        <v>0</v>
      </c>
      <c r="AZ240" s="226">
        <f>IFERROR(IF(RIGHT(VLOOKUP($A240,csapatok!$A:$GR,AZ$271,FALSE),5)="Csere",VLOOKUP(LEFT(VLOOKUP($A240,csapatok!$A:$GR,AZ$271,FALSE),LEN(VLOOKUP($A240,csapatok!$A:$GR,AZ$271,FALSE))-6),'csapat-ranglista'!$A:$CC,AZ$272,FALSE)/8,VLOOKUP(VLOOKUP($A240,csapatok!$A:$GR,AZ$271,FALSE),'csapat-ranglista'!$A:$CC,AZ$272,FALSE)/4),0)</f>
        <v>0</v>
      </c>
      <c r="BA240" s="226">
        <f>IFERROR(IF(RIGHT(VLOOKUP($A240,csapatok!$A:$GR,BA$271,FALSE),5)="Csere",VLOOKUP(LEFT(VLOOKUP($A240,csapatok!$A:$GR,BA$271,FALSE),LEN(VLOOKUP($A240,csapatok!$A:$GR,BA$271,FALSE))-6),'csapat-ranglista'!$A:$CC,BA$272,FALSE)/8,VLOOKUP(VLOOKUP($A240,csapatok!$A:$GR,BA$271,FALSE),'csapat-ranglista'!$A:$CC,BA$272,FALSE)/4),0)</f>
        <v>0</v>
      </c>
      <c r="BB240" s="226">
        <f>IFERROR(IF(RIGHT(VLOOKUP($A240,csapatok!$A:$GR,BB$271,FALSE),5)="Csere",VLOOKUP(LEFT(VLOOKUP($A240,csapatok!$A:$GR,BB$271,FALSE),LEN(VLOOKUP($A240,csapatok!$A:$GR,BB$271,FALSE))-6),'csapat-ranglista'!$A:$CC,BB$272,FALSE)/8,VLOOKUP(VLOOKUP($A240,csapatok!$A:$GR,BB$271,FALSE),'csapat-ranglista'!$A:$CC,BB$272,FALSE)/4),0)</f>
        <v>0</v>
      </c>
      <c r="BC240" s="227">
        <f>versenyek!$ES$11*IFERROR(VLOOKUP(VLOOKUP($A240,versenyek!ER:ET,3,FALSE),szabalyok!$A$16:$B$23,2,FALSE)/4,0)</f>
        <v>0</v>
      </c>
      <c r="BD240" s="227">
        <f>versenyek!$EV$11*IFERROR(VLOOKUP(VLOOKUP($A240,versenyek!EU:EW,3,FALSE),szabalyok!$A$16:$B$23,2,FALSE)/4,0)</f>
        <v>0</v>
      </c>
      <c r="BE240" s="226">
        <f>IFERROR(IF(RIGHT(VLOOKUP($A240,csapatok!$A:$GR,BE$271,FALSE),5)="Csere",VLOOKUP(LEFT(VLOOKUP($A240,csapatok!$A:$GR,BE$271,FALSE),LEN(VLOOKUP($A240,csapatok!$A:$GR,BE$271,FALSE))-6),'csapat-ranglista'!$A:$CC,BE$272,FALSE)/8,VLOOKUP(VLOOKUP($A240,csapatok!$A:$GR,BE$271,FALSE),'csapat-ranglista'!$A:$CC,BE$272,FALSE)/4),0)</f>
        <v>0</v>
      </c>
      <c r="BF240" s="226">
        <f>IFERROR(IF(RIGHT(VLOOKUP($A240,csapatok!$A:$GR,BF$271,FALSE),5)="Csere",VLOOKUP(LEFT(VLOOKUP($A240,csapatok!$A:$GR,BF$271,FALSE),LEN(VLOOKUP($A240,csapatok!$A:$GR,BF$271,FALSE))-6),'csapat-ranglista'!$A:$CC,BF$272,FALSE)/8,VLOOKUP(VLOOKUP($A240,csapatok!$A:$GR,BF$271,FALSE),'csapat-ranglista'!$A:$CC,BF$272,FALSE)/4),0)</f>
        <v>0</v>
      </c>
      <c r="BG240" s="226">
        <f>IFERROR(IF(RIGHT(VLOOKUP($A240,csapatok!$A:$GR,BG$271,FALSE),5)="Csere",VLOOKUP(LEFT(VLOOKUP($A240,csapatok!$A:$GR,BG$271,FALSE),LEN(VLOOKUP($A240,csapatok!$A:$GR,BG$271,FALSE))-6),'csapat-ranglista'!$A:$CC,BG$272,FALSE)/8,VLOOKUP(VLOOKUP($A240,csapatok!$A:$GR,BG$271,FALSE),'csapat-ranglista'!$A:$CC,BG$272,FALSE)/4),0)</f>
        <v>0</v>
      </c>
      <c r="BH240" s="226">
        <f>IFERROR(IF(RIGHT(VLOOKUP($A240,csapatok!$A:$GR,BH$271,FALSE),5)="Csere",VLOOKUP(LEFT(VLOOKUP($A240,csapatok!$A:$GR,BH$271,FALSE),LEN(VLOOKUP($A240,csapatok!$A:$GR,BH$271,FALSE))-6),'csapat-ranglista'!$A:$CC,BH$272,FALSE)/8,VLOOKUP(VLOOKUP($A240,csapatok!$A:$GR,BH$271,FALSE),'csapat-ranglista'!$A:$CC,BH$272,FALSE)/4),0)</f>
        <v>0</v>
      </c>
      <c r="BI240" s="226">
        <f>IFERROR(IF(RIGHT(VLOOKUP($A240,csapatok!$A:$GR,BI$271,FALSE),5)="Csere",VLOOKUP(LEFT(VLOOKUP($A240,csapatok!$A:$GR,BI$271,FALSE),LEN(VLOOKUP($A240,csapatok!$A:$GR,BI$271,FALSE))-6),'csapat-ranglista'!$A:$CC,BI$272,FALSE)/8,VLOOKUP(VLOOKUP($A240,csapatok!$A:$GR,BI$271,FALSE),'csapat-ranglista'!$A:$CC,BI$272,FALSE)/4),0)</f>
        <v>0</v>
      </c>
      <c r="BJ240" s="226">
        <f>IFERROR(IF(RIGHT(VLOOKUP($A240,csapatok!$A:$GR,BJ$271,FALSE),5)="Csere",VLOOKUP(LEFT(VLOOKUP($A240,csapatok!$A:$GR,BJ$271,FALSE),LEN(VLOOKUP($A240,csapatok!$A:$GR,BJ$271,FALSE))-6),'csapat-ranglista'!$A:$CC,BJ$272,FALSE)/8,VLOOKUP(VLOOKUP($A240,csapatok!$A:$GR,BJ$271,FALSE),'csapat-ranglista'!$A:$CC,BJ$272,FALSE)/4),0)</f>
        <v>0</v>
      </c>
      <c r="BK240" s="226">
        <f>IFERROR(IF(RIGHT(VLOOKUP($A240,csapatok!$A:$GR,BK$271,FALSE),5)="Csere",VLOOKUP(LEFT(VLOOKUP($A240,csapatok!$A:$GR,BK$271,FALSE),LEN(VLOOKUP($A240,csapatok!$A:$GR,BK$271,FALSE))-6),'csapat-ranglista'!$A:$CC,BK$272,FALSE)/8,VLOOKUP(VLOOKUP($A240,csapatok!$A:$GR,BK$271,FALSE),'csapat-ranglista'!$A:$CC,BK$272,FALSE)/4),0)</f>
        <v>0</v>
      </c>
      <c r="BL240" s="226">
        <f>IFERROR(IF(RIGHT(VLOOKUP($A240,csapatok!$A:$GR,BL$271,FALSE),5)="Csere",VLOOKUP(LEFT(VLOOKUP($A240,csapatok!$A:$GR,BL$271,FALSE),LEN(VLOOKUP($A240,csapatok!$A:$GR,BL$271,FALSE))-6),'csapat-ranglista'!$A:$CC,BL$272,FALSE)/8,VLOOKUP(VLOOKUP($A240,csapatok!$A:$GR,BL$271,FALSE),'csapat-ranglista'!$A:$CC,BL$272,FALSE)/4),0)</f>
        <v>0</v>
      </c>
      <c r="BM240" s="226">
        <f>IFERROR(IF(RIGHT(VLOOKUP($A240,csapatok!$A:$GR,BM$271,FALSE),5)="Csere",VLOOKUP(LEFT(VLOOKUP($A240,csapatok!$A:$GR,BM$271,FALSE),LEN(VLOOKUP($A240,csapatok!$A:$GR,BM$271,FALSE))-6),'csapat-ranglista'!$A:$CC,BM$272,FALSE)/8,VLOOKUP(VLOOKUP($A240,csapatok!$A:$GR,BM$271,FALSE),'csapat-ranglista'!$A:$CC,BM$272,FALSE)/4),0)</f>
        <v>0</v>
      </c>
      <c r="BN240" s="226">
        <f>IFERROR(IF(RIGHT(VLOOKUP($A240,csapatok!$A:$GR,BN$271,FALSE),5)="Csere",VLOOKUP(LEFT(VLOOKUP($A240,csapatok!$A:$GR,BN$271,FALSE),LEN(VLOOKUP($A240,csapatok!$A:$GR,BN$271,FALSE))-6),'csapat-ranglista'!$A:$CC,BN$272,FALSE)/8,VLOOKUP(VLOOKUP($A240,csapatok!$A:$GR,BN$271,FALSE),'csapat-ranglista'!$A:$CC,BN$272,FALSE)/4),0)</f>
        <v>0</v>
      </c>
      <c r="BO240" s="226">
        <f>IFERROR(IF(RIGHT(VLOOKUP($A240,csapatok!$A:$GR,BO$271,FALSE),5)="Csere",VLOOKUP(LEFT(VLOOKUP($A240,csapatok!$A:$GR,BO$271,FALSE),LEN(VLOOKUP($A240,csapatok!$A:$GR,BO$271,FALSE))-6),'csapat-ranglista'!$A:$CC,BO$272,FALSE)/8,VLOOKUP(VLOOKUP($A240,csapatok!$A:$GR,BO$271,FALSE),'csapat-ranglista'!$A:$CC,BO$272,FALSE)/4),0)</f>
        <v>0</v>
      </c>
      <c r="BP240" s="226">
        <f>IFERROR(IF(RIGHT(VLOOKUP($A240,csapatok!$A:$GR,BP$271,FALSE),5)="Csere",VLOOKUP(LEFT(VLOOKUP($A240,csapatok!$A:$GR,BP$271,FALSE),LEN(VLOOKUP($A240,csapatok!$A:$GR,BP$271,FALSE))-6),'csapat-ranglista'!$A:$CC,BP$272,FALSE)/8,VLOOKUP(VLOOKUP($A240,csapatok!$A:$GR,BP$271,FALSE),'csapat-ranglista'!$A:$CC,BP$272,FALSE)/4),0)</f>
        <v>0</v>
      </c>
      <c r="BQ240" s="226">
        <f>IFERROR(IF(RIGHT(VLOOKUP($A240,csapatok!$A:$GR,BQ$271,FALSE),5)="Csere",VLOOKUP(LEFT(VLOOKUP($A240,csapatok!$A:$GR,BQ$271,FALSE),LEN(VLOOKUP($A240,csapatok!$A:$GR,BQ$271,FALSE))-6),'csapat-ranglista'!$A:$CC,BQ$272,FALSE)/8,VLOOKUP(VLOOKUP($A240,csapatok!$A:$GR,BQ$271,FALSE),'csapat-ranglista'!$A:$CC,BQ$272,FALSE)/4),0)</f>
        <v>0</v>
      </c>
      <c r="BR240" s="226">
        <f>IFERROR(IF(RIGHT(VLOOKUP($A240,csapatok!$A:$GR,BR$271,FALSE),5)="Csere",VLOOKUP(LEFT(VLOOKUP($A240,csapatok!$A:$GR,BR$271,FALSE),LEN(VLOOKUP($A240,csapatok!$A:$GR,BR$271,FALSE))-6),'csapat-ranglista'!$A:$CC,BR$272,FALSE)/8,VLOOKUP(VLOOKUP($A240,csapatok!$A:$GR,BR$271,FALSE),'csapat-ranglista'!$A:$CC,BR$272,FALSE)/4),0)</f>
        <v>0</v>
      </c>
      <c r="BS240" s="226">
        <f>IFERROR(IF(RIGHT(VLOOKUP($A240,csapatok!$A:$GR,BS$271,FALSE),5)="Csere",VLOOKUP(LEFT(VLOOKUP($A240,csapatok!$A:$GR,BS$271,FALSE),LEN(VLOOKUP($A240,csapatok!$A:$GR,BS$271,FALSE))-6),'csapat-ranglista'!$A:$CC,BS$272,FALSE)/8,VLOOKUP(VLOOKUP($A240,csapatok!$A:$GR,BS$271,FALSE),'csapat-ranglista'!$A:$CC,BS$272,FALSE)/4),0)</f>
        <v>0</v>
      </c>
      <c r="BT240" s="226">
        <f>IFERROR(IF(RIGHT(VLOOKUP($A240,csapatok!$A:$GR,BT$271,FALSE),5)="Csere",VLOOKUP(LEFT(VLOOKUP($A240,csapatok!$A:$GR,BT$271,FALSE),LEN(VLOOKUP($A240,csapatok!$A:$GR,BT$271,FALSE))-6),'csapat-ranglista'!$A:$CC,BT$272,FALSE)/8,VLOOKUP(VLOOKUP($A240,csapatok!$A:$GR,BT$271,FALSE),'csapat-ranglista'!$A:$CC,BT$272,FALSE)/4),0)</f>
        <v>0</v>
      </c>
      <c r="BU240" s="226">
        <f>IFERROR(IF(RIGHT(VLOOKUP($A240,csapatok!$A:$GR,BU$271,FALSE),5)="Csere",VLOOKUP(LEFT(VLOOKUP($A240,csapatok!$A:$GR,BU$271,FALSE),LEN(VLOOKUP($A240,csapatok!$A:$GR,BU$271,FALSE))-6),'csapat-ranglista'!$A:$CC,BU$272,FALSE)/8,VLOOKUP(VLOOKUP($A240,csapatok!$A:$GR,BU$271,FALSE),'csapat-ranglista'!$A:$CC,BU$272,FALSE)/4),0)</f>
        <v>0</v>
      </c>
      <c r="BV240" s="226">
        <f>IFERROR(IF(RIGHT(VLOOKUP($A240,csapatok!$A:$GR,BV$271,FALSE),5)="Csere",VLOOKUP(LEFT(VLOOKUP($A240,csapatok!$A:$GR,BV$271,FALSE),LEN(VLOOKUP($A240,csapatok!$A:$GR,BV$271,FALSE))-6),'csapat-ranglista'!$A:$CC,BV$272,FALSE)/8,VLOOKUP(VLOOKUP($A240,csapatok!$A:$GR,BV$271,FALSE),'csapat-ranglista'!$A:$CC,BV$272,FALSE)/4),0)</f>
        <v>0</v>
      </c>
      <c r="BW240" s="226">
        <f>IFERROR(IF(RIGHT(VLOOKUP($A240,csapatok!$A:$GR,BW$271,FALSE),5)="Csere",VLOOKUP(LEFT(VLOOKUP($A240,csapatok!$A:$GR,BW$271,FALSE),LEN(VLOOKUP($A240,csapatok!$A:$GR,BW$271,FALSE))-6),'csapat-ranglista'!$A:$CC,BW$272,FALSE)/8,VLOOKUP(VLOOKUP($A240,csapatok!$A:$GR,BW$271,FALSE),'csapat-ranglista'!$A:$CC,BW$272,FALSE)/4),0)</f>
        <v>0</v>
      </c>
      <c r="BX240" s="226">
        <f>IFERROR(IF(RIGHT(VLOOKUP($A240,csapatok!$A:$GR,BX$271,FALSE),5)="Csere",VLOOKUP(LEFT(VLOOKUP($A240,csapatok!$A:$GR,BX$271,FALSE),LEN(VLOOKUP($A240,csapatok!$A:$GR,BX$271,FALSE))-6),'csapat-ranglista'!$A:$CC,BX$272,FALSE)/8,VLOOKUP(VLOOKUP($A240,csapatok!$A:$GR,BX$271,FALSE),'csapat-ranglista'!$A:$CC,BX$272,FALSE)/4),0)</f>
        <v>0</v>
      </c>
      <c r="BY240" s="226">
        <f>IFERROR(IF(RIGHT(VLOOKUP($A240,csapatok!$A:$GR,BY$271,FALSE),5)="Csere",VLOOKUP(LEFT(VLOOKUP($A240,csapatok!$A:$GR,BY$271,FALSE),LEN(VLOOKUP($A240,csapatok!$A:$GR,BY$271,FALSE))-6),'csapat-ranglista'!$A:$CC,BY$272,FALSE)/8,VLOOKUP(VLOOKUP($A240,csapatok!$A:$GR,BY$271,FALSE),'csapat-ranglista'!$A:$CC,BY$272,FALSE)/4),0)</f>
        <v>0</v>
      </c>
      <c r="BZ240" s="226">
        <f>IFERROR(IF(RIGHT(VLOOKUP($A240,csapatok!$A:$GR,BZ$271,FALSE),5)="Csere",VLOOKUP(LEFT(VLOOKUP($A240,csapatok!$A:$GR,BZ$271,FALSE),LEN(VLOOKUP($A240,csapatok!$A:$GR,BZ$271,FALSE))-6),'csapat-ranglista'!$A:$CC,BZ$272,FALSE)/8,VLOOKUP(VLOOKUP($A240,csapatok!$A:$GR,BZ$271,FALSE),'csapat-ranglista'!$A:$CC,BZ$272,FALSE)/4),0)</f>
        <v>0</v>
      </c>
      <c r="CA240" s="226">
        <f>IFERROR(IF(RIGHT(VLOOKUP($A240,csapatok!$A:$GR,CA$271,FALSE),5)="Csere",VLOOKUP(LEFT(VLOOKUP($A240,csapatok!$A:$GR,CA$271,FALSE),LEN(VLOOKUP($A240,csapatok!$A:$GR,CA$271,FALSE))-6),'csapat-ranglista'!$A:$CC,CA$272,FALSE)/8,VLOOKUP(VLOOKUP($A240,csapatok!$A:$GR,CA$271,FALSE),'csapat-ranglista'!$A:$CC,CA$272,FALSE)/4),0)</f>
        <v>0</v>
      </c>
      <c r="CB240" s="226">
        <f>IFERROR(IF(RIGHT(VLOOKUP($A240,csapatok!$A:$GR,CB$271,FALSE),5)="Csere",VLOOKUP(LEFT(VLOOKUP($A240,csapatok!$A:$GR,CB$271,FALSE),LEN(VLOOKUP($A240,csapatok!$A:$GR,CB$271,FALSE))-6),'csapat-ranglista'!$A:$CC,CB$272,FALSE)/8,VLOOKUP(VLOOKUP($A240,csapatok!$A:$GR,CB$271,FALSE),'csapat-ranglista'!$A:$CC,CB$272,FALSE)/4),0)</f>
        <v>0</v>
      </c>
      <c r="CC240" s="226">
        <f>IFERROR(IF(RIGHT(VLOOKUP($A240,csapatok!$A:$GR,CC$271,FALSE),5)="Csere",VLOOKUP(LEFT(VLOOKUP($A240,csapatok!$A:$GR,CC$271,FALSE),LEN(VLOOKUP($A240,csapatok!$A:$GR,CC$271,FALSE))-6),'csapat-ranglista'!$A:$CC,CC$272,FALSE)/8,VLOOKUP(VLOOKUP($A240,csapatok!$A:$GR,CC$271,FALSE),'csapat-ranglista'!$A:$CC,CC$272,FALSE)/4),0)</f>
        <v>0</v>
      </c>
      <c r="CD240" s="226">
        <f>IFERROR(IF(RIGHT(VLOOKUP($A240,csapatok!$A:$GR,CD$271,FALSE),5)="Csere",VLOOKUP(LEFT(VLOOKUP($A240,csapatok!$A:$GR,CD$271,FALSE),LEN(VLOOKUP($A240,csapatok!$A:$GR,CD$271,FALSE))-6),'csapat-ranglista'!$A:$CC,CD$272,FALSE)/8,VLOOKUP(VLOOKUP($A240,csapatok!$A:$GR,CD$271,FALSE),'csapat-ranglista'!$A:$CC,CD$272,FALSE)/4),0)</f>
        <v>0</v>
      </c>
      <c r="CE240" s="226">
        <f>IFERROR(IF(RIGHT(VLOOKUP($A240,csapatok!$A:$GR,CE$271,FALSE),5)="Csere",VLOOKUP(LEFT(VLOOKUP($A240,csapatok!$A:$GR,CE$271,FALSE),LEN(VLOOKUP($A240,csapatok!$A:$GR,CE$271,FALSE))-6),'csapat-ranglista'!$A:$CC,CE$272,FALSE)/8,VLOOKUP(VLOOKUP($A240,csapatok!$A:$GR,CE$271,FALSE),'csapat-ranglista'!$A:$CC,CE$272,FALSE)/4),0)</f>
        <v>0</v>
      </c>
      <c r="CF240" s="226">
        <f>IFERROR(IF(RIGHT(VLOOKUP($A240,csapatok!$A:$GR,CF$271,FALSE),5)="Csere",VLOOKUP(LEFT(VLOOKUP($A240,csapatok!$A:$GR,CF$271,FALSE),LEN(VLOOKUP($A240,csapatok!$A:$GR,CF$271,FALSE))-6),'csapat-ranglista'!$A:$CC,CF$272,FALSE)/8,VLOOKUP(VLOOKUP($A240,csapatok!$A:$GR,CF$271,FALSE),'csapat-ranglista'!$A:$CC,CF$272,FALSE)/4),0)</f>
        <v>0</v>
      </c>
      <c r="CG240" s="226">
        <f>IFERROR(IF(RIGHT(VLOOKUP($A240,csapatok!$A:$GR,CG$271,FALSE),5)="Csere",VLOOKUP(LEFT(VLOOKUP($A240,csapatok!$A:$GR,CG$271,FALSE),LEN(VLOOKUP($A240,csapatok!$A:$GR,CG$271,FALSE))-6),'csapat-ranglista'!$A:$CC,CG$272,FALSE)/8,VLOOKUP(VLOOKUP($A240,csapatok!$A:$GR,CG$271,FALSE),'csapat-ranglista'!$A:$CC,CG$272,FALSE)/4),0)</f>
        <v>0</v>
      </c>
      <c r="CH240" s="226">
        <f>IFERROR(IF(RIGHT(VLOOKUP($A240,csapatok!$A:$GR,CH$271,FALSE),5)="Csere",VLOOKUP(LEFT(VLOOKUP($A240,csapatok!$A:$GR,CH$271,FALSE),LEN(VLOOKUP($A240,csapatok!$A:$GR,CH$271,FALSE))-6),'csapat-ranglista'!$A:$CC,CH$272,FALSE)/8,VLOOKUP(VLOOKUP($A240,csapatok!$A:$GR,CH$271,FALSE),'csapat-ranglista'!$A:$CC,CH$272,FALSE)/4),0)</f>
        <v>0</v>
      </c>
      <c r="CI240" s="226">
        <f>IFERROR(IF(RIGHT(VLOOKUP($A240,csapatok!$A:$GR,CI$271,FALSE),5)="Csere",VLOOKUP(LEFT(VLOOKUP($A240,csapatok!$A:$GR,CI$271,FALSE),LEN(VLOOKUP($A240,csapatok!$A:$GR,CI$271,FALSE))-6),'csapat-ranglista'!$A:$CC,CI$272,FALSE)/8,VLOOKUP(VLOOKUP($A240,csapatok!$A:$GR,CI$271,FALSE),'csapat-ranglista'!$A:$CC,CI$272,FALSE)/4),0)</f>
        <v>0</v>
      </c>
      <c r="CJ240" s="227">
        <f>versenyek!$IQ$11*IFERROR(VLOOKUP(VLOOKUP($A240,versenyek!IP:IR,3,FALSE),szabalyok!$A$16:$B$23,2,FALSE)/4,0)</f>
        <v>0</v>
      </c>
      <c r="CK240" s="227">
        <f>versenyek!$IT$11*IFERROR(VLOOKUP(VLOOKUP($A240,versenyek!IS:IU,3,FALSE),szabalyok!$A$16:$B$23,2,FALSE)/4,0)</f>
        <v>0</v>
      </c>
      <c r="CL240" s="226"/>
      <c r="CM240" s="250">
        <f t="shared" si="9"/>
        <v>0</v>
      </c>
    </row>
    <row r="241" spans="1:91">
      <c r="A241" s="1" t="s">
        <v>292</v>
      </c>
      <c r="B241" s="132"/>
      <c r="C241" s="133" t="str">
        <f t="shared" ref="C241:C248" si="12">IF(B241=0,"",IF(B241&lt;$C$1,"felnőtt","ifi"))</f>
        <v/>
      </c>
      <c r="D241" s="32" t="s">
        <v>9</v>
      </c>
      <c r="E241" s="47">
        <v>0</v>
      </c>
      <c r="F241" s="32">
        <v>0</v>
      </c>
      <c r="G241" s="32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32">
        <v>0</v>
      </c>
      <c r="O241" s="32">
        <v>0</v>
      </c>
      <c r="P241" s="32">
        <v>0</v>
      </c>
      <c r="Q241" s="32">
        <v>2.117803563512572</v>
      </c>
      <c r="R241" s="32">
        <v>0</v>
      </c>
      <c r="S241" s="32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f>IFERROR(IF(RIGHT(VLOOKUP($A241,csapatok!$A:$BL,X$271,FALSE),5)="Csere",VLOOKUP(LEFT(VLOOKUP($A241,csapatok!$A:$BL,X$271,FALSE),LEN(VLOOKUP($A241,csapatok!$A:$BL,X$271,FALSE))-6),'csapat-ranglista'!$A:$CC,X$272,FALSE)/8,VLOOKUP(VLOOKUP($A241,csapatok!$A:$BL,X$271,FALSE),'csapat-ranglista'!$A:$CC,X$272,FALSE)/4),0)</f>
        <v>0</v>
      </c>
      <c r="Y241" s="32">
        <f>IFERROR(IF(RIGHT(VLOOKUP($A241,csapatok!$A:$BL,Y$271,FALSE),5)="Csere",VLOOKUP(LEFT(VLOOKUP($A241,csapatok!$A:$BL,Y$271,FALSE),LEN(VLOOKUP($A241,csapatok!$A:$BL,Y$271,FALSE))-6),'csapat-ranglista'!$A:$CC,Y$272,FALSE)/8,VLOOKUP(VLOOKUP($A241,csapatok!$A:$BL,Y$271,FALSE),'csapat-ranglista'!$A:$CC,Y$272,FALSE)/4),0)</f>
        <v>0</v>
      </c>
      <c r="Z241" s="32">
        <f>IFERROR(IF(RIGHT(VLOOKUP($A241,csapatok!$A:$BL,Z$271,FALSE),5)="Csere",VLOOKUP(LEFT(VLOOKUP($A241,csapatok!$A:$BL,Z$271,FALSE),LEN(VLOOKUP($A241,csapatok!$A:$BL,Z$271,FALSE))-6),'csapat-ranglista'!$A:$CC,Z$272,FALSE)/8,VLOOKUP(VLOOKUP($A241,csapatok!$A:$BL,Z$271,FALSE),'csapat-ranglista'!$A:$CC,Z$272,FALSE)/4),0)</f>
        <v>0</v>
      </c>
      <c r="AA241" s="32">
        <f>IFERROR(IF(RIGHT(VLOOKUP($A241,csapatok!$A:$BL,AA$271,FALSE),5)="Csere",VLOOKUP(LEFT(VLOOKUP($A241,csapatok!$A:$BL,AA$271,FALSE),LEN(VLOOKUP($A241,csapatok!$A:$BL,AA$271,FALSE))-6),'csapat-ranglista'!$A:$CC,AA$272,FALSE)/8,VLOOKUP(VLOOKUP($A241,csapatok!$A:$BL,AA$271,FALSE),'csapat-ranglista'!$A:$CC,AA$272,FALSE)/4),0)</f>
        <v>0</v>
      </c>
      <c r="AB241" s="226">
        <f>IFERROR(IF(RIGHT(VLOOKUP($A241,csapatok!$A:$BL,AB$271,FALSE),5)="Csere",VLOOKUP(LEFT(VLOOKUP($A241,csapatok!$A:$BL,AB$271,FALSE),LEN(VLOOKUP($A241,csapatok!$A:$BL,AB$271,FALSE))-6),'csapat-ranglista'!$A:$CC,AB$272,FALSE)/8,VLOOKUP(VLOOKUP($A241,csapatok!$A:$BL,AB$271,FALSE),'csapat-ranglista'!$A:$CC,AB$272,FALSE)/4),0)</f>
        <v>0</v>
      </c>
      <c r="AC241" s="226">
        <f>IFERROR(IF(RIGHT(VLOOKUP($A241,csapatok!$A:$BL,AC$271,FALSE),5)="Csere",VLOOKUP(LEFT(VLOOKUP($A241,csapatok!$A:$BL,AC$271,FALSE),LEN(VLOOKUP($A241,csapatok!$A:$BL,AC$271,FALSE))-6),'csapat-ranglista'!$A:$CC,AC$272,FALSE)/8,VLOOKUP(VLOOKUP($A241,csapatok!$A:$BL,AC$271,FALSE),'csapat-ranglista'!$A:$CC,AC$272,FALSE)/4),0)</f>
        <v>0</v>
      </c>
      <c r="AD241" s="226">
        <f>IFERROR(IF(RIGHT(VLOOKUP($A241,csapatok!$A:$BL,AD$271,FALSE),5)="Csere",VLOOKUP(LEFT(VLOOKUP($A241,csapatok!$A:$BL,AD$271,FALSE),LEN(VLOOKUP($A241,csapatok!$A:$BL,AD$271,FALSE))-6),'csapat-ranglista'!$A:$CC,AD$272,FALSE)/8,VLOOKUP(VLOOKUP($A241,csapatok!$A:$BL,AD$271,FALSE),'csapat-ranglista'!$A:$CC,AD$272,FALSE)/4),0)</f>
        <v>0</v>
      </c>
      <c r="AE241" s="226">
        <f>IFERROR(IF(RIGHT(VLOOKUP($A241,csapatok!$A:$BL,AE$271,FALSE),5)="Csere",VLOOKUP(LEFT(VLOOKUP($A241,csapatok!$A:$BL,AE$271,FALSE),LEN(VLOOKUP($A241,csapatok!$A:$BL,AE$271,FALSE))-6),'csapat-ranglista'!$A:$CC,AE$272,FALSE)/8,VLOOKUP(VLOOKUP($A241,csapatok!$A:$BL,AE$271,FALSE),'csapat-ranglista'!$A:$CC,AE$272,FALSE)/4),0)</f>
        <v>0</v>
      </c>
      <c r="AF241" s="226">
        <f>IFERROR(IF(RIGHT(VLOOKUP($A241,csapatok!$A:$BL,AF$271,FALSE),5)="Csere",VLOOKUP(LEFT(VLOOKUP($A241,csapatok!$A:$BL,AF$271,FALSE),LEN(VLOOKUP($A241,csapatok!$A:$BL,AF$271,FALSE))-6),'csapat-ranglista'!$A:$CC,AF$272,FALSE)/8,VLOOKUP(VLOOKUP($A241,csapatok!$A:$BL,AF$271,FALSE),'csapat-ranglista'!$A:$CC,AF$272,FALSE)/4),0)</f>
        <v>0</v>
      </c>
      <c r="AG241" s="226">
        <f>IFERROR(IF(RIGHT(VLOOKUP($A241,csapatok!$A:$BL,AG$271,FALSE),5)="Csere",VLOOKUP(LEFT(VLOOKUP($A241,csapatok!$A:$BL,AG$271,FALSE),LEN(VLOOKUP($A241,csapatok!$A:$BL,AG$271,FALSE))-6),'csapat-ranglista'!$A:$CC,AG$272,FALSE)/8,VLOOKUP(VLOOKUP($A241,csapatok!$A:$BL,AG$271,FALSE),'csapat-ranglista'!$A:$CC,AG$272,FALSE)/4),0)</f>
        <v>0</v>
      </c>
      <c r="AH241" s="226">
        <f>IFERROR(IF(RIGHT(VLOOKUP($A241,csapatok!$A:$BL,AH$271,FALSE),5)="Csere",VLOOKUP(LEFT(VLOOKUP($A241,csapatok!$A:$BL,AH$271,FALSE),LEN(VLOOKUP($A241,csapatok!$A:$BL,AH$271,FALSE))-6),'csapat-ranglista'!$A:$CC,AH$272,FALSE)/8,VLOOKUP(VLOOKUP($A241,csapatok!$A:$BL,AH$271,FALSE),'csapat-ranglista'!$A:$CC,AH$272,FALSE)/4),0)</f>
        <v>0</v>
      </c>
      <c r="AI241" s="226">
        <f>IFERROR(IF(RIGHT(VLOOKUP($A241,csapatok!$A:$BL,AI$271,FALSE),5)="Csere",VLOOKUP(LEFT(VLOOKUP($A241,csapatok!$A:$BL,AI$271,FALSE),LEN(VLOOKUP($A241,csapatok!$A:$BL,AI$271,FALSE))-6),'csapat-ranglista'!$A:$CC,AI$272,FALSE)/8,VLOOKUP(VLOOKUP($A241,csapatok!$A:$BL,AI$271,FALSE),'csapat-ranglista'!$A:$CC,AI$272,FALSE)/4),0)</f>
        <v>0</v>
      </c>
      <c r="AJ241" s="226">
        <f>IFERROR(IF(RIGHT(VLOOKUP($A241,csapatok!$A:$BL,AJ$271,FALSE),5)="Csere",VLOOKUP(LEFT(VLOOKUP($A241,csapatok!$A:$BL,AJ$271,FALSE),LEN(VLOOKUP($A241,csapatok!$A:$BL,AJ$271,FALSE))-6),'csapat-ranglista'!$A:$CC,AJ$272,FALSE)/8,VLOOKUP(VLOOKUP($A241,csapatok!$A:$BL,AJ$271,FALSE),'csapat-ranglista'!$A:$CC,AJ$272,FALSE)/2),0)</f>
        <v>0</v>
      </c>
      <c r="AK241" s="226">
        <f>IFERROR(IF(RIGHT(VLOOKUP($A241,csapatok!$A:$CN,AK$271,FALSE),5)="Csere",VLOOKUP(LEFT(VLOOKUP($A241,csapatok!$A:$CN,AK$271,FALSE),LEN(VLOOKUP($A241,csapatok!$A:$CN,AK$271,FALSE))-6),'csapat-ranglista'!$A:$CC,AK$272,FALSE)/8,VLOOKUP(VLOOKUP($A241,csapatok!$A:$CN,AK$271,FALSE),'csapat-ranglista'!$A:$CC,AK$272,FALSE)/4),0)</f>
        <v>0</v>
      </c>
      <c r="AL241" s="226">
        <f>IFERROR(IF(RIGHT(VLOOKUP($A241,csapatok!$A:$CN,AL$271,FALSE),5)="Csere",VLOOKUP(LEFT(VLOOKUP($A241,csapatok!$A:$CN,AL$271,FALSE),LEN(VLOOKUP($A241,csapatok!$A:$CN,AL$271,FALSE))-6),'csapat-ranglista'!$A:$CC,AL$272,FALSE)/8,VLOOKUP(VLOOKUP($A241,csapatok!$A:$CN,AL$271,FALSE),'csapat-ranglista'!$A:$CC,AL$272,FALSE)/4),0)</f>
        <v>0</v>
      </c>
      <c r="AM241" s="226">
        <f>IFERROR(IF(RIGHT(VLOOKUP($A241,csapatok!$A:$CN,AM$271,FALSE),5)="Csere",VLOOKUP(LEFT(VLOOKUP($A241,csapatok!$A:$CN,AM$271,FALSE),LEN(VLOOKUP($A241,csapatok!$A:$CN,AM$271,FALSE))-6),'csapat-ranglista'!$A:$CC,AM$272,FALSE)/8,VLOOKUP(VLOOKUP($A241,csapatok!$A:$CN,AM$271,FALSE),'csapat-ranglista'!$A:$CC,AM$272,FALSE)/4),0)</f>
        <v>0</v>
      </c>
      <c r="AN241" s="226">
        <f>IFERROR(IF(RIGHT(VLOOKUP($A241,csapatok!$A:$CN,AN$271,FALSE),5)="Csere",VLOOKUP(LEFT(VLOOKUP($A241,csapatok!$A:$CN,AN$271,FALSE),LEN(VLOOKUP($A241,csapatok!$A:$CN,AN$271,FALSE))-6),'csapat-ranglista'!$A:$CC,AN$272,FALSE)/8,VLOOKUP(VLOOKUP($A241,csapatok!$A:$CN,AN$271,FALSE),'csapat-ranglista'!$A:$CC,AN$272,FALSE)/4),0)</f>
        <v>0</v>
      </c>
      <c r="AO241" s="226">
        <f>IFERROR(IF(RIGHT(VLOOKUP($A241,csapatok!$A:$CN,AO$271,FALSE),5)="Csere",VLOOKUP(LEFT(VLOOKUP($A241,csapatok!$A:$CN,AO$271,FALSE),LEN(VLOOKUP($A241,csapatok!$A:$CN,AO$271,FALSE))-6),'csapat-ranglista'!$A:$CC,AO$272,FALSE)/8,VLOOKUP(VLOOKUP($A241,csapatok!$A:$CN,AO$271,FALSE),'csapat-ranglista'!$A:$CC,AO$272,FALSE)/4),0)</f>
        <v>0</v>
      </c>
      <c r="AP241" s="226">
        <f>IFERROR(IF(RIGHT(VLOOKUP($A241,csapatok!$A:$CN,AP$271,FALSE),5)="Csere",VLOOKUP(LEFT(VLOOKUP($A241,csapatok!$A:$CN,AP$271,FALSE),LEN(VLOOKUP($A241,csapatok!$A:$CN,AP$271,FALSE))-6),'csapat-ranglista'!$A:$CC,AP$272,FALSE)/8,VLOOKUP(VLOOKUP($A241,csapatok!$A:$CN,AP$271,FALSE),'csapat-ranglista'!$A:$CC,AP$272,FALSE)/4),0)</f>
        <v>0</v>
      </c>
      <c r="AQ241" s="226">
        <f>IFERROR(IF(RIGHT(VLOOKUP($A241,csapatok!$A:$CN,AQ$271,FALSE),5)="Csere",VLOOKUP(LEFT(VLOOKUP($A241,csapatok!$A:$CN,AQ$271,FALSE),LEN(VLOOKUP($A241,csapatok!$A:$CN,AQ$271,FALSE))-6),'csapat-ranglista'!$A:$CC,AQ$272,FALSE)/8,VLOOKUP(VLOOKUP($A241,csapatok!$A:$CN,AQ$271,FALSE),'csapat-ranglista'!$A:$CC,AQ$272,FALSE)/4),0)</f>
        <v>0</v>
      </c>
      <c r="AR241" s="226">
        <f>IFERROR(IF(RIGHT(VLOOKUP($A241,csapatok!$A:$CN,AR$271,FALSE),5)="Csere",VLOOKUP(LEFT(VLOOKUP($A241,csapatok!$A:$CN,AR$271,FALSE),LEN(VLOOKUP($A241,csapatok!$A:$CN,AR$271,FALSE))-6),'csapat-ranglista'!$A:$CC,AR$272,FALSE)/8,VLOOKUP(VLOOKUP($A241,csapatok!$A:$CN,AR$271,FALSE),'csapat-ranglista'!$A:$CC,AR$272,FALSE)/4),0)</f>
        <v>0</v>
      </c>
      <c r="AS241" s="226">
        <f>IFERROR(IF(RIGHT(VLOOKUP($A241,csapatok!$A:$CN,AS$271,FALSE),5)="Csere",VLOOKUP(LEFT(VLOOKUP($A241,csapatok!$A:$CN,AS$271,FALSE),LEN(VLOOKUP($A241,csapatok!$A:$CN,AS$271,FALSE))-6),'csapat-ranglista'!$A:$CC,AS$272,FALSE)/8,VLOOKUP(VLOOKUP($A241,csapatok!$A:$CN,AS$271,FALSE),'csapat-ranglista'!$A:$CC,AS$272,FALSE)/4),0)</f>
        <v>0</v>
      </c>
      <c r="AT241" s="226">
        <f>IFERROR(IF(RIGHT(VLOOKUP($A241,csapatok!$A:$CN,AT$271,FALSE),5)="Csere",VLOOKUP(LEFT(VLOOKUP($A241,csapatok!$A:$CN,AT$271,FALSE),LEN(VLOOKUP($A241,csapatok!$A:$CN,AT$271,FALSE))-6),'csapat-ranglista'!$A:$CC,AT$272,FALSE)/8,VLOOKUP(VLOOKUP($A241,csapatok!$A:$CN,AT$271,FALSE),'csapat-ranglista'!$A:$CC,AT$272,FALSE)/4),0)</f>
        <v>0</v>
      </c>
      <c r="AU241" s="226">
        <f>IFERROR(IF(RIGHT(VLOOKUP($A241,csapatok!$A:$CN,AU$271,FALSE),5)="Csere",VLOOKUP(LEFT(VLOOKUP($A241,csapatok!$A:$CN,AU$271,FALSE),LEN(VLOOKUP($A241,csapatok!$A:$CN,AU$271,FALSE))-6),'csapat-ranglista'!$A:$CC,AU$272,FALSE)/8,VLOOKUP(VLOOKUP($A241,csapatok!$A:$CN,AU$271,FALSE),'csapat-ranglista'!$A:$CC,AU$272,FALSE)/4),0)</f>
        <v>0</v>
      </c>
      <c r="AV241" s="226">
        <f>IFERROR(IF(RIGHT(VLOOKUP($A241,csapatok!$A:$CN,AV$271,FALSE),5)="Csere",VLOOKUP(LEFT(VLOOKUP($A241,csapatok!$A:$CN,AV$271,FALSE),LEN(VLOOKUP($A241,csapatok!$A:$CN,AV$271,FALSE))-6),'csapat-ranglista'!$A:$CC,AV$272,FALSE)/8,VLOOKUP(VLOOKUP($A241,csapatok!$A:$CN,AV$271,FALSE),'csapat-ranglista'!$A:$CC,AV$272,FALSE)/4),0)</f>
        <v>0</v>
      </c>
      <c r="AW241" s="226">
        <f>IFERROR(IF(RIGHT(VLOOKUP($A241,csapatok!$A:$CN,AW$271,FALSE),5)="Csere",VLOOKUP(LEFT(VLOOKUP($A241,csapatok!$A:$CN,AW$271,FALSE),LEN(VLOOKUP($A241,csapatok!$A:$CN,AW$271,FALSE))-6),'csapat-ranglista'!$A:$CC,AW$272,FALSE)/8,VLOOKUP(VLOOKUP($A241,csapatok!$A:$CN,AW$271,FALSE),'csapat-ranglista'!$A:$CC,AW$272,FALSE)/4),0)</f>
        <v>0</v>
      </c>
      <c r="AX241" s="226">
        <f>IFERROR(IF(RIGHT(VLOOKUP($A241,csapatok!$A:$CN,AX$271,FALSE),5)="Csere",VLOOKUP(LEFT(VLOOKUP($A241,csapatok!$A:$CN,AX$271,FALSE),LEN(VLOOKUP($A241,csapatok!$A:$CN,AX$271,FALSE))-6),'csapat-ranglista'!$A:$CC,AX$272,FALSE)/8,VLOOKUP(VLOOKUP($A241,csapatok!$A:$CN,AX$271,FALSE),'csapat-ranglista'!$A:$CC,AX$272,FALSE)/4),0)</f>
        <v>0</v>
      </c>
      <c r="AY241" s="226">
        <f>IFERROR(IF(RIGHT(VLOOKUP($A241,csapatok!$A:$GR,AY$271,FALSE),5)="Csere",VLOOKUP(LEFT(VLOOKUP($A241,csapatok!$A:$GR,AY$271,FALSE),LEN(VLOOKUP($A241,csapatok!$A:$GR,AY$271,FALSE))-6),'csapat-ranglista'!$A:$CC,AY$272,FALSE)/8,VLOOKUP(VLOOKUP($A241,csapatok!$A:$GR,AY$271,FALSE),'csapat-ranglista'!$A:$CC,AY$272,FALSE)/4),0)</f>
        <v>0</v>
      </c>
      <c r="AZ241" s="226">
        <f>IFERROR(IF(RIGHT(VLOOKUP($A241,csapatok!$A:$GR,AZ$271,FALSE),5)="Csere",VLOOKUP(LEFT(VLOOKUP($A241,csapatok!$A:$GR,AZ$271,FALSE),LEN(VLOOKUP($A241,csapatok!$A:$GR,AZ$271,FALSE))-6),'csapat-ranglista'!$A:$CC,AZ$272,FALSE)/8,VLOOKUP(VLOOKUP($A241,csapatok!$A:$GR,AZ$271,FALSE),'csapat-ranglista'!$A:$CC,AZ$272,FALSE)/4),0)</f>
        <v>0</v>
      </c>
      <c r="BA241" s="226">
        <f>IFERROR(IF(RIGHT(VLOOKUP($A241,csapatok!$A:$GR,BA$271,FALSE),5)="Csere",VLOOKUP(LEFT(VLOOKUP($A241,csapatok!$A:$GR,BA$271,FALSE),LEN(VLOOKUP($A241,csapatok!$A:$GR,BA$271,FALSE))-6),'csapat-ranglista'!$A:$CC,BA$272,FALSE)/8,VLOOKUP(VLOOKUP($A241,csapatok!$A:$GR,BA$271,FALSE),'csapat-ranglista'!$A:$CC,BA$272,FALSE)/4),0)</f>
        <v>0</v>
      </c>
      <c r="BB241" s="226">
        <f>IFERROR(IF(RIGHT(VLOOKUP($A241,csapatok!$A:$GR,BB$271,FALSE),5)="Csere",VLOOKUP(LEFT(VLOOKUP($A241,csapatok!$A:$GR,BB$271,FALSE),LEN(VLOOKUP($A241,csapatok!$A:$GR,BB$271,FALSE))-6),'csapat-ranglista'!$A:$CC,BB$272,FALSE)/8,VLOOKUP(VLOOKUP($A241,csapatok!$A:$GR,BB$271,FALSE),'csapat-ranglista'!$A:$CC,BB$272,FALSE)/4),0)</f>
        <v>0</v>
      </c>
      <c r="BC241" s="227">
        <f>versenyek!$ES$11*IFERROR(VLOOKUP(VLOOKUP($A241,versenyek!ER:ET,3,FALSE),szabalyok!$A$16:$B$23,2,FALSE)/4,0)</f>
        <v>0</v>
      </c>
      <c r="BD241" s="227">
        <f>versenyek!$EV$11*IFERROR(VLOOKUP(VLOOKUP($A241,versenyek!EU:EW,3,FALSE),szabalyok!$A$16:$B$23,2,FALSE)/4,0)</f>
        <v>0</v>
      </c>
      <c r="BE241" s="226">
        <f>IFERROR(IF(RIGHT(VLOOKUP($A241,csapatok!$A:$GR,BE$271,FALSE),5)="Csere",VLOOKUP(LEFT(VLOOKUP($A241,csapatok!$A:$GR,BE$271,FALSE),LEN(VLOOKUP($A241,csapatok!$A:$GR,BE$271,FALSE))-6),'csapat-ranglista'!$A:$CC,BE$272,FALSE)/8,VLOOKUP(VLOOKUP($A241,csapatok!$A:$GR,BE$271,FALSE),'csapat-ranglista'!$A:$CC,BE$272,FALSE)/4),0)</f>
        <v>0</v>
      </c>
      <c r="BF241" s="226">
        <f>IFERROR(IF(RIGHT(VLOOKUP($A241,csapatok!$A:$GR,BF$271,FALSE),5)="Csere",VLOOKUP(LEFT(VLOOKUP($A241,csapatok!$A:$GR,BF$271,FALSE),LEN(VLOOKUP($A241,csapatok!$A:$GR,BF$271,FALSE))-6),'csapat-ranglista'!$A:$CC,BF$272,FALSE)/8,VLOOKUP(VLOOKUP($A241,csapatok!$A:$GR,BF$271,FALSE),'csapat-ranglista'!$A:$CC,BF$272,FALSE)/4),0)</f>
        <v>0</v>
      </c>
      <c r="BG241" s="226">
        <f>IFERROR(IF(RIGHT(VLOOKUP($A241,csapatok!$A:$GR,BG$271,FALSE),5)="Csere",VLOOKUP(LEFT(VLOOKUP($A241,csapatok!$A:$GR,BG$271,FALSE),LEN(VLOOKUP($A241,csapatok!$A:$GR,BG$271,FALSE))-6),'csapat-ranglista'!$A:$CC,BG$272,FALSE)/8,VLOOKUP(VLOOKUP($A241,csapatok!$A:$GR,BG$271,FALSE),'csapat-ranglista'!$A:$CC,BG$272,FALSE)/4),0)</f>
        <v>0</v>
      </c>
      <c r="BH241" s="226">
        <f>IFERROR(IF(RIGHT(VLOOKUP($A241,csapatok!$A:$GR,BH$271,FALSE),5)="Csere",VLOOKUP(LEFT(VLOOKUP($A241,csapatok!$A:$GR,BH$271,FALSE),LEN(VLOOKUP($A241,csapatok!$A:$GR,BH$271,FALSE))-6),'csapat-ranglista'!$A:$CC,BH$272,FALSE)/8,VLOOKUP(VLOOKUP($A241,csapatok!$A:$GR,BH$271,FALSE),'csapat-ranglista'!$A:$CC,BH$272,FALSE)/4),0)</f>
        <v>0</v>
      </c>
      <c r="BI241" s="226">
        <f>IFERROR(IF(RIGHT(VLOOKUP($A241,csapatok!$A:$GR,BI$271,FALSE),5)="Csere",VLOOKUP(LEFT(VLOOKUP($A241,csapatok!$A:$GR,BI$271,FALSE),LEN(VLOOKUP($A241,csapatok!$A:$GR,BI$271,FALSE))-6),'csapat-ranglista'!$A:$CC,BI$272,FALSE)/8,VLOOKUP(VLOOKUP($A241,csapatok!$A:$GR,BI$271,FALSE),'csapat-ranglista'!$A:$CC,BI$272,FALSE)/4),0)</f>
        <v>0</v>
      </c>
      <c r="BJ241" s="226">
        <f>IFERROR(IF(RIGHT(VLOOKUP($A241,csapatok!$A:$GR,BJ$271,FALSE),5)="Csere",VLOOKUP(LEFT(VLOOKUP($A241,csapatok!$A:$GR,BJ$271,FALSE),LEN(VLOOKUP($A241,csapatok!$A:$GR,BJ$271,FALSE))-6),'csapat-ranglista'!$A:$CC,BJ$272,FALSE)/8,VLOOKUP(VLOOKUP($A241,csapatok!$A:$GR,BJ$271,FALSE),'csapat-ranglista'!$A:$CC,BJ$272,FALSE)/4),0)</f>
        <v>0</v>
      </c>
      <c r="BK241" s="226">
        <f>IFERROR(IF(RIGHT(VLOOKUP($A241,csapatok!$A:$GR,BK$271,FALSE),5)="Csere",VLOOKUP(LEFT(VLOOKUP($A241,csapatok!$A:$GR,BK$271,FALSE),LEN(VLOOKUP($A241,csapatok!$A:$GR,BK$271,FALSE))-6),'csapat-ranglista'!$A:$CC,BK$272,FALSE)/8,VLOOKUP(VLOOKUP($A241,csapatok!$A:$GR,BK$271,FALSE),'csapat-ranglista'!$A:$CC,BK$272,FALSE)/4),0)</f>
        <v>0</v>
      </c>
      <c r="BL241" s="226">
        <f>IFERROR(IF(RIGHT(VLOOKUP($A241,csapatok!$A:$GR,BL$271,FALSE),5)="Csere",VLOOKUP(LEFT(VLOOKUP($A241,csapatok!$A:$GR,BL$271,FALSE),LEN(VLOOKUP($A241,csapatok!$A:$GR,BL$271,FALSE))-6),'csapat-ranglista'!$A:$CC,BL$272,FALSE)/8,VLOOKUP(VLOOKUP($A241,csapatok!$A:$GR,BL$271,FALSE),'csapat-ranglista'!$A:$CC,BL$272,FALSE)/4),0)</f>
        <v>0</v>
      </c>
      <c r="BM241" s="226">
        <f>IFERROR(IF(RIGHT(VLOOKUP($A241,csapatok!$A:$GR,BM$271,FALSE),5)="Csere",VLOOKUP(LEFT(VLOOKUP($A241,csapatok!$A:$GR,BM$271,FALSE),LEN(VLOOKUP($A241,csapatok!$A:$GR,BM$271,FALSE))-6),'csapat-ranglista'!$A:$CC,BM$272,FALSE)/8,VLOOKUP(VLOOKUP($A241,csapatok!$A:$GR,BM$271,FALSE),'csapat-ranglista'!$A:$CC,BM$272,FALSE)/4),0)</f>
        <v>0</v>
      </c>
      <c r="BN241" s="226">
        <f>IFERROR(IF(RIGHT(VLOOKUP($A241,csapatok!$A:$GR,BN$271,FALSE),5)="Csere",VLOOKUP(LEFT(VLOOKUP($A241,csapatok!$A:$GR,BN$271,FALSE),LEN(VLOOKUP($A241,csapatok!$A:$GR,BN$271,FALSE))-6),'csapat-ranglista'!$A:$CC,BN$272,FALSE)/8,VLOOKUP(VLOOKUP($A241,csapatok!$A:$GR,BN$271,FALSE),'csapat-ranglista'!$A:$CC,BN$272,FALSE)/4),0)</f>
        <v>0</v>
      </c>
      <c r="BO241" s="226">
        <f>IFERROR(IF(RIGHT(VLOOKUP($A241,csapatok!$A:$GR,BO$271,FALSE),5)="Csere",VLOOKUP(LEFT(VLOOKUP($A241,csapatok!$A:$GR,BO$271,FALSE),LEN(VLOOKUP($A241,csapatok!$A:$GR,BO$271,FALSE))-6),'csapat-ranglista'!$A:$CC,BO$272,FALSE)/8,VLOOKUP(VLOOKUP($A241,csapatok!$A:$GR,BO$271,FALSE),'csapat-ranglista'!$A:$CC,BO$272,FALSE)/4),0)</f>
        <v>0</v>
      </c>
      <c r="BP241" s="226">
        <f>IFERROR(IF(RIGHT(VLOOKUP($A241,csapatok!$A:$GR,BP$271,FALSE),5)="Csere",VLOOKUP(LEFT(VLOOKUP($A241,csapatok!$A:$GR,BP$271,FALSE),LEN(VLOOKUP($A241,csapatok!$A:$GR,BP$271,FALSE))-6),'csapat-ranglista'!$A:$CC,BP$272,FALSE)/8,VLOOKUP(VLOOKUP($A241,csapatok!$A:$GR,BP$271,FALSE),'csapat-ranglista'!$A:$CC,BP$272,FALSE)/4),0)</f>
        <v>0</v>
      </c>
      <c r="BQ241" s="226">
        <f>IFERROR(IF(RIGHT(VLOOKUP($A241,csapatok!$A:$GR,BQ$271,FALSE),5)="Csere",VLOOKUP(LEFT(VLOOKUP($A241,csapatok!$A:$GR,BQ$271,FALSE),LEN(VLOOKUP($A241,csapatok!$A:$GR,BQ$271,FALSE))-6),'csapat-ranglista'!$A:$CC,BQ$272,FALSE)/8,VLOOKUP(VLOOKUP($A241,csapatok!$A:$GR,BQ$271,FALSE),'csapat-ranglista'!$A:$CC,BQ$272,FALSE)/4),0)</f>
        <v>0</v>
      </c>
      <c r="BR241" s="226">
        <f>IFERROR(IF(RIGHT(VLOOKUP($A241,csapatok!$A:$GR,BR$271,FALSE),5)="Csere",VLOOKUP(LEFT(VLOOKUP($A241,csapatok!$A:$GR,BR$271,FALSE),LEN(VLOOKUP($A241,csapatok!$A:$GR,BR$271,FALSE))-6),'csapat-ranglista'!$A:$CC,BR$272,FALSE)/8,VLOOKUP(VLOOKUP($A241,csapatok!$A:$GR,BR$271,FALSE),'csapat-ranglista'!$A:$CC,BR$272,FALSE)/4),0)</f>
        <v>0</v>
      </c>
      <c r="BS241" s="226">
        <f>IFERROR(IF(RIGHT(VLOOKUP($A241,csapatok!$A:$GR,BS$271,FALSE),5)="Csere",VLOOKUP(LEFT(VLOOKUP($A241,csapatok!$A:$GR,BS$271,FALSE),LEN(VLOOKUP($A241,csapatok!$A:$GR,BS$271,FALSE))-6),'csapat-ranglista'!$A:$CC,BS$272,FALSE)/8,VLOOKUP(VLOOKUP($A241,csapatok!$A:$GR,BS$271,FALSE),'csapat-ranglista'!$A:$CC,BS$272,FALSE)/4),0)</f>
        <v>0</v>
      </c>
      <c r="BT241" s="226">
        <f>IFERROR(IF(RIGHT(VLOOKUP($A241,csapatok!$A:$GR,BT$271,FALSE),5)="Csere",VLOOKUP(LEFT(VLOOKUP($A241,csapatok!$A:$GR,BT$271,FALSE),LEN(VLOOKUP($A241,csapatok!$A:$GR,BT$271,FALSE))-6),'csapat-ranglista'!$A:$CC,BT$272,FALSE)/8,VLOOKUP(VLOOKUP($A241,csapatok!$A:$GR,BT$271,FALSE),'csapat-ranglista'!$A:$CC,BT$272,FALSE)/4),0)</f>
        <v>0</v>
      </c>
      <c r="BU241" s="226">
        <f>IFERROR(IF(RIGHT(VLOOKUP($A241,csapatok!$A:$GR,BU$271,FALSE),5)="Csere",VLOOKUP(LEFT(VLOOKUP($A241,csapatok!$A:$GR,BU$271,FALSE),LEN(VLOOKUP($A241,csapatok!$A:$GR,BU$271,FALSE))-6),'csapat-ranglista'!$A:$CC,BU$272,FALSE)/8,VLOOKUP(VLOOKUP($A241,csapatok!$A:$GR,BU$271,FALSE),'csapat-ranglista'!$A:$CC,BU$272,FALSE)/4),0)</f>
        <v>0</v>
      </c>
      <c r="BV241" s="226">
        <f>IFERROR(IF(RIGHT(VLOOKUP($A241,csapatok!$A:$GR,BV$271,FALSE),5)="Csere",VLOOKUP(LEFT(VLOOKUP($A241,csapatok!$A:$GR,BV$271,FALSE),LEN(VLOOKUP($A241,csapatok!$A:$GR,BV$271,FALSE))-6),'csapat-ranglista'!$A:$CC,BV$272,FALSE)/8,VLOOKUP(VLOOKUP($A241,csapatok!$A:$GR,BV$271,FALSE),'csapat-ranglista'!$A:$CC,BV$272,FALSE)/4),0)</f>
        <v>0</v>
      </c>
      <c r="BW241" s="226">
        <f>IFERROR(IF(RIGHT(VLOOKUP($A241,csapatok!$A:$GR,BW$271,FALSE),5)="Csere",VLOOKUP(LEFT(VLOOKUP($A241,csapatok!$A:$GR,BW$271,FALSE),LEN(VLOOKUP($A241,csapatok!$A:$GR,BW$271,FALSE))-6),'csapat-ranglista'!$A:$CC,BW$272,FALSE)/8,VLOOKUP(VLOOKUP($A241,csapatok!$A:$GR,BW$271,FALSE),'csapat-ranglista'!$A:$CC,BW$272,FALSE)/4),0)</f>
        <v>0</v>
      </c>
      <c r="BX241" s="226">
        <f>IFERROR(IF(RIGHT(VLOOKUP($A241,csapatok!$A:$GR,BX$271,FALSE),5)="Csere",VLOOKUP(LEFT(VLOOKUP($A241,csapatok!$A:$GR,BX$271,FALSE),LEN(VLOOKUP($A241,csapatok!$A:$GR,BX$271,FALSE))-6),'csapat-ranglista'!$A:$CC,BX$272,FALSE)/8,VLOOKUP(VLOOKUP($A241,csapatok!$A:$GR,BX$271,FALSE),'csapat-ranglista'!$A:$CC,BX$272,FALSE)/4),0)</f>
        <v>0</v>
      </c>
      <c r="BY241" s="226">
        <f>IFERROR(IF(RIGHT(VLOOKUP($A241,csapatok!$A:$GR,BY$271,FALSE),5)="Csere",VLOOKUP(LEFT(VLOOKUP($A241,csapatok!$A:$GR,BY$271,FALSE),LEN(VLOOKUP($A241,csapatok!$A:$GR,BY$271,FALSE))-6),'csapat-ranglista'!$A:$CC,BY$272,FALSE)/8,VLOOKUP(VLOOKUP($A241,csapatok!$A:$GR,BY$271,FALSE),'csapat-ranglista'!$A:$CC,BY$272,FALSE)/4),0)</f>
        <v>0</v>
      </c>
      <c r="BZ241" s="226">
        <f>IFERROR(IF(RIGHT(VLOOKUP($A241,csapatok!$A:$GR,BZ$271,FALSE),5)="Csere",VLOOKUP(LEFT(VLOOKUP($A241,csapatok!$A:$GR,BZ$271,FALSE),LEN(VLOOKUP($A241,csapatok!$A:$GR,BZ$271,FALSE))-6),'csapat-ranglista'!$A:$CC,BZ$272,FALSE)/8,VLOOKUP(VLOOKUP($A241,csapatok!$A:$GR,BZ$271,FALSE),'csapat-ranglista'!$A:$CC,BZ$272,FALSE)/4),0)</f>
        <v>0</v>
      </c>
      <c r="CA241" s="226">
        <f>IFERROR(IF(RIGHT(VLOOKUP($A241,csapatok!$A:$GR,CA$271,FALSE),5)="Csere",VLOOKUP(LEFT(VLOOKUP($A241,csapatok!$A:$GR,CA$271,FALSE),LEN(VLOOKUP($A241,csapatok!$A:$GR,CA$271,FALSE))-6),'csapat-ranglista'!$A:$CC,CA$272,FALSE)/8,VLOOKUP(VLOOKUP($A241,csapatok!$A:$GR,CA$271,FALSE),'csapat-ranglista'!$A:$CC,CA$272,FALSE)/4),0)</f>
        <v>0</v>
      </c>
      <c r="CB241" s="226">
        <f>IFERROR(IF(RIGHT(VLOOKUP($A241,csapatok!$A:$GR,CB$271,FALSE),5)="Csere",VLOOKUP(LEFT(VLOOKUP($A241,csapatok!$A:$GR,CB$271,FALSE),LEN(VLOOKUP($A241,csapatok!$A:$GR,CB$271,FALSE))-6),'csapat-ranglista'!$A:$CC,CB$272,FALSE)/8,VLOOKUP(VLOOKUP($A241,csapatok!$A:$GR,CB$271,FALSE),'csapat-ranglista'!$A:$CC,CB$272,FALSE)/4),0)</f>
        <v>0</v>
      </c>
      <c r="CC241" s="226">
        <f>IFERROR(IF(RIGHT(VLOOKUP($A241,csapatok!$A:$GR,CC$271,FALSE),5)="Csere",VLOOKUP(LEFT(VLOOKUP($A241,csapatok!$A:$GR,CC$271,FALSE),LEN(VLOOKUP($A241,csapatok!$A:$GR,CC$271,FALSE))-6),'csapat-ranglista'!$A:$CC,CC$272,FALSE)/8,VLOOKUP(VLOOKUP($A241,csapatok!$A:$GR,CC$271,FALSE),'csapat-ranglista'!$A:$CC,CC$272,FALSE)/4),0)</f>
        <v>0</v>
      </c>
      <c r="CD241" s="226">
        <f>IFERROR(IF(RIGHT(VLOOKUP($A241,csapatok!$A:$GR,CD$271,FALSE),5)="Csere",VLOOKUP(LEFT(VLOOKUP($A241,csapatok!$A:$GR,CD$271,FALSE),LEN(VLOOKUP($A241,csapatok!$A:$GR,CD$271,FALSE))-6),'csapat-ranglista'!$A:$CC,CD$272,FALSE)/8,VLOOKUP(VLOOKUP($A241,csapatok!$A:$GR,CD$271,FALSE),'csapat-ranglista'!$A:$CC,CD$272,FALSE)/4),0)</f>
        <v>0</v>
      </c>
      <c r="CE241" s="226">
        <f>IFERROR(IF(RIGHT(VLOOKUP($A241,csapatok!$A:$GR,CE$271,FALSE),5)="Csere",VLOOKUP(LEFT(VLOOKUP($A241,csapatok!$A:$GR,CE$271,FALSE),LEN(VLOOKUP($A241,csapatok!$A:$GR,CE$271,FALSE))-6),'csapat-ranglista'!$A:$CC,CE$272,FALSE)/8,VLOOKUP(VLOOKUP($A241,csapatok!$A:$GR,CE$271,FALSE),'csapat-ranglista'!$A:$CC,CE$272,FALSE)/4),0)</f>
        <v>0</v>
      </c>
      <c r="CF241" s="226">
        <f>IFERROR(IF(RIGHT(VLOOKUP($A241,csapatok!$A:$GR,CF$271,FALSE),5)="Csere",VLOOKUP(LEFT(VLOOKUP($A241,csapatok!$A:$GR,CF$271,FALSE),LEN(VLOOKUP($A241,csapatok!$A:$GR,CF$271,FALSE))-6),'csapat-ranglista'!$A:$CC,CF$272,FALSE)/8,VLOOKUP(VLOOKUP($A241,csapatok!$A:$GR,CF$271,FALSE),'csapat-ranglista'!$A:$CC,CF$272,FALSE)/4),0)</f>
        <v>0</v>
      </c>
      <c r="CG241" s="226">
        <f>IFERROR(IF(RIGHT(VLOOKUP($A241,csapatok!$A:$GR,CG$271,FALSE),5)="Csere",VLOOKUP(LEFT(VLOOKUP($A241,csapatok!$A:$GR,CG$271,FALSE),LEN(VLOOKUP($A241,csapatok!$A:$GR,CG$271,FALSE))-6),'csapat-ranglista'!$A:$CC,CG$272,FALSE)/8,VLOOKUP(VLOOKUP($A241,csapatok!$A:$GR,CG$271,FALSE),'csapat-ranglista'!$A:$CC,CG$272,FALSE)/4),0)</f>
        <v>0</v>
      </c>
      <c r="CH241" s="226">
        <f>IFERROR(IF(RIGHT(VLOOKUP($A241,csapatok!$A:$GR,CH$271,FALSE),5)="Csere",VLOOKUP(LEFT(VLOOKUP($A241,csapatok!$A:$GR,CH$271,FALSE),LEN(VLOOKUP($A241,csapatok!$A:$GR,CH$271,FALSE))-6),'csapat-ranglista'!$A:$CC,CH$272,FALSE)/8,VLOOKUP(VLOOKUP($A241,csapatok!$A:$GR,CH$271,FALSE),'csapat-ranglista'!$A:$CC,CH$272,FALSE)/4),0)</f>
        <v>0</v>
      </c>
      <c r="CI241" s="226">
        <f>IFERROR(IF(RIGHT(VLOOKUP($A241,csapatok!$A:$GR,CI$271,FALSE),5)="Csere",VLOOKUP(LEFT(VLOOKUP($A241,csapatok!$A:$GR,CI$271,FALSE),LEN(VLOOKUP($A241,csapatok!$A:$GR,CI$271,FALSE))-6),'csapat-ranglista'!$A:$CC,CI$272,FALSE)/8,VLOOKUP(VLOOKUP($A241,csapatok!$A:$GR,CI$271,FALSE),'csapat-ranglista'!$A:$CC,CI$272,FALSE)/4),0)</f>
        <v>0</v>
      </c>
      <c r="CJ241" s="227">
        <f>versenyek!$IQ$11*IFERROR(VLOOKUP(VLOOKUP($A241,versenyek!IP:IR,3,FALSE),szabalyok!$A$16:$B$23,2,FALSE)/4,0)</f>
        <v>0</v>
      </c>
      <c r="CK241" s="227">
        <f>versenyek!$IT$11*IFERROR(VLOOKUP(VLOOKUP($A241,versenyek!IS:IU,3,FALSE),szabalyok!$A$16:$B$23,2,FALSE)/4,0)</f>
        <v>0</v>
      </c>
      <c r="CL241" s="226"/>
      <c r="CM241" s="250">
        <f t="shared" si="9"/>
        <v>0</v>
      </c>
    </row>
    <row r="242" spans="1:91">
      <c r="A242" s="32" t="s">
        <v>298</v>
      </c>
      <c r="B242" s="2">
        <v>33077</v>
      </c>
      <c r="C242" s="133" t="str">
        <f t="shared" si="12"/>
        <v>ifi</v>
      </c>
      <c r="D242" s="32" t="s">
        <v>9</v>
      </c>
      <c r="E242" s="47">
        <v>0</v>
      </c>
      <c r="F242" s="32">
        <v>0</v>
      </c>
      <c r="G242" s="32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32">
        <v>0</v>
      </c>
      <c r="O242" s="32">
        <v>0</v>
      </c>
      <c r="P242" s="32">
        <v>0</v>
      </c>
      <c r="Q242" s="32">
        <v>1.4439569751222083</v>
      </c>
      <c r="R242" s="32">
        <v>0</v>
      </c>
      <c r="S242" s="32">
        <v>0</v>
      </c>
      <c r="T242" s="32">
        <v>0</v>
      </c>
      <c r="U242" s="32">
        <v>0</v>
      </c>
      <c r="V242" s="32">
        <v>0</v>
      </c>
      <c r="W242" s="32">
        <v>0</v>
      </c>
      <c r="X242" s="32">
        <f>IFERROR(IF(RIGHT(VLOOKUP($A242,csapatok!$A:$BL,X$271,FALSE),5)="Csere",VLOOKUP(LEFT(VLOOKUP($A242,csapatok!$A:$BL,X$271,FALSE),LEN(VLOOKUP($A242,csapatok!$A:$BL,X$271,FALSE))-6),'csapat-ranglista'!$A:$CC,X$272,FALSE)/8,VLOOKUP(VLOOKUP($A242,csapatok!$A:$BL,X$271,FALSE),'csapat-ranglista'!$A:$CC,X$272,FALSE)/4),0)</f>
        <v>0</v>
      </c>
      <c r="Y242" s="32">
        <f>IFERROR(IF(RIGHT(VLOOKUP($A242,csapatok!$A:$BL,Y$271,FALSE),5)="Csere",VLOOKUP(LEFT(VLOOKUP($A242,csapatok!$A:$BL,Y$271,FALSE),LEN(VLOOKUP($A242,csapatok!$A:$BL,Y$271,FALSE))-6),'csapat-ranglista'!$A:$CC,Y$272,FALSE)/8,VLOOKUP(VLOOKUP($A242,csapatok!$A:$BL,Y$271,FALSE),'csapat-ranglista'!$A:$CC,Y$272,FALSE)/4),0)</f>
        <v>0</v>
      </c>
      <c r="Z242" s="32">
        <f>IFERROR(IF(RIGHT(VLOOKUP($A242,csapatok!$A:$BL,Z$271,FALSE),5)="Csere",VLOOKUP(LEFT(VLOOKUP($A242,csapatok!$A:$BL,Z$271,FALSE),LEN(VLOOKUP($A242,csapatok!$A:$BL,Z$271,FALSE))-6),'csapat-ranglista'!$A:$CC,Z$272,FALSE)/8,VLOOKUP(VLOOKUP($A242,csapatok!$A:$BL,Z$271,FALSE),'csapat-ranglista'!$A:$CC,Z$272,FALSE)/4),0)</f>
        <v>0</v>
      </c>
      <c r="AA242" s="32">
        <f>IFERROR(IF(RIGHT(VLOOKUP($A242,csapatok!$A:$BL,AA$271,FALSE),5)="Csere",VLOOKUP(LEFT(VLOOKUP($A242,csapatok!$A:$BL,AA$271,FALSE),LEN(VLOOKUP($A242,csapatok!$A:$BL,AA$271,FALSE))-6),'csapat-ranglista'!$A:$CC,AA$272,FALSE)/8,VLOOKUP(VLOOKUP($A242,csapatok!$A:$BL,AA$271,FALSE),'csapat-ranglista'!$A:$CC,AA$272,FALSE)/4),0)</f>
        <v>0</v>
      </c>
      <c r="AB242" s="226">
        <f>IFERROR(IF(RIGHT(VLOOKUP($A242,csapatok!$A:$BL,AB$271,FALSE),5)="Csere",VLOOKUP(LEFT(VLOOKUP($A242,csapatok!$A:$BL,AB$271,FALSE),LEN(VLOOKUP($A242,csapatok!$A:$BL,AB$271,FALSE))-6),'csapat-ranglista'!$A:$CC,AB$272,FALSE)/8,VLOOKUP(VLOOKUP($A242,csapatok!$A:$BL,AB$271,FALSE),'csapat-ranglista'!$A:$CC,AB$272,FALSE)/4),0)</f>
        <v>0</v>
      </c>
      <c r="AC242" s="226">
        <f>IFERROR(IF(RIGHT(VLOOKUP($A242,csapatok!$A:$BL,AC$271,FALSE),5)="Csere",VLOOKUP(LEFT(VLOOKUP($A242,csapatok!$A:$BL,AC$271,FALSE),LEN(VLOOKUP($A242,csapatok!$A:$BL,AC$271,FALSE))-6),'csapat-ranglista'!$A:$CC,AC$272,FALSE)/8,VLOOKUP(VLOOKUP($A242,csapatok!$A:$BL,AC$271,FALSE),'csapat-ranglista'!$A:$CC,AC$272,FALSE)/4),0)</f>
        <v>0</v>
      </c>
      <c r="AD242" s="226">
        <f>IFERROR(IF(RIGHT(VLOOKUP($A242,csapatok!$A:$BL,AD$271,FALSE),5)="Csere",VLOOKUP(LEFT(VLOOKUP($A242,csapatok!$A:$BL,AD$271,FALSE),LEN(VLOOKUP($A242,csapatok!$A:$BL,AD$271,FALSE))-6),'csapat-ranglista'!$A:$CC,AD$272,FALSE)/8,VLOOKUP(VLOOKUP($A242,csapatok!$A:$BL,AD$271,FALSE),'csapat-ranglista'!$A:$CC,AD$272,FALSE)/4),0)</f>
        <v>0</v>
      </c>
      <c r="AE242" s="226">
        <f>IFERROR(IF(RIGHT(VLOOKUP($A242,csapatok!$A:$BL,AE$271,FALSE),5)="Csere",VLOOKUP(LEFT(VLOOKUP($A242,csapatok!$A:$BL,AE$271,FALSE),LEN(VLOOKUP($A242,csapatok!$A:$BL,AE$271,FALSE))-6),'csapat-ranglista'!$A:$CC,AE$272,FALSE)/8,VLOOKUP(VLOOKUP($A242,csapatok!$A:$BL,AE$271,FALSE),'csapat-ranglista'!$A:$CC,AE$272,FALSE)/4),0)</f>
        <v>0</v>
      </c>
      <c r="AF242" s="226">
        <f>IFERROR(IF(RIGHT(VLOOKUP($A242,csapatok!$A:$BL,AF$271,FALSE),5)="Csere",VLOOKUP(LEFT(VLOOKUP($A242,csapatok!$A:$BL,AF$271,FALSE),LEN(VLOOKUP($A242,csapatok!$A:$BL,AF$271,FALSE))-6),'csapat-ranglista'!$A:$CC,AF$272,FALSE)/8,VLOOKUP(VLOOKUP($A242,csapatok!$A:$BL,AF$271,FALSE),'csapat-ranglista'!$A:$CC,AF$272,FALSE)/4),0)</f>
        <v>0</v>
      </c>
      <c r="AG242" s="226">
        <f>IFERROR(IF(RIGHT(VLOOKUP($A242,csapatok!$A:$BL,AG$271,FALSE),5)="Csere",VLOOKUP(LEFT(VLOOKUP($A242,csapatok!$A:$BL,AG$271,FALSE),LEN(VLOOKUP($A242,csapatok!$A:$BL,AG$271,FALSE))-6),'csapat-ranglista'!$A:$CC,AG$272,FALSE)/8,VLOOKUP(VLOOKUP($A242,csapatok!$A:$BL,AG$271,FALSE),'csapat-ranglista'!$A:$CC,AG$272,FALSE)/4),0)</f>
        <v>0</v>
      </c>
      <c r="AH242" s="226">
        <f>IFERROR(IF(RIGHT(VLOOKUP($A242,csapatok!$A:$BL,AH$271,FALSE),5)="Csere",VLOOKUP(LEFT(VLOOKUP($A242,csapatok!$A:$BL,AH$271,FALSE),LEN(VLOOKUP($A242,csapatok!$A:$BL,AH$271,FALSE))-6),'csapat-ranglista'!$A:$CC,AH$272,FALSE)/8,VLOOKUP(VLOOKUP($A242,csapatok!$A:$BL,AH$271,FALSE),'csapat-ranglista'!$A:$CC,AH$272,FALSE)/4),0)</f>
        <v>0</v>
      </c>
      <c r="AI242" s="226">
        <f>IFERROR(IF(RIGHT(VLOOKUP($A242,csapatok!$A:$BL,AI$271,FALSE),5)="Csere",VLOOKUP(LEFT(VLOOKUP($A242,csapatok!$A:$BL,AI$271,FALSE),LEN(VLOOKUP($A242,csapatok!$A:$BL,AI$271,FALSE))-6),'csapat-ranglista'!$A:$CC,AI$272,FALSE)/8,VLOOKUP(VLOOKUP($A242,csapatok!$A:$BL,AI$271,FALSE),'csapat-ranglista'!$A:$CC,AI$272,FALSE)/4),0)</f>
        <v>0</v>
      </c>
      <c r="AJ242" s="226">
        <f>IFERROR(IF(RIGHT(VLOOKUP($A242,csapatok!$A:$BL,AJ$271,FALSE),5)="Csere",VLOOKUP(LEFT(VLOOKUP($A242,csapatok!$A:$BL,AJ$271,FALSE),LEN(VLOOKUP($A242,csapatok!$A:$BL,AJ$271,FALSE))-6),'csapat-ranglista'!$A:$CC,AJ$272,FALSE)/8,VLOOKUP(VLOOKUP($A242,csapatok!$A:$BL,AJ$271,FALSE),'csapat-ranglista'!$A:$CC,AJ$272,FALSE)/2),0)</f>
        <v>0</v>
      </c>
      <c r="AK242" s="226">
        <f>IFERROR(IF(RIGHT(VLOOKUP($A242,csapatok!$A:$CN,AK$271,FALSE),5)="Csere",VLOOKUP(LEFT(VLOOKUP($A242,csapatok!$A:$CN,AK$271,FALSE),LEN(VLOOKUP($A242,csapatok!$A:$CN,AK$271,FALSE))-6),'csapat-ranglista'!$A:$CC,AK$272,FALSE)/8,VLOOKUP(VLOOKUP($A242,csapatok!$A:$CN,AK$271,FALSE),'csapat-ranglista'!$A:$CC,AK$272,FALSE)/4),0)</f>
        <v>0</v>
      </c>
      <c r="AL242" s="226">
        <f>IFERROR(IF(RIGHT(VLOOKUP($A242,csapatok!$A:$CN,AL$271,FALSE),5)="Csere",VLOOKUP(LEFT(VLOOKUP($A242,csapatok!$A:$CN,AL$271,FALSE),LEN(VLOOKUP($A242,csapatok!$A:$CN,AL$271,FALSE))-6),'csapat-ranglista'!$A:$CC,AL$272,FALSE)/8,VLOOKUP(VLOOKUP($A242,csapatok!$A:$CN,AL$271,FALSE),'csapat-ranglista'!$A:$CC,AL$272,FALSE)/4),0)</f>
        <v>0</v>
      </c>
      <c r="AM242" s="226">
        <f>IFERROR(IF(RIGHT(VLOOKUP($A242,csapatok!$A:$CN,AM$271,FALSE),5)="Csere",VLOOKUP(LEFT(VLOOKUP($A242,csapatok!$A:$CN,AM$271,FALSE),LEN(VLOOKUP($A242,csapatok!$A:$CN,AM$271,FALSE))-6),'csapat-ranglista'!$A:$CC,AM$272,FALSE)/8,VLOOKUP(VLOOKUP($A242,csapatok!$A:$CN,AM$271,FALSE),'csapat-ranglista'!$A:$CC,AM$272,FALSE)/4),0)</f>
        <v>0</v>
      </c>
      <c r="AN242" s="226">
        <f>IFERROR(IF(RIGHT(VLOOKUP($A242,csapatok!$A:$CN,AN$271,FALSE),5)="Csere",VLOOKUP(LEFT(VLOOKUP($A242,csapatok!$A:$CN,AN$271,FALSE),LEN(VLOOKUP($A242,csapatok!$A:$CN,AN$271,FALSE))-6),'csapat-ranglista'!$A:$CC,AN$272,FALSE)/8,VLOOKUP(VLOOKUP($A242,csapatok!$A:$CN,AN$271,FALSE),'csapat-ranglista'!$A:$CC,AN$272,FALSE)/4),0)</f>
        <v>0</v>
      </c>
      <c r="AO242" s="226">
        <f>IFERROR(IF(RIGHT(VLOOKUP($A242,csapatok!$A:$CN,AO$271,FALSE),5)="Csere",VLOOKUP(LEFT(VLOOKUP($A242,csapatok!$A:$CN,AO$271,FALSE),LEN(VLOOKUP($A242,csapatok!$A:$CN,AO$271,FALSE))-6),'csapat-ranglista'!$A:$CC,AO$272,FALSE)/8,VLOOKUP(VLOOKUP($A242,csapatok!$A:$CN,AO$271,FALSE),'csapat-ranglista'!$A:$CC,AO$272,FALSE)/4),0)</f>
        <v>0</v>
      </c>
      <c r="AP242" s="226">
        <f>IFERROR(IF(RIGHT(VLOOKUP($A242,csapatok!$A:$CN,AP$271,FALSE),5)="Csere",VLOOKUP(LEFT(VLOOKUP($A242,csapatok!$A:$CN,AP$271,FALSE),LEN(VLOOKUP($A242,csapatok!$A:$CN,AP$271,FALSE))-6),'csapat-ranglista'!$A:$CC,AP$272,FALSE)/8,VLOOKUP(VLOOKUP($A242,csapatok!$A:$CN,AP$271,FALSE),'csapat-ranglista'!$A:$CC,AP$272,FALSE)/4),0)</f>
        <v>0</v>
      </c>
      <c r="AQ242" s="226">
        <f>IFERROR(IF(RIGHT(VLOOKUP($A242,csapatok!$A:$CN,AQ$271,FALSE),5)="Csere",VLOOKUP(LEFT(VLOOKUP($A242,csapatok!$A:$CN,AQ$271,FALSE),LEN(VLOOKUP($A242,csapatok!$A:$CN,AQ$271,FALSE))-6),'csapat-ranglista'!$A:$CC,AQ$272,FALSE)/8,VLOOKUP(VLOOKUP($A242,csapatok!$A:$CN,AQ$271,FALSE),'csapat-ranglista'!$A:$CC,AQ$272,FALSE)/4),0)</f>
        <v>0</v>
      </c>
      <c r="AR242" s="226">
        <f>IFERROR(IF(RIGHT(VLOOKUP($A242,csapatok!$A:$CN,AR$271,FALSE),5)="Csere",VLOOKUP(LEFT(VLOOKUP($A242,csapatok!$A:$CN,AR$271,FALSE),LEN(VLOOKUP($A242,csapatok!$A:$CN,AR$271,FALSE))-6),'csapat-ranglista'!$A:$CC,AR$272,FALSE)/8,VLOOKUP(VLOOKUP($A242,csapatok!$A:$CN,AR$271,FALSE),'csapat-ranglista'!$A:$CC,AR$272,FALSE)/4),0)</f>
        <v>0</v>
      </c>
      <c r="AS242" s="226">
        <f>IFERROR(IF(RIGHT(VLOOKUP($A242,csapatok!$A:$CN,AS$271,FALSE),5)="Csere",VLOOKUP(LEFT(VLOOKUP($A242,csapatok!$A:$CN,AS$271,FALSE),LEN(VLOOKUP($A242,csapatok!$A:$CN,AS$271,FALSE))-6),'csapat-ranglista'!$A:$CC,AS$272,FALSE)/8,VLOOKUP(VLOOKUP($A242,csapatok!$A:$CN,AS$271,FALSE),'csapat-ranglista'!$A:$CC,AS$272,FALSE)/4),0)</f>
        <v>0</v>
      </c>
      <c r="AT242" s="226">
        <f>IFERROR(IF(RIGHT(VLOOKUP($A242,csapatok!$A:$CN,AT$271,FALSE),5)="Csere",VLOOKUP(LEFT(VLOOKUP($A242,csapatok!$A:$CN,AT$271,FALSE),LEN(VLOOKUP($A242,csapatok!$A:$CN,AT$271,FALSE))-6),'csapat-ranglista'!$A:$CC,AT$272,FALSE)/8,VLOOKUP(VLOOKUP($A242,csapatok!$A:$CN,AT$271,FALSE),'csapat-ranglista'!$A:$CC,AT$272,FALSE)/4),0)</f>
        <v>0</v>
      </c>
      <c r="AU242" s="226">
        <f>IFERROR(IF(RIGHT(VLOOKUP($A242,csapatok!$A:$CN,AU$271,FALSE),5)="Csere",VLOOKUP(LEFT(VLOOKUP($A242,csapatok!$A:$CN,AU$271,FALSE),LEN(VLOOKUP($A242,csapatok!$A:$CN,AU$271,FALSE))-6),'csapat-ranglista'!$A:$CC,AU$272,FALSE)/8,VLOOKUP(VLOOKUP($A242,csapatok!$A:$CN,AU$271,FALSE),'csapat-ranglista'!$A:$CC,AU$272,FALSE)/4),0)</f>
        <v>0</v>
      </c>
      <c r="AV242" s="226">
        <f>IFERROR(IF(RIGHT(VLOOKUP($A242,csapatok!$A:$CN,AV$271,FALSE),5)="Csere",VLOOKUP(LEFT(VLOOKUP($A242,csapatok!$A:$CN,AV$271,FALSE),LEN(VLOOKUP($A242,csapatok!$A:$CN,AV$271,FALSE))-6),'csapat-ranglista'!$A:$CC,AV$272,FALSE)/8,VLOOKUP(VLOOKUP($A242,csapatok!$A:$CN,AV$271,FALSE),'csapat-ranglista'!$A:$CC,AV$272,FALSE)/4),0)</f>
        <v>0</v>
      </c>
      <c r="AW242" s="226">
        <f>IFERROR(IF(RIGHT(VLOOKUP($A242,csapatok!$A:$CN,AW$271,FALSE),5)="Csere",VLOOKUP(LEFT(VLOOKUP($A242,csapatok!$A:$CN,AW$271,FALSE),LEN(VLOOKUP($A242,csapatok!$A:$CN,AW$271,FALSE))-6),'csapat-ranglista'!$A:$CC,AW$272,FALSE)/8,VLOOKUP(VLOOKUP($A242,csapatok!$A:$CN,AW$271,FALSE),'csapat-ranglista'!$A:$CC,AW$272,FALSE)/4),0)</f>
        <v>0</v>
      </c>
      <c r="AX242" s="226">
        <f>IFERROR(IF(RIGHT(VLOOKUP($A242,csapatok!$A:$CN,AX$271,FALSE),5)="Csere",VLOOKUP(LEFT(VLOOKUP($A242,csapatok!$A:$CN,AX$271,FALSE),LEN(VLOOKUP($A242,csapatok!$A:$CN,AX$271,FALSE))-6),'csapat-ranglista'!$A:$CC,AX$272,FALSE)/8,VLOOKUP(VLOOKUP($A242,csapatok!$A:$CN,AX$271,FALSE),'csapat-ranglista'!$A:$CC,AX$272,FALSE)/4),0)</f>
        <v>0</v>
      </c>
      <c r="AY242" s="226">
        <f>IFERROR(IF(RIGHT(VLOOKUP($A242,csapatok!$A:$GR,AY$271,FALSE),5)="Csere",VLOOKUP(LEFT(VLOOKUP($A242,csapatok!$A:$GR,AY$271,FALSE),LEN(VLOOKUP($A242,csapatok!$A:$GR,AY$271,FALSE))-6),'csapat-ranglista'!$A:$CC,AY$272,FALSE)/8,VLOOKUP(VLOOKUP($A242,csapatok!$A:$GR,AY$271,FALSE),'csapat-ranglista'!$A:$CC,AY$272,FALSE)/4),0)</f>
        <v>0</v>
      </c>
      <c r="AZ242" s="226">
        <f>IFERROR(IF(RIGHT(VLOOKUP($A242,csapatok!$A:$GR,AZ$271,FALSE),5)="Csere",VLOOKUP(LEFT(VLOOKUP($A242,csapatok!$A:$GR,AZ$271,FALSE),LEN(VLOOKUP($A242,csapatok!$A:$GR,AZ$271,FALSE))-6),'csapat-ranglista'!$A:$CC,AZ$272,FALSE)/8,VLOOKUP(VLOOKUP($A242,csapatok!$A:$GR,AZ$271,FALSE),'csapat-ranglista'!$A:$CC,AZ$272,FALSE)/4),0)</f>
        <v>0</v>
      </c>
      <c r="BA242" s="226">
        <f>IFERROR(IF(RIGHT(VLOOKUP($A242,csapatok!$A:$GR,BA$271,FALSE),5)="Csere",VLOOKUP(LEFT(VLOOKUP($A242,csapatok!$A:$GR,BA$271,FALSE),LEN(VLOOKUP($A242,csapatok!$A:$GR,BA$271,FALSE))-6),'csapat-ranglista'!$A:$CC,BA$272,FALSE)/8,VLOOKUP(VLOOKUP($A242,csapatok!$A:$GR,BA$271,FALSE),'csapat-ranglista'!$A:$CC,BA$272,FALSE)/4),0)</f>
        <v>0</v>
      </c>
      <c r="BB242" s="226">
        <f>IFERROR(IF(RIGHT(VLOOKUP($A242,csapatok!$A:$GR,BB$271,FALSE),5)="Csere",VLOOKUP(LEFT(VLOOKUP($A242,csapatok!$A:$GR,BB$271,FALSE),LEN(VLOOKUP($A242,csapatok!$A:$GR,BB$271,FALSE))-6),'csapat-ranglista'!$A:$CC,BB$272,FALSE)/8,VLOOKUP(VLOOKUP($A242,csapatok!$A:$GR,BB$271,FALSE),'csapat-ranglista'!$A:$CC,BB$272,FALSE)/4),0)</f>
        <v>0</v>
      </c>
      <c r="BC242" s="227">
        <f>versenyek!$ES$11*IFERROR(VLOOKUP(VLOOKUP($A242,versenyek!ER:ET,3,FALSE),szabalyok!$A$16:$B$23,2,FALSE)/4,0)</f>
        <v>0</v>
      </c>
      <c r="BD242" s="227">
        <f>versenyek!$EV$11*IFERROR(VLOOKUP(VLOOKUP($A242,versenyek!EU:EW,3,FALSE),szabalyok!$A$16:$B$23,2,FALSE)/4,0)</f>
        <v>0</v>
      </c>
      <c r="BE242" s="226">
        <f>IFERROR(IF(RIGHT(VLOOKUP($A242,csapatok!$A:$GR,BE$271,FALSE),5)="Csere",VLOOKUP(LEFT(VLOOKUP($A242,csapatok!$A:$GR,BE$271,FALSE),LEN(VLOOKUP($A242,csapatok!$A:$GR,BE$271,FALSE))-6),'csapat-ranglista'!$A:$CC,BE$272,FALSE)/8,VLOOKUP(VLOOKUP($A242,csapatok!$A:$GR,BE$271,FALSE),'csapat-ranglista'!$A:$CC,BE$272,FALSE)/4),0)</f>
        <v>0</v>
      </c>
      <c r="BF242" s="226">
        <f>IFERROR(IF(RIGHT(VLOOKUP($A242,csapatok!$A:$GR,BF$271,FALSE),5)="Csere",VLOOKUP(LEFT(VLOOKUP($A242,csapatok!$A:$GR,BF$271,FALSE),LEN(VLOOKUP($A242,csapatok!$A:$GR,BF$271,FALSE))-6),'csapat-ranglista'!$A:$CC,BF$272,FALSE)/8,VLOOKUP(VLOOKUP($A242,csapatok!$A:$GR,BF$271,FALSE),'csapat-ranglista'!$A:$CC,BF$272,FALSE)/4),0)</f>
        <v>0</v>
      </c>
      <c r="BG242" s="226">
        <f>IFERROR(IF(RIGHT(VLOOKUP($A242,csapatok!$A:$GR,BG$271,FALSE),5)="Csere",VLOOKUP(LEFT(VLOOKUP($A242,csapatok!$A:$GR,BG$271,FALSE),LEN(VLOOKUP($A242,csapatok!$A:$GR,BG$271,FALSE))-6),'csapat-ranglista'!$A:$CC,BG$272,FALSE)/8,VLOOKUP(VLOOKUP($A242,csapatok!$A:$GR,BG$271,FALSE),'csapat-ranglista'!$A:$CC,BG$272,FALSE)/4),0)</f>
        <v>0</v>
      </c>
      <c r="BH242" s="226">
        <f>IFERROR(IF(RIGHT(VLOOKUP($A242,csapatok!$A:$GR,BH$271,FALSE),5)="Csere",VLOOKUP(LEFT(VLOOKUP($A242,csapatok!$A:$GR,BH$271,FALSE),LEN(VLOOKUP($A242,csapatok!$A:$GR,BH$271,FALSE))-6),'csapat-ranglista'!$A:$CC,BH$272,FALSE)/8,VLOOKUP(VLOOKUP($A242,csapatok!$A:$GR,BH$271,FALSE),'csapat-ranglista'!$A:$CC,BH$272,FALSE)/4),0)</f>
        <v>0</v>
      </c>
      <c r="BI242" s="226">
        <f>IFERROR(IF(RIGHT(VLOOKUP($A242,csapatok!$A:$GR,BI$271,FALSE),5)="Csere",VLOOKUP(LEFT(VLOOKUP($A242,csapatok!$A:$GR,BI$271,FALSE),LEN(VLOOKUP($A242,csapatok!$A:$GR,BI$271,FALSE))-6),'csapat-ranglista'!$A:$CC,BI$272,FALSE)/8,VLOOKUP(VLOOKUP($A242,csapatok!$A:$GR,BI$271,FALSE),'csapat-ranglista'!$A:$CC,BI$272,FALSE)/4),0)</f>
        <v>0</v>
      </c>
      <c r="BJ242" s="226">
        <f>IFERROR(IF(RIGHT(VLOOKUP($A242,csapatok!$A:$GR,BJ$271,FALSE),5)="Csere",VLOOKUP(LEFT(VLOOKUP($A242,csapatok!$A:$GR,BJ$271,FALSE),LEN(VLOOKUP($A242,csapatok!$A:$GR,BJ$271,FALSE))-6),'csapat-ranglista'!$A:$CC,BJ$272,FALSE)/8,VLOOKUP(VLOOKUP($A242,csapatok!$A:$GR,BJ$271,FALSE),'csapat-ranglista'!$A:$CC,BJ$272,FALSE)/4),0)</f>
        <v>0</v>
      </c>
      <c r="BK242" s="226">
        <f>IFERROR(IF(RIGHT(VLOOKUP($A242,csapatok!$A:$GR,BK$271,FALSE),5)="Csere",VLOOKUP(LEFT(VLOOKUP($A242,csapatok!$A:$GR,BK$271,FALSE),LEN(VLOOKUP($A242,csapatok!$A:$GR,BK$271,FALSE))-6),'csapat-ranglista'!$A:$CC,BK$272,FALSE)/8,VLOOKUP(VLOOKUP($A242,csapatok!$A:$GR,BK$271,FALSE),'csapat-ranglista'!$A:$CC,BK$272,FALSE)/4),0)</f>
        <v>0</v>
      </c>
      <c r="BL242" s="226">
        <f>IFERROR(IF(RIGHT(VLOOKUP($A242,csapatok!$A:$GR,BL$271,FALSE),5)="Csere",VLOOKUP(LEFT(VLOOKUP($A242,csapatok!$A:$GR,BL$271,FALSE),LEN(VLOOKUP($A242,csapatok!$A:$GR,BL$271,FALSE))-6),'csapat-ranglista'!$A:$CC,BL$272,FALSE)/8,VLOOKUP(VLOOKUP($A242,csapatok!$A:$GR,BL$271,FALSE),'csapat-ranglista'!$A:$CC,BL$272,FALSE)/4),0)</f>
        <v>0</v>
      </c>
      <c r="BM242" s="226">
        <f>IFERROR(IF(RIGHT(VLOOKUP($A242,csapatok!$A:$GR,BM$271,FALSE),5)="Csere",VLOOKUP(LEFT(VLOOKUP($A242,csapatok!$A:$GR,BM$271,FALSE),LEN(VLOOKUP($A242,csapatok!$A:$GR,BM$271,FALSE))-6),'csapat-ranglista'!$A:$CC,BM$272,FALSE)/8,VLOOKUP(VLOOKUP($A242,csapatok!$A:$GR,BM$271,FALSE),'csapat-ranglista'!$A:$CC,BM$272,FALSE)/4),0)</f>
        <v>0</v>
      </c>
      <c r="BN242" s="226">
        <f>IFERROR(IF(RIGHT(VLOOKUP($A242,csapatok!$A:$GR,BN$271,FALSE),5)="Csere",VLOOKUP(LEFT(VLOOKUP($A242,csapatok!$A:$GR,BN$271,FALSE),LEN(VLOOKUP($A242,csapatok!$A:$GR,BN$271,FALSE))-6),'csapat-ranglista'!$A:$CC,BN$272,FALSE)/8,VLOOKUP(VLOOKUP($A242,csapatok!$A:$GR,BN$271,FALSE),'csapat-ranglista'!$A:$CC,BN$272,FALSE)/4),0)</f>
        <v>0</v>
      </c>
      <c r="BO242" s="226">
        <f>IFERROR(IF(RIGHT(VLOOKUP($A242,csapatok!$A:$GR,BO$271,FALSE),5)="Csere",VLOOKUP(LEFT(VLOOKUP($A242,csapatok!$A:$GR,BO$271,FALSE),LEN(VLOOKUP($A242,csapatok!$A:$GR,BO$271,FALSE))-6),'csapat-ranglista'!$A:$CC,BO$272,FALSE)/8,VLOOKUP(VLOOKUP($A242,csapatok!$A:$GR,BO$271,FALSE),'csapat-ranglista'!$A:$CC,BO$272,FALSE)/4),0)</f>
        <v>0</v>
      </c>
      <c r="BP242" s="226">
        <f>IFERROR(IF(RIGHT(VLOOKUP($A242,csapatok!$A:$GR,BP$271,FALSE),5)="Csere",VLOOKUP(LEFT(VLOOKUP($A242,csapatok!$A:$GR,BP$271,FALSE),LEN(VLOOKUP($A242,csapatok!$A:$GR,BP$271,FALSE))-6),'csapat-ranglista'!$A:$CC,BP$272,FALSE)/8,VLOOKUP(VLOOKUP($A242,csapatok!$A:$GR,BP$271,FALSE),'csapat-ranglista'!$A:$CC,BP$272,FALSE)/4),0)</f>
        <v>0</v>
      </c>
      <c r="BQ242" s="226">
        <f>IFERROR(IF(RIGHT(VLOOKUP($A242,csapatok!$A:$GR,BQ$271,FALSE),5)="Csere",VLOOKUP(LEFT(VLOOKUP($A242,csapatok!$A:$GR,BQ$271,FALSE),LEN(VLOOKUP($A242,csapatok!$A:$GR,BQ$271,FALSE))-6),'csapat-ranglista'!$A:$CC,BQ$272,FALSE)/8,VLOOKUP(VLOOKUP($A242,csapatok!$A:$GR,BQ$271,FALSE),'csapat-ranglista'!$A:$CC,BQ$272,FALSE)/4),0)</f>
        <v>0</v>
      </c>
      <c r="BR242" s="226">
        <f>IFERROR(IF(RIGHT(VLOOKUP($A242,csapatok!$A:$GR,BR$271,FALSE),5)="Csere",VLOOKUP(LEFT(VLOOKUP($A242,csapatok!$A:$GR,BR$271,FALSE),LEN(VLOOKUP($A242,csapatok!$A:$GR,BR$271,FALSE))-6),'csapat-ranglista'!$A:$CC,BR$272,FALSE)/8,VLOOKUP(VLOOKUP($A242,csapatok!$A:$GR,BR$271,FALSE),'csapat-ranglista'!$A:$CC,BR$272,FALSE)/4),0)</f>
        <v>0</v>
      </c>
      <c r="BS242" s="226">
        <f>IFERROR(IF(RIGHT(VLOOKUP($A242,csapatok!$A:$GR,BS$271,FALSE),5)="Csere",VLOOKUP(LEFT(VLOOKUP($A242,csapatok!$A:$GR,BS$271,FALSE),LEN(VLOOKUP($A242,csapatok!$A:$GR,BS$271,FALSE))-6),'csapat-ranglista'!$A:$CC,BS$272,FALSE)/8,VLOOKUP(VLOOKUP($A242,csapatok!$A:$GR,BS$271,FALSE),'csapat-ranglista'!$A:$CC,BS$272,FALSE)/4),0)</f>
        <v>0</v>
      </c>
      <c r="BT242" s="226">
        <f>IFERROR(IF(RIGHT(VLOOKUP($A242,csapatok!$A:$GR,BT$271,FALSE),5)="Csere",VLOOKUP(LEFT(VLOOKUP($A242,csapatok!$A:$GR,BT$271,FALSE),LEN(VLOOKUP($A242,csapatok!$A:$GR,BT$271,FALSE))-6),'csapat-ranglista'!$A:$CC,BT$272,FALSE)/8,VLOOKUP(VLOOKUP($A242,csapatok!$A:$GR,BT$271,FALSE),'csapat-ranglista'!$A:$CC,BT$272,FALSE)/4),0)</f>
        <v>0</v>
      </c>
      <c r="BU242" s="226">
        <f>IFERROR(IF(RIGHT(VLOOKUP($A242,csapatok!$A:$GR,BU$271,FALSE),5)="Csere",VLOOKUP(LEFT(VLOOKUP($A242,csapatok!$A:$GR,BU$271,FALSE),LEN(VLOOKUP($A242,csapatok!$A:$GR,BU$271,FALSE))-6),'csapat-ranglista'!$A:$CC,BU$272,FALSE)/8,VLOOKUP(VLOOKUP($A242,csapatok!$A:$GR,BU$271,FALSE),'csapat-ranglista'!$A:$CC,BU$272,FALSE)/4),0)</f>
        <v>0</v>
      </c>
      <c r="BV242" s="226">
        <f>IFERROR(IF(RIGHT(VLOOKUP($A242,csapatok!$A:$GR,BV$271,FALSE),5)="Csere",VLOOKUP(LEFT(VLOOKUP($A242,csapatok!$A:$GR,BV$271,FALSE),LEN(VLOOKUP($A242,csapatok!$A:$GR,BV$271,FALSE))-6),'csapat-ranglista'!$A:$CC,BV$272,FALSE)/8,VLOOKUP(VLOOKUP($A242,csapatok!$A:$GR,BV$271,FALSE),'csapat-ranglista'!$A:$CC,BV$272,FALSE)/4),0)</f>
        <v>0</v>
      </c>
      <c r="BW242" s="226">
        <f>IFERROR(IF(RIGHT(VLOOKUP($A242,csapatok!$A:$GR,BW$271,FALSE),5)="Csere",VLOOKUP(LEFT(VLOOKUP($A242,csapatok!$A:$GR,BW$271,FALSE),LEN(VLOOKUP($A242,csapatok!$A:$GR,BW$271,FALSE))-6),'csapat-ranglista'!$A:$CC,BW$272,FALSE)/8,VLOOKUP(VLOOKUP($A242,csapatok!$A:$GR,BW$271,FALSE),'csapat-ranglista'!$A:$CC,BW$272,FALSE)/4),0)</f>
        <v>0</v>
      </c>
      <c r="BX242" s="226">
        <f>IFERROR(IF(RIGHT(VLOOKUP($A242,csapatok!$A:$GR,BX$271,FALSE),5)="Csere",VLOOKUP(LEFT(VLOOKUP($A242,csapatok!$A:$GR,BX$271,FALSE),LEN(VLOOKUP($A242,csapatok!$A:$GR,BX$271,FALSE))-6),'csapat-ranglista'!$A:$CC,BX$272,FALSE)/8,VLOOKUP(VLOOKUP($A242,csapatok!$A:$GR,BX$271,FALSE),'csapat-ranglista'!$A:$CC,BX$272,FALSE)/4),0)</f>
        <v>0</v>
      </c>
      <c r="BY242" s="226">
        <f>IFERROR(IF(RIGHT(VLOOKUP($A242,csapatok!$A:$GR,BY$271,FALSE),5)="Csere",VLOOKUP(LEFT(VLOOKUP($A242,csapatok!$A:$GR,BY$271,FALSE),LEN(VLOOKUP($A242,csapatok!$A:$GR,BY$271,FALSE))-6),'csapat-ranglista'!$A:$CC,BY$272,FALSE)/8,VLOOKUP(VLOOKUP($A242,csapatok!$A:$GR,BY$271,FALSE),'csapat-ranglista'!$A:$CC,BY$272,FALSE)/4),0)</f>
        <v>0</v>
      </c>
      <c r="BZ242" s="226">
        <f>IFERROR(IF(RIGHT(VLOOKUP($A242,csapatok!$A:$GR,BZ$271,FALSE),5)="Csere",VLOOKUP(LEFT(VLOOKUP($A242,csapatok!$A:$GR,BZ$271,FALSE),LEN(VLOOKUP($A242,csapatok!$A:$GR,BZ$271,FALSE))-6),'csapat-ranglista'!$A:$CC,BZ$272,FALSE)/8,VLOOKUP(VLOOKUP($A242,csapatok!$A:$GR,BZ$271,FALSE),'csapat-ranglista'!$A:$CC,BZ$272,FALSE)/4),0)</f>
        <v>0</v>
      </c>
      <c r="CA242" s="226">
        <f>IFERROR(IF(RIGHT(VLOOKUP($A242,csapatok!$A:$GR,CA$271,FALSE),5)="Csere",VLOOKUP(LEFT(VLOOKUP($A242,csapatok!$A:$GR,CA$271,FALSE),LEN(VLOOKUP($A242,csapatok!$A:$GR,CA$271,FALSE))-6),'csapat-ranglista'!$A:$CC,CA$272,FALSE)/8,VLOOKUP(VLOOKUP($A242,csapatok!$A:$GR,CA$271,FALSE),'csapat-ranglista'!$A:$CC,CA$272,FALSE)/4),0)</f>
        <v>0</v>
      </c>
      <c r="CB242" s="226">
        <f>IFERROR(IF(RIGHT(VLOOKUP($A242,csapatok!$A:$GR,CB$271,FALSE),5)="Csere",VLOOKUP(LEFT(VLOOKUP($A242,csapatok!$A:$GR,CB$271,FALSE),LEN(VLOOKUP($A242,csapatok!$A:$GR,CB$271,FALSE))-6),'csapat-ranglista'!$A:$CC,CB$272,FALSE)/8,VLOOKUP(VLOOKUP($A242,csapatok!$A:$GR,CB$271,FALSE),'csapat-ranglista'!$A:$CC,CB$272,FALSE)/4),0)</f>
        <v>0</v>
      </c>
      <c r="CC242" s="226">
        <f>IFERROR(IF(RIGHT(VLOOKUP($A242,csapatok!$A:$GR,CC$271,FALSE),5)="Csere",VLOOKUP(LEFT(VLOOKUP($A242,csapatok!$A:$GR,CC$271,FALSE),LEN(VLOOKUP($A242,csapatok!$A:$GR,CC$271,FALSE))-6),'csapat-ranglista'!$A:$CC,CC$272,FALSE)/8,VLOOKUP(VLOOKUP($A242,csapatok!$A:$GR,CC$271,FALSE),'csapat-ranglista'!$A:$CC,CC$272,FALSE)/4),0)</f>
        <v>0</v>
      </c>
      <c r="CD242" s="226">
        <f>IFERROR(IF(RIGHT(VLOOKUP($A242,csapatok!$A:$GR,CD$271,FALSE),5)="Csere",VLOOKUP(LEFT(VLOOKUP($A242,csapatok!$A:$GR,CD$271,FALSE),LEN(VLOOKUP($A242,csapatok!$A:$GR,CD$271,FALSE))-6),'csapat-ranglista'!$A:$CC,CD$272,FALSE)/8,VLOOKUP(VLOOKUP($A242,csapatok!$A:$GR,CD$271,FALSE),'csapat-ranglista'!$A:$CC,CD$272,FALSE)/4),0)</f>
        <v>0</v>
      </c>
      <c r="CE242" s="226">
        <f>IFERROR(IF(RIGHT(VLOOKUP($A242,csapatok!$A:$GR,CE$271,FALSE),5)="Csere",VLOOKUP(LEFT(VLOOKUP($A242,csapatok!$A:$GR,CE$271,FALSE),LEN(VLOOKUP($A242,csapatok!$A:$GR,CE$271,FALSE))-6),'csapat-ranglista'!$A:$CC,CE$272,FALSE)/8,VLOOKUP(VLOOKUP($A242,csapatok!$A:$GR,CE$271,FALSE),'csapat-ranglista'!$A:$CC,CE$272,FALSE)/4),0)</f>
        <v>0</v>
      </c>
      <c r="CF242" s="226">
        <f>IFERROR(IF(RIGHT(VLOOKUP($A242,csapatok!$A:$GR,CF$271,FALSE),5)="Csere",VLOOKUP(LEFT(VLOOKUP($A242,csapatok!$A:$GR,CF$271,FALSE),LEN(VLOOKUP($A242,csapatok!$A:$GR,CF$271,FALSE))-6),'csapat-ranglista'!$A:$CC,CF$272,FALSE)/8,VLOOKUP(VLOOKUP($A242,csapatok!$A:$GR,CF$271,FALSE),'csapat-ranglista'!$A:$CC,CF$272,FALSE)/4),0)</f>
        <v>0</v>
      </c>
      <c r="CG242" s="226">
        <f>IFERROR(IF(RIGHT(VLOOKUP($A242,csapatok!$A:$GR,CG$271,FALSE),5)="Csere",VLOOKUP(LEFT(VLOOKUP($A242,csapatok!$A:$GR,CG$271,FALSE),LEN(VLOOKUP($A242,csapatok!$A:$GR,CG$271,FALSE))-6),'csapat-ranglista'!$A:$CC,CG$272,FALSE)/8,VLOOKUP(VLOOKUP($A242,csapatok!$A:$GR,CG$271,FALSE),'csapat-ranglista'!$A:$CC,CG$272,FALSE)/4),0)</f>
        <v>0</v>
      </c>
      <c r="CH242" s="226">
        <f>IFERROR(IF(RIGHT(VLOOKUP($A242,csapatok!$A:$GR,CH$271,FALSE),5)="Csere",VLOOKUP(LEFT(VLOOKUP($A242,csapatok!$A:$GR,CH$271,FALSE),LEN(VLOOKUP($A242,csapatok!$A:$GR,CH$271,FALSE))-6),'csapat-ranglista'!$A:$CC,CH$272,FALSE)/8,VLOOKUP(VLOOKUP($A242,csapatok!$A:$GR,CH$271,FALSE),'csapat-ranglista'!$A:$CC,CH$272,FALSE)/4),0)</f>
        <v>0</v>
      </c>
      <c r="CI242" s="226">
        <f>IFERROR(IF(RIGHT(VLOOKUP($A242,csapatok!$A:$GR,CI$271,FALSE),5)="Csere",VLOOKUP(LEFT(VLOOKUP($A242,csapatok!$A:$GR,CI$271,FALSE),LEN(VLOOKUP($A242,csapatok!$A:$GR,CI$271,FALSE))-6),'csapat-ranglista'!$A:$CC,CI$272,FALSE)/8,VLOOKUP(VLOOKUP($A242,csapatok!$A:$GR,CI$271,FALSE),'csapat-ranglista'!$A:$CC,CI$272,FALSE)/4),0)</f>
        <v>0</v>
      </c>
      <c r="CJ242" s="227">
        <f>versenyek!$IQ$11*IFERROR(VLOOKUP(VLOOKUP($A242,versenyek!IP:IR,3,FALSE),szabalyok!$A$16:$B$23,2,FALSE)/4,0)</f>
        <v>0</v>
      </c>
      <c r="CK242" s="227">
        <f>versenyek!$IT$11*IFERROR(VLOOKUP(VLOOKUP($A242,versenyek!IS:IU,3,FALSE),szabalyok!$A$16:$B$23,2,FALSE)/4,0)</f>
        <v>0</v>
      </c>
      <c r="CL242" s="226"/>
      <c r="CM242" s="250">
        <f t="shared" si="9"/>
        <v>0</v>
      </c>
    </row>
    <row r="243" spans="1:91">
      <c r="A243" s="32" t="s">
        <v>172</v>
      </c>
      <c r="B243" s="133">
        <v>30023</v>
      </c>
      <c r="C243" s="133" t="str">
        <f t="shared" si="12"/>
        <v>felnőtt</v>
      </c>
      <c r="D243" s="32" t="s">
        <v>101</v>
      </c>
      <c r="E243" s="47">
        <v>3.8</v>
      </c>
      <c r="F243" s="32">
        <v>0</v>
      </c>
      <c r="G243" s="32">
        <v>0</v>
      </c>
      <c r="H243" s="32">
        <v>0</v>
      </c>
      <c r="I243" s="32">
        <v>0</v>
      </c>
      <c r="J243" s="32">
        <v>0</v>
      </c>
      <c r="K243" s="32">
        <v>0</v>
      </c>
      <c r="L243" s="32">
        <v>0</v>
      </c>
      <c r="M243" s="32">
        <v>0</v>
      </c>
      <c r="N243" s="32">
        <v>0</v>
      </c>
      <c r="O243" s="32">
        <v>0</v>
      </c>
      <c r="P243" s="32">
        <v>0</v>
      </c>
      <c r="Q243" s="32">
        <v>0</v>
      </c>
      <c r="R243" s="32">
        <v>0</v>
      </c>
      <c r="S243" s="32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f>IFERROR(IF(RIGHT(VLOOKUP($A243,csapatok!$A:$BL,X$271,FALSE),5)="Csere",VLOOKUP(LEFT(VLOOKUP($A243,csapatok!$A:$BL,X$271,FALSE),LEN(VLOOKUP($A243,csapatok!$A:$BL,X$271,FALSE))-6),'csapat-ranglista'!$A:$CC,X$272,FALSE)/8,VLOOKUP(VLOOKUP($A243,csapatok!$A:$BL,X$271,FALSE),'csapat-ranglista'!$A:$CC,X$272,FALSE)/4),0)</f>
        <v>0</v>
      </c>
      <c r="Y243" s="32">
        <f>IFERROR(IF(RIGHT(VLOOKUP($A243,csapatok!$A:$BL,Y$271,FALSE),5)="Csere",VLOOKUP(LEFT(VLOOKUP($A243,csapatok!$A:$BL,Y$271,FALSE),LEN(VLOOKUP($A243,csapatok!$A:$BL,Y$271,FALSE))-6),'csapat-ranglista'!$A:$CC,Y$272,FALSE)/8,VLOOKUP(VLOOKUP($A243,csapatok!$A:$BL,Y$271,FALSE),'csapat-ranglista'!$A:$CC,Y$272,FALSE)/4),0)</f>
        <v>0</v>
      </c>
      <c r="Z243" s="32">
        <f>IFERROR(IF(RIGHT(VLOOKUP($A243,csapatok!$A:$BL,Z$271,FALSE),5)="Csere",VLOOKUP(LEFT(VLOOKUP($A243,csapatok!$A:$BL,Z$271,FALSE),LEN(VLOOKUP($A243,csapatok!$A:$BL,Z$271,FALSE))-6),'csapat-ranglista'!$A:$CC,Z$272,FALSE)/8,VLOOKUP(VLOOKUP($A243,csapatok!$A:$BL,Z$271,FALSE),'csapat-ranglista'!$A:$CC,Z$272,FALSE)/4),0)</f>
        <v>0</v>
      </c>
      <c r="AA243" s="32">
        <f>IFERROR(IF(RIGHT(VLOOKUP($A243,csapatok!$A:$BL,AA$271,FALSE),5)="Csere",VLOOKUP(LEFT(VLOOKUP($A243,csapatok!$A:$BL,AA$271,FALSE),LEN(VLOOKUP($A243,csapatok!$A:$BL,AA$271,FALSE))-6),'csapat-ranglista'!$A:$CC,AA$272,FALSE)/8,VLOOKUP(VLOOKUP($A243,csapatok!$A:$BL,AA$271,FALSE),'csapat-ranglista'!$A:$CC,AA$272,FALSE)/4),0)</f>
        <v>0</v>
      </c>
      <c r="AB243" s="226">
        <f>IFERROR(IF(RIGHT(VLOOKUP($A243,csapatok!$A:$BL,AB$271,FALSE),5)="Csere",VLOOKUP(LEFT(VLOOKUP($A243,csapatok!$A:$BL,AB$271,FALSE),LEN(VLOOKUP($A243,csapatok!$A:$BL,AB$271,FALSE))-6),'csapat-ranglista'!$A:$CC,AB$272,FALSE)/8,VLOOKUP(VLOOKUP($A243,csapatok!$A:$BL,AB$271,FALSE),'csapat-ranglista'!$A:$CC,AB$272,FALSE)/4),0)</f>
        <v>0</v>
      </c>
      <c r="AC243" s="226">
        <f>IFERROR(IF(RIGHT(VLOOKUP($A243,csapatok!$A:$BL,AC$271,FALSE),5)="Csere",VLOOKUP(LEFT(VLOOKUP($A243,csapatok!$A:$BL,AC$271,FALSE),LEN(VLOOKUP($A243,csapatok!$A:$BL,AC$271,FALSE))-6),'csapat-ranglista'!$A:$CC,AC$272,FALSE)/8,VLOOKUP(VLOOKUP($A243,csapatok!$A:$BL,AC$271,FALSE),'csapat-ranglista'!$A:$CC,AC$272,FALSE)/4),0)</f>
        <v>0</v>
      </c>
      <c r="AD243" s="226">
        <f>IFERROR(IF(RIGHT(VLOOKUP($A243,csapatok!$A:$BL,AD$271,FALSE),5)="Csere",VLOOKUP(LEFT(VLOOKUP($A243,csapatok!$A:$BL,AD$271,FALSE),LEN(VLOOKUP($A243,csapatok!$A:$BL,AD$271,FALSE))-6),'csapat-ranglista'!$A:$CC,AD$272,FALSE)/8,VLOOKUP(VLOOKUP($A243,csapatok!$A:$BL,AD$271,FALSE),'csapat-ranglista'!$A:$CC,AD$272,FALSE)/4),0)</f>
        <v>0</v>
      </c>
      <c r="AE243" s="226">
        <f>IFERROR(IF(RIGHT(VLOOKUP($A243,csapatok!$A:$BL,AE$271,FALSE),5)="Csere",VLOOKUP(LEFT(VLOOKUP($A243,csapatok!$A:$BL,AE$271,FALSE),LEN(VLOOKUP($A243,csapatok!$A:$BL,AE$271,FALSE))-6),'csapat-ranglista'!$A:$CC,AE$272,FALSE)/8,VLOOKUP(VLOOKUP($A243,csapatok!$A:$BL,AE$271,FALSE),'csapat-ranglista'!$A:$CC,AE$272,FALSE)/4),0)</f>
        <v>0</v>
      </c>
      <c r="AF243" s="226">
        <f>IFERROR(IF(RIGHT(VLOOKUP($A243,csapatok!$A:$BL,AF$271,FALSE),5)="Csere",VLOOKUP(LEFT(VLOOKUP($A243,csapatok!$A:$BL,AF$271,FALSE),LEN(VLOOKUP($A243,csapatok!$A:$BL,AF$271,FALSE))-6),'csapat-ranglista'!$A:$CC,AF$272,FALSE)/8,VLOOKUP(VLOOKUP($A243,csapatok!$A:$BL,AF$271,FALSE),'csapat-ranglista'!$A:$CC,AF$272,FALSE)/4),0)</f>
        <v>0</v>
      </c>
      <c r="AG243" s="226">
        <f>IFERROR(IF(RIGHT(VLOOKUP($A243,csapatok!$A:$BL,AG$271,FALSE),5)="Csere",VLOOKUP(LEFT(VLOOKUP($A243,csapatok!$A:$BL,AG$271,FALSE),LEN(VLOOKUP($A243,csapatok!$A:$BL,AG$271,FALSE))-6),'csapat-ranglista'!$A:$CC,AG$272,FALSE)/8,VLOOKUP(VLOOKUP($A243,csapatok!$A:$BL,AG$271,FALSE),'csapat-ranglista'!$A:$CC,AG$272,FALSE)/4),0)</f>
        <v>0</v>
      </c>
      <c r="AH243" s="226">
        <f>IFERROR(IF(RIGHT(VLOOKUP($A243,csapatok!$A:$BL,AH$271,FALSE),5)="Csere",VLOOKUP(LEFT(VLOOKUP($A243,csapatok!$A:$BL,AH$271,FALSE),LEN(VLOOKUP($A243,csapatok!$A:$BL,AH$271,FALSE))-6),'csapat-ranglista'!$A:$CC,AH$272,FALSE)/8,VLOOKUP(VLOOKUP($A243,csapatok!$A:$BL,AH$271,FALSE),'csapat-ranglista'!$A:$CC,AH$272,FALSE)/4),0)</f>
        <v>0</v>
      </c>
      <c r="AI243" s="226">
        <f>IFERROR(IF(RIGHT(VLOOKUP($A243,csapatok!$A:$BL,AI$271,FALSE),5)="Csere",VLOOKUP(LEFT(VLOOKUP($A243,csapatok!$A:$BL,AI$271,FALSE),LEN(VLOOKUP($A243,csapatok!$A:$BL,AI$271,FALSE))-6),'csapat-ranglista'!$A:$CC,AI$272,FALSE)/8,VLOOKUP(VLOOKUP($A243,csapatok!$A:$BL,AI$271,FALSE),'csapat-ranglista'!$A:$CC,AI$272,FALSE)/4),0)</f>
        <v>0</v>
      </c>
      <c r="AJ243" s="226">
        <f>IFERROR(IF(RIGHT(VLOOKUP($A243,csapatok!$A:$BL,AJ$271,FALSE),5)="Csere",VLOOKUP(LEFT(VLOOKUP($A243,csapatok!$A:$BL,AJ$271,FALSE),LEN(VLOOKUP($A243,csapatok!$A:$BL,AJ$271,FALSE))-6),'csapat-ranglista'!$A:$CC,AJ$272,FALSE)/8,VLOOKUP(VLOOKUP($A243,csapatok!$A:$BL,AJ$271,FALSE),'csapat-ranglista'!$A:$CC,AJ$272,FALSE)/2),0)</f>
        <v>0</v>
      </c>
      <c r="AK243" s="226">
        <f>IFERROR(IF(RIGHT(VLOOKUP($A243,csapatok!$A:$CN,AK$271,FALSE),5)="Csere",VLOOKUP(LEFT(VLOOKUP($A243,csapatok!$A:$CN,AK$271,FALSE),LEN(VLOOKUP($A243,csapatok!$A:$CN,AK$271,FALSE))-6),'csapat-ranglista'!$A:$CC,AK$272,FALSE)/8,VLOOKUP(VLOOKUP($A243,csapatok!$A:$CN,AK$271,FALSE),'csapat-ranglista'!$A:$CC,AK$272,FALSE)/4),0)</f>
        <v>0</v>
      </c>
      <c r="AL243" s="226">
        <f>IFERROR(IF(RIGHT(VLOOKUP($A243,csapatok!$A:$CN,AL$271,FALSE),5)="Csere",VLOOKUP(LEFT(VLOOKUP($A243,csapatok!$A:$CN,AL$271,FALSE),LEN(VLOOKUP($A243,csapatok!$A:$CN,AL$271,FALSE))-6),'csapat-ranglista'!$A:$CC,AL$272,FALSE)/8,VLOOKUP(VLOOKUP($A243,csapatok!$A:$CN,AL$271,FALSE),'csapat-ranglista'!$A:$CC,AL$272,FALSE)/4),0)</f>
        <v>0</v>
      </c>
      <c r="AM243" s="226">
        <f>IFERROR(IF(RIGHT(VLOOKUP($A243,csapatok!$A:$CN,AM$271,FALSE),5)="Csere",VLOOKUP(LEFT(VLOOKUP($A243,csapatok!$A:$CN,AM$271,FALSE),LEN(VLOOKUP($A243,csapatok!$A:$CN,AM$271,FALSE))-6),'csapat-ranglista'!$A:$CC,AM$272,FALSE)/8,VLOOKUP(VLOOKUP($A243,csapatok!$A:$CN,AM$271,FALSE),'csapat-ranglista'!$A:$CC,AM$272,FALSE)/4),0)</f>
        <v>0</v>
      </c>
      <c r="AN243" s="226">
        <f>IFERROR(IF(RIGHT(VLOOKUP($A243,csapatok!$A:$CN,AN$271,FALSE),5)="Csere",VLOOKUP(LEFT(VLOOKUP($A243,csapatok!$A:$CN,AN$271,FALSE),LEN(VLOOKUP($A243,csapatok!$A:$CN,AN$271,FALSE))-6),'csapat-ranglista'!$A:$CC,AN$272,FALSE)/8,VLOOKUP(VLOOKUP($A243,csapatok!$A:$CN,AN$271,FALSE),'csapat-ranglista'!$A:$CC,AN$272,FALSE)/4),0)</f>
        <v>0</v>
      </c>
      <c r="AO243" s="226">
        <f>IFERROR(IF(RIGHT(VLOOKUP($A243,csapatok!$A:$CN,AO$271,FALSE),5)="Csere",VLOOKUP(LEFT(VLOOKUP($A243,csapatok!$A:$CN,AO$271,FALSE),LEN(VLOOKUP($A243,csapatok!$A:$CN,AO$271,FALSE))-6),'csapat-ranglista'!$A:$CC,AO$272,FALSE)/8,VLOOKUP(VLOOKUP($A243,csapatok!$A:$CN,AO$271,FALSE),'csapat-ranglista'!$A:$CC,AO$272,FALSE)/4),0)</f>
        <v>0</v>
      </c>
      <c r="AP243" s="226">
        <f>IFERROR(IF(RIGHT(VLOOKUP($A243,csapatok!$A:$CN,AP$271,FALSE),5)="Csere",VLOOKUP(LEFT(VLOOKUP($A243,csapatok!$A:$CN,AP$271,FALSE),LEN(VLOOKUP($A243,csapatok!$A:$CN,AP$271,FALSE))-6),'csapat-ranglista'!$A:$CC,AP$272,FALSE)/8,VLOOKUP(VLOOKUP($A243,csapatok!$A:$CN,AP$271,FALSE),'csapat-ranglista'!$A:$CC,AP$272,FALSE)/4),0)</f>
        <v>0</v>
      </c>
      <c r="AQ243" s="226">
        <f>IFERROR(IF(RIGHT(VLOOKUP($A243,csapatok!$A:$CN,AQ$271,FALSE),5)="Csere",VLOOKUP(LEFT(VLOOKUP($A243,csapatok!$A:$CN,AQ$271,FALSE),LEN(VLOOKUP($A243,csapatok!$A:$CN,AQ$271,FALSE))-6),'csapat-ranglista'!$A:$CC,AQ$272,FALSE)/8,VLOOKUP(VLOOKUP($A243,csapatok!$A:$CN,AQ$271,FALSE),'csapat-ranglista'!$A:$CC,AQ$272,FALSE)/4),0)</f>
        <v>0</v>
      </c>
      <c r="AR243" s="226">
        <f>IFERROR(IF(RIGHT(VLOOKUP($A243,csapatok!$A:$CN,AR$271,FALSE),5)="Csere",VLOOKUP(LEFT(VLOOKUP($A243,csapatok!$A:$CN,AR$271,FALSE),LEN(VLOOKUP($A243,csapatok!$A:$CN,AR$271,FALSE))-6),'csapat-ranglista'!$A:$CC,AR$272,FALSE)/8,VLOOKUP(VLOOKUP($A243,csapatok!$A:$CN,AR$271,FALSE),'csapat-ranglista'!$A:$CC,AR$272,FALSE)/4),0)</f>
        <v>0</v>
      </c>
      <c r="AS243" s="226">
        <f>IFERROR(IF(RIGHT(VLOOKUP($A243,csapatok!$A:$CN,AS$271,FALSE),5)="Csere",VLOOKUP(LEFT(VLOOKUP($A243,csapatok!$A:$CN,AS$271,FALSE),LEN(VLOOKUP($A243,csapatok!$A:$CN,AS$271,FALSE))-6),'csapat-ranglista'!$A:$CC,AS$272,FALSE)/8,VLOOKUP(VLOOKUP($A243,csapatok!$A:$CN,AS$271,FALSE),'csapat-ranglista'!$A:$CC,AS$272,FALSE)/4),0)</f>
        <v>0</v>
      </c>
      <c r="AT243" s="226">
        <f>IFERROR(IF(RIGHT(VLOOKUP($A243,csapatok!$A:$CN,AT$271,FALSE),5)="Csere",VLOOKUP(LEFT(VLOOKUP($A243,csapatok!$A:$CN,AT$271,FALSE),LEN(VLOOKUP($A243,csapatok!$A:$CN,AT$271,FALSE))-6),'csapat-ranglista'!$A:$CC,AT$272,FALSE)/8,VLOOKUP(VLOOKUP($A243,csapatok!$A:$CN,AT$271,FALSE),'csapat-ranglista'!$A:$CC,AT$272,FALSE)/4),0)</f>
        <v>0</v>
      </c>
      <c r="AU243" s="226">
        <f>IFERROR(IF(RIGHT(VLOOKUP($A243,csapatok!$A:$CN,AU$271,FALSE),5)="Csere",VLOOKUP(LEFT(VLOOKUP($A243,csapatok!$A:$CN,AU$271,FALSE),LEN(VLOOKUP($A243,csapatok!$A:$CN,AU$271,FALSE))-6),'csapat-ranglista'!$A:$CC,AU$272,FALSE)/8,VLOOKUP(VLOOKUP($A243,csapatok!$A:$CN,AU$271,FALSE),'csapat-ranglista'!$A:$CC,AU$272,FALSE)/4),0)</f>
        <v>0</v>
      </c>
      <c r="AV243" s="226">
        <f>IFERROR(IF(RIGHT(VLOOKUP($A243,csapatok!$A:$CN,AV$271,FALSE),5)="Csere",VLOOKUP(LEFT(VLOOKUP($A243,csapatok!$A:$CN,AV$271,FALSE),LEN(VLOOKUP($A243,csapatok!$A:$CN,AV$271,FALSE))-6),'csapat-ranglista'!$A:$CC,AV$272,FALSE)/8,VLOOKUP(VLOOKUP($A243,csapatok!$A:$CN,AV$271,FALSE),'csapat-ranglista'!$A:$CC,AV$272,FALSE)/4),0)</f>
        <v>0</v>
      </c>
      <c r="AW243" s="226">
        <f>IFERROR(IF(RIGHT(VLOOKUP($A243,csapatok!$A:$CN,AW$271,FALSE),5)="Csere",VLOOKUP(LEFT(VLOOKUP($A243,csapatok!$A:$CN,AW$271,FALSE),LEN(VLOOKUP($A243,csapatok!$A:$CN,AW$271,FALSE))-6),'csapat-ranglista'!$A:$CC,AW$272,FALSE)/8,VLOOKUP(VLOOKUP($A243,csapatok!$A:$CN,AW$271,FALSE),'csapat-ranglista'!$A:$CC,AW$272,FALSE)/4),0)</f>
        <v>0</v>
      </c>
      <c r="AX243" s="226">
        <f>IFERROR(IF(RIGHT(VLOOKUP($A243,csapatok!$A:$CN,AX$271,FALSE),5)="Csere",VLOOKUP(LEFT(VLOOKUP($A243,csapatok!$A:$CN,AX$271,FALSE),LEN(VLOOKUP($A243,csapatok!$A:$CN,AX$271,FALSE))-6),'csapat-ranglista'!$A:$CC,AX$272,FALSE)/8,VLOOKUP(VLOOKUP($A243,csapatok!$A:$CN,AX$271,FALSE),'csapat-ranglista'!$A:$CC,AX$272,FALSE)/4),0)</f>
        <v>0</v>
      </c>
      <c r="AY243" s="226">
        <f>IFERROR(IF(RIGHT(VLOOKUP($A243,csapatok!$A:$GR,AY$271,FALSE),5)="Csere",VLOOKUP(LEFT(VLOOKUP($A243,csapatok!$A:$GR,AY$271,FALSE),LEN(VLOOKUP($A243,csapatok!$A:$GR,AY$271,FALSE))-6),'csapat-ranglista'!$A:$CC,AY$272,FALSE)/8,VLOOKUP(VLOOKUP($A243,csapatok!$A:$GR,AY$271,FALSE),'csapat-ranglista'!$A:$CC,AY$272,FALSE)/4),0)</f>
        <v>0</v>
      </c>
      <c r="AZ243" s="226">
        <f>IFERROR(IF(RIGHT(VLOOKUP($A243,csapatok!$A:$GR,AZ$271,FALSE),5)="Csere",VLOOKUP(LEFT(VLOOKUP($A243,csapatok!$A:$GR,AZ$271,FALSE),LEN(VLOOKUP($A243,csapatok!$A:$GR,AZ$271,FALSE))-6),'csapat-ranglista'!$A:$CC,AZ$272,FALSE)/8,VLOOKUP(VLOOKUP($A243,csapatok!$A:$GR,AZ$271,FALSE),'csapat-ranglista'!$A:$CC,AZ$272,FALSE)/4),0)</f>
        <v>0</v>
      </c>
      <c r="BA243" s="226">
        <f>IFERROR(IF(RIGHT(VLOOKUP($A243,csapatok!$A:$GR,BA$271,FALSE),5)="Csere",VLOOKUP(LEFT(VLOOKUP($A243,csapatok!$A:$GR,BA$271,FALSE),LEN(VLOOKUP($A243,csapatok!$A:$GR,BA$271,FALSE))-6),'csapat-ranglista'!$A:$CC,BA$272,FALSE)/8,VLOOKUP(VLOOKUP($A243,csapatok!$A:$GR,BA$271,FALSE),'csapat-ranglista'!$A:$CC,BA$272,FALSE)/4),0)</f>
        <v>0</v>
      </c>
      <c r="BB243" s="226">
        <f>IFERROR(IF(RIGHT(VLOOKUP($A243,csapatok!$A:$GR,BB$271,FALSE),5)="Csere",VLOOKUP(LEFT(VLOOKUP($A243,csapatok!$A:$GR,BB$271,FALSE),LEN(VLOOKUP($A243,csapatok!$A:$GR,BB$271,FALSE))-6),'csapat-ranglista'!$A:$CC,BB$272,FALSE)/8,VLOOKUP(VLOOKUP($A243,csapatok!$A:$GR,BB$271,FALSE),'csapat-ranglista'!$A:$CC,BB$272,FALSE)/4),0)</f>
        <v>0</v>
      </c>
      <c r="BC243" s="227">
        <f>versenyek!$ES$11*IFERROR(VLOOKUP(VLOOKUP($A243,versenyek!ER:ET,3,FALSE),szabalyok!$A$16:$B$23,2,FALSE)/4,0)</f>
        <v>0</v>
      </c>
      <c r="BD243" s="227">
        <f>versenyek!$EV$11*IFERROR(VLOOKUP(VLOOKUP($A243,versenyek!EU:EW,3,FALSE),szabalyok!$A$16:$B$23,2,FALSE)/4,0)</f>
        <v>0</v>
      </c>
      <c r="BE243" s="226">
        <f>IFERROR(IF(RIGHT(VLOOKUP($A243,csapatok!$A:$GR,BE$271,FALSE),5)="Csere",VLOOKUP(LEFT(VLOOKUP($A243,csapatok!$A:$GR,BE$271,FALSE),LEN(VLOOKUP($A243,csapatok!$A:$GR,BE$271,FALSE))-6),'csapat-ranglista'!$A:$CC,BE$272,FALSE)/8,VLOOKUP(VLOOKUP($A243,csapatok!$A:$GR,BE$271,FALSE),'csapat-ranglista'!$A:$CC,BE$272,FALSE)/4),0)</f>
        <v>0</v>
      </c>
      <c r="BF243" s="226">
        <f>IFERROR(IF(RIGHT(VLOOKUP($A243,csapatok!$A:$GR,BF$271,FALSE),5)="Csere",VLOOKUP(LEFT(VLOOKUP($A243,csapatok!$A:$GR,BF$271,FALSE),LEN(VLOOKUP($A243,csapatok!$A:$GR,BF$271,FALSE))-6),'csapat-ranglista'!$A:$CC,BF$272,FALSE)/8,VLOOKUP(VLOOKUP($A243,csapatok!$A:$GR,BF$271,FALSE),'csapat-ranglista'!$A:$CC,BF$272,FALSE)/4),0)</f>
        <v>0</v>
      </c>
      <c r="BG243" s="226">
        <f>IFERROR(IF(RIGHT(VLOOKUP($A243,csapatok!$A:$GR,BG$271,FALSE),5)="Csere",VLOOKUP(LEFT(VLOOKUP($A243,csapatok!$A:$GR,BG$271,FALSE),LEN(VLOOKUP($A243,csapatok!$A:$GR,BG$271,FALSE))-6),'csapat-ranglista'!$A:$CC,BG$272,FALSE)/8,VLOOKUP(VLOOKUP($A243,csapatok!$A:$GR,BG$271,FALSE),'csapat-ranglista'!$A:$CC,BG$272,FALSE)/4),0)</f>
        <v>0</v>
      </c>
      <c r="BH243" s="226">
        <f>IFERROR(IF(RIGHT(VLOOKUP($A243,csapatok!$A:$GR,BH$271,FALSE),5)="Csere",VLOOKUP(LEFT(VLOOKUP($A243,csapatok!$A:$GR,BH$271,FALSE),LEN(VLOOKUP($A243,csapatok!$A:$GR,BH$271,FALSE))-6),'csapat-ranglista'!$A:$CC,BH$272,FALSE)/8,VLOOKUP(VLOOKUP($A243,csapatok!$A:$GR,BH$271,FALSE),'csapat-ranglista'!$A:$CC,BH$272,FALSE)/4),0)</f>
        <v>0</v>
      </c>
      <c r="BI243" s="226">
        <f>IFERROR(IF(RIGHT(VLOOKUP($A243,csapatok!$A:$GR,BI$271,FALSE),5)="Csere",VLOOKUP(LEFT(VLOOKUP($A243,csapatok!$A:$GR,BI$271,FALSE),LEN(VLOOKUP($A243,csapatok!$A:$GR,BI$271,FALSE))-6),'csapat-ranglista'!$A:$CC,BI$272,FALSE)/8,VLOOKUP(VLOOKUP($A243,csapatok!$A:$GR,BI$271,FALSE),'csapat-ranglista'!$A:$CC,BI$272,FALSE)/4),0)</f>
        <v>0</v>
      </c>
      <c r="BJ243" s="226">
        <f>IFERROR(IF(RIGHT(VLOOKUP($A243,csapatok!$A:$GR,BJ$271,FALSE),5)="Csere",VLOOKUP(LEFT(VLOOKUP($A243,csapatok!$A:$GR,BJ$271,FALSE),LEN(VLOOKUP($A243,csapatok!$A:$GR,BJ$271,FALSE))-6),'csapat-ranglista'!$A:$CC,BJ$272,FALSE)/8,VLOOKUP(VLOOKUP($A243,csapatok!$A:$GR,BJ$271,FALSE),'csapat-ranglista'!$A:$CC,BJ$272,FALSE)/4),0)</f>
        <v>0</v>
      </c>
      <c r="BK243" s="226">
        <f>IFERROR(IF(RIGHT(VLOOKUP($A243,csapatok!$A:$GR,BK$271,FALSE),5)="Csere",VLOOKUP(LEFT(VLOOKUP($A243,csapatok!$A:$GR,BK$271,FALSE),LEN(VLOOKUP($A243,csapatok!$A:$GR,BK$271,FALSE))-6),'csapat-ranglista'!$A:$CC,BK$272,FALSE)/8,VLOOKUP(VLOOKUP($A243,csapatok!$A:$GR,BK$271,FALSE),'csapat-ranglista'!$A:$CC,BK$272,FALSE)/4),0)</f>
        <v>0</v>
      </c>
      <c r="BL243" s="226">
        <f>IFERROR(IF(RIGHT(VLOOKUP($A243,csapatok!$A:$GR,BL$271,FALSE),5)="Csere",VLOOKUP(LEFT(VLOOKUP($A243,csapatok!$A:$GR,BL$271,FALSE),LEN(VLOOKUP($A243,csapatok!$A:$GR,BL$271,FALSE))-6),'csapat-ranglista'!$A:$CC,BL$272,FALSE)/8,VLOOKUP(VLOOKUP($A243,csapatok!$A:$GR,BL$271,FALSE),'csapat-ranglista'!$A:$CC,BL$272,FALSE)/4),0)</f>
        <v>0</v>
      </c>
      <c r="BM243" s="226">
        <f>IFERROR(IF(RIGHT(VLOOKUP($A243,csapatok!$A:$GR,BM$271,FALSE),5)="Csere",VLOOKUP(LEFT(VLOOKUP($A243,csapatok!$A:$GR,BM$271,FALSE),LEN(VLOOKUP($A243,csapatok!$A:$GR,BM$271,FALSE))-6),'csapat-ranglista'!$A:$CC,BM$272,FALSE)/8,VLOOKUP(VLOOKUP($A243,csapatok!$A:$GR,BM$271,FALSE),'csapat-ranglista'!$A:$CC,BM$272,FALSE)/4),0)</f>
        <v>0</v>
      </c>
      <c r="BN243" s="226">
        <f>IFERROR(IF(RIGHT(VLOOKUP($A243,csapatok!$A:$GR,BN$271,FALSE),5)="Csere",VLOOKUP(LEFT(VLOOKUP($A243,csapatok!$A:$GR,BN$271,FALSE),LEN(VLOOKUP($A243,csapatok!$A:$GR,BN$271,FALSE))-6),'csapat-ranglista'!$A:$CC,BN$272,FALSE)/8,VLOOKUP(VLOOKUP($A243,csapatok!$A:$GR,BN$271,FALSE),'csapat-ranglista'!$A:$CC,BN$272,FALSE)/4),0)</f>
        <v>0</v>
      </c>
      <c r="BO243" s="226">
        <f>IFERROR(IF(RIGHT(VLOOKUP($A243,csapatok!$A:$GR,BO$271,FALSE),5)="Csere",VLOOKUP(LEFT(VLOOKUP($A243,csapatok!$A:$GR,BO$271,FALSE),LEN(VLOOKUP($A243,csapatok!$A:$GR,BO$271,FALSE))-6),'csapat-ranglista'!$A:$CC,BO$272,FALSE)/8,VLOOKUP(VLOOKUP($A243,csapatok!$A:$GR,BO$271,FALSE),'csapat-ranglista'!$A:$CC,BO$272,FALSE)/4),0)</f>
        <v>0</v>
      </c>
      <c r="BP243" s="226">
        <f>IFERROR(IF(RIGHT(VLOOKUP($A243,csapatok!$A:$GR,BP$271,FALSE),5)="Csere",VLOOKUP(LEFT(VLOOKUP($A243,csapatok!$A:$GR,BP$271,FALSE),LEN(VLOOKUP($A243,csapatok!$A:$GR,BP$271,FALSE))-6),'csapat-ranglista'!$A:$CC,BP$272,FALSE)/8,VLOOKUP(VLOOKUP($A243,csapatok!$A:$GR,BP$271,FALSE),'csapat-ranglista'!$A:$CC,BP$272,FALSE)/4),0)</f>
        <v>0</v>
      </c>
      <c r="BQ243" s="226">
        <f>IFERROR(IF(RIGHT(VLOOKUP($A243,csapatok!$A:$GR,BQ$271,FALSE),5)="Csere",VLOOKUP(LEFT(VLOOKUP($A243,csapatok!$A:$GR,BQ$271,FALSE),LEN(VLOOKUP($A243,csapatok!$A:$GR,BQ$271,FALSE))-6),'csapat-ranglista'!$A:$CC,BQ$272,FALSE)/8,VLOOKUP(VLOOKUP($A243,csapatok!$A:$GR,BQ$271,FALSE),'csapat-ranglista'!$A:$CC,BQ$272,FALSE)/4),0)</f>
        <v>0</v>
      </c>
      <c r="BR243" s="226">
        <f>IFERROR(IF(RIGHT(VLOOKUP($A243,csapatok!$A:$GR,BR$271,FALSE),5)="Csere",VLOOKUP(LEFT(VLOOKUP($A243,csapatok!$A:$GR,BR$271,FALSE),LEN(VLOOKUP($A243,csapatok!$A:$GR,BR$271,FALSE))-6),'csapat-ranglista'!$A:$CC,BR$272,FALSE)/8,VLOOKUP(VLOOKUP($A243,csapatok!$A:$GR,BR$271,FALSE),'csapat-ranglista'!$A:$CC,BR$272,FALSE)/4),0)</f>
        <v>0</v>
      </c>
      <c r="BS243" s="226">
        <f>IFERROR(IF(RIGHT(VLOOKUP($A243,csapatok!$A:$GR,BS$271,FALSE),5)="Csere",VLOOKUP(LEFT(VLOOKUP($A243,csapatok!$A:$GR,BS$271,FALSE),LEN(VLOOKUP($A243,csapatok!$A:$GR,BS$271,FALSE))-6),'csapat-ranglista'!$A:$CC,BS$272,FALSE)/8,VLOOKUP(VLOOKUP($A243,csapatok!$A:$GR,BS$271,FALSE),'csapat-ranglista'!$A:$CC,BS$272,FALSE)/4),0)</f>
        <v>0</v>
      </c>
      <c r="BT243" s="226">
        <f>IFERROR(IF(RIGHT(VLOOKUP($A243,csapatok!$A:$GR,BT$271,FALSE),5)="Csere",VLOOKUP(LEFT(VLOOKUP($A243,csapatok!$A:$GR,BT$271,FALSE),LEN(VLOOKUP($A243,csapatok!$A:$GR,BT$271,FALSE))-6),'csapat-ranglista'!$A:$CC,BT$272,FALSE)/8,VLOOKUP(VLOOKUP($A243,csapatok!$A:$GR,BT$271,FALSE),'csapat-ranglista'!$A:$CC,BT$272,FALSE)/4),0)</f>
        <v>0</v>
      </c>
      <c r="BU243" s="226">
        <f>IFERROR(IF(RIGHT(VLOOKUP($A243,csapatok!$A:$GR,BU$271,FALSE),5)="Csere",VLOOKUP(LEFT(VLOOKUP($A243,csapatok!$A:$GR,BU$271,FALSE),LEN(VLOOKUP($A243,csapatok!$A:$GR,BU$271,FALSE))-6),'csapat-ranglista'!$A:$CC,BU$272,FALSE)/8,VLOOKUP(VLOOKUP($A243,csapatok!$A:$GR,BU$271,FALSE),'csapat-ranglista'!$A:$CC,BU$272,FALSE)/4),0)</f>
        <v>0</v>
      </c>
      <c r="BV243" s="226">
        <f>IFERROR(IF(RIGHT(VLOOKUP($A243,csapatok!$A:$GR,BV$271,FALSE),5)="Csere",VLOOKUP(LEFT(VLOOKUP($A243,csapatok!$A:$GR,BV$271,FALSE),LEN(VLOOKUP($A243,csapatok!$A:$GR,BV$271,FALSE))-6),'csapat-ranglista'!$A:$CC,BV$272,FALSE)/8,VLOOKUP(VLOOKUP($A243,csapatok!$A:$GR,BV$271,FALSE),'csapat-ranglista'!$A:$CC,BV$272,FALSE)/4),0)</f>
        <v>0</v>
      </c>
      <c r="BW243" s="226">
        <f>IFERROR(IF(RIGHT(VLOOKUP($A243,csapatok!$A:$GR,BW$271,FALSE),5)="Csere",VLOOKUP(LEFT(VLOOKUP($A243,csapatok!$A:$GR,BW$271,FALSE),LEN(VLOOKUP($A243,csapatok!$A:$GR,BW$271,FALSE))-6),'csapat-ranglista'!$A:$CC,BW$272,FALSE)/8,VLOOKUP(VLOOKUP($A243,csapatok!$A:$GR,BW$271,FALSE),'csapat-ranglista'!$A:$CC,BW$272,FALSE)/4),0)</f>
        <v>0</v>
      </c>
      <c r="BX243" s="226">
        <f>IFERROR(IF(RIGHT(VLOOKUP($A243,csapatok!$A:$GR,BX$271,FALSE),5)="Csere",VLOOKUP(LEFT(VLOOKUP($A243,csapatok!$A:$GR,BX$271,FALSE),LEN(VLOOKUP($A243,csapatok!$A:$GR,BX$271,FALSE))-6),'csapat-ranglista'!$A:$CC,BX$272,FALSE)/8,VLOOKUP(VLOOKUP($A243,csapatok!$A:$GR,BX$271,FALSE),'csapat-ranglista'!$A:$CC,BX$272,FALSE)/4),0)</f>
        <v>0</v>
      </c>
      <c r="BY243" s="226">
        <f>IFERROR(IF(RIGHT(VLOOKUP($A243,csapatok!$A:$GR,BY$271,FALSE),5)="Csere",VLOOKUP(LEFT(VLOOKUP($A243,csapatok!$A:$GR,BY$271,FALSE),LEN(VLOOKUP($A243,csapatok!$A:$GR,BY$271,FALSE))-6),'csapat-ranglista'!$A:$CC,BY$272,FALSE)/8,VLOOKUP(VLOOKUP($A243,csapatok!$A:$GR,BY$271,FALSE),'csapat-ranglista'!$A:$CC,BY$272,FALSE)/4),0)</f>
        <v>0</v>
      </c>
      <c r="BZ243" s="226">
        <f>IFERROR(IF(RIGHT(VLOOKUP($A243,csapatok!$A:$GR,BZ$271,FALSE),5)="Csere",VLOOKUP(LEFT(VLOOKUP($A243,csapatok!$A:$GR,BZ$271,FALSE),LEN(VLOOKUP($A243,csapatok!$A:$GR,BZ$271,FALSE))-6),'csapat-ranglista'!$A:$CC,BZ$272,FALSE)/8,VLOOKUP(VLOOKUP($A243,csapatok!$A:$GR,BZ$271,FALSE),'csapat-ranglista'!$A:$CC,BZ$272,FALSE)/4),0)</f>
        <v>0</v>
      </c>
      <c r="CA243" s="226">
        <f>IFERROR(IF(RIGHT(VLOOKUP($A243,csapatok!$A:$GR,CA$271,FALSE),5)="Csere",VLOOKUP(LEFT(VLOOKUP($A243,csapatok!$A:$GR,CA$271,FALSE),LEN(VLOOKUP($A243,csapatok!$A:$GR,CA$271,FALSE))-6),'csapat-ranglista'!$A:$CC,CA$272,FALSE)/8,VLOOKUP(VLOOKUP($A243,csapatok!$A:$GR,CA$271,FALSE),'csapat-ranglista'!$A:$CC,CA$272,FALSE)/4),0)</f>
        <v>0</v>
      </c>
      <c r="CB243" s="226">
        <f>IFERROR(IF(RIGHT(VLOOKUP($A243,csapatok!$A:$GR,CB$271,FALSE),5)="Csere",VLOOKUP(LEFT(VLOOKUP($A243,csapatok!$A:$GR,CB$271,FALSE),LEN(VLOOKUP($A243,csapatok!$A:$GR,CB$271,FALSE))-6),'csapat-ranglista'!$A:$CC,CB$272,FALSE)/8,VLOOKUP(VLOOKUP($A243,csapatok!$A:$GR,CB$271,FALSE),'csapat-ranglista'!$A:$CC,CB$272,FALSE)/4),0)</f>
        <v>0</v>
      </c>
      <c r="CC243" s="226">
        <f>IFERROR(IF(RIGHT(VLOOKUP($A243,csapatok!$A:$GR,CC$271,FALSE),5)="Csere",VLOOKUP(LEFT(VLOOKUP($A243,csapatok!$A:$GR,CC$271,FALSE),LEN(VLOOKUP($A243,csapatok!$A:$GR,CC$271,FALSE))-6),'csapat-ranglista'!$A:$CC,CC$272,FALSE)/8,VLOOKUP(VLOOKUP($A243,csapatok!$A:$GR,CC$271,FALSE),'csapat-ranglista'!$A:$CC,CC$272,FALSE)/4),0)</f>
        <v>0</v>
      </c>
      <c r="CD243" s="226">
        <f>IFERROR(IF(RIGHT(VLOOKUP($A243,csapatok!$A:$GR,CD$271,FALSE),5)="Csere",VLOOKUP(LEFT(VLOOKUP($A243,csapatok!$A:$GR,CD$271,FALSE),LEN(VLOOKUP($A243,csapatok!$A:$GR,CD$271,FALSE))-6),'csapat-ranglista'!$A:$CC,CD$272,FALSE)/8,VLOOKUP(VLOOKUP($A243,csapatok!$A:$GR,CD$271,FALSE),'csapat-ranglista'!$A:$CC,CD$272,FALSE)/4),0)</f>
        <v>0</v>
      </c>
      <c r="CE243" s="226">
        <f>IFERROR(IF(RIGHT(VLOOKUP($A243,csapatok!$A:$GR,CE$271,FALSE),5)="Csere",VLOOKUP(LEFT(VLOOKUP($A243,csapatok!$A:$GR,CE$271,FALSE),LEN(VLOOKUP($A243,csapatok!$A:$GR,CE$271,FALSE))-6),'csapat-ranglista'!$A:$CC,CE$272,FALSE)/8,VLOOKUP(VLOOKUP($A243,csapatok!$A:$GR,CE$271,FALSE),'csapat-ranglista'!$A:$CC,CE$272,FALSE)/4),0)</f>
        <v>0</v>
      </c>
      <c r="CF243" s="226">
        <f>IFERROR(IF(RIGHT(VLOOKUP($A243,csapatok!$A:$GR,CF$271,FALSE),5)="Csere",VLOOKUP(LEFT(VLOOKUP($A243,csapatok!$A:$GR,CF$271,FALSE),LEN(VLOOKUP($A243,csapatok!$A:$GR,CF$271,FALSE))-6),'csapat-ranglista'!$A:$CC,CF$272,FALSE)/8,VLOOKUP(VLOOKUP($A243,csapatok!$A:$GR,CF$271,FALSE),'csapat-ranglista'!$A:$CC,CF$272,FALSE)/4),0)</f>
        <v>0</v>
      </c>
      <c r="CG243" s="226">
        <f>IFERROR(IF(RIGHT(VLOOKUP($A243,csapatok!$A:$GR,CG$271,FALSE),5)="Csere",VLOOKUP(LEFT(VLOOKUP($A243,csapatok!$A:$GR,CG$271,FALSE),LEN(VLOOKUP($A243,csapatok!$A:$GR,CG$271,FALSE))-6),'csapat-ranglista'!$A:$CC,CG$272,FALSE)/8,VLOOKUP(VLOOKUP($A243,csapatok!$A:$GR,CG$271,FALSE),'csapat-ranglista'!$A:$CC,CG$272,FALSE)/4),0)</f>
        <v>0</v>
      </c>
      <c r="CH243" s="226">
        <f>IFERROR(IF(RIGHT(VLOOKUP($A243,csapatok!$A:$GR,CH$271,FALSE),5)="Csere",VLOOKUP(LEFT(VLOOKUP($A243,csapatok!$A:$GR,CH$271,FALSE),LEN(VLOOKUP($A243,csapatok!$A:$GR,CH$271,FALSE))-6),'csapat-ranglista'!$A:$CC,CH$272,FALSE)/8,VLOOKUP(VLOOKUP($A243,csapatok!$A:$GR,CH$271,FALSE),'csapat-ranglista'!$A:$CC,CH$272,FALSE)/4),0)</f>
        <v>0</v>
      </c>
      <c r="CI243" s="226">
        <f>IFERROR(IF(RIGHT(VLOOKUP($A243,csapatok!$A:$GR,CI$271,FALSE),5)="Csere",VLOOKUP(LEFT(VLOOKUP($A243,csapatok!$A:$GR,CI$271,FALSE),LEN(VLOOKUP($A243,csapatok!$A:$GR,CI$271,FALSE))-6),'csapat-ranglista'!$A:$CC,CI$272,FALSE)/8,VLOOKUP(VLOOKUP($A243,csapatok!$A:$GR,CI$271,FALSE),'csapat-ranglista'!$A:$CC,CI$272,FALSE)/4),0)</f>
        <v>0</v>
      </c>
      <c r="CJ243" s="227">
        <f>versenyek!$IQ$11*IFERROR(VLOOKUP(VLOOKUP($A243,versenyek!IP:IR,3,FALSE),szabalyok!$A$16:$B$23,2,FALSE)/4,0)</f>
        <v>0</v>
      </c>
      <c r="CK243" s="227">
        <f>versenyek!$IT$11*IFERROR(VLOOKUP(VLOOKUP($A243,versenyek!IS:IU,3,FALSE),szabalyok!$A$16:$B$23,2,FALSE)/4,0)</f>
        <v>0</v>
      </c>
      <c r="CL243" s="226"/>
      <c r="CM243" s="250">
        <f t="shared" si="9"/>
        <v>0</v>
      </c>
    </row>
    <row r="244" spans="1:91">
      <c r="A244" s="32" t="s">
        <v>1273</v>
      </c>
      <c r="B244" s="133">
        <v>30961</v>
      </c>
      <c r="C244" s="133" t="str">
        <f t="shared" si="12"/>
        <v>felnőtt</v>
      </c>
      <c r="D244" s="32" t="s">
        <v>9</v>
      </c>
      <c r="E244" s="47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226"/>
      <c r="AC244" s="226"/>
      <c r="AD244" s="226"/>
      <c r="AE244" s="226"/>
      <c r="AF244" s="226"/>
      <c r="AG244" s="226"/>
      <c r="AH244" s="226"/>
      <c r="AI244" s="226"/>
      <c r="AJ244" s="226"/>
      <c r="AK244" s="226"/>
      <c r="AL244" s="226"/>
      <c r="AM244" s="226"/>
      <c r="AN244" s="226"/>
      <c r="AO244" s="226"/>
      <c r="AP244" s="226"/>
      <c r="AQ244" s="226"/>
      <c r="AR244" s="226"/>
      <c r="AS244" s="226"/>
      <c r="AT244" s="226"/>
      <c r="AU244" s="226"/>
      <c r="AV244" s="226"/>
      <c r="AW244" s="226"/>
      <c r="AX244" s="226"/>
      <c r="AY244" s="226"/>
      <c r="AZ244" s="226"/>
      <c r="BA244" s="226"/>
      <c r="BB244" s="226"/>
      <c r="BC244" s="227">
        <f>versenyek!$ES$11*IFERROR(VLOOKUP(VLOOKUP($A244,versenyek!ER:ET,3,FALSE),szabalyok!$A$16:$B$23,2,FALSE)/4,0)</f>
        <v>0</v>
      </c>
      <c r="BD244" s="227"/>
      <c r="BE244" s="226"/>
      <c r="BF244" s="226"/>
      <c r="BG244" s="226"/>
      <c r="BH244" s="226"/>
      <c r="BI244" s="226"/>
      <c r="BJ244" s="226"/>
      <c r="BK244" s="226"/>
      <c r="BL244" s="226"/>
      <c r="BM244" s="226"/>
      <c r="BN244" s="226"/>
      <c r="BO244" s="226"/>
      <c r="BP244" s="226"/>
      <c r="BQ244" s="226"/>
      <c r="BR244" s="226"/>
      <c r="BS244" s="226"/>
      <c r="BT244" s="226"/>
      <c r="BU244" s="226"/>
      <c r="BV244" s="226"/>
      <c r="BW244" s="226"/>
      <c r="BX244" s="226"/>
      <c r="BY244" s="226"/>
      <c r="BZ244" s="226"/>
      <c r="CA244" s="226"/>
      <c r="CB244" s="226"/>
      <c r="CC244" s="226"/>
      <c r="CD244" s="226"/>
      <c r="CE244" s="226"/>
      <c r="CF244" s="226"/>
      <c r="CG244" s="226"/>
      <c r="CH244" s="226"/>
      <c r="CI244" s="226"/>
      <c r="CJ244" s="227">
        <f>versenyek!$IQ$11*IFERROR(VLOOKUP(VLOOKUP($A244,versenyek!IP:IR,3,FALSE),szabalyok!$A$16:$B$23,2,FALSE)/4,0)</f>
        <v>0</v>
      </c>
      <c r="CK244" s="227">
        <f>versenyek!$IT$11*IFERROR(VLOOKUP(VLOOKUP($A244,versenyek!IS:IU,3,FALSE),szabalyok!$A$16:$B$23,2,FALSE)/4,0)</f>
        <v>0</v>
      </c>
      <c r="CL244" s="226"/>
      <c r="CM244" s="250">
        <f t="shared" si="9"/>
        <v>0</v>
      </c>
    </row>
    <row r="245" spans="1:91">
      <c r="A245" s="32" t="s">
        <v>317</v>
      </c>
      <c r="B245" s="132">
        <v>35430</v>
      </c>
      <c r="C245" s="133" t="str">
        <f t="shared" si="12"/>
        <v>ifi</v>
      </c>
      <c r="D245" s="32" t="s">
        <v>101</v>
      </c>
      <c r="E245" s="47">
        <v>0</v>
      </c>
      <c r="F245" s="32">
        <v>0</v>
      </c>
      <c r="G245" s="32">
        <v>0</v>
      </c>
      <c r="H245" s="32">
        <v>0</v>
      </c>
      <c r="I245" s="32">
        <v>0</v>
      </c>
      <c r="J245" s="32">
        <v>0</v>
      </c>
      <c r="K245" s="32">
        <v>0</v>
      </c>
      <c r="L245" s="32">
        <v>0</v>
      </c>
      <c r="M245" s="32">
        <v>0</v>
      </c>
      <c r="N245" s="32">
        <v>0</v>
      </c>
      <c r="O245" s="32">
        <v>0</v>
      </c>
      <c r="P245" s="32">
        <v>0</v>
      </c>
      <c r="Q245" s="32">
        <v>0</v>
      </c>
      <c r="R245" s="32">
        <v>0.81982589551570295</v>
      </c>
      <c r="S245" s="32">
        <v>0</v>
      </c>
      <c r="T245" s="32">
        <v>0</v>
      </c>
      <c r="U245" s="32">
        <v>0</v>
      </c>
      <c r="V245" s="32">
        <v>0</v>
      </c>
      <c r="W245" s="32">
        <v>0</v>
      </c>
      <c r="X245" s="32">
        <f>IFERROR(IF(RIGHT(VLOOKUP($A245,csapatok!$A:$BL,X$271,FALSE),5)="Csere",VLOOKUP(LEFT(VLOOKUP($A245,csapatok!$A:$BL,X$271,FALSE),LEN(VLOOKUP($A245,csapatok!$A:$BL,X$271,FALSE))-6),'csapat-ranglista'!$A:$CC,X$272,FALSE)/8,VLOOKUP(VLOOKUP($A245,csapatok!$A:$BL,X$271,FALSE),'csapat-ranglista'!$A:$CC,X$272,FALSE)/4),0)</f>
        <v>0</v>
      </c>
      <c r="Y245" s="32">
        <f>IFERROR(IF(RIGHT(VLOOKUP($A245,csapatok!$A:$BL,Y$271,FALSE),5)="Csere",VLOOKUP(LEFT(VLOOKUP($A245,csapatok!$A:$BL,Y$271,FALSE),LEN(VLOOKUP($A245,csapatok!$A:$BL,Y$271,FALSE))-6),'csapat-ranglista'!$A:$CC,Y$272,FALSE)/8,VLOOKUP(VLOOKUP($A245,csapatok!$A:$BL,Y$271,FALSE),'csapat-ranglista'!$A:$CC,Y$272,FALSE)/4),0)</f>
        <v>0</v>
      </c>
      <c r="Z245" s="32">
        <f>IFERROR(IF(RIGHT(VLOOKUP($A245,csapatok!$A:$BL,Z$271,FALSE),5)="Csere",VLOOKUP(LEFT(VLOOKUP($A245,csapatok!$A:$BL,Z$271,FALSE),LEN(VLOOKUP($A245,csapatok!$A:$BL,Z$271,FALSE))-6),'csapat-ranglista'!$A:$CC,Z$272,FALSE)/8,VLOOKUP(VLOOKUP($A245,csapatok!$A:$BL,Z$271,FALSE),'csapat-ranglista'!$A:$CC,Z$272,FALSE)/4),0)</f>
        <v>0</v>
      </c>
      <c r="AA245" s="32">
        <f>IFERROR(IF(RIGHT(VLOOKUP($A245,csapatok!$A:$BL,AA$271,FALSE),5)="Csere",VLOOKUP(LEFT(VLOOKUP($A245,csapatok!$A:$BL,AA$271,FALSE),LEN(VLOOKUP($A245,csapatok!$A:$BL,AA$271,FALSE))-6),'csapat-ranglista'!$A:$CC,AA$272,FALSE)/8,VLOOKUP(VLOOKUP($A245,csapatok!$A:$BL,AA$271,FALSE),'csapat-ranglista'!$A:$CC,AA$272,FALSE)/4),0)</f>
        <v>0</v>
      </c>
      <c r="AB245" s="226">
        <f>IFERROR(IF(RIGHT(VLOOKUP($A245,csapatok!$A:$BL,AB$271,FALSE),5)="Csere",VLOOKUP(LEFT(VLOOKUP($A245,csapatok!$A:$BL,AB$271,FALSE),LEN(VLOOKUP($A245,csapatok!$A:$BL,AB$271,FALSE))-6),'csapat-ranglista'!$A:$CC,AB$272,FALSE)/8,VLOOKUP(VLOOKUP($A245,csapatok!$A:$BL,AB$271,FALSE),'csapat-ranglista'!$A:$CC,AB$272,FALSE)/4),0)</f>
        <v>0</v>
      </c>
      <c r="AC245" s="226">
        <f>IFERROR(IF(RIGHT(VLOOKUP($A245,csapatok!$A:$BL,AC$271,FALSE),5)="Csere",VLOOKUP(LEFT(VLOOKUP($A245,csapatok!$A:$BL,AC$271,FALSE),LEN(VLOOKUP($A245,csapatok!$A:$BL,AC$271,FALSE))-6),'csapat-ranglista'!$A:$CC,AC$272,FALSE)/8,VLOOKUP(VLOOKUP($A245,csapatok!$A:$BL,AC$271,FALSE),'csapat-ranglista'!$A:$CC,AC$272,FALSE)/4),0)</f>
        <v>0</v>
      </c>
      <c r="AD245" s="226">
        <f>IFERROR(IF(RIGHT(VLOOKUP($A245,csapatok!$A:$BL,AD$271,FALSE),5)="Csere",VLOOKUP(LEFT(VLOOKUP($A245,csapatok!$A:$BL,AD$271,FALSE),LEN(VLOOKUP($A245,csapatok!$A:$BL,AD$271,FALSE))-6),'csapat-ranglista'!$A:$CC,AD$272,FALSE)/8,VLOOKUP(VLOOKUP($A245,csapatok!$A:$BL,AD$271,FALSE),'csapat-ranglista'!$A:$CC,AD$272,FALSE)/4),0)</f>
        <v>0</v>
      </c>
      <c r="AE245" s="226">
        <f>IFERROR(IF(RIGHT(VLOOKUP($A245,csapatok!$A:$BL,AE$271,FALSE),5)="Csere",VLOOKUP(LEFT(VLOOKUP($A245,csapatok!$A:$BL,AE$271,FALSE),LEN(VLOOKUP($A245,csapatok!$A:$BL,AE$271,FALSE))-6),'csapat-ranglista'!$A:$CC,AE$272,FALSE)/8,VLOOKUP(VLOOKUP($A245,csapatok!$A:$BL,AE$271,FALSE),'csapat-ranglista'!$A:$CC,AE$272,FALSE)/4),0)</f>
        <v>0</v>
      </c>
      <c r="AF245" s="226">
        <f>IFERROR(IF(RIGHT(VLOOKUP($A245,csapatok!$A:$BL,AF$271,FALSE),5)="Csere",VLOOKUP(LEFT(VLOOKUP($A245,csapatok!$A:$BL,AF$271,FALSE),LEN(VLOOKUP($A245,csapatok!$A:$BL,AF$271,FALSE))-6),'csapat-ranglista'!$A:$CC,AF$272,FALSE)/8,VLOOKUP(VLOOKUP($A245,csapatok!$A:$BL,AF$271,FALSE),'csapat-ranglista'!$A:$CC,AF$272,FALSE)/4),0)</f>
        <v>0</v>
      </c>
      <c r="AG245" s="226">
        <f>IFERROR(IF(RIGHT(VLOOKUP($A245,csapatok!$A:$BL,AG$271,FALSE),5)="Csere",VLOOKUP(LEFT(VLOOKUP($A245,csapatok!$A:$BL,AG$271,FALSE),LEN(VLOOKUP($A245,csapatok!$A:$BL,AG$271,FALSE))-6),'csapat-ranglista'!$A:$CC,AG$272,FALSE)/8,VLOOKUP(VLOOKUP($A245,csapatok!$A:$BL,AG$271,FALSE),'csapat-ranglista'!$A:$CC,AG$272,FALSE)/4),0)</f>
        <v>0</v>
      </c>
      <c r="AH245" s="226">
        <f>IFERROR(IF(RIGHT(VLOOKUP($A245,csapatok!$A:$BL,AH$271,FALSE),5)="Csere",VLOOKUP(LEFT(VLOOKUP($A245,csapatok!$A:$BL,AH$271,FALSE),LEN(VLOOKUP($A245,csapatok!$A:$BL,AH$271,FALSE))-6),'csapat-ranglista'!$A:$CC,AH$272,FALSE)/8,VLOOKUP(VLOOKUP($A245,csapatok!$A:$BL,AH$271,FALSE),'csapat-ranglista'!$A:$CC,AH$272,FALSE)/4),0)</f>
        <v>0</v>
      </c>
      <c r="AI245" s="226">
        <f>IFERROR(IF(RIGHT(VLOOKUP($A245,csapatok!$A:$BL,AI$271,FALSE),5)="Csere",VLOOKUP(LEFT(VLOOKUP($A245,csapatok!$A:$BL,AI$271,FALSE),LEN(VLOOKUP($A245,csapatok!$A:$BL,AI$271,FALSE))-6),'csapat-ranglista'!$A:$CC,AI$272,FALSE)/8,VLOOKUP(VLOOKUP($A245,csapatok!$A:$BL,AI$271,FALSE),'csapat-ranglista'!$A:$CC,AI$272,FALSE)/4),0)</f>
        <v>0</v>
      </c>
      <c r="AJ245" s="226">
        <f>IFERROR(IF(RIGHT(VLOOKUP($A245,csapatok!$A:$BL,AJ$271,FALSE),5)="Csere",VLOOKUP(LEFT(VLOOKUP($A245,csapatok!$A:$BL,AJ$271,FALSE),LEN(VLOOKUP($A245,csapatok!$A:$BL,AJ$271,FALSE))-6),'csapat-ranglista'!$A:$CC,AJ$272,FALSE)/8,VLOOKUP(VLOOKUP($A245,csapatok!$A:$BL,AJ$271,FALSE),'csapat-ranglista'!$A:$CC,AJ$272,FALSE)/2),0)</f>
        <v>0</v>
      </c>
      <c r="AK245" s="226">
        <f>IFERROR(IF(RIGHT(VLOOKUP($A245,csapatok!$A:$CN,AK$271,FALSE),5)="Csere",VLOOKUP(LEFT(VLOOKUP($A245,csapatok!$A:$CN,AK$271,FALSE),LEN(VLOOKUP($A245,csapatok!$A:$CN,AK$271,FALSE))-6),'csapat-ranglista'!$A:$CC,AK$272,FALSE)/8,VLOOKUP(VLOOKUP($A245,csapatok!$A:$CN,AK$271,FALSE),'csapat-ranglista'!$A:$CC,AK$272,FALSE)/4),0)</f>
        <v>0</v>
      </c>
      <c r="AL245" s="226">
        <f>IFERROR(IF(RIGHT(VLOOKUP($A245,csapatok!$A:$CN,AL$271,FALSE),5)="Csere",VLOOKUP(LEFT(VLOOKUP($A245,csapatok!$A:$CN,AL$271,FALSE),LEN(VLOOKUP($A245,csapatok!$A:$CN,AL$271,FALSE))-6),'csapat-ranglista'!$A:$CC,AL$272,FALSE)/8,VLOOKUP(VLOOKUP($A245,csapatok!$A:$CN,AL$271,FALSE),'csapat-ranglista'!$A:$CC,AL$272,FALSE)/4),0)</f>
        <v>0</v>
      </c>
      <c r="AM245" s="226">
        <f>IFERROR(IF(RIGHT(VLOOKUP($A245,csapatok!$A:$CN,AM$271,FALSE),5)="Csere",VLOOKUP(LEFT(VLOOKUP($A245,csapatok!$A:$CN,AM$271,FALSE),LEN(VLOOKUP($A245,csapatok!$A:$CN,AM$271,FALSE))-6),'csapat-ranglista'!$A:$CC,AM$272,FALSE)/8,VLOOKUP(VLOOKUP($A245,csapatok!$A:$CN,AM$271,FALSE),'csapat-ranglista'!$A:$CC,AM$272,FALSE)/4),0)</f>
        <v>0</v>
      </c>
      <c r="AN245" s="226">
        <f>IFERROR(IF(RIGHT(VLOOKUP($A245,csapatok!$A:$CN,AN$271,FALSE),5)="Csere",VLOOKUP(LEFT(VLOOKUP($A245,csapatok!$A:$CN,AN$271,FALSE),LEN(VLOOKUP($A245,csapatok!$A:$CN,AN$271,FALSE))-6),'csapat-ranglista'!$A:$CC,AN$272,FALSE)/8,VLOOKUP(VLOOKUP($A245,csapatok!$A:$CN,AN$271,FALSE),'csapat-ranglista'!$A:$CC,AN$272,FALSE)/4),0)</f>
        <v>0</v>
      </c>
      <c r="AO245" s="226">
        <f>IFERROR(IF(RIGHT(VLOOKUP($A245,csapatok!$A:$CN,AO$271,FALSE),5)="Csere",VLOOKUP(LEFT(VLOOKUP($A245,csapatok!$A:$CN,AO$271,FALSE),LEN(VLOOKUP($A245,csapatok!$A:$CN,AO$271,FALSE))-6),'csapat-ranglista'!$A:$CC,AO$272,FALSE)/8,VLOOKUP(VLOOKUP($A245,csapatok!$A:$CN,AO$271,FALSE),'csapat-ranglista'!$A:$CC,AO$272,FALSE)/4),0)</f>
        <v>0</v>
      </c>
      <c r="AP245" s="226">
        <f>IFERROR(IF(RIGHT(VLOOKUP($A245,csapatok!$A:$CN,AP$271,FALSE),5)="Csere",VLOOKUP(LEFT(VLOOKUP($A245,csapatok!$A:$CN,AP$271,FALSE),LEN(VLOOKUP($A245,csapatok!$A:$CN,AP$271,FALSE))-6),'csapat-ranglista'!$A:$CC,AP$272,FALSE)/8,VLOOKUP(VLOOKUP($A245,csapatok!$A:$CN,AP$271,FALSE),'csapat-ranglista'!$A:$CC,AP$272,FALSE)/4),0)</f>
        <v>0</v>
      </c>
      <c r="AQ245" s="226">
        <f>IFERROR(IF(RIGHT(VLOOKUP($A245,csapatok!$A:$CN,AQ$271,FALSE),5)="Csere",VLOOKUP(LEFT(VLOOKUP($A245,csapatok!$A:$CN,AQ$271,FALSE),LEN(VLOOKUP($A245,csapatok!$A:$CN,AQ$271,FALSE))-6),'csapat-ranglista'!$A:$CC,AQ$272,FALSE)/8,VLOOKUP(VLOOKUP($A245,csapatok!$A:$CN,AQ$271,FALSE),'csapat-ranglista'!$A:$CC,AQ$272,FALSE)/4),0)</f>
        <v>0</v>
      </c>
      <c r="AR245" s="226">
        <f>IFERROR(IF(RIGHT(VLOOKUP($A245,csapatok!$A:$CN,AR$271,FALSE),5)="Csere",VLOOKUP(LEFT(VLOOKUP($A245,csapatok!$A:$CN,AR$271,FALSE),LEN(VLOOKUP($A245,csapatok!$A:$CN,AR$271,FALSE))-6),'csapat-ranglista'!$A:$CC,AR$272,FALSE)/8,VLOOKUP(VLOOKUP($A245,csapatok!$A:$CN,AR$271,FALSE),'csapat-ranglista'!$A:$CC,AR$272,FALSE)/4),0)</f>
        <v>0</v>
      </c>
      <c r="AS245" s="226">
        <f>IFERROR(IF(RIGHT(VLOOKUP($A245,csapatok!$A:$CN,AS$271,FALSE),5)="Csere",VLOOKUP(LEFT(VLOOKUP($A245,csapatok!$A:$CN,AS$271,FALSE),LEN(VLOOKUP($A245,csapatok!$A:$CN,AS$271,FALSE))-6),'csapat-ranglista'!$A:$CC,AS$272,FALSE)/8,VLOOKUP(VLOOKUP($A245,csapatok!$A:$CN,AS$271,FALSE),'csapat-ranglista'!$A:$CC,AS$272,FALSE)/4),0)</f>
        <v>0</v>
      </c>
      <c r="AT245" s="226">
        <f>IFERROR(IF(RIGHT(VLOOKUP($A245,csapatok!$A:$CN,AT$271,FALSE),5)="Csere",VLOOKUP(LEFT(VLOOKUP($A245,csapatok!$A:$CN,AT$271,FALSE),LEN(VLOOKUP($A245,csapatok!$A:$CN,AT$271,FALSE))-6),'csapat-ranglista'!$A:$CC,AT$272,FALSE)/8,VLOOKUP(VLOOKUP($A245,csapatok!$A:$CN,AT$271,FALSE),'csapat-ranglista'!$A:$CC,AT$272,FALSE)/4),0)</f>
        <v>0</v>
      </c>
      <c r="AU245" s="226">
        <f>IFERROR(IF(RIGHT(VLOOKUP($A245,csapatok!$A:$CN,AU$271,FALSE),5)="Csere",VLOOKUP(LEFT(VLOOKUP($A245,csapatok!$A:$CN,AU$271,FALSE),LEN(VLOOKUP($A245,csapatok!$A:$CN,AU$271,FALSE))-6),'csapat-ranglista'!$A:$CC,AU$272,FALSE)/8,VLOOKUP(VLOOKUP($A245,csapatok!$A:$CN,AU$271,FALSE),'csapat-ranglista'!$A:$CC,AU$272,FALSE)/4),0)</f>
        <v>0</v>
      </c>
      <c r="AV245" s="226">
        <f>IFERROR(IF(RIGHT(VLOOKUP($A245,csapatok!$A:$CN,AV$271,FALSE),5)="Csere",VLOOKUP(LEFT(VLOOKUP($A245,csapatok!$A:$CN,AV$271,FALSE),LEN(VLOOKUP($A245,csapatok!$A:$CN,AV$271,FALSE))-6),'csapat-ranglista'!$A:$CC,AV$272,FALSE)/8,VLOOKUP(VLOOKUP($A245,csapatok!$A:$CN,AV$271,FALSE),'csapat-ranglista'!$A:$CC,AV$272,FALSE)/4),0)</f>
        <v>0</v>
      </c>
      <c r="AW245" s="226">
        <f>IFERROR(IF(RIGHT(VLOOKUP($A245,csapatok!$A:$CN,AW$271,FALSE),5)="Csere",VLOOKUP(LEFT(VLOOKUP($A245,csapatok!$A:$CN,AW$271,FALSE),LEN(VLOOKUP($A245,csapatok!$A:$CN,AW$271,FALSE))-6),'csapat-ranglista'!$A:$CC,AW$272,FALSE)/8,VLOOKUP(VLOOKUP($A245,csapatok!$A:$CN,AW$271,FALSE),'csapat-ranglista'!$A:$CC,AW$272,FALSE)/4),0)</f>
        <v>0</v>
      </c>
      <c r="AX245" s="226">
        <f>IFERROR(IF(RIGHT(VLOOKUP($A245,csapatok!$A:$CN,AX$271,FALSE),5)="Csere",VLOOKUP(LEFT(VLOOKUP($A245,csapatok!$A:$CN,AX$271,FALSE),LEN(VLOOKUP($A245,csapatok!$A:$CN,AX$271,FALSE))-6),'csapat-ranglista'!$A:$CC,AX$272,FALSE)/8,VLOOKUP(VLOOKUP($A245,csapatok!$A:$CN,AX$271,FALSE),'csapat-ranglista'!$A:$CC,AX$272,FALSE)/4),0)</f>
        <v>0</v>
      </c>
      <c r="AY245" s="226">
        <f>IFERROR(IF(RIGHT(VLOOKUP($A245,csapatok!$A:$GR,AY$271,FALSE),5)="Csere",VLOOKUP(LEFT(VLOOKUP($A245,csapatok!$A:$GR,AY$271,FALSE),LEN(VLOOKUP($A245,csapatok!$A:$GR,AY$271,FALSE))-6),'csapat-ranglista'!$A:$CC,AY$272,FALSE)/8,VLOOKUP(VLOOKUP($A245,csapatok!$A:$GR,AY$271,FALSE),'csapat-ranglista'!$A:$CC,AY$272,FALSE)/4),0)</f>
        <v>0</v>
      </c>
      <c r="AZ245" s="226">
        <f>IFERROR(IF(RIGHT(VLOOKUP($A245,csapatok!$A:$GR,AZ$271,FALSE),5)="Csere",VLOOKUP(LEFT(VLOOKUP($A245,csapatok!$A:$GR,AZ$271,FALSE),LEN(VLOOKUP($A245,csapatok!$A:$GR,AZ$271,FALSE))-6),'csapat-ranglista'!$A:$CC,AZ$272,FALSE)/8,VLOOKUP(VLOOKUP($A245,csapatok!$A:$GR,AZ$271,FALSE),'csapat-ranglista'!$A:$CC,AZ$272,FALSE)/4),0)</f>
        <v>0</v>
      </c>
      <c r="BA245" s="226">
        <f>IFERROR(IF(RIGHT(VLOOKUP($A245,csapatok!$A:$GR,BA$271,FALSE),5)="Csere",VLOOKUP(LEFT(VLOOKUP($A245,csapatok!$A:$GR,BA$271,FALSE),LEN(VLOOKUP($A245,csapatok!$A:$GR,BA$271,FALSE))-6),'csapat-ranglista'!$A:$CC,BA$272,FALSE)/8,VLOOKUP(VLOOKUP($A245,csapatok!$A:$GR,BA$271,FALSE),'csapat-ranglista'!$A:$CC,BA$272,FALSE)/4),0)</f>
        <v>0</v>
      </c>
      <c r="BB245" s="226">
        <f>IFERROR(IF(RIGHT(VLOOKUP($A245,csapatok!$A:$GR,BB$271,FALSE),5)="Csere",VLOOKUP(LEFT(VLOOKUP($A245,csapatok!$A:$GR,BB$271,FALSE),LEN(VLOOKUP($A245,csapatok!$A:$GR,BB$271,FALSE))-6),'csapat-ranglista'!$A:$CC,BB$272,FALSE)/8,VLOOKUP(VLOOKUP($A245,csapatok!$A:$GR,BB$271,FALSE),'csapat-ranglista'!$A:$CC,BB$272,FALSE)/4),0)</f>
        <v>0</v>
      </c>
      <c r="BC245" s="227">
        <f>versenyek!$ES$11*IFERROR(VLOOKUP(VLOOKUP($A245,versenyek!ER:ET,3,FALSE),szabalyok!$A$16:$B$23,2,FALSE)/4,0)</f>
        <v>0</v>
      </c>
      <c r="BD245" s="227">
        <f>versenyek!$EV$11*IFERROR(VLOOKUP(VLOOKUP($A245,versenyek!EU:EW,3,FALSE),szabalyok!$A$16:$B$23,2,FALSE)/4,0)</f>
        <v>0</v>
      </c>
      <c r="BE245" s="226">
        <f>IFERROR(IF(RIGHT(VLOOKUP($A245,csapatok!$A:$GR,BE$271,FALSE),5)="Csere",VLOOKUP(LEFT(VLOOKUP($A245,csapatok!$A:$GR,BE$271,FALSE),LEN(VLOOKUP($A245,csapatok!$A:$GR,BE$271,FALSE))-6),'csapat-ranglista'!$A:$CC,BE$272,FALSE)/8,VLOOKUP(VLOOKUP($A245,csapatok!$A:$GR,BE$271,FALSE),'csapat-ranglista'!$A:$CC,BE$272,FALSE)/4),0)</f>
        <v>0</v>
      </c>
      <c r="BF245" s="226">
        <f>IFERROR(IF(RIGHT(VLOOKUP($A245,csapatok!$A:$GR,BF$271,FALSE),5)="Csere",VLOOKUP(LEFT(VLOOKUP($A245,csapatok!$A:$GR,BF$271,FALSE),LEN(VLOOKUP($A245,csapatok!$A:$GR,BF$271,FALSE))-6),'csapat-ranglista'!$A:$CC,BF$272,FALSE)/8,VLOOKUP(VLOOKUP($A245,csapatok!$A:$GR,BF$271,FALSE),'csapat-ranglista'!$A:$CC,BF$272,FALSE)/4),0)</f>
        <v>0</v>
      </c>
      <c r="BG245" s="226">
        <f>IFERROR(IF(RIGHT(VLOOKUP($A245,csapatok!$A:$GR,BG$271,FALSE),5)="Csere",VLOOKUP(LEFT(VLOOKUP($A245,csapatok!$A:$GR,BG$271,FALSE),LEN(VLOOKUP($A245,csapatok!$A:$GR,BG$271,FALSE))-6),'csapat-ranglista'!$A:$CC,BG$272,FALSE)/8,VLOOKUP(VLOOKUP($A245,csapatok!$A:$GR,BG$271,FALSE),'csapat-ranglista'!$A:$CC,BG$272,FALSE)/4),0)</f>
        <v>0</v>
      </c>
      <c r="BH245" s="226">
        <f>IFERROR(IF(RIGHT(VLOOKUP($A245,csapatok!$A:$GR,BH$271,FALSE),5)="Csere",VLOOKUP(LEFT(VLOOKUP($A245,csapatok!$A:$GR,BH$271,FALSE),LEN(VLOOKUP($A245,csapatok!$A:$GR,BH$271,FALSE))-6),'csapat-ranglista'!$A:$CC,BH$272,FALSE)/8,VLOOKUP(VLOOKUP($A245,csapatok!$A:$GR,BH$271,FALSE),'csapat-ranglista'!$A:$CC,BH$272,FALSE)/4),0)</f>
        <v>0</v>
      </c>
      <c r="BI245" s="226">
        <f>IFERROR(IF(RIGHT(VLOOKUP($A245,csapatok!$A:$GR,BI$271,FALSE),5)="Csere",VLOOKUP(LEFT(VLOOKUP($A245,csapatok!$A:$GR,BI$271,FALSE),LEN(VLOOKUP($A245,csapatok!$A:$GR,BI$271,FALSE))-6),'csapat-ranglista'!$A:$CC,BI$272,FALSE)/8,VLOOKUP(VLOOKUP($A245,csapatok!$A:$GR,BI$271,FALSE),'csapat-ranglista'!$A:$CC,BI$272,FALSE)/4),0)</f>
        <v>0</v>
      </c>
      <c r="BJ245" s="226">
        <f>IFERROR(IF(RIGHT(VLOOKUP($A245,csapatok!$A:$GR,BJ$271,FALSE),5)="Csere",VLOOKUP(LEFT(VLOOKUP($A245,csapatok!$A:$GR,BJ$271,FALSE),LEN(VLOOKUP($A245,csapatok!$A:$GR,BJ$271,FALSE))-6),'csapat-ranglista'!$A:$CC,BJ$272,FALSE)/8,VLOOKUP(VLOOKUP($A245,csapatok!$A:$GR,BJ$271,FALSE),'csapat-ranglista'!$A:$CC,BJ$272,FALSE)/4),0)</f>
        <v>0</v>
      </c>
      <c r="BK245" s="226">
        <f>IFERROR(IF(RIGHT(VLOOKUP($A245,csapatok!$A:$GR,BK$271,FALSE),5)="Csere",VLOOKUP(LEFT(VLOOKUP($A245,csapatok!$A:$GR,BK$271,FALSE),LEN(VLOOKUP($A245,csapatok!$A:$GR,BK$271,FALSE))-6),'csapat-ranglista'!$A:$CC,BK$272,FALSE)/8,VLOOKUP(VLOOKUP($A245,csapatok!$A:$GR,BK$271,FALSE),'csapat-ranglista'!$A:$CC,BK$272,FALSE)/4),0)</f>
        <v>0</v>
      </c>
      <c r="BL245" s="226">
        <f>IFERROR(IF(RIGHT(VLOOKUP($A245,csapatok!$A:$GR,BL$271,FALSE),5)="Csere",VLOOKUP(LEFT(VLOOKUP($A245,csapatok!$A:$GR,BL$271,FALSE),LEN(VLOOKUP($A245,csapatok!$A:$GR,BL$271,FALSE))-6),'csapat-ranglista'!$A:$CC,BL$272,FALSE)/8,VLOOKUP(VLOOKUP($A245,csapatok!$A:$GR,BL$271,FALSE),'csapat-ranglista'!$A:$CC,BL$272,FALSE)/4),0)</f>
        <v>0</v>
      </c>
      <c r="BM245" s="226">
        <f>IFERROR(IF(RIGHT(VLOOKUP($A245,csapatok!$A:$GR,BM$271,FALSE),5)="Csere",VLOOKUP(LEFT(VLOOKUP($A245,csapatok!$A:$GR,BM$271,FALSE),LEN(VLOOKUP($A245,csapatok!$A:$GR,BM$271,FALSE))-6),'csapat-ranglista'!$A:$CC,BM$272,FALSE)/8,VLOOKUP(VLOOKUP($A245,csapatok!$A:$GR,BM$271,FALSE),'csapat-ranglista'!$A:$CC,BM$272,FALSE)/4),0)</f>
        <v>0</v>
      </c>
      <c r="BN245" s="226">
        <f>IFERROR(IF(RIGHT(VLOOKUP($A245,csapatok!$A:$GR,BN$271,FALSE),5)="Csere",VLOOKUP(LEFT(VLOOKUP($A245,csapatok!$A:$GR,BN$271,FALSE),LEN(VLOOKUP($A245,csapatok!$A:$GR,BN$271,FALSE))-6),'csapat-ranglista'!$A:$CC,BN$272,FALSE)/8,VLOOKUP(VLOOKUP($A245,csapatok!$A:$GR,BN$271,FALSE),'csapat-ranglista'!$A:$CC,BN$272,FALSE)/4),0)</f>
        <v>0</v>
      </c>
      <c r="BO245" s="226">
        <f>IFERROR(IF(RIGHT(VLOOKUP($A245,csapatok!$A:$GR,BO$271,FALSE),5)="Csere",VLOOKUP(LEFT(VLOOKUP($A245,csapatok!$A:$GR,BO$271,FALSE),LEN(VLOOKUP($A245,csapatok!$A:$GR,BO$271,FALSE))-6),'csapat-ranglista'!$A:$CC,BO$272,FALSE)/8,VLOOKUP(VLOOKUP($A245,csapatok!$A:$GR,BO$271,FALSE),'csapat-ranglista'!$A:$CC,BO$272,FALSE)/4),0)</f>
        <v>0</v>
      </c>
      <c r="BP245" s="226">
        <f>IFERROR(IF(RIGHT(VLOOKUP($A245,csapatok!$A:$GR,BP$271,FALSE),5)="Csere",VLOOKUP(LEFT(VLOOKUP($A245,csapatok!$A:$GR,BP$271,FALSE),LEN(VLOOKUP($A245,csapatok!$A:$GR,BP$271,FALSE))-6),'csapat-ranglista'!$A:$CC,BP$272,FALSE)/8,VLOOKUP(VLOOKUP($A245,csapatok!$A:$GR,BP$271,FALSE),'csapat-ranglista'!$A:$CC,BP$272,FALSE)/4),0)</f>
        <v>0</v>
      </c>
      <c r="BQ245" s="226">
        <f>IFERROR(IF(RIGHT(VLOOKUP($A245,csapatok!$A:$GR,BQ$271,FALSE),5)="Csere",VLOOKUP(LEFT(VLOOKUP($A245,csapatok!$A:$GR,BQ$271,FALSE),LEN(VLOOKUP($A245,csapatok!$A:$GR,BQ$271,FALSE))-6),'csapat-ranglista'!$A:$CC,BQ$272,FALSE)/8,VLOOKUP(VLOOKUP($A245,csapatok!$A:$GR,BQ$271,FALSE),'csapat-ranglista'!$A:$CC,BQ$272,FALSE)/4),0)</f>
        <v>0</v>
      </c>
      <c r="BR245" s="226">
        <f>IFERROR(IF(RIGHT(VLOOKUP($A245,csapatok!$A:$GR,BR$271,FALSE),5)="Csere",VLOOKUP(LEFT(VLOOKUP($A245,csapatok!$A:$GR,BR$271,FALSE),LEN(VLOOKUP($A245,csapatok!$A:$GR,BR$271,FALSE))-6),'csapat-ranglista'!$A:$CC,BR$272,FALSE)/8,VLOOKUP(VLOOKUP($A245,csapatok!$A:$GR,BR$271,FALSE),'csapat-ranglista'!$A:$CC,BR$272,FALSE)/4),0)</f>
        <v>0</v>
      </c>
      <c r="BS245" s="226">
        <f>IFERROR(IF(RIGHT(VLOOKUP($A245,csapatok!$A:$GR,BS$271,FALSE),5)="Csere",VLOOKUP(LEFT(VLOOKUP($A245,csapatok!$A:$GR,BS$271,FALSE),LEN(VLOOKUP($A245,csapatok!$A:$GR,BS$271,FALSE))-6),'csapat-ranglista'!$A:$CC,BS$272,FALSE)/8,VLOOKUP(VLOOKUP($A245,csapatok!$A:$GR,BS$271,FALSE),'csapat-ranglista'!$A:$CC,BS$272,FALSE)/4),0)</f>
        <v>0</v>
      </c>
      <c r="BT245" s="226">
        <f>IFERROR(IF(RIGHT(VLOOKUP($A245,csapatok!$A:$GR,BT$271,FALSE),5)="Csere",VLOOKUP(LEFT(VLOOKUP($A245,csapatok!$A:$GR,BT$271,FALSE),LEN(VLOOKUP($A245,csapatok!$A:$GR,BT$271,FALSE))-6),'csapat-ranglista'!$A:$CC,BT$272,FALSE)/8,VLOOKUP(VLOOKUP($A245,csapatok!$A:$GR,BT$271,FALSE),'csapat-ranglista'!$A:$CC,BT$272,FALSE)/4),0)</f>
        <v>0</v>
      </c>
      <c r="BU245" s="226">
        <f>IFERROR(IF(RIGHT(VLOOKUP($A245,csapatok!$A:$GR,BU$271,FALSE),5)="Csere",VLOOKUP(LEFT(VLOOKUP($A245,csapatok!$A:$GR,BU$271,FALSE),LEN(VLOOKUP($A245,csapatok!$A:$GR,BU$271,FALSE))-6),'csapat-ranglista'!$A:$CC,BU$272,FALSE)/8,VLOOKUP(VLOOKUP($A245,csapatok!$A:$GR,BU$271,FALSE),'csapat-ranglista'!$A:$CC,BU$272,FALSE)/4),0)</f>
        <v>0</v>
      </c>
      <c r="BV245" s="226">
        <f>IFERROR(IF(RIGHT(VLOOKUP($A245,csapatok!$A:$GR,BV$271,FALSE),5)="Csere",VLOOKUP(LEFT(VLOOKUP($A245,csapatok!$A:$GR,BV$271,FALSE),LEN(VLOOKUP($A245,csapatok!$A:$GR,BV$271,FALSE))-6),'csapat-ranglista'!$A:$CC,BV$272,FALSE)/8,VLOOKUP(VLOOKUP($A245,csapatok!$A:$GR,BV$271,FALSE),'csapat-ranglista'!$A:$CC,BV$272,FALSE)/4),0)</f>
        <v>0</v>
      </c>
      <c r="BW245" s="226">
        <f>IFERROR(IF(RIGHT(VLOOKUP($A245,csapatok!$A:$GR,BW$271,FALSE),5)="Csere",VLOOKUP(LEFT(VLOOKUP($A245,csapatok!$A:$GR,BW$271,FALSE),LEN(VLOOKUP($A245,csapatok!$A:$GR,BW$271,FALSE))-6),'csapat-ranglista'!$A:$CC,BW$272,FALSE)/8,VLOOKUP(VLOOKUP($A245,csapatok!$A:$GR,BW$271,FALSE),'csapat-ranglista'!$A:$CC,BW$272,FALSE)/4),0)</f>
        <v>0</v>
      </c>
      <c r="BX245" s="226">
        <f>IFERROR(IF(RIGHT(VLOOKUP($A245,csapatok!$A:$GR,BX$271,FALSE),5)="Csere",VLOOKUP(LEFT(VLOOKUP($A245,csapatok!$A:$GR,BX$271,FALSE),LEN(VLOOKUP($A245,csapatok!$A:$GR,BX$271,FALSE))-6),'csapat-ranglista'!$A:$CC,BX$272,FALSE)/8,VLOOKUP(VLOOKUP($A245,csapatok!$A:$GR,BX$271,FALSE),'csapat-ranglista'!$A:$CC,BX$272,FALSE)/4),0)</f>
        <v>0</v>
      </c>
      <c r="BY245" s="226">
        <f>IFERROR(IF(RIGHT(VLOOKUP($A245,csapatok!$A:$GR,BY$271,FALSE),5)="Csere",VLOOKUP(LEFT(VLOOKUP($A245,csapatok!$A:$GR,BY$271,FALSE),LEN(VLOOKUP($A245,csapatok!$A:$GR,BY$271,FALSE))-6),'csapat-ranglista'!$A:$CC,BY$272,FALSE)/8,VLOOKUP(VLOOKUP($A245,csapatok!$A:$GR,BY$271,FALSE),'csapat-ranglista'!$A:$CC,BY$272,FALSE)/4),0)</f>
        <v>0</v>
      </c>
      <c r="BZ245" s="226">
        <f>IFERROR(IF(RIGHT(VLOOKUP($A245,csapatok!$A:$GR,BZ$271,FALSE),5)="Csere",VLOOKUP(LEFT(VLOOKUP($A245,csapatok!$A:$GR,BZ$271,FALSE),LEN(VLOOKUP($A245,csapatok!$A:$GR,BZ$271,FALSE))-6),'csapat-ranglista'!$A:$CC,BZ$272,FALSE)/8,VLOOKUP(VLOOKUP($A245,csapatok!$A:$GR,BZ$271,FALSE),'csapat-ranglista'!$A:$CC,BZ$272,FALSE)/4),0)</f>
        <v>0</v>
      </c>
      <c r="CA245" s="226">
        <f>IFERROR(IF(RIGHT(VLOOKUP($A245,csapatok!$A:$GR,CA$271,FALSE),5)="Csere",VLOOKUP(LEFT(VLOOKUP($A245,csapatok!$A:$GR,CA$271,FALSE),LEN(VLOOKUP($A245,csapatok!$A:$GR,CA$271,FALSE))-6),'csapat-ranglista'!$A:$CC,CA$272,FALSE)/8,VLOOKUP(VLOOKUP($A245,csapatok!$A:$GR,CA$271,FALSE),'csapat-ranglista'!$A:$CC,CA$272,FALSE)/4),0)</f>
        <v>0</v>
      </c>
      <c r="CB245" s="226">
        <f>IFERROR(IF(RIGHT(VLOOKUP($A245,csapatok!$A:$GR,CB$271,FALSE),5)="Csere",VLOOKUP(LEFT(VLOOKUP($A245,csapatok!$A:$GR,CB$271,FALSE),LEN(VLOOKUP($A245,csapatok!$A:$GR,CB$271,FALSE))-6),'csapat-ranglista'!$A:$CC,CB$272,FALSE)/8,VLOOKUP(VLOOKUP($A245,csapatok!$A:$GR,CB$271,FALSE),'csapat-ranglista'!$A:$CC,CB$272,FALSE)/4),0)</f>
        <v>0</v>
      </c>
      <c r="CC245" s="226">
        <f>IFERROR(IF(RIGHT(VLOOKUP($A245,csapatok!$A:$GR,CC$271,FALSE),5)="Csere",VLOOKUP(LEFT(VLOOKUP($A245,csapatok!$A:$GR,CC$271,FALSE),LEN(VLOOKUP($A245,csapatok!$A:$GR,CC$271,FALSE))-6),'csapat-ranglista'!$A:$CC,CC$272,FALSE)/8,VLOOKUP(VLOOKUP($A245,csapatok!$A:$GR,CC$271,FALSE),'csapat-ranglista'!$A:$CC,CC$272,FALSE)/4),0)</f>
        <v>0</v>
      </c>
      <c r="CD245" s="226">
        <f>IFERROR(IF(RIGHT(VLOOKUP($A245,csapatok!$A:$GR,CD$271,FALSE),5)="Csere",VLOOKUP(LEFT(VLOOKUP($A245,csapatok!$A:$GR,CD$271,FALSE),LEN(VLOOKUP($A245,csapatok!$A:$GR,CD$271,FALSE))-6),'csapat-ranglista'!$A:$CC,CD$272,FALSE)/8,VLOOKUP(VLOOKUP($A245,csapatok!$A:$GR,CD$271,FALSE),'csapat-ranglista'!$A:$CC,CD$272,FALSE)/4),0)</f>
        <v>0</v>
      </c>
      <c r="CE245" s="226">
        <f>IFERROR(IF(RIGHT(VLOOKUP($A245,csapatok!$A:$GR,CE$271,FALSE),5)="Csere",VLOOKUP(LEFT(VLOOKUP($A245,csapatok!$A:$GR,CE$271,FALSE),LEN(VLOOKUP($A245,csapatok!$A:$GR,CE$271,FALSE))-6),'csapat-ranglista'!$A:$CC,CE$272,FALSE)/8,VLOOKUP(VLOOKUP($A245,csapatok!$A:$GR,CE$271,FALSE),'csapat-ranglista'!$A:$CC,CE$272,FALSE)/4),0)</f>
        <v>0</v>
      </c>
      <c r="CF245" s="226">
        <f>IFERROR(IF(RIGHT(VLOOKUP($A245,csapatok!$A:$GR,CF$271,FALSE),5)="Csere",VLOOKUP(LEFT(VLOOKUP($A245,csapatok!$A:$GR,CF$271,FALSE),LEN(VLOOKUP($A245,csapatok!$A:$GR,CF$271,FALSE))-6),'csapat-ranglista'!$A:$CC,CF$272,FALSE)/8,VLOOKUP(VLOOKUP($A245,csapatok!$A:$GR,CF$271,FALSE),'csapat-ranglista'!$A:$CC,CF$272,FALSE)/4),0)</f>
        <v>0</v>
      </c>
      <c r="CG245" s="226">
        <f>IFERROR(IF(RIGHT(VLOOKUP($A245,csapatok!$A:$GR,CG$271,FALSE),5)="Csere",VLOOKUP(LEFT(VLOOKUP($A245,csapatok!$A:$GR,CG$271,FALSE),LEN(VLOOKUP($A245,csapatok!$A:$GR,CG$271,FALSE))-6),'csapat-ranglista'!$A:$CC,CG$272,FALSE)/8,VLOOKUP(VLOOKUP($A245,csapatok!$A:$GR,CG$271,FALSE),'csapat-ranglista'!$A:$CC,CG$272,FALSE)/4),0)</f>
        <v>0</v>
      </c>
      <c r="CH245" s="226">
        <f>IFERROR(IF(RIGHT(VLOOKUP($A245,csapatok!$A:$GR,CH$271,FALSE),5)="Csere",VLOOKUP(LEFT(VLOOKUP($A245,csapatok!$A:$GR,CH$271,FALSE),LEN(VLOOKUP($A245,csapatok!$A:$GR,CH$271,FALSE))-6),'csapat-ranglista'!$A:$CC,CH$272,FALSE)/8,VLOOKUP(VLOOKUP($A245,csapatok!$A:$GR,CH$271,FALSE),'csapat-ranglista'!$A:$CC,CH$272,FALSE)/4),0)</f>
        <v>0</v>
      </c>
      <c r="CI245" s="226">
        <f>IFERROR(IF(RIGHT(VLOOKUP($A245,csapatok!$A:$GR,CI$271,FALSE),5)="Csere",VLOOKUP(LEFT(VLOOKUP($A245,csapatok!$A:$GR,CI$271,FALSE),LEN(VLOOKUP($A245,csapatok!$A:$GR,CI$271,FALSE))-6),'csapat-ranglista'!$A:$CC,CI$272,FALSE)/8,VLOOKUP(VLOOKUP($A245,csapatok!$A:$GR,CI$271,FALSE),'csapat-ranglista'!$A:$CC,CI$272,FALSE)/4),0)</f>
        <v>0</v>
      </c>
      <c r="CJ245" s="227">
        <f>versenyek!$IQ$11*IFERROR(VLOOKUP(VLOOKUP($A245,versenyek!IP:IR,3,FALSE),szabalyok!$A$16:$B$23,2,FALSE)/4,0)</f>
        <v>0</v>
      </c>
      <c r="CK245" s="227">
        <f>versenyek!$IT$11*IFERROR(VLOOKUP(VLOOKUP($A245,versenyek!IS:IU,3,FALSE),szabalyok!$A$16:$B$23,2,FALSE)/4,0)</f>
        <v>0</v>
      </c>
      <c r="CL245" s="226"/>
      <c r="CM245" s="250">
        <f t="shared" si="9"/>
        <v>0</v>
      </c>
    </row>
    <row r="246" spans="1:91">
      <c r="A246" s="32" t="s">
        <v>187</v>
      </c>
      <c r="B246" s="132"/>
      <c r="C246" s="133" t="str">
        <f t="shared" si="12"/>
        <v/>
      </c>
      <c r="D246" s="32" t="s">
        <v>9</v>
      </c>
      <c r="E246" s="47">
        <v>0</v>
      </c>
      <c r="F246" s="32">
        <v>0</v>
      </c>
      <c r="G246" s="32">
        <v>0</v>
      </c>
      <c r="H246" s="32">
        <v>0</v>
      </c>
      <c r="I246" s="32">
        <v>0</v>
      </c>
      <c r="J246" s="32">
        <v>0</v>
      </c>
      <c r="K246" s="32">
        <v>0</v>
      </c>
      <c r="L246" s="32">
        <v>0</v>
      </c>
      <c r="M246" s="32">
        <v>0</v>
      </c>
      <c r="N246" s="32">
        <v>0</v>
      </c>
      <c r="O246" s="32">
        <v>0</v>
      </c>
      <c r="P246" s="32">
        <v>0</v>
      </c>
      <c r="Q246" s="32">
        <v>0</v>
      </c>
      <c r="R246" s="32">
        <v>0</v>
      </c>
      <c r="S246" s="32">
        <v>0</v>
      </c>
      <c r="T246" s="32">
        <v>0</v>
      </c>
      <c r="U246" s="32">
        <v>0</v>
      </c>
      <c r="V246" s="32">
        <v>0</v>
      </c>
      <c r="W246" s="32">
        <v>0</v>
      </c>
      <c r="X246" s="32">
        <f>IFERROR(IF(RIGHT(VLOOKUP($A246,csapatok!$A:$BL,X$271,FALSE),5)="Csere",VLOOKUP(LEFT(VLOOKUP($A246,csapatok!$A:$BL,X$271,FALSE),LEN(VLOOKUP($A246,csapatok!$A:$BL,X$271,FALSE))-6),'csapat-ranglista'!$A:$CC,X$272,FALSE)/8,VLOOKUP(VLOOKUP($A246,csapatok!$A:$BL,X$271,FALSE),'csapat-ranglista'!$A:$CC,X$272,FALSE)/4),0)</f>
        <v>0</v>
      </c>
      <c r="Y246" s="32">
        <f>IFERROR(IF(RIGHT(VLOOKUP($A246,csapatok!$A:$BL,Y$271,FALSE),5)="Csere",VLOOKUP(LEFT(VLOOKUP($A246,csapatok!$A:$BL,Y$271,FALSE),LEN(VLOOKUP($A246,csapatok!$A:$BL,Y$271,FALSE))-6),'csapat-ranglista'!$A:$CC,Y$272,FALSE)/8,VLOOKUP(VLOOKUP($A246,csapatok!$A:$BL,Y$271,FALSE),'csapat-ranglista'!$A:$CC,Y$272,FALSE)/4),0)</f>
        <v>0</v>
      </c>
      <c r="Z246" s="32">
        <f>IFERROR(IF(RIGHT(VLOOKUP($A246,csapatok!$A:$BL,Z$271,FALSE),5)="Csere",VLOOKUP(LEFT(VLOOKUP($A246,csapatok!$A:$BL,Z$271,FALSE),LEN(VLOOKUP($A246,csapatok!$A:$BL,Z$271,FALSE))-6),'csapat-ranglista'!$A:$CC,Z$272,FALSE)/8,VLOOKUP(VLOOKUP($A246,csapatok!$A:$BL,Z$271,FALSE),'csapat-ranglista'!$A:$CC,Z$272,FALSE)/4),0)</f>
        <v>0</v>
      </c>
      <c r="AA246" s="32">
        <f>IFERROR(IF(RIGHT(VLOOKUP($A246,csapatok!$A:$BL,AA$271,FALSE),5)="Csere",VLOOKUP(LEFT(VLOOKUP($A246,csapatok!$A:$BL,AA$271,FALSE),LEN(VLOOKUP($A246,csapatok!$A:$BL,AA$271,FALSE))-6),'csapat-ranglista'!$A:$CC,AA$272,FALSE)/8,VLOOKUP(VLOOKUP($A246,csapatok!$A:$BL,AA$271,FALSE),'csapat-ranglista'!$A:$CC,AA$272,FALSE)/4),0)</f>
        <v>0</v>
      </c>
      <c r="AB246" s="226">
        <f>IFERROR(IF(RIGHT(VLOOKUP($A246,csapatok!$A:$BL,AB$271,FALSE),5)="Csere",VLOOKUP(LEFT(VLOOKUP($A246,csapatok!$A:$BL,AB$271,FALSE),LEN(VLOOKUP($A246,csapatok!$A:$BL,AB$271,FALSE))-6),'csapat-ranglista'!$A:$CC,AB$272,FALSE)/8,VLOOKUP(VLOOKUP($A246,csapatok!$A:$BL,AB$271,FALSE),'csapat-ranglista'!$A:$CC,AB$272,FALSE)/4),0)</f>
        <v>0</v>
      </c>
      <c r="AC246" s="226">
        <f>IFERROR(IF(RIGHT(VLOOKUP($A246,csapatok!$A:$BL,AC$271,FALSE),5)="Csere",VLOOKUP(LEFT(VLOOKUP($A246,csapatok!$A:$BL,AC$271,FALSE),LEN(VLOOKUP($A246,csapatok!$A:$BL,AC$271,FALSE))-6),'csapat-ranglista'!$A:$CC,AC$272,FALSE)/8,VLOOKUP(VLOOKUP($A246,csapatok!$A:$BL,AC$271,FALSE),'csapat-ranglista'!$A:$CC,AC$272,FALSE)/4),0)</f>
        <v>0</v>
      </c>
      <c r="AD246" s="226">
        <f>IFERROR(IF(RIGHT(VLOOKUP($A246,csapatok!$A:$BL,AD$271,FALSE),5)="Csere",VLOOKUP(LEFT(VLOOKUP($A246,csapatok!$A:$BL,AD$271,FALSE),LEN(VLOOKUP($A246,csapatok!$A:$BL,AD$271,FALSE))-6),'csapat-ranglista'!$A:$CC,AD$272,FALSE)/8,VLOOKUP(VLOOKUP($A246,csapatok!$A:$BL,AD$271,FALSE),'csapat-ranglista'!$A:$CC,AD$272,FALSE)/4),0)</f>
        <v>0</v>
      </c>
      <c r="AE246" s="226">
        <f>IFERROR(IF(RIGHT(VLOOKUP($A246,csapatok!$A:$BL,AE$271,FALSE),5)="Csere",VLOOKUP(LEFT(VLOOKUP($A246,csapatok!$A:$BL,AE$271,FALSE),LEN(VLOOKUP($A246,csapatok!$A:$BL,AE$271,FALSE))-6),'csapat-ranglista'!$A:$CC,AE$272,FALSE)/8,VLOOKUP(VLOOKUP($A246,csapatok!$A:$BL,AE$271,FALSE),'csapat-ranglista'!$A:$CC,AE$272,FALSE)/4),0)</f>
        <v>0</v>
      </c>
      <c r="AF246" s="226">
        <f>IFERROR(IF(RIGHT(VLOOKUP($A246,csapatok!$A:$BL,AF$271,FALSE),5)="Csere",VLOOKUP(LEFT(VLOOKUP($A246,csapatok!$A:$BL,AF$271,FALSE),LEN(VLOOKUP($A246,csapatok!$A:$BL,AF$271,FALSE))-6),'csapat-ranglista'!$A:$CC,AF$272,FALSE)/8,VLOOKUP(VLOOKUP($A246,csapatok!$A:$BL,AF$271,FALSE),'csapat-ranglista'!$A:$CC,AF$272,FALSE)/4),0)</f>
        <v>0</v>
      </c>
      <c r="AG246" s="226">
        <f>IFERROR(IF(RIGHT(VLOOKUP($A246,csapatok!$A:$BL,AG$271,FALSE),5)="Csere",VLOOKUP(LEFT(VLOOKUP($A246,csapatok!$A:$BL,AG$271,FALSE),LEN(VLOOKUP($A246,csapatok!$A:$BL,AG$271,FALSE))-6),'csapat-ranglista'!$A:$CC,AG$272,FALSE)/8,VLOOKUP(VLOOKUP($A246,csapatok!$A:$BL,AG$271,FALSE),'csapat-ranglista'!$A:$CC,AG$272,FALSE)/4),0)</f>
        <v>0</v>
      </c>
      <c r="AH246" s="226">
        <f>IFERROR(IF(RIGHT(VLOOKUP($A246,csapatok!$A:$BL,AH$271,FALSE),5)="Csere",VLOOKUP(LEFT(VLOOKUP($A246,csapatok!$A:$BL,AH$271,FALSE),LEN(VLOOKUP($A246,csapatok!$A:$BL,AH$271,FALSE))-6),'csapat-ranglista'!$A:$CC,AH$272,FALSE)/8,VLOOKUP(VLOOKUP($A246,csapatok!$A:$BL,AH$271,FALSE),'csapat-ranglista'!$A:$CC,AH$272,FALSE)/4),0)</f>
        <v>0</v>
      </c>
      <c r="AI246" s="226">
        <f>IFERROR(IF(RIGHT(VLOOKUP($A246,csapatok!$A:$BL,AI$271,FALSE),5)="Csere",VLOOKUP(LEFT(VLOOKUP($A246,csapatok!$A:$BL,AI$271,FALSE),LEN(VLOOKUP($A246,csapatok!$A:$BL,AI$271,FALSE))-6),'csapat-ranglista'!$A:$CC,AI$272,FALSE)/8,VLOOKUP(VLOOKUP($A246,csapatok!$A:$BL,AI$271,FALSE),'csapat-ranglista'!$A:$CC,AI$272,FALSE)/4),0)</f>
        <v>0</v>
      </c>
      <c r="AJ246" s="226">
        <f>IFERROR(IF(RIGHT(VLOOKUP($A246,csapatok!$A:$BL,AJ$271,FALSE),5)="Csere",VLOOKUP(LEFT(VLOOKUP($A246,csapatok!$A:$BL,AJ$271,FALSE),LEN(VLOOKUP($A246,csapatok!$A:$BL,AJ$271,FALSE))-6),'csapat-ranglista'!$A:$CC,AJ$272,FALSE)/8,VLOOKUP(VLOOKUP($A246,csapatok!$A:$BL,AJ$271,FALSE),'csapat-ranglista'!$A:$CC,AJ$272,FALSE)/2),0)</f>
        <v>0</v>
      </c>
      <c r="AK246" s="226">
        <f>IFERROR(IF(RIGHT(VLOOKUP($A246,csapatok!$A:$CN,AK$271,FALSE),5)="Csere",VLOOKUP(LEFT(VLOOKUP($A246,csapatok!$A:$CN,AK$271,FALSE),LEN(VLOOKUP($A246,csapatok!$A:$CN,AK$271,FALSE))-6),'csapat-ranglista'!$A:$CC,AK$272,FALSE)/8,VLOOKUP(VLOOKUP($A246,csapatok!$A:$CN,AK$271,FALSE),'csapat-ranglista'!$A:$CC,AK$272,FALSE)/4),0)</f>
        <v>0</v>
      </c>
      <c r="AL246" s="226">
        <f>IFERROR(IF(RIGHT(VLOOKUP($A246,csapatok!$A:$CN,AL$271,FALSE),5)="Csere",VLOOKUP(LEFT(VLOOKUP($A246,csapatok!$A:$CN,AL$271,FALSE),LEN(VLOOKUP($A246,csapatok!$A:$CN,AL$271,FALSE))-6),'csapat-ranglista'!$A:$CC,AL$272,FALSE)/8,VLOOKUP(VLOOKUP($A246,csapatok!$A:$CN,AL$271,FALSE),'csapat-ranglista'!$A:$CC,AL$272,FALSE)/4),0)</f>
        <v>0</v>
      </c>
      <c r="AM246" s="226">
        <f>IFERROR(IF(RIGHT(VLOOKUP($A246,csapatok!$A:$CN,AM$271,FALSE),5)="Csere",VLOOKUP(LEFT(VLOOKUP($A246,csapatok!$A:$CN,AM$271,FALSE),LEN(VLOOKUP($A246,csapatok!$A:$CN,AM$271,FALSE))-6),'csapat-ranglista'!$A:$CC,AM$272,FALSE)/8,VLOOKUP(VLOOKUP($A246,csapatok!$A:$CN,AM$271,FALSE),'csapat-ranglista'!$A:$CC,AM$272,FALSE)/4),0)</f>
        <v>0</v>
      </c>
      <c r="AN246" s="226">
        <f>IFERROR(IF(RIGHT(VLOOKUP($A246,csapatok!$A:$CN,AN$271,FALSE),5)="Csere",VLOOKUP(LEFT(VLOOKUP($A246,csapatok!$A:$CN,AN$271,FALSE),LEN(VLOOKUP($A246,csapatok!$A:$CN,AN$271,FALSE))-6),'csapat-ranglista'!$A:$CC,AN$272,FALSE)/8,VLOOKUP(VLOOKUP($A246,csapatok!$A:$CN,AN$271,FALSE),'csapat-ranglista'!$A:$CC,AN$272,FALSE)/4),0)</f>
        <v>0</v>
      </c>
      <c r="AO246" s="226">
        <f>IFERROR(IF(RIGHT(VLOOKUP($A246,csapatok!$A:$CN,AO$271,FALSE),5)="Csere",VLOOKUP(LEFT(VLOOKUP($A246,csapatok!$A:$CN,AO$271,FALSE),LEN(VLOOKUP($A246,csapatok!$A:$CN,AO$271,FALSE))-6),'csapat-ranglista'!$A:$CC,AO$272,FALSE)/8,VLOOKUP(VLOOKUP($A246,csapatok!$A:$CN,AO$271,FALSE),'csapat-ranglista'!$A:$CC,AO$272,FALSE)/4),0)</f>
        <v>0</v>
      </c>
      <c r="AP246" s="226">
        <f>IFERROR(IF(RIGHT(VLOOKUP($A246,csapatok!$A:$CN,AP$271,FALSE),5)="Csere",VLOOKUP(LEFT(VLOOKUP($A246,csapatok!$A:$CN,AP$271,FALSE),LEN(VLOOKUP($A246,csapatok!$A:$CN,AP$271,FALSE))-6),'csapat-ranglista'!$A:$CC,AP$272,FALSE)/8,VLOOKUP(VLOOKUP($A246,csapatok!$A:$CN,AP$271,FALSE),'csapat-ranglista'!$A:$CC,AP$272,FALSE)/4),0)</f>
        <v>0</v>
      </c>
      <c r="AQ246" s="226">
        <f>IFERROR(IF(RIGHT(VLOOKUP($A246,csapatok!$A:$CN,AQ$271,FALSE),5)="Csere",VLOOKUP(LEFT(VLOOKUP($A246,csapatok!$A:$CN,AQ$271,FALSE),LEN(VLOOKUP($A246,csapatok!$A:$CN,AQ$271,FALSE))-6),'csapat-ranglista'!$A:$CC,AQ$272,FALSE)/8,VLOOKUP(VLOOKUP($A246,csapatok!$A:$CN,AQ$271,FALSE),'csapat-ranglista'!$A:$CC,AQ$272,FALSE)/4),0)</f>
        <v>0</v>
      </c>
      <c r="AR246" s="226">
        <f>IFERROR(IF(RIGHT(VLOOKUP($A246,csapatok!$A:$CN,AR$271,FALSE),5)="Csere",VLOOKUP(LEFT(VLOOKUP($A246,csapatok!$A:$CN,AR$271,FALSE),LEN(VLOOKUP($A246,csapatok!$A:$CN,AR$271,FALSE))-6),'csapat-ranglista'!$A:$CC,AR$272,FALSE)/8,VLOOKUP(VLOOKUP($A246,csapatok!$A:$CN,AR$271,FALSE),'csapat-ranglista'!$A:$CC,AR$272,FALSE)/4),0)</f>
        <v>0</v>
      </c>
      <c r="AS246" s="226">
        <f>IFERROR(IF(RIGHT(VLOOKUP($A246,csapatok!$A:$CN,AS$271,FALSE),5)="Csere",VLOOKUP(LEFT(VLOOKUP($A246,csapatok!$A:$CN,AS$271,FALSE),LEN(VLOOKUP($A246,csapatok!$A:$CN,AS$271,FALSE))-6),'csapat-ranglista'!$A:$CC,AS$272,FALSE)/8,VLOOKUP(VLOOKUP($A246,csapatok!$A:$CN,AS$271,FALSE),'csapat-ranglista'!$A:$CC,AS$272,FALSE)/4),0)</f>
        <v>0</v>
      </c>
      <c r="AT246" s="226">
        <f>IFERROR(IF(RIGHT(VLOOKUP($A246,csapatok!$A:$CN,AT$271,FALSE),5)="Csere",VLOOKUP(LEFT(VLOOKUP($A246,csapatok!$A:$CN,AT$271,FALSE),LEN(VLOOKUP($A246,csapatok!$A:$CN,AT$271,FALSE))-6),'csapat-ranglista'!$A:$CC,AT$272,FALSE)/8,VLOOKUP(VLOOKUP($A246,csapatok!$A:$CN,AT$271,FALSE),'csapat-ranglista'!$A:$CC,AT$272,FALSE)/4),0)</f>
        <v>0</v>
      </c>
      <c r="AU246" s="226">
        <f>IFERROR(IF(RIGHT(VLOOKUP($A246,csapatok!$A:$CN,AU$271,FALSE),5)="Csere",VLOOKUP(LEFT(VLOOKUP($A246,csapatok!$A:$CN,AU$271,FALSE),LEN(VLOOKUP($A246,csapatok!$A:$CN,AU$271,FALSE))-6),'csapat-ranglista'!$A:$CC,AU$272,FALSE)/8,VLOOKUP(VLOOKUP($A246,csapatok!$A:$CN,AU$271,FALSE),'csapat-ranglista'!$A:$CC,AU$272,FALSE)/4),0)</f>
        <v>0</v>
      </c>
      <c r="AV246" s="226">
        <f>IFERROR(IF(RIGHT(VLOOKUP($A246,csapatok!$A:$CN,AV$271,FALSE),5)="Csere",VLOOKUP(LEFT(VLOOKUP($A246,csapatok!$A:$CN,AV$271,FALSE),LEN(VLOOKUP($A246,csapatok!$A:$CN,AV$271,FALSE))-6),'csapat-ranglista'!$A:$CC,AV$272,FALSE)/8,VLOOKUP(VLOOKUP($A246,csapatok!$A:$CN,AV$271,FALSE),'csapat-ranglista'!$A:$CC,AV$272,FALSE)/4),0)</f>
        <v>0</v>
      </c>
      <c r="AW246" s="226">
        <f>IFERROR(IF(RIGHT(VLOOKUP($A246,csapatok!$A:$CN,AW$271,FALSE),5)="Csere",VLOOKUP(LEFT(VLOOKUP($A246,csapatok!$A:$CN,AW$271,FALSE),LEN(VLOOKUP($A246,csapatok!$A:$CN,AW$271,FALSE))-6),'csapat-ranglista'!$A:$CC,AW$272,FALSE)/8,VLOOKUP(VLOOKUP($A246,csapatok!$A:$CN,AW$271,FALSE),'csapat-ranglista'!$A:$CC,AW$272,FALSE)/4),0)</f>
        <v>0</v>
      </c>
      <c r="AX246" s="226">
        <f>IFERROR(IF(RIGHT(VLOOKUP($A246,csapatok!$A:$CN,AX$271,FALSE),5)="Csere",VLOOKUP(LEFT(VLOOKUP($A246,csapatok!$A:$CN,AX$271,FALSE),LEN(VLOOKUP($A246,csapatok!$A:$CN,AX$271,FALSE))-6),'csapat-ranglista'!$A:$CC,AX$272,FALSE)/8,VLOOKUP(VLOOKUP($A246,csapatok!$A:$CN,AX$271,FALSE),'csapat-ranglista'!$A:$CC,AX$272,FALSE)/4),0)</f>
        <v>0</v>
      </c>
      <c r="AY246" s="226">
        <f>IFERROR(IF(RIGHT(VLOOKUP($A246,csapatok!$A:$GR,AY$271,FALSE),5)="Csere",VLOOKUP(LEFT(VLOOKUP($A246,csapatok!$A:$GR,AY$271,FALSE),LEN(VLOOKUP($A246,csapatok!$A:$GR,AY$271,FALSE))-6),'csapat-ranglista'!$A:$CC,AY$272,FALSE)/8,VLOOKUP(VLOOKUP($A246,csapatok!$A:$GR,AY$271,FALSE),'csapat-ranglista'!$A:$CC,AY$272,FALSE)/4),0)</f>
        <v>0</v>
      </c>
      <c r="AZ246" s="226">
        <f>IFERROR(IF(RIGHT(VLOOKUP($A246,csapatok!$A:$GR,AZ$271,FALSE),5)="Csere",VLOOKUP(LEFT(VLOOKUP($A246,csapatok!$A:$GR,AZ$271,FALSE),LEN(VLOOKUP($A246,csapatok!$A:$GR,AZ$271,FALSE))-6),'csapat-ranglista'!$A:$CC,AZ$272,FALSE)/8,VLOOKUP(VLOOKUP($A246,csapatok!$A:$GR,AZ$271,FALSE),'csapat-ranglista'!$A:$CC,AZ$272,FALSE)/4),0)</f>
        <v>0</v>
      </c>
      <c r="BA246" s="226">
        <f>IFERROR(IF(RIGHT(VLOOKUP($A246,csapatok!$A:$GR,BA$271,FALSE),5)="Csere",VLOOKUP(LEFT(VLOOKUP($A246,csapatok!$A:$GR,BA$271,FALSE),LEN(VLOOKUP($A246,csapatok!$A:$GR,BA$271,FALSE))-6),'csapat-ranglista'!$A:$CC,BA$272,FALSE)/8,VLOOKUP(VLOOKUP($A246,csapatok!$A:$GR,BA$271,FALSE),'csapat-ranglista'!$A:$CC,BA$272,FALSE)/4),0)</f>
        <v>0</v>
      </c>
      <c r="BB246" s="226">
        <f>IFERROR(IF(RIGHT(VLOOKUP($A246,csapatok!$A:$GR,BB$271,FALSE),5)="Csere",VLOOKUP(LEFT(VLOOKUP($A246,csapatok!$A:$GR,BB$271,FALSE),LEN(VLOOKUP($A246,csapatok!$A:$GR,BB$271,FALSE))-6),'csapat-ranglista'!$A:$CC,BB$272,FALSE)/8,VLOOKUP(VLOOKUP($A246,csapatok!$A:$GR,BB$271,FALSE),'csapat-ranglista'!$A:$CC,BB$272,FALSE)/4),0)</f>
        <v>0</v>
      </c>
      <c r="BC246" s="227">
        <f>versenyek!$ES$11*IFERROR(VLOOKUP(VLOOKUP($A246,versenyek!ER:ET,3,FALSE),szabalyok!$A$16:$B$23,2,FALSE)/4,0)</f>
        <v>0</v>
      </c>
      <c r="BD246" s="227">
        <f>versenyek!$EV$11*IFERROR(VLOOKUP(VLOOKUP($A246,versenyek!EU:EW,3,FALSE),szabalyok!$A$16:$B$23,2,FALSE)/4,0)</f>
        <v>0</v>
      </c>
      <c r="BE246" s="226">
        <f>IFERROR(IF(RIGHT(VLOOKUP($A246,csapatok!$A:$GR,BE$271,FALSE),5)="Csere",VLOOKUP(LEFT(VLOOKUP($A246,csapatok!$A:$GR,BE$271,FALSE),LEN(VLOOKUP($A246,csapatok!$A:$GR,BE$271,FALSE))-6),'csapat-ranglista'!$A:$CC,BE$272,FALSE)/8,VLOOKUP(VLOOKUP($A246,csapatok!$A:$GR,BE$271,FALSE),'csapat-ranglista'!$A:$CC,BE$272,FALSE)/4),0)</f>
        <v>0</v>
      </c>
      <c r="BF246" s="226">
        <f>IFERROR(IF(RIGHT(VLOOKUP($A246,csapatok!$A:$GR,BF$271,FALSE),5)="Csere",VLOOKUP(LEFT(VLOOKUP($A246,csapatok!$A:$GR,BF$271,FALSE),LEN(VLOOKUP($A246,csapatok!$A:$GR,BF$271,FALSE))-6),'csapat-ranglista'!$A:$CC,BF$272,FALSE)/8,VLOOKUP(VLOOKUP($A246,csapatok!$A:$GR,BF$271,FALSE),'csapat-ranglista'!$A:$CC,BF$272,FALSE)/4),0)</f>
        <v>0</v>
      </c>
      <c r="BG246" s="226">
        <f>IFERROR(IF(RIGHT(VLOOKUP($A246,csapatok!$A:$GR,BG$271,FALSE),5)="Csere",VLOOKUP(LEFT(VLOOKUP($A246,csapatok!$A:$GR,BG$271,FALSE),LEN(VLOOKUP($A246,csapatok!$A:$GR,BG$271,FALSE))-6),'csapat-ranglista'!$A:$CC,BG$272,FALSE)/8,VLOOKUP(VLOOKUP($A246,csapatok!$A:$GR,BG$271,FALSE),'csapat-ranglista'!$A:$CC,BG$272,FALSE)/4),0)</f>
        <v>0</v>
      </c>
      <c r="BH246" s="226">
        <f>IFERROR(IF(RIGHT(VLOOKUP($A246,csapatok!$A:$GR,BH$271,FALSE),5)="Csere",VLOOKUP(LEFT(VLOOKUP($A246,csapatok!$A:$GR,BH$271,FALSE),LEN(VLOOKUP($A246,csapatok!$A:$GR,BH$271,FALSE))-6),'csapat-ranglista'!$A:$CC,BH$272,FALSE)/8,VLOOKUP(VLOOKUP($A246,csapatok!$A:$GR,BH$271,FALSE),'csapat-ranglista'!$A:$CC,BH$272,FALSE)/4),0)</f>
        <v>0</v>
      </c>
      <c r="BI246" s="226">
        <f>IFERROR(IF(RIGHT(VLOOKUP($A246,csapatok!$A:$GR,BI$271,FALSE),5)="Csere",VLOOKUP(LEFT(VLOOKUP($A246,csapatok!$A:$GR,BI$271,FALSE),LEN(VLOOKUP($A246,csapatok!$A:$GR,BI$271,FALSE))-6),'csapat-ranglista'!$A:$CC,BI$272,FALSE)/8,VLOOKUP(VLOOKUP($A246,csapatok!$A:$GR,BI$271,FALSE),'csapat-ranglista'!$A:$CC,BI$272,FALSE)/4),0)</f>
        <v>0</v>
      </c>
      <c r="BJ246" s="226">
        <f>IFERROR(IF(RIGHT(VLOOKUP($A246,csapatok!$A:$GR,BJ$271,FALSE),5)="Csere",VLOOKUP(LEFT(VLOOKUP($A246,csapatok!$A:$GR,BJ$271,FALSE),LEN(VLOOKUP($A246,csapatok!$A:$GR,BJ$271,FALSE))-6),'csapat-ranglista'!$A:$CC,BJ$272,FALSE)/8,VLOOKUP(VLOOKUP($A246,csapatok!$A:$GR,BJ$271,FALSE),'csapat-ranglista'!$A:$CC,BJ$272,FALSE)/4),0)</f>
        <v>0</v>
      </c>
      <c r="BK246" s="226">
        <f>IFERROR(IF(RIGHT(VLOOKUP($A246,csapatok!$A:$GR,BK$271,FALSE),5)="Csere",VLOOKUP(LEFT(VLOOKUP($A246,csapatok!$A:$GR,BK$271,FALSE),LEN(VLOOKUP($A246,csapatok!$A:$GR,BK$271,FALSE))-6),'csapat-ranglista'!$A:$CC,BK$272,FALSE)/8,VLOOKUP(VLOOKUP($A246,csapatok!$A:$GR,BK$271,FALSE),'csapat-ranglista'!$A:$CC,BK$272,FALSE)/4),0)</f>
        <v>0</v>
      </c>
      <c r="BL246" s="226">
        <f>IFERROR(IF(RIGHT(VLOOKUP($A246,csapatok!$A:$GR,BL$271,FALSE),5)="Csere",VLOOKUP(LEFT(VLOOKUP($A246,csapatok!$A:$GR,BL$271,FALSE),LEN(VLOOKUP($A246,csapatok!$A:$GR,BL$271,FALSE))-6),'csapat-ranglista'!$A:$CC,BL$272,FALSE)/8,VLOOKUP(VLOOKUP($A246,csapatok!$A:$GR,BL$271,FALSE),'csapat-ranglista'!$A:$CC,BL$272,FALSE)/4),0)</f>
        <v>0</v>
      </c>
      <c r="BM246" s="226">
        <f>IFERROR(IF(RIGHT(VLOOKUP($A246,csapatok!$A:$GR,BM$271,FALSE),5)="Csere",VLOOKUP(LEFT(VLOOKUP($A246,csapatok!$A:$GR,BM$271,FALSE),LEN(VLOOKUP($A246,csapatok!$A:$GR,BM$271,FALSE))-6),'csapat-ranglista'!$A:$CC,BM$272,FALSE)/8,VLOOKUP(VLOOKUP($A246,csapatok!$A:$GR,BM$271,FALSE),'csapat-ranglista'!$A:$CC,BM$272,FALSE)/4),0)</f>
        <v>0</v>
      </c>
      <c r="BN246" s="226">
        <f>IFERROR(IF(RIGHT(VLOOKUP($A246,csapatok!$A:$GR,BN$271,FALSE),5)="Csere",VLOOKUP(LEFT(VLOOKUP($A246,csapatok!$A:$GR,BN$271,FALSE),LEN(VLOOKUP($A246,csapatok!$A:$GR,BN$271,FALSE))-6),'csapat-ranglista'!$A:$CC,BN$272,FALSE)/8,VLOOKUP(VLOOKUP($A246,csapatok!$A:$GR,BN$271,FALSE),'csapat-ranglista'!$A:$CC,BN$272,FALSE)/4),0)</f>
        <v>0</v>
      </c>
      <c r="BO246" s="226">
        <f>IFERROR(IF(RIGHT(VLOOKUP($A246,csapatok!$A:$GR,BO$271,FALSE),5)="Csere",VLOOKUP(LEFT(VLOOKUP($A246,csapatok!$A:$GR,BO$271,FALSE),LEN(VLOOKUP($A246,csapatok!$A:$GR,BO$271,FALSE))-6),'csapat-ranglista'!$A:$CC,BO$272,FALSE)/8,VLOOKUP(VLOOKUP($A246,csapatok!$A:$GR,BO$271,FALSE),'csapat-ranglista'!$A:$CC,BO$272,FALSE)/4),0)</f>
        <v>0</v>
      </c>
      <c r="BP246" s="226">
        <f>IFERROR(IF(RIGHT(VLOOKUP($A246,csapatok!$A:$GR,BP$271,FALSE),5)="Csere",VLOOKUP(LEFT(VLOOKUP($A246,csapatok!$A:$GR,BP$271,FALSE),LEN(VLOOKUP($A246,csapatok!$A:$GR,BP$271,FALSE))-6),'csapat-ranglista'!$A:$CC,BP$272,FALSE)/8,VLOOKUP(VLOOKUP($A246,csapatok!$A:$GR,BP$271,FALSE),'csapat-ranglista'!$A:$CC,BP$272,FALSE)/4),0)</f>
        <v>0</v>
      </c>
      <c r="BQ246" s="226">
        <f>IFERROR(IF(RIGHT(VLOOKUP($A246,csapatok!$A:$GR,BQ$271,FALSE),5)="Csere",VLOOKUP(LEFT(VLOOKUP($A246,csapatok!$A:$GR,BQ$271,FALSE),LEN(VLOOKUP($A246,csapatok!$A:$GR,BQ$271,FALSE))-6),'csapat-ranglista'!$A:$CC,BQ$272,FALSE)/8,VLOOKUP(VLOOKUP($A246,csapatok!$A:$GR,BQ$271,FALSE),'csapat-ranglista'!$A:$CC,BQ$272,FALSE)/4),0)</f>
        <v>0</v>
      </c>
      <c r="BR246" s="226">
        <f>IFERROR(IF(RIGHT(VLOOKUP($A246,csapatok!$A:$GR,BR$271,FALSE),5)="Csere",VLOOKUP(LEFT(VLOOKUP($A246,csapatok!$A:$GR,BR$271,FALSE),LEN(VLOOKUP($A246,csapatok!$A:$GR,BR$271,FALSE))-6),'csapat-ranglista'!$A:$CC,BR$272,FALSE)/8,VLOOKUP(VLOOKUP($A246,csapatok!$A:$GR,BR$271,FALSE),'csapat-ranglista'!$A:$CC,BR$272,FALSE)/4),0)</f>
        <v>0</v>
      </c>
      <c r="BS246" s="226">
        <f>IFERROR(IF(RIGHT(VLOOKUP($A246,csapatok!$A:$GR,BS$271,FALSE),5)="Csere",VLOOKUP(LEFT(VLOOKUP($A246,csapatok!$A:$GR,BS$271,FALSE),LEN(VLOOKUP($A246,csapatok!$A:$GR,BS$271,FALSE))-6),'csapat-ranglista'!$A:$CC,BS$272,FALSE)/8,VLOOKUP(VLOOKUP($A246,csapatok!$A:$GR,BS$271,FALSE),'csapat-ranglista'!$A:$CC,BS$272,FALSE)/4),0)</f>
        <v>0</v>
      </c>
      <c r="BT246" s="226">
        <f>IFERROR(IF(RIGHT(VLOOKUP($A246,csapatok!$A:$GR,BT$271,FALSE),5)="Csere",VLOOKUP(LEFT(VLOOKUP($A246,csapatok!$A:$GR,BT$271,FALSE),LEN(VLOOKUP($A246,csapatok!$A:$GR,BT$271,FALSE))-6),'csapat-ranglista'!$A:$CC,BT$272,FALSE)/8,VLOOKUP(VLOOKUP($A246,csapatok!$A:$GR,BT$271,FALSE),'csapat-ranglista'!$A:$CC,BT$272,FALSE)/4),0)</f>
        <v>0</v>
      </c>
      <c r="BU246" s="226">
        <f>IFERROR(IF(RIGHT(VLOOKUP($A246,csapatok!$A:$GR,BU$271,FALSE),5)="Csere",VLOOKUP(LEFT(VLOOKUP($A246,csapatok!$A:$GR,BU$271,FALSE),LEN(VLOOKUP($A246,csapatok!$A:$GR,BU$271,FALSE))-6),'csapat-ranglista'!$A:$CC,BU$272,FALSE)/8,VLOOKUP(VLOOKUP($A246,csapatok!$A:$GR,BU$271,FALSE),'csapat-ranglista'!$A:$CC,BU$272,FALSE)/4),0)</f>
        <v>0</v>
      </c>
      <c r="BV246" s="226">
        <f>IFERROR(IF(RIGHT(VLOOKUP($A246,csapatok!$A:$GR,BV$271,FALSE),5)="Csere",VLOOKUP(LEFT(VLOOKUP($A246,csapatok!$A:$GR,BV$271,FALSE),LEN(VLOOKUP($A246,csapatok!$A:$GR,BV$271,FALSE))-6),'csapat-ranglista'!$A:$CC,BV$272,FALSE)/8,VLOOKUP(VLOOKUP($A246,csapatok!$A:$GR,BV$271,FALSE),'csapat-ranglista'!$A:$CC,BV$272,FALSE)/4),0)</f>
        <v>0</v>
      </c>
      <c r="BW246" s="226">
        <f>IFERROR(IF(RIGHT(VLOOKUP($A246,csapatok!$A:$GR,BW$271,FALSE),5)="Csere",VLOOKUP(LEFT(VLOOKUP($A246,csapatok!$A:$GR,BW$271,FALSE),LEN(VLOOKUP($A246,csapatok!$A:$GR,BW$271,FALSE))-6),'csapat-ranglista'!$A:$CC,BW$272,FALSE)/8,VLOOKUP(VLOOKUP($A246,csapatok!$A:$GR,BW$271,FALSE),'csapat-ranglista'!$A:$CC,BW$272,FALSE)/4),0)</f>
        <v>0</v>
      </c>
      <c r="BX246" s="226">
        <f>IFERROR(IF(RIGHT(VLOOKUP($A246,csapatok!$A:$GR,BX$271,FALSE),5)="Csere",VLOOKUP(LEFT(VLOOKUP($A246,csapatok!$A:$GR,BX$271,FALSE),LEN(VLOOKUP($A246,csapatok!$A:$GR,BX$271,FALSE))-6),'csapat-ranglista'!$A:$CC,BX$272,FALSE)/8,VLOOKUP(VLOOKUP($A246,csapatok!$A:$GR,BX$271,FALSE),'csapat-ranglista'!$A:$CC,BX$272,FALSE)/4),0)</f>
        <v>0</v>
      </c>
      <c r="BY246" s="226">
        <f>IFERROR(IF(RIGHT(VLOOKUP($A246,csapatok!$A:$GR,BY$271,FALSE),5)="Csere",VLOOKUP(LEFT(VLOOKUP($A246,csapatok!$A:$GR,BY$271,FALSE),LEN(VLOOKUP($A246,csapatok!$A:$GR,BY$271,FALSE))-6),'csapat-ranglista'!$A:$CC,BY$272,FALSE)/8,VLOOKUP(VLOOKUP($A246,csapatok!$A:$GR,BY$271,FALSE),'csapat-ranglista'!$A:$CC,BY$272,FALSE)/4),0)</f>
        <v>0</v>
      </c>
      <c r="BZ246" s="226">
        <f>IFERROR(IF(RIGHT(VLOOKUP($A246,csapatok!$A:$GR,BZ$271,FALSE),5)="Csere",VLOOKUP(LEFT(VLOOKUP($A246,csapatok!$A:$GR,BZ$271,FALSE),LEN(VLOOKUP($A246,csapatok!$A:$GR,BZ$271,FALSE))-6),'csapat-ranglista'!$A:$CC,BZ$272,FALSE)/8,VLOOKUP(VLOOKUP($A246,csapatok!$A:$GR,BZ$271,FALSE),'csapat-ranglista'!$A:$CC,BZ$272,FALSE)/4),0)</f>
        <v>0</v>
      </c>
      <c r="CA246" s="226">
        <f>IFERROR(IF(RIGHT(VLOOKUP($A246,csapatok!$A:$GR,CA$271,FALSE),5)="Csere",VLOOKUP(LEFT(VLOOKUP($A246,csapatok!$A:$GR,CA$271,FALSE),LEN(VLOOKUP($A246,csapatok!$A:$GR,CA$271,FALSE))-6),'csapat-ranglista'!$A:$CC,CA$272,FALSE)/8,VLOOKUP(VLOOKUP($A246,csapatok!$A:$GR,CA$271,FALSE),'csapat-ranglista'!$A:$CC,CA$272,FALSE)/4),0)</f>
        <v>0</v>
      </c>
      <c r="CB246" s="226">
        <f>IFERROR(IF(RIGHT(VLOOKUP($A246,csapatok!$A:$GR,CB$271,FALSE),5)="Csere",VLOOKUP(LEFT(VLOOKUP($A246,csapatok!$A:$GR,CB$271,FALSE),LEN(VLOOKUP($A246,csapatok!$A:$GR,CB$271,FALSE))-6),'csapat-ranglista'!$A:$CC,CB$272,FALSE)/8,VLOOKUP(VLOOKUP($A246,csapatok!$A:$GR,CB$271,FALSE),'csapat-ranglista'!$A:$CC,CB$272,FALSE)/4),0)</f>
        <v>0</v>
      </c>
      <c r="CC246" s="226">
        <f>IFERROR(IF(RIGHT(VLOOKUP($A246,csapatok!$A:$GR,CC$271,FALSE),5)="Csere",VLOOKUP(LEFT(VLOOKUP($A246,csapatok!$A:$GR,CC$271,FALSE),LEN(VLOOKUP($A246,csapatok!$A:$GR,CC$271,FALSE))-6),'csapat-ranglista'!$A:$CC,CC$272,FALSE)/8,VLOOKUP(VLOOKUP($A246,csapatok!$A:$GR,CC$271,FALSE),'csapat-ranglista'!$A:$CC,CC$272,FALSE)/4),0)</f>
        <v>0</v>
      </c>
      <c r="CD246" s="226">
        <f>IFERROR(IF(RIGHT(VLOOKUP($A246,csapatok!$A:$GR,CD$271,FALSE),5)="Csere",VLOOKUP(LEFT(VLOOKUP($A246,csapatok!$A:$GR,CD$271,FALSE),LEN(VLOOKUP($A246,csapatok!$A:$GR,CD$271,FALSE))-6),'csapat-ranglista'!$A:$CC,CD$272,FALSE)/8,VLOOKUP(VLOOKUP($A246,csapatok!$A:$GR,CD$271,FALSE),'csapat-ranglista'!$A:$CC,CD$272,FALSE)/4),0)</f>
        <v>0</v>
      </c>
      <c r="CE246" s="226">
        <f>IFERROR(IF(RIGHT(VLOOKUP($A246,csapatok!$A:$GR,CE$271,FALSE),5)="Csere",VLOOKUP(LEFT(VLOOKUP($A246,csapatok!$A:$GR,CE$271,FALSE),LEN(VLOOKUP($A246,csapatok!$A:$GR,CE$271,FALSE))-6),'csapat-ranglista'!$A:$CC,CE$272,FALSE)/8,VLOOKUP(VLOOKUP($A246,csapatok!$A:$GR,CE$271,FALSE),'csapat-ranglista'!$A:$CC,CE$272,FALSE)/4),0)</f>
        <v>0</v>
      </c>
      <c r="CF246" s="226">
        <f>IFERROR(IF(RIGHT(VLOOKUP($A246,csapatok!$A:$GR,CF$271,FALSE),5)="Csere",VLOOKUP(LEFT(VLOOKUP($A246,csapatok!$A:$GR,CF$271,FALSE),LEN(VLOOKUP($A246,csapatok!$A:$GR,CF$271,FALSE))-6),'csapat-ranglista'!$A:$CC,CF$272,FALSE)/8,VLOOKUP(VLOOKUP($A246,csapatok!$A:$GR,CF$271,FALSE),'csapat-ranglista'!$A:$CC,CF$272,FALSE)/4),0)</f>
        <v>0</v>
      </c>
      <c r="CG246" s="226">
        <f>IFERROR(IF(RIGHT(VLOOKUP($A246,csapatok!$A:$GR,CG$271,FALSE),5)="Csere",VLOOKUP(LEFT(VLOOKUP($A246,csapatok!$A:$GR,CG$271,FALSE),LEN(VLOOKUP($A246,csapatok!$A:$GR,CG$271,FALSE))-6),'csapat-ranglista'!$A:$CC,CG$272,FALSE)/8,VLOOKUP(VLOOKUP($A246,csapatok!$A:$GR,CG$271,FALSE),'csapat-ranglista'!$A:$CC,CG$272,FALSE)/4),0)</f>
        <v>0</v>
      </c>
      <c r="CH246" s="226">
        <f>IFERROR(IF(RIGHT(VLOOKUP($A246,csapatok!$A:$GR,CH$271,FALSE),5)="Csere",VLOOKUP(LEFT(VLOOKUP($A246,csapatok!$A:$GR,CH$271,FALSE),LEN(VLOOKUP($A246,csapatok!$A:$GR,CH$271,FALSE))-6),'csapat-ranglista'!$A:$CC,CH$272,FALSE)/8,VLOOKUP(VLOOKUP($A246,csapatok!$A:$GR,CH$271,FALSE),'csapat-ranglista'!$A:$CC,CH$272,FALSE)/4),0)</f>
        <v>0</v>
      </c>
      <c r="CI246" s="226">
        <f>IFERROR(IF(RIGHT(VLOOKUP($A246,csapatok!$A:$GR,CI$271,FALSE),5)="Csere",VLOOKUP(LEFT(VLOOKUP($A246,csapatok!$A:$GR,CI$271,FALSE),LEN(VLOOKUP($A246,csapatok!$A:$GR,CI$271,FALSE))-6),'csapat-ranglista'!$A:$CC,CI$272,FALSE)/8,VLOOKUP(VLOOKUP($A246,csapatok!$A:$GR,CI$271,FALSE),'csapat-ranglista'!$A:$CC,CI$272,FALSE)/4),0)</f>
        <v>0</v>
      </c>
      <c r="CJ246" s="227">
        <f>versenyek!$IQ$11*IFERROR(VLOOKUP(VLOOKUP($A246,versenyek!IP:IR,3,FALSE),szabalyok!$A$16:$B$23,2,FALSE)/4,0)</f>
        <v>0</v>
      </c>
      <c r="CK246" s="227">
        <f>versenyek!$IT$11*IFERROR(VLOOKUP(VLOOKUP($A246,versenyek!IS:IU,3,FALSE),szabalyok!$A$16:$B$23,2,FALSE)/4,0)</f>
        <v>0</v>
      </c>
      <c r="CL246" s="226"/>
      <c r="CM246" s="250">
        <f t="shared" si="9"/>
        <v>0</v>
      </c>
    </row>
    <row r="247" spans="1:91">
      <c r="A247" s="32" t="s">
        <v>140</v>
      </c>
      <c r="B247" s="132"/>
      <c r="C247" s="133" t="str">
        <f t="shared" si="12"/>
        <v/>
      </c>
      <c r="D247" s="32" t="s">
        <v>101</v>
      </c>
      <c r="E247" s="47">
        <v>2.6</v>
      </c>
      <c r="F247" s="32">
        <v>0</v>
      </c>
      <c r="G247" s="32">
        <v>0</v>
      </c>
      <c r="H247" s="32">
        <v>0</v>
      </c>
      <c r="I247" s="32">
        <v>0</v>
      </c>
      <c r="J247" s="32">
        <v>0</v>
      </c>
      <c r="K247" s="32">
        <v>0</v>
      </c>
      <c r="L247" s="32">
        <v>0</v>
      </c>
      <c r="M247" s="32">
        <v>0</v>
      </c>
      <c r="N247" s="32">
        <v>0</v>
      </c>
      <c r="O247" s="32">
        <v>0</v>
      </c>
      <c r="P247" s="32">
        <v>0</v>
      </c>
      <c r="Q247" s="32">
        <v>0</v>
      </c>
      <c r="R247" s="32">
        <v>0</v>
      </c>
      <c r="S247" s="32">
        <v>0</v>
      </c>
      <c r="T247" s="32">
        <v>0</v>
      </c>
      <c r="U247" s="32">
        <v>0</v>
      </c>
      <c r="V247" s="32">
        <v>0</v>
      </c>
      <c r="W247" s="32">
        <v>0</v>
      </c>
      <c r="X247" s="32">
        <f>IFERROR(IF(RIGHT(VLOOKUP($A247,csapatok!$A:$BL,X$271,FALSE),5)="Csere",VLOOKUP(LEFT(VLOOKUP($A247,csapatok!$A:$BL,X$271,FALSE),LEN(VLOOKUP($A247,csapatok!$A:$BL,X$271,FALSE))-6),'csapat-ranglista'!$A:$CC,X$272,FALSE)/8,VLOOKUP(VLOOKUP($A247,csapatok!$A:$BL,X$271,FALSE),'csapat-ranglista'!$A:$CC,X$272,FALSE)/4),0)</f>
        <v>0</v>
      </c>
      <c r="Y247" s="32">
        <f>IFERROR(IF(RIGHT(VLOOKUP($A247,csapatok!$A:$BL,Y$271,FALSE),5)="Csere",VLOOKUP(LEFT(VLOOKUP($A247,csapatok!$A:$BL,Y$271,FALSE),LEN(VLOOKUP($A247,csapatok!$A:$BL,Y$271,FALSE))-6),'csapat-ranglista'!$A:$CC,Y$272,FALSE)/8,VLOOKUP(VLOOKUP($A247,csapatok!$A:$BL,Y$271,FALSE),'csapat-ranglista'!$A:$CC,Y$272,FALSE)/4),0)</f>
        <v>0</v>
      </c>
      <c r="Z247" s="32">
        <f>IFERROR(IF(RIGHT(VLOOKUP($A247,csapatok!$A:$BL,Z$271,FALSE),5)="Csere",VLOOKUP(LEFT(VLOOKUP($A247,csapatok!$A:$BL,Z$271,FALSE),LEN(VLOOKUP($A247,csapatok!$A:$BL,Z$271,FALSE))-6),'csapat-ranglista'!$A:$CC,Z$272,FALSE)/8,VLOOKUP(VLOOKUP($A247,csapatok!$A:$BL,Z$271,FALSE),'csapat-ranglista'!$A:$CC,Z$272,FALSE)/4),0)</f>
        <v>0</v>
      </c>
      <c r="AA247" s="32">
        <f>IFERROR(IF(RIGHT(VLOOKUP($A247,csapatok!$A:$BL,AA$271,FALSE),5)="Csere",VLOOKUP(LEFT(VLOOKUP($A247,csapatok!$A:$BL,AA$271,FALSE),LEN(VLOOKUP($A247,csapatok!$A:$BL,AA$271,FALSE))-6),'csapat-ranglista'!$A:$CC,AA$272,FALSE)/8,VLOOKUP(VLOOKUP($A247,csapatok!$A:$BL,AA$271,FALSE),'csapat-ranglista'!$A:$CC,AA$272,FALSE)/4),0)</f>
        <v>0</v>
      </c>
      <c r="AB247" s="226">
        <f>IFERROR(IF(RIGHT(VLOOKUP($A247,csapatok!$A:$BL,AB$271,FALSE),5)="Csere",VLOOKUP(LEFT(VLOOKUP($A247,csapatok!$A:$BL,AB$271,FALSE),LEN(VLOOKUP($A247,csapatok!$A:$BL,AB$271,FALSE))-6),'csapat-ranglista'!$A:$CC,AB$272,FALSE)/8,VLOOKUP(VLOOKUP($A247,csapatok!$A:$BL,AB$271,FALSE),'csapat-ranglista'!$A:$CC,AB$272,FALSE)/4),0)</f>
        <v>0</v>
      </c>
      <c r="AC247" s="226">
        <f>IFERROR(IF(RIGHT(VLOOKUP($A247,csapatok!$A:$BL,AC$271,FALSE),5)="Csere",VLOOKUP(LEFT(VLOOKUP($A247,csapatok!$A:$BL,AC$271,FALSE),LEN(VLOOKUP($A247,csapatok!$A:$BL,AC$271,FALSE))-6),'csapat-ranglista'!$A:$CC,AC$272,FALSE)/8,VLOOKUP(VLOOKUP($A247,csapatok!$A:$BL,AC$271,FALSE),'csapat-ranglista'!$A:$CC,AC$272,FALSE)/4),0)</f>
        <v>0</v>
      </c>
      <c r="AD247" s="226">
        <f>IFERROR(IF(RIGHT(VLOOKUP($A247,csapatok!$A:$BL,AD$271,FALSE),5)="Csere",VLOOKUP(LEFT(VLOOKUP($A247,csapatok!$A:$BL,AD$271,FALSE),LEN(VLOOKUP($A247,csapatok!$A:$BL,AD$271,FALSE))-6),'csapat-ranglista'!$A:$CC,AD$272,FALSE)/8,VLOOKUP(VLOOKUP($A247,csapatok!$A:$BL,AD$271,FALSE),'csapat-ranglista'!$A:$CC,AD$272,FALSE)/4),0)</f>
        <v>0</v>
      </c>
      <c r="AE247" s="226">
        <f>IFERROR(IF(RIGHT(VLOOKUP($A247,csapatok!$A:$BL,AE$271,FALSE),5)="Csere",VLOOKUP(LEFT(VLOOKUP($A247,csapatok!$A:$BL,AE$271,FALSE),LEN(VLOOKUP($A247,csapatok!$A:$BL,AE$271,FALSE))-6),'csapat-ranglista'!$A:$CC,AE$272,FALSE)/8,VLOOKUP(VLOOKUP($A247,csapatok!$A:$BL,AE$271,FALSE),'csapat-ranglista'!$A:$CC,AE$272,FALSE)/4),0)</f>
        <v>0</v>
      </c>
      <c r="AF247" s="226">
        <f>IFERROR(IF(RIGHT(VLOOKUP($A247,csapatok!$A:$BL,AF$271,FALSE),5)="Csere",VLOOKUP(LEFT(VLOOKUP($A247,csapatok!$A:$BL,AF$271,FALSE),LEN(VLOOKUP($A247,csapatok!$A:$BL,AF$271,FALSE))-6),'csapat-ranglista'!$A:$CC,AF$272,FALSE)/8,VLOOKUP(VLOOKUP($A247,csapatok!$A:$BL,AF$271,FALSE),'csapat-ranglista'!$A:$CC,AF$272,FALSE)/4),0)</f>
        <v>0</v>
      </c>
      <c r="AG247" s="226">
        <f>IFERROR(IF(RIGHT(VLOOKUP($A247,csapatok!$A:$BL,AG$271,FALSE),5)="Csere",VLOOKUP(LEFT(VLOOKUP($A247,csapatok!$A:$BL,AG$271,FALSE),LEN(VLOOKUP($A247,csapatok!$A:$BL,AG$271,FALSE))-6),'csapat-ranglista'!$A:$CC,AG$272,FALSE)/8,VLOOKUP(VLOOKUP($A247,csapatok!$A:$BL,AG$271,FALSE),'csapat-ranglista'!$A:$CC,AG$272,FALSE)/4),0)</f>
        <v>0</v>
      </c>
      <c r="AH247" s="226">
        <f>IFERROR(IF(RIGHT(VLOOKUP($A247,csapatok!$A:$BL,AH$271,FALSE),5)="Csere",VLOOKUP(LEFT(VLOOKUP($A247,csapatok!$A:$BL,AH$271,FALSE),LEN(VLOOKUP($A247,csapatok!$A:$BL,AH$271,FALSE))-6),'csapat-ranglista'!$A:$CC,AH$272,FALSE)/8,VLOOKUP(VLOOKUP($A247,csapatok!$A:$BL,AH$271,FALSE),'csapat-ranglista'!$A:$CC,AH$272,FALSE)/4),0)</f>
        <v>0</v>
      </c>
      <c r="AI247" s="226">
        <f>IFERROR(IF(RIGHT(VLOOKUP($A247,csapatok!$A:$BL,AI$271,FALSE),5)="Csere",VLOOKUP(LEFT(VLOOKUP($A247,csapatok!$A:$BL,AI$271,FALSE),LEN(VLOOKUP($A247,csapatok!$A:$BL,AI$271,FALSE))-6),'csapat-ranglista'!$A:$CC,AI$272,FALSE)/8,VLOOKUP(VLOOKUP($A247,csapatok!$A:$BL,AI$271,FALSE),'csapat-ranglista'!$A:$CC,AI$272,FALSE)/4),0)</f>
        <v>0</v>
      </c>
      <c r="AJ247" s="226">
        <f>IFERROR(IF(RIGHT(VLOOKUP($A247,csapatok!$A:$BL,AJ$271,FALSE),5)="Csere",VLOOKUP(LEFT(VLOOKUP($A247,csapatok!$A:$BL,AJ$271,FALSE),LEN(VLOOKUP($A247,csapatok!$A:$BL,AJ$271,FALSE))-6),'csapat-ranglista'!$A:$CC,AJ$272,FALSE)/8,VLOOKUP(VLOOKUP($A247,csapatok!$A:$BL,AJ$271,FALSE),'csapat-ranglista'!$A:$CC,AJ$272,FALSE)/2),0)</f>
        <v>0</v>
      </c>
      <c r="AK247" s="226">
        <f>IFERROR(IF(RIGHT(VLOOKUP($A247,csapatok!$A:$CN,AK$271,FALSE),5)="Csere",VLOOKUP(LEFT(VLOOKUP($A247,csapatok!$A:$CN,AK$271,FALSE),LEN(VLOOKUP($A247,csapatok!$A:$CN,AK$271,FALSE))-6),'csapat-ranglista'!$A:$CC,AK$272,FALSE)/8,VLOOKUP(VLOOKUP($A247,csapatok!$A:$CN,AK$271,FALSE),'csapat-ranglista'!$A:$CC,AK$272,FALSE)/4),0)</f>
        <v>0</v>
      </c>
      <c r="AL247" s="226">
        <f>IFERROR(IF(RIGHT(VLOOKUP($A247,csapatok!$A:$CN,AL$271,FALSE),5)="Csere",VLOOKUP(LEFT(VLOOKUP($A247,csapatok!$A:$CN,AL$271,FALSE),LEN(VLOOKUP($A247,csapatok!$A:$CN,AL$271,FALSE))-6),'csapat-ranglista'!$A:$CC,AL$272,FALSE)/8,VLOOKUP(VLOOKUP($A247,csapatok!$A:$CN,AL$271,FALSE),'csapat-ranglista'!$A:$CC,AL$272,FALSE)/4),0)</f>
        <v>0</v>
      </c>
      <c r="AM247" s="226">
        <f>IFERROR(IF(RIGHT(VLOOKUP($A247,csapatok!$A:$CN,AM$271,FALSE),5)="Csere",VLOOKUP(LEFT(VLOOKUP($A247,csapatok!$A:$CN,AM$271,FALSE),LEN(VLOOKUP($A247,csapatok!$A:$CN,AM$271,FALSE))-6),'csapat-ranglista'!$A:$CC,AM$272,FALSE)/8,VLOOKUP(VLOOKUP($A247,csapatok!$A:$CN,AM$271,FALSE),'csapat-ranglista'!$A:$CC,AM$272,FALSE)/4),0)</f>
        <v>0</v>
      </c>
      <c r="AN247" s="226">
        <f>IFERROR(IF(RIGHT(VLOOKUP($A247,csapatok!$A:$CN,AN$271,FALSE),5)="Csere",VLOOKUP(LEFT(VLOOKUP($A247,csapatok!$A:$CN,AN$271,FALSE),LEN(VLOOKUP($A247,csapatok!$A:$CN,AN$271,FALSE))-6),'csapat-ranglista'!$A:$CC,AN$272,FALSE)/8,VLOOKUP(VLOOKUP($A247,csapatok!$A:$CN,AN$271,FALSE),'csapat-ranglista'!$A:$CC,AN$272,FALSE)/4),0)</f>
        <v>0</v>
      </c>
      <c r="AO247" s="226">
        <f>IFERROR(IF(RIGHT(VLOOKUP($A247,csapatok!$A:$CN,AO$271,FALSE),5)="Csere",VLOOKUP(LEFT(VLOOKUP($A247,csapatok!$A:$CN,AO$271,FALSE),LEN(VLOOKUP($A247,csapatok!$A:$CN,AO$271,FALSE))-6),'csapat-ranglista'!$A:$CC,AO$272,FALSE)/8,VLOOKUP(VLOOKUP($A247,csapatok!$A:$CN,AO$271,FALSE),'csapat-ranglista'!$A:$CC,AO$272,FALSE)/4),0)</f>
        <v>0</v>
      </c>
      <c r="AP247" s="226">
        <f>IFERROR(IF(RIGHT(VLOOKUP($A247,csapatok!$A:$CN,AP$271,FALSE),5)="Csere",VLOOKUP(LEFT(VLOOKUP($A247,csapatok!$A:$CN,AP$271,FALSE),LEN(VLOOKUP($A247,csapatok!$A:$CN,AP$271,FALSE))-6),'csapat-ranglista'!$A:$CC,AP$272,FALSE)/8,VLOOKUP(VLOOKUP($A247,csapatok!$A:$CN,AP$271,FALSE),'csapat-ranglista'!$A:$CC,AP$272,FALSE)/4),0)</f>
        <v>0</v>
      </c>
      <c r="AQ247" s="226">
        <f>IFERROR(IF(RIGHT(VLOOKUP($A247,csapatok!$A:$CN,AQ$271,FALSE),5)="Csere",VLOOKUP(LEFT(VLOOKUP($A247,csapatok!$A:$CN,AQ$271,FALSE),LEN(VLOOKUP($A247,csapatok!$A:$CN,AQ$271,FALSE))-6),'csapat-ranglista'!$A:$CC,AQ$272,FALSE)/8,VLOOKUP(VLOOKUP($A247,csapatok!$A:$CN,AQ$271,FALSE),'csapat-ranglista'!$A:$CC,AQ$272,FALSE)/4),0)</f>
        <v>0</v>
      </c>
      <c r="AR247" s="226">
        <f>IFERROR(IF(RIGHT(VLOOKUP($A247,csapatok!$A:$CN,AR$271,FALSE),5)="Csere",VLOOKUP(LEFT(VLOOKUP($A247,csapatok!$A:$CN,AR$271,FALSE),LEN(VLOOKUP($A247,csapatok!$A:$CN,AR$271,FALSE))-6),'csapat-ranglista'!$A:$CC,AR$272,FALSE)/8,VLOOKUP(VLOOKUP($A247,csapatok!$A:$CN,AR$271,FALSE),'csapat-ranglista'!$A:$CC,AR$272,FALSE)/4),0)</f>
        <v>0</v>
      </c>
      <c r="AS247" s="226">
        <f>IFERROR(IF(RIGHT(VLOOKUP($A247,csapatok!$A:$CN,AS$271,FALSE),5)="Csere",VLOOKUP(LEFT(VLOOKUP($A247,csapatok!$A:$CN,AS$271,FALSE),LEN(VLOOKUP($A247,csapatok!$A:$CN,AS$271,FALSE))-6),'csapat-ranglista'!$A:$CC,AS$272,FALSE)/8,VLOOKUP(VLOOKUP($A247,csapatok!$A:$CN,AS$271,FALSE),'csapat-ranglista'!$A:$CC,AS$272,FALSE)/4),0)</f>
        <v>0</v>
      </c>
      <c r="AT247" s="226">
        <f>IFERROR(IF(RIGHT(VLOOKUP($A247,csapatok!$A:$CN,AT$271,FALSE),5)="Csere",VLOOKUP(LEFT(VLOOKUP($A247,csapatok!$A:$CN,AT$271,FALSE),LEN(VLOOKUP($A247,csapatok!$A:$CN,AT$271,FALSE))-6),'csapat-ranglista'!$A:$CC,AT$272,FALSE)/8,VLOOKUP(VLOOKUP($A247,csapatok!$A:$CN,AT$271,FALSE),'csapat-ranglista'!$A:$CC,AT$272,FALSE)/4),0)</f>
        <v>0</v>
      </c>
      <c r="AU247" s="226">
        <f>IFERROR(IF(RIGHT(VLOOKUP($A247,csapatok!$A:$CN,AU$271,FALSE),5)="Csere",VLOOKUP(LEFT(VLOOKUP($A247,csapatok!$A:$CN,AU$271,FALSE),LEN(VLOOKUP($A247,csapatok!$A:$CN,AU$271,FALSE))-6),'csapat-ranglista'!$A:$CC,AU$272,FALSE)/8,VLOOKUP(VLOOKUP($A247,csapatok!$A:$CN,AU$271,FALSE),'csapat-ranglista'!$A:$CC,AU$272,FALSE)/4),0)</f>
        <v>0</v>
      </c>
      <c r="AV247" s="226">
        <f>IFERROR(IF(RIGHT(VLOOKUP($A247,csapatok!$A:$CN,AV$271,FALSE),5)="Csere",VLOOKUP(LEFT(VLOOKUP($A247,csapatok!$A:$CN,AV$271,FALSE),LEN(VLOOKUP($A247,csapatok!$A:$CN,AV$271,FALSE))-6),'csapat-ranglista'!$A:$CC,AV$272,FALSE)/8,VLOOKUP(VLOOKUP($A247,csapatok!$A:$CN,AV$271,FALSE),'csapat-ranglista'!$A:$CC,AV$272,FALSE)/4),0)</f>
        <v>0</v>
      </c>
      <c r="AW247" s="226">
        <f>IFERROR(IF(RIGHT(VLOOKUP($A247,csapatok!$A:$CN,AW$271,FALSE),5)="Csere",VLOOKUP(LEFT(VLOOKUP($A247,csapatok!$A:$CN,AW$271,FALSE),LEN(VLOOKUP($A247,csapatok!$A:$CN,AW$271,FALSE))-6),'csapat-ranglista'!$A:$CC,AW$272,FALSE)/8,VLOOKUP(VLOOKUP($A247,csapatok!$A:$CN,AW$271,FALSE),'csapat-ranglista'!$A:$CC,AW$272,FALSE)/4),0)</f>
        <v>0</v>
      </c>
      <c r="AX247" s="226">
        <f>IFERROR(IF(RIGHT(VLOOKUP($A247,csapatok!$A:$CN,AX$271,FALSE),5)="Csere",VLOOKUP(LEFT(VLOOKUP($A247,csapatok!$A:$CN,AX$271,FALSE),LEN(VLOOKUP($A247,csapatok!$A:$CN,AX$271,FALSE))-6),'csapat-ranglista'!$A:$CC,AX$272,FALSE)/8,VLOOKUP(VLOOKUP($A247,csapatok!$A:$CN,AX$271,FALSE),'csapat-ranglista'!$A:$CC,AX$272,FALSE)/4),0)</f>
        <v>0</v>
      </c>
      <c r="AY247" s="226">
        <f>IFERROR(IF(RIGHT(VLOOKUP($A247,csapatok!$A:$GR,AY$271,FALSE),5)="Csere",VLOOKUP(LEFT(VLOOKUP($A247,csapatok!$A:$GR,AY$271,FALSE),LEN(VLOOKUP($A247,csapatok!$A:$GR,AY$271,FALSE))-6),'csapat-ranglista'!$A:$CC,AY$272,FALSE)/8,VLOOKUP(VLOOKUP($A247,csapatok!$A:$GR,AY$271,FALSE),'csapat-ranglista'!$A:$CC,AY$272,FALSE)/4),0)</f>
        <v>0</v>
      </c>
      <c r="AZ247" s="226">
        <f>IFERROR(IF(RIGHT(VLOOKUP($A247,csapatok!$A:$GR,AZ$271,FALSE),5)="Csere",VLOOKUP(LEFT(VLOOKUP($A247,csapatok!$A:$GR,AZ$271,FALSE),LEN(VLOOKUP($A247,csapatok!$A:$GR,AZ$271,FALSE))-6),'csapat-ranglista'!$A:$CC,AZ$272,FALSE)/8,VLOOKUP(VLOOKUP($A247,csapatok!$A:$GR,AZ$271,FALSE),'csapat-ranglista'!$A:$CC,AZ$272,FALSE)/4),0)</f>
        <v>0</v>
      </c>
      <c r="BA247" s="226">
        <f>IFERROR(IF(RIGHT(VLOOKUP($A247,csapatok!$A:$GR,BA$271,FALSE),5)="Csere",VLOOKUP(LEFT(VLOOKUP($A247,csapatok!$A:$GR,BA$271,FALSE),LEN(VLOOKUP($A247,csapatok!$A:$GR,BA$271,FALSE))-6),'csapat-ranglista'!$A:$CC,BA$272,FALSE)/8,VLOOKUP(VLOOKUP($A247,csapatok!$A:$GR,BA$271,FALSE),'csapat-ranglista'!$A:$CC,BA$272,FALSE)/4),0)</f>
        <v>0</v>
      </c>
      <c r="BB247" s="226">
        <f>IFERROR(IF(RIGHT(VLOOKUP($A247,csapatok!$A:$GR,BB$271,FALSE),5)="Csere",VLOOKUP(LEFT(VLOOKUP($A247,csapatok!$A:$GR,BB$271,FALSE),LEN(VLOOKUP($A247,csapatok!$A:$GR,BB$271,FALSE))-6),'csapat-ranglista'!$A:$CC,BB$272,FALSE)/8,VLOOKUP(VLOOKUP($A247,csapatok!$A:$GR,BB$271,FALSE),'csapat-ranglista'!$A:$CC,BB$272,FALSE)/4),0)</f>
        <v>0</v>
      </c>
      <c r="BC247" s="227">
        <f>versenyek!$ES$11*IFERROR(VLOOKUP(VLOOKUP($A247,versenyek!ER:ET,3,FALSE),szabalyok!$A$16:$B$23,2,FALSE)/4,0)</f>
        <v>0</v>
      </c>
      <c r="BD247" s="227">
        <f>versenyek!$EV$11*IFERROR(VLOOKUP(VLOOKUP($A247,versenyek!EU:EW,3,FALSE),szabalyok!$A$16:$B$23,2,FALSE)/4,0)</f>
        <v>0</v>
      </c>
      <c r="BE247" s="226">
        <f>IFERROR(IF(RIGHT(VLOOKUP($A247,csapatok!$A:$GR,BE$271,FALSE),5)="Csere",VLOOKUP(LEFT(VLOOKUP($A247,csapatok!$A:$GR,BE$271,FALSE),LEN(VLOOKUP($A247,csapatok!$A:$GR,BE$271,FALSE))-6),'csapat-ranglista'!$A:$CC,BE$272,FALSE)/8,VLOOKUP(VLOOKUP($A247,csapatok!$A:$GR,BE$271,FALSE),'csapat-ranglista'!$A:$CC,BE$272,FALSE)/4),0)</f>
        <v>0</v>
      </c>
      <c r="BF247" s="226">
        <f>IFERROR(IF(RIGHT(VLOOKUP($A247,csapatok!$A:$GR,BF$271,FALSE),5)="Csere",VLOOKUP(LEFT(VLOOKUP($A247,csapatok!$A:$GR,BF$271,FALSE),LEN(VLOOKUP($A247,csapatok!$A:$GR,BF$271,FALSE))-6),'csapat-ranglista'!$A:$CC,BF$272,FALSE)/8,VLOOKUP(VLOOKUP($A247,csapatok!$A:$GR,BF$271,FALSE),'csapat-ranglista'!$A:$CC,BF$272,FALSE)/4),0)</f>
        <v>0</v>
      </c>
      <c r="BG247" s="226">
        <f>IFERROR(IF(RIGHT(VLOOKUP($A247,csapatok!$A:$GR,BG$271,FALSE),5)="Csere",VLOOKUP(LEFT(VLOOKUP($A247,csapatok!$A:$GR,BG$271,FALSE),LEN(VLOOKUP($A247,csapatok!$A:$GR,BG$271,FALSE))-6),'csapat-ranglista'!$A:$CC,BG$272,FALSE)/8,VLOOKUP(VLOOKUP($A247,csapatok!$A:$GR,BG$271,FALSE),'csapat-ranglista'!$A:$CC,BG$272,FALSE)/4),0)</f>
        <v>0</v>
      </c>
      <c r="BH247" s="226">
        <f>IFERROR(IF(RIGHT(VLOOKUP($A247,csapatok!$A:$GR,BH$271,FALSE),5)="Csere",VLOOKUP(LEFT(VLOOKUP($A247,csapatok!$A:$GR,BH$271,FALSE),LEN(VLOOKUP($A247,csapatok!$A:$GR,BH$271,FALSE))-6),'csapat-ranglista'!$A:$CC,BH$272,FALSE)/8,VLOOKUP(VLOOKUP($A247,csapatok!$A:$GR,BH$271,FALSE),'csapat-ranglista'!$A:$CC,BH$272,FALSE)/4),0)</f>
        <v>0</v>
      </c>
      <c r="BI247" s="226">
        <f>IFERROR(IF(RIGHT(VLOOKUP($A247,csapatok!$A:$GR,BI$271,FALSE),5)="Csere",VLOOKUP(LEFT(VLOOKUP($A247,csapatok!$A:$GR,BI$271,FALSE),LEN(VLOOKUP($A247,csapatok!$A:$GR,BI$271,FALSE))-6),'csapat-ranglista'!$A:$CC,BI$272,FALSE)/8,VLOOKUP(VLOOKUP($A247,csapatok!$A:$GR,BI$271,FALSE),'csapat-ranglista'!$A:$CC,BI$272,FALSE)/4),0)</f>
        <v>0</v>
      </c>
      <c r="BJ247" s="226">
        <f>IFERROR(IF(RIGHT(VLOOKUP($A247,csapatok!$A:$GR,BJ$271,FALSE),5)="Csere",VLOOKUP(LEFT(VLOOKUP($A247,csapatok!$A:$GR,BJ$271,FALSE),LEN(VLOOKUP($A247,csapatok!$A:$GR,BJ$271,FALSE))-6),'csapat-ranglista'!$A:$CC,BJ$272,FALSE)/8,VLOOKUP(VLOOKUP($A247,csapatok!$A:$GR,BJ$271,FALSE),'csapat-ranglista'!$A:$CC,BJ$272,FALSE)/4),0)</f>
        <v>0</v>
      </c>
      <c r="BK247" s="226">
        <f>IFERROR(IF(RIGHT(VLOOKUP($A247,csapatok!$A:$GR,BK$271,FALSE),5)="Csere",VLOOKUP(LEFT(VLOOKUP($A247,csapatok!$A:$GR,BK$271,FALSE),LEN(VLOOKUP($A247,csapatok!$A:$GR,BK$271,FALSE))-6),'csapat-ranglista'!$A:$CC,BK$272,FALSE)/8,VLOOKUP(VLOOKUP($A247,csapatok!$A:$GR,BK$271,FALSE),'csapat-ranglista'!$A:$CC,BK$272,FALSE)/4),0)</f>
        <v>0</v>
      </c>
      <c r="BL247" s="226">
        <f>IFERROR(IF(RIGHT(VLOOKUP($A247,csapatok!$A:$GR,BL$271,FALSE),5)="Csere",VLOOKUP(LEFT(VLOOKUP($A247,csapatok!$A:$GR,BL$271,FALSE),LEN(VLOOKUP($A247,csapatok!$A:$GR,BL$271,FALSE))-6),'csapat-ranglista'!$A:$CC,BL$272,FALSE)/8,VLOOKUP(VLOOKUP($A247,csapatok!$A:$GR,BL$271,FALSE),'csapat-ranglista'!$A:$CC,BL$272,FALSE)/4),0)</f>
        <v>0</v>
      </c>
      <c r="BM247" s="226">
        <f>IFERROR(IF(RIGHT(VLOOKUP($A247,csapatok!$A:$GR,BM$271,FALSE),5)="Csere",VLOOKUP(LEFT(VLOOKUP($A247,csapatok!$A:$GR,BM$271,FALSE),LEN(VLOOKUP($A247,csapatok!$A:$GR,BM$271,FALSE))-6),'csapat-ranglista'!$A:$CC,BM$272,FALSE)/8,VLOOKUP(VLOOKUP($A247,csapatok!$A:$GR,BM$271,FALSE),'csapat-ranglista'!$A:$CC,BM$272,FALSE)/4),0)</f>
        <v>0</v>
      </c>
      <c r="BN247" s="226">
        <f>IFERROR(IF(RIGHT(VLOOKUP($A247,csapatok!$A:$GR,BN$271,FALSE),5)="Csere",VLOOKUP(LEFT(VLOOKUP($A247,csapatok!$A:$GR,BN$271,FALSE),LEN(VLOOKUP($A247,csapatok!$A:$GR,BN$271,FALSE))-6),'csapat-ranglista'!$A:$CC,BN$272,FALSE)/8,VLOOKUP(VLOOKUP($A247,csapatok!$A:$GR,BN$271,FALSE),'csapat-ranglista'!$A:$CC,BN$272,FALSE)/4),0)</f>
        <v>0</v>
      </c>
      <c r="BO247" s="226">
        <f>IFERROR(IF(RIGHT(VLOOKUP($A247,csapatok!$A:$GR,BO$271,FALSE),5)="Csere",VLOOKUP(LEFT(VLOOKUP($A247,csapatok!$A:$GR,BO$271,FALSE),LEN(VLOOKUP($A247,csapatok!$A:$GR,BO$271,FALSE))-6),'csapat-ranglista'!$A:$CC,BO$272,FALSE)/8,VLOOKUP(VLOOKUP($A247,csapatok!$A:$GR,BO$271,FALSE),'csapat-ranglista'!$A:$CC,BO$272,FALSE)/4),0)</f>
        <v>0</v>
      </c>
      <c r="BP247" s="226">
        <f>IFERROR(IF(RIGHT(VLOOKUP($A247,csapatok!$A:$GR,BP$271,FALSE),5)="Csere",VLOOKUP(LEFT(VLOOKUP($A247,csapatok!$A:$GR,BP$271,FALSE),LEN(VLOOKUP($A247,csapatok!$A:$GR,BP$271,FALSE))-6),'csapat-ranglista'!$A:$CC,BP$272,FALSE)/8,VLOOKUP(VLOOKUP($A247,csapatok!$A:$GR,BP$271,FALSE),'csapat-ranglista'!$A:$CC,BP$272,FALSE)/4),0)</f>
        <v>0</v>
      </c>
      <c r="BQ247" s="226">
        <f>IFERROR(IF(RIGHT(VLOOKUP($A247,csapatok!$A:$GR,BQ$271,FALSE),5)="Csere",VLOOKUP(LEFT(VLOOKUP($A247,csapatok!$A:$GR,BQ$271,FALSE),LEN(VLOOKUP($A247,csapatok!$A:$GR,BQ$271,FALSE))-6),'csapat-ranglista'!$A:$CC,BQ$272,FALSE)/8,VLOOKUP(VLOOKUP($A247,csapatok!$A:$GR,BQ$271,FALSE),'csapat-ranglista'!$A:$CC,BQ$272,FALSE)/4),0)</f>
        <v>0</v>
      </c>
      <c r="BR247" s="226">
        <f>IFERROR(IF(RIGHT(VLOOKUP($A247,csapatok!$A:$GR,BR$271,FALSE),5)="Csere",VLOOKUP(LEFT(VLOOKUP($A247,csapatok!$A:$GR,BR$271,FALSE),LEN(VLOOKUP($A247,csapatok!$A:$GR,BR$271,FALSE))-6),'csapat-ranglista'!$A:$CC,BR$272,FALSE)/8,VLOOKUP(VLOOKUP($A247,csapatok!$A:$GR,BR$271,FALSE),'csapat-ranglista'!$A:$CC,BR$272,FALSE)/4),0)</f>
        <v>0</v>
      </c>
      <c r="BS247" s="226">
        <f>IFERROR(IF(RIGHT(VLOOKUP($A247,csapatok!$A:$GR,BS$271,FALSE),5)="Csere",VLOOKUP(LEFT(VLOOKUP($A247,csapatok!$A:$GR,BS$271,FALSE),LEN(VLOOKUP($A247,csapatok!$A:$GR,BS$271,FALSE))-6),'csapat-ranglista'!$A:$CC,BS$272,FALSE)/8,VLOOKUP(VLOOKUP($A247,csapatok!$A:$GR,BS$271,FALSE),'csapat-ranglista'!$A:$CC,BS$272,FALSE)/4),0)</f>
        <v>0</v>
      </c>
      <c r="BT247" s="226">
        <f>IFERROR(IF(RIGHT(VLOOKUP($A247,csapatok!$A:$GR,BT$271,FALSE),5)="Csere",VLOOKUP(LEFT(VLOOKUP($A247,csapatok!$A:$GR,BT$271,FALSE),LEN(VLOOKUP($A247,csapatok!$A:$GR,BT$271,FALSE))-6),'csapat-ranglista'!$A:$CC,BT$272,FALSE)/8,VLOOKUP(VLOOKUP($A247,csapatok!$A:$GR,BT$271,FALSE),'csapat-ranglista'!$A:$CC,BT$272,FALSE)/4),0)</f>
        <v>0</v>
      </c>
      <c r="BU247" s="226">
        <f>IFERROR(IF(RIGHT(VLOOKUP($A247,csapatok!$A:$GR,BU$271,FALSE),5)="Csere",VLOOKUP(LEFT(VLOOKUP($A247,csapatok!$A:$GR,BU$271,FALSE),LEN(VLOOKUP($A247,csapatok!$A:$GR,BU$271,FALSE))-6),'csapat-ranglista'!$A:$CC,BU$272,FALSE)/8,VLOOKUP(VLOOKUP($A247,csapatok!$A:$GR,BU$271,FALSE),'csapat-ranglista'!$A:$CC,BU$272,FALSE)/4),0)</f>
        <v>0</v>
      </c>
      <c r="BV247" s="226">
        <f>IFERROR(IF(RIGHT(VLOOKUP($A247,csapatok!$A:$GR,BV$271,FALSE),5)="Csere",VLOOKUP(LEFT(VLOOKUP($A247,csapatok!$A:$GR,BV$271,FALSE),LEN(VLOOKUP($A247,csapatok!$A:$GR,BV$271,FALSE))-6),'csapat-ranglista'!$A:$CC,BV$272,FALSE)/8,VLOOKUP(VLOOKUP($A247,csapatok!$A:$GR,BV$271,FALSE),'csapat-ranglista'!$A:$CC,BV$272,FALSE)/4),0)</f>
        <v>0</v>
      </c>
      <c r="BW247" s="226">
        <f>IFERROR(IF(RIGHT(VLOOKUP($A247,csapatok!$A:$GR,BW$271,FALSE),5)="Csere",VLOOKUP(LEFT(VLOOKUP($A247,csapatok!$A:$GR,BW$271,FALSE),LEN(VLOOKUP($A247,csapatok!$A:$GR,BW$271,FALSE))-6),'csapat-ranglista'!$A:$CC,BW$272,FALSE)/8,VLOOKUP(VLOOKUP($A247,csapatok!$A:$GR,BW$271,FALSE),'csapat-ranglista'!$A:$CC,BW$272,FALSE)/4),0)</f>
        <v>0</v>
      </c>
      <c r="BX247" s="226">
        <f>IFERROR(IF(RIGHT(VLOOKUP($A247,csapatok!$A:$GR,BX$271,FALSE),5)="Csere",VLOOKUP(LEFT(VLOOKUP($A247,csapatok!$A:$GR,BX$271,FALSE),LEN(VLOOKUP($A247,csapatok!$A:$GR,BX$271,FALSE))-6),'csapat-ranglista'!$A:$CC,BX$272,FALSE)/8,VLOOKUP(VLOOKUP($A247,csapatok!$A:$GR,BX$271,FALSE),'csapat-ranglista'!$A:$CC,BX$272,FALSE)/4),0)</f>
        <v>0</v>
      </c>
      <c r="BY247" s="226">
        <f>IFERROR(IF(RIGHT(VLOOKUP($A247,csapatok!$A:$GR,BY$271,FALSE),5)="Csere",VLOOKUP(LEFT(VLOOKUP($A247,csapatok!$A:$GR,BY$271,FALSE),LEN(VLOOKUP($A247,csapatok!$A:$GR,BY$271,FALSE))-6),'csapat-ranglista'!$A:$CC,BY$272,FALSE)/8,VLOOKUP(VLOOKUP($A247,csapatok!$A:$GR,BY$271,FALSE),'csapat-ranglista'!$A:$CC,BY$272,FALSE)/4),0)</f>
        <v>0</v>
      </c>
      <c r="BZ247" s="226">
        <f>IFERROR(IF(RIGHT(VLOOKUP($A247,csapatok!$A:$GR,BZ$271,FALSE),5)="Csere",VLOOKUP(LEFT(VLOOKUP($A247,csapatok!$A:$GR,BZ$271,FALSE),LEN(VLOOKUP($A247,csapatok!$A:$GR,BZ$271,FALSE))-6),'csapat-ranglista'!$A:$CC,BZ$272,FALSE)/8,VLOOKUP(VLOOKUP($A247,csapatok!$A:$GR,BZ$271,FALSE),'csapat-ranglista'!$A:$CC,BZ$272,FALSE)/4),0)</f>
        <v>0</v>
      </c>
      <c r="CA247" s="226">
        <f>IFERROR(IF(RIGHT(VLOOKUP($A247,csapatok!$A:$GR,CA$271,FALSE),5)="Csere",VLOOKUP(LEFT(VLOOKUP($A247,csapatok!$A:$GR,CA$271,FALSE),LEN(VLOOKUP($A247,csapatok!$A:$GR,CA$271,FALSE))-6),'csapat-ranglista'!$A:$CC,CA$272,FALSE)/8,VLOOKUP(VLOOKUP($A247,csapatok!$A:$GR,CA$271,FALSE),'csapat-ranglista'!$A:$CC,CA$272,FALSE)/4),0)</f>
        <v>0</v>
      </c>
      <c r="CB247" s="226">
        <f>IFERROR(IF(RIGHT(VLOOKUP($A247,csapatok!$A:$GR,CB$271,FALSE),5)="Csere",VLOOKUP(LEFT(VLOOKUP($A247,csapatok!$A:$GR,CB$271,FALSE),LEN(VLOOKUP($A247,csapatok!$A:$GR,CB$271,FALSE))-6),'csapat-ranglista'!$A:$CC,CB$272,FALSE)/8,VLOOKUP(VLOOKUP($A247,csapatok!$A:$GR,CB$271,FALSE),'csapat-ranglista'!$A:$CC,CB$272,FALSE)/4),0)</f>
        <v>0</v>
      </c>
      <c r="CC247" s="226">
        <f>IFERROR(IF(RIGHT(VLOOKUP($A247,csapatok!$A:$GR,CC$271,FALSE),5)="Csere",VLOOKUP(LEFT(VLOOKUP($A247,csapatok!$A:$GR,CC$271,FALSE),LEN(VLOOKUP($A247,csapatok!$A:$GR,CC$271,FALSE))-6),'csapat-ranglista'!$A:$CC,CC$272,FALSE)/8,VLOOKUP(VLOOKUP($A247,csapatok!$A:$GR,CC$271,FALSE),'csapat-ranglista'!$A:$CC,CC$272,FALSE)/4),0)</f>
        <v>0</v>
      </c>
      <c r="CD247" s="226">
        <f>IFERROR(IF(RIGHT(VLOOKUP($A247,csapatok!$A:$GR,CD$271,FALSE),5)="Csere",VLOOKUP(LEFT(VLOOKUP($A247,csapatok!$A:$GR,CD$271,FALSE),LEN(VLOOKUP($A247,csapatok!$A:$GR,CD$271,FALSE))-6),'csapat-ranglista'!$A:$CC,CD$272,FALSE)/8,VLOOKUP(VLOOKUP($A247,csapatok!$A:$GR,CD$271,FALSE),'csapat-ranglista'!$A:$CC,CD$272,FALSE)/4),0)</f>
        <v>0</v>
      </c>
      <c r="CE247" s="226">
        <f>IFERROR(IF(RIGHT(VLOOKUP($A247,csapatok!$A:$GR,CE$271,FALSE),5)="Csere",VLOOKUP(LEFT(VLOOKUP($A247,csapatok!$A:$GR,CE$271,FALSE),LEN(VLOOKUP($A247,csapatok!$A:$GR,CE$271,FALSE))-6),'csapat-ranglista'!$A:$CC,CE$272,FALSE)/8,VLOOKUP(VLOOKUP($A247,csapatok!$A:$GR,CE$271,FALSE),'csapat-ranglista'!$A:$CC,CE$272,FALSE)/4),0)</f>
        <v>0</v>
      </c>
      <c r="CF247" s="226">
        <f>IFERROR(IF(RIGHT(VLOOKUP($A247,csapatok!$A:$GR,CF$271,FALSE),5)="Csere",VLOOKUP(LEFT(VLOOKUP($A247,csapatok!$A:$GR,CF$271,FALSE),LEN(VLOOKUP($A247,csapatok!$A:$GR,CF$271,FALSE))-6),'csapat-ranglista'!$A:$CC,CF$272,FALSE)/8,VLOOKUP(VLOOKUP($A247,csapatok!$A:$GR,CF$271,FALSE),'csapat-ranglista'!$A:$CC,CF$272,FALSE)/4),0)</f>
        <v>0</v>
      </c>
      <c r="CG247" s="226">
        <f>IFERROR(IF(RIGHT(VLOOKUP($A247,csapatok!$A:$GR,CG$271,FALSE),5)="Csere",VLOOKUP(LEFT(VLOOKUP($A247,csapatok!$A:$GR,CG$271,FALSE),LEN(VLOOKUP($A247,csapatok!$A:$GR,CG$271,FALSE))-6),'csapat-ranglista'!$A:$CC,CG$272,FALSE)/8,VLOOKUP(VLOOKUP($A247,csapatok!$A:$GR,CG$271,FALSE),'csapat-ranglista'!$A:$CC,CG$272,FALSE)/4),0)</f>
        <v>0</v>
      </c>
      <c r="CH247" s="226">
        <f>IFERROR(IF(RIGHT(VLOOKUP($A247,csapatok!$A:$GR,CH$271,FALSE),5)="Csere",VLOOKUP(LEFT(VLOOKUP($A247,csapatok!$A:$GR,CH$271,FALSE),LEN(VLOOKUP($A247,csapatok!$A:$GR,CH$271,FALSE))-6),'csapat-ranglista'!$A:$CC,CH$272,FALSE)/8,VLOOKUP(VLOOKUP($A247,csapatok!$A:$GR,CH$271,FALSE),'csapat-ranglista'!$A:$CC,CH$272,FALSE)/4),0)</f>
        <v>0</v>
      </c>
      <c r="CI247" s="226">
        <f>IFERROR(IF(RIGHT(VLOOKUP($A247,csapatok!$A:$GR,CI$271,FALSE),5)="Csere",VLOOKUP(LEFT(VLOOKUP($A247,csapatok!$A:$GR,CI$271,FALSE),LEN(VLOOKUP($A247,csapatok!$A:$GR,CI$271,FALSE))-6),'csapat-ranglista'!$A:$CC,CI$272,FALSE)/8,VLOOKUP(VLOOKUP($A247,csapatok!$A:$GR,CI$271,FALSE),'csapat-ranglista'!$A:$CC,CI$272,FALSE)/4),0)</f>
        <v>0</v>
      </c>
      <c r="CJ247" s="227">
        <f>versenyek!$IQ$11*IFERROR(VLOOKUP(VLOOKUP($A247,versenyek!IP:IR,3,FALSE),szabalyok!$A$16:$B$23,2,FALSE)/4,0)</f>
        <v>0</v>
      </c>
      <c r="CK247" s="227">
        <f>versenyek!$IT$11*IFERROR(VLOOKUP(VLOOKUP($A247,versenyek!IS:IU,3,FALSE),szabalyok!$A$16:$B$23,2,FALSE)/4,0)</f>
        <v>0</v>
      </c>
      <c r="CL247" s="226"/>
      <c r="CM247" s="250">
        <f t="shared" si="9"/>
        <v>0</v>
      </c>
    </row>
    <row r="248" spans="1:91">
      <c r="A248" s="32" t="s">
        <v>57</v>
      </c>
      <c r="B248" s="133">
        <v>26738</v>
      </c>
      <c r="C248" s="133" t="str">
        <f t="shared" si="12"/>
        <v>felnőtt</v>
      </c>
      <c r="D248" s="32" t="s">
        <v>9</v>
      </c>
      <c r="E248" s="47">
        <v>0</v>
      </c>
      <c r="F248" s="32">
        <v>0</v>
      </c>
      <c r="G248" s="32">
        <v>0</v>
      </c>
      <c r="H248" s="32">
        <v>0</v>
      </c>
      <c r="I248" s="32">
        <v>0</v>
      </c>
      <c r="J248" s="32">
        <v>0</v>
      </c>
      <c r="K248" s="32">
        <v>0</v>
      </c>
      <c r="L248" s="32">
        <v>0</v>
      </c>
      <c r="M248" s="32">
        <v>0</v>
      </c>
      <c r="N248" s="32">
        <v>0</v>
      </c>
      <c r="O248" s="32">
        <v>0</v>
      </c>
      <c r="P248" s="32">
        <v>0</v>
      </c>
      <c r="Q248" s="32">
        <v>0</v>
      </c>
      <c r="R248" s="32">
        <v>0</v>
      </c>
      <c r="S248" s="32">
        <v>0</v>
      </c>
      <c r="T248" s="32">
        <v>0</v>
      </c>
      <c r="U248" s="32">
        <v>0</v>
      </c>
      <c r="V248" s="32">
        <v>0</v>
      </c>
      <c r="W248" s="32">
        <v>0</v>
      </c>
      <c r="X248" s="32">
        <f>IFERROR(IF(RIGHT(VLOOKUP($A248,csapatok!$A:$BL,X$271,FALSE),5)="Csere",VLOOKUP(LEFT(VLOOKUP($A248,csapatok!$A:$BL,X$271,FALSE),LEN(VLOOKUP($A248,csapatok!$A:$BL,X$271,FALSE))-6),'csapat-ranglista'!$A:$CC,X$272,FALSE)/8,VLOOKUP(VLOOKUP($A248,csapatok!$A:$BL,X$271,FALSE),'csapat-ranglista'!$A:$CC,X$272,FALSE)/4),0)</f>
        <v>0</v>
      </c>
      <c r="Y248" s="32">
        <f>IFERROR(IF(RIGHT(VLOOKUP($A248,csapatok!$A:$BL,Y$271,FALSE),5)="Csere",VLOOKUP(LEFT(VLOOKUP($A248,csapatok!$A:$BL,Y$271,FALSE),LEN(VLOOKUP($A248,csapatok!$A:$BL,Y$271,FALSE))-6),'csapat-ranglista'!$A:$CC,Y$272,FALSE)/8,VLOOKUP(VLOOKUP($A248,csapatok!$A:$BL,Y$271,FALSE),'csapat-ranglista'!$A:$CC,Y$272,FALSE)/4),0)</f>
        <v>0</v>
      </c>
      <c r="Z248" s="32">
        <f>IFERROR(IF(RIGHT(VLOOKUP($A248,csapatok!$A:$BL,Z$271,FALSE),5)="Csere",VLOOKUP(LEFT(VLOOKUP($A248,csapatok!$A:$BL,Z$271,FALSE),LEN(VLOOKUP($A248,csapatok!$A:$BL,Z$271,FALSE))-6),'csapat-ranglista'!$A:$CC,Z$272,FALSE)/8,VLOOKUP(VLOOKUP($A248,csapatok!$A:$BL,Z$271,FALSE),'csapat-ranglista'!$A:$CC,Z$272,FALSE)/4),0)</f>
        <v>0</v>
      </c>
      <c r="AA248" s="32">
        <f>IFERROR(IF(RIGHT(VLOOKUP($A248,csapatok!$A:$BL,AA$271,FALSE),5)="Csere",VLOOKUP(LEFT(VLOOKUP($A248,csapatok!$A:$BL,AA$271,FALSE),LEN(VLOOKUP($A248,csapatok!$A:$BL,AA$271,FALSE))-6),'csapat-ranglista'!$A:$CC,AA$272,FALSE)/8,VLOOKUP(VLOOKUP($A248,csapatok!$A:$BL,AA$271,FALSE),'csapat-ranglista'!$A:$CC,AA$272,FALSE)/4),0)</f>
        <v>0</v>
      </c>
      <c r="AB248" s="226">
        <f>IFERROR(IF(RIGHT(VLOOKUP($A248,csapatok!$A:$BL,AB$271,FALSE),5)="Csere",VLOOKUP(LEFT(VLOOKUP($A248,csapatok!$A:$BL,AB$271,FALSE),LEN(VLOOKUP($A248,csapatok!$A:$BL,AB$271,FALSE))-6),'csapat-ranglista'!$A:$CC,AB$272,FALSE)/8,VLOOKUP(VLOOKUP($A248,csapatok!$A:$BL,AB$271,FALSE),'csapat-ranglista'!$A:$CC,AB$272,FALSE)/4),0)</f>
        <v>0</v>
      </c>
      <c r="AC248" s="226">
        <f>IFERROR(IF(RIGHT(VLOOKUP($A248,csapatok!$A:$BL,AC$271,FALSE),5)="Csere",VLOOKUP(LEFT(VLOOKUP($A248,csapatok!$A:$BL,AC$271,FALSE),LEN(VLOOKUP($A248,csapatok!$A:$BL,AC$271,FALSE))-6),'csapat-ranglista'!$A:$CC,AC$272,FALSE)/8,VLOOKUP(VLOOKUP($A248,csapatok!$A:$BL,AC$271,FALSE),'csapat-ranglista'!$A:$CC,AC$272,FALSE)/4),0)</f>
        <v>0</v>
      </c>
      <c r="AD248" s="226">
        <f>IFERROR(IF(RIGHT(VLOOKUP($A248,csapatok!$A:$BL,AD$271,FALSE),5)="Csere",VLOOKUP(LEFT(VLOOKUP($A248,csapatok!$A:$BL,AD$271,FALSE),LEN(VLOOKUP($A248,csapatok!$A:$BL,AD$271,FALSE))-6),'csapat-ranglista'!$A:$CC,AD$272,FALSE)/8,VLOOKUP(VLOOKUP($A248,csapatok!$A:$BL,AD$271,FALSE),'csapat-ranglista'!$A:$CC,AD$272,FALSE)/4),0)</f>
        <v>0</v>
      </c>
      <c r="AE248" s="226">
        <f>IFERROR(IF(RIGHT(VLOOKUP($A248,csapatok!$A:$BL,AE$271,FALSE),5)="Csere",VLOOKUP(LEFT(VLOOKUP($A248,csapatok!$A:$BL,AE$271,FALSE),LEN(VLOOKUP($A248,csapatok!$A:$BL,AE$271,FALSE))-6),'csapat-ranglista'!$A:$CC,AE$272,FALSE)/8,VLOOKUP(VLOOKUP($A248,csapatok!$A:$BL,AE$271,FALSE),'csapat-ranglista'!$A:$CC,AE$272,FALSE)/4),0)</f>
        <v>0</v>
      </c>
      <c r="AF248" s="226">
        <f>IFERROR(IF(RIGHT(VLOOKUP($A248,csapatok!$A:$BL,AF$271,FALSE),5)="Csere",VLOOKUP(LEFT(VLOOKUP($A248,csapatok!$A:$BL,AF$271,FALSE),LEN(VLOOKUP($A248,csapatok!$A:$BL,AF$271,FALSE))-6),'csapat-ranglista'!$A:$CC,AF$272,FALSE)/8,VLOOKUP(VLOOKUP($A248,csapatok!$A:$BL,AF$271,FALSE),'csapat-ranglista'!$A:$CC,AF$272,FALSE)/4),0)</f>
        <v>0</v>
      </c>
      <c r="AG248" s="226">
        <f>IFERROR(IF(RIGHT(VLOOKUP($A248,csapatok!$A:$BL,AG$271,FALSE),5)="Csere",VLOOKUP(LEFT(VLOOKUP($A248,csapatok!$A:$BL,AG$271,FALSE),LEN(VLOOKUP($A248,csapatok!$A:$BL,AG$271,FALSE))-6),'csapat-ranglista'!$A:$CC,AG$272,FALSE)/8,VLOOKUP(VLOOKUP($A248,csapatok!$A:$BL,AG$271,FALSE),'csapat-ranglista'!$A:$CC,AG$272,FALSE)/4),0)</f>
        <v>0</v>
      </c>
      <c r="AH248" s="226">
        <f>IFERROR(IF(RIGHT(VLOOKUP($A248,csapatok!$A:$BL,AH$271,FALSE),5)="Csere",VLOOKUP(LEFT(VLOOKUP($A248,csapatok!$A:$BL,AH$271,FALSE),LEN(VLOOKUP($A248,csapatok!$A:$BL,AH$271,FALSE))-6),'csapat-ranglista'!$A:$CC,AH$272,FALSE)/8,VLOOKUP(VLOOKUP($A248,csapatok!$A:$BL,AH$271,FALSE),'csapat-ranglista'!$A:$CC,AH$272,FALSE)/4),0)</f>
        <v>0</v>
      </c>
      <c r="AI248" s="226">
        <f>IFERROR(IF(RIGHT(VLOOKUP($A248,csapatok!$A:$BL,AI$271,FALSE),5)="Csere",VLOOKUP(LEFT(VLOOKUP($A248,csapatok!$A:$BL,AI$271,FALSE),LEN(VLOOKUP($A248,csapatok!$A:$BL,AI$271,FALSE))-6),'csapat-ranglista'!$A:$CC,AI$272,FALSE)/8,VLOOKUP(VLOOKUP($A248,csapatok!$A:$BL,AI$271,FALSE),'csapat-ranglista'!$A:$CC,AI$272,FALSE)/4),0)</f>
        <v>0</v>
      </c>
      <c r="AJ248" s="226">
        <f>IFERROR(IF(RIGHT(VLOOKUP($A248,csapatok!$A:$BL,AJ$271,FALSE),5)="Csere",VLOOKUP(LEFT(VLOOKUP($A248,csapatok!$A:$BL,AJ$271,FALSE),LEN(VLOOKUP($A248,csapatok!$A:$BL,AJ$271,FALSE))-6),'csapat-ranglista'!$A:$CC,AJ$272,FALSE)/8,VLOOKUP(VLOOKUP($A248,csapatok!$A:$BL,AJ$271,FALSE),'csapat-ranglista'!$A:$CC,AJ$272,FALSE)/2),0)</f>
        <v>0</v>
      </c>
      <c r="AK248" s="226">
        <f>IFERROR(IF(RIGHT(VLOOKUP($A248,csapatok!$A:$CN,AK$271,FALSE),5)="Csere",VLOOKUP(LEFT(VLOOKUP($A248,csapatok!$A:$CN,AK$271,FALSE),LEN(VLOOKUP($A248,csapatok!$A:$CN,AK$271,FALSE))-6),'csapat-ranglista'!$A:$CC,AK$272,FALSE)/8,VLOOKUP(VLOOKUP($A248,csapatok!$A:$CN,AK$271,FALSE),'csapat-ranglista'!$A:$CC,AK$272,FALSE)/4),0)</f>
        <v>0</v>
      </c>
      <c r="AL248" s="226">
        <f>IFERROR(IF(RIGHT(VLOOKUP($A248,csapatok!$A:$CN,AL$271,FALSE),5)="Csere",VLOOKUP(LEFT(VLOOKUP($A248,csapatok!$A:$CN,AL$271,FALSE),LEN(VLOOKUP($A248,csapatok!$A:$CN,AL$271,FALSE))-6),'csapat-ranglista'!$A:$CC,AL$272,FALSE)/8,VLOOKUP(VLOOKUP($A248,csapatok!$A:$CN,AL$271,FALSE),'csapat-ranglista'!$A:$CC,AL$272,FALSE)/4),0)</f>
        <v>0</v>
      </c>
      <c r="AM248" s="226">
        <f>IFERROR(IF(RIGHT(VLOOKUP($A248,csapatok!$A:$CN,AM$271,FALSE),5)="Csere",VLOOKUP(LEFT(VLOOKUP($A248,csapatok!$A:$CN,AM$271,FALSE),LEN(VLOOKUP($A248,csapatok!$A:$CN,AM$271,FALSE))-6),'csapat-ranglista'!$A:$CC,AM$272,FALSE)/8,VLOOKUP(VLOOKUP($A248,csapatok!$A:$CN,AM$271,FALSE),'csapat-ranglista'!$A:$CC,AM$272,FALSE)/4),0)</f>
        <v>0</v>
      </c>
      <c r="AN248" s="226">
        <f>IFERROR(IF(RIGHT(VLOOKUP($A248,csapatok!$A:$CN,AN$271,FALSE),5)="Csere",VLOOKUP(LEFT(VLOOKUP($A248,csapatok!$A:$CN,AN$271,FALSE),LEN(VLOOKUP($A248,csapatok!$A:$CN,AN$271,FALSE))-6),'csapat-ranglista'!$A:$CC,AN$272,FALSE)/8,VLOOKUP(VLOOKUP($A248,csapatok!$A:$CN,AN$271,FALSE),'csapat-ranglista'!$A:$CC,AN$272,FALSE)/4),0)</f>
        <v>0</v>
      </c>
      <c r="AO248" s="226">
        <f>IFERROR(IF(RIGHT(VLOOKUP($A248,csapatok!$A:$CN,AO$271,FALSE),5)="Csere",VLOOKUP(LEFT(VLOOKUP($A248,csapatok!$A:$CN,AO$271,FALSE),LEN(VLOOKUP($A248,csapatok!$A:$CN,AO$271,FALSE))-6),'csapat-ranglista'!$A:$CC,AO$272,FALSE)/8,VLOOKUP(VLOOKUP($A248,csapatok!$A:$CN,AO$271,FALSE),'csapat-ranglista'!$A:$CC,AO$272,FALSE)/4),0)</f>
        <v>0</v>
      </c>
      <c r="AP248" s="226">
        <f>IFERROR(IF(RIGHT(VLOOKUP($A248,csapatok!$A:$CN,AP$271,FALSE),5)="Csere",VLOOKUP(LEFT(VLOOKUP($A248,csapatok!$A:$CN,AP$271,FALSE),LEN(VLOOKUP($A248,csapatok!$A:$CN,AP$271,FALSE))-6),'csapat-ranglista'!$A:$CC,AP$272,FALSE)/8,VLOOKUP(VLOOKUP($A248,csapatok!$A:$CN,AP$271,FALSE),'csapat-ranglista'!$A:$CC,AP$272,FALSE)/4),0)</f>
        <v>0</v>
      </c>
      <c r="AQ248" s="226">
        <f>IFERROR(IF(RIGHT(VLOOKUP($A248,csapatok!$A:$CN,AQ$271,FALSE),5)="Csere",VLOOKUP(LEFT(VLOOKUP($A248,csapatok!$A:$CN,AQ$271,FALSE),LEN(VLOOKUP($A248,csapatok!$A:$CN,AQ$271,FALSE))-6),'csapat-ranglista'!$A:$CC,AQ$272,FALSE)/8,VLOOKUP(VLOOKUP($A248,csapatok!$A:$CN,AQ$271,FALSE),'csapat-ranglista'!$A:$CC,AQ$272,FALSE)/4),0)</f>
        <v>0</v>
      </c>
      <c r="AR248" s="226">
        <f>IFERROR(IF(RIGHT(VLOOKUP($A248,csapatok!$A:$CN,AR$271,FALSE),5)="Csere",VLOOKUP(LEFT(VLOOKUP($A248,csapatok!$A:$CN,AR$271,FALSE),LEN(VLOOKUP($A248,csapatok!$A:$CN,AR$271,FALSE))-6),'csapat-ranglista'!$A:$CC,AR$272,FALSE)/8,VLOOKUP(VLOOKUP($A248,csapatok!$A:$CN,AR$271,FALSE),'csapat-ranglista'!$A:$CC,AR$272,FALSE)/4),0)</f>
        <v>0</v>
      </c>
      <c r="AS248" s="226">
        <f>IFERROR(IF(RIGHT(VLOOKUP($A248,csapatok!$A:$CN,AS$271,FALSE),5)="Csere",VLOOKUP(LEFT(VLOOKUP($A248,csapatok!$A:$CN,AS$271,FALSE),LEN(VLOOKUP($A248,csapatok!$A:$CN,AS$271,FALSE))-6),'csapat-ranglista'!$A:$CC,AS$272,FALSE)/8,VLOOKUP(VLOOKUP($A248,csapatok!$A:$CN,AS$271,FALSE),'csapat-ranglista'!$A:$CC,AS$272,FALSE)/4),0)</f>
        <v>0</v>
      </c>
      <c r="AT248" s="226">
        <f>IFERROR(IF(RIGHT(VLOOKUP($A248,csapatok!$A:$CN,AT$271,FALSE),5)="Csere",VLOOKUP(LEFT(VLOOKUP($A248,csapatok!$A:$CN,AT$271,FALSE),LEN(VLOOKUP($A248,csapatok!$A:$CN,AT$271,FALSE))-6),'csapat-ranglista'!$A:$CC,AT$272,FALSE)/8,VLOOKUP(VLOOKUP($A248,csapatok!$A:$CN,AT$271,FALSE),'csapat-ranglista'!$A:$CC,AT$272,FALSE)/4),0)</f>
        <v>0</v>
      </c>
      <c r="AU248" s="226">
        <f>IFERROR(IF(RIGHT(VLOOKUP($A248,csapatok!$A:$CN,AU$271,FALSE),5)="Csere",VLOOKUP(LEFT(VLOOKUP($A248,csapatok!$A:$CN,AU$271,FALSE),LEN(VLOOKUP($A248,csapatok!$A:$CN,AU$271,FALSE))-6),'csapat-ranglista'!$A:$CC,AU$272,FALSE)/8,VLOOKUP(VLOOKUP($A248,csapatok!$A:$CN,AU$271,FALSE),'csapat-ranglista'!$A:$CC,AU$272,FALSE)/4),0)</f>
        <v>0</v>
      </c>
      <c r="AV248" s="226">
        <f>IFERROR(IF(RIGHT(VLOOKUP($A248,csapatok!$A:$CN,AV$271,FALSE),5)="Csere",VLOOKUP(LEFT(VLOOKUP($A248,csapatok!$A:$CN,AV$271,FALSE),LEN(VLOOKUP($A248,csapatok!$A:$CN,AV$271,FALSE))-6),'csapat-ranglista'!$A:$CC,AV$272,FALSE)/8,VLOOKUP(VLOOKUP($A248,csapatok!$A:$CN,AV$271,FALSE),'csapat-ranglista'!$A:$CC,AV$272,FALSE)/4),0)</f>
        <v>0</v>
      </c>
      <c r="AW248" s="226">
        <f>IFERROR(IF(RIGHT(VLOOKUP($A248,csapatok!$A:$CN,AW$271,FALSE),5)="Csere",VLOOKUP(LEFT(VLOOKUP($A248,csapatok!$A:$CN,AW$271,FALSE),LEN(VLOOKUP($A248,csapatok!$A:$CN,AW$271,FALSE))-6),'csapat-ranglista'!$A:$CC,AW$272,FALSE)/8,VLOOKUP(VLOOKUP($A248,csapatok!$A:$CN,AW$271,FALSE),'csapat-ranglista'!$A:$CC,AW$272,FALSE)/4),0)</f>
        <v>0</v>
      </c>
      <c r="AX248" s="226">
        <f>IFERROR(IF(RIGHT(VLOOKUP($A248,csapatok!$A:$CN,AX$271,FALSE),5)="Csere",VLOOKUP(LEFT(VLOOKUP($A248,csapatok!$A:$CN,AX$271,FALSE),LEN(VLOOKUP($A248,csapatok!$A:$CN,AX$271,FALSE))-6),'csapat-ranglista'!$A:$CC,AX$272,FALSE)/8,VLOOKUP(VLOOKUP($A248,csapatok!$A:$CN,AX$271,FALSE),'csapat-ranglista'!$A:$CC,AX$272,FALSE)/4),0)</f>
        <v>0</v>
      </c>
      <c r="AY248" s="226">
        <f>IFERROR(IF(RIGHT(VLOOKUP($A248,csapatok!$A:$GR,AY$271,FALSE),5)="Csere",VLOOKUP(LEFT(VLOOKUP($A248,csapatok!$A:$GR,AY$271,FALSE),LEN(VLOOKUP($A248,csapatok!$A:$GR,AY$271,FALSE))-6),'csapat-ranglista'!$A:$CC,AY$272,FALSE)/8,VLOOKUP(VLOOKUP($A248,csapatok!$A:$GR,AY$271,FALSE),'csapat-ranglista'!$A:$CC,AY$272,FALSE)/4),0)</f>
        <v>0</v>
      </c>
      <c r="AZ248" s="226">
        <f>IFERROR(IF(RIGHT(VLOOKUP($A248,csapatok!$A:$GR,AZ$271,FALSE),5)="Csere",VLOOKUP(LEFT(VLOOKUP($A248,csapatok!$A:$GR,AZ$271,FALSE),LEN(VLOOKUP($A248,csapatok!$A:$GR,AZ$271,FALSE))-6),'csapat-ranglista'!$A:$CC,AZ$272,FALSE)/8,VLOOKUP(VLOOKUP($A248,csapatok!$A:$GR,AZ$271,FALSE),'csapat-ranglista'!$A:$CC,AZ$272,FALSE)/4),0)</f>
        <v>0</v>
      </c>
      <c r="BA248" s="226">
        <f>IFERROR(IF(RIGHT(VLOOKUP($A248,csapatok!$A:$GR,BA$271,FALSE),5)="Csere",VLOOKUP(LEFT(VLOOKUP($A248,csapatok!$A:$GR,BA$271,FALSE),LEN(VLOOKUP($A248,csapatok!$A:$GR,BA$271,FALSE))-6),'csapat-ranglista'!$A:$CC,BA$272,FALSE)/8,VLOOKUP(VLOOKUP($A248,csapatok!$A:$GR,BA$271,FALSE),'csapat-ranglista'!$A:$CC,BA$272,FALSE)/4),0)</f>
        <v>0</v>
      </c>
      <c r="BB248" s="226">
        <f>IFERROR(IF(RIGHT(VLOOKUP($A248,csapatok!$A:$GR,BB$271,FALSE),5)="Csere",VLOOKUP(LEFT(VLOOKUP($A248,csapatok!$A:$GR,BB$271,FALSE),LEN(VLOOKUP($A248,csapatok!$A:$GR,BB$271,FALSE))-6),'csapat-ranglista'!$A:$CC,BB$272,FALSE)/8,VLOOKUP(VLOOKUP($A248,csapatok!$A:$GR,BB$271,FALSE),'csapat-ranglista'!$A:$CC,BB$272,FALSE)/4),0)</f>
        <v>0</v>
      </c>
      <c r="BC248" s="227">
        <f>versenyek!$ES$11*IFERROR(VLOOKUP(VLOOKUP($A248,versenyek!ER:ET,3,FALSE),szabalyok!$A$16:$B$23,2,FALSE)/4,0)</f>
        <v>0</v>
      </c>
      <c r="BD248" s="227">
        <f>versenyek!$EV$11*IFERROR(VLOOKUP(VLOOKUP($A248,versenyek!EU:EW,3,FALSE),szabalyok!$A$16:$B$23,2,FALSE)/4,0)</f>
        <v>0</v>
      </c>
      <c r="BE248" s="226">
        <f>IFERROR(IF(RIGHT(VLOOKUP($A248,csapatok!$A:$GR,BE$271,FALSE),5)="Csere",VLOOKUP(LEFT(VLOOKUP($A248,csapatok!$A:$GR,BE$271,FALSE),LEN(VLOOKUP($A248,csapatok!$A:$GR,BE$271,FALSE))-6),'csapat-ranglista'!$A:$CC,BE$272,FALSE)/8,VLOOKUP(VLOOKUP($A248,csapatok!$A:$GR,BE$271,FALSE),'csapat-ranglista'!$A:$CC,BE$272,FALSE)/4),0)</f>
        <v>0</v>
      </c>
      <c r="BF248" s="226">
        <f>IFERROR(IF(RIGHT(VLOOKUP($A248,csapatok!$A:$GR,BF$271,FALSE),5)="Csere",VLOOKUP(LEFT(VLOOKUP($A248,csapatok!$A:$GR,BF$271,FALSE),LEN(VLOOKUP($A248,csapatok!$A:$GR,BF$271,FALSE))-6),'csapat-ranglista'!$A:$CC,BF$272,FALSE)/8,VLOOKUP(VLOOKUP($A248,csapatok!$A:$GR,BF$271,FALSE),'csapat-ranglista'!$A:$CC,BF$272,FALSE)/4),0)</f>
        <v>0</v>
      </c>
      <c r="BG248" s="226">
        <f>IFERROR(IF(RIGHT(VLOOKUP($A248,csapatok!$A:$GR,BG$271,FALSE),5)="Csere",VLOOKUP(LEFT(VLOOKUP($A248,csapatok!$A:$GR,BG$271,FALSE),LEN(VLOOKUP($A248,csapatok!$A:$GR,BG$271,FALSE))-6),'csapat-ranglista'!$A:$CC,BG$272,FALSE)/8,VLOOKUP(VLOOKUP($A248,csapatok!$A:$GR,BG$271,FALSE),'csapat-ranglista'!$A:$CC,BG$272,FALSE)/4),0)</f>
        <v>0</v>
      </c>
      <c r="BH248" s="226">
        <f>IFERROR(IF(RIGHT(VLOOKUP($A248,csapatok!$A:$GR,BH$271,FALSE),5)="Csere",VLOOKUP(LEFT(VLOOKUP($A248,csapatok!$A:$GR,BH$271,FALSE),LEN(VLOOKUP($A248,csapatok!$A:$GR,BH$271,FALSE))-6),'csapat-ranglista'!$A:$CC,BH$272,FALSE)/8,VLOOKUP(VLOOKUP($A248,csapatok!$A:$GR,BH$271,FALSE),'csapat-ranglista'!$A:$CC,BH$272,FALSE)/4),0)</f>
        <v>0</v>
      </c>
      <c r="BI248" s="226">
        <f>IFERROR(IF(RIGHT(VLOOKUP($A248,csapatok!$A:$GR,BI$271,FALSE),5)="Csere",VLOOKUP(LEFT(VLOOKUP($A248,csapatok!$A:$GR,BI$271,FALSE),LEN(VLOOKUP($A248,csapatok!$A:$GR,BI$271,FALSE))-6),'csapat-ranglista'!$A:$CC,BI$272,FALSE)/8,VLOOKUP(VLOOKUP($A248,csapatok!$A:$GR,BI$271,FALSE),'csapat-ranglista'!$A:$CC,BI$272,FALSE)/4),0)</f>
        <v>0</v>
      </c>
      <c r="BJ248" s="226">
        <f>IFERROR(IF(RIGHT(VLOOKUP($A248,csapatok!$A:$GR,BJ$271,FALSE),5)="Csere",VLOOKUP(LEFT(VLOOKUP($A248,csapatok!$A:$GR,BJ$271,FALSE),LEN(VLOOKUP($A248,csapatok!$A:$GR,BJ$271,FALSE))-6),'csapat-ranglista'!$A:$CC,BJ$272,FALSE)/8,VLOOKUP(VLOOKUP($A248,csapatok!$A:$GR,BJ$271,FALSE),'csapat-ranglista'!$A:$CC,BJ$272,FALSE)/4),0)</f>
        <v>0</v>
      </c>
      <c r="BK248" s="226">
        <f>IFERROR(IF(RIGHT(VLOOKUP($A248,csapatok!$A:$GR,BK$271,FALSE),5)="Csere",VLOOKUP(LEFT(VLOOKUP($A248,csapatok!$A:$GR,BK$271,FALSE),LEN(VLOOKUP($A248,csapatok!$A:$GR,BK$271,FALSE))-6),'csapat-ranglista'!$A:$CC,BK$272,FALSE)/8,VLOOKUP(VLOOKUP($A248,csapatok!$A:$GR,BK$271,FALSE),'csapat-ranglista'!$A:$CC,BK$272,FALSE)/4),0)</f>
        <v>0</v>
      </c>
      <c r="BL248" s="226">
        <f>IFERROR(IF(RIGHT(VLOOKUP($A248,csapatok!$A:$GR,BL$271,FALSE),5)="Csere",VLOOKUP(LEFT(VLOOKUP($A248,csapatok!$A:$GR,BL$271,FALSE),LEN(VLOOKUP($A248,csapatok!$A:$GR,BL$271,FALSE))-6),'csapat-ranglista'!$A:$CC,BL$272,FALSE)/8,VLOOKUP(VLOOKUP($A248,csapatok!$A:$GR,BL$271,FALSE),'csapat-ranglista'!$A:$CC,BL$272,FALSE)/4),0)</f>
        <v>0</v>
      </c>
      <c r="BM248" s="226">
        <f>IFERROR(IF(RIGHT(VLOOKUP($A248,csapatok!$A:$GR,BM$271,FALSE),5)="Csere",VLOOKUP(LEFT(VLOOKUP($A248,csapatok!$A:$GR,BM$271,FALSE),LEN(VLOOKUP($A248,csapatok!$A:$GR,BM$271,FALSE))-6),'csapat-ranglista'!$A:$CC,BM$272,FALSE)/8,VLOOKUP(VLOOKUP($A248,csapatok!$A:$GR,BM$271,FALSE),'csapat-ranglista'!$A:$CC,BM$272,FALSE)/4),0)</f>
        <v>0</v>
      </c>
      <c r="BN248" s="226">
        <f>IFERROR(IF(RIGHT(VLOOKUP($A248,csapatok!$A:$GR,BN$271,FALSE),5)="Csere",VLOOKUP(LEFT(VLOOKUP($A248,csapatok!$A:$GR,BN$271,FALSE),LEN(VLOOKUP($A248,csapatok!$A:$GR,BN$271,FALSE))-6),'csapat-ranglista'!$A:$CC,BN$272,FALSE)/8,VLOOKUP(VLOOKUP($A248,csapatok!$A:$GR,BN$271,FALSE),'csapat-ranglista'!$A:$CC,BN$272,FALSE)/4),0)</f>
        <v>0</v>
      </c>
      <c r="BO248" s="226">
        <f>IFERROR(IF(RIGHT(VLOOKUP($A248,csapatok!$A:$GR,BO$271,FALSE),5)="Csere",VLOOKUP(LEFT(VLOOKUP($A248,csapatok!$A:$GR,BO$271,FALSE),LEN(VLOOKUP($A248,csapatok!$A:$GR,BO$271,FALSE))-6),'csapat-ranglista'!$A:$CC,BO$272,FALSE)/8,VLOOKUP(VLOOKUP($A248,csapatok!$A:$GR,BO$271,FALSE),'csapat-ranglista'!$A:$CC,BO$272,FALSE)/4),0)</f>
        <v>0</v>
      </c>
      <c r="BP248" s="226">
        <f>IFERROR(IF(RIGHT(VLOOKUP($A248,csapatok!$A:$GR,BP$271,FALSE),5)="Csere",VLOOKUP(LEFT(VLOOKUP($A248,csapatok!$A:$GR,BP$271,FALSE),LEN(VLOOKUP($A248,csapatok!$A:$GR,BP$271,FALSE))-6),'csapat-ranglista'!$A:$CC,BP$272,FALSE)/8,VLOOKUP(VLOOKUP($A248,csapatok!$A:$GR,BP$271,FALSE),'csapat-ranglista'!$A:$CC,BP$272,FALSE)/4),0)</f>
        <v>0</v>
      </c>
      <c r="BQ248" s="226">
        <f>IFERROR(IF(RIGHT(VLOOKUP($A248,csapatok!$A:$GR,BQ$271,FALSE),5)="Csere",VLOOKUP(LEFT(VLOOKUP($A248,csapatok!$A:$GR,BQ$271,FALSE),LEN(VLOOKUP($A248,csapatok!$A:$GR,BQ$271,FALSE))-6),'csapat-ranglista'!$A:$CC,BQ$272,FALSE)/8,VLOOKUP(VLOOKUP($A248,csapatok!$A:$GR,BQ$271,FALSE),'csapat-ranglista'!$A:$CC,BQ$272,FALSE)/4),0)</f>
        <v>0</v>
      </c>
      <c r="BR248" s="226">
        <f>IFERROR(IF(RIGHT(VLOOKUP($A248,csapatok!$A:$GR,BR$271,FALSE),5)="Csere",VLOOKUP(LEFT(VLOOKUP($A248,csapatok!$A:$GR,BR$271,FALSE),LEN(VLOOKUP($A248,csapatok!$A:$GR,BR$271,FALSE))-6),'csapat-ranglista'!$A:$CC,BR$272,FALSE)/8,VLOOKUP(VLOOKUP($A248,csapatok!$A:$GR,BR$271,FALSE),'csapat-ranglista'!$A:$CC,BR$272,FALSE)/4),0)</f>
        <v>0</v>
      </c>
      <c r="BS248" s="226">
        <f>IFERROR(IF(RIGHT(VLOOKUP($A248,csapatok!$A:$GR,BS$271,FALSE),5)="Csere",VLOOKUP(LEFT(VLOOKUP($A248,csapatok!$A:$GR,BS$271,FALSE),LEN(VLOOKUP($A248,csapatok!$A:$GR,BS$271,FALSE))-6),'csapat-ranglista'!$A:$CC,BS$272,FALSE)/8,VLOOKUP(VLOOKUP($A248,csapatok!$A:$GR,BS$271,FALSE),'csapat-ranglista'!$A:$CC,BS$272,FALSE)/4),0)</f>
        <v>0</v>
      </c>
      <c r="BT248" s="226">
        <f>IFERROR(IF(RIGHT(VLOOKUP($A248,csapatok!$A:$GR,BT$271,FALSE),5)="Csere",VLOOKUP(LEFT(VLOOKUP($A248,csapatok!$A:$GR,BT$271,FALSE),LEN(VLOOKUP($A248,csapatok!$A:$GR,BT$271,FALSE))-6),'csapat-ranglista'!$A:$CC,BT$272,FALSE)/8,VLOOKUP(VLOOKUP($A248,csapatok!$A:$GR,BT$271,FALSE),'csapat-ranglista'!$A:$CC,BT$272,FALSE)/4),0)</f>
        <v>0</v>
      </c>
      <c r="BU248" s="226">
        <f>IFERROR(IF(RIGHT(VLOOKUP($A248,csapatok!$A:$GR,BU$271,FALSE),5)="Csere",VLOOKUP(LEFT(VLOOKUP($A248,csapatok!$A:$GR,BU$271,FALSE),LEN(VLOOKUP($A248,csapatok!$A:$GR,BU$271,FALSE))-6),'csapat-ranglista'!$A:$CC,BU$272,FALSE)/8,VLOOKUP(VLOOKUP($A248,csapatok!$A:$GR,BU$271,FALSE),'csapat-ranglista'!$A:$CC,BU$272,FALSE)/4),0)</f>
        <v>0</v>
      </c>
      <c r="BV248" s="226">
        <f>IFERROR(IF(RIGHT(VLOOKUP($A248,csapatok!$A:$GR,BV$271,FALSE),5)="Csere",VLOOKUP(LEFT(VLOOKUP($A248,csapatok!$A:$GR,BV$271,FALSE),LEN(VLOOKUP($A248,csapatok!$A:$GR,BV$271,FALSE))-6),'csapat-ranglista'!$A:$CC,BV$272,FALSE)/8,VLOOKUP(VLOOKUP($A248,csapatok!$A:$GR,BV$271,FALSE),'csapat-ranglista'!$A:$CC,BV$272,FALSE)/4),0)</f>
        <v>0</v>
      </c>
      <c r="BW248" s="226">
        <f>IFERROR(IF(RIGHT(VLOOKUP($A248,csapatok!$A:$GR,BW$271,FALSE),5)="Csere",VLOOKUP(LEFT(VLOOKUP($A248,csapatok!$A:$GR,BW$271,FALSE),LEN(VLOOKUP($A248,csapatok!$A:$GR,BW$271,FALSE))-6),'csapat-ranglista'!$A:$CC,BW$272,FALSE)/8,VLOOKUP(VLOOKUP($A248,csapatok!$A:$GR,BW$271,FALSE),'csapat-ranglista'!$A:$CC,BW$272,FALSE)/4),0)</f>
        <v>0</v>
      </c>
      <c r="BX248" s="226">
        <f>IFERROR(IF(RIGHT(VLOOKUP($A248,csapatok!$A:$GR,BX$271,FALSE),5)="Csere",VLOOKUP(LEFT(VLOOKUP($A248,csapatok!$A:$GR,BX$271,FALSE),LEN(VLOOKUP($A248,csapatok!$A:$GR,BX$271,FALSE))-6),'csapat-ranglista'!$A:$CC,BX$272,FALSE)/8,VLOOKUP(VLOOKUP($A248,csapatok!$A:$GR,BX$271,FALSE),'csapat-ranglista'!$A:$CC,BX$272,FALSE)/4),0)</f>
        <v>0</v>
      </c>
      <c r="BY248" s="226">
        <f>IFERROR(IF(RIGHT(VLOOKUP($A248,csapatok!$A:$GR,BY$271,FALSE),5)="Csere",VLOOKUP(LEFT(VLOOKUP($A248,csapatok!$A:$GR,BY$271,FALSE),LEN(VLOOKUP($A248,csapatok!$A:$GR,BY$271,FALSE))-6),'csapat-ranglista'!$A:$CC,BY$272,FALSE)/8,VLOOKUP(VLOOKUP($A248,csapatok!$A:$GR,BY$271,FALSE),'csapat-ranglista'!$A:$CC,BY$272,FALSE)/4),0)</f>
        <v>0</v>
      </c>
      <c r="BZ248" s="226">
        <f>IFERROR(IF(RIGHT(VLOOKUP($A248,csapatok!$A:$GR,BZ$271,FALSE),5)="Csere",VLOOKUP(LEFT(VLOOKUP($A248,csapatok!$A:$GR,BZ$271,FALSE),LEN(VLOOKUP($A248,csapatok!$A:$GR,BZ$271,FALSE))-6),'csapat-ranglista'!$A:$CC,BZ$272,FALSE)/8,VLOOKUP(VLOOKUP($A248,csapatok!$A:$GR,BZ$271,FALSE),'csapat-ranglista'!$A:$CC,BZ$272,FALSE)/4),0)</f>
        <v>0</v>
      </c>
      <c r="CA248" s="226">
        <f>IFERROR(IF(RIGHT(VLOOKUP($A248,csapatok!$A:$GR,CA$271,FALSE),5)="Csere",VLOOKUP(LEFT(VLOOKUP($A248,csapatok!$A:$GR,CA$271,FALSE),LEN(VLOOKUP($A248,csapatok!$A:$GR,CA$271,FALSE))-6),'csapat-ranglista'!$A:$CC,CA$272,FALSE)/8,VLOOKUP(VLOOKUP($A248,csapatok!$A:$GR,CA$271,FALSE),'csapat-ranglista'!$A:$CC,CA$272,FALSE)/4),0)</f>
        <v>0</v>
      </c>
      <c r="CB248" s="226">
        <f>IFERROR(IF(RIGHT(VLOOKUP($A248,csapatok!$A:$GR,CB$271,FALSE),5)="Csere",VLOOKUP(LEFT(VLOOKUP($A248,csapatok!$A:$GR,CB$271,FALSE),LEN(VLOOKUP($A248,csapatok!$A:$GR,CB$271,FALSE))-6),'csapat-ranglista'!$A:$CC,CB$272,FALSE)/8,VLOOKUP(VLOOKUP($A248,csapatok!$A:$GR,CB$271,FALSE),'csapat-ranglista'!$A:$CC,CB$272,FALSE)/4),0)</f>
        <v>0</v>
      </c>
      <c r="CC248" s="226">
        <f>IFERROR(IF(RIGHT(VLOOKUP($A248,csapatok!$A:$GR,CC$271,FALSE),5)="Csere",VLOOKUP(LEFT(VLOOKUP($A248,csapatok!$A:$GR,CC$271,FALSE),LEN(VLOOKUP($A248,csapatok!$A:$GR,CC$271,FALSE))-6),'csapat-ranglista'!$A:$CC,CC$272,FALSE)/8,VLOOKUP(VLOOKUP($A248,csapatok!$A:$GR,CC$271,FALSE),'csapat-ranglista'!$A:$CC,CC$272,FALSE)/4),0)</f>
        <v>0</v>
      </c>
      <c r="CD248" s="226">
        <f>IFERROR(IF(RIGHT(VLOOKUP($A248,csapatok!$A:$GR,CD$271,FALSE),5)="Csere",VLOOKUP(LEFT(VLOOKUP($A248,csapatok!$A:$GR,CD$271,FALSE),LEN(VLOOKUP($A248,csapatok!$A:$GR,CD$271,FALSE))-6),'csapat-ranglista'!$A:$CC,CD$272,FALSE)/8,VLOOKUP(VLOOKUP($A248,csapatok!$A:$GR,CD$271,FALSE),'csapat-ranglista'!$A:$CC,CD$272,FALSE)/4),0)</f>
        <v>0</v>
      </c>
      <c r="CE248" s="226">
        <f>IFERROR(IF(RIGHT(VLOOKUP($A248,csapatok!$A:$GR,CE$271,FALSE),5)="Csere",VLOOKUP(LEFT(VLOOKUP($A248,csapatok!$A:$GR,CE$271,FALSE),LEN(VLOOKUP($A248,csapatok!$A:$GR,CE$271,FALSE))-6),'csapat-ranglista'!$A:$CC,CE$272,FALSE)/8,VLOOKUP(VLOOKUP($A248,csapatok!$A:$GR,CE$271,FALSE),'csapat-ranglista'!$A:$CC,CE$272,FALSE)/4),0)</f>
        <v>0</v>
      </c>
      <c r="CF248" s="226">
        <f>IFERROR(IF(RIGHT(VLOOKUP($A248,csapatok!$A:$GR,CF$271,FALSE),5)="Csere",VLOOKUP(LEFT(VLOOKUP($A248,csapatok!$A:$GR,CF$271,FALSE),LEN(VLOOKUP($A248,csapatok!$A:$GR,CF$271,FALSE))-6),'csapat-ranglista'!$A:$CC,CF$272,FALSE)/8,VLOOKUP(VLOOKUP($A248,csapatok!$A:$GR,CF$271,FALSE),'csapat-ranglista'!$A:$CC,CF$272,FALSE)/4),0)</f>
        <v>0</v>
      </c>
      <c r="CG248" s="226">
        <f>IFERROR(IF(RIGHT(VLOOKUP($A248,csapatok!$A:$GR,CG$271,FALSE),5)="Csere",VLOOKUP(LEFT(VLOOKUP($A248,csapatok!$A:$GR,CG$271,FALSE),LEN(VLOOKUP($A248,csapatok!$A:$GR,CG$271,FALSE))-6),'csapat-ranglista'!$A:$CC,CG$272,FALSE)/8,VLOOKUP(VLOOKUP($A248,csapatok!$A:$GR,CG$271,FALSE),'csapat-ranglista'!$A:$CC,CG$272,FALSE)/4),0)</f>
        <v>0</v>
      </c>
      <c r="CH248" s="226">
        <f>IFERROR(IF(RIGHT(VLOOKUP($A248,csapatok!$A:$GR,CH$271,FALSE),5)="Csere",VLOOKUP(LEFT(VLOOKUP($A248,csapatok!$A:$GR,CH$271,FALSE),LEN(VLOOKUP($A248,csapatok!$A:$GR,CH$271,FALSE))-6),'csapat-ranglista'!$A:$CC,CH$272,FALSE)/8,VLOOKUP(VLOOKUP($A248,csapatok!$A:$GR,CH$271,FALSE),'csapat-ranglista'!$A:$CC,CH$272,FALSE)/4),0)</f>
        <v>0</v>
      </c>
      <c r="CI248" s="226">
        <f>IFERROR(IF(RIGHT(VLOOKUP($A248,csapatok!$A:$GR,CI$271,FALSE),5)="Csere",VLOOKUP(LEFT(VLOOKUP($A248,csapatok!$A:$GR,CI$271,FALSE),LEN(VLOOKUP($A248,csapatok!$A:$GR,CI$271,FALSE))-6),'csapat-ranglista'!$A:$CC,CI$272,FALSE)/8,VLOOKUP(VLOOKUP($A248,csapatok!$A:$GR,CI$271,FALSE),'csapat-ranglista'!$A:$CC,CI$272,FALSE)/4),0)</f>
        <v>0</v>
      </c>
      <c r="CJ248" s="227">
        <f>versenyek!$IQ$11*IFERROR(VLOOKUP(VLOOKUP($A248,versenyek!IP:IR,3,FALSE),szabalyok!$A$16:$B$23,2,FALSE)/4,0)</f>
        <v>0</v>
      </c>
      <c r="CK248" s="227">
        <f>versenyek!$IT$11*IFERROR(VLOOKUP(VLOOKUP($A248,versenyek!IS:IU,3,FALSE),szabalyok!$A$16:$B$23,2,FALSE)/4,0)</f>
        <v>0</v>
      </c>
      <c r="CL248" s="226"/>
      <c r="CM248" s="250">
        <f t="shared" si="9"/>
        <v>0</v>
      </c>
    </row>
    <row r="249" spans="1:91">
      <c r="A249" s="1" t="s">
        <v>1387</v>
      </c>
      <c r="B249" s="132"/>
      <c r="C249" s="133" t="s">
        <v>1236</v>
      </c>
      <c r="D249" s="32" t="s">
        <v>9</v>
      </c>
      <c r="E249" s="47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226"/>
      <c r="AC249" s="226"/>
      <c r="AD249" s="226"/>
      <c r="AE249" s="226"/>
      <c r="AF249" s="226"/>
      <c r="AG249" s="226"/>
      <c r="AH249" s="226"/>
      <c r="AI249" s="226"/>
      <c r="AJ249" s="226"/>
      <c r="AK249" s="226"/>
      <c r="AL249" s="226"/>
      <c r="AM249" s="226"/>
      <c r="AN249" s="226"/>
      <c r="AO249" s="226"/>
      <c r="AP249" s="226"/>
      <c r="AQ249" s="226"/>
      <c r="AR249" s="226"/>
      <c r="AS249" s="226"/>
      <c r="AT249" s="226"/>
      <c r="AU249" s="226"/>
      <c r="AV249" s="226"/>
      <c r="AW249" s="226"/>
      <c r="AX249" s="226"/>
      <c r="AY249" s="226"/>
      <c r="AZ249" s="226"/>
      <c r="BA249" s="226"/>
      <c r="BB249" s="226"/>
      <c r="BC249" s="227">
        <f>versenyek!$ES$11*IFERROR(VLOOKUP(VLOOKUP($A249,versenyek!ER:ET,3,FALSE),szabalyok!$A$16:$B$23,2,FALSE)/4,0)</f>
        <v>0</v>
      </c>
      <c r="BD249" s="227"/>
      <c r="BE249" s="226"/>
      <c r="BF249" s="226"/>
      <c r="BG249" s="226"/>
      <c r="BH249" s="226"/>
      <c r="BI249" s="226"/>
      <c r="BJ249" s="226"/>
      <c r="BK249" s="226"/>
      <c r="BL249" s="226"/>
      <c r="BM249" s="226"/>
      <c r="BN249" s="226"/>
      <c r="BO249" s="226"/>
      <c r="BP249" s="226"/>
      <c r="BQ249" s="226"/>
      <c r="BR249" s="226"/>
      <c r="BS249" s="226"/>
      <c r="BT249" s="226"/>
      <c r="BU249" s="226"/>
      <c r="BV249" s="226"/>
      <c r="BW249" s="226"/>
      <c r="BX249" s="226"/>
      <c r="BY249" s="226"/>
      <c r="BZ249" s="226"/>
      <c r="CA249" s="226"/>
      <c r="CB249" s="226"/>
      <c r="CC249" s="226"/>
      <c r="CD249" s="226"/>
      <c r="CE249" s="226"/>
      <c r="CF249" s="226"/>
      <c r="CG249" s="226"/>
      <c r="CH249" s="226"/>
      <c r="CI249" s="226"/>
      <c r="CJ249" s="227">
        <f>versenyek!$IQ$11*IFERROR(VLOOKUP(VLOOKUP($A249,versenyek!IP:IR,3,FALSE),szabalyok!$A$16:$B$23,2,FALSE)/4,0)</f>
        <v>0</v>
      </c>
      <c r="CK249" s="227">
        <f>versenyek!$IT$11*IFERROR(VLOOKUP(VLOOKUP($A249,versenyek!IS:IU,3,FALSE),szabalyok!$A$16:$B$23,2,FALSE)/4,0)</f>
        <v>0</v>
      </c>
      <c r="CL249" s="226"/>
      <c r="CM249" s="250">
        <f t="shared" si="9"/>
        <v>0</v>
      </c>
    </row>
    <row r="250" spans="1:91">
      <c r="B250" s="133"/>
      <c r="E250" s="47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226"/>
      <c r="AC250" s="226"/>
      <c r="AD250" s="226"/>
      <c r="AE250" s="226"/>
      <c r="AF250" s="226"/>
      <c r="AG250" s="226"/>
      <c r="AH250" s="226"/>
      <c r="AI250" s="226"/>
      <c r="AJ250" s="226"/>
      <c r="AK250" s="226"/>
      <c r="AL250" s="226"/>
      <c r="AM250" s="226"/>
      <c r="AN250" s="226"/>
      <c r="AO250" s="226"/>
      <c r="AP250" s="226"/>
      <c r="AQ250" s="226"/>
      <c r="AR250" s="226"/>
      <c r="AS250" s="226"/>
      <c r="AT250" s="226"/>
      <c r="AU250" s="226"/>
      <c r="AV250" s="226"/>
      <c r="AW250" s="226"/>
      <c r="AX250" s="226"/>
      <c r="AY250" s="226"/>
      <c r="AZ250" s="226"/>
      <c r="BA250" s="226"/>
      <c r="BB250" s="226"/>
      <c r="BC250" s="226"/>
      <c r="BD250" s="226"/>
      <c r="BE250" s="226"/>
      <c r="BF250" s="226"/>
      <c r="BG250" s="226"/>
      <c r="BH250" s="226"/>
      <c r="BI250" s="226"/>
      <c r="BJ250" s="226"/>
      <c r="BK250" s="226"/>
      <c r="BL250" s="226"/>
      <c r="BM250" s="226"/>
      <c r="BN250" s="226"/>
      <c r="BO250" s="226"/>
      <c r="BP250" s="226"/>
      <c r="BQ250" s="226"/>
      <c r="BR250" s="226"/>
      <c r="BS250" s="226"/>
      <c r="BT250" s="226"/>
      <c r="BU250" s="226"/>
      <c r="BV250" s="226"/>
      <c r="BW250" s="226"/>
      <c r="BX250" s="226"/>
      <c r="BY250" s="226"/>
      <c r="BZ250" s="226"/>
      <c r="CA250" s="226"/>
      <c r="CB250" s="226"/>
      <c r="CC250" s="226"/>
      <c r="CD250" s="226"/>
      <c r="CE250" s="226"/>
      <c r="CF250" s="226"/>
      <c r="CG250" s="226"/>
      <c r="CH250" s="226"/>
      <c r="CI250" s="226"/>
      <c r="CJ250" s="226"/>
      <c r="CK250" s="226"/>
      <c r="CL250" s="226"/>
      <c r="CM250" s="250">
        <f>SUM(BE250:CL250)</f>
        <v>0</v>
      </c>
    </row>
    <row r="251" spans="1:91">
      <c r="B251" s="133"/>
      <c r="E251" s="47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226"/>
      <c r="AC251" s="226"/>
      <c r="AD251" s="226"/>
      <c r="AE251" s="226"/>
      <c r="AF251" s="226"/>
      <c r="AG251" s="226"/>
      <c r="AH251" s="226"/>
      <c r="AI251" s="226"/>
      <c r="AJ251" s="226"/>
      <c r="AK251" s="226"/>
      <c r="AL251" s="226"/>
      <c r="AM251" s="226"/>
      <c r="AN251" s="226"/>
      <c r="AO251" s="226"/>
      <c r="AP251" s="226"/>
      <c r="AQ251" s="226"/>
      <c r="AR251" s="226"/>
      <c r="AS251" s="226"/>
      <c r="AT251" s="226"/>
      <c r="AU251" s="226"/>
      <c r="AV251" s="226"/>
      <c r="AW251" s="226"/>
      <c r="AX251" s="226"/>
      <c r="AY251" s="226"/>
      <c r="AZ251" s="226"/>
      <c r="BA251" s="226"/>
      <c r="BB251" s="226"/>
      <c r="BC251" s="226"/>
      <c r="BD251" s="226"/>
      <c r="BE251" s="226"/>
      <c r="BF251" s="226"/>
      <c r="BG251" s="226"/>
      <c r="BH251" s="226"/>
      <c r="BI251" s="226"/>
      <c r="BJ251" s="226"/>
      <c r="BK251" s="226"/>
      <c r="BL251" s="226"/>
      <c r="BM251" s="226"/>
      <c r="BN251" s="226"/>
      <c r="BO251" s="226"/>
      <c r="BP251" s="226"/>
      <c r="BQ251" s="226"/>
      <c r="BR251" s="226"/>
      <c r="BS251" s="226"/>
      <c r="BT251" s="226"/>
      <c r="BU251" s="226"/>
      <c r="BV251" s="226"/>
      <c r="BW251" s="226"/>
      <c r="BX251" s="226"/>
      <c r="BY251" s="226"/>
      <c r="BZ251" s="226"/>
      <c r="CA251" s="226"/>
      <c r="CB251" s="226"/>
      <c r="CC251" s="226"/>
      <c r="CD251" s="226"/>
      <c r="CE251" s="226"/>
      <c r="CF251" s="226"/>
      <c r="CG251" s="226"/>
      <c r="CH251" s="226"/>
      <c r="CI251" s="226"/>
      <c r="CJ251" s="226"/>
      <c r="CK251" s="226"/>
      <c r="CL251" s="226"/>
      <c r="CM251" s="250">
        <f>SUM(AS251:CL251)</f>
        <v>0</v>
      </c>
    </row>
    <row r="252" spans="1:91"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32"/>
      <c r="BO252" s="32"/>
      <c r="BP252" s="32"/>
      <c r="BQ252" s="32"/>
      <c r="BR252" s="32"/>
      <c r="BS252" s="32"/>
      <c r="BT252" s="32"/>
      <c r="BU252" s="32"/>
      <c r="BV252" s="32"/>
      <c r="BW252" s="32"/>
      <c r="BX252" s="32"/>
      <c r="BY252" s="32"/>
      <c r="BZ252" s="32"/>
      <c r="CA252" s="32"/>
      <c r="CB252" s="32"/>
      <c r="CC252" s="32"/>
      <c r="CD252" s="32"/>
      <c r="CE252" s="32"/>
      <c r="CF252" s="32"/>
      <c r="CG252" s="32"/>
      <c r="CH252" s="32"/>
      <c r="CI252" s="32"/>
      <c r="CJ252" s="32"/>
      <c r="CK252" s="32"/>
      <c r="CL252" s="32"/>
      <c r="CM252" s="250">
        <f>SUM(AS252:CL252)</f>
        <v>0</v>
      </c>
    </row>
    <row r="253" spans="1:91" s="102" customFormat="1">
      <c r="A253" s="102" t="s">
        <v>306</v>
      </c>
      <c r="B253" s="130"/>
      <c r="C253" s="134"/>
      <c r="E253" s="102">
        <f t="shared" ref="E253:AJ253" si="13">SUM(E3:E252)</f>
        <v>2473.1999999999994</v>
      </c>
      <c r="F253" s="102">
        <f t="shared" si="13"/>
        <v>115.87956165549525</v>
      </c>
      <c r="G253" s="102">
        <f t="shared" si="13"/>
        <v>137.8773871647185</v>
      </c>
      <c r="H253" s="102">
        <f t="shared" si="13"/>
        <v>312.52644119446234</v>
      </c>
      <c r="I253" s="102">
        <f t="shared" si="13"/>
        <v>135.9357591810838</v>
      </c>
      <c r="J253" s="102">
        <f t="shared" si="13"/>
        <v>361.0837478003254</v>
      </c>
      <c r="K253" s="102">
        <f t="shared" si="13"/>
        <v>38.676014686085566</v>
      </c>
      <c r="L253" s="102">
        <f t="shared" si="13"/>
        <v>95.262089556725513</v>
      </c>
      <c r="M253" s="102">
        <f t="shared" si="13"/>
        <v>168.16860968939875</v>
      </c>
      <c r="N253" s="102">
        <f t="shared" si="13"/>
        <v>453.11063512980104</v>
      </c>
      <c r="O253" s="102">
        <f t="shared" si="13"/>
        <v>884.00835135019838</v>
      </c>
      <c r="P253" s="102">
        <f t="shared" si="13"/>
        <v>50.090188629827992</v>
      </c>
      <c r="Q253" s="102">
        <f t="shared" si="13"/>
        <v>28.975403300785647</v>
      </c>
      <c r="R253" s="102">
        <f t="shared" si="13"/>
        <v>45.558896193658356</v>
      </c>
      <c r="S253" s="102">
        <f t="shared" si="13"/>
        <v>164.15274923411164</v>
      </c>
      <c r="T253" s="102">
        <f t="shared" si="13"/>
        <v>660.62048627431886</v>
      </c>
      <c r="U253" s="102">
        <f t="shared" si="13"/>
        <v>7.3945916231651942</v>
      </c>
      <c r="V253" s="102">
        <f t="shared" si="13"/>
        <v>4.8754806329971681</v>
      </c>
      <c r="W253" s="102">
        <f t="shared" si="13"/>
        <v>174.44828038950826</v>
      </c>
      <c r="X253" s="102">
        <f t="shared" si="13"/>
        <v>20</v>
      </c>
      <c r="Y253" s="102">
        <f t="shared" si="13"/>
        <v>15</v>
      </c>
      <c r="Z253" s="102">
        <f t="shared" si="13"/>
        <v>175.70430388030923</v>
      </c>
      <c r="AA253" s="102">
        <f t="shared" si="13"/>
        <v>8.3839914904932886</v>
      </c>
      <c r="AB253" s="102">
        <f t="shared" si="13"/>
        <v>139.77395508227065</v>
      </c>
      <c r="AC253" s="102">
        <f t="shared" si="13"/>
        <v>16.399082568807337</v>
      </c>
      <c r="AD253" s="102">
        <f t="shared" si="13"/>
        <v>29.105641497535018</v>
      </c>
      <c r="AE253" s="102">
        <f t="shared" si="13"/>
        <v>32.031910650179505</v>
      </c>
      <c r="AF253" s="102">
        <f t="shared" si="13"/>
        <v>193.68268847227762</v>
      </c>
      <c r="AG253" s="102">
        <f t="shared" si="13"/>
        <v>265.6248886402052</v>
      </c>
      <c r="AH253" s="102">
        <f t="shared" si="13"/>
        <v>40.931525063156499</v>
      </c>
      <c r="AI253" s="102">
        <f t="shared" si="13"/>
        <v>421.28590601935019</v>
      </c>
      <c r="AJ253" s="102">
        <f t="shared" si="13"/>
        <v>194.02138283997306</v>
      </c>
      <c r="AK253" s="102">
        <f t="shared" ref="AK253:BP253" si="14">SUM(AK3:AK252)</f>
        <v>55.32907857997607</v>
      </c>
      <c r="AL253" s="102">
        <f t="shared" si="14"/>
        <v>218.42475740565135</v>
      </c>
      <c r="AM253" s="102">
        <f t="shared" si="14"/>
        <v>28.394827815450068</v>
      </c>
      <c r="AN253" s="102">
        <f t="shared" si="14"/>
        <v>281.91646919431281</v>
      </c>
      <c r="AO253" s="102">
        <f t="shared" si="14"/>
        <v>49.631384939441809</v>
      </c>
      <c r="AP253" s="102">
        <f t="shared" si="14"/>
        <v>155.14633381596087</v>
      </c>
      <c r="AQ253" s="102">
        <f t="shared" si="14"/>
        <v>192.30687855344266</v>
      </c>
      <c r="AR253" s="102">
        <f t="shared" si="14"/>
        <v>280.995260663507</v>
      </c>
      <c r="AS253" s="102">
        <f t="shared" si="14"/>
        <v>288.44057853109882</v>
      </c>
      <c r="AT253" s="102">
        <f t="shared" si="14"/>
        <v>687.35387515968375</v>
      </c>
      <c r="AU253" s="102">
        <f t="shared" si="14"/>
        <v>17.466976932018834</v>
      </c>
      <c r="AV253" s="102">
        <f t="shared" si="14"/>
        <v>84.288297707924329</v>
      </c>
      <c r="AW253" s="102">
        <f t="shared" si="14"/>
        <v>91.656332560805765</v>
      </c>
      <c r="AX253" s="102">
        <f t="shared" si="14"/>
        <v>42.457393535900614</v>
      </c>
      <c r="AY253" s="102">
        <f t="shared" si="14"/>
        <v>18.658381531711225</v>
      </c>
      <c r="AZ253" s="102">
        <f t="shared" si="14"/>
        <v>243.35194787927145</v>
      </c>
      <c r="BA253" s="102">
        <f t="shared" si="14"/>
        <v>333.01456912501379</v>
      </c>
      <c r="BB253" s="102">
        <f t="shared" si="14"/>
        <v>180</v>
      </c>
      <c r="BC253" s="102">
        <f t="shared" si="14"/>
        <v>15.140409518002151</v>
      </c>
      <c r="BD253" s="102">
        <f t="shared" si="14"/>
        <v>17.307688826239069</v>
      </c>
      <c r="BE253" s="102">
        <f t="shared" si="14"/>
        <v>214.97053175855262</v>
      </c>
      <c r="BF253" s="102">
        <f t="shared" si="14"/>
        <v>16.965496398529186</v>
      </c>
      <c r="BG253" s="102">
        <f t="shared" si="14"/>
        <v>13.977736362262631</v>
      </c>
      <c r="BH253" s="102">
        <f t="shared" si="14"/>
        <v>124.93147985525249</v>
      </c>
      <c r="BI253" s="102">
        <f t="shared" si="14"/>
        <v>35.02669621719641</v>
      </c>
      <c r="BJ253" s="102">
        <f t="shared" si="14"/>
        <v>136.48466226766737</v>
      </c>
      <c r="BK253" s="102">
        <f t="shared" si="14"/>
        <v>39.707802347252297</v>
      </c>
      <c r="BL253" s="102">
        <f t="shared" si="14"/>
        <v>341.67452618411056</v>
      </c>
      <c r="BM253" s="102">
        <f t="shared" si="14"/>
        <v>262.56681943441765</v>
      </c>
      <c r="BN253" s="102">
        <f t="shared" si="14"/>
        <v>9</v>
      </c>
      <c r="BO253" s="102">
        <f t="shared" si="14"/>
        <v>351.6939764224345</v>
      </c>
      <c r="BP253" s="102">
        <f t="shared" si="14"/>
        <v>147.52722600000001</v>
      </c>
      <c r="BQ253" s="102">
        <f t="shared" ref="BQ253:CK253" si="15">SUM(BQ3:BQ252)</f>
        <v>133.19262663602757</v>
      </c>
      <c r="BR253" s="102">
        <f t="shared" si="15"/>
        <v>228.48436485127999</v>
      </c>
      <c r="BS253" s="102">
        <f t="shared" si="15"/>
        <v>94.193396162321179</v>
      </c>
      <c r="BT253" s="102">
        <f t="shared" si="15"/>
        <v>178.87080408667416</v>
      </c>
      <c r="BU253" s="102">
        <f t="shared" si="15"/>
        <v>124.95522277891673</v>
      </c>
      <c r="BV253" s="102">
        <f t="shared" si="15"/>
        <v>83.828223874178278</v>
      </c>
      <c r="BW253" s="102">
        <f t="shared" si="15"/>
        <v>57.629937949253538</v>
      </c>
      <c r="BX253" s="102">
        <f t="shared" si="15"/>
        <v>673.20554718819756</v>
      </c>
      <c r="BY253" s="102">
        <f t="shared" si="15"/>
        <v>1077.0275284221011</v>
      </c>
      <c r="BZ253" s="102">
        <f t="shared" si="15"/>
        <v>51.726362351784736</v>
      </c>
      <c r="CA253" s="102">
        <f t="shared" si="15"/>
        <v>81.626930531688998</v>
      </c>
      <c r="CB253" s="102">
        <f t="shared" si="15"/>
        <v>0</v>
      </c>
      <c r="CC253" s="102">
        <f t="shared" si="15"/>
        <v>23.301679271613327</v>
      </c>
      <c r="CD253" s="102">
        <f t="shared" si="15"/>
        <v>116.58121155283872</v>
      </c>
      <c r="CE253" s="102">
        <f t="shared" si="15"/>
        <v>5.0855965752438825</v>
      </c>
      <c r="CF253" s="102">
        <f t="shared" si="15"/>
        <v>50.657215703139414</v>
      </c>
      <c r="CG253" s="102">
        <f t="shared" si="15"/>
        <v>844.15432819315572</v>
      </c>
      <c r="CH253" s="102">
        <f t="shared" si="15"/>
        <v>433.28265703277009</v>
      </c>
      <c r="CI253" s="102">
        <f t="shared" si="15"/>
        <v>16.875</v>
      </c>
      <c r="CJ253" s="102">
        <f t="shared" si="15"/>
        <v>25.925517797577097</v>
      </c>
      <c r="CK253" s="102">
        <f t="shared" si="15"/>
        <v>38.884248776766313</v>
      </c>
      <c r="CM253" s="102">
        <f>SUM(CM3:CM252)</f>
        <v>5819.0448212246465</v>
      </c>
    </row>
    <row r="254" spans="1:91" s="102" customFormat="1">
      <c r="A254" s="103" t="s">
        <v>250</v>
      </c>
      <c r="B254" s="131"/>
      <c r="C254" s="135"/>
      <c r="E254" s="102">
        <f t="shared" ref="E254:AJ254" si="16">SUMIFS(E3:E253,$D3:$D253,"női")</f>
        <v>1128</v>
      </c>
      <c r="F254" s="102">
        <f t="shared" si="16"/>
        <v>19.025002659857432</v>
      </c>
      <c r="G254" s="102">
        <f t="shared" si="16"/>
        <v>60.43327034817208</v>
      </c>
      <c r="H254" s="102">
        <f t="shared" si="16"/>
        <v>48.178518318010418</v>
      </c>
      <c r="I254" s="102">
        <f t="shared" si="16"/>
        <v>67.967879590541912</v>
      </c>
      <c r="J254" s="102">
        <f t="shared" si="16"/>
        <v>171.9446418096787</v>
      </c>
      <c r="K254" s="102">
        <f t="shared" si="16"/>
        <v>6.1956722555379793</v>
      </c>
      <c r="L254" s="102">
        <f t="shared" si="16"/>
        <v>21.83589458353153</v>
      </c>
      <c r="M254" s="102">
        <f t="shared" si="16"/>
        <v>0</v>
      </c>
      <c r="N254" s="102">
        <f t="shared" si="16"/>
        <v>440.18922918503483</v>
      </c>
      <c r="O254" s="102">
        <f t="shared" si="16"/>
        <v>8.4675129439674137</v>
      </c>
      <c r="P254" s="102">
        <f t="shared" si="16"/>
        <v>25.045094314913992</v>
      </c>
      <c r="Q254" s="102">
        <f t="shared" si="16"/>
        <v>27.531446325663442</v>
      </c>
      <c r="R254" s="102">
        <f t="shared" si="16"/>
        <v>0</v>
      </c>
      <c r="S254" s="102">
        <f t="shared" si="16"/>
        <v>60.386000775339205</v>
      </c>
      <c r="T254" s="102">
        <f t="shared" si="16"/>
        <v>330.31024313715943</v>
      </c>
      <c r="U254" s="102">
        <f t="shared" si="16"/>
        <v>0</v>
      </c>
      <c r="V254" s="102">
        <f t="shared" si="16"/>
        <v>4.8754806329971681</v>
      </c>
      <c r="W254" s="102">
        <f t="shared" si="16"/>
        <v>77.159816326128635</v>
      </c>
      <c r="X254" s="102">
        <f t="shared" si="16"/>
        <v>0</v>
      </c>
      <c r="Y254" s="102">
        <f t="shared" si="16"/>
        <v>7.5</v>
      </c>
      <c r="Z254" s="102">
        <f t="shared" si="16"/>
        <v>64.21080925267006</v>
      </c>
      <c r="AA254" s="102">
        <f t="shared" si="16"/>
        <v>4.1919957452466443</v>
      </c>
      <c r="AB254" s="102">
        <f t="shared" si="16"/>
        <v>16.956978952788468</v>
      </c>
      <c r="AC254" s="102">
        <f t="shared" si="16"/>
        <v>8.1995412844036686</v>
      </c>
      <c r="AD254" s="102">
        <f t="shared" si="16"/>
        <v>12.935840665571117</v>
      </c>
      <c r="AE254" s="102">
        <f t="shared" si="16"/>
        <v>16.015955325089752</v>
      </c>
      <c r="AF254" s="102">
        <f t="shared" si="16"/>
        <v>96.841344236138809</v>
      </c>
      <c r="AG254" s="102">
        <f t="shared" si="16"/>
        <v>34.077878038605931</v>
      </c>
      <c r="AH254" s="102">
        <f t="shared" si="16"/>
        <v>0</v>
      </c>
      <c r="AI254" s="102">
        <f t="shared" si="16"/>
        <v>101.03446370981108</v>
      </c>
      <c r="AJ254" s="102">
        <f t="shared" si="16"/>
        <v>97.010691419986514</v>
      </c>
      <c r="AK254" s="102">
        <f t="shared" ref="AK254:BE254" si="17">SUMIFS(AK3:AK253,$D3:$D253,"női")</f>
        <v>0</v>
      </c>
      <c r="AL254" s="102">
        <f t="shared" si="17"/>
        <v>91.168594395402295</v>
      </c>
      <c r="AM254" s="102">
        <f t="shared" si="17"/>
        <v>19.657957718388506</v>
      </c>
      <c r="AN254" s="102">
        <f t="shared" si="17"/>
        <v>0</v>
      </c>
      <c r="AO254" s="102">
        <f t="shared" si="17"/>
        <v>49.631384939441809</v>
      </c>
      <c r="AP254" s="102">
        <f t="shared" si="17"/>
        <v>82.218791592865131</v>
      </c>
      <c r="AQ254" s="102">
        <f t="shared" si="17"/>
        <v>6.801851009928841</v>
      </c>
      <c r="AR254" s="102">
        <f t="shared" si="17"/>
        <v>280.995260663507</v>
      </c>
      <c r="AS254" s="102">
        <f t="shared" si="17"/>
        <v>288.44057853109882</v>
      </c>
      <c r="AT254" s="102">
        <f t="shared" si="17"/>
        <v>0</v>
      </c>
      <c r="AU254" s="102">
        <f t="shared" si="17"/>
        <v>0</v>
      </c>
      <c r="AV254" s="102">
        <f t="shared" si="17"/>
        <v>42.144148853962172</v>
      </c>
      <c r="AW254" s="102">
        <f t="shared" si="17"/>
        <v>91.656332560805765</v>
      </c>
      <c r="AX254" s="102">
        <f t="shared" si="17"/>
        <v>0</v>
      </c>
      <c r="AY254" s="102">
        <f t="shared" si="17"/>
        <v>18.658381531711225</v>
      </c>
      <c r="AZ254" s="102">
        <f t="shared" si="17"/>
        <v>121.67597393963572</v>
      </c>
      <c r="BA254" s="102">
        <f t="shared" si="17"/>
        <v>174.53421175402457</v>
      </c>
      <c r="BB254" s="102">
        <f t="shared" si="17"/>
        <v>180</v>
      </c>
      <c r="BC254" s="102">
        <f t="shared" si="17"/>
        <v>0</v>
      </c>
      <c r="BD254" s="102">
        <f t="shared" si="17"/>
        <v>17.307688826239069</v>
      </c>
      <c r="BE254" s="102">
        <f t="shared" si="17"/>
        <v>82.502204080309369</v>
      </c>
      <c r="BF254" s="102">
        <f t="shared" ref="BF254:CK254" si="18">SUMIFS(BF3:BF252,$D3:$D252,"női")</f>
        <v>12.724122298896891</v>
      </c>
      <c r="BG254" s="102">
        <f t="shared" si="18"/>
        <v>6.9888681811313154</v>
      </c>
      <c r="BH254" s="102">
        <f t="shared" si="18"/>
        <v>29.676414650001849</v>
      </c>
      <c r="BI254" s="102">
        <f t="shared" si="18"/>
        <v>17.856747091119733</v>
      </c>
      <c r="BJ254" s="102">
        <f t="shared" si="18"/>
        <v>68.242331133833687</v>
      </c>
      <c r="BK254" s="102">
        <f t="shared" si="18"/>
        <v>3.6766483654863245</v>
      </c>
      <c r="BL254" s="102">
        <f t="shared" si="18"/>
        <v>162.32377822035815</v>
      </c>
      <c r="BM254" s="102">
        <f t="shared" si="18"/>
        <v>131.28340971720883</v>
      </c>
      <c r="BN254" s="102">
        <f t="shared" si="18"/>
        <v>0</v>
      </c>
      <c r="BO254" s="102">
        <f t="shared" si="18"/>
        <v>138.49895531679942</v>
      </c>
      <c r="BP254" s="102">
        <f t="shared" si="18"/>
        <v>147.52722600000001</v>
      </c>
      <c r="BQ254" s="102">
        <f t="shared" si="18"/>
        <v>0</v>
      </c>
      <c r="BR254" s="102">
        <f t="shared" si="18"/>
        <v>228.48436485127999</v>
      </c>
      <c r="BS254" s="102">
        <f t="shared" si="18"/>
        <v>52.173456580788184</v>
      </c>
      <c r="BT254" s="102">
        <f t="shared" si="18"/>
        <v>178.87080408667416</v>
      </c>
      <c r="BU254" s="102">
        <f t="shared" si="18"/>
        <v>17.631718551626289</v>
      </c>
      <c r="BV254" s="102">
        <f t="shared" si="18"/>
        <v>0</v>
      </c>
      <c r="BW254" s="102">
        <f t="shared" si="18"/>
        <v>28.814968974626769</v>
      </c>
      <c r="BX254" s="102">
        <f t="shared" si="18"/>
        <v>673.20554718819756</v>
      </c>
      <c r="BY254" s="102">
        <f t="shared" si="18"/>
        <v>0</v>
      </c>
      <c r="BZ254" s="102">
        <f t="shared" si="18"/>
        <v>25.863181175892368</v>
      </c>
      <c r="CA254" s="102">
        <f t="shared" si="18"/>
        <v>17.744984898193277</v>
      </c>
      <c r="CB254" s="102">
        <f t="shared" si="18"/>
        <v>0</v>
      </c>
      <c r="CC254" s="102">
        <f t="shared" si="18"/>
        <v>23.301679271613327</v>
      </c>
      <c r="CD254" s="102">
        <f t="shared" si="18"/>
        <v>116.58121155283872</v>
      </c>
      <c r="CE254" s="102">
        <f t="shared" si="18"/>
        <v>0</v>
      </c>
      <c r="CF254" s="102">
        <f t="shared" si="18"/>
        <v>25.328607851569707</v>
      </c>
      <c r="CG254" s="102">
        <f t="shared" si="18"/>
        <v>422.07716409657786</v>
      </c>
      <c r="CH254" s="102">
        <f t="shared" si="18"/>
        <v>219.31591281905642</v>
      </c>
      <c r="CI254" s="102">
        <f t="shared" si="18"/>
        <v>15</v>
      </c>
      <c r="CJ254" s="102">
        <f t="shared" si="18"/>
        <v>0</v>
      </c>
      <c r="CK254" s="102">
        <f t="shared" si="18"/>
        <v>38.884248776766313</v>
      </c>
      <c r="CM254" s="102">
        <f>SUMIFS(CM3:CM252,$D3:$D252,"női")</f>
        <v>2802.0763516505381</v>
      </c>
    </row>
    <row r="255" spans="1:91" s="102" customFormat="1">
      <c r="A255" s="103" t="s">
        <v>251</v>
      </c>
      <c r="B255" s="131"/>
      <c r="C255" s="135"/>
      <c r="E255" s="102">
        <f t="shared" ref="E255:AJ255" si="19">SUMIFS(E3:E253,$D3:$D253,"férfi")</f>
        <v>1345.1999999999994</v>
      </c>
      <c r="F255" s="102">
        <f t="shared" si="19"/>
        <v>96.854558995637831</v>
      </c>
      <c r="G255" s="102">
        <f t="shared" si="19"/>
        <v>77.444116816546455</v>
      </c>
      <c r="H255" s="102">
        <f t="shared" si="19"/>
        <v>264.34792287645189</v>
      </c>
      <c r="I255" s="102">
        <f t="shared" si="19"/>
        <v>67.967879590541912</v>
      </c>
      <c r="J255" s="102">
        <f t="shared" si="19"/>
        <v>189.13910599064658</v>
      </c>
      <c r="K255" s="102">
        <f t="shared" si="19"/>
        <v>32.480342430547587</v>
      </c>
      <c r="L255" s="102">
        <f t="shared" si="19"/>
        <v>73.426194973193944</v>
      </c>
      <c r="M255" s="102">
        <f t="shared" si="19"/>
        <v>168.16860968939875</v>
      </c>
      <c r="N255" s="102">
        <f t="shared" si="19"/>
        <v>12.921405944766192</v>
      </c>
      <c r="O255" s="102">
        <f t="shared" si="19"/>
        <v>875.54083840623093</v>
      </c>
      <c r="P255" s="102">
        <f t="shared" si="19"/>
        <v>25.045094314913992</v>
      </c>
      <c r="Q255" s="102">
        <f t="shared" si="19"/>
        <v>1.4439569751222083</v>
      </c>
      <c r="R255" s="102">
        <f t="shared" si="19"/>
        <v>45.558896193658356</v>
      </c>
      <c r="S255" s="102">
        <f t="shared" si="19"/>
        <v>103.76674845877253</v>
      </c>
      <c r="T255" s="102">
        <f t="shared" si="19"/>
        <v>330.31024313715943</v>
      </c>
      <c r="U255" s="102">
        <f t="shared" si="19"/>
        <v>7.3945916231651942</v>
      </c>
      <c r="V255" s="102">
        <f t="shared" si="19"/>
        <v>0</v>
      </c>
      <c r="W255" s="102">
        <f t="shared" si="19"/>
        <v>97.288464063379593</v>
      </c>
      <c r="X255" s="102">
        <f t="shared" si="19"/>
        <v>20</v>
      </c>
      <c r="Y255" s="102">
        <f t="shared" si="19"/>
        <v>7.5</v>
      </c>
      <c r="Z255" s="102">
        <f t="shared" si="19"/>
        <v>111.49349462763921</v>
      </c>
      <c r="AA255" s="102">
        <f t="shared" si="19"/>
        <v>4.1919957452466443</v>
      </c>
      <c r="AB255" s="102">
        <f t="shared" si="19"/>
        <v>122.81697612948223</v>
      </c>
      <c r="AC255" s="102">
        <f t="shared" si="19"/>
        <v>8.1995412844036686</v>
      </c>
      <c r="AD255" s="102">
        <f t="shared" si="19"/>
        <v>16.169800831963897</v>
      </c>
      <c r="AE255" s="102">
        <f t="shared" si="19"/>
        <v>16.015955325089752</v>
      </c>
      <c r="AF255" s="102">
        <f t="shared" si="19"/>
        <v>96.841344236138809</v>
      </c>
      <c r="AG255" s="102">
        <f t="shared" si="19"/>
        <v>231.54701060159925</v>
      </c>
      <c r="AH255" s="102">
        <f t="shared" si="19"/>
        <v>40.931525063156499</v>
      </c>
      <c r="AI255" s="102">
        <f t="shared" si="19"/>
        <v>320.25144230953896</v>
      </c>
      <c r="AJ255" s="102">
        <f t="shared" si="19"/>
        <v>97.010691419986529</v>
      </c>
      <c r="AK255" s="102">
        <f t="shared" ref="AK255:BF255" si="20">SUMIFS(AK3:AK253,$D3:$D253,"férfi")</f>
        <v>55.32907857997607</v>
      </c>
      <c r="AL255" s="102">
        <f t="shared" si="20"/>
        <v>127.25616301024905</v>
      </c>
      <c r="AM255" s="102">
        <f t="shared" si="20"/>
        <v>8.7368700970615603</v>
      </c>
      <c r="AN255" s="102">
        <f t="shared" si="20"/>
        <v>281.91646919431281</v>
      </c>
      <c r="AO255" s="102">
        <f t="shared" si="20"/>
        <v>0</v>
      </c>
      <c r="AP255" s="102">
        <f t="shared" si="20"/>
        <v>72.927542223095713</v>
      </c>
      <c r="AQ255" s="102">
        <f t="shared" si="20"/>
        <v>185.50502754351379</v>
      </c>
      <c r="AR255" s="102">
        <f t="shared" si="20"/>
        <v>0</v>
      </c>
      <c r="AS255" s="102">
        <f t="shared" si="20"/>
        <v>0</v>
      </c>
      <c r="AT255" s="102">
        <f t="shared" si="20"/>
        <v>687.35387515968375</v>
      </c>
      <c r="AU255" s="102">
        <f t="shared" si="20"/>
        <v>17.466976932018834</v>
      </c>
      <c r="AV255" s="102">
        <f t="shared" si="20"/>
        <v>42.144148853962164</v>
      </c>
      <c r="AW255" s="102">
        <f t="shared" si="20"/>
        <v>0</v>
      </c>
      <c r="AX255" s="102">
        <f t="shared" si="20"/>
        <v>42.457393535900614</v>
      </c>
      <c r="AY255" s="102">
        <f t="shared" si="20"/>
        <v>0</v>
      </c>
      <c r="AZ255" s="102">
        <f t="shared" si="20"/>
        <v>121.67597393963572</v>
      </c>
      <c r="BA255" s="102">
        <f t="shared" si="20"/>
        <v>158.48035737098931</v>
      </c>
      <c r="BB255" s="102">
        <f t="shared" si="20"/>
        <v>0</v>
      </c>
      <c r="BC255" s="102">
        <f t="shared" si="20"/>
        <v>15.140409518002151</v>
      </c>
      <c r="BD255" s="102">
        <f t="shared" si="20"/>
        <v>0</v>
      </c>
      <c r="BE255" s="102">
        <f t="shared" si="20"/>
        <v>132.46832767824321</v>
      </c>
      <c r="BF255" s="102">
        <f t="shared" si="20"/>
        <v>4.2413740996322966</v>
      </c>
      <c r="BG255" s="102">
        <f t="shared" ref="BG255:CK255" si="21">SUMIFS(BG3:BG252,$D3:$D252,"férfi")</f>
        <v>6.9888681811313154</v>
      </c>
      <c r="BH255" s="102">
        <f t="shared" si="21"/>
        <v>95.255065205250645</v>
      </c>
      <c r="BI255" s="102">
        <f t="shared" si="21"/>
        <v>17.169949126076666</v>
      </c>
      <c r="BJ255" s="102">
        <f t="shared" si="21"/>
        <v>68.242331133833687</v>
      </c>
      <c r="BK255" s="102">
        <f t="shared" si="21"/>
        <v>36.031153981765975</v>
      </c>
      <c r="BL255" s="102">
        <f t="shared" si="21"/>
        <v>179.35074796375233</v>
      </c>
      <c r="BM255" s="102">
        <f t="shared" si="21"/>
        <v>131.2834097172088</v>
      </c>
      <c r="BN255" s="102">
        <f t="shared" si="21"/>
        <v>9</v>
      </c>
      <c r="BO255" s="102">
        <f t="shared" si="21"/>
        <v>213.19502110563505</v>
      </c>
      <c r="BP255" s="102">
        <f t="shared" si="21"/>
        <v>0</v>
      </c>
      <c r="BQ255" s="102">
        <f t="shared" si="21"/>
        <v>133.19262663602757</v>
      </c>
      <c r="BR255" s="102">
        <f t="shared" si="21"/>
        <v>0</v>
      </c>
      <c r="BS255" s="102">
        <f t="shared" si="21"/>
        <v>42.019939581532995</v>
      </c>
      <c r="BT255" s="102">
        <f t="shared" si="21"/>
        <v>0</v>
      </c>
      <c r="BU255" s="102">
        <f t="shared" si="21"/>
        <v>107.32350422729044</v>
      </c>
      <c r="BV255" s="102">
        <f t="shared" si="21"/>
        <v>83.828223874178278</v>
      </c>
      <c r="BW255" s="102">
        <f t="shared" si="21"/>
        <v>28.814968974626769</v>
      </c>
      <c r="BX255" s="102">
        <f t="shared" si="21"/>
        <v>0</v>
      </c>
      <c r="BY255" s="102">
        <f t="shared" si="21"/>
        <v>1077.0275284221011</v>
      </c>
      <c r="BZ255" s="102">
        <f t="shared" si="21"/>
        <v>25.863181175892368</v>
      </c>
      <c r="CA255" s="102">
        <f t="shared" si="21"/>
        <v>63.881945633495782</v>
      </c>
      <c r="CB255" s="102">
        <f t="shared" si="21"/>
        <v>0</v>
      </c>
      <c r="CC255" s="102">
        <f t="shared" si="21"/>
        <v>0</v>
      </c>
      <c r="CD255" s="102">
        <f t="shared" si="21"/>
        <v>0</v>
      </c>
      <c r="CE255" s="102">
        <f t="shared" si="21"/>
        <v>5.0855965752438825</v>
      </c>
      <c r="CF255" s="102">
        <f t="shared" si="21"/>
        <v>25.328607851569707</v>
      </c>
      <c r="CG255" s="102">
        <f t="shared" si="21"/>
        <v>422.07716409657786</v>
      </c>
      <c r="CH255" s="102">
        <f t="shared" si="21"/>
        <v>213.96674421371355</v>
      </c>
      <c r="CI255" s="102">
        <f t="shared" si="21"/>
        <v>1.875</v>
      </c>
      <c r="CJ255" s="102">
        <f t="shared" si="21"/>
        <v>25.925517797577097</v>
      </c>
      <c r="CK255" s="102">
        <f t="shared" si="21"/>
        <v>0</v>
      </c>
      <c r="CM255" s="102">
        <f>SUMIFS(CM3:CM252,$D3:$D252,"férfi")</f>
        <v>3016.9684695741134</v>
      </c>
    </row>
    <row r="256" spans="1:91" s="102" customFormat="1">
      <c r="A256" s="102" t="s">
        <v>249</v>
      </c>
      <c r="B256" s="130"/>
      <c r="C256" s="134"/>
      <c r="E256" s="102">
        <f>E253</f>
        <v>2473.1999999999994</v>
      </c>
      <c r="F256" s="102">
        <f t="shared" ref="F256:V256" si="22">E256+F253</f>
        <v>2589.0795616554947</v>
      </c>
      <c r="G256" s="102">
        <f t="shared" si="22"/>
        <v>2726.9569488202133</v>
      </c>
      <c r="H256" s="102">
        <f t="shared" si="22"/>
        <v>3039.4833900146755</v>
      </c>
      <c r="I256" s="102">
        <f t="shared" si="22"/>
        <v>3175.4191491957595</v>
      </c>
      <c r="J256" s="102">
        <f t="shared" si="22"/>
        <v>3536.5028969960849</v>
      </c>
      <c r="K256" s="102">
        <f t="shared" si="22"/>
        <v>3575.1789116821706</v>
      </c>
      <c r="L256" s="102">
        <f t="shared" si="22"/>
        <v>3670.4410012388962</v>
      </c>
      <c r="M256" s="102">
        <f t="shared" si="22"/>
        <v>3838.6096109282948</v>
      </c>
      <c r="N256" s="102">
        <f t="shared" si="22"/>
        <v>4291.7202460580957</v>
      </c>
      <c r="O256" s="102">
        <f t="shared" si="22"/>
        <v>5175.7285974082943</v>
      </c>
      <c r="P256" s="102">
        <f t="shared" si="22"/>
        <v>5225.8187860381222</v>
      </c>
      <c r="Q256" s="102">
        <f t="shared" si="22"/>
        <v>5254.7941893389079</v>
      </c>
      <c r="R256" s="102">
        <f t="shared" si="22"/>
        <v>5300.3530855325662</v>
      </c>
      <c r="S256" s="102">
        <f t="shared" si="22"/>
        <v>5464.5058347666782</v>
      </c>
      <c r="T256" s="102">
        <f t="shared" si="22"/>
        <v>6125.126321040997</v>
      </c>
      <c r="U256" s="102">
        <f t="shared" si="22"/>
        <v>6132.5209126641621</v>
      </c>
      <c r="V256" s="102">
        <f t="shared" si="22"/>
        <v>6137.3963932971592</v>
      </c>
      <c r="W256" s="102">
        <f>SUM(F253:W253)</f>
        <v>3838.6446736866674</v>
      </c>
      <c r="X256" s="102">
        <f t="shared" ref="X256:AC256" si="23">W256+X253</f>
        <v>3858.6446736866674</v>
      </c>
      <c r="Y256" s="102">
        <f t="shared" si="23"/>
        <v>3873.6446736866674</v>
      </c>
      <c r="Z256" s="102">
        <f t="shared" si="23"/>
        <v>4049.3489775669768</v>
      </c>
      <c r="AA256" s="102">
        <f t="shared" si="23"/>
        <v>4057.7329690574702</v>
      </c>
      <c r="AB256" s="102">
        <f t="shared" si="23"/>
        <v>4197.5069241397405</v>
      </c>
      <c r="AC256" s="102">
        <f t="shared" si="23"/>
        <v>4213.9060067085475</v>
      </c>
      <c r="AD256" s="102">
        <f>SUM(G253:AD253)</f>
        <v>4127.1320865505877</v>
      </c>
      <c r="AE256" s="102">
        <f>SUM(G253:AE253)</f>
        <v>4159.163997200767</v>
      </c>
      <c r="AF256" s="102">
        <f>SUM(G253:AF253)</f>
        <v>4352.8466856730447</v>
      </c>
      <c r="AG256" s="102">
        <f t="shared" ref="AG256" si="24">SUM(G253:AG253)</f>
        <v>4618.4715743132501</v>
      </c>
      <c r="AH256" s="102">
        <f>SUM(G253:AH253)</f>
        <v>4659.4030993764063</v>
      </c>
      <c r="AI256" s="102">
        <f>SUM(H253:AI253)</f>
        <v>4942.8116182310387</v>
      </c>
      <c r="AJ256" s="102">
        <f>SUM(I253:AJ253)</f>
        <v>4824.3065598765497</v>
      </c>
      <c r="AK256" s="102">
        <f>SUM(I253:AK253)</f>
        <v>4879.6356384565261</v>
      </c>
      <c r="AL256" s="102">
        <f t="shared" ref="AL256:AN256" si="25">SUM(I253:AL253)</f>
        <v>5098.0603958621778</v>
      </c>
      <c r="AM256" s="102">
        <f t="shared" si="25"/>
        <v>4990.5194644965441</v>
      </c>
      <c r="AN256" s="102">
        <f t="shared" si="25"/>
        <v>4911.3521858905315</v>
      </c>
      <c r="AO256" s="102">
        <f>SUM(K253:AO253)</f>
        <v>4960.9835708299734</v>
      </c>
      <c r="AP256" s="102">
        <f t="shared" ref="AP256:AR256" si="26">SUM(K253:AP253)</f>
        <v>5116.1299046459344</v>
      </c>
      <c r="AQ256" s="102">
        <f t="shared" si="26"/>
        <v>5269.7607685132907</v>
      </c>
      <c r="AR256" s="102">
        <f t="shared" si="26"/>
        <v>5455.4939396200725</v>
      </c>
      <c r="AS256" s="102">
        <f>SUM(Q253:AS253)</f>
        <v>4188.5567333519439</v>
      </c>
      <c r="AT256" s="102">
        <f>SUM(Q253:AT253)</f>
        <v>4875.9106085116273</v>
      </c>
      <c r="AU256" s="102">
        <f>SUM(Q253:AU253)</f>
        <v>4893.3775854436462</v>
      </c>
      <c r="AV256" s="102">
        <f t="shared" ref="AV256" si="27">SUM(Q253:AV253)</f>
        <v>4977.6658831515706</v>
      </c>
      <c r="AW256" s="102">
        <f>SUM(Q253:AW253)</f>
        <v>5069.3222157123764</v>
      </c>
      <c r="AX256" s="102">
        <f>SUM(Q253:AX253)</f>
        <v>5111.7796092482768</v>
      </c>
      <c r="AY256" s="102">
        <f t="shared" ref="AY256:BA256" si="28">SUM(S253:AY253)</f>
        <v>5055.9036912855436</v>
      </c>
      <c r="AZ256" s="102">
        <f t="shared" si="28"/>
        <v>5135.1028899307039</v>
      </c>
      <c r="BA256" s="102">
        <f t="shared" si="28"/>
        <v>4807.4969727813987</v>
      </c>
      <c r="BB256" s="102">
        <f t="shared" ref="BB256" si="29">SUM(U253:BB253)</f>
        <v>4987.4969727813987</v>
      </c>
      <c r="BC256" s="102">
        <f>SUM(U253:BC253)</f>
        <v>5002.637382299401</v>
      </c>
      <c r="BD256" s="102">
        <f>SUM(U253:BD253)</f>
        <v>5019.9450711256404</v>
      </c>
      <c r="BE256" s="102">
        <f>SUM(W253:BE253)</f>
        <v>5222.6455306280313</v>
      </c>
      <c r="BF256" s="102">
        <f>SUM(AA253:BF253)</f>
        <v>4854.4584427567434</v>
      </c>
      <c r="BG256" s="102">
        <f>SUM(AA253:BG253)</f>
        <v>4868.4361791190058</v>
      </c>
      <c r="BH256" s="102">
        <f>SUM(AD253:BH253)</f>
        <v>4828.8106298326884</v>
      </c>
      <c r="BI256" s="102">
        <f>SUM(AD253:BI253)</f>
        <v>4863.8373260498847</v>
      </c>
      <c r="BJ256" s="102">
        <f>SUM(AF253:BJ253)</f>
        <v>4939.1844361698377</v>
      </c>
      <c r="BK256" s="102">
        <f>SUM(AI253:BK253)</f>
        <v>4478.6531363414488</v>
      </c>
      <c r="BL256" s="102">
        <f t="shared" ref="BL256" si="30">SUM(AI253:BL253)</f>
        <v>4820.3276625255594</v>
      </c>
      <c r="BM256" s="102">
        <f>SUM(AK253:BM253)</f>
        <v>4467.5871931006532</v>
      </c>
      <c r="BN256" s="102">
        <f>SUM(AL253:BN253)</f>
        <v>4421.2581145206777</v>
      </c>
      <c r="BO256" s="102">
        <f>SUM(AL253:BO253)</f>
        <v>4772.9520909431121</v>
      </c>
      <c r="BP256" s="102">
        <f>SUM(AM253:BP253)</f>
        <v>4702.0545595374606</v>
      </c>
      <c r="BQ256" s="102">
        <f>SUM(AP253:BQ253)</f>
        <v>4475.3045042242829</v>
      </c>
      <c r="BR256" s="102">
        <f>SUM(AP253:BR253)</f>
        <v>4703.7888690755626</v>
      </c>
      <c r="BS256" s="102">
        <f>SUM(AQ253:BS253)</f>
        <v>4642.8359314219224</v>
      </c>
      <c r="BT256" s="102">
        <f>SUM(AS253:BT253)</f>
        <v>4348.4045962916471</v>
      </c>
      <c r="BU256" s="102">
        <f>SUM(AS253:BU253)</f>
        <v>4473.3598190705634</v>
      </c>
      <c r="BV256" s="102">
        <f>SUM(AS253:BV253)</f>
        <v>4557.1880429447419</v>
      </c>
      <c r="BW256" s="102">
        <f>SUM(AS253:BW253)</f>
        <v>4614.8179808939958</v>
      </c>
      <c r="BX256" s="102">
        <f>SUM(AS253:BX253)</f>
        <v>5288.0235280821935</v>
      </c>
      <c r="BY256" s="102">
        <f>SUM(AS253:BY253)</f>
        <v>6365.051056504295</v>
      </c>
      <c r="BZ256" s="102">
        <f>SUM(AS253:BZ253)</f>
        <v>6416.7774188560797</v>
      </c>
      <c r="CA256" s="102">
        <f>SUM(AV253:CA253)</f>
        <v>5505.1429187649683</v>
      </c>
      <c r="CB256" s="102">
        <f>SUM(AY253:CB253)</f>
        <v>5286.7408949603378</v>
      </c>
      <c r="CC256" s="102">
        <f>SUM(AY253:CC253)</f>
        <v>5310.0425742319512</v>
      </c>
      <c r="CD256" s="102">
        <f>SUM(AY253:CD253)</f>
        <v>5426.62378578479</v>
      </c>
      <c r="CE256" s="102">
        <f>SUM(AY253:CE253)</f>
        <v>5431.7093823600335</v>
      </c>
      <c r="CF256" s="102">
        <f>SUM(AY253:CF253)</f>
        <v>5482.3665980631731</v>
      </c>
      <c r="CG256" s="102">
        <f>SUM(AZ253:CG253)</f>
        <v>6307.8625447246168</v>
      </c>
      <c r="CH256" s="102">
        <f>SUM(BA253:CH253)</f>
        <v>6497.7932538781151</v>
      </c>
      <c r="CI256" s="102">
        <f>SUM(BB253:CI253)</f>
        <v>6181.6536847531015</v>
      </c>
      <c r="CJ256" s="102">
        <f>SUM(BC253:CJ253)</f>
        <v>6027.579202550678</v>
      </c>
      <c r="CK256" s="102">
        <f>SUM(BC253:CK253)</f>
        <v>6066.4634513274441</v>
      </c>
    </row>
    <row r="257" spans="1:91">
      <c r="A257" s="104" t="s">
        <v>250</v>
      </c>
      <c r="B257" s="131"/>
      <c r="C257" s="135"/>
      <c r="E257" s="102">
        <f t="shared" ref="E257:E258" si="31">E254</f>
        <v>1128</v>
      </c>
      <c r="F257" s="102">
        <f t="shared" ref="F257:F258" si="32">E257+F254</f>
        <v>1147.0250026598574</v>
      </c>
      <c r="G257" s="102">
        <f t="shared" ref="G257:G258" si="33">F257+G254</f>
        <v>1207.4582730080294</v>
      </c>
      <c r="H257" s="102">
        <f t="shared" ref="H257:H258" si="34">G257+H254</f>
        <v>1255.6367913260399</v>
      </c>
      <c r="I257" s="102">
        <f t="shared" ref="I257:I258" si="35">H257+I254</f>
        <v>1323.6046709165819</v>
      </c>
      <c r="J257" s="102">
        <f t="shared" ref="J257:J258" si="36">I257+J254</f>
        <v>1495.5493127262605</v>
      </c>
      <c r="K257" s="102">
        <f t="shared" ref="K257:K258" si="37">J257+K254</f>
        <v>1501.7449849817986</v>
      </c>
      <c r="L257" s="102">
        <f t="shared" ref="L257:L258" si="38">K257+L254</f>
        <v>1523.5808795653302</v>
      </c>
      <c r="M257" s="102">
        <f t="shared" ref="M257:M258" si="39">L257+M254</f>
        <v>1523.5808795653302</v>
      </c>
      <c r="N257" s="102">
        <f t="shared" ref="N257:N258" si="40">M257+N254</f>
        <v>1963.7701087503651</v>
      </c>
      <c r="O257" s="102">
        <f t="shared" ref="O257:O258" si="41">N257+O254</f>
        <v>1972.2376216943326</v>
      </c>
      <c r="P257" s="102">
        <f t="shared" ref="P257:P258" si="42">O257+P254</f>
        <v>1997.2827160092465</v>
      </c>
      <c r="Q257" s="102">
        <f t="shared" ref="Q257:Q258" si="43">P257+Q254</f>
        <v>2024.81416233491</v>
      </c>
      <c r="R257" s="102">
        <f t="shared" ref="R257:R258" si="44">Q257+R254</f>
        <v>2024.81416233491</v>
      </c>
      <c r="S257" s="102">
        <f t="shared" ref="S257:S258" si="45">R257+S254</f>
        <v>2085.2001631102494</v>
      </c>
      <c r="T257" s="102">
        <f t="shared" ref="T257:T258" si="46">S257+T254</f>
        <v>2415.5104062474088</v>
      </c>
      <c r="U257" s="102">
        <f t="shared" ref="U257:U258" si="47">T257+U254</f>
        <v>2415.5104062474088</v>
      </c>
      <c r="V257" s="102">
        <f t="shared" ref="V257:V258" si="48">U257+V254</f>
        <v>2420.3858868804059</v>
      </c>
      <c r="W257" s="102">
        <f t="shared" ref="W257:W258" si="49">SUM(F254:W254)</f>
        <v>1369.5457032065342</v>
      </c>
      <c r="X257" s="102">
        <f t="shared" ref="X257:X258" si="50">W257+X254</f>
        <v>1369.5457032065342</v>
      </c>
      <c r="Y257" s="102">
        <f t="shared" ref="Y257:Y258" si="51">X257+Y254</f>
        <v>1377.0457032065342</v>
      </c>
      <c r="Z257" s="102">
        <f t="shared" ref="Z257:Z258" si="52">Y257+Z254</f>
        <v>1441.2565124592043</v>
      </c>
      <c r="AA257" s="102">
        <f t="shared" ref="AA257:AA258" si="53">Z257+AA254</f>
        <v>1445.4485082044509</v>
      </c>
      <c r="AB257" s="102">
        <f t="shared" ref="AB257:AB258" si="54">AA257+AB254</f>
        <v>1462.4054871572393</v>
      </c>
      <c r="AC257" s="102">
        <f t="shared" ref="AC257:AC258" si="55">AB257+AC254</f>
        <v>1470.6050284416431</v>
      </c>
      <c r="AD257" s="102">
        <f t="shared" ref="AD257:AD258" si="56">SUM(G254:AD254)</f>
        <v>1464.5158664473568</v>
      </c>
      <c r="AE257" s="102">
        <f t="shared" ref="AE257:AE258" si="57">SUM(G254:AE254)</f>
        <v>1480.5318217724466</v>
      </c>
      <c r="AF257" s="102">
        <f t="shared" ref="AF257:AF258" si="58">SUM(G254:AF254)</f>
        <v>1577.3731660085855</v>
      </c>
      <c r="AG257" s="102">
        <f t="shared" ref="AG257:AG258" si="59">SUM(G254:AG254)</f>
        <v>1611.4510440471913</v>
      </c>
      <c r="AH257" s="102">
        <f t="shared" ref="AH257:AJ257" si="60">SUM(G254:AH254)</f>
        <v>1611.4510440471913</v>
      </c>
      <c r="AI257" s="102">
        <f t="shared" si="60"/>
        <v>1652.05223740883</v>
      </c>
      <c r="AJ257" s="102">
        <f t="shared" si="60"/>
        <v>1700.884410510806</v>
      </c>
      <c r="AK257" s="102">
        <f t="shared" ref="AK257:AK258" si="61">SUM(I254:AK254)</f>
        <v>1700.884410510806</v>
      </c>
      <c r="AL257" s="102">
        <f t="shared" ref="AL257:AL258" si="62">SUM(I254:AL254)</f>
        <v>1792.0530049062083</v>
      </c>
      <c r="AM257" s="102">
        <f t="shared" ref="AM257:AM258" si="63">SUM(J254:AM254)</f>
        <v>1743.743083034055</v>
      </c>
      <c r="AN257" s="102">
        <f t="shared" ref="AN257:AN258" si="64">SUM(K254:AN254)</f>
        <v>1571.7984412243763</v>
      </c>
      <c r="AO257" s="102">
        <f t="shared" ref="AO257:AO258" si="65">SUM(K254:AO254)</f>
        <v>1621.4298261638182</v>
      </c>
      <c r="AP257" s="102">
        <f t="shared" ref="AP257:AP258" si="66">SUM(K254:AP254)</f>
        <v>1703.6486177566833</v>
      </c>
      <c r="AQ257" s="102">
        <f t="shared" ref="AQ257:AQ258" si="67">SUM(L254:AQ254)</f>
        <v>1704.2547965110743</v>
      </c>
      <c r="AR257" s="102">
        <f t="shared" ref="AR257:AR258" si="68">SUM(M254:AR254)</f>
        <v>1963.4141625910497</v>
      </c>
      <c r="AS257" s="102">
        <f t="shared" ref="AS257:AS258" si="69">SUM(Q254:AS254)</f>
        <v>1778.1529046782325</v>
      </c>
      <c r="AT257" s="102">
        <f t="shared" ref="AT257:AT258" si="70">SUM(Q254:AT254)</f>
        <v>1778.1529046782325</v>
      </c>
      <c r="AU257" s="102">
        <f t="shared" ref="AU257:AU258" si="71">SUM(Q254:AU254)</f>
        <v>1778.1529046782325</v>
      </c>
      <c r="AV257" s="102">
        <f t="shared" ref="AV257:AV258" si="72">SUM(Q254:AV254)</f>
        <v>1820.2970535321947</v>
      </c>
      <c r="AW257" s="102">
        <f t="shared" ref="AW257:AW258" si="73">SUM(Q254:AW254)</f>
        <v>1911.9533860930005</v>
      </c>
      <c r="AX257" s="102">
        <f t="shared" ref="AX257:AX258" si="74">SUM(Q254:AX254)</f>
        <v>1911.9533860930005</v>
      </c>
      <c r="AY257" s="102">
        <f t="shared" ref="AY257:AY258" si="75">SUM(S254:AY254)</f>
        <v>1903.0803212990486</v>
      </c>
      <c r="AZ257" s="102">
        <f t="shared" ref="AZ257:AZ258" si="76">SUM(T254:AZ254)</f>
        <v>1964.3702944633446</v>
      </c>
      <c r="BA257" s="102">
        <f t="shared" ref="BA257:BA258" si="77">SUM(U254:BA254)</f>
        <v>1808.5942630802097</v>
      </c>
      <c r="BB257" s="102">
        <f t="shared" ref="BB257:BB258" si="78">SUM(U254:BB254)</f>
        <v>1988.5942630802097</v>
      </c>
      <c r="BC257" s="102">
        <f t="shared" ref="BC257:BC258" si="79">SUM(U254:BC254)</f>
        <v>1988.5942630802097</v>
      </c>
      <c r="BD257" s="102">
        <f t="shared" ref="BD257:BD258" si="80">SUM(U254:BD254)</f>
        <v>2005.9019519064486</v>
      </c>
      <c r="BE257" s="102">
        <f t="shared" ref="BE257:BE258" si="81">SUM(W254:BE254)</f>
        <v>2083.5286753537607</v>
      </c>
      <c r="BF257" s="102">
        <f t="shared" ref="BF257:BF258" si="82">SUM(AA254:BF254)</f>
        <v>1947.382172073859</v>
      </c>
      <c r="BG257" s="102">
        <f t="shared" ref="BG257:BG258" si="83">SUM(AA254:BG254)</f>
        <v>1954.3710402549902</v>
      </c>
      <c r="BH257" s="102">
        <f t="shared" ref="BH257:BH258" si="84">SUM(AD254:BH254)</f>
        <v>1954.6989389225535</v>
      </c>
      <c r="BI257" s="102">
        <f t="shared" ref="BI257:BI258" si="85">SUM(AD254:BI254)</f>
        <v>1972.5556860136733</v>
      </c>
      <c r="BJ257" s="102">
        <f t="shared" ref="BJ257:BJ258" si="86">SUM(AF254:BJ254)</f>
        <v>2011.8462211568462</v>
      </c>
      <c r="BK257" s="102">
        <f t="shared" ref="BK257:BK258" si="87">SUM(AI254:BK254)</f>
        <v>1884.6036472475873</v>
      </c>
      <c r="BL257" s="102">
        <f t="shared" ref="BL257:BL258" si="88">SUM(AI254:BL254)</f>
        <v>2046.9274254679456</v>
      </c>
      <c r="BM257" s="102">
        <f t="shared" ref="BM257:BN257" si="89">SUM(AK254:BM254)</f>
        <v>1980.1656800553569</v>
      </c>
      <c r="BN257" s="102">
        <f t="shared" si="89"/>
        <v>1980.1656800553569</v>
      </c>
      <c r="BO257" s="102">
        <f t="shared" ref="BO257:BP257" si="90">SUM(AL254:BO254)</f>
        <v>2118.6646353721562</v>
      </c>
      <c r="BP257" s="102">
        <f t="shared" si="90"/>
        <v>2175.0232669767543</v>
      </c>
      <c r="BQ257" s="102">
        <f t="shared" ref="BQ257:BQ258" si="91">SUM(AP254:BQ254)</f>
        <v>2105.7339243189235</v>
      </c>
      <c r="BR257" s="102">
        <f t="shared" ref="BR257:BS257" si="92">SUM(AP254:BR254)</f>
        <v>2334.2182891702037</v>
      </c>
      <c r="BS257" s="102">
        <f t="shared" si="92"/>
        <v>2304.1729541581267</v>
      </c>
      <c r="BT257" s="102">
        <f t="shared" ref="BT257:BT258" si="93">SUM(AS254:BT254)</f>
        <v>2195.2466465713651</v>
      </c>
      <c r="BU257" s="102">
        <f t="shared" ref="BU257:BU258" si="94">SUM(AS254:BU254)</f>
        <v>2212.8783651229915</v>
      </c>
      <c r="BV257" s="102">
        <f t="shared" ref="BV257:BV258" si="95">SUM(AS254:BV254)</f>
        <v>2212.8783651229915</v>
      </c>
      <c r="BW257" s="102">
        <f t="shared" ref="BW257:BW258" si="96">SUM(AS254:BW254)</f>
        <v>2241.6933340976184</v>
      </c>
      <c r="BX257" s="102">
        <f t="shared" ref="BX257:BX258" si="97">SUM(AS254:BX254)</f>
        <v>2914.8988812858161</v>
      </c>
      <c r="BY257" s="102">
        <f t="shared" ref="BY257:BY258" si="98">SUM(AS254:BY254)</f>
        <v>2914.8988812858161</v>
      </c>
      <c r="BZ257" s="102">
        <f t="shared" ref="BZ257:BZ258" si="99">SUM(AS254:BZ254)</f>
        <v>2940.7620624617084</v>
      </c>
      <c r="CA257" s="102">
        <f>SUM(AV254:CA254)</f>
        <v>2670.0664688288025</v>
      </c>
      <c r="CB257" s="102">
        <f>SUM(AY254:CB254)</f>
        <v>2536.2659874140345</v>
      </c>
      <c r="CC257" s="102">
        <f>SUM(AY254:CC254)</f>
        <v>2559.567666685648</v>
      </c>
      <c r="CD257" s="102">
        <f t="shared" ref="CD257:CD258" si="100">SUM(AY254:CD254)</f>
        <v>2676.1488782384868</v>
      </c>
      <c r="CE257" s="102">
        <f t="shared" ref="CE257:CE258" si="101">SUM(AY254:CE254)</f>
        <v>2676.1488782384868</v>
      </c>
      <c r="CF257" s="102">
        <f t="shared" ref="CF257:CF258" si="102">SUM(AY254:CF254)</f>
        <v>2701.4774860900566</v>
      </c>
      <c r="CG257" s="102">
        <f t="shared" ref="CG257:CG258" si="103">SUM(AZ254:CG254)</f>
        <v>3104.896268654923</v>
      </c>
      <c r="CH257" s="102">
        <f t="shared" ref="CH257:CH258" si="104">SUM(BA254:CH254)</f>
        <v>3202.5362075343437</v>
      </c>
      <c r="CI257" s="102">
        <f t="shared" ref="CI257:CI258" si="105">SUM(BB254:CI254)</f>
        <v>3043.0019957803192</v>
      </c>
      <c r="CJ257" s="102">
        <f t="shared" ref="CJ257:CJ258" si="106">SUM(BC254:CJ254)</f>
        <v>2863.0019957803192</v>
      </c>
      <c r="CK257" s="102">
        <f t="shared" ref="CK257:CK258" si="107">SUM(BC254:CK254)</f>
        <v>2901.8862445570858</v>
      </c>
      <c r="CL257" s="102"/>
      <c r="CM257" s="102"/>
    </row>
    <row r="258" spans="1:91">
      <c r="A258" s="104" t="s">
        <v>251</v>
      </c>
      <c r="B258" s="131"/>
      <c r="C258" s="135"/>
      <c r="E258" s="102">
        <f t="shared" si="31"/>
        <v>1345.1999999999994</v>
      </c>
      <c r="F258" s="102">
        <f t="shared" si="32"/>
        <v>1442.0545589956373</v>
      </c>
      <c r="G258" s="102">
        <f t="shared" si="33"/>
        <v>1519.4986758121838</v>
      </c>
      <c r="H258" s="102">
        <f t="shared" si="34"/>
        <v>1783.8465986886358</v>
      </c>
      <c r="I258" s="102">
        <f t="shared" si="35"/>
        <v>1851.8144782791778</v>
      </c>
      <c r="J258" s="102">
        <f t="shared" si="36"/>
        <v>2040.9535842698244</v>
      </c>
      <c r="K258" s="102">
        <f t="shared" si="37"/>
        <v>2073.433926700372</v>
      </c>
      <c r="L258" s="102">
        <f t="shared" si="38"/>
        <v>2146.860121673566</v>
      </c>
      <c r="M258" s="102">
        <f t="shared" si="39"/>
        <v>2315.0287313629647</v>
      </c>
      <c r="N258" s="102">
        <f t="shared" si="40"/>
        <v>2327.950137307731</v>
      </c>
      <c r="O258" s="102">
        <f t="shared" si="41"/>
        <v>3203.4909757139621</v>
      </c>
      <c r="P258" s="102">
        <f t="shared" si="42"/>
        <v>3228.5360700288761</v>
      </c>
      <c r="Q258" s="102">
        <f t="shared" si="43"/>
        <v>3229.9800270039982</v>
      </c>
      <c r="R258" s="102">
        <f t="shared" si="44"/>
        <v>3275.5389231976565</v>
      </c>
      <c r="S258" s="102">
        <f t="shared" si="45"/>
        <v>3379.3056716564288</v>
      </c>
      <c r="T258" s="102">
        <f t="shared" si="46"/>
        <v>3709.6159147935882</v>
      </c>
      <c r="U258" s="102">
        <f t="shared" si="47"/>
        <v>3717.0105064167533</v>
      </c>
      <c r="V258" s="102">
        <f t="shared" si="48"/>
        <v>3717.0105064167533</v>
      </c>
      <c r="W258" s="102">
        <f t="shared" si="49"/>
        <v>2469.0989704801336</v>
      </c>
      <c r="X258" s="102">
        <f t="shared" si="50"/>
        <v>2489.0989704801336</v>
      </c>
      <c r="Y258" s="102">
        <f t="shared" si="51"/>
        <v>2496.5989704801336</v>
      </c>
      <c r="Z258" s="102">
        <f t="shared" si="52"/>
        <v>2608.092465107773</v>
      </c>
      <c r="AA258" s="102">
        <f t="shared" si="53"/>
        <v>2612.2844608530195</v>
      </c>
      <c r="AB258" s="102">
        <f t="shared" si="54"/>
        <v>2735.1014369825016</v>
      </c>
      <c r="AC258" s="102">
        <f t="shared" si="55"/>
        <v>2743.3009782669051</v>
      </c>
      <c r="AD258" s="102">
        <f t="shared" si="56"/>
        <v>2662.6162201032312</v>
      </c>
      <c r="AE258" s="102">
        <f t="shared" si="57"/>
        <v>2678.6321754283208</v>
      </c>
      <c r="AF258" s="102">
        <f t="shared" si="58"/>
        <v>2775.4735196644597</v>
      </c>
      <c r="AG258" s="102">
        <f t="shared" si="59"/>
        <v>3007.0205302660588</v>
      </c>
      <c r="AH258" s="102">
        <f t="shared" ref="AH258:AJ258" si="108">SUM(G255:AH255)</f>
        <v>3047.9520553292155</v>
      </c>
      <c r="AI258" s="102">
        <f t="shared" si="108"/>
        <v>3290.7593808222077</v>
      </c>
      <c r="AJ258" s="102">
        <f t="shared" si="108"/>
        <v>3123.4221493657424</v>
      </c>
      <c r="AK258" s="102">
        <f t="shared" si="61"/>
        <v>3178.7512279457183</v>
      </c>
      <c r="AL258" s="102">
        <f t="shared" si="62"/>
        <v>3306.0073909559674</v>
      </c>
      <c r="AM258" s="102">
        <f t="shared" si="63"/>
        <v>3246.7763814624868</v>
      </c>
      <c r="AN258" s="102">
        <f t="shared" si="64"/>
        <v>3339.5537446661538</v>
      </c>
      <c r="AO258" s="102">
        <f t="shared" si="65"/>
        <v>3339.5537446661538</v>
      </c>
      <c r="AP258" s="102">
        <f t="shared" si="66"/>
        <v>3412.4812868892495</v>
      </c>
      <c r="AQ258" s="102">
        <f t="shared" si="67"/>
        <v>3565.5059720022159</v>
      </c>
      <c r="AR258" s="102">
        <f t="shared" si="68"/>
        <v>3492.0797770290219</v>
      </c>
      <c r="AS258" s="102">
        <f t="shared" si="69"/>
        <v>2410.4038286737118</v>
      </c>
      <c r="AT258" s="102">
        <f t="shared" si="70"/>
        <v>3097.7577038333957</v>
      </c>
      <c r="AU258" s="102">
        <f t="shared" si="71"/>
        <v>3115.2246807654146</v>
      </c>
      <c r="AV258" s="102">
        <f t="shared" si="72"/>
        <v>3157.3688296193768</v>
      </c>
      <c r="AW258" s="102">
        <f t="shared" si="73"/>
        <v>3157.3688296193768</v>
      </c>
      <c r="AX258" s="102">
        <f t="shared" si="74"/>
        <v>3199.8262231552776</v>
      </c>
      <c r="AY258" s="102">
        <f t="shared" si="75"/>
        <v>3152.8233699864968</v>
      </c>
      <c r="AZ258" s="102">
        <f t="shared" si="76"/>
        <v>3170.7325954673602</v>
      </c>
      <c r="BA258" s="102">
        <f t="shared" si="77"/>
        <v>2998.9027097011899</v>
      </c>
      <c r="BB258" s="102">
        <f t="shared" si="78"/>
        <v>2998.9027097011899</v>
      </c>
      <c r="BC258" s="102">
        <f t="shared" si="79"/>
        <v>3014.0431192191922</v>
      </c>
      <c r="BD258" s="102">
        <f t="shared" si="80"/>
        <v>3014.0431192191922</v>
      </c>
      <c r="BE258" s="102">
        <f t="shared" si="81"/>
        <v>3139.1168552742702</v>
      </c>
      <c r="BF258" s="102">
        <f t="shared" si="82"/>
        <v>2907.0762706828832</v>
      </c>
      <c r="BG258" s="102">
        <f t="shared" si="83"/>
        <v>2914.0651388640144</v>
      </c>
      <c r="BH258" s="102">
        <f t="shared" si="84"/>
        <v>2874.1116909101329</v>
      </c>
      <c r="BI258" s="102">
        <f t="shared" si="85"/>
        <v>2891.2816400362094</v>
      </c>
      <c r="BJ258" s="102">
        <f t="shared" si="86"/>
        <v>2927.3382150129892</v>
      </c>
      <c r="BK258" s="102">
        <f t="shared" si="87"/>
        <v>2594.0494890938598</v>
      </c>
      <c r="BL258" s="102">
        <f t="shared" si="88"/>
        <v>2773.4002370576122</v>
      </c>
      <c r="BM258" s="102">
        <f t="shared" ref="BM258:BN258" si="109">SUM(AK255:BM255)</f>
        <v>2487.4215130452963</v>
      </c>
      <c r="BN258" s="102">
        <f t="shared" si="109"/>
        <v>2441.0924344653208</v>
      </c>
      <c r="BO258" s="102">
        <f t="shared" ref="BO258:BP258" si="110">SUM(AL255:BO255)</f>
        <v>2654.2874555709559</v>
      </c>
      <c r="BP258" s="102">
        <f t="shared" si="110"/>
        <v>2527.0312925607068</v>
      </c>
      <c r="BQ258" s="102">
        <f t="shared" si="91"/>
        <v>2369.5705799053594</v>
      </c>
      <c r="BR258" s="102">
        <f t="shared" ref="BR258:BS258" si="111">SUM(AP255:BR255)</f>
        <v>2369.5705799053594</v>
      </c>
      <c r="BS258" s="102">
        <f t="shared" si="111"/>
        <v>2338.6629772637971</v>
      </c>
      <c r="BT258" s="102">
        <f t="shared" si="93"/>
        <v>2153.1579497202833</v>
      </c>
      <c r="BU258" s="102">
        <f t="shared" si="94"/>
        <v>2260.4814539475738</v>
      </c>
      <c r="BV258" s="102">
        <f t="shared" si="95"/>
        <v>2344.3096778217518</v>
      </c>
      <c r="BW258" s="102">
        <f t="shared" si="96"/>
        <v>2373.1246467963788</v>
      </c>
      <c r="BX258" s="102">
        <f t="shared" si="97"/>
        <v>2373.1246467963788</v>
      </c>
      <c r="BY258" s="102">
        <f t="shared" si="98"/>
        <v>3450.1521752184799</v>
      </c>
      <c r="BZ258" s="102">
        <f t="shared" si="99"/>
        <v>3476.0153563943722</v>
      </c>
      <c r="CA258" s="102">
        <f>SUM(AV255:CA255)</f>
        <v>2835.0764499361653</v>
      </c>
      <c r="CB258" s="102">
        <f>SUM(AY255:CB255)</f>
        <v>2750.4749075463023</v>
      </c>
      <c r="CC258" s="102">
        <f>SUM(AY255:CC255)</f>
        <v>2750.4749075463023</v>
      </c>
      <c r="CD258" s="102">
        <f t="shared" si="100"/>
        <v>2750.4749075463023</v>
      </c>
      <c r="CE258" s="102">
        <f t="shared" si="101"/>
        <v>2755.5605041215463</v>
      </c>
      <c r="CF258" s="102">
        <f t="shared" si="102"/>
        <v>2780.8891119731161</v>
      </c>
      <c r="CG258" s="102">
        <f t="shared" si="103"/>
        <v>3202.9662760696938</v>
      </c>
      <c r="CH258" s="102">
        <f t="shared" si="104"/>
        <v>3295.2570463437714</v>
      </c>
      <c r="CI258" s="102">
        <f t="shared" si="105"/>
        <v>3138.6516889727823</v>
      </c>
      <c r="CJ258" s="102">
        <f t="shared" si="106"/>
        <v>3164.5772067703592</v>
      </c>
      <c r="CK258" s="102">
        <f t="shared" si="107"/>
        <v>3164.5772067703592</v>
      </c>
      <c r="CL258" s="102"/>
      <c r="CM258" s="102"/>
    </row>
    <row r="259" spans="1:91">
      <c r="A259" s="104"/>
      <c r="B259" s="131"/>
      <c r="C259" s="135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  <c r="P259" s="102"/>
      <c r="Q259" s="102"/>
      <c r="R259" s="102"/>
      <c r="S259" s="102"/>
      <c r="T259" s="102"/>
      <c r="U259" s="102"/>
      <c r="V259" s="102"/>
      <c r="W259" s="102"/>
      <c r="X259" s="102"/>
      <c r="Y259" s="102"/>
      <c r="Z259" s="102"/>
      <c r="AA259" s="102"/>
      <c r="AB259" s="102"/>
      <c r="AC259" s="102"/>
      <c r="AD259" s="102"/>
      <c r="AE259" s="102"/>
      <c r="AF259" s="102"/>
      <c r="AG259" s="102"/>
      <c r="AH259" s="102"/>
      <c r="AI259" s="102"/>
      <c r="AJ259" s="102"/>
      <c r="AK259" s="102"/>
      <c r="AL259" s="102"/>
      <c r="AM259" s="102"/>
      <c r="AN259" s="102"/>
      <c r="AO259" s="102"/>
      <c r="AP259" s="102"/>
      <c r="AQ259" s="102"/>
      <c r="AR259" s="102"/>
      <c r="AS259" s="102"/>
      <c r="AT259" s="102"/>
      <c r="AU259" s="102"/>
      <c r="AV259" s="102"/>
      <c r="AW259" s="102"/>
      <c r="AX259" s="102"/>
      <c r="AY259" s="102"/>
      <c r="AZ259" s="102"/>
      <c r="BA259" s="102"/>
      <c r="BB259" s="102"/>
      <c r="BC259" s="102"/>
      <c r="BD259" s="102"/>
      <c r="BE259" s="102"/>
      <c r="BF259" s="102"/>
      <c r="BG259" s="102"/>
      <c r="BH259" s="102"/>
      <c r="BI259" s="102"/>
      <c r="BJ259" s="102"/>
      <c r="BK259" s="102"/>
      <c r="BL259" s="102"/>
      <c r="BM259" s="102"/>
      <c r="BN259" s="102"/>
      <c r="BO259" s="102"/>
      <c r="BP259" s="102"/>
      <c r="BQ259" s="102"/>
      <c r="BR259" s="102"/>
      <c r="BS259" s="102"/>
      <c r="BT259" s="102"/>
      <c r="BU259" s="102"/>
      <c r="BV259" s="102"/>
      <c r="BW259" s="102"/>
      <c r="BX259" s="102"/>
      <c r="BY259" s="102"/>
      <c r="BZ259" s="102"/>
      <c r="CA259" s="102"/>
      <c r="CB259" s="102"/>
      <c r="CC259" s="102"/>
      <c r="CD259" s="102"/>
      <c r="CE259" s="102"/>
      <c r="CF259" s="102"/>
      <c r="CG259" s="102"/>
      <c r="CH259" s="102"/>
      <c r="CI259" s="102"/>
      <c r="CJ259" s="102"/>
      <c r="CK259" s="102"/>
      <c r="CL259" s="102"/>
      <c r="CM259" s="102"/>
    </row>
    <row r="260" spans="1:91">
      <c r="A260" s="136" t="s">
        <v>306</v>
      </c>
      <c r="B260" s="131"/>
      <c r="C260" s="135"/>
      <c r="E260" s="102">
        <f t="shared" ref="E260:AJ260" si="112">SUM(E3:E252)</f>
        <v>2473.1999999999994</v>
      </c>
      <c r="F260" s="102">
        <f t="shared" si="112"/>
        <v>115.87956165549525</v>
      </c>
      <c r="G260" s="102">
        <f t="shared" si="112"/>
        <v>137.8773871647185</v>
      </c>
      <c r="H260" s="102">
        <f t="shared" si="112"/>
        <v>312.52644119446234</v>
      </c>
      <c r="I260" s="102">
        <f t="shared" si="112"/>
        <v>135.9357591810838</v>
      </c>
      <c r="J260" s="102">
        <f t="shared" si="112"/>
        <v>361.0837478003254</v>
      </c>
      <c r="K260" s="102">
        <f t="shared" si="112"/>
        <v>38.676014686085566</v>
      </c>
      <c r="L260" s="102">
        <f t="shared" si="112"/>
        <v>95.262089556725513</v>
      </c>
      <c r="M260" s="102">
        <f t="shared" si="112"/>
        <v>168.16860968939875</v>
      </c>
      <c r="N260" s="102">
        <f t="shared" si="112"/>
        <v>453.11063512980104</v>
      </c>
      <c r="O260" s="102">
        <f t="shared" si="112"/>
        <v>884.00835135019838</v>
      </c>
      <c r="P260" s="102">
        <f t="shared" si="112"/>
        <v>50.090188629827992</v>
      </c>
      <c r="Q260" s="102">
        <f t="shared" si="112"/>
        <v>28.975403300785647</v>
      </c>
      <c r="R260" s="102">
        <f t="shared" si="112"/>
        <v>45.558896193658356</v>
      </c>
      <c r="S260" s="102">
        <f t="shared" si="112"/>
        <v>164.15274923411164</v>
      </c>
      <c r="T260" s="102">
        <f t="shared" si="112"/>
        <v>660.62048627431886</v>
      </c>
      <c r="U260" s="102">
        <f t="shared" si="112"/>
        <v>7.3945916231651942</v>
      </c>
      <c r="V260" s="102">
        <f t="shared" si="112"/>
        <v>4.8754806329971681</v>
      </c>
      <c r="W260" s="102">
        <f t="shared" si="112"/>
        <v>174.44828038950826</v>
      </c>
      <c r="X260" s="102">
        <f t="shared" si="112"/>
        <v>20</v>
      </c>
      <c r="Y260" s="102">
        <f t="shared" si="112"/>
        <v>15</v>
      </c>
      <c r="Z260" s="102">
        <f t="shared" si="112"/>
        <v>175.70430388030923</v>
      </c>
      <c r="AA260" s="102">
        <f t="shared" si="112"/>
        <v>8.3839914904932886</v>
      </c>
      <c r="AB260" s="102">
        <f t="shared" si="112"/>
        <v>139.77395508227065</v>
      </c>
      <c r="AC260" s="102">
        <f t="shared" si="112"/>
        <v>16.399082568807337</v>
      </c>
      <c r="AD260" s="102">
        <f t="shared" si="112"/>
        <v>29.105641497535018</v>
      </c>
      <c r="AE260" s="102">
        <f t="shared" si="112"/>
        <v>32.031910650179505</v>
      </c>
      <c r="AF260" s="102">
        <f t="shared" si="112"/>
        <v>193.68268847227762</v>
      </c>
      <c r="AG260" s="102">
        <f t="shared" si="112"/>
        <v>265.6248886402052</v>
      </c>
      <c r="AH260" s="102">
        <f t="shared" si="112"/>
        <v>40.931525063156499</v>
      </c>
      <c r="AI260" s="102">
        <f t="shared" si="112"/>
        <v>421.28590601935019</v>
      </c>
      <c r="AJ260" s="102">
        <f t="shared" si="112"/>
        <v>194.02138283997306</v>
      </c>
      <c r="AK260" s="102">
        <f t="shared" ref="AK260:BP260" si="113">SUM(AK3:AK252)</f>
        <v>55.32907857997607</v>
      </c>
      <c r="AL260" s="102">
        <f t="shared" si="113"/>
        <v>218.42475740565135</v>
      </c>
      <c r="AM260" s="102">
        <f t="shared" si="113"/>
        <v>28.394827815450068</v>
      </c>
      <c r="AN260" s="102">
        <f t="shared" si="113"/>
        <v>281.91646919431281</v>
      </c>
      <c r="AO260" s="102">
        <f t="shared" si="113"/>
        <v>49.631384939441809</v>
      </c>
      <c r="AP260" s="102">
        <f t="shared" si="113"/>
        <v>155.14633381596087</v>
      </c>
      <c r="AQ260" s="102">
        <f t="shared" si="113"/>
        <v>192.30687855344266</v>
      </c>
      <c r="AR260" s="102">
        <f t="shared" si="113"/>
        <v>280.995260663507</v>
      </c>
      <c r="AS260" s="102">
        <f t="shared" si="113"/>
        <v>288.44057853109882</v>
      </c>
      <c r="AT260" s="102">
        <f t="shared" si="113"/>
        <v>687.35387515968375</v>
      </c>
      <c r="AU260" s="102">
        <f t="shared" si="113"/>
        <v>17.466976932018834</v>
      </c>
      <c r="AV260" s="102">
        <f t="shared" si="113"/>
        <v>84.288297707924329</v>
      </c>
      <c r="AW260" s="102">
        <f t="shared" si="113"/>
        <v>91.656332560805765</v>
      </c>
      <c r="AX260" s="102">
        <f t="shared" si="113"/>
        <v>42.457393535900614</v>
      </c>
      <c r="AY260" s="102">
        <f t="shared" si="113"/>
        <v>18.658381531711225</v>
      </c>
      <c r="AZ260" s="102">
        <f t="shared" si="113"/>
        <v>243.35194787927145</v>
      </c>
      <c r="BA260" s="102">
        <f t="shared" si="113"/>
        <v>333.01456912501379</v>
      </c>
      <c r="BB260" s="102">
        <f t="shared" si="113"/>
        <v>180</v>
      </c>
      <c r="BC260" s="102">
        <f t="shared" si="113"/>
        <v>15.140409518002151</v>
      </c>
      <c r="BD260" s="102">
        <f t="shared" si="113"/>
        <v>17.307688826239069</v>
      </c>
      <c r="BE260" s="102">
        <f t="shared" si="113"/>
        <v>214.97053175855262</v>
      </c>
      <c r="BF260" s="102">
        <f t="shared" si="113"/>
        <v>16.965496398529186</v>
      </c>
      <c r="BG260" s="102">
        <f t="shared" si="113"/>
        <v>13.977736362262631</v>
      </c>
      <c r="BH260" s="102">
        <f t="shared" si="113"/>
        <v>124.93147985525249</v>
      </c>
      <c r="BI260" s="102">
        <f t="shared" si="113"/>
        <v>35.02669621719641</v>
      </c>
      <c r="BJ260" s="102">
        <f t="shared" si="113"/>
        <v>136.48466226766737</v>
      </c>
      <c r="BK260" s="102">
        <f t="shared" si="113"/>
        <v>39.707802347252297</v>
      </c>
      <c r="BL260" s="102">
        <f t="shared" si="113"/>
        <v>341.67452618411056</v>
      </c>
      <c r="BM260" s="102">
        <f t="shared" si="113"/>
        <v>262.56681943441765</v>
      </c>
      <c r="BN260" s="102">
        <f t="shared" si="113"/>
        <v>9</v>
      </c>
      <c r="BO260" s="102">
        <f t="shared" si="113"/>
        <v>351.6939764224345</v>
      </c>
      <c r="BP260" s="102">
        <f t="shared" si="113"/>
        <v>147.52722600000001</v>
      </c>
      <c r="BQ260" s="102">
        <f t="shared" ref="BQ260:CK260" si="114">SUM(BQ3:BQ252)</f>
        <v>133.19262663602757</v>
      </c>
      <c r="BR260" s="102">
        <f t="shared" si="114"/>
        <v>228.48436485127999</v>
      </c>
      <c r="BS260" s="102">
        <f t="shared" si="114"/>
        <v>94.193396162321179</v>
      </c>
      <c r="BT260" s="102">
        <f t="shared" si="114"/>
        <v>178.87080408667416</v>
      </c>
      <c r="BU260" s="102">
        <f t="shared" si="114"/>
        <v>124.95522277891673</v>
      </c>
      <c r="BV260" s="102">
        <f t="shared" si="114"/>
        <v>83.828223874178278</v>
      </c>
      <c r="BW260" s="102">
        <f t="shared" si="114"/>
        <v>57.629937949253538</v>
      </c>
      <c r="BX260" s="102">
        <f t="shared" si="114"/>
        <v>673.20554718819756</v>
      </c>
      <c r="BY260" s="102">
        <f t="shared" si="114"/>
        <v>1077.0275284221011</v>
      </c>
      <c r="BZ260" s="102">
        <f t="shared" si="114"/>
        <v>51.726362351784736</v>
      </c>
      <c r="CA260" s="102">
        <f t="shared" si="114"/>
        <v>81.626930531688998</v>
      </c>
      <c r="CB260" s="102">
        <f t="shared" si="114"/>
        <v>0</v>
      </c>
      <c r="CC260" s="102">
        <f t="shared" si="114"/>
        <v>23.301679271613327</v>
      </c>
      <c r="CD260" s="102">
        <f t="shared" si="114"/>
        <v>116.58121155283872</v>
      </c>
      <c r="CE260" s="102">
        <f t="shared" si="114"/>
        <v>5.0855965752438825</v>
      </c>
      <c r="CF260" s="102">
        <f t="shared" si="114"/>
        <v>50.657215703139414</v>
      </c>
      <c r="CG260" s="102">
        <f t="shared" si="114"/>
        <v>844.15432819315572</v>
      </c>
      <c r="CH260" s="102">
        <f t="shared" si="114"/>
        <v>433.28265703277009</v>
      </c>
      <c r="CI260" s="102">
        <f t="shared" si="114"/>
        <v>16.875</v>
      </c>
      <c r="CJ260" s="102">
        <f t="shared" si="114"/>
        <v>25.925517797577097</v>
      </c>
      <c r="CK260" s="102">
        <f t="shared" si="114"/>
        <v>38.884248776766313</v>
      </c>
      <c r="CL260" s="102"/>
      <c r="CM260" s="102">
        <f>SUM(CM3:CM252)</f>
        <v>5819.0448212246465</v>
      </c>
    </row>
    <row r="261" spans="1:91">
      <c r="A261" s="104" t="s">
        <v>307</v>
      </c>
      <c r="B261" s="131"/>
      <c r="C261" s="135"/>
      <c r="E261" s="102">
        <f t="shared" ref="E261:AJ261" si="115">SUMIFS(E3:E253,$C3:$C253,"ifi")</f>
        <v>233.8</v>
      </c>
      <c r="F261" s="102">
        <f t="shared" si="115"/>
        <v>19.025002659857432</v>
      </c>
      <c r="G261" s="102">
        <f t="shared" si="115"/>
        <v>15.220231050650748</v>
      </c>
      <c r="H261" s="102">
        <f t="shared" si="115"/>
        <v>10.776773834291806</v>
      </c>
      <c r="I261" s="102">
        <f t="shared" si="115"/>
        <v>36.022976182987215</v>
      </c>
      <c r="J261" s="102">
        <f t="shared" si="115"/>
        <v>55.32131953876619</v>
      </c>
      <c r="K261" s="102">
        <f t="shared" si="115"/>
        <v>11.077111002325479</v>
      </c>
      <c r="L261" s="102">
        <f t="shared" si="115"/>
        <v>0</v>
      </c>
      <c r="M261" s="102">
        <f t="shared" si="115"/>
        <v>9.8200647993809493</v>
      </c>
      <c r="N261" s="102">
        <f t="shared" si="115"/>
        <v>102.50982049514512</v>
      </c>
      <c r="O261" s="102">
        <f t="shared" si="115"/>
        <v>135.48020710347862</v>
      </c>
      <c r="P261" s="102">
        <f t="shared" si="115"/>
        <v>16.408854895978134</v>
      </c>
      <c r="Q261" s="102">
        <f t="shared" si="115"/>
        <v>23.392102996979776</v>
      </c>
      <c r="R261" s="102">
        <f t="shared" si="115"/>
        <v>35.018277537027878</v>
      </c>
      <c r="S261" s="102">
        <f t="shared" si="115"/>
        <v>30.54004636913707</v>
      </c>
      <c r="T261" s="102">
        <f t="shared" si="115"/>
        <v>149.0121397611245</v>
      </c>
      <c r="U261" s="102">
        <f t="shared" si="115"/>
        <v>0</v>
      </c>
      <c r="V261" s="102">
        <f t="shared" si="115"/>
        <v>2.1146662986493743</v>
      </c>
      <c r="W261" s="102">
        <f t="shared" si="115"/>
        <v>13.791851227375654</v>
      </c>
      <c r="X261" s="102">
        <f t="shared" si="115"/>
        <v>0</v>
      </c>
      <c r="Y261" s="102">
        <f t="shared" si="115"/>
        <v>0</v>
      </c>
      <c r="Z261" s="102">
        <f t="shared" si="115"/>
        <v>30.152277752584297</v>
      </c>
      <c r="AA261" s="102">
        <f t="shared" si="115"/>
        <v>2.0959978726233222</v>
      </c>
      <c r="AB261" s="102">
        <f t="shared" si="115"/>
        <v>4.3603660164313203</v>
      </c>
      <c r="AC261" s="102">
        <f t="shared" si="115"/>
        <v>0</v>
      </c>
      <c r="AD261" s="102">
        <f t="shared" si="115"/>
        <v>3.2339601663927793</v>
      </c>
      <c r="AE261" s="102">
        <f t="shared" si="115"/>
        <v>8.0079776625448762</v>
      </c>
      <c r="AF261" s="102">
        <f t="shared" si="115"/>
        <v>48.420672118069405</v>
      </c>
      <c r="AG261" s="102">
        <f t="shared" si="115"/>
        <v>30.426676820183868</v>
      </c>
      <c r="AH261" s="102">
        <f t="shared" si="115"/>
        <v>0</v>
      </c>
      <c r="AI261" s="102">
        <f t="shared" si="115"/>
        <v>119.57289741803331</v>
      </c>
      <c r="AJ261" s="102">
        <f t="shared" si="115"/>
        <v>74.545057617463328</v>
      </c>
      <c r="AK261" s="102">
        <f t="shared" ref="AK261:BP261" si="116">SUMIFS(AK3:AK253,$C3:$C253,"ifi")</f>
        <v>0</v>
      </c>
      <c r="AL261" s="102">
        <f t="shared" si="116"/>
        <v>50.196993937944725</v>
      </c>
      <c r="AM261" s="102">
        <f t="shared" si="116"/>
        <v>6.5526525727961689</v>
      </c>
      <c r="AN261" s="102">
        <f t="shared" si="116"/>
        <v>0</v>
      </c>
      <c r="AO261" s="102">
        <f t="shared" si="116"/>
        <v>12.407846234860452</v>
      </c>
      <c r="AP261" s="102">
        <f t="shared" si="116"/>
        <v>70.823863120506417</v>
      </c>
      <c r="AQ261" s="102">
        <f t="shared" si="116"/>
        <v>5.3590341290348444</v>
      </c>
      <c r="AR261" s="102">
        <f t="shared" si="116"/>
        <v>280.995260663507</v>
      </c>
      <c r="AS261" s="102">
        <f t="shared" si="116"/>
        <v>142.17943611556521</v>
      </c>
      <c r="AT261" s="102">
        <f t="shared" si="116"/>
        <v>29.915919955136498</v>
      </c>
      <c r="AU261" s="102">
        <f t="shared" si="116"/>
        <v>1.0994949714003273</v>
      </c>
      <c r="AV261" s="102">
        <f t="shared" si="116"/>
        <v>28.765053979688464</v>
      </c>
      <c r="AW261" s="102">
        <f t="shared" si="116"/>
        <v>91.656332560805765</v>
      </c>
      <c r="AX261" s="102">
        <f t="shared" si="116"/>
        <v>42.457393535900614</v>
      </c>
      <c r="AY261" s="102">
        <f t="shared" si="116"/>
        <v>18.658381531711225</v>
      </c>
      <c r="AZ261" s="102">
        <f t="shared" si="116"/>
        <v>121.67597393963572</v>
      </c>
      <c r="BA261" s="102">
        <f t="shared" si="116"/>
        <v>69.978339618358916</v>
      </c>
      <c r="BB261" s="102">
        <f t="shared" si="116"/>
        <v>90</v>
      </c>
      <c r="BC261" s="102">
        <f t="shared" si="116"/>
        <v>0</v>
      </c>
      <c r="BD261" s="102">
        <f t="shared" si="116"/>
        <v>9.1730750779067076</v>
      </c>
      <c r="BE261" s="102">
        <f t="shared" si="116"/>
        <v>41.057434894426251</v>
      </c>
      <c r="BF261" s="102">
        <f t="shared" si="116"/>
        <v>4.2413740996322966</v>
      </c>
      <c r="BG261" s="102">
        <f t="shared" si="116"/>
        <v>3.4944340905656577</v>
      </c>
      <c r="BH261" s="102">
        <f t="shared" si="116"/>
        <v>22.828011269232185</v>
      </c>
      <c r="BI261" s="102">
        <f t="shared" si="116"/>
        <v>8.2415755805168001</v>
      </c>
      <c r="BJ261" s="102">
        <f t="shared" si="116"/>
        <v>34.121165566916844</v>
      </c>
      <c r="BK261" s="102">
        <f t="shared" si="116"/>
        <v>0</v>
      </c>
      <c r="BL261" s="102">
        <f t="shared" si="116"/>
        <v>87.78348845483238</v>
      </c>
      <c r="BM261" s="102">
        <f t="shared" si="116"/>
        <v>66.954538955776499</v>
      </c>
      <c r="BN261" s="102">
        <f t="shared" si="116"/>
        <v>0</v>
      </c>
      <c r="BO261" s="102">
        <f t="shared" si="116"/>
        <v>52.131629248458204</v>
      </c>
      <c r="BP261" s="102">
        <f t="shared" si="116"/>
        <v>36.881806500000003</v>
      </c>
      <c r="BQ261" s="102">
        <f t="shared" ref="BQ261:CK261" si="117">SUMIFS(BQ3:BQ253,$C3:$C253,"ifi")</f>
        <v>0</v>
      </c>
      <c r="BR261" s="102">
        <f t="shared" si="117"/>
        <v>228.48436485127999</v>
      </c>
      <c r="BS261" s="102">
        <f t="shared" si="117"/>
        <v>53.423120211465744</v>
      </c>
      <c r="BT261" s="102">
        <f t="shared" si="117"/>
        <v>178.87080408667416</v>
      </c>
      <c r="BU261" s="102">
        <f t="shared" si="117"/>
        <v>5.6728137948710664</v>
      </c>
      <c r="BV261" s="102">
        <f t="shared" si="117"/>
        <v>0</v>
      </c>
      <c r="BW261" s="102">
        <f t="shared" si="117"/>
        <v>11.681744178902743</v>
      </c>
      <c r="BX261" s="102">
        <f t="shared" si="117"/>
        <v>319.51432109758605</v>
      </c>
      <c r="BY261" s="102">
        <f t="shared" si="117"/>
        <v>127.9748798230256</v>
      </c>
      <c r="BZ261" s="102">
        <f t="shared" si="117"/>
        <v>12.931590587946184</v>
      </c>
      <c r="CA261" s="102">
        <f t="shared" si="117"/>
        <v>35.489969796386553</v>
      </c>
      <c r="CB261" s="102">
        <f t="shared" si="117"/>
        <v>0</v>
      </c>
      <c r="CC261" s="102">
        <f t="shared" si="117"/>
        <v>0</v>
      </c>
      <c r="CD261" s="102">
        <f t="shared" si="117"/>
        <v>116.58121155283872</v>
      </c>
      <c r="CE261" s="102">
        <f t="shared" si="117"/>
        <v>4.3532706684087641</v>
      </c>
      <c r="CF261" s="102">
        <f t="shared" si="117"/>
        <v>17.204337408613384</v>
      </c>
      <c r="CG261" s="102">
        <f t="shared" si="117"/>
        <v>422.07716409657786</v>
      </c>
      <c r="CH261" s="102">
        <f t="shared" si="117"/>
        <v>96.285034896171112</v>
      </c>
      <c r="CI261" s="102">
        <f t="shared" si="117"/>
        <v>7.5</v>
      </c>
      <c r="CJ261" s="102">
        <f t="shared" si="117"/>
        <v>2.0740414238061677</v>
      </c>
      <c r="CK261" s="102">
        <f t="shared" si="117"/>
        <v>22.1640218027568</v>
      </c>
      <c r="CL261" s="102"/>
      <c r="CM261" s="102">
        <f>SUMIFS(CM3:CM252,$C3:$C252,"ifi")</f>
        <v>1978.9607140432422</v>
      </c>
    </row>
    <row r="262" spans="1:91">
      <c r="A262" s="137" t="s">
        <v>250</v>
      </c>
      <c r="B262" s="131"/>
      <c r="C262" s="135"/>
      <c r="E262" s="102">
        <f t="shared" ref="E262:AJ262" si="118">SUMIFS(E3:E253,$C3:$C253,"ifi",$D3:$D253,"női")</f>
        <v>198.5</v>
      </c>
      <c r="F262" s="102">
        <f t="shared" si="118"/>
        <v>19.025002659857432</v>
      </c>
      <c r="G262" s="102">
        <f t="shared" si="118"/>
        <v>14.324923341788939</v>
      </c>
      <c r="H262" s="102">
        <f t="shared" si="118"/>
        <v>1.9017836178162006</v>
      </c>
      <c r="I262" s="102">
        <f t="shared" si="118"/>
        <v>36.022976182987215</v>
      </c>
      <c r="J262" s="102">
        <f t="shared" si="118"/>
        <v>53.826148740421161</v>
      </c>
      <c r="K262" s="102">
        <f t="shared" si="118"/>
        <v>0</v>
      </c>
      <c r="L262" s="102">
        <f t="shared" si="118"/>
        <v>0</v>
      </c>
      <c r="M262" s="102">
        <f t="shared" si="118"/>
        <v>0</v>
      </c>
      <c r="N262" s="102">
        <f t="shared" si="118"/>
        <v>89.588414550378928</v>
      </c>
      <c r="O262" s="102">
        <f t="shared" si="118"/>
        <v>0</v>
      </c>
      <c r="P262" s="102">
        <f t="shared" si="118"/>
        <v>16.408854895978134</v>
      </c>
      <c r="Q262" s="102">
        <f t="shared" si="118"/>
        <v>21.948146021857568</v>
      </c>
      <c r="R262" s="102">
        <f t="shared" si="118"/>
        <v>0</v>
      </c>
      <c r="S262" s="102">
        <f t="shared" si="118"/>
        <v>7.6350115922842674</v>
      </c>
      <c r="T262" s="102">
        <f t="shared" si="118"/>
        <v>95.616123013388233</v>
      </c>
      <c r="U262" s="102">
        <f t="shared" si="118"/>
        <v>0</v>
      </c>
      <c r="V262" s="102">
        <f t="shared" si="118"/>
        <v>2.1146662986493743</v>
      </c>
      <c r="W262" s="102">
        <f t="shared" si="118"/>
        <v>5.5912910381252647</v>
      </c>
      <c r="X262" s="102">
        <f t="shared" si="118"/>
        <v>0</v>
      </c>
      <c r="Y262" s="102">
        <f t="shared" si="118"/>
        <v>0</v>
      </c>
      <c r="Z262" s="102">
        <f t="shared" si="118"/>
        <v>10.873863695931988</v>
      </c>
      <c r="AA262" s="102">
        <f t="shared" si="118"/>
        <v>2.0959978726233222</v>
      </c>
      <c r="AB262" s="102">
        <f t="shared" si="118"/>
        <v>0</v>
      </c>
      <c r="AC262" s="102">
        <f t="shared" si="118"/>
        <v>0</v>
      </c>
      <c r="AD262" s="102">
        <f t="shared" si="118"/>
        <v>3.2339601663927793</v>
      </c>
      <c r="AE262" s="102">
        <f t="shared" si="118"/>
        <v>8.0079776625448762</v>
      </c>
      <c r="AF262" s="102">
        <f t="shared" si="118"/>
        <v>48.420672118069405</v>
      </c>
      <c r="AG262" s="102">
        <f t="shared" si="118"/>
        <v>5.4768018276330972</v>
      </c>
      <c r="AH262" s="102">
        <f t="shared" si="118"/>
        <v>0</v>
      </c>
      <c r="AI262" s="102">
        <f t="shared" si="118"/>
        <v>66.738361349599984</v>
      </c>
      <c r="AJ262" s="102">
        <f t="shared" si="118"/>
        <v>74.545057617463328</v>
      </c>
      <c r="AK262" s="102">
        <f t="shared" ref="AK262:BP262" si="119">SUMIFS(AK3:AK253,$C3:$C253,"ifi",$D3:$D253,"női")</f>
        <v>0</v>
      </c>
      <c r="AL262" s="102">
        <f t="shared" si="119"/>
        <v>26.048169827257805</v>
      </c>
      <c r="AM262" s="102">
        <f t="shared" si="119"/>
        <v>6.5526525727961689</v>
      </c>
      <c r="AN262" s="102">
        <f t="shared" si="119"/>
        <v>0</v>
      </c>
      <c r="AO262" s="102">
        <f t="shared" si="119"/>
        <v>12.407846234860452</v>
      </c>
      <c r="AP262" s="102">
        <f t="shared" si="119"/>
        <v>56.799335769911082</v>
      </c>
      <c r="AQ262" s="102">
        <f t="shared" si="119"/>
        <v>0.82446678908228366</v>
      </c>
      <c r="AR262" s="102">
        <f t="shared" si="119"/>
        <v>280.995260663507</v>
      </c>
      <c r="AS262" s="102">
        <f t="shared" si="119"/>
        <v>142.17943611556521</v>
      </c>
      <c r="AT262" s="102">
        <f t="shared" si="119"/>
        <v>0</v>
      </c>
      <c r="AU262" s="102">
        <f t="shared" si="119"/>
        <v>0</v>
      </c>
      <c r="AV262" s="102">
        <f t="shared" si="119"/>
        <v>28.765053979688464</v>
      </c>
      <c r="AW262" s="102">
        <f t="shared" si="119"/>
        <v>91.656332560805765</v>
      </c>
      <c r="AX262" s="102">
        <f t="shared" si="119"/>
        <v>0</v>
      </c>
      <c r="AY262" s="102">
        <f t="shared" si="119"/>
        <v>18.658381531711225</v>
      </c>
      <c r="AZ262" s="102">
        <f t="shared" si="119"/>
        <v>121.67597393963572</v>
      </c>
      <c r="BA262" s="102">
        <f t="shared" si="119"/>
        <v>69.978339618358916</v>
      </c>
      <c r="BB262" s="102">
        <f t="shared" si="119"/>
        <v>90</v>
      </c>
      <c r="BC262" s="102">
        <f t="shared" si="119"/>
        <v>0</v>
      </c>
      <c r="BD262" s="102">
        <f t="shared" si="119"/>
        <v>9.1730750779067076</v>
      </c>
      <c r="BE262" s="102">
        <f t="shared" si="119"/>
        <v>33.310749065289222</v>
      </c>
      <c r="BF262" s="102">
        <f t="shared" si="119"/>
        <v>4.2413740996322966</v>
      </c>
      <c r="BG262" s="102">
        <f t="shared" si="119"/>
        <v>3.4944340905656577</v>
      </c>
      <c r="BH262" s="102">
        <f t="shared" si="119"/>
        <v>16.602190013987045</v>
      </c>
      <c r="BI262" s="102">
        <f t="shared" si="119"/>
        <v>8.2415755805168001</v>
      </c>
      <c r="BJ262" s="102">
        <f t="shared" si="119"/>
        <v>34.121165566916844</v>
      </c>
      <c r="BK262" s="102">
        <f t="shared" si="119"/>
        <v>0</v>
      </c>
      <c r="BL262" s="102">
        <f t="shared" si="119"/>
        <v>74.161912660117011</v>
      </c>
      <c r="BM262" s="102">
        <f t="shared" si="119"/>
        <v>66.954538955776499</v>
      </c>
      <c r="BN262" s="102">
        <f t="shared" si="119"/>
        <v>0</v>
      </c>
      <c r="BO262" s="102">
        <f t="shared" si="119"/>
        <v>52.131629248458204</v>
      </c>
      <c r="BP262" s="102">
        <f t="shared" si="119"/>
        <v>36.881806500000003</v>
      </c>
      <c r="BQ262" s="102">
        <f t="shared" ref="BQ262:CK262" si="120">SUMIFS(BQ3:BQ253,$C3:$C253,"ifi",$D3:$D253,"női")</f>
        <v>0</v>
      </c>
      <c r="BR262" s="102">
        <f t="shared" si="120"/>
        <v>228.48436485127999</v>
      </c>
      <c r="BS262" s="102">
        <f t="shared" si="120"/>
        <v>50.611377042441234</v>
      </c>
      <c r="BT262" s="102">
        <f t="shared" si="120"/>
        <v>178.87080408667416</v>
      </c>
      <c r="BU262" s="102">
        <f t="shared" si="120"/>
        <v>1.5331929175327206</v>
      </c>
      <c r="BV262" s="102">
        <f t="shared" si="120"/>
        <v>0</v>
      </c>
      <c r="BW262" s="102">
        <f t="shared" si="120"/>
        <v>11.681744178902743</v>
      </c>
      <c r="BX262" s="102">
        <f t="shared" si="120"/>
        <v>319.51432109758605</v>
      </c>
      <c r="BY262" s="102">
        <f t="shared" si="120"/>
        <v>0</v>
      </c>
      <c r="BZ262" s="102">
        <f t="shared" si="120"/>
        <v>12.931590587946184</v>
      </c>
      <c r="CA262" s="102">
        <f t="shared" si="120"/>
        <v>2.1293981877831931</v>
      </c>
      <c r="CB262" s="102">
        <f t="shared" si="120"/>
        <v>0</v>
      </c>
      <c r="CC262" s="102">
        <f t="shared" si="120"/>
        <v>0</v>
      </c>
      <c r="CD262" s="102">
        <f t="shared" si="120"/>
        <v>116.58121155283872</v>
      </c>
      <c r="CE262" s="102">
        <f t="shared" si="120"/>
        <v>0</v>
      </c>
      <c r="CF262" s="102">
        <f t="shared" si="120"/>
        <v>17.204337408613384</v>
      </c>
      <c r="CG262" s="102">
        <f t="shared" si="120"/>
        <v>422.07716409657786</v>
      </c>
      <c r="CH262" s="102">
        <f t="shared" si="120"/>
        <v>89.86603256975971</v>
      </c>
      <c r="CI262" s="102">
        <f t="shared" si="120"/>
        <v>7.5</v>
      </c>
      <c r="CJ262" s="102">
        <f t="shared" si="120"/>
        <v>0</v>
      </c>
      <c r="CK262" s="102">
        <f t="shared" si="120"/>
        <v>22.1640218027568</v>
      </c>
      <c r="CL262" s="102"/>
      <c r="CM262" s="102">
        <f>SUMIFS(CM3:CM252,$C3:$C252,"ifi",$D3:$D252,"női")</f>
        <v>1777.9801870966635</v>
      </c>
    </row>
    <row r="263" spans="1:91">
      <c r="A263" s="137" t="s">
        <v>251</v>
      </c>
      <c r="B263" s="131"/>
      <c r="C263" s="135"/>
      <c r="E263" s="102">
        <f t="shared" ref="E263:AJ263" si="121">SUMIFS(E3:E253,$C3:$C253,"ifi",$D3:$D253,"férfi")</f>
        <v>35.299999999999997</v>
      </c>
      <c r="F263" s="102">
        <f t="shared" si="121"/>
        <v>0</v>
      </c>
      <c r="G263" s="102">
        <f t="shared" si="121"/>
        <v>0.89530770886180866</v>
      </c>
      <c r="H263" s="102">
        <f t="shared" si="121"/>
        <v>8.874990216475604</v>
      </c>
      <c r="I263" s="102">
        <f t="shared" si="121"/>
        <v>0</v>
      </c>
      <c r="J263" s="102">
        <f t="shared" si="121"/>
        <v>1.4951707983450322</v>
      </c>
      <c r="K263" s="102">
        <f t="shared" si="121"/>
        <v>11.077111002325479</v>
      </c>
      <c r="L263" s="102">
        <f t="shared" si="121"/>
        <v>0</v>
      </c>
      <c r="M263" s="102">
        <f t="shared" si="121"/>
        <v>9.8200647993809493</v>
      </c>
      <c r="N263" s="102">
        <f t="shared" si="121"/>
        <v>12.921405944766192</v>
      </c>
      <c r="O263" s="102">
        <f t="shared" si="121"/>
        <v>135.48020710347862</v>
      </c>
      <c r="P263" s="102">
        <f t="shared" si="121"/>
        <v>0</v>
      </c>
      <c r="Q263" s="102">
        <f t="shared" si="121"/>
        <v>1.4439569751222083</v>
      </c>
      <c r="R263" s="102">
        <f t="shared" si="121"/>
        <v>35.018277537027878</v>
      </c>
      <c r="S263" s="102">
        <f t="shared" si="121"/>
        <v>22.905034776852801</v>
      </c>
      <c r="T263" s="102">
        <f t="shared" si="121"/>
        <v>53.396016747736276</v>
      </c>
      <c r="U263" s="102">
        <f t="shared" si="121"/>
        <v>0</v>
      </c>
      <c r="V263" s="102">
        <f t="shared" si="121"/>
        <v>0</v>
      </c>
      <c r="W263" s="102">
        <f t="shared" si="121"/>
        <v>8.200560189250389</v>
      </c>
      <c r="X263" s="102">
        <f t="shared" si="121"/>
        <v>0</v>
      </c>
      <c r="Y263" s="102">
        <f t="shared" si="121"/>
        <v>0</v>
      </c>
      <c r="Z263" s="102">
        <f t="shared" si="121"/>
        <v>19.278414056652316</v>
      </c>
      <c r="AA263" s="102">
        <f t="shared" si="121"/>
        <v>0</v>
      </c>
      <c r="AB263" s="102">
        <f t="shared" si="121"/>
        <v>4.3603660164313203</v>
      </c>
      <c r="AC263" s="102">
        <f t="shared" si="121"/>
        <v>0</v>
      </c>
      <c r="AD263" s="102">
        <f t="shared" si="121"/>
        <v>0</v>
      </c>
      <c r="AE263" s="102">
        <f t="shared" si="121"/>
        <v>0</v>
      </c>
      <c r="AF263" s="102">
        <f t="shared" si="121"/>
        <v>0</v>
      </c>
      <c r="AG263" s="102">
        <f t="shared" si="121"/>
        <v>24.949874992550772</v>
      </c>
      <c r="AH263" s="102">
        <f t="shared" si="121"/>
        <v>0</v>
      </c>
      <c r="AI263" s="102">
        <f t="shared" si="121"/>
        <v>52.834536068433323</v>
      </c>
      <c r="AJ263" s="102">
        <f t="shared" si="121"/>
        <v>0</v>
      </c>
      <c r="AK263" s="102">
        <f t="shared" ref="AK263:BP263" si="122">SUMIFS(AK3:AK253,$C3:$C253,"ifi",$D3:$D253,"férfi")</f>
        <v>0</v>
      </c>
      <c r="AL263" s="102">
        <f t="shared" si="122"/>
        <v>24.148824110686917</v>
      </c>
      <c r="AM263" s="102">
        <f t="shared" si="122"/>
        <v>0</v>
      </c>
      <c r="AN263" s="102">
        <f t="shared" si="122"/>
        <v>0</v>
      </c>
      <c r="AO263" s="102">
        <f t="shared" si="122"/>
        <v>0</v>
      </c>
      <c r="AP263" s="102">
        <f t="shared" si="122"/>
        <v>14.024527350595333</v>
      </c>
      <c r="AQ263" s="102">
        <f t="shared" si="122"/>
        <v>4.5345673399525603</v>
      </c>
      <c r="AR263" s="102">
        <f t="shared" si="122"/>
        <v>0</v>
      </c>
      <c r="AS263" s="102">
        <f t="shared" si="122"/>
        <v>0</v>
      </c>
      <c r="AT263" s="102">
        <f t="shared" si="122"/>
        <v>29.915919955136498</v>
      </c>
      <c r="AU263" s="102">
        <f t="shared" si="122"/>
        <v>1.0994949714003273</v>
      </c>
      <c r="AV263" s="102">
        <f t="shared" si="122"/>
        <v>0</v>
      </c>
      <c r="AW263" s="102">
        <f t="shared" si="122"/>
        <v>0</v>
      </c>
      <c r="AX263" s="102">
        <f t="shared" si="122"/>
        <v>42.457393535900614</v>
      </c>
      <c r="AY263" s="102">
        <f t="shared" si="122"/>
        <v>0</v>
      </c>
      <c r="AZ263" s="102">
        <f t="shared" si="122"/>
        <v>0</v>
      </c>
      <c r="BA263" s="102">
        <f t="shared" si="122"/>
        <v>0</v>
      </c>
      <c r="BB263" s="102">
        <f t="shared" si="122"/>
        <v>0</v>
      </c>
      <c r="BC263" s="102">
        <f t="shared" si="122"/>
        <v>0</v>
      </c>
      <c r="BD263" s="102">
        <f t="shared" si="122"/>
        <v>0</v>
      </c>
      <c r="BE263" s="102">
        <f t="shared" si="122"/>
        <v>7.7466858291370286</v>
      </c>
      <c r="BF263" s="102">
        <f t="shared" si="122"/>
        <v>0</v>
      </c>
      <c r="BG263" s="102">
        <f t="shared" si="122"/>
        <v>0</v>
      </c>
      <c r="BH263" s="102">
        <f t="shared" si="122"/>
        <v>6.2258212552451413</v>
      </c>
      <c r="BI263" s="102">
        <f t="shared" si="122"/>
        <v>0</v>
      </c>
      <c r="BJ263" s="102">
        <f t="shared" si="122"/>
        <v>0</v>
      </c>
      <c r="BK263" s="102">
        <f t="shared" si="122"/>
        <v>0</v>
      </c>
      <c r="BL263" s="102">
        <f t="shared" si="122"/>
        <v>13.621575794715371</v>
      </c>
      <c r="BM263" s="102">
        <f t="shared" si="122"/>
        <v>0</v>
      </c>
      <c r="BN263" s="102">
        <f t="shared" si="122"/>
        <v>0</v>
      </c>
      <c r="BO263" s="102">
        <f t="shared" si="122"/>
        <v>0</v>
      </c>
      <c r="BP263" s="102">
        <f t="shared" si="122"/>
        <v>0</v>
      </c>
      <c r="BQ263" s="102">
        <f t="shared" ref="BQ263:CK263" si="123">SUMIFS(BQ3:BQ253,$C3:$C253,"ifi",$D3:$D253,"férfi")</f>
        <v>0</v>
      </c>
      <c r="BR263" s="102">
        <f t="shared" si="123"/>
        <v>0</v>
      </c>
      <c r="BS263" s="102">
        <f t="shared" si="123"/>
        <v>2.8117431690245129</v>
      </c>
      <c r="BT263" s="102">
        <f t="shared" si="123"/>
        <v>0</v>
      </c>
      <c r="BU263" s="102">
        <f t="shared" si="123"/>
        <v>4.1396208773383449</v>
      </c>
      <c r="BV263" s="102">
        <f t="shared" si="123"/>
        <v>0</v>
      </c>
      <c r="BW263" s="102">
        <f t="shared" si="123"/>
        <v>0</v>
      </c>
      <c r="BX263" s="102">
        <f t="shared" si="123"/>
        <v>0</v>
      </c>
      <c r="BY263" s="102">
        <f t="shared" si="123"/>
        <v>127.9748798230256</v>
      </c>
      <c r="BZ263" s="102">
        <f t="shared" si="123"/>
        <v>0</v>
      </c>
      <c r="CA263" s="102">
        <f t="shared" si="123"/>
        <v>33.360571608603358</v>
      </c>
      <c r="CB263" s="102">
        <f t="shared" si="123"/>
        <v>0</v>
      </c>
      <c r="CC263" s="102">
        <f t="shared" si="123"/>
        <v>0</v>
      </c>
      <c r="CD263" s="102">
        <f t="shared" si="123"/>
        <v>0</v>
      </c>
      <c r="CE263" s="102">
        <f t="shared" si="123"/>
        <v>4.3532706684087641</v>
      </c>
      <c r="CF263" s="102">
        <f t="shared" si="123"/>
        <v>0</v>
      </c>
      <c r="CG263" s="102">
        <f t="shared" si="123"/>
        <v>0</v>
      </c>
      <c r="CH263" s="102">
        <f t="shared" si="123"/>
        <v>6.419002326411408</v>
      </c>
      <c r="CI263" s="102">
        <f t="shared" si="123"/>
        <v>0</v>
      </c>
      <c r="CJ263" s="102">
        <f t="shared" si="123"/>
        <v>2.0740414238061677</v>
      </c>
      <c r="CK263" s="102">
        <f t="shared" si="123"/>
        <v>0</v>
      </c>
      <c r="CL263" s="102"/>
      <c r="CM263" s="102">
        <f>SUMIFS(CM3:CM252,$C3:$C252,"ifi",$D3:$D252,"férfi")</f>
        <v>200.98052694657866</v>
      </c>
    </row>
    <row r="264" spans="1:91">
      <c r="A264" s="104" t="s">
        <v>308</v>
      </c>
      <c r="B264" s="131"/>
      <c r="C264" s="135"/>
      <c r="E264" s="102">
        <f t="shared" ref="E264:AJ264" si="124">SUMIFS(E3:E253,$C3:$C253,"felnőtt")</f>
        <v>2189.2999999999993</v>
      </c>
      <c r="F264" s="102">
        <f t="shared" si="124"/>
        <v>96.854558995637831</v>
      </c>
      <c r="G264" s="102">
        <f t="shared" si="124"/>
        <v>121.31419455077506</v>
      </c>
      <c r="H264" s="102">
        <f t="shared" si="124"/>
        <v>301.74966736017052</v>
      </c>
      <c r="I264" s="102">
        <f t="shared" si="124"/>
        <v>99.912782998096603</v>
      </c>
      <c r="J264" s="102">
        <f t="shared" si="124"/>
        <v>305.76242826155925</v>
      </c>
      <c r="K264" s="102">
        <f t="shared" si="124"/>
        <v>27.598903683760089</v>
      </c>
      <c r="L264" s="102">
        <f t="shared" si="124"/>
        <v>89.983082074992609</v>
      </c>
      <c r="M264" s="102">
        <f t="shared" si="124"/>
        <v>154.25685122360909</v>
      </c>
      <c r="N264" s="102">
        <f t="shared" si="124"/>
        <v>350.60081463465593</v>
      </c>
      <c r="O264" s="102">
        <f t="shared" si="124"/>
        <v>748.52814424671988</v>
      </c>
      <c r="P264" s="102">
        <f t="shared" si="124"/>
        <v>33.681333733849854</v>
      </c>
      <c r="Q264" s="102">
        <f t="shared" si="124"/>
        <v>0</v>
      </c>
      <c r="R264" s="102">
        <f t="shared" si="124"/>
        <v>1.7567697761050776</v>
      </c>
      <c r="S264" s="102">
        <f t="shared" si="124"/>
        <v>133.61270286497458</v>
      </c>
      <c r="T264" s="102">
        <f t="shared" si="124"/>
        <v>511.60834651319431</v>
      </c>
      <c r="U264" s="102">
        <f t="shared" si="124"/>
        <v>7.3945916231651942</v>
      </c>
      <c r="V264" s="102">
        <f t="shared" si="124"/>
        <v>2.7608143343477942</v>
      </c>
      <c r="W264" s="102">
        <f t="shared" si="124"/>
        <v>160.65642916213258</v>
      </c>
      <c r="X264" s="102">
        <f t="shared" si="124"/>
        <v>20</v>
      </c>
      <c r="Y264" s="102">
        <f t="shared" si="124"/>
        <v>15</v>
      </c>
      <c r="Z264" s="102">
        <f t="shared" si="124"/>
        <v>145.5520261277249</v>
      </c>
      <c r="AA264" s="102">
        <f t="shared" si="124"/>
        <v>6.2879936178699669</v>
      </c>
      <c r="AB264" s="102">
        <f t="shared" si="124"/>
        <v>135.41358906583935</v>
      </c>
      <c r="AC264" s="102">
        <f t="shared" si="124"/>
        <v>16.399082568807337</v>
      </c>
      <c r="AD264" s="102">
        <f t="shared" si="124"/>
        <v>25.871681331142238</v>
      </c>
      <c r="AE264" s="102">
        <f t="shared" si="124"/>
        <v>24.02393298763463</v>
      </c>
      <c r="AF264" s="102">
        <f t="shared" si="124"/>
        <v>145.26201635420821</v>
      </c>
      <c r="AG264" s="102">
        <f t="shared" si="124"/>
        <v>235.1982118200213</v>
      </c>
      <c r="AH264" s="102">
        <f t="shared" si="124"/>
        <v>40.931525063156499</v>
      </c>
      <c r="AI264" s="102">
        <f t="shared" si="124"/>
        <v>301.71300860131674</v>
      </c>
      <c r="AJ264" s="102">
        <f t="shared" si="124"/>
        <v>119.47632522250971</v>
      </c>
      <c r="AK264" s="102">
        <f t="shared" ref="AK264:BP264" si="125">SUMIFS(AK3:AK253,$C3:$C253,"felnőtt")</f>
        <v>55.32907857997607</v>
      </c>
      <c r="AL264" s="102">
        <f t="shared" si="125"/>
        <v>168.22776346770664</v>
      </c>
      <c r="AM264" s="102">
        <f t="shared" si="125"/>
        <v>21.842175242653898</v>
      </c>
      <c r="AN264" s="102">
        <f t="shared" si="125"/>
        <v>281.91646919431281</v>
      </c>
      <c r="AO264" s="102">
        <f t="shared" si="125"/>
        <v>37.223538704581358</v>
      </c>
      <c r="AP264" s="102">
        <f t="shared" si="125"/>
        <v>82.569404776630023</v>
      </c>
      <c r="AQ264" s="102">
        <f t="shared" si="125"/>
        <v>186.9478444244078</v>
      </c>
      <c r="AR264" s="102">
        <f t="shared" si="125"/>
        <v>0</v>
      </c>
      <c r="AS264" s="102">
        <f t="shared" si="125"/>
        <v>146.26114241553361</v>
      </c>
      <c r="AT264" s="102">
        <f t="shared" si="125"/>
        <v>657.43795520454728</v>
      </c>
      <c r="AU264" s="102">
        <f t="shared" si="125"/>
        <v>15.3679410775273</v>
      </c>
      <c r="AV264" s="102">
        <f t="shared" si="125"/>
        <v>55.523243728235876</v>
      </c>
      <c r="AW264" s="102">
        <f t="shared" si="125"/>
        <v>0</v>
      </c>
      <c r="AX264" s="102">
        <f t="shared" si="125"/>
        <v>0</v>
      </c>
      <c r="AY264" s="102">
        <f t="shared" si="125"/>
        <v>0</v>
      </c>
      <c r="AZ264" s="102">
        <f t="shared" si="125"/>
        <v>121.67597393963572</v>
      </c>
      <c r="BA264" s="102">
        <f t="shared" si="125"/>
        <v>263.03622950665493</v>
      </c>
      <c r="BB264" s="102">
        <f t="shared" si="125"/>
        <v>90</v>
      </c>
      <c r="BC264" s="102">
        <f t="shared" si="125"/>
        <v>15.140409518002151</v>
      </c>
      <c r="BD264" s="102">
        <f t="shared" si="125"/>
        <v>8.1346137483323631</v>
      </c>
      <c r="BE264" s="102">
        <f t="shared" si="125"/>
        <v>173.91309686412637</v>
      </c>
      <c r="BF264" s="102">
        <f t="shared" si="125"/>
        <v>12.724122298896891</v>
      </c>
      <c r="BG264" s="102">
        <f t="shared" si="125"/>
        <v>10.483302271696973</v>
      </c>
      <c r="BH264" s="102">
        <f t="shared" si="125"/>
        <v>102.10346858602031</v>
      </c>
      <c r="BI264" s="102">
        <f t="shared" si="125"/>
        <v>26.785120636679597</v>
      </c>
      <c r="BJ264" s="102">
        <f t="shared" si="125"/>
        <v>102.36349670075053</v>
      </c>
      <c r="BK264" s="102">
        <f t="shared" si="125"/>
        <v>39.707802347252297</v>
      </c>
      <c r="BL264" s="102">
        <f t="shared" si="125"/>
        <v>253.89103772927805</v>
      </c>
      <c r="BM264" s="102">
        <f t="shared" si="125"/>
        <v>195.61228047864117</v>
      </c>
      <c r="BN264" s="102">
        <f t="shared" si="125"/>
        <v>9</v>
      </c>
      <c r="BO264" s="102">
        <f t="shared" si="125"/>
        <v>299.56234717397621</v>
      </c>
      <c r="BP264" s="102">
        <f t="shared" si="125"/>
        <v>110.6454195</v>
      </c>
      <c r="BQ264" s="102">
        <f t="shared" ref="BQ264:CK264" si="126">SUMIFS(BQ3:BQ253,$C3:$C253,"felnőtt")</f>
        <v>133.19262663602757</v>
      </c>
      <c r="BR264" s="102">
        <f t="shared" si="126"/>
        <v>0</v>
      </c>
      <c r="BS264" s="102">
        <f t="shared" si="126"/>
        <v>40.770275950855435</v>
      </c>
      <c r="BT264" s="102">
        <f t="shared" si="126"/>
        <v>0</v>
      </c>
      <c r="BU264" s="102">
        <f t="shared" si="126"/>
        <v>119.28240898404567</v>
      </c>
      <c r="BV264" s="102">
        <f t="shared" si="126"/>
        <v>83.828223874178278</v>
      </c>
      <c r="BW264" s="102">
        <f t="shared" si="126"/>
        <v>45.948193770350798</v>
      </c>
      <c r="BX264" s="102">
        <f t="shared" si="126"/>
        <v>353.69122609061128</v>
      </c>
      <c r="BY264" s="102">
        <f t="shared" si="126"/>
        <v>949.05264859907493</v>
      </c>
      <c r="BZ264" s="102">
        <f t="shared" si="126"/>
        <v>38.794771763838554</v>
      </c>
      <c r="CA264" s="102">
        <f t="shared" si="126"/>
        <v>46.136960735302509</v>
      </c>
      <c r="CB264" s="102">
        <f t="shared" si="126"/>
        <v>0</v>
      </c>
      <c r="CC264" s="102">
        <f t="shared" si="126"/>
        <v>23.301679271613327</v>
      </c>
      <c r="CD264" s="102">
        <f t="shared" si="126"/>
        <v>0</v>
      </c>
      <c r="CE264" s="102">
        <f t="shared" si="126"/>
        <v>0.73232590683511922</v>
      </c>
      <c r="CF264" s="102">
        <f t="shared" si="126"/>
        <v>33.45287829452603</v>
      </c>
      <c r="CG264" s="102">
        <f t="shared" si="126"/>
        <v>422.07716409657786</v>
      </c>
      <c r="CH264" s="102">
        <f t="shared" si="126"/>
        <v>336.99762213659892</v>
      </c>
      <c r="CI264" s="102">
        <f t="shared" si="126"/>
        <v>9.375</v>
      </c>
      <c r="CJ264" s="102">
        <f t="shared" si="126"/>
        <v>23.851476373770929</v>
      </c>
      <c r="CK264" s="102">
        <f t="shared" si="126"/>
        <v>16.720226974009513</v>
      </c>
      <c r="CL264" s="102"/>
      <c r="CM264" s="102">
        <f>SUMIFS(CM3:CM252,$C3:$C252,"felnőtt")</f>
        <v>3840.0841071814098</v>
      </c>
    </row>
    <row r="265" spans="1:91">
      <c r="A265" s="136" t="s">
        <v>249</v>
      </c>
      <c r="B265" s="131"/>
      <c r="C265" s="135"/>
      <c r="E265" s="102">
        <f>E260</f>
        <v>2473.1999999999994</v>
      </c>
      <c r="F265" s="102">
        <f t="shared" ref="F265:V265" si="127">E265+F260</f>
        <v>2589.0795616554947</v>
      </c>
      <c r="G265" s="102">
        <f t="shared" si="127"/>
        <v>2726.9569488202133</v>
      </c>
      <c r="H265" s="102">
        <f t="shared" si="127"/>
        <v>3039.4833900146755</v>
      </c>
      <c r="I265" s="102">
        <f t="shared" si="127"/>
        <v>3175.4191491957595</v>
      </c>
      <c r="J265" s="102">
        <f t="shared" si="127"/>
        <v>3536.5028969960849</v>
      </c>
      <c r="K265" s="102">
        <f t="shared" si="127"/>
        <v>3575.1789116821706</v>
      </c>
      <c r="L265" s="102">
        <f t="shared" si="127"/>
        <v>3670.4410012388962</v>
      </c>
      <c r="M265" s="102">
        <f t="shared" si="127"/>
        <v>3838.6096109282948</v>
      </c>
      <c r="N265" s="102">
        <f t="shared" si="127"/>
        <v>4291.7202460580957</v>
      </c>
      <c r="O265" s="102">
        <f t="shared" si="127"/>
        <v>5175.7285974082943</v>
      </c>
      <c r="P265" s="102">
        <f t="shared" si="127"/>
        <v>5225.8187860381222</v>
      </c>
      <c r="Q265" s="102">
        <f t="shared" si="127"/>
        <v>5254.7941893389079</v>
      </c>
      <c r="R265" s="102">
        <f t="shared" si="127"/>
        <v>5300.3530855325662</v>
      </c>
      <c r="S265" s="102">
        <f t="shared" si="127"/>
        <v>5464.5058347666782</v>
      </c>
      <c r="T265" s="102">
        <f t="shared" si="127"/>
        <v>6125.126321040997</v>
      </c>
      <c r="U265" s="102">
        <f t="shared" si="127"/>
        <v>6132.5209126641621</v>
      </c>
      <c r="V265" s="102">
        <f t="shared" si="127"/>
        <v>6137.3963932971592</v>
      </c>
      <c r="W265" s="102">
        <f>SUM(F260:W260)</f>
        <v>3838.6446736866674</v>
      </c>
      <c r="X265" s="102">
        <f t="shared" ref="X265:AA265" si="128">W265+X260</f>
        <v>3858.6446736866674</v>
      </c>
      <c r="Y265" s="102">
        <f t="shared" si="128"/>
        <v>3873.6446736866674</v>
      </c>
      <c r="Z265" s="102">
        <f t="shared" si="128"/>
        <v>4049.3489775669768</v>
      </c>
      <c r="AA265" s="102">
        <f t="shared" si="128"/>
        <v>4057.7329690574702</v>
      </c>
      <c r="AB265" s="102">
        <f>AA265+AB260</f>
        <v>4197.5069241397405</v>
      </c>
      <c r="AC265" s="102">
        <f>AB265+AC260</f>
        <v>4213.9060067085475</v>
      </c>
      <c r="AD265" s="102">
        <f>SUM(G260:AD260)</f>
        <v>4127.1320865505877</v>
      </c>
      <c r="AE265" s="102">
        <f>SUM(G260:AE260)</f>
        <v>4159.163997200767</v>
      </c>
      <c r="AF265" s="102">
        <f>SUM(G260:AF260)</f>
        <v>4352.8466856730447</v>
      </c>
      <c r="AG265" s="102">
        <f>SUM(G260:AG260)</f>
        <v>4618.4715743132501</v>
      </c>
      <c r="AH265" s="102">
        <f>SUM(G260:AH260)</f>
        <v>4659.4030993764063</v>
      </c>
      <c r="AI265" s="102">
        <f>SUM(H260:AI260)</f>
        <v>4942.8116182310387</v>
      </c>
      <c r="AJ265" s="102">
        <f>SUM(I260:AJ260)</f>
        <v>4824.3065598765497</v>
      </c>
      <c r="AK265" s="102">
        <f>SUM(I260:AK260)</f>
        <v>4879.6356384565261</v>
      </c>
      <c r="AL265" s="102">
        <f>SUM(I260:AL260)</f>
        <v>5098.0603958621778</v>
      </c>
      <c r="AM265" s="102">
        <f>SUM(J260:AM260)</f>
        <v>4990.5194644965441</v>
      </c>
      <c r="AN265" s="102">
        <f>SUM(K260:AN260)</f>
        <v>4911.3521858905315</v>
      </c>
      <c r="AO265" s="102">
        <f>SUM(K260:AO260)</f>
        <v>4960.9835708299734</v>
      </c>
      <c r="AP265" s="102">
        <f>SUM(K260:AP260)</f>
        <v>5116.1299046459344</v>
      </c>
      <c r="AQ265" s="102">
        <f>SUM(L260:AQ260)</f>
        <v>5269.7607685132907</v>
      </c>
      <c r="AR265" s="102">
        <f>SUM(M260:AR260)</f>
        <v>5455.4939396200725</v>
      </c>
      <c r="AS265" s="102">
        <f>SUM(Q260:AS260)</f>
        <v>4188.5567333519439</v>
      </c>
      <c r="AT265" s="102">
        <f>SUM(Q260:AT260)</f>
        <v>4875.9106085116273</v>
      </c>
      <c r="AU265" s="102">
        <f>SUM(Q260:AU260)</f>
        <v>4893.3775854436462</v>
      </c>
      <c r="AV265" s="102">
        <f>SUM(Q260:AV260)</f>
        <v>4977.6658831515706</v>
      </c>
      <c r="AW265" s="102">
        <f>SUM(Q260:AW260)</f>
        <v>5069.3222157123764</v>
      </c>
      <c r="AX265" s="102">
        <f>SUM(Q260:AX260)</f>
        <v>5111.7796092482768</v>
      </c>
      <c r="AY265" s="102">
        <f>SUM(S260:AY260)</f>
        <v>5055.9036912855436</v>
      </c>
      <c r="AZ265" s="102">
        <f>SUM(T260:AZ260)</f>
        <v>5135.1028899307039</v>
      </c>
      <c r="BA265" s="102">
        <f>SUM(U260:BA260)</f>
        <v>4807.4969727813987</v>
      </c>
      <c r="BB265" s="102">
        <f>SUM(U260:BB260)</f>
        <v>4987.4969727813987</v>
      </c>
      <c r="BC265" s="102">
        <f>SUM(U260:BC260)</f>
        <v>5002.637382299401</v>
      </c>
      <c r="BD265" s="102">
        <f>SUM(U260:BD260)</f>
        <v>5019.9450711256404</v>
      </c>
      <c r="BE265" s="102">
        <f>SUM(W260:BE260)</f>
        <v>5222.6455306280313</v>
      </c>
      <c r="BF265" s="102">
        <f>SUM(AA260:BF260)</f>
        <v>4854.4584427567434</v>
      </c>
      <c r="BG265" s="102">
        <f>SUM(AA260:BG260)</f>
        <v>4868.4361791190058</v>
      </c>
      <c r="BH265" s="102">
        <f>SUM(AD260:BH260)</f>
        <v>4828.8106298326884</v>
      </c>
      <c r="BI265" s="102">
        <f>SUM(AD260:BI260)</f>
        <v>4863.8373260498847</v>
      </c>
      <c r="BJ265" s="102">
        <f>SUM(AF260:BJ260)</f>
        <v>4939.1844361698377</v>
      </c>
      <c r="BK265" s="102">
        <f>SUM(AI260:BK260)</f>
        <v>4478.6531363414488</v>
      </c>
      <c r="BL265" s="102">
        <f>SUM(AI260:BL260)</f>
        <v>4820.3276625255594</v>
      </c>
      <c r="BM265" s="102">
        <f>SUM(AK260:BM260)</f>
        <v>4467.5871931006532</v>
      </c>
      <c r="BN265" s="102">
        <f>SUM(AL260:BN260)</f>
        <v>4421.2581145206777</v>
      </c>
      <c r="BO265" s="102">
        <f>SUM(AL260:BO260)</f>
        <v>4772.9520909431121</v>
      </c>
      <c r="BP265" s="102">
        <f>SUM(AM260:BP260)</f>
        <v>4702.0545595374606</v>
      </c>
      <c r="BQ265" s="102">
        <f>SUM(AP260:BQ260)</f>
        <v>4475.3045042242829</v>
      </c>
      <c r="BR265" s="102">
        <f>SUM(AP260:BR260)</f>
        <v>4703.7888690755626</v>
      </c>
      <c r="BS265" s="102">
        <f>SUM(AQ260:BS260)</f>
        <v>4642.8359314219224</v>
      </c>
      <c r="BT265" s="102">
        <f>SUM(AS260:BT260)</f>
        <v>4348.4045962916471</v>
      </c>
      <c r="BU265" s="102">
        <f>SUM(AS260:BU260)</f>
        <v>4473.3598190705634</v>
      </c>
      <c r="BV265" s="102">
        <f>SUM(AS260:BV260)</f>
        <v>4557.1880429447419</v>
      </c>
      <c r="BW265" s="102">
        <f>SUM(AS260:BW260)</f>
        <v>4614.8179808939958</v>
      </c>
      <c r="BX265" s="102">
        <f>SUM(AS260:BX260)</f>
        <v>5288.0235280821935</v>
      </c>
      <c r="BY265" s="102">
        <f>SUM(AS260:BY260)</f>
        <v>6365.051056504295</v>
      </c>
      <c r="BZ265" s="102">
        <f>SUM(AS260:BZ260)</f>
        <v>6416.7774188560797</v>
      </c>
      <c r="CA265" s="102">
        <f>SUM(AV260:CA260)</f>
        <v>5505.1429187649683</v>
      </c>
      <c r="CB265" s="102">
        <f>SUM(AY260:CB260)</f>
        <v>5286.7408949603378</v>
      </c>
      <c r="CC265" s="102">
        <f>SUM(AY260:CC260)</f>
        <v>5310.0425742319512</v>
      </c>
      <c r="CD265" s="102">
        <f>SUM(AY260:CD260)</f>
        <v>5426.62378578479</v>
      </c>
      <c r="CE265" s="102">
        <f>SUM(AY260:CE260)</f>
        <v>5431.7093823600335</v>
      </c>
      <c r="CF265" s="102">
        <f>SUM(AY260:CF260)</f>
        <v>5482.3665980631731</v>
      </c>
      <c r="CG265" s="102">
        <f>SUM(AZ260:CG260)</f>
        <v>6307.8625447246168</v>
      </c>
      <c r="CH265" s="102">
        <f>SUM(BA260:CH260)</f>
        <v>6497.7932538781151</v>
      </c>
      <c r="CI265" s="102">
        <f>SUM(BB260:CI260)</f>
        <v>6181.6536847531015</v>
      </c>
      <c r="CJ265" s="102">
        <f>SUM(BC260:CJ260)</f>
        <v>6027.579202550678</v>
      </c>
      <c r="CK265" s="102">
        <f>SUM(BC260:CK260)</f>
        <v>6066.4634513274441</v>
      </c>
      <c r="CL265" s="102"/>
      <c r="CM265" s="102"/>
    </row>
    <row r="266" spans="1:91">
      <c r="A266" s="104" t="s">
        <v>307</v>
      </c>
      <c r="B266" s="131"/>
      <c r="C266" s="135"/>
      <c r="E266" s="102">
        <f>E261</f>
        <v>233.8</v>
      </c>
      <c r="F266" s="102">
        <f t="shared" ref="F266:V266" si="129">E266+F261</f>
        <v>252.82500265985743</v>
      </c>
      <c r="G266" s="102">
        <f t="shared" si="129"/>
        <v>268.04523371050817</v>
      </c>
      <c r="H266" s="102">
        <f t="shared" si="129"/>
        <v>278.82200754479999</v>
      </c>
      <c r="I266" s="102">
        <f t="shared" si="129"/>
        <v>314.84498372778722</v>
      </c>
      <c r="J266" s="102">
        <f t="shared" si="129"/>
        <v>370.16630326655343</v>
      </c>
      <c r="K266" s="102">
        <f t="shared" si="129"/>
        <v>381.24341426887889</v>
      </c>
      <c r="L266" s="102">
        <f t="shared" si="129"/>
        <v>381.24341426887889</v>
      </c>
      <c r="M266" s="102">
        <f t="shared" si="129"/>
        <v>391.06347906825982</v>
      </c>
      <c r="N266" s="102">
        <f t="shared" si="129"/>
        <v>493.57329956340493</v>
      </c>
      <c r="O266" s="102">
        <f t="shared" si="129"/>
        <v>629.05350666688355</v>
      </c>
      <c r="P266" s="102">
        <f t="shared" si="129"/>
        <v>645.4623615628617</v>
      </c>
      <c r="Q266" s="102">
        <f t="shared" si="129"/>
        <v>668.85446455984152</v>
      </c>
      <c r="R266" s="102">
        <f t="shared" si="129"/>
        <v>703.87274209686939</v>
      </c>
      <c r="S266" s="102">
        <f t="shared" si="129"/>
        <v>734.41278846600642</v>
      </c>
      <c r="T266" s="102">
        <f t="shared" si="129"/>
        <v>883.42492822713098</v>
      </c>
      <c r="U266" s="102">
        <f t="shared" si="129"/>
        <v>883.42492822713098</v>
      </c>
      <c r="V266" s="102">
        <f t="shared" si="129"/>
        <v>885.53959452578033</v>
      </c>
      <c r="W266" s="102">
        <f t="shared" ref="W266:W269" si="130">SUM(F261:W261)</f>
        <v>665.53144575315605</v>
      </c>
      <c r="X266" s="102">
        <f t="shared" ref="X266:X269" si="131">W266+X261</f>
        <v>665.53144575315605</v>
      </c>
      <c r="Y266" s="102">
        <f t="shared" ref="Y266:Y269" si="132">X266+Y261</f>
        <v>665.53144575315605</v>
      </c>
      <c r="Z266" s="102">
        <f t="shared" ref="Z266:Z269" si="133">Y266+Z261</f>
        <v>695.68372350574032</v>
      </c>
      <c r="AA266" s="102">
        <f t="shared" ref="AA266:AC269" si="134">Z266+AA261</f>
        <v>697.77972137836366</v>
      </c>
      <c r="AB266" s="102">
        <f t="shared" si="134"/>
        <v>702.14008739479493</v>
      </c>
      <c r="AC266" s="102">
        <f t="shared" si="134"/>
        <v>702.14008739479493</v>
      </c>
      <c r="AD266" s="102">
        <f t="shared" ref="AD266:AD269" si="135">SUM(G261:AD261)</f>
        <v>686.3490449013301</v>
      </c>
      <c r="AE266" s="102">
        <f t="shared" ref="AE266:AE269" si="136">SUM(G261:AE261)</f>
        <v>694.35702256387503</v>
      </c>
      <c r="AF266" s="102">
        <f t="shared" ref="AF266:AF269" si="137">SUM(G261:AF261)</f>
        <v>742.77769468194447</v>
      </c>
      <c r="AG266" s="102">
        <f t="shared" ref="AG266:AG269" si="138">SUM(G261:AG261)</f>
        <v>773.20437150212831</v>
      </c>
      <c r="AH266" s="102">
        <f t="shared" ref="AH266:AJ266" si="139">SUM(G261:AH261)</f>
        <v>773.20437150212831</v>
      </c>
      <c r="AI266" s="102">
        <f t="shared" si="139"/>
        <v>877.55703786951096</v>
      </c>
      <c r="AJ266" s="102">
        <f t="shared" si="139"/>
        <v>941.32532165268253</v>
      </c>
      <c r="AK266" s="102">
        <f t="shared" ref="AK266:AK269" si="140">SUM(I261:AK261)</f>
        <v>941.32532165268253</v>
      </c>
      <c r="AL266" s="102">
        <f t="shared" ref="AL266:AN266" si="141">SUM(I261:AL261)</f>
        <v>991.52231559062727</v>
      </c>
      <c r="AM266" s="102">
        <f t="shared" si="141"/>
        <v>962.05199198043636</v>
      </c>
      <c r="AN266" s="102">
        <f t="shared" si="141"/>
        <v>906.73067244166998</v>
      </c>
      <c r="AO266" s="102">
        <f t="shared" ref="AO266:AO269" si="142">SUM(K261:AO261)</f>
        <v>919.13851867653045</v>
      </c>
      <c r="AP266" s="102">
        <f t="shared" ref="AP266:AR266" si="143">SUM(K261:AP261)</f>
        <v>989.96238179703687</v>
      </c>
      <c r="AQ266" s="102">
        <f t="shared" si="143"/>
        <v>984.24430492374631</v>
      </c>
      <c r="AR266" s="102">
        <f t="shared" si="143"/>
        <v>1265.2395655872533</v>
      </c>
      <c r="AS266" s="102">
        <f t="shared" ref="AS266:AS269" si="144">SUM(Q261:AS261)</f>
        <v>1143.2000544088357</v>
      </c>
      <c r="AT266" s="102">
        <f t="shared" ref="AT266:AT269" si="145">SUM(Q261:AT261)</f>
        <v>1173.1159743639723</v>
      </c>
      <c r="AU266" s="102">
        <f t="shared" ref="AU266:AU269" si="146">SUM(Q261:AU261)</f>
        <v>1174.2154693353727</v>
      </c>
      <c r="AV266" s="102">
        <f t="shared" ref="AV266:AV269" si="147">SUM(Q261:AV261)</f>
        <v>1202.9805233150612</v>
      </c>
      <c r="AW266" s="102">
        <f t="shared" ref="AW266:AW269" si="148">SUM(Q261:AW261)</f>
        <v>1294.636855875867</v>
      </c>
      <c r="AX266" s="102">
        <f t="shared" ref="AX266:AX269" si="149">SUM(Q261:AX261)</f>
        <v>1337.0942494117676</v>
      </c>
      <c r="AY266" s="102">
        <f t="shared" ref="AY266:BA266" si="150">SUM(S261:AY261)</f>
        <v>1297.3422504094713</v>
      </c>
      <c r="AZ266" s="102">
        <f t="shared" si="150"/>
        <v>1388.4781779799696</v>
      </c>
      <c r="BA266" s="102">
        <f t="shared" si="150"/>
        <v>1309.4443778372038</v>
      </c>
      <c r="BB266" s="102">
        <f t="shared" ref="BB266:BB269" si="151">SUM(U261:BB261)</f>
        <v>1399.4443778372038</v>
      </c>
      <c r="BC266" s="102">
        <f t="shared" ref="BC266:BC269" si="152">SUM(U261:BC261)</f>
        <v>1399.4443778372038</v>
      </c>
      <c r="BD266" s="102">
        <f t="shared" ref="BD266:BD269" si="153">SUM(U261:BD261)</f>
        <v>1408.6174529151106</v>
      </c>
      <c r="BE266" s="102">
        <f t="shared" ref="BE266:BE269" si="154">SUM(W261:BE261)</f>
        <v>1447.5602215108875</v>
      </c>
      <c r="BF266" s="102">
        <f t="shared" ref="BF266:BF269" si="155">SUM(AA261:BF261)</f>
        <v>1407.8574666305597</v>
      </c>
      <c r="BG266" s="102">
        <f t="shared" ref="BG266:BG269" si="156">SUM(AA261:BG261)</f>
        <v>1411.3519007211253</v>
      </c>
      <c r="BH266" s="102">
        <f t="shared" ref="BH266:BH269" si="157">SUM(AD261:BH261)</f>
        <v>1427.7235481013029</v>
      </c>
      <c r="BI266" s="102">
        <f t="shared" ref="BI266:BI269" si="158">SUM(AD261:BI261)</f>
        <v>1435.9651236818197</v>
      </c>
      <c r="BJ266" s="102">
        <f t="shared" ref="BJ266:BJ269" si="159">SUM(AF261:BJ261)</f>
        <v>1458.8443514197988</v>
      </c>
      <c r="BK266" s="102">
        <f t="shared" ref="BK266:BK269" si="160">SUM(AI261:BK261)</f>
        <v>1379.9970024815457</v>
      </c>
      <c r="BL266" s="102">
        <f t="shared" ref="BL266:BL269" si="161">SUM(AI261:BL261)</f>
        <v>1467.7804909363781</v>
      </c>
      <c r="BM266" s="102">
        <f t="shared" ref="BM266:BN266" si="162">SUM(AK261:BM261)</f>
        <v>1340.6170748566581</v>
      </c>
      <c r="BN266" s="102">
        <f t="shared" si="162"/>
        <v>1340.6170748566581</v>
      </c>
      <c r="BO266" s="102">
        <f t="shared" ref="BO266:BP266" si="163">SUM(AL261:BO261)</f>
        <v>1392.7487041051163</v>
      </c>
      <c r="BP266" s="102">
        <f t="shared" si="163"/>
        <v>1379.4335166671715</v>
      </c>
      <c r="BQ266" s="102">
        <f t="shared" ref="BQ266:BQ269" si="164">SUM(AP261:BQ261)</f>
        <v>1360.4730178595148</v>
      </c>
      <c r="BR266" s="102">
        <f t="shared" ref="BR266:BS266" si="165">SUM(AP261:BR261)</f>
        <v>1588.9573827107947</v>
      </c>
      <c r="BS266" s="102">
        <f t="shared" si="165"/>
        <v>1571.556639801754</v>
      </c>
      <c r="BT266" s="102">
        <f t="shared" ref="BT266:BT269" si="166">SUM(AS261:BT261)</f>
        <v>1464.0731490958865</v>
      </c>
      <c r="BU266" s="102">
        <f t="shared" ref="BU266:BU269" si="167">SUM(AS261:BU261)</f>
        <v>1469.7459628907575</v>
      </c>
      <c r="BV266" s="102">
        <f t="shared" ref="BV266:BV269" si="168">SUM(AS261:BV261)</f>
        <v>1469.7459628907575</v>
      </c>
      <c r="BW266" s="102">
        <f t="shared" ref="BW266:BW269" si="169">SUM(AS261:BW261)</f>
        <v>1481.4277070696603</v>
      </c>
      <c r="BX266" s="102">
        <f t="shared" ref="BX266:BX269" si="170">SUM(AS261:BX261)</f>
        <v>1800.9420281672465</v>
      </c>
      <c r="BY266" s="102">
        <f t="shared" ref="BY266:BY269" si="171">SUM(AS261:BY261)</f>
        <v>1928.916907990272</v>
      </c>
      <c r="BZ266" s="102">
        <f t="shared" ref="BZ266:BZ269" si="172">SUM(AS261:BZ261)</f>
        <v>1941.8484985782181</v>
      </c>
      <c r="CA266" s="102">
        <f>SUM(AV261:CA261)</f>
        <v>1804.1436173325026</v>
      </c>
      <c r="CB266" s="102">
        <f>SUM(AY261:CB261)</f>
        <v>1641.2648372561077</v>
      </c>
      <c r="CC266" s="102">
        <f>SUM(AY261:CC261)</f>
        <v>1641.2648372561077</v>
      </c>
      <c r="CD266" s="102">
        <f t="shared" ref="CD266:CD269" si="173">SUM(AY261:CD261)</f>
        <v>1757.8460488089465</v>
      </c>
      <c r="CE266" s="102">
        <f t="shared" ref="CE266:CE269" si="174">SUM(AY261:CE261)</f>
        <v>1762.1993194773554</v>
      </c>
      <c r="CF266" s="102">
        <f t="shared" ref="CF266:CF269" si="175">SUM(AY261:CF261)</f>
        <v>1779.4036568859688</v>
      </c>
      <c r="CG266" s="102">
        <f t="shared" ref="CG266:CG269" si="176">SUM(AZ261:CG261)</f>
        <v>2182.8224394508352</v>
      </c>
      <c r="CH266" s="102">
        <f t="shared" ref="CH266:CH269" si="177">SUM(BA261:CH261)</f>
        <v>2157.4315004073705</v>
      </c>
      <c r="CI266" s="102">
        <f t="shared" ref="CI266:CI269" si="178">SUM(BB261:CI261)</f>
        <v>2094.9531607890117</v>
      </c>
      <c r="CJ266" s="102">
        <f t="shared" ref="CJ266:CJ269" si="179">SUM(BC261:CJ261)</f>
        <v>2007.0272022128179</v>
      </c>
      <c r="CK266" s="102">
        <f t="shared" ref="CK266:CK269" si="180">SUM(BC261:CK261)</f>
        <v>2029.1912240155748</v>
      </c>
      <c r="CL266" s="102"/>
      <c r="CM266" s="102"/>
    </row>
    <row r="267" spans="1:91">
      <c r="A267" s="137" t="s">
        <v>250</v>
      </c>
      <c r="B267" s="131"/>
      <c r="C267" s="135"/>
      <c r="E267" s="102">
        <f>E262</f>
        <v>198.5</v>
      </c>
      <c r="F267" s="102">
        <f t="shared" ref="F267:V267" si="181">E267+F262</f>
        <v>217.52500265985742</v>
      </c>
      <c r="G267" s="102">
        <f t="shared" si="181"/>
        <v>231.84992600164637</v>
      </c>
      <c r="H267" s="102">
        <f t="shared" si="181"/>
        <v>233.75170961946256</v>
      </c>
      <c r="I267" s="102">
        <f t="shared" si="181"/>
        <v>269.77468580244977</v>
      </c>
      <c r="J267" s="102">
        <f t="shared" si="181"/>
        <v>323.60083454287093</v>
      </c>
      <c r="K267" s="102">
        <f t="shared" si="181"/>
        <v>323.60083454287093</v>
      </c>
      <c r="L267" s="102">
        <f t="shared" si="181"/>
        <v>323.60083454287093</v>
      </c>
      <c r="M267" s="102">
        <f t="shared" si="181"/>
        <v>323.60083454287093</v>
      </c>
      <c r="N267" s="102">
        <f t="shared" si="181"/>
        <v>413.18924909324983</v>
      </c>
      <c r="O267" s="102">
        <f t="shared" si="181"/>
        <v>413.18924909324983</v>
      </c>
      <c r="P267" s="102">
        <f t="shared" si="181"/>
        <v>429.59810398922798</v>
      </c>
      <c r="Q267" s="102">
        <f t="shared" si="181"/>
        <v>451.54625001108553</v>
      </c>
      <c r="R267" s="102">
        <f t="shared" si="181"/>
        <v>451.54625001108553</v>
      </c>
      <c r="S267" s="102">
        <f t="shared" si="181"/>
        <v>459.18126160336982</v>
      </c>
      <c r="T267" s="102">
        <f t="shared" si="181"/>
        <v>554.79738461675811</v>
      </c>
      <c r="U267" s="102">
        <f t="shared" si="181"/>
        <v>554.79738461675811</v>
      </c>
      <c r="V267" s="102">
        <f t="shared" si="181"/>
        <v>556.91205091540746</v>
      </c>
      <c r="W267" s="102">
        <f t="shared" si="130"/>
        <v>364.00334195353275</v>
      </c>
      <c r="X267" s="102">
        <f t="shared" si="131"/>
        <v>364.00334195353275</v>
      </c>
      <c r="Y267" s="102">
        <f t="shared" si="132"/>
        <v>364.00334195353275</v>
      </c>
      <c r="Z267" s="102">
        <f t="shared" si="133"/>
        <v>374.87720564946471</v>
      </c>
      <c r="AA267" s="102">
        <f t="shared" si="134"/>
        <v>376.97320352208806</v>
      </c>
      <c r="AB267" s="102">
        <f t="shared" ref="AB267:AC267" si="182">AA267+AB262</f>
        <v>376.97320352208806</v>
      </c>
      <c r="AC267" s="102">
        <f t="shared" si="182"/>
        <v>376.97320352208806</v>
      </c>
      <c r="AD267" s="102">
        <f t="shared" si="135"/>
        <v>361.18216102862334</v>
      </c>
      <c r="AE267" s="102">
        <f t="shared" si="136"/>
        <v>369.19013869116822</v>
      </c>
      <c r="AF267" s="102">
        <f t="shared" si="137"/>
        <v>417.61081080923759</v>
      </c>
      <c r="AG267" s="102">
        <f t="shared" si="138"/>
        <v>423.08761263687069</v>
      </c>
      <c r="AH267" s="102">
        <f t="shared" ref="AH267:AJ267" si="183">SUM(G262:AH262)</f>
        <v>423.08761263687069</v>
      </c>
      <c r="AI267" s="102">
        <f t="shared" si="183"/>
        <v>475.50105064468175</v>
      </c>
      <c r="AJ267" s="102">
        <f t="shared" si="183"/>
        <v>548.14432464432889</v>
      </c>
      <c r="AK267" s="102">
        <f t="shared" si="140"/>
        <v>548.14432464432889</v>
      </c>
      <c r="AL267" s="102">
        <f t="shared" ref="AL267:AN267" si="184">SUM(I262:AL262)</f>
        <v>574.19249447158666</v>
      </c>
      <c r="AM267" s="102">
        <f t="shared" si="184"/>
        <v>544.72217086139551</v>
      </c>
      <c r="AN267" s="102">
        <f t="shared" si="184"/>
        <v>490.89602212097458</v>
      </c>
      <c r="AO267" s="102">
        <f t="shared" si="142"/>
        <v>503.30386835583505</v>
      </c>
      <c r="AP267" s="102">
        <f t="shared" ref="AP267:AR267" si="185">SUM(K262:AP262)</f>
        <v>560.10320412574617</v>
      </c>
      <c r="AQ267" s="102">
        <f t="shared" si="185"/>
        <v>560.92767091482847</v>
      </c>
      <c r="AR267" s="102">
        <f t="shared" si="185"/>
        <v>841.92293157833547</v>
      </c>
      <c r="AS267" s="102">
        <f t="shared" si="144"/>
        <v>878.10509824754342</v>
      </c>
      <c r="AT267" s="102">
        <f t="shared" si="145"/>
        <v>878.10509824754342</v>
      </c>
      <c r="AU267" s="102">
        <f t="shared" si="146"/>
        <v>878.10509824754342</v>
      </c>
      <c r="AV267" s="102">
        <f t="shared" si="147"/>
        <v>906.87015222723187</v>
      </c>
      <c r="AW267" s="102">
        <f t="shared" si="148"/>
        <v>998.52648478803758</v>
      </c>
      <c r="AX267" s="102">
        <f t="shared" si="149"/>
        <v>998.52648478803758</v>
      </c>
      <c r="AY267" s="102">
        <f t="shared" ref="AY267:BA267" si="186">SUM(S262:AY262)</f>
        <v>995.23672029789145</v>
      </c>
      <c r="AZ267" s="102">
        <f t="shared" si="186"/>
        <v>1109.2776826452427</v>
      </c>
      <c r="BA267" s="102">
        <f t="shared" si="186"/>
        <v>1083.6398992502134</v>
      </c>
      <c r="BB267" s="102">
        <f t="shared" si="151"/>
        <v>1173.6398992502134</v>
      </c>
      <c r="BC267" s="102">
        <f t="shared" si="152"/>
        <v>1173.6398992502134</v>
      </c>
      <c r="BD267" s="102">
        <f t="shared" si="153"/>
        <v>1182.8129743281202</v>
      </c>
      <c r="BE267" s="102">
        <f t="shared" si="154"/>
        <v>1214.00905709476</v>
      </c>
      <c r="BF267" s="102">
        <f t="shared" si="155"/>
        <v>1201.7852764603351</v>
      </c>
      <c r="BG267" s="102">
        <f t="shared" si="156"/>
        <v>1205.2797105509007</v>
      </c>
      <c r="BH267" s="102">
        <f t="shared" si="157"/>
        <v>1219.7859026922645</v>
      </c>
      <c r="BI267" s="102">
        <f t="shared" si="158"/>
        <v>1228.0274782727813</v>
      </c>
      <c r="BJ267" s="102">
        <f t="shared" si="159"/>
        <v>1250.9067060107604</v>
      </c>
      <c r="BK267" s="102">
        <f t="shared" si="160"/>
        <v>1197.0092320650581</v>
      </c>
      <c r="BL267" s="102">
        <f t="shared" si="161"/>
        <v>1271.1711447251751</v>
      </c>
      <c r="BM267" s="102">
        <f t="shared" ref="BM267:BN267" si="187">SUM(AK262:BM262)</f>
        <v>1196.842264713888</v>
      </c>
      <c r="BN267" s="102">
        <f t="shared" si="187"/>
        <v>1196.842264713888</v>
      </c>
      <c r="BO267" s="102">
        <f t="shared" ref="BO267:BP267" si="188">SUM(AL262:BO262)</f>
        <v>1248.9738939623462</v>
      </c>
      <c r="BP267" s="102">
        <f t="shared" si="188"/>
        <v>1259.8075306350886</v>
      </c>
      <c r="BQ267" s="102">
        <f t="shared" si="164"/>
        <v>1240.8470318274319</v>
      </c>
      <c r="BR267" s="102">
        <f t="shared" ref="BR267:BS267" si="189">SUM(AP262:BR262)</f>
        <v>1469.3313966787118</v>
      </c>
      <c r="BS267" s="102">
        <f t="shared" si="189"/>
        <v>1463.143437951242</v>
      </c>
      <c r="BT267" s="102">
        <f t="shared" si="166"/>
        <v>1360.1945145853269</v>
      </c>
      <c r="BU267" s="102">
        <f t="shared" si="167"/>
        <v>1361.7277075028596</v>
      </c>
      <c r="BV267" s="102">
        <f t="shared" si="168"/>
        <v>1361.7277075028596</v>
      </c>
      <c r="BW267" s="102">
        <f t="shared" si="169"/>
        <v>1373.4094516817624</v>
      </c>
      <c r="BX267" s="102">
        <f t="shared" si="170"/>
        <v>1692.9237727793484</v>
      </c>
      <c r="BY267" s="102">
        <f t="shared" si="171"/>
        <v>1692.9237727793484</v>
      </c>
      <c r="BZ267" s="102">
        <f t="shared" si="172"/>
        <v>1705.8553633672946</v>
      </c>
      <c r="CA267" s="102">
        <f>SUM(AV262:CA262)</f>
        <v>1565.8053254395124</v>
      </c>
      <c r="CB267" s="102">
        <f>SUM(AY262:CB262)</f>
        <v>1445.3839388990184</v>
      </c>
      <c r="CC267" s="102">
        <f>SUM(AY262:CC262)</f>
        <v>1445.3839388990184</v>
      </c>
      <c r="CD267" s="102">
        <f t="shared" si="173"/>
        <v>1561.9651504518572</v>
      </c>
      <c r="CE267" s="102">
        <f t="shared" si="174"/>
        <v>1561.9651504518572</v>
      </c>
      <c r="CF267" s="102">
        <f t="shared" si="175"/>
        <v>1579.1694878604706</v>
      </c>
      <c r="CG267" s="102">
        <f t="shared" si="176"/>
        <v>1982.5882704253372</v>
      </c>
      <c r="CH267" s="102">
        <f t="shared" si="177"/>
        <v>1950.7783290554612</v>
      </c>
      <c r="CI267" s="102">
        <f t="shared" si="178"/>
        <v>1888.2999894371023</v>
      </c>
      <c r="CJ267" s="102">
        <f t="shared" si="179"/>
        <v>1798.2999894371023</v>
      </c>
      <c r="CK267" s="102">
        <f t="shared" si="180"/>
        <v>1820.4640112398592</v>
      </c>
      <c r="CL267" s="102"/>
      <c r="CM267" s="102"/>
    </row>
    <row r="268" spans="1:91">
      <c r="A268" s="137" t="s">
        <v>251</v>
      </c>
      <c r="B268" s="131"/>
      <c r="C268" s="135"/>
      <c r="E268" s="102">
        <f>E263</f>
        <v>35.299999999999997</v>
      </c>
      <c r="F268" s="102">
        <f t="shared" ref="F268:V268" si="190">E268+F263</f>
        <v>35.299999999999997</v>
      </c>
      <c r="G268" s="102">
        <f t="shared" si="190"/>
        <v>36.195307708861804</v>
      </c>
      <c r="H268" s="102">
        <f t="shared" si="190"/>
        <v>45.070297925337407</v>
      </c>
      <c r="I268" s="102">
        <f t="shared" si="190"/>
        <v>45.070297925337407</v>
      </c>
      <c r="J268" s="102">
        <f t="shared" si="190"/>
        <v>46.565468723682436</v>
      </c>
      <c r="K268" s="102">
        <f t="shared" si="190"/>
        <v>57.642579726007916</v>
      </c>
      <c r="L268" s="102">
        <f t="shared" si="190"/>
        <v>57.642579726007916</v>
      </c>
      <c r="M268" s="102">
        <f t="shared" si="190"/>
        <v>67.462644525388868</v>
      </c>
      <c r="N268" s="102">
        <f t="shared" si="190"/>
        <v>80.38405047015506</v>
      </c>
      <c r="O268" s="102">
        <f t="shared" si="190"/>
        <v>215.86425757363367</v>
      </c>
      <c r="P268" s="102">
        <f t="shared" si="190"/>
        <v>215.86425757363367</v>
      </c>
      <c r="Q268" s="102">
        <f t="shared" si="190"/>
        <v>217.30821454875587</v>
      </c>
      <c r="R268" s="102">
        <f t="shared" si="190"/>
        <v>252.32649208578374</v>
      </c>
      <c r="S268" s="102">
        <f t="shared" si="190"/>
        <v>275.23152686263654</v>
      </c>
      <c r="T268" s="102">
        <f t="shared" si="190"/>
        <v>328.62754361037281</v>
      </c>
      <c r="U268" s="102">
        <f t="shared" si="190"/>
        <v>328.62754361037281</v>
      </c>
      <c r="V268" s="102">
        <f t="shared" si="190"/>
        <v>328.62754361037281</v>
      </c>
      <c r="W268" s="102">
        <f t="shared" si="130"/>
        <v>301.52810379962324</v>
      </c>
      <c r="X268" s="102">
        <f t="shared" si="131"/>
        <v>301.52810379962324</v>
      </c>
      <c r="Y268" s="102">
        <f t="shared" si="132"/>
        <v>301.52810379962324</v>
      </c>
      <c r="Z268" s="102">
        <f t="shared" si="133"/>
        <v>320.80651785627555</v>
      </c>
      <c r="AA268" s="102">
        <f t="shared" si="134"/>
        <v>320.80651785627555</v>
      </c>
      <c r="AB268" s="102">
        <f t="shared" ref="AB268:AC268" si="191">AA268+AB263</f>
        <v>325.16688387270688</v>
      </c>
      <c r="AC268" s="102">
        <f t="shared" si="191"/>
        <v>325.16688387270688</v>
      </c>
      <c r="AD268" s="102">
        <f t="shared" si="135"/>
        <v>325.16688387270688</v>
      </c>
      <c r="AE268" s="102">
        <f t="shared" si="136"/>
        <v>325.16688387270688</v>
      </c>
      <c r="AF268" s="102">
        <f t="shared" si="137"/>
        <v>325.16688387270688</v>
      </c>
      <c r="AG268" s="102">
        <f t="shared" si="138"/>
        <v>350.11675886525762</v>
      </c>
      <c r="AH268" s="102">
        <f t="shared" ref="AH268:AJ268" si="192">SUM(G263:AH263)</f>
        <v>350.11675886525762</v>
      </c>
      <c r="AI268" s="102">
        <f t="shared" si="192"/>
        <v>402.0559872248291</v>
      </c>
      <c r="AJ268" s="102">
        <f t="shared" si="192"/>
        <v>393.18099700835353</v>
      </c>
      <c r="AK268" s="102">
        <f t="shared" si="140"/>
        <v>393.18099700835353</v>
      </c>
      <c r="AL268" s="102">
        <f t="shared" ref="AL268:AN268" si="193">SUM(I263:AL263)</f>
        <v>417.32982111904045</v>
      </c>
      <c r="AM268" s="102">
        <f t="shared" si="193"/>
        <v>417.32982111904045</v>
      </c>
      <c r="AN268" s="102">
        <f t="shared" si="193"/>
        <v>415.8346503206954</v>
      </c>
      <c r="AO268" s="102">
        <f t="shared" si="142"/>
        <v>415.8346503206954</v>
      </c>
      <c r="AP268" s="102">
        <f t="shared" ref="AP268:AR268" si="194">SUM(K263:AP263)</f>
        <v>429.85917767129075</v>
      </c>
      <c r="AQ268" s="102">
        <f t="shared" si="194"/>
        <v>423.31663400891779</v>
      </c>
      <c r="AR268" s="102">
        <f t="shared" si="194"/>
        <v>423.31663400891779</v>
      </c>
      <c r="AS268" s="102">
        <f t="shared" si="144"/>
        <v>265.09495616129209</v>
      </c>
      <c r="AT268" s="102">
        <f t="shared" si="145"/>
        <v>295.01087611642856</v>
      </c>
      <c r="AU268" s="102">
        <f t="shared" si="146"/>
        <v>296.11037108782887</v>
      </c>
      <c r="AV268" s="102">
        <f t="shared" si="147"/>
        <v>296.11037108782887</v>
      </c>
      <c r="AW268" s="102">
        <f t="shared" si="148"/>
        <v>296.11037108782887</v>
      </c>
      <c r="AX268" s="102">
        <f t="shared" si="149"/>
        <v>338.56776462372949</v>
      </c>
      <c r="AY268" s="102">
        <f t="shared" ref="AY268:BA268" si="195">SUM(S263:AY263)</f>
        <v>302.10553011157936</v>
      </c>
      <c r="AZ268" s="102">
        <f t="shared" si="195"/>
        <v>279.20049533472661</v>
      </c>
      <c r="BA268" s="102">
        <f t="shared" si="195"/>
        <v>225.80447858699037</v>
      </c>
      <c r="BB268" s="102">
        <f t="shared" si="151"/>
        <v>225.80447858699037</v>
      </c>
      <c r="BC268" s="102">
        <f t="shared" si="152"/>
        <v>225.80447858699037</v>
      </c>
      <c r="BD268" s="102">
        <f t="shared" si="153"/>
        <v>225.80447858699037</v>
      </c>
      <c r="BE268" s="102">
        <f t="shared" si="154"/>
        <v>233.55116441612739</v>
      </c>
      <c r="BF268" s="102">
        <f t="shared" si="155"/>
        <v>206.0721901702247</v>
      </c>
      <c r="BG268" s="102">
        <f t="shared" si="156"/>
        <v>206.0721901702247</v>
      </c>
      <c r="BH268" s="102">
        <f t="shared" si="157"/>
        <v>207.93764540903851</v>
      </c>
      <c r="BI268" s="102">
        <f t="shared" si="158"/>
        <v>207.93764540903851</v>
      </c>
      <c r="BJ268" s="102">
        <f t="shared" si="159"/>
        <v>207.93764540903851</v>
      </c>
      <c r="BK268" s="102">
        <f t="shared" si="160"/>
        <v>182.98777041648773</v>
      </c>
      <c r="BL268" s="102">
        <f t="shared" si="161"/>
        <v>196.6093462112031</v>
      </c>
      <c r="BM268" s="102">
        <f t="shared" ref="BM268:BN268" si="196">SUM(AK263:BM263)</f>
        <v>143.77481014276978</v>
      </c>
      <c r="BN268" s="102">
        <f t="shared" si="196"/>
        <v>143.77481014276978</v>
      </c>
      <c r="BO268" s="102">
        <f t="shared" ref="BO268:BP268" si="197">SUM(AL263:BO263)</f>
        <v>143.77481014276978</v>
      </c>
      <c r="BP268" s="102">
        <f t="shared" si="197"/>
        <v>119.62598603208286</v>
      </c>
      <c r="BQ268" s="102">
        <f t="shared" si="164"/>
        <v>119.62598603208286</v>
      </c>
      <c r="BR268" s="102">
        <f t="shared" ref="BR268:BS268" si="198">SUM(AP263:BR263)</f>
        <v>119.62598603208286</v>
      </c>
      <c r="BS268" s="102">
        <f t="shared" si="198"/>
        <v>108.41320185051205</v>
      </c>
      <c r="BT268" s="102">
        <f t="shared" si="166"/>
        <v>103.87863451055949</v>
      </c>
      <c r="BU268" s="102">
        <f t="shared" si="167"/>
        <v>108.01825538789784</v>
      </c>
      <c r="BV268" s="102">
        <f t="shared" si="168"/>
        <v>108.01825538789784</v>
      </c>
      <c r="BW268" s="102">
        <f t="shared" si="169"/>
        <v>108.01825538789784</v>
      </c>
      <c r="BX268" s="102">
        <f t="shared" si="170"/>
        <v>108.01825538789784</v>
      </c>
      <c r="BY268" s="102">
        <f t="shared" si="171"/>
        <v>235.99313521092344</v>
      </c>
      <c r="BZ268" s="102">
        <f t="shared" si="172"/>
        <v>235.99313521092344</v>
      </c>
      <c r="CA268" s="102">
        <f>SUM(AV263:CA263)</f>
        <v>238.33829189298999</v>
      </c>
      <c r="CB268" s="102">
        <f>SUM(AY263:CB263)</f>
        <v>195.88089835708936</v>
      </c>
      <c r="CC268" s="102">
        <f>SUM(AY263:CC263)</f>
        <v>195.88089835708936</v>
      </c>
      <c r="CD268" s="102">
        <f t="shared" si="173"/>
        <v>195.88089835708936</v>
      </c>
      <c r="CE268" s="102">
        <f t="shared" si="174"/>
        <v>200.23416902549812</v>
      </c>
      <c r="CF268" s="102">
        <f t="shared" si="175"/>
        <v>200.23416902549812</v>
      </c>
      <c r="CG268" s="102">
        <f t="shared" si="176"/>
        <v>200.23416902549812</v>
      </c>
      <c r="CH268" s="102">
        <f t="shared" si="177"/>
        <v>206.65317135190952</v>
      </c>
      <c r="CI268" s="102">
        <f t="shared" si="178"/>
        <v>206.65317135190952</v>
      </c>
      <c r="CJ268" s="102">
        <f t="shared" si="179"/>
        <v>208.72721277571569</v>
      </c>
      <c r="CK268" s="102">
        <f t="shared" si="180"/>
        <v>208.72721277571569</v>
      </c>
      <c r="CL268" s="102"/>
      <c r="CM268" s="102"/>
    </row>
    <row r="269" spans="1:91">
      <c r="A269" s="104" t="s">
        <v>308</v>
      </c>
      <c r="E269" s="102">
        <f>E264</f>
        <v>2189.2999999999993</v>
      </c>
      <c r="F269" s="102">
        <f t="shared" ref="F269:V269" si="199">E269+F264</f>
        <v>2286.1545589956372</v>
      </c>
      <c r="G269" s="102">
        <f t="shared" si="199"/>
        <v>2407.4687535464122</v>
      </c>
      <c r="H269" s="102">
        <f t="shared" si="199"/>
        <v>2709.2184209065827</v>
      </c>
      <c r="I269" s="102">
        <f t="shared" si="199"/>
        <v>2809.1312039046793</v>
      </c>
      <c r="J269" s="102">
        <f t="shared" si="199"/>
        <v>3114.8936321662386</v>
      </c>
      <c r="K269" s="102">
        <f t="shared" si="199"/>
        <v>3142.4925358499986</v>
      </c>
      <c r="L269" s="102">
        <f t="shared" si="199"/>
        <v>3232.4756179249912</v>
      </c>
      <c r="M269" s="102">
        <f t="shared" si="199"/>
        <v>3386.7324691486001</v>
      </c>
      <c r="N269" s="102">
        <f t="shared" si="199"/>
        <v>3737.3332837832559</v>
      </c>
      <c r="O269" s="102">
        <f t="shared" si="199"/>
        <v>4485.8614280299753</v>
      </c>
      <c r="P269" s="102">
        <f t="shared" si="199"/>
        <v>4519.5427617638252</v>
      </c>
      <c r="Q269" s="102">
        <f t="shared" si="199"/>
        <v>4519.5427617638252</v>
      </c>
      <c r="R269" s="102">
        <f t="shared" si="199"/>
        <v>4521.2995315399303</v>
      </c>
      <c r="S269" s="102">
        <f t="shared" si="199"/>
        <v>4654.9122344049047</v>
      </c>
      <c r="T269" s="102">
        <f t="shared" si="199"/>
        <v>5166.5205809180989</v>
      </c>
      <c r="U269" s="102">
        <f t="shared" si="199"/>
        <v>5173.9151725412639</v>
      </c>
      <c r="V269" s="102">
        <f t="shared" si="199"/>
        <v>5176.6759868756117</v>
      </c>
      <c r="W269" s="102">
        <f t="shared" si="130"/>
        <v>3148.0324160377459</v>
      </c>
      <c r="X269" s="102">
        <f t="shared" si="131"/>
        <v>3168.0324160377459</v>
      </c>
      <c r="Y269" s="102">
        <f t="shared" si="132"/>
        <v>3183.0324160377459</v>
      </c>
      <c r="Z269" s="102">
        <f t="shared" si="133"/>
        <v>3328.5844421654706</v>
      </c>
      <c r="AA269" s="102">
        <f t="shared" si="134"/>
        <v>3334.8724357833407</v>
      </c>
      <c r="AB269" s="102">
        <f t="shared" ref="AB269:AC269" si="200">AA269+AB264</f>
        <v>3470.2860248491802</v>
      </c>
      <c r="AC269" s="102">
        <f t="shared" si="200"/>
        <v>3486.6851074179876</v>
      </c>
      <c r="AD269" s="102">
        <f t="shared" si="135"/>
        <v>3415.7022297534918</v>
      </c>
      <c r="AE269" s="102">
        <f t="shared" si="136"/>
        <v>3439.7261627411262</v>
      </c>
      <c r="AF269" s="102">
        <f t="shared" si="137"/>
        <v>3584.9881790953345</v>
      </c>
      <c r="AG269" s="102">
        <f t="shared" si="138"/>
        <v>3820.1863909153558</v>
      </c>
      <c r="AH269" s="102">
        <f t="shared" ref="AH269:AJ269" si="201">SUM(G264:AH264)</f>
        <v>3861.1179159785124</v>
      </c>
      <c r="AI269" s="102">
        <f t="shared" si="201"/>
        <v>4041.5167300290541</v>
      </c>
      <c r="AJ269" s="102">
        <f t="shared" si="201"/>
        <v>3859.2433878913939</v>
      </c>
      <c r="AK269" s="102">
        <f t="shared" si="140"/>
        <v>3914.5724664713698</v>
      </c>
      <c r="AL269" s="102">
        <f t="shared" ref="AL269:AN269" si="202">SUM(I264:AL264)</f>
        <v>4082.8002299390764</v>
      </c>
      <c r="AM269" s="102">
        <f t="shared" si="202"/>
        <v>4004.7296221836336</v>
      </c>
      <c r="AN269" s="102">
        <f t="shared" si="202"/>
        <v>3980.8836631163872</v>
      </c>
      <c r="AO269" s="102">
        <f t="shared" si="142"/>
        <v>4018.1072018209684</v>
      </c>
      <c r="AP269" s="102">
        <f t="shared" ref="AP269:AR269" si="203">SUM(K264:AP264)</f>
        <v>4100.676606597598</v>
      </c>
      <c r="AQ269" s="102">
        <f t="shared" si="203"/>
        <v>4260.0255473382467</v>
      </c>
      <c r="AR269" s="102">
        <f t="shared" si="203"/>
        <v>4170.0424652632546</v>
      </c>
      <c r="AS269" s="102">
        <f t="shared" si="144"/>
        <v>3029.2364638399517</v>
      </c>
      <c r="AT269" s="102">
        <f t="shared" si="145"/>
        <v>3686.6744190444988</v>
      </c>
      <c r="AU269" s="102">
        <f t="shared" si="146"/>
        <v>3702.0423601220259</v>
      </c>
      <c r="AV269" s="102">
        <f t="shared" si="147"/>
        <v>3757.5656038502616</v>
      </c>
      <c r="AW269" s="102">
        <f t="shared" si="148"/>
        <v>3757.5656038502616</v>
      </c>
      <c r="AX269" s="102">
        <f t="shared" si="149"/>
        <v>3757.5656038502616</v>
      </c>
      <c r="AY269" s="102">
        <f t="shared" ref="AY269:BA269" si="204">SUM(S264:AY264)</f>
        <v>3755.8088340741574</v>
      </c>
      <c r="AZ269" s="102">
        <f t="shared" si="204"/>
        <v>3743.8721051488187</v>
      </c>
      <c r="BA269" s="102">
        <f t="shared" si="204"/>
        <v>3495.2999881422793</v>
      </c>
      <c r="BB269" s="102">
        <f t="shared" si="151"/>
        <v>3585.2999881422793</v>
      </c>
      <c r="BC269" s="102">
        <f t="shared" si="152"/>
        <v>3600.4403976602816</v>
      </c>
      <c r="BD269" s="102">
        <f t="shared" si="153"/>
        <v>3608.575011408614</v>
      </c>
      <c r="BE269" s="102">
        <f t="shared" si="154"/>
        <v>3772.3327023152278</v>
      </c>
      <c r="BF269" s="102">
        <f t="shared" si="155"/>
        <v>3443.848369324267</v>
      </c>
      <c r="BG269" s="102">
        <f t="shared" si="156"/>
        <v>3454.3316715959641</v>
      </c>
      <c r="BH269" s="102">
        <f t="shared" si="157"/>
        <v>3398.3344749294679</v>
      </c>
      <c r="BI269" s="102">
        <f t="shared" si="158"/>
        <v>3425.1195955661474</v>
      </c>
      <c r="BJ269" s="102">
        <f t="shared" si="159"/>
        <v>3477.587477948121</v>
      </c>
      <c r="BK269" s="102">
        <f t="shared" si="160"/>
        <v>3095.903527057987</v>
      </c>
      <c r="BL269" s="102">
        <f t="shared" si="161"/>
        <v>3349.7945647872652</v>
      </c>
      <c r="BM269" s="102">
        <f t="shared" ref="BM269:BN269" si="205">SUM(AK264:BM264)</f>
        <v>3124.2175114420802</v>
      </c>
      <c r="BN269" s="102">
        <f t="shared" si="205"/>
        <v>3077.8884328621048</v>
      </c>
      <c r="BO269" s="102">
        <f t="shared" ref="BO269:BP269" si="206">SUM(AL264:BO264)</f>
        <v>3377.4507800360811</v>
      </c>
      <c r="BP269" s="102">
        <f t="shared" si="206"/>
        <v>3319.8684360683737</v>
      </c>
      <c r="BQ269" s="102">
        <f t="shared" si="164"/>
        <v>3112.0788795628532</v>
      </c>
      <c r="BR269" s="102">
        <f t="shared" ref="BR269:BS269" si="207">SUM(AP264:BR264)</f>
        <v>3112.0788795628532</v>
      </c>
      <c r="BS269" s="102">
        <f t="shared" si="207"/>
        <v>3070.2797507370788</v>
      </c>
      <c r="BT269" s="102">
        <f t="shared" si="166"/>
        <v>2883.331906312671</v>
      </c>
      <c r="BU269" s="102">
        <f t="shared" si="167"/>
        <v>3002.6143152967165</v>
      </c>
      <c r="BV269" s="102">
        <f t="shared" si="168"/>
        <v>3086.4425391708946</v>
      </c>
      <c r="BW269" s="102">
        <f t="shared" si="169"/>
        <v>3132.3907329412455</v>
      </c>
      <c r="BX269" s="102">
        <f t="shared" si="170"/>
        <v>3486.081959031857</v>
      </c>
      <c r="BY269" s="102">
        <f t="shared" si="171"/>
        <v>4435.1346076309319</v>
      </c>
      <c r="BZ269" s="102">
        <f t="shared" si="172"/>
        <v>4473.9293793947709</v>
      </c>
      <c r="CA269" s="102">
        <f>SUM(AV264:CA264)</f>
        <v>3700.9993014324641</v>
      </c>
      <c r="CB269" s="102">
        <f>SUM(AY264:CB264)</f>
        <v>3645.4760577042284</v>
      </c>
      <c r="CC269" s="102">
        <f>SUM(AY264:CC264)</f>
        <v>3668.7777369758419</v>
      </c>
      <c r="CD269" s="102">
        <f t="shared" si="173"/>
        <v>3668.7777369758419</v>
      </c>
      <c r="CE269" s="102">
        <f t="shared" si="174"/>
        <v>3669.5100628826772</v>
      </c>
      <c r="CF269" s="102">
        <f t="shared" si="175"/>
        <v>3702.962941177203</v>
      </c>
      <c r="CG269" s="102">
        <f t="shared" si="176"/>
        <v>4125.0401052737807</v>
      </c>
      <c r="CH269" s="102">
        <f t="shared" si="177"/>
        <v>4340.3617534707437</v>
      </c>
      <c r="CI269" s="102">
        <f t="shared" si="178"/>
        <v>4086.7005239640894</v>
      </c>
      <c r="CJ269" s="102">
        <f t="shared" si="179"/>
        <v>4020.5520003378601</v>
      </c>
      <c r="CK269" s="102">
        <f t="shared" si="180"/>
        <v>4037.2722273118698</v>
      </c>
      <c r="CL269" s="102"/>
      <c r="CM269" s="102"/>
    </row>
    <row r="270" spans="1:91"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  <c r="AA270" s="105"/>
      <c r="AB270" s="105"/>
      <c r="AC270" s="105"/>
      <c r="AD270" s="105"/>
      <c r="AE270" s="105"/>
      <c r="AF270" s="105"/>
      <c r="AG270" s="105"/>
      <c r="AH270" s="105"/>
      <c r="AI270" s="105"/>
      <c r="AJ270" s="105"/>
      <c r="AK270" s="105"/>
      <c r="AL270" s="105"/>
      <c r="AM270" s="105"/>
      <c r="AN270" s="105"/>
      <c r="AO270" s="105"/>
      <c r="AP270" s="105"/>
      <c r="AQ270" s="105"/>
      <c r="AR270" s="105"/>
      <c r="AS270" s="105"/>
      <c r="AT270" s="105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  <c r="BT270" s="105"/>
      <c r="BU270" s="105"/>
      <c r="BV270" s="105"/>
      <c r="BW270" s="105"/>
      <c r="BX270" s="105"/>
      <c r="BY270" s="105"/>
      <c r="BZ270" s="105"/>
      <c r="CA270" s="105"/>
      <c r="CB270" s="105"/>
      <c r="CC270" s="105"/>
      <c r="CD270" s="105"/>
      <c r="CE270" s="105"/>
      <c r="CF270" s="105"/>
      <c r="CG270" s="105"/>
      <c r="CH270" s="105"/>
      <c r="CI270" s="105"/>
      <c r="CJ270" s="105"/>
      <c r="CK270" s="105"/>
      <c r="CL270" s="105"/>
      <c r="CM270" s="251"/>
    </row>
    <row r="271" spans="1:91">
      <c r="A271" s="32" t="s">
        <v>270</v>
      </c>
      <c r="F271" s="33">
        <f>MATCH(F$2&amp;F$1,csapatok!$226:$226,0)</f>
        <v>3</v>
      </c>
      <c r="G271" s="33">
        <f>MATCH(G$2&amp;G$1,csapatok!$226:$226,0)</f>
        <v>5</v>
      </c>
      <c r="H271" s="33">
        <f>MATCH(H$2&amp;H$1,csapatok!$226:$226,0)</f>
        <v>7</v>
      </c>
      <c r="I271" s="33">
        <f>MATCH(I$2&amp;I$1,csapatok!$226:$226,0)</f>
        <v>9</v>
      </c>
      <c r="J271" s="33">
        <f>MATCH(J$2&amp;J$1,csapatok!$226:$226,0)</f>
        <v>11</v>
      </c>
      <c r="K271" s="33">
        <f>MATCH(K$2&amp;K$1,csapatok!$226:$226,0)</f>
        <v>13</v>
      </c>
      <c r="L271" s="33">
        <f>MATCH(L$2&amp;L$1,csapatok!$226:$226,0)</f>
        <v>15</v>
      </c>
      <c r="M271" s="33">
        <f>MATCH(M$2&amp;M$1,csapatok!$226:$226,0)</f>
        <v>17</v>
      </c>
      <c r="N271" s="33">
        <f>MATCH(N$2&amp;N$1,csapatok!$226:$226,0)</f>
        <v>19</v>
      </c>
      <c r="O271" s="33">
        <f>MATCH(O$2&amp;O$1,csapatok!$226:$226,0)</f>
        <v>21</v>
      </c>
      <c r="P271" s="33">
        <f>MATCH(P$2&amp;P$1,csapatok!$226:$226,0)</f>
        <v>23</v>
      </c>
      <c r="Q271" s="33">
        <f>MATCH(Q$2&amp;Q$1,csapatok!$226:$226,0)</f>
        <v>25</v>
      </c>
      <c r="R271" s="33">
        <f>MATCH(R$2&amp;R$1,csapatok!$226:$226,0)</f>
        <v>27</v>
      </c>
      <c r="S271" s="33">
        <f>MATCH(S$2&amp;S$1,csapatok!$226:$226,0)</f>
        <v>29</v>
      </c>
      <c r="T271" s="33">
        <f>MATCH(T$2&amp;T$1,csapatok!$226:$226,0)</f>
        <v>31</v>
      </c>
      <c r="U271" s="33">
        <f>MATCH(U$2&amp;U$1,csapatok!$226:$226,0)</f>
        <v>33</v>
      </c>
      <c r="V271" s="33">
        <f>MATCH(V$2&amp;V$1,csapatok!$226:$226,0)</f>
        <v>35</v>
      </c>
      <c r="W271" s="33">
        <f>MATCH(W$2&amp;W$1,csapatok!$226:$226,0)</f>
        <v>37</v>
      </c>
      <c r="X271" s="33">
        <f>MATCH(X$2&amp;X$1,csapatok!$226:$226,0)</f>
        <v>39</v>
      </c>
      <c r="Y271" s="33">
        <f>MATCH(Y$2&amp;Y$1,csapatok!$226:$226,0)</f>
        <v>41</v>
      </c>
      <c r="Z271" s="33">
        <f>MATCH(Z$2&amp;Z$1,csapatok!$226:$226,0)</f>
        <v>43</v>
      </c>
      <c r="AA271" s="33">
        <f>MATCH(AA$2&amp;AA$1,csapatok!$226:$226,0)</f>
        <v>45</v>
      </c>
      <c r="AB271" s="33">
        <f>MATCH(AB$2&amp;AB$1,csapatok!$226:$226,0)</f>
        <v>47</v>
      </c>
      <c r="AC271" s="33">
        <f>MATCH(AC$2&amp;AC$1,csapatok!$226:$226,0)</f>
        <v>49</v>
      </c>
      <c r="AD271" s="33">
        <f>MATCH(AD$2&amp;AD$1,csapatok!$226:$226,0)</f>
        <v>51</v>
      </c>
      <c r="AE271" s="33">
        <f>MATCH(AE$2&amp;AE$1,csapatok!$226:$226,0)</f>
        <v>53</v>
      </c>
      <c r="AF271" s="33">
        <f>MATCH(AF$2&amp;AF$1,csapatok!$226:$226,0)</f>
        <v>55</v>
      </c>
      <c r="AG271" s="33">
        <f>MATCH(AG$2&amp;AG$1,csapatok!$226:$226,0)</f>
        <v>57</v>
      </c>
      <c r="AH271" s="33">
        <f>MATCH(AH$2&amp;AH$1,csapatok!$226:$226,0)</f>
        <v>59</v>
      </c>
      <c r="AI271" s="33">
        <f>MATCH(AI$2&amp;AI$1,csapatok!$226:$226,0)</f>
        <v>61</v>
      </c>
      <c r="AJ271" s="33">
        <f>MATCH(AJ$2&amp;AJ$1,csapatok!$226:$226,0)</f>
        <v>63</v>
      </c>
      <c r="AK271" s="33">
        <f>MATCH(AK$2&amp;AK$1,csapatok!$226:$226,0)</f>
        <v>65</v>
      </c>
      <c r="AL271" s="33">
        <f>MATCH(AL$2&amp;AL$1,csapatok!$226:$226,0)</f>
        <v>67</v>
      </c>
      <c r="AM271" s="33">
        <f>MATCH(AM$2&amp;AM$1,csapatok!$226:$226,0)</f>
        <v>69</v>
      </c>
      <c r="AN271" s="33">
        <f>MATCH(AN$2&amp;AN$1,csapatok!$226:$226,0)</f>
        <v>71</v>
      </c>
      <c r="AO271" s="33">
        <f>MATCH(AO$2&amp;AO$1,csapatok!$226:$226,0)</f>
        <v>73</v>
      </c>
      <c r="AP271" s="33">
        <f>MATCH(AP$2&amp;AP$1,csapatok!$226:$226,0)</f>
        <v>75</v>
      </c>
      <c r="AQ271" s="33">
        <f>MATCH(AQ$2&amp;AQ$1,csapatok!$226:$226,0)</f>
        <v>77</v>
      </c>
      <c r="AR271" s="33">
        <f>MATCH(AR$2&amp;AR$1,csapatok!$226:$226,0)</f>
        <v>79</v>
      </c>
      <c r="AS271" s="33">
        <f>MATCH(AS$2&amp;AS$1,csapatok!$226:$226,0)</f>
        <v>83</v>
      </c>
      <c r="AT271" s="33">
        <f>MATCH(AT$2&amp;AT$1,csapatok!$226:$226,0)</f>
        <v>85</v>
      </c>
      <c r="AU271" s="33">
        <f>MATCH(AU$2&amp;AU$1,csapatok!$226:$226,0)</f>
        <v>81</v>
      </c>
      <c r="AV271" s="33">
        <f>MATCH(AV$2&amp;AV$1,csapatok!$226:$226,0)</f>
        <v>87</v>
      </c>
      <c r="AW271" s="33">
        <f>MATCH(AW$2&amp;AW$1,csapatok!$226:$226,0)</f>
        <v>89</v>
      </c>
      <c r="AX271" s="33">
        <f>MATCH(AX$2&amp;AX$1,csapatok!$226:$226,0)</f>
        <v>91</v>
      </c>
      <c r="AY271" s="33">
        <f>MATCH(AY$2&amp;AY$1,csapatok!$226:$226,0)</f>
        <v>93</v>
      </c>
      <c r="AZ271" s="33">
        <f>MATCH(AZ$2&amp;AZ$1,csapatok!$226:$226,0)</f>
        <v>95</v>
      </c>
      <c r="BA271" s="33">
        <f>MATCH(BA$2&amp;BA$1,csapatok!$226:$226,0)</f>
        <v>97</v>
      </c>
      <c r="BB271" s="33">
        <f>MATCH(BB$2&amp;BB$1,csapatok!$226:$226,0)</f>
        <v>99</v>
      </c>
      <c r="BC271" s="33">
        <f>MATCH(BC$2&amp;BC$1,csapatok!$226:$226,0)</f>
        <v>101</v>
      </c>
      <c r="BD271" s="33">
        <f>MATCH(BD$2&amp;BD$1,csapatok!$226:$226,0)</f>
        <v>103</v>
      </c>
      <c r="BE271" s="33">
        <f>MATCH(BE$2&amp;BE$1,csapatok!$226:$226,0)</f>
        <v>105</v>
      </c>
      <c r="BF271" s="33">
        <f>MATCH(BF$2&amp;BF$1,csapatok!$226:$226,0)</f>
        <v>107</v>
      </c>
      <c r="BG271" s="33">
        <f>MATCH(BG$2&amp;BG$1,csapatok!$226:$226,0)</f>
        <v>109</v>
      </c>
      <c r="BH271" s="33">
        <f>MATCH(BH$2&amp;BH$1,csapatok!$226:$226,0)</f>
        <v>111</v>
      </c>
      <c r="BI271" s="33">
        <f>MATCH(BI$2&amp;BI$1,csapatok!$226:$226,0)</f>
        <v>113</v>
      </c>
      <c r="BJ271" s="33">
        <f>MATCH(BJ$2&amp;BJ$1,csapatok!$226:$226,0)</f>
        <v>115</v>
      </c>
      <c r="BK271" s="33">
        <f>MATCH(BK$2&amp;BK$1,csapatok!$226:$226,0)</f>
        <v>117</v>
      </c>
      <c r="BL271" s="33">
        <f>MATCH(BL$2&amp;BL$1,csapatok!$226:$226,0)</f>
        <v>119</v>
      </c>
      <c r="BM271" s="33">
        <f>MATCH(BM$2&amp;BM$1,csapatok!$226:$226,0)</f>
        <v>121</v>
      </c>
      <c r="BN271" s="33">
        <f>MATCH(BN$2&amp;BN$1,csapatok!$226:$226,0)</f>
        <v>123</v>
      </c>
      <c r="BO271" s="33">
        <f>MATCH(BO$2&amp;BO$1,csapatok!$226:$226,0)</f>
        <v>125</v>
      </c>
      <c r="BP271" s="33">
        <f>MATCH(BP$2&amp;BP$1,csapatok!$226:$226,0)</f>
        <v>127</v>
      </c>
      <c r="BQ271" s="33">
        <f>MATCH(BQ$2&amp;BQ$1,csapatok!$226:$226,0)</f>
        <v>129</v>
      </c>
      <c r="BR271" s="33">
        <f>MATCH(BR$2&amp;BR$1,csapatok!$226:$226,0)</f>
        <v>131</v>
      </c>
      <c r="BS271" s="33">
        <f>MATCH(BS$2&amp;BS$1,csapatok!$226:$226,0)</f>
        <v>133</v>
      </c>
      <c r="BT271" s="33">
        <f>MATCH(BT$2&amp;BT$1,csapatok!$226:$226,0)</f>
        <v>135</v>
      </c>
      <c r="BU271" s="33">
        <f>MATCH(BU$2&amp;BU$1,csapatok!$226:$226,0)</f>
        <v>137</v>
      </c>
      <c r="BV271" s="33">
        <f>MATCH(BV$2&amp;BV$1,csapatok!$226:$226,0)</f>
        <v>139</v>
      </c>
      <c r="BW271" s="33">
        <f>MATCH(BW$2&amp;BW$1,csapatok!$226:$226,0)</f>
        <v>141</v>
      </c>
      <c r="BX271" s="33">
        <f>MATCH(BX$2&amp;BX$1,csapatok!$226:$226,0)</f>
        <v>143</v>
      </c>
      <c r="BY271" s="33">
        <f>MATCH(BY$2&amp;BY$1,csapatok!$226:$226,0)</f>
        <v>145</v>
      </c>
      <c r="BZ271" s="33">
        <f>MATCH(BZ$2&amp;BZ$1,csapatok!$226:$226,0)</f>
        <v>147</v>
      </c>
      <c r="CA271" s="33">
        <f>MATCH(CA$2&amp;CA$1,csapatok!$226:$226,0)</f>
        <v>149</v>
      </c>
      <c r="CB271" s="33">
        <f>MATCH(CB$2&amp;CB$1,csapatok!$226:$226,0)</f>
        <v>151</v>
      </c>
      <c r="CC271" s="33">
        <f>MATCH(CC$2&amp;CC$1,csapatok!$226:$226,0)</f>
        <v>153</v>
      </c>
      <c r="CD271" s="33">
        <f>MATCH(CD$2&amp;CD$1,csapatok!$226:$226,0)</f>
        <v>155</v>
      </c>
      <c r="CE271" s="33">
        <f>MATCH(CE$2&amp;CE$1,csapatok!$226:$226,0)</f>
        <v>157</v>
      </c>
      <c r="CF271" s="33">
        <f>MATCH(CF$2&amp;CF$1,csapatok!$226:$226,0)</f>
        <v>159</v>
      </c>
      <c r="CG271" s="33">
        <f>MATCH(CG$2&amp;CG$1,csapatok!$226:$226,0)</f>
        <v>161</v>
      </c>
      <c r="CH271" s="33">
        <f>MATCH(CH$2&amp;CH$1,csapatok!$226:$226,0)</f>
        <v>163</v>
      </c>
      <c r="CI271" s="33">
        <f>MATCH(CI$2&amp;CI$1,csapatok!$226:$226,0)</f>
        <v>165</v>
      </c>
      <c r="CJ271" s="33">
        <f>MATCH(CJ$2&amp;CJ$1,csapatok!$226:$226,0)</f>
        <v>167</v>
      </c>
      <c r="CK271" s="33">
        <f>MATCH(CK$2&amp;CK$1,csapatok!$226:$226,0)</f>
        <v>169</v>
      </c>
    </row>
    <row r="272" spans="1:91">
      <c r="A272" s="32" t="s">
        <v>271</v>
      </c>
      <c r="F272" s="33">
        <f>MATCH(F$2&amp;F$1,'csapat-ranglista'!$106:$106,0)</f>
        <v>2</v>
      </c>
      <c r="G272" s="33">
        <f>MATCH(G$2&amp;G$1,'csapat-ranglista'!$106:$106,0)</f>
        <v>3</v>
      </c>
      <c r="H272" s="33">
        <f>MATCH(H$2&amp;H$1,'csapat-ranglista'!$106:$106,0)</f>
        <v>4</v>
      </c>
      <c r="I272" s="33">
        <f>MATCH(I$2&amp;I$1,'csapat-ranglista'!$106:$106,0)</f>
        <v>5</v>
      </c>
      <c r="J272" s="33">
        <f>MATCH(J$2&amp;J$1,'csapat-ranglista'!$106:$106,0)</f>
        <v>6</v>
      </c>
      <c r="K272" s="33">
        <f>MATCH(K$2&amp;K$1,'csapat-ranglista'!$106:$106,0)</f>
        <v>7</v>
      </c>
      <c r="L272" s="33">
        <f>MATCH(L$2&amp;L$1,'csapat-ranglista'!$106:$106,0)</f>
        <v>8</v>
      </c>
      <c r="M272" s="33">
        <f>MATCH(M$2&amp;M$1,'csapat-ranglista'!$106:$106,0)</f>
        <v>9</v>
      </c>
      <c r="N272" s="33">
        <f>MATCH(N$2&amp;N$1,'csapat-ranglista'!$106:$106,0)</f>
        <v>10</v>
      </c>
      <c r="O272" s="33">
        <f>MATCH(O$2&amp;O$1,'csapat-ranglista'!$106:$106,0)</f>
        <v>11</v>
      </c>
      <c r="P272" s="33">
        <f>MATCH(P$2&amp;P$1,'csapat-ranglista'!$106:$106,0)</f>
        <v>12</v>
      </c>
      <c r="Q272" s="33">
        <f>MATCH(Q$2&amp;Q$1,'csapat-ranglista'!$106:$106,0)</f>
        <v>13</v>
      </c>
      <c r="R272" s="33">
        <f>MATCH(R$2&amp;R$1,'csapat-ranglista'!$106:$106,0)</f>
        <v>14</v>
      </c>
      <c r="S272" s="33">
        <f>MATCH(S$2&amp;S$1,'csapat-ranglista'!$106:$106,0)</f>
        <v>15</v>
      </c>
      <c r="T272" s="33">
        <f>MATCH(T$2&amp;T$1,'csapat-ranglista'!$106:$106,0)</f>
        <v>16</v>
      </c>
      <c r="U272" s="33" t="e">
        <f>MATCH(U$2&amp;U$1,'csapat-ranglista'!$106:$106,0)</f>
        <v>#N/A</v>
      </c>
      <c r="V272" s="33" t="e">
        <f>MATCH(V$2&amp;V$1,'csapat-ranglista'!$106:$106,0)</f>
        <v>#N/A</v>
      </c>
      <c r="W272" s="33">
        <f>MATCH(W$2&amp;W$1,'csapat-ranglista'!$106:$106,0)</f>
        <v>17</v>
      </c>
      <c r="X272" s="33">
        <f>MATCH(X$2&amp;X$1,'csapat-ranglista'!$106:$106,0)</f>
        <v>18</v>
      </c>
      <c r="Y272" s="33">
        <f>MATCH(Y$2&amp;Y$1,'csapat-ranglista'!$106:$106,0)</f>
        <v>19</v>
      </c>
      <c r="Z272" s="33">
        <f>MATCH(Z$2&amp;Z$1,'csapat-ranglista'!$106:$106,0)</f>
        <v>20</v>
      </c>
      <c r="AA272" s="33">
        <f>MATCH(AA$2&amp;AA$1,'csapat-ranglista'!$106:$106,0)</f>
        <v>21</v>
      </c>
      <c r="AB272" s="33">
        <f>MATCH(AB$2&amp;AB$1,'csapat-ranglista'!$106:$106,0)</f>
        <v>22</v>
      </c>
      <c r="AC272" s="33">
        <f>MATCH(AC$2&amp;AC$1,'csapat-ranglista'!$106:$106,0)</f>
        <v>23</v>
      </c>
      <c r="AD272" s="33">
        <f>MATCH(AD$2&amp;AD$1,'csapat-ranglista'!$106:$106,0)</f>
        <v>24</v>
      </c>
      <c r="AE272" s="33">
        <f>MATCH(AE$2&amp;AE$1,'csapat-ranglista'!$106:$106,0)</f>
        <v>25</v>
      </c>
      <c r="AF272" s="33">
        <f>MATCH(AF$2&amp;AF$1,'csapat-ranglista'!$106:$106,0)</f>
        <v>26</v>
      </c>
      <c r="AG272" s="33">
        <f>MATCH(AG$2&amp;AG$1,'csapat-ranglista'!$106:$106,0)</f>
        <v>27</v>
      </c>
      <c r="AH272" s="33">
        <f>MATCH(AH$2&amp;AH$1,'csapat-ranglista'!$106:$106,0)</f>
        <v>28</v>
      </c>
      <c r="AI272" s="33">
        <f>MATCH(AI$2&amp;AI$1,'csapat-ranglista'!$106:$106,0)</f>
        <v>29</v>
      </c>
      <c r="AJ272" s="33">
        <f>MATCH(AJ$2&amp;AJ$1,'csapat-ranglista'!$106:$106,0)</f>
        <v>30</v>
      </c>
      <c r="AK272" s="33">
        <f>MATCH(AK$2&amp;AK$1,'csapat-ranglista'!$106:$106,0)</f>
        <v>31</v>
      </c>
      <c r="AL272" s="33">
        <f>MATCH(AL$2&amp;AL$1,'csapat-ranglista'!$106:$106,0)</f>
        <v>32</v>
      </c>
      <c r="AM272" s="33">
        <f>MATCH(AM$2&amp;AM$1,'csapat-ranglista'!$106:$106,0)</f>
        <v>33</v>
      </c>
      <c r="AN272" s="33">
        <f>MATCH(AN$2&amp;AN$1,'csapat-ranglista'!$106:$106,0)</f>
        <v>34</v>
      </c>
      <c r="AO272" s="33">
        <f>MATCH(AO$2&amp;AO$1,'csapat-ranglista'!$106:$106,0)</f>
        <v>35</v>
      </c>
      <c r="AP272" s="33">
        <f>MATCH(AP$2&amp;AP$1,'csapat-ranglista'!$106:$106,0)</f>
        <v>36</v>
      </c>
      <c r="AQ272" s="33">
        <f>MATCH(AQ$2&amp;AQ$1,'csapat-ranglista'!$106:$106,0)</f>
        <v>37</v>
      </c>
      <c r="AR272" s="33">
        <f>MATCH(AR$2&amp;AR$1,'csapat-ranglista'!$106:$106,0)</f>
        <v>38</v>
      </c>
      <c r="AS272" s="33">
        <f>MATCH(AS$2&amp;AS$1,'csapat-ranglista'!$106:$106,0)</f>
        <v>39</v>
      </c>
      <c r="AT272" s="33">
        <f>MATCH(AT$2&amp;AT$1,'csapat-ranglista'!$106:$106,0)</f>
        <v>40</v>
      </c>
      <c r="AU272" s="33">
        <f>MATCH(AU$2&amp;AU$1,'csapat-ranglista'!$106:$106,0)</f>
        <v>41</v>
      </c>
      <c r="AV272" s="33">
        <f>MATCH(AV$2&amp;AV$1,'csapat-ranglista'!$106:$106,0)</f>
        <v>42</v>
      </c>
      <c r="AW272" s="33">
        <f>MATCH(AW$2&amp;AW$1,'csapat-ranglista'!$106:$106,0)</f>
        <v>43</v>
      </c>
      <c r="AX272" s="33">
        <f>MATCH(AX$2&amp;AX$1,'csapat-ranglista'!$106:$106,0)</f>
        <v>44</v>
      </c>
      <c r="AY272" s="33">
        <f>MATCH(AY$2&amp;AY$1,'csapat-ranglista'!$106:$106,0)</f>
        <v>45</v>
      </c>
      <c r="AZ272" s="33">
        <f>MATCH(AZ$2&amp;AZ$1,'csapat-ranglista'!$106:$106,0)</f>
        <v>46</v>
      </c>
      <c r="BA272" s="33">
        <f>MATCH(BA$2&amp;BA$1,'csapat-ranglista'!$106:$106,0)</f>
        <v>47</v>
      </c>
      <c r="BB272" s="33">
        <f>MATCH(BB$2&amp;BB$1,'csapat-ranglista'!$106:$106,0)</f>
        <v>48</v>
      </c>
      <c r="BC272" s="33" t="e">
        <f>MATCH(BC$2&amp;BC$1,'csapat-ranglista'!$106:$106,0)</f>
        <v>#N/A</v>
      </c>
      <c r="BD272" s="33" t="e">
        <f>MATCH(BD$2&amp;BD$1,'csapat-ranglista'!$106:$106,0)</f>
        <v>#N/A</v>
      </c>
      <c r="BE272" s="33">
        <f>MATCH(BE$2&amp;BE$1,'csapat-ranglista'!$106:$106,0)</f>
        <v>49</v>
      </c>
      <c r="BF272" s="33">
        <f>MATCH(BF$2&amp;BF$1,'csapat-ranglista'!$106:$106,0)</f>
        <v>50</v>
      </c>
      <c r="BG272" s="33">
        <f>MATCH(BG$2&amp;BG$1,'csapat-ranglista'!$106:$106,0)</f>
        <v>51</v>
      </c>
      <c r="BH272" s="33">
        <f>MATCH(BH$2&amp;BH$1,'csapat-ranglista'!$106:$106,0)</f>
        <v>52</v>
      </c>
      <c r="BI272" s="33">
        <f>MATCH(BI$2&amp;BI$1,'csapat-ranglista'!$106:$106,0)</f>
        <v>53</v>
      </c>
      <c r="BJ272" s="33">
        <f>MATCH(BJ$2&amp;BJ$1,'csapat-ranglista'!$106:$106,0)</f>
        <v>54</v>
      </c>
      <c r="BK272" s="33">
        <f>MATCH(BK$2&amp;BK$1,'csapat-ranglista'!$106:$106,0)</f>
        <v>55</v>
      </c>
      <c r="BL272" s="33">
        <f>MATCH(BL$2&amp;BL$1,'csapat-ranglista'!$106:$106,0)</f>
        <v>56</v>
      </c>
      <c r="BM272" s="33">
        <f>MATCH(BM$2&amp;BM$1,'csapat-ranglista'!$106:$106,0)</f>
        <v>57</v>
      </c>
      <c r="BN272" s="33">
        <f>MATCH(BN$2&amp;BN$1,'csapat-ranglista'!$106:$106,0)</f>
        <v>58</v>
      </c>
      <c r="BO272" s="33">
        <f>MATCH(BO$2&amp;BO$1,'csapat-ranglista'!$106:$106,0)</f>
        <v>59</v>
      </c>
      <c r="BP272" s="33">
        <f>MATCH(BP$2&amp;BP$1,'csapat-ranglista'!$106:$106,0)</f>
        <v>60</v>
      </c>
      <c r="BQ272" s="33">
        <f>MATCH(BQ$2&amp;BQ$1,'csapat-ranglista'!$106:$106,0)</f>
        <v>61</v>
      </c>
      <c r="BR272" s="33">
        <f>MATCH(BR$2&amp;BR$1,'csapat-ranglista'!$106:$106,0)</f>
        <v>62</v>
      </c>
      <c r="BS272" s="33">
        <f>MATCH(BS$2&amp;BS$1,'csapat-ranglista'!$106:$106,0)</f>
        <v>63</v>
      </c>
      <c r="BT272" s="33">
        <f>MATCH(BT$2&amp;BT$1,'csapat-ranglista'!$106:$106,0)</f>
        <v>64</v>
      </c>
      <c r="BU272" s="33">
        <f>MATCH(BU$2&amp;BU$1,'csapat-ranglista'!$106:$106,0)</f>
        <v>65</v>
      </c>
      <c r="BV272" s="33">
        <f>MATCH(BV$2&amp;BV$1,'csapat-ranglista'!$106:$106,0)</f>
        <v>66</v>
      </c>
      <c r="BW272" s="33">
        <f>MATCH(BW$2&amp;BW$1,'csapat-ranglista'!$106:$106,0)</f>
        <v>67</v>
      </c>
      <c r="BX272" s="33">
        <f>MATCH(BX$2&amp;BX$1,'csapat-ranglista'!$106:$106,0)</f>
        <v>68</v>
      </c>
      <c r="BY272" s="33">
        <f>MATCH(BY$2&amp;BY$1,'csapat-ranglista'!$106:$106,0)</f>
        <v>69</v>
      </c>
      <c r="BZ272" s="33">
        <f>MATCH(BZ$2&amp;BZ$1,'csapat-ranglista'!$106:$106,0)</f>
        <v>70</v>
      </c>
      <c r="CA272" s="33">
        <f>MATCH(CA$2&amp;CA$1,'csapat-ranglista'!$106:$106,0)</f>
        <v>71</v>
      </c>
      <c r="CB272" s="33">
        <f>MATCH(CB$2&amp;CB$1,'csapat-ranglista'!$106:$106,0)</f>
        <v>72</v>
      </c>
      <c r="CC272" s="33">
        <f>MATCH(CC$2&amp;CC$1,'csapat-ranglista'!$106:$106,0)</f>
        <v>73</v>
      </c>
      <c r="CD272" s="33">
        <f>MATCH(CD$2&amp;CD$1,'csapat-ranglista'!$106:$106,0)</f>
        <v>74</v>
      </c>
      <c r="CE272" s="33">
        <f>MATCH(CE$2&amp;CE$1,'csapat-ranglista'!$106:$106,0)</f>
        <v>75</v>
      </c>
      <c r="CF272" s="33">
        <f>MATCH(CF$2&amp;CF$1,'csapat-ranglista'!$106:$106,0)</f>
        <v>76</v>
      </c>
      <c r="CG272" s="33">
        <f>MATCH(CG$2&amp;CG$1,'csapat-ranglista'!$106:$106,0)</f>
        <v>77</v>
      </c>
      <c r="CH272" s="33">
        <f>MATCH(CH$2&amp;CH$1,'csapat-ranglista'!$106:$106,0)</f>
        <v>78</v>
      </c>
      <c r="CI272" s="33">
        <f>MATCH(CI$2&amp;CI$1,'csapat-ranglista'!$106:$106,0)</f>
        <v>79</v>
      </c>
      <c r="CJ272" s="33" t="e">
        <f>MATCH(CJ$2&amp;CJ$1,'csapat-ranglista'!$106:$106,0)</f>
        <v>#N/A</v>
      </c>
      <c r="CK272" s="33" t="e">
        <f>MATCH(CK$2&amp;CK$1,'csapat-ranglista'!$106:$106,0)</f>
        <v>#N/A</v>
      </c>
    </row>
    <row r="273" spans="1:92" s="151" customFormat="1" ht="216.75">
      <c r="A273" s="151" t="s">
        <v>272</v>
      </c>
      <c r="B273" s="150"/>
      <c r="C273" s="152"/>
      <c r="F273" s="153" t="str">
        <f t="shared" ref="F273:AK273" si="208">F2&amp;F1</f>
        <v>Szezonnyitó kupa39692</v>
      </c>
      <c r="G273" s="153" t="str">
        <f t="shared" si="208"/>
        <v>Újpest Kupa39727</v>
      </c>
      <c r="H273" s="153" t="str">
        <f t="shared" si="208"/>
        <v>HCC39741</v>
      </c>
      <c r="I273" s="153" t="str">
        <f t="shared" si="208"/>
        <v>Vegyes páros OB39770</v>
      </c>
      <c r="J273" s="153" t="str">
        <f t="shared" si="208"/>
        <v>MKK39776</v>
      </c>
      <c r="K273" s="153" t="str">
        <f t="shared" si="208"/>
        <v>Évzáró kupa39797</v>
      </c>
      <c r="L273" s="153" t="str">
        <f t="shared" si="208"/>
        <v>Évnyitó kupa39818</v>
      </c>
      <c r="M273" s="153" t="str">
        <f t="shared" si="208"/>
        <v>OCSB férfi "B"39867</v>
      </c>
      <c r="N273" s="153" t="str">
        <f t="shared" si="208"/>
        <v>OCSB női "A"39867</v>
      </c>
      <c r="O273" s="153" t="str">
        <f t="shared" si="208"/>
        <v>OCSB férfi "A"39867</v>
      </c>
      <c r="P273" s="153" t="str">
        <f t="shared" si="208"/>
        <v>HMDCC39881</v>
      </c>
      <c r="Q273" s="153" t="str">
        <f t="shared" si="208"/>
        <v>IFI női OB39909</v>
      </c>
      <c r="R273" s="153" t="str">
        <f t="shared" si="208"/>
        <v>IFI férfi OB39909</v>
      </c>
      <c r="S273" s="153" t="str">
        <f t="shared" si="208"/>
        <v>Tavasz kupa39923</v>
      </c>
      <c r="T273" s="153" t="str">
        <f t="shared" si="208"/>
        <v>Vegyes OB39938</v>
      </c>
      <c r="U273" s="153" t="str">
        <f t="shared" si="208"/>
        <v>Egyéni férfi OB39965</v>
      </c>
      <c r="V273" s="153" t="str">
        <f t="shared" si="208"/>
        <v>Egyéni női OB39965</v>
      </c>
      <c r="W273" s="153" t="str">
        <f t="shared" si="208"/>
        <v>Szezonzáró verseny39972</v>
      </c>
      <c r="X273" s="153" t="str">
        <f t="shared" si="208"/>
        <v>Cortina Int.39986</v>
      </c>
      <c r="Y273" s="153" t="str">
        <f t="shared" si="208"/>
        <v>49th Garmisch40007</v>
      </c>
      <c r="Z273" s="153" t="str">
        <f t="shared" si="208"/>
        <v>Debrecen40021</v>
      </c>
      <c r="AA273" s="153" t="str">
        <f t="shared" si="208"/>
        <v>Riga open 201340049</v>
      </c>
      <c r="AB273" s="153" t="str">
        <f t="shared" si="208"/>
        <v>Szezonnyitó kupa40056</v>
      </c>
      <c r="AC273" s="153" t="str">
        <f t="shared" si="208"/>
        <v>Mentor Torun Cup 201340056</v>
      </c>
      <c r="AD273" s="153" t="str">
        <f t="shared" si="208"/>
        <v>EECC 201340063</v>
      </c>
      <c r="AE273" s="153" t="str">
        <f t="shared" si="208"/>
        <v>Kitzbühel40063</v>
      </c>
      <c r="AF273" s="153" t="str">
        <f t="shared" si="208"/>
        <v>EMCC 2013 Edinburgh40076</v>
      </c>
      <c r="AG273" s="153" t="str">
        <f t="shared" si="208"/>
        <v>Újpest Kupa40084</v>
      </c>
      <c r="AH273" s="153" t="str">
        <f t="shared" si="208"/>
        <v>October Fest Garmisch40084</v>
      </c>
      <c r="AI273" s="153" t="str">
        <f t="shared" si="208"/>
        <v>MKK40105</v>
      </c>
      <c r="AJ273" s="153" t="str">
        <f t="shared" si="208"/>
        <v>Vegyes Páros OB40112</v>
      </c>
      <c r="AK273" s="153" t="str">
        <f t="shared" si="208"/>
        <v>Bern Intern Consolation40119</v>
      </c>
      <c r="AL273" s="153" t="str">
        <f t="shared" ref="AL273:BQ273" si="209">AL2&amp;AL1</f>
        <v>HCC40126</v>
      </c>
      <c r="AM273" s="153" t="str">
        <f t="shared" si="209"/>
        <v>Oedtsee Trophy40140</v>
      </c>
      <c r="AN273" s="153" t="str">
        <f t="shared" si="209"/>
        <v>ECC B  Men40146</v>
      </c>
      <c r="AO273" s="153" t="str">
        <f t="shared" si="209"/>
        <v>ECC B Women40146</v>
      </c>
      <c r="AP273" s="153" t="str">
        <f t="shared" si="209"/>
        <v>Évzáró kupa40161</v>
      </c>
      <c r="AQ273" s="153" t="str">
        <f t="shared" si="209"/>
        <v>Évnyitó kupa40182</v>
      </c>
      <c r="AR273" s="153" t="str">
        <f t="shared" si="209"/>
        <v>EJCC Women40185</v>
      </c>
      <c r="AS273" s="153" t="str">
        <f t="shared" si="209"/>
        <v>OCSB női "A"40246</v>
      </c>
      <c r="AT273" s="153" t="str">
        <f t="shared" si="209"/>
        <v>OCSB férfi "A"40246</v>
      </c>
      <c r="AU273" s="153" t="str">
        <f t="shared" si="209"/>
        <v>OCSB férfi "B"40246</v>
      </c>
      <c r="AV273" s="153" t="str">
        <f t="shared" si="209"/>
        <v>HMDCC40259</v>
      </c>
      <c r="AW273" s="153" t="str">
        <f t="shared" si="209"/>
        <v>IFI női OB40266</v>
      </c>
      <c r="AX273" s="153" t="str">
        <f t="shared" si="209"/>
        <v>IFI férfi OB40266</v>
      </c>
      <c r="AY273" s="153" t="str">
        <f t="shared" si="209"/>
        <v>Silesian GP40280</v>
      </c>
      <c r="AZ273" s="153" t="str">
        <f t="shared" si="209"/>
        <v>WMDCC 201440297</v>
      </c>
      <c r="BA273" s="153" t="str">
        <f t="shared" si="209"/>
        <v>Vegyes OB40309</v>
      </c>
      <c r="BB273" s="153" t="str">
        <f t="shared" si="209"/>
        <v>Savona Cup40315</v>
      </c>
      <c r="BC273" s="153" t="str">
        <f t="shared" si="209"/>
        <v>Egyéni férfi OB40322</v>
      </c>
      <c r="BD273" s="153" t="str">
        <f t="shared" si="209"/>
        <v>Egyéni női OB40322</v>
      </c>
      <c r="BE273" s="153" t="str">
        <f t="shared" si="209"/>
        <v>Szezonzáró kupa40336</v>
      </c>
      <c r="BF273" s="153" t="str">
        <f t="shared" si="209"/>
        <v>Zoetermeer Sweetlake Summer Cup40406</v>
      </c>
      <c r="BG273" s="153" t="str">
        <f t="shared" si="209"/>
        <v>Riga open 201440413</v>
      </c>
      <c r="BH273" s="153" t="str">
        <f t="shared" si="209"/>
        <v>Szezonnyitó kupa40427</v>
      </c>
      <c r="BI273" s="153" t="str">
        <f t="shared" si="209"/>
        <v>Kitzbühel40427</v>
      </c>
      <c r="BJ273" s="153" t="str">
        <f t="shared" si="209"/>
        <v>EMCC 201440440</v>
      </c>
      <c r="BK273" s="153" t="str">
        <f t="shared" si="209"/>
        <v>Octoberfest Turnier 201440449</v>
      </c>
      <c r="BL273" s="153" t="str">
        <f t="shared" si="209"/>
        <v>Újpest Kupa40455</v>
      </c>
      <c r="BM273" s="153" t="str">
        <f t="shared" si="209"/>
        <v>Vegyes Páros OB40477</v>
      </c>
      <c r="BN273" s="153" t="str">
        <f t="shared" si="209"/>
        <v>Bern Intern Consolation40484</v>
      </c>
      <c r="BO273" s="153" t="str">
        <f t="shared" si="209"/>
        <v>Magyar Kupa40490</v>
      </c>
      <c r="BP273" s="153" t="str">
        <f t="shared" si="209"/>
        <v>Wetzikon 40497</v>
      </c>
      <c r="BQ273" s="153" t="str">
        <f t="shared" si="209"/>
        <v>ECC B  Men40511</v>
      </c>
      <c r="BR273" s="153" t="str">
        <f t="shared" ref="BR273:CK273" si="210">BR2&amp;BR1</f>
        <v>ECC B Women40511</v>
      </c>
      <c r="BS273" s="153" t="str">
        <f t="shared" si="210"/>
        <v>Évzáró kupa40532</v>
      </c>
      <c r="BT273" s="153" t="str">
        <f t="shared" si="210"/>
        <v>EJCC Women40553</v>
      </c>
      <c r="BU273" s="153" t="str">
        <f t="shared" si="210"/>
        <v>Évnyitó kupa40553</v>
      </c>
      <c r="BV273" s="153" t="str">
        <f t="shared" si="210"/>
        <v>Berlin Cup40561</v>
      </c>
      <c r="BW273" s="153" t="str">
        <f t="shared" si="210"/>
        <v>Aarau Mixed Doubles40581</v>
      </c>
      <c r="BX273" s="153" t="str">
        <f t="shared" si="210"/>
        <v>OCSB női "A"40595</v>
      </c>
      <c r="BY273" s="153" t="str">
        <f t="shared" si="210"/>
        <v>OCSB férfi "A"40595</v>
      </c>
      <c r="BZ273" s="153" t="str">
        <f t="shared" si="210"/>
        <v>Letící Kameny40602</v>
      </c>
      <c r="CA273" s="153" t="str">
        <f t="shared" si="210"/>
        <v>OCSB férfi "B"40623</v>
      </c>
      <c r="CB273" s="153" t="str">
        <f t="shared" si="210"/>
        <v>Deaflympics 2015 Men40637</v>
      </c>
      <c r="CC273" s="153" t="str">
        <f t="shared" si="210"/>
        <v>Deaflympics 2015 Women40637</v>
      </c>
      <c r="CD273" s="153" t="str">
        <f t="shared" si="210"/>
        <v>IFI női OB40643</v>
      </c>
      <c r="CE273" s="153" t="str">
        <f t="shared" si="210"/>
        <v>IFI férfi OB40643</v>
      </c>
      <c r="CF273" s="153" t="str">
        <f t="shared" si="210"/>
        <v>VIII Mixed-Doubles Curling Cup40644</v>
      </c>
      <c r="CG273" s="153" t="str">
        <f t="shared" si="210"/>
        <v>WMDCC 201540657</v>
      </c>
      <c r="CH273" s="153" t="str">
        <f t="shared" si="210"/>
        <v>Vegyes OB40665</v>
      </c>
      <c r="CI273" s="153" t="str">
        <f t="shared" si="210"/>
        <v>Savona Cup40679</v>
      </c>
      <c r="CJ273" s="153" t="str">
        <f t="shared" si="210"/>
        <v>Egyéni férfi OB40685</v>
      </c>
      <c r="CK273" s="153" t="str">
        <f t="shared" si="210"/>
        <v>Egyéni női OB40685</v>
      </c>
      <c r="CL273" s="153"/>
      <c r="CM273" s="253"/>
      <c r="CN273" s="153"/>
    </row>
    <row r="274" spans="1:92">
      <c r="A274" s="32" t="s">
        <v>633</v>
      </c>
      <c r="B274" s="32">
        <v>2</v>
      </c>
      <c r="C274" s="32">
        <f t="shared" ref="C274:AH274" si="211">B274+1</f>
        <v>3</v>
      </c>
      <c r="D274" s="32">
        <f t="shared" si="211"/>
        <v>4</v>
      </c>
      <c r="E274" s="32">
        <f t="shared" si="211"/>
        <v>5</v>
      </c>
      <c r="F274" s="32">
        <f t="shared" si="211"/>
        <v>6</v>
      </c>
      <c r="G274" s="32">
        <f t="shared" si="211"/>
        <v>7</v>
      </c>
      <c r="H274" s="32">
        <f t="shared" si="211"/>
        <v>8</v>
      </c>
      <c r="I274" s="32">
        <f t="shared" si="211"/>
        <v>9</v>
      </c>
      <c r="J274" s="32">
        <f t="shared" si="211"/>
        <v>10</v>
      </c>
      <c r="K274" s="32">
        <f t="shared" si="211"/>
        <v>11</v>
      </c>
      <c r="L274" s="32">
        <f t="shared" si="211"/>
        <v>12</v>
      </c>
      <c r="M274" s="32">
        <f t="shared" si="211"/>
        <v>13</v>
      </c>
      <c r="N274" s="32">
        <f t="shared" si="211"/>
        <v>14</v>
      </c>
      <c r="O274" s="32">
        <f t="shared" si="211"/>
        <v>15</v>
      </c>
      <c r="P274" s="32">
        <f t="shared" si="211"/>
        <v>16</v>
      </c>
      <c r="Q274" s="32">
        <f t="shared" si="211"/>
        <v>17</v>
      </c>
      <c r="R274" s="32">
        <f t="shared" si="211"/>
        <v>18</v>
      </c>
      <c r="S274" s="32">
        <f t="shared" si="211"/>
        <v>19</v>
      </c>
      <c r="T274" s="32">
        <f t="shared" si="211"/>
        <v>20</v>
      </c>
      <c r="U274" s="32">
        <f t="shared" si="211"/>
        <v>21</v>
      </c>
      <c r="V274" s="32">
        <f t="shared" si="211"/>
        <v>22</v>
      </c>
      <c r="W274" s="32">
        <f t="shared" si="211"/>
        <v>23</v>
      </c>
      <c r="X274" s="32">
        <f t="shared" si="211"/>
        <v>24</v>
      </c>
      <c r="Y274" s="32">
        <f t="shared" si="211"/>
        <v>25</v>
      </c>
      <c r="Z274" s="32">
        <f t="shared" si="211"/>
        <v>26</v>
      </c>
      <c r="AA274" s="32">
        <f t="shared" si="211"/>
        <v>27</v>
      </c>
      <c r="AB274" s="32">
        <f t="shared" si="211"/>
        <v>28</v>
      </c>
      <c r="AC274" s="32">
        <f t="shared" si="211"/>
        <v>29</v>
      </c>
      <c r="AD274" s="32">
        <f t="shared" si="211"/>
        <v>30</v>
      </c>
      <c r="AE274" s="32">
        <f t="shared" si="211"/>
        <v>31</v>
      </c>
      <c r="AF274" s="32">
        <f t="shared" si="211"/>
        <v>32</v>
      </c>
      <c r="AG274" s="32">
        <f t="shared" si="211"/>
        <v>33</v>
      </c>
      <c r="AH274" s="32">
        <f t="shared" si="211"/>
        <v>34</v>
      </c>
      <c r="AI274" s="32">
        <f t="shared" ref="AI274:BN274" si="212">AH274+1</f>
        <v>35</v>
      </c>
      <c r="AJ274" s="32">
        <f t="shared" si="212"/>
        <v>36</v>
      </c>
      <c r="AK274" s="32">
        <f t="shared" si="212"/>
        <v>37</v>
      </c>
      <c r="AL274" s="32">
        <f t="shared" si="212"/>
        <v>38</v>
      </c>
      <c r="AM274" s="32">
        <f t="shared" si="212"/>
        <v>39</v>
      </c>
      <c r="AN274" s="32">
        <f t="shared" si="212"/>
        <v>40</v>
      </c>
      <c r="AO274" s="32">
        <f t="shared" si="212"/>
        <v>41</v>
      </c>
      <c r="AP274" s="32">
        <f t="shared" si="212"/>
        <v>42</v>
      </c>
      <c r="AQ274" s="32">
        <f t="shared" si="212"/>
        <v>43</v>
      </c>
      <c r="AR274" s="32">
        <f t="shared" si="212"/>
        <v>44</v>
      </c>
      <c r="AS274" s="32">
        <f>AR274+1</f>
        <v>45</v>
      </c>
      <c r="AT274" s="32">
        <f>AS274+1</f>
        <v>46</v>
      </c>
      <c r="AU274" s="32">
        <f>AT274+1</f>
        <v>47</v>
      </c>
      <c r="AV274" s="32">
        <f>AU274+1</f>
        <v>48</v>
      </c>
      <c r="AW274" s="32">
        <f t="shared" si="212"/>
        <v>49</v>
      </c>
      <c r="AX274" s="32">
        <f t="shared" si="212"/>
        <v>50</v>
      </c>
      <c r="AY274" s="32">
        <f t="shared" si="212"/>
        <v>51</v>
      </c>
      <c r="AZ274" s="32">
        <f t="shared" si="212"/>
        <v>52</v>
      </c>
      <c r="BA274" s="32">
        <f t="shared" si="212"/>
        <v>53</v>
      </c>
      <c r="BB274" s="32">
        <f t="shared" si="212"/>
        <v>54</v>
      </c>
      <c r="BC274" s="32">
        <f t="shared" si="212"/>
        <v>55</v>
      </c>
      <c r="BD274" s="32">
        <f t="shared" si="212"/>
        <v>56</v>
      </c>
      <c r="BE274" s="32">
        <f t="shared" si="212"/>
        <v>57</v>
      </c>
      <c r="BF274" s="32">
        <f t="shared" si="212"/>
        <v>58</v>
      </c>
      <c r="BG274" s="32">
        <f t="shared" si="212"/>
        <v>59</v>
      </c>
      <c r="BH274" s="32">
        <f t="shared" si="212"/>
        <v>60</v>
      </c>
      <c r="BI274" s="32">
        <f t="shared" si="212"/>
        <v>61</v>
      </c>
      <c r="BJ274" s="32">
        <f t="shared" si="212"/>
        <v>62</v>
      </c>
      <c r="BK274" s="32">
        <f t="shared" si="212"/>
        <v>63</v>
      </c>
      <c r="BL274" s="32">
        <f t="shared" si="212"/>
        <v>64</v>
      </c>
      <c r="BM274" s="32">
        <f t="shared" si="212"/>
        <v>65</v>
      </c>
      <c r="BN274" s="32">
        <f t="shared" si="212"/>
        <v>66</v>
      </c>
      <c r="BO274" s="32">
        <f t="shared" ref="BO274:CA274" si="213">BN274+1</f>
        <v>67</v>
      </c>
      <c r="BP274" s="32">
        <f t="shared" si="213"/>
        <v>68</v>
      </c>
      <c r="BQ274" s="32">
        <f t="shared" si="213"/>
        <v>69</v>
      </c>
      <c r="BR274" s="32">
        <f t="shared" si="213"/>
        <v>70</v>
      </c>
      <c r="BS274" s="32">
        <f t="shared" si="213"/>
        <v>71</v>
      </c>
      <c r="BT274" s="32">
        <f t="shared" si="213"/>
        <v>72</v>
      </c>
      <c r="BU274" s="32">
        <f t="shared" si="213"/>
        <v>73</v>
      </c>
      <c r="BV274" s="32">
        <f t="shared" si="213"/>
        <v>74</v>
      </c>
      <c r="BW274" s="32">
        <f t="shared" si="213"/>
        <v>75</v>
      </c>
      <c r="BX274" s="32">
        <f t="shared" si="213"/>
        <v>76</v>
      </c>
      <c r="BY274" s="32">
        <f t="shared" si="213"/>
        <v>77</v>
      </c>
      <c r="BZ274" s="32">
        <f t="shared" si="213"/>
        <v>78</v>
      </c>
      <c r="CA274" s="32">
        <f t="shared" si="213"/>
        <v>79</v>
      </c>
      <c r="CB274" s="32">
        <f t="shared" ref="CB274" si="214">CA274+1</f>
        <v>80</v>
      </c>
      <c r="CC274" s="32">
        <f t="shared" ref="CC274" si="215">CB274+1</f>
        <v>81</v>
      </c>
      <c r="CD274" s="32">
        <f t="shared" ref="CD274" si="216">CC274+1</f>
        <v>82</v>
      </c>
      <c r="CE274" s="32">
        <f t="shared" ref="CE274" si="217">CD274+1</f>
        <v>83</v>
      </c>
      <c r="CF274" s="32">
        <f t="shared" ref="CF274" si="218">CE274+1</f>
        <v>84</v>
      </c>
      <c r="CG274" s="32">
        <f t="shared" ref="CG274" si="219">CF274+1</f>
        <v>85</v>
      </c>
      <c r="CH274" s="32">
        <f t="shared" ref="CH274" si="220">CG274+1</f>
        <v>86</v>
      </c>
      <c r="CI274" s="32">
        <f t="shared" ref="CI274" si="221">CH274+1</f>
        <v>87</v>
      </c>
      <c r="CJ274" s="32">
        <f t="shared" ref="CJ274" si="222">CI274+1</f>
        <v>88</v>
      </c>
      <c r="CK274" s="32">
        <f t="shared" ref="CK274" si="223">CJ274+1</f>
        <v>89</v>
      </c>
      <c r="CL274" s="32">
        <f t="shared" ref="CL274" si="224">CK274+1</f>
        <v>90</v>
      </c>
    </row>
  </sheetData>
  <autoFilter ref="A2:CM251">
    <sortState ref="A3:CM251">
      <sortCondition descending="1" ref="CM2:CM251"/>
    </sortState>
  </autoFilter>
  <sortState ref="A3:CP229">
    <sortCondition descending="1" ref="CM3:CM229"/>
  </sortState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129"/>
  <sheetViews>
    <sheetView topLeftCell="IK1" workbookViewId="0">
      <selection activeCell="IV1" sqref="IV1"/>
    </sheetView>
  </sheetViews>
  <sheetFormatPr defaultColWidth="9" defaultRowHeight="12.75"/>
  <cols>
    <col min="1" max="1" width="17.375" style="1" customWidth="1"/>
    <col min="2" max="2" width="9" style="1" customWidth="1"/>
    <col min="3" max="3" width="3.875" style="1" customWidth="1"/>
    <col min="4" max="4" width="14.625" style="1" customWidth="1"/>
    <col min="5" max="5" width="9" style="1" customWidth="1"/>
    <col min="6" max="6" width="3.875" style="1" customWidth="1"/>
    <col min="7" max="7" width="14.875" style="1" customWidth="1"/>
    <col min="8" max="8" width="9" style="1" customWidth="1"/>
    <col min="9" max="9" width="4.25" style="1" customWidth="1"/>
    <col min="10" max="10" width="16.375" style="1" customWidth="1"/>
    <col min="11" max="11" width="9" style="1" customWidth="1"/>
    <col min="12" max="12" width="4.25" style="1" customWidth="1"/>
    <col min="13" max="13" width="14.875" style="1" customWidth="1"/>
    <col min="14" max="14" width="9" style="1" customWidth="1"/>
    <col min="15" max="15" width="4.25" style="1" customWidth="1"/>
    <col min="16" max="16" width="14.875" style="1" bestFit="1" customWidth="1"/>
    <col min="17" max="17" width="9" style="1"/>
    <col min="18" max="18" width="4.25" style="1" bestFit="1" customWidth="1"/>
    <col min="19" max="19" width="14.875" style="1" bestFit="1" customWidth="1"/>
    <col min="20" max="20" width="9" style="1"/>
    <col min="21" max="21" width="4.25" style="1" bestFit="1" customWidth="1"/>
    <col min="22" max="22" width="14.875" style="1" bestFit="1" customWidth="1"/>
    <col min="23" max="23" width="9" style="1"/>
    <col min="24" max="24" width="4.25" style="1" bestFit="1" customWidth="1"/>
    <col min="25" max="25" width="14.875" style="1" bestFit="1" customWidth="1"/>
    <col min="26" max="26" width="9" style="1"/>
    <col min="27" max="27" width="4.25" style="1" bestFit="1" customWidth="1"/>
    <col min="28" max="28" width="14.875" style="1" bestFit="1" customWidth="1"/>
    <col min="29" max="29" width="9" style="1"/>
    <col min="30" max="30" width="4.25" style="1" bestFit="1" customWidth="1"/>
    <col min="31" max="31" width="22.125" style="1" bestFit="1" customWidth="1"/>
    <col min="32" max="32" width="9" style="1"/>
    <col min="33" max="33" width="4.25" style="1" bestFit="1" customWidth="1"/>
    <col min="34" max="34" width="14.875" style="1" bestFit="1" customWidth="1"/>
    <col min="35" max="35" width="9" style="1"/>
    <col min="36" max="36" width="4.25" style="1" bestFit="1" customWidth="1"/>
    <col min="37" max="37" width="14.875" style="1" bestFit="1" customWidth="1"/>
    <col min="38" max="38" width="9" style="1"/>
    <col min="39" max="39" width="4.25" style="1" bestFit="1" customWidth="1"/>
    <col min="40" max="40" width="14.875" style="1" bestFit="1" customWidth="1"/>
    <col min="41" max="41" width="9" style="1"/>
    <col min="42" max="42" width="4.25" style="1" bestFit="1" customWidth="1"/>
    <col min="43" max="43" width="14.875" style="1" bestFit="1" customWidth="1"/>
    <col min="44" max="44" width="9" style="1"/>
    <col min="45" max="45" width="4.25" style="1" bestFit="1" customWidth="1"/>
    <col min="46" max="46" width="14.875" style="1" bestFit="1" customWidth="1"/>
    <col min="47" max="47" width="9" style="1"/>
    <col min="48" max="48" width="4.25" style="1" bestFit="1" customWidth="1"/>
    <col min="49" max="49" width="14.875" style="1" bestFit="1" customWidth="1"/>
    <col min="50" max="50" width="9" style="1"/>
    <col min="51" max="51" width="4.25" style="1" bestFit="1" customWidth="1"/>
    <col min="52" max="52" width="14.875" style="1" bestFit="1" customWidth="1"/>
    <col min="53" max="53" width="9" style="1"/>
    <col min="54" max="54" width="4.25" style="1" bestFit="1" customWidth="1"/>
    <col min="55" max="55" width="22.125" style="1" bestFit="1" customWidth="1"/>
    <col min="56" max="56" width="10.25" style="1" bestFit="1" customWidth="1"/>
    <col min="57" max="57" width="4.25" style="1" bestFit="1" customWidth="1"/>
    <col min="58" max="58" width="24.875" style="1" bestFit="1" customWidth="1"/>
    <col min="59" max="59" width="9.375" style="1" customWidth="1"/>
    <col min="60" max="60" width="4.25" style="1" bestFit="1" customWidth="1"/>
    <col min="61" max="61" width="17.25" style="1" bestFit="1" customWidth="1"/>
    <col min="62" max="62" width="9" style="1"/>
    <col min="63" max="63" width="4.25" style="1" bestFit="1" customWidth="1"/>
    <col min="64" max="64" width="17.25" style="1" bestFit="1" customWidth="1"/>
    <col min="65" max="65" width="9" style="1"/>
    <col min="66" max="66" width="4.25" style="1" bestFit="1" customWidth="1"/>
    <col min="67" max="67" width="19.375" style="1" bestFit="1" customWidth="1"/>
    <col min="68" max="68" width="9" style="1"/>
    <col min="69" max="69" width="4.25" style="1" bestFit="1" customWidth="1"/>
    <col min="70" max="70" width="23.625" style="1" customWidth="1"/>
    <col min="71" max="71" width="9" style="1"/>
    <col min="72" max="72" width="4.25" style="1" bestFit="1" customWidth="1"/>
    <col min="73" max="73" width="17.25" style="1" bestFit="1" customWidth="1"/>
    <col min="74" max="74" width="8.375" style="1" customWidth="1"/>
    <col min="75" max="75" width="4.25" style="1" bestFit="1" customWidth="1"/>
    <col min="76" max="76" width="17.25" style="1" bestFit="1" customWidth="1"/>
    <col min="77" max="77" width="9" style="1"/>
    <col min="78" max="78" width="4.25" style="1" bestFit="1" customWidth="1"/>
    <col min="79" max="79" width="17.25" style="1" bestFit="1" customWidth="1"/>
    <col min="80" max="80" width="8.75" style="1" customWidth="1"/>
    <col min="81" max="81" width="4.25" style="1" bestFit="1" customWidth="1"/>
    <col min="82" max="82" width="17.25" style="1" bestFit="1" customWidth="1"/>
    <col min="83" max="83" width="9" style="1"/>
    <col min="84" max="84" width="4.25" style="1" bestFit="1" customWidth="1"/>
    <col min="85" max="85" width="17.25" style="1" bestFit="1" customWidth="1"/>
    <col min="86" max="86" width="9" style="1"/>
    <col min="87" max="87" width="4.25" style="1" bestFit="1" customWidth="1"/>
    <col min="88" max="88" width="17.25" style="1" bestFit="1" customWidth="1"/>
    <col min="89" max="89" width="9" style="1"/>
    <col min="90" max="90" width="4.25" style="1" bestFit="1" customWidth="1"/>
    <col min="91" max="91" width="17.25" style="1" bestFit="1" customWidth="1"/>
    <col min="92" max="92" width="9" style="1"/>
    <col min="93" max="93" width="4.25" style="1" bestFit="1" customWidth="1"/>
    <col min="94" max="94" width="21.375" style="1" bestFit="1" customWidth="1"/>
    <col min="95" max="95" width="9" style="1"/>
    <col min="96" max="96" width="4.25" style="1" bestFit="1" customWidth="1"/>
    <col min="97" max="97" width="17.25" style="1" bestFit="1" customWidth="1"/>
    <col min="98" max="98" width="9" style="1"/>
    <col min="99" max="99" width="4.75" style="1" customWidth="1"/>
    <col min="100" max="100" width="17.25" style="1" bestFit="1" customWidth="1"/>
    <col min="101" max="101" width="10.25" style="1" bestFit="1" customWidth="1"/>
    <col min="102" max="102" width="4.25" style="1" bestFit="1" customWidth="1"/>
    <col min="103" max="103" width="17.25" style="1" bestFit="1" customWidth="1"/>
    <col min="104" max="104" width="9" style="1"/>
    <col min="105" max="105" width="4.25" style="1" bestFit="1" customWidth="1"/>
    <col min="106" max="106" width="17.25" style="1" bestFit="1" customWidth="1"/>
    <col min="107" max="107" width="9" style="1"/>
    <col min="108" max="108" width="4.25" style="1" bestFit="1" customWidth="1"/>
    <col min="109" max="109" width="17.375" style="1" bestFit="1" customWidth="1"/>
    <col min="110" max="110" width="9" style="1"/>
    <col min="111" max="111" width="4.25" style="1" bestFit="1" customWidth="1"/>
    <col min="112" max="112" width="17.375" style="1" bestFit="1" customWidth="1"/>
    <col min="113" max="113" width="9" style="1"/>
    <col min="114" max="114" width="4.25" style="1" bestFit="1" customWidth="1"/>
    <col min="115" max="115" width="17.25" style="1" bestFit="1" customWidth="1"/>
    <col min="116" max="116" width="9" style="1"/>
    <col min="117" max="117" width="4.25" style="1" bestFit="1" customWidth="1"/>
    <col min="118" max="118" width="14.875" style="1" bestFit="1" customWidth="1"/>
    <col min="119" max="119" width="9" style="1"/>
    <col min="120" max="120" width="4.25" style="1" bestFit="1" customWidth="1"/>
    <col min="121" max="121" width="14.875" style="1" bestFit="1" customWidth="1"/>
    <col min="122" max="122" width="9" style="1"/>
    <col min="123" max="123" width="4.25" style="1" bestFit="1" customWidth="1"/>
    <col min="124" max="124" width="14.875" style="1" bestFit="1" customWidth="1"/>
    <col min="125" max="125" width="9" style="1"/>
    <col min="126" max="126" width="4.25" style="1" bestFit="1" customWidth="1"/>
    <col min="127" max="127" width="17.625" style="1" customWidth="1"/>
    <col min="128" max="128" width="9" style="1"/>
    <col min="129" max="129" width="4.25" style="1" bestFit="1" customWidth="1"/>
    <col min="130" max="130" width="14.875" style="1" bestFit="1" customWidth="1"/>
    <col min="131" max="131" width="9" style="1"/>
    <col min="132" max="132" width="4.25" style="1" bestFit="1" customWidth="1"/>
    <col min="133" max="133" width="14.875" style="1" bestFit="1" customWidth="1"/>
    <col min="134" max="134" width="9" style="1"/>
    <col min="135" max="135" width="4.25" style="1" bestFit="1" customWidth="1"/>
    <col min="136" max="136" width="16" style="1" customWidth="1"/>
    <col min="137" max="137" width="9" style="1"/>
    <col min="138" max="138" width="4.25" style="1" bestFit="1" customWidth="1"/>
    <col min="139" max="139" width="17.25" style="1" bestFit="1" customWidth="1"/>
    <col min="140" max="140" width="10.375" style="1" bestFit="1" customWidth="1"/>
    <col min="141" max="141" width="4.25" style="1" bestFit="1" customWidth="1"/>
    <col min="142" max="142" width="17.25" style="1" bestFit="1" customWidth="1"/>
    <col min="143" max="143" width="9" style="1"/>
    <col min="144" max="144" width="4.25" style="1" bestFit="1" customWidth="1"/>
    <col min="145" max="145" width="17.25" style="1" bestFit="1" customWidth="1"/>
    <col min="146" max="146" width="9" style="1"/>
    <col min="147" max="147" width="4.25" style="1" bestFit="1" customWidth="1"/>
    <col min="148" max="148" width="17.25" style="1" bestFit="1" customWidth="1"/>
    <col min="149" max="149" width="9" style="1"/>
    <col min="150" max="150" width="4.25" style="1" bestFit="1" customWidth="1"/>
    <col min="151" max="151" width="17.25" style="1" bestFit="1" customWidth="1"/>
    <col min="152" max="152" width="9" style="1"/>
    <col min="153" max="153" width="4.25" style="1" bestFit="1" customWidth="1"/>
    <col min="154" max="154" width="17.25" style="1" bestFit="1" customWidth="1"/>
    <col min="155" max="155" width="8.75" style="1" customWidth="1"/>
    <col min="156" max="156" width="4.25" style="1" bestFit="1" customWidth="1"/>
    <col min="157" max="157" width="15.125" style="1" bestFit="1" customWidth="1"/>
    <col min="158" max="159" width="9" style="1"/>
    <col min="160" max="160" width="15.125" style="1" bestFit="1" customWidth="1"/>
    <col min="161" max="162" width="9" style="1"/>
    <col min="163" max="163" width="19.375" style="1" bestFit="1" customWidth="1"/>
    <col min="164" max="164" width="9" style="1"/>
    <col min="165" max="165" width="4.25" style="32" bestFit="1" customWidth="1"/>
    <col min="166" max="166" width="17.25" style="1" bestFit="1" customWidth="1"/>
    <col min="167" max="167" width="9" style="1"/>
    <col min="168" max="168" width="4.25" style="1" bestFit="1" customWidth="1"/>
    <col min="169" max="169" width="17.25" style="1" bestFit="1" customWidth="1"/>
    <col min="170" max="170" width="8.75" style="1" customWidth="1"/>
    <col min="171" max="171" width="4.25" style="1" bestFit="1" customWidth="1"/>
    <col min="172" max="172" width="17.25" style="1" bestFit="1" customWidth="1"/>
    <col min="173" max="173" width="8.75" style="1" customWidth="1"/>
    <col min="174" max="174" width="4.25" style="1" bestFit="1" customWidth="1"/>
    <col min="175" max="175" width="17.25" style="1" bestFit="1" customWidth="1"/>
    <col min="176" max="176" width="9" style="1"/>
    <col min="177" max="177" width="4.25" style="1" bestFit="1" customWidth="1"/>
    <col min="178" max="178" width="17.25" style="1" bestFit="1" customWidth="1"/>
    <col min="179" max="179" width="9" style="1"/>
    <col min="180" max="180" width="4.25" style="1" bestFit="1" customWidth="1"/>
    <col min="181" max="181" width="21.375" style="1" bestFit="1" customWidth="1"/>
    <col min="182" max="182" width="9" style="1"/>
    <col min="183" max="183" width="4.25" style="1" bestFit="1" customWidth="1"/>
    <col min="184" max="184" width="17.25" style="1" bestFit="1" customWidth="1"/>
    <col min="185" max="185" width="9" style="1"/>
    <col min="186" max="186" width="4.25" style="1" bestFit="1" customWidth="1"/>
    <col min="187" max="187" width="17.25" style="1" bestFit="1" customWidth="1"/>
    <col min="188" max="188" width="9" style="1"/>
    <col min="189" max="189" width="4.25" style="1" bestFit="1" customWidth="1"/>
    <col min="190" max="190" width="17.25" style="1" bestFit="1" customWidth="1"/>
    <col min="191" max="191" width="9" style="1"/>
    <col min="192" max="192" width="4.25" style="1" bestFit="1" customWidth="1"/>
    <col min="193" max="193" width="17.25" style="1" bestFit="1" customWidth="1"/>
    <col min="194" max="194" width="9" style="1"/>
    <col min="195" max="195" width="4.25" style="1" bestFit="1" customWidth="1"/>
    <col min="196" max="196" width="17.375" style="1" bestFit="1" customWidth="1"/>
    <col min="197" max="197" width="9" style="1"/>
    <col min="198" max="198" width="4.25" style="1" bestFit="1" customWidth="1"/>
    <col min="199" max="199" width="17.25" style="1" bestFit="1" customWidth="1"/>
    <col min="200" max="200" width="9" style="1"/>
    <col min="201" max="201" width="4.25" style="1" bestFit="1" customWidth="1"/>
    <col min="202" max="202" width="17.25" style="1" bestFit="1" customWidth="1"/>
    <col min="203" max="203" width="9" style="1"/>
    <col min="204" max="204" width="4.25" style="1" bestFit="1" customWidth="1"/>
    <col min="205" max="205" width="17.375" style="1" bestFit="1" customWidth="1"/>
    <col min="206" max="206" width="9" style="1"/>
    <col min="207" max="207" width="4.25" style="1" bestFit="1" customWidth="1"/>
    <col min="208" max="208" width="15.125" style="1" bestFit="1" customWidth="1"/>
    <col min="209" max="210" width="9" style="1"/>
    <col min="211" max="211" width="15.125" style="1" bestFit="1" customWidth="1"/>
    <col min="212" max="213" width="9" style="1"/>
    <col min="214" max="214" width="14.875" style="1" bestFit="1" customWidth="1"/>
    <col min="215" max="215" width="10.125" style="1" bestFit="1" customWidth="1"/>
    <col min="216" max="216" width="4.25" style="1" bestFit="1" customWidth="1"/>
    <col min="217" max="217" width="14.875" style="1" bestFit="1" customWidth="1"/>
    <col min="218" max="218" width="9" style="1"/>
    <col min="219" max="219" width="4.25" style="1" bestFit="1" customWidth="1"/>
    <col min="220" max="220" width="15.125" style="1" bestFit="1" customWidth="1"/>
    <col min="221" max="222" width="9" style="1"/>
    <col min="223" max="223" width="14.875" style="1" bestFit="1" customWidth="1"/>
    <col min="224" max="224" width="9" style="1"/>
    <col min="225" max="225" width="4.25" style="1" bestFit="1" customWidth="1"/>
    <col min="226" max="226" width="14.875" style="1" bestFit="1" customWidth="1"/>
    <col min="227" max="227" width="9" style="1"/>
    <col min="228" max="228" width="4.25" style="1" bestFit="1" customWidth="1"/>
    <col min="229" max="229" width="14.875" style="1" bestFit="1" customWidth="1"/>
    <col min="230" max="230" width="9" style="1"/>
    <col min="231" max="231" width="4.25" style="1" bestFit="1" customWidth="1"/>
    <col min="232" max="232" width="14.875" style="1" bestFit="1" customWidth="1"/>
    <col min="233" max="233" width="9" style="1"/>
    <col min="234" max="234" width="4.25" style="1" bestFit="1" customWidth="1"/>
    <col min="235" max="235" width="14.875" style="1" bestFit="1" customWidth="1"/>
    <col min="236" max="236" width="9" style="1"/>
    <col min="237" max="237" width="4.25" style="1" bestFit="1" customWidth="1"/>
    <col min="238" max="238" width="14.875" style="1" bestFit="1" customWidth="1"/>
    <col min="239" max="239" width="9" style="1"/>
    <col min="240" max="240" width="4.25" style="1" bestFit="1" customWidth="1"/>
    <col min="241" max="241" width="17.25" style="1" bestFit="1" customWidth="1"/>
    <col min="242" max="242" width="10.375" style="1" bestFit="1" customWidth="1"/>
    <col min="243" max="243" width="4.25" style="1" bestFit="1" customWidth="1"/>
    <col min="244" max="244" width="17.25" style="1" bestFit="1" customWidth="1"/>
    <col min="245" max="245" width="9" style="1"/>
    <col min="246" max="246" width="4.25" style="1" bestFit="1" customWidth="1"/>
    <col min="247" max="247" width="17.25" style="1" bestFit="1" customWidth="1"/>
    <col min="248" max="248" width="9" style="1"/>
    <col min="249" max="249" width="4.25" style="1" bestFit="1" customWidth="1"/>
    <col min="250" max="250" width="17.25" style="1" bestFit="1" customWidth="1"/>
    <col min="251" max="251" width="9" style="1"/>
    <col min="252" max="252" width="4.25" style="1" bestFit="1" customWidth="1"/>
    <col min="253" max="253" width="17.25" style="1" bestFit="1" customWidth="1"/>
    <col min="254" max="254" width="9" style="1"/>
    <col min="255" max="255" width="4.25" style="1" bestFit="1" customWidth="1"/>
    <col min="256" max="16384" width="9" style="1"/>
  </cols>
  <sheetData>
    <row r="1" spans="1:255" s="4" customFormat="1">
      <c r="A1" s="58"/>
      <c r="B1" s="59" t="s">
        <v>260</v>
      </c>
      <c r="C1" s="60"/>
      <c r="D1" s="58"/>
      <c r="E1" s="59" t="s">
        <v>200</v>
      </c>
      <c r="F1" s="60"/>
      <c r="G1" s="58"/>
      <c r="H1" s="59" t="s">
        <v>66</v>
      </c>
      <c r="I1" s="60"/>
      <c r="J1" s="58"/>
      <c r="K1" s="59" t="s">
        <v>222</v>
      </c>
      <c r="L1" s="88"/>
      <c r="M1" s="58"/>
      <c r="N1" s="59" t="s">
        <v>100</v>
      </c>
      <c r="O1" s="60"/>
      <c r="P1" s="88"/>
      <c r="Q1" s="59" t="s">
        <v>275</v>
      </c>
      <c r="R1" s="60"/>
      <c r="S1" s="58"/>
      <c r="T1" s="59" t="s">
        <v>235</v>
      </c>
      <c r="U1" s="60"/>
      <c r="V1" s="88"/>
      <c r="W1" s="59" t="s">
        <v>238</v>
      </c>
      <c r="X1" s="60"/>
      <c r="Y1" s="58"/>
      <c r="Z1" s="59" t="s">
        <v>80</v>
      </c>
      <c r="AA1" s="88"/>
      <c r="AB1" s="58"/>
      <c r="AC1" s="59" t="s">
        <v>239</v>
      </c>
      <c r="AD1" s="88"/>
      <c r="AE1" s="118"/>
      <c r="AF1" s="59" t="s">
        <v>277</v>
      </c>
      <c r="AG1" s="119"/>
      <c r="AH1" s="88"/>
      <c r="AI1" s="59" t="s">
        <v>288</v>
      </c>
      <c r="AJ1" s="88"/>
      <c r="AK1" s="58"/>
      <c r="AL1" s="59" t="s">
        <v>309</v>
      </c>
      <c r="AM1" s="88"/>
      <c r="AN1" s="58"/>
      <c r="AO1" s="59" t="s">
        <v>240</v>
      </c>
      <c r="AP1" s="60"/>
      <c r="AQ1" s="58"/>
      <c r="AR1" s="59" t="s">
        <v>241</v>
      </c>
      <c r="AS1" s="60"/>
      <c r="AT1" s="58"/>
      <c r="AU1" s="59" t="s">
        <v>258</v>
      </c>
      <c r="AV1" s="60"/>
      <c r="AW1" s="58"/>
      <c r="AX1" s="59" t="s">
        <v>259</v>
      </c>
      <c r="AY1" s="88"/>
      <c r="AZ1" s="58"/>
      <c r="BA1" s="59" t="s">
        <v>321</v>
      </c>
      <c r="BB1" s="88"/>
      <c r="BC1" s="58"/>
      <c r="BD1" s="59" t="s">
        <v>489</v>
      </c>
      <c r="BE1" s="60"/>
      <c r="BF1" s="88"/>
      <c r="BG1" s="59" t="s">
        <v>491</v>
      </c>
      <c r="BH1" s="60"/>
      <c r="BI1" s="58"/>
      <c r="BJ1" s="59" t="s">
        <v>536</v>
      </c>
      <c r="BK1" s="60"/>
      <c r="BL1" s="58"/>
      <c r="BM1" s="59" t="s">
        <v>578</v>
      </c>
      <c r="BN1" s="60"/>
      <c r="BO1" s="58"/>
      <c r="BP1" s="59" t="s">
        <v>260</v>
      </c>
      <c r="BQ1" s="88"/>
      <c r="BR1" s="58"/>
      <c r="BS1" s="59" t="s">
        <v>594</v>
      </c>
      <c r="BT1" s="60"/>
      <c r="BU1" s="58"/>
      <c r="BV1" s="59" t="s">
        <v>615</v>
      </c>
      <c r="BW1" s="88"/>
      <c r="BX1" s="58"/>
      <c r="BY1" s="59" t="s">
        <v>616</v>
      </c>
      <c r="BZ1" s="88"/>
      <c r="CA1" s="58"/>
      <c r="CB1" s="59" t="s">
        <v>628</v>
      </c>
      <c r="CC1" s="60"/>
      <c r="CD1" s="58"/>
      <c r="CE1" s="59" t="s">
        <v>200</v>
      </c>
      <c r="CF1" s="60"/>
      <c r="CG1" s="58"/>
      <c r="CH1" s="59" t="s">
        <v>638</v>
      </c>
      <c r="CI1" s="88"/>
      <c r="CJ1" s="58"/>
      <c r="CK1" s="59" t="s">
        <v>100</v>
      </c>
      <c r="CL1" s="60"/>
      <c r="CM1" s="58"/>
      <c r="CN1" s="59" t="s">
        <v>650</v>
      </c>
      <c r="CO1" s="88"/>
      <c r="CP1" s="58"/>
      <c r="CQ1" s="59" t="s">
        <v>670</v>
      </c>
      <c r="CR1" s="60"/>
      <c r="CS1" s="58"/>
      <c r="CT1" s="59" t="s">
        <v>66</v>
      </c>
      <c r="CU1" s="88"/>
      <c r="CV1" s="58"/>
      <c r="CW1" s="59" t="s">
        <v>678</v>
      </c>
      <c r="CX1" s="60"/>
      <c r="CY1" s="88"/>
      <c r="CZ1" s="59" t="s">
        <v>676</v>
      </c>
      <c r="DA1" s="60"/>
      <c r="DB1" s="58"/>
      <c r="DC1" s="59" t="s">
        <v>677</v>
      </c>
      <c r="DD1" s="60"/>
      <c r="DE1" s="58"/>
      <c r="DF1" s="59" t="s">
        <v>275</v>
      </c>
      <c r="DG1" s="88"/>
      <c r="DH1" s="58"/>
      <c r="DI1" s="59" t="s">
        <v>235</v>
      </c>
      <c r="DJ1" s="60"/>
      <c r="DK1" s="58"/>
      <c r="DL1" s="59" t="s">
        <v>707</v>
      </c>
      <c r="DM1" s="60"/>
      <c r="DN1" s="58"/>
      <c r="DO1" s="59" t="s">
        <v>238</v>
      </c>
      <c r="DP1" s="88"/>
      <c r="DQ1" s="58"/>
      <c r="DR1" s="59" t="s">
        <v>80</v>
      </c>
      <c r="DS1" s="60"/>
      <c r="DT1" s="58"/>
      <c r="DU1" s="59" t="s">
        <v>239</v>
      </c>
      <c r="DV1" s="88"/>
      <c r="DW1" s="118"/>
      <c r="DX1" s="59" t="s">
        <v>277</v>
      </c>
      <c r="DY1" s="119"/>
      <c r="DZ1" s="58"/>
      <c r="EA1" s="59" t="s">
        <v>288</v>
      </c>
      <c r="EB1" s="60"/>
      <c r="EC1" s="58"/>
      <c r="ED1" s="59" t="s">
        <v>309</v>
      </c>
      <c r="EE1" s="60"/>
      <c r="EF1" s="58"/>
      <c r="EG1" s="59" t="s">
        <v>744</v>
      </c>
      <c r="EH1" s="60"/>
      <c r="EI1" s="58"/>
      <c r="EJ1" s="59" t="s">
        <v>773</v>
      </c>
      <c r="EK1" s="60"/>
      <c r="EL1" s="58"/>
      <c r="EM1" s="59" t="s">
        <v>241</v>
      </c>
      <c r="EN1" s="88"/>
      <c r="EO1" s="58"/>
      <c r="EP1" s="59" t="s">
        <v>774</v>
      </c>
      <c r="EQ1" s="88"/>
      <c r="ER1" s="58"/>
      <c r="ES1" s="59" t="s">
        <v>258</v>
      </c>
      <c r="ET1" s="60"/>
      <c r="EU1" s="58"/>
      <c r="EV1" s="59" t="s">
        <v>259</v>
      </c>
      <c r="EW1" s="88"/>
      <c r="EX1" s="58"/>
      <c r="EY1" s="59" t="s">
        <v>811</v>
      </c>
      <c r="EZ1" s="60"/>
      <c r="FA1" s="58"/>
      <c r="FB1" s="59" t="s">
        <v>827</v>
      </c>
      <c r="FC1" s="60"/>
      <c r="FD1" s="58"/>
      <c r="FE1" s="59" t="s">
        <v>1207</v>
      </c>
      <c r="FF1" s="60"/>
      <c r="FG1" s="58"/>
      <c r="FH1" s="59" t="s">
        <v>260</v>
      </c>
      <c r="FI1" s="230"/>
      <c r="FJ1" s="58"/>
      <c r="FK1" s="59" t="s">
        <v>616</v>
      </c>
      <c r="FL1" s="60"/>
      <c r="FM1" s="58"/>
      <c r="FN1" s="59" t="s">
        <v>1222</v>
      </c>
      <c r="FO1" s="60"/>
      <c r="FP1" s="58"/>
      <c r="FQ1" s="59" t="s">
        <v>1223</v>
      </c>
      <c r="FR1" s="60"/>
      <c r="FS1" s="58"/>
      <c r="FT1" s="59" t="s">
        <v>200</v>
      </c>
      <c r="FU1" s="60"/>
      <c r="FV1" s="58"/>
      <c r="FW1" s="59" t="s">
        <v>650</v>
      </c>
      <c r="FX1" s="60"/>
      <c r="FY1" s="58"/>
      <c r="FZ1" s="59" t="s">
        <v>670</v>
      </c>
      <c r="GA1" s="60"/>
      <c r="GB1" s="58"/>
      <c r="GC1" s="59" t="s">
        <v>1227</v>
      </c>
      <c r="GD1" s="88"/>
      <c r="GE1" s="58"/>
      <c r="GF1" s="59" t="s">
        <v>1258</v>
      </c>
      <c r="GG1" s="60"/>
      <c r="GH1" s="58"/>
      <c r="GI1" s="59" t="s">
        <v>676</v>
      </c>
      <c r="GJ1" s="60"/>
      <c r="GK1" s="58"/>
      <c r="GL1" s="59" t="s">
        <v>677</v>
      </c>
      <c r="GM1" s="60"/>
      <c r="GN1" s="58"/>
      <c r="GO1" s="259" t="s">
        <v>275</v>
      </c>
      <c r="GP1" s="60"/>
      <c r="GQ1" s="58"/>
      <c r="GR1" s="59" t="s">
        <v>707</v>
      </c>
      <c r="GS1" s="60"/>
      <c r="GT1" s="58"/>
      <c r="GU1" s="59" t="s">
        <v>1279</v>
      </c>
      <c r="GV1" s="60"/>
      <c r="GW1" s="58"/>
      <c r="GX1" s="59" t="s">
        <v>235</v>
      </c>
      <c r="GY1" s="88"/>
      <c r="GZ1" s="58"/>
      <c r="HA1" s="59" t="s">
        <v>1280</v>
      </c>
      <c r="HB1" s="60"/>
      <c r="HC1" s="58"/>
      <c r="HD1" s="59" t="s">
        <v>1294</v>
      </c>
      <c r="HE1" s="60"/>
      <c r="HF1" s="58"/>
      <c r="HG1" s="59" t="s">
        <v>80</v>
      </c>
      <c r="HH1" s="88"/>
      <c r="HI1" s="58"/>
      <c r="HJ1" s="59" t="s">
        <v>239</v>
      </c>
      <c r="HK1" s="88"/>
      <c r="HL1" s="58"/>
      <c r="HM1" s="59" t="s">
        <v>1295</v>
      </c>
      <c r="HN1" s="60"/>
      <c r="HO1" s="58"/>
      <c r="HP1" s="59" t="s">
        <v>238</v>
      </c>
      <c r="HQ1" s="60"/>
      <c r="HR1" s="58"/>
      <c r="HS1" s="59" t="s">
        <v>1360</v>
      </c>
      <c r="HT1" s="60"/>
      <c r="HU1" s="58"/>
      <c r="HV1" s="59" t="s">
        <v>1359</v>
      </c>
      <c r="HW1" s="60"/>
      <c r="HX1" s="58"/>
      <c r="HY1" s="59" t="s">
        <v>288</v>
      </c>
      <c r="HZ1" s="60"/>
      <c r="IA1" s="58"/>
      <c r="IB1" s="59" t="s">
        <v>309</v>
      </c>
      <c r="IC1" s="60"/>
      <c r="ID1" s="58"/>
      <c r="IE1" s="59" t="s">
        <v>1341</v>
      </c>
      <c r="IF1" s="60"/>
      <c r="IG1" s="58"/>
      <c r="IH1" s="59" t="s">
        <v>1337</v>
      </c>
      <c r="II1" s="88"/>
      <c r="IJ1" s="58"/>
      <c r="IK1" s="59" t="s">
        <v>241</v>
      </c>
      <c r="IL1" s="60"/>
      <c r="IM1" s="58"/>
      <c r="IN1" s="59" t="s">
        <v>774</v>
      </c>
      <c r="IO1" s="60"/>
      <c r="IP1" s="58"/>
      <c r="IQ1" s="59" t="s">
        <v>258</v>
      </c>
      <c r="IR1" s="60"/>
      <c r="IS1" s="58"/>
      <c r="IT1" s="59" t="s">
        <v>259</v>
      </c>
      <c r="IU1" s="60"/>
    </row>
    <row r="2" spans="1:255" s="4" customFormat="1">
      <c r="A2" s="61" t="s">
        <v>209</v>
      </c>
      <c r="B2" s="42">
        <v>39692</v>
      </c>
      <c r="C2" s="62"/>
      <c r="D2" s="61" t="s">
        <v>209</v>
      </c>
      <c r="E2" s="42">
        <v>39727</v>
      </c>
      <c r="F2" s="62"/>
      <c r="G2" s="61" t="s">
        <v>209</v>
      </c>
      <c r="H2" s="42">
        <v>39741</v>
      </c>
      <c r="I2" s="62"/>
      <c r="J2" s="67"/>
      <c r="K2" s="42">
        <v>39770</v>
      </c>
      <c r="M2" s="67"/>
      <c r="N2" s="42">
        <v>39776</v>
      </c>
      <c r="O2" s="62"/>
      <c r="Q2" s="42">
        <v>39797</v>
      </c>
      <c r="R2" s="62"/>
      <c r="S2" s="67"/>
      <c r="T2" s="42">
        <v>39818</v>
      </c>
      <c r="U2" s="62"/>
      <c r="W2" s="42">
        <v>39867</v>
      </c>
      <c r="X2" s="62"/>
      <c r="Y2" s="67"/>
      <c r="Z2" s="42">
        <v>39867</v>
      </c>
      <c r="AB2" s="67"/>
      <c r="AC2" s="42">
        <v>39867</v>
      </c>
      <c r="AE2" s="120"/>
      <c r="AF2" s="42">
        <v>39881</v>
      </c>
      <c r="AG2" s="121"/>
      <c r="AI2" s="42">
        <v>39909</v>
      </c>
      <c r="AK2" s="67"/>
      <c r="AL2" s="42">
        <v>39909</v>
      </c>
      <c r="AN2" s="67"/>
      <c r="AO2" s="42">
        <v>39923</v>
      </c>
      <c r="AP2" s="62"/>
      <c r="AQ2" s="67"/>
      <c r="AR2" s="42">
        <v>39938</v>
      </c>
      <c r="AS2" s="62"/>
      <c r="AT2" s="67"/>
      <c r="AU2" s="42">
        <v>39965</v>
      </c>
      <c r="AV2" s="62"/>
      <c r="AW2" s="67"/>
      <c r="AX2" s="42">
        <v>39965</v>
      </c>
      <c r="AZ2" s="67"/>
      <c r="BA2" s="42">
        <v>39972</v>
      </c>
      <c r="BC2" s="67"/>
      <c r="BD2" s="42">
        <v>39986</v>
      </c>
      <c r="BE2" s="62"/>
      <c r="BG2" s="42">
        <v>40007</v>
      </c>
      <c r="BH2" s="62"/>
      <c r="BI2" s="67"/>
      <c r="BJ2" s="42">
        <v>40021</v>
      </c>
      <c r="BK2" s="62"/>
      <c r="BL2" s="67"/>
      <c r="BM2" s="42">
        <v>40049</v>
      </c>
      <c r="BN2" s="62"/>
      <c r="BO2" s="67"/>
      <c r="BP2" s="42">
        <v>40056</v>
      </c>
      <c r="BR2" s="67"/>
      <c r="BS2" s="42">
        <v>40056</v>
      </c>
      <c r="BT2" s="62"/>
      <c r="BU2" s="67"/>
      <c r="BV2" s="42">
        <v>40063</v>
      </c>
      <c r="BX2" s="67"/>
      <c r="BY2" s="42">
        <v>40063</v>
      </c>
      <c r="CA2" s="67"/>
      <c r="CB2" s="42">
        <v>40076</v>
      </c>
      <c r="CC2" s="62"/>
      <c r="CD2" s="67"/>
      <c r="CE2" s="42">
        <v>40084</v>
      </c>
      <c r="CF2" s="62"/>
      <c r="CG2" s="67"/>
      <c r="CH2" s="42">
        <v>40084</v>
      </c>
      <c r="CJ2" s="67"/>
      <c r="CK2" s="42">
        <v>40105</v>
      </c>
      <c r="CL2" s="62"/>
      <c r="CM2" s="67"/>
      <c r="CN2" s="42">
        <v>40112</v>
      </c>
      <c r="CP2" s="67"/>
      <c r="CQ2" s="42">
        <v>40119</v>
      </c>
      <c r="CR2" s="62"/>
      <c r="CS2" s="67"/>
      <c r="CT2" s="42">
        <v>40126</v>
      </c>
      <c r="CV2" s="67"/>
      <c r="CW2" s="42">
        <v>40140</v>
      </c>
      <c r="CX2" s="62"/>
      <c r="CZ2" s="42">
        <v>40146</v>
      </c>
      <c r="DA2" s="62"/>
      <c r="DB2" s="67"/>
      <c r="DC2" s="42">
        <v>40146</v>
      </c>
      <c r="DD2" s="62"/>
      <c r="DE2" s="67"/>
      <c r="DF2" s="42">
        <v>40161</v>
      </c>
      <c r="DH2" s="67"/>
      <c r="DI2" s="42">
        <v>40182</v>
      </c>
      <c r="DJ2" s="62"/>
      <c r="DK2" s="67"/>
      <c r="DL2" s="42">
        <v>40185</v>
      </c>
      <c r="DM2" s="62"/>
      <c r="DN2" s="67"/>
      <c r="DO2" s="42">
        <v>40246</v>
      </c>
      <c r="DQ2" s="67"/>
      <c r="DR2" s="42">
        <v>40246</v>
      </c>
      <c r="DS2" s="62"/>
      <c r="DT2" s="67"/>
      <c r="DU2" s="42">
        <v>40246</v>
      </c>
      <c r="DW2" s="120"/>
      <c r="DX2" s="42">
        <v>40259</v>
      </c>
      <c r="DY2" s="121"/>
      <c r="DZ2" s="67"/>
      <c r="EA2" s="42">
        <v>40266</v>
      </c>
      <c r="EB2" s="62"/>
      <c r="EC2" s="67"/>
      <c r="ED2" s="42">
        <v>40266</v>
      </c>
      <c r="EE2" s="62"/>
      <c r="EF2" s="67"/>
      <c r="EG2" s="42">
        <v>40280</v>
      </c>
      <c r="EH2" s="62"/>
      <c r="EI2" s="67"/>
      <c r="EJ2" s="42">
        <v>40297</v>
      </c>
      <c r="EK2" s="62"/>
      <c r="EL2" s="67"/>
      <c r="EM2" s="42">
        <v>40309</v>
      </c>
      <c r="EO2" s="67"/>
      <c r="EP2" s="42">
        <v>40315</v>
      </c>
      <c r="ER2" s="67"/>
      <c r="ES2" s="42">
        <v>40322</v>
      </c>
      <c r="ET2" s="62"/>
      <c r="EU2" s="67"/>
      <c r="EV2" s="42">
        <v>40322</v>
      </c>
      <c r="EX2" s="67"/>
      <c r="EY2" s="42">
        <v>40336</v>
      </c>
      <c r="EZ2" s="62"/>
      <c r="FA2" s="67"/>
      <c r="FB2" s="42">
        <v>40406</v>
      </c>
      <c r="FC2" s="62"/>
      <c r="FD2" s="67"/>
      <c r="FE2" s="42">
        <v>40413</v>
      </c>
      <c r="FF2" s="62"/>
      <c r="FG2" s="67"/>
      <c r="FH2" s="42">
        <v>40427</v>
      </c>
      <c r="FI2" s="231"/>
      <c r="FJ2" s="67"/>
      <c r="FK2" s="42">
        <v>40427</v>
      </c>
      <c r="FL2" s="62"/>
      <c r="FM2" s="67"/>
      <c r="FN2" s="42">
        <v>40440</v>
      </c>
      <c r="FO2" s="62"/>
      <c r="FP2" s="67"/>
      <c r="FQ2" s="42">
        <v>40449</v>
      </c>
      <c r="FR2" s="62"/>
      <c r="FS2" s="67"/>
      <c r="FT2" s="42">
        <v>40455</v>
      </c>
      <c r="FU2" s="62"/>
      <c r="FV2" s="67"/>
      <c r="FW2" s="42">
        <v>40477</v>
      </c>
      <c r="FX2" s="62"/>
      <c r="FY2" s="67"/>
      <c r="FZ2" s="42">
        <v>40484</v>
      </c>
      <c r="GA2" s="62"/>
      <c r="GB2" s="67"/>
      <c r="GC2" s="42">
        <v>40490</v>
      </c>
      <c r="GE2" s="67"/>
      <c r="GF2" s="42">
        <v>40497</v>
      </c>
      <c r="GG2" s="62"/>
      <c r="GH2" s="67"/>
      <c r="GI2" s="42">
        <v>40511</v>
      </c>
      <c r="GJ2" s="62"/>
      <c r="GK2" s="67"/>
      <c r="GL2" s="42">
        <v>40511</v>
      </c>
      <c r="GM2" s="62"/>
      <c r="GN2" s="67"/>
      <c r="GO2" s="42">
        <v>40532</v>
      </c>
      <c r="GP2" s="62"/>
      <c r="GQ2" s="67"/>
      <c r="GR2" s="42">
        <v>40553</v>
      </c>
      <c r="GS2" s="62"/>
      <c r="GT2" s="67"/>
      <c r="GU2" s="42">
        <v>40553</v>
      </c>
      <c r="GV2" s="62"/>
      <c r="GW2" s="67"/>
      <c r="GX2" s="42">
        <v>40553</v>
      </c>
      <c r="GZ2" s="67"/>
      <c r="HA2" s="42">
        <v>40561</v>
      </c>
      <c r="HB2" s="62"/>
      <c r="HC2" s="67"/>
      <c r="HD2" s="42">
        <v>40581</v>
      </c>
      <c r="HE2" s="62"/>
      <c r="HF2" s="67"/>
      <c r="HG2" s="42">
        <v>40595</v>
      </c>
      <c r="HI2" s="67"/>
      <c r="HJ2" s="42">
        <v>40595</v>
      </c>
      <c r="HL2" s="67"/>
      <c r="HM2" s="42">
        <v>40602</v>
      </c>
      <c r="HN2" s="62"/>
      <c r="HO2" s="67"/>
      <c r="HP2" s="42">
        <v>40623</v>
      </c>
      <c r="HQ2" s="62"/>
      <c r="HR2" s="67"/>
      <c r="HS2" s="42">
        <v>40637</v>
      </c>
      <c r="HT2" s="62"/>
      <c r="HU2" s="67"/>
      <c r="HV2" s="42">
        <v>40637</v>
      </c>
      <c r="HW2" s="62"/>
      <c r="HX2" s="67"/>
      <c r="HY2" s="42">
        <v>40643</v>
      </c>
      <c r="HZ2" s="62"/>
      <c r="IA2" s="67"/>
      <c r="IB2" s="42">
        <v>40643</v>
      </c>
      <c r="IC2" s="62"/>
      <c r="ID2" s="67"/>
      <c r="IE2" s="42">
        <v>40644</v>
      </c>
      <c r="IF2" s="62"/>
      <c r="IG2" s="67"/>
      <c r="IH2" s="42">
        <v>40657</v>
      </c>
      <c r="IJ2" s="67"/>
      <c r="IK2" s="42">
        <v>40665</v>
      </c>
      <c r="IL2" s="62"/>
      <c r="IM2" s="67"/>
      <c r="IN2" s="42">
        <v>40679</v>
      </c>
      <c r="IO2" s="62"/>
      <c r="IP2" s="67"/>
      <c r="IQ2" s="42">
        <v>40685</v>
      </c>
      <c r="IR2" s="62"/>
      <c r="IS2" s="67"/>
      <c r="IT2" s="42">
        <v>40685</v>
      </c>
      <c r="IU2" s="62"/>
    </row>
    <row r="3" spans="1:255" s="4" customFormat="1">
      <c r="A3" s="61" t="s">
        <v>252</v>
      </c>
      <c r="B3" s="42" t="s">
        <v>253</v>
      </c>
      <c r="C3" s="62"/>
      <c r="D3" s="61" t="s">
        <v>252</v>
      </c>
      <c r="E3" s="42" t="s">
        <v>253</v>
      </c>
      <c r="F3" s="62"/>
      <c r="G3" s="61" t="s">
        <v>252</v>
      </c>
      <c r="H3" s="42" t="s">
        <v>253</v>
      </c>
      <c r="I3" s="62"/>
      <c r="J3" s="61" t="s">
        <v>252</v>
      </c>
      <c r="K3" s="42" t="s">
        <v>253</v>
      </c>
      <c r="M3" s="61" t="s">
        <v>252</v>
      </c>
      <c r="N3" s="42" t="s">
        <v>253</v>
      </c>
      <c r="O3" s="62"/>
      <c r="P3" s="115" t="s">
        <v>252</v>
      </c>
      <c r="Q3" s="42" t="s">
        <v>253</v>
      </c>
      <c r="R3" s="62"/>
      <c r="S3" s="61" t="s">
        <v>252</v>
      </c>
      <c r="T3" s="42" t="s">
        <v>253</v>
      </c>
      <c r="U3" s="62"/>
      <c r="V3" s="61" t="s">
        <v>252</v>
      </c>
      <c r="W3" s="42" t="s">
        <v>101</v>
      </c>
      <c r="X3" s="62"/>
      <c r="Y3" s="61" t="s">
        <v>252</v>
      </c>
      <c r="Z3" s="42" t="s">
        <v>9</v>
      </c>
      <c r="AB3" s="61" t="s">
        <v>252</v>
      </c>
      <c r="AC3" s="42" t="s">
        <v>101</v>
      </c>
      <c r="AE3" s="122" t="s">
        <v>252</v>
      </c>
      <c r="AF3" s="42" t="s">
        <v>253</v>
      </c>
      <c r="AG3" s="121"/>
      <c r="AH3" s="115" t="s">
        <v>252</v>
      </c>
      <c r="AI3" s="42" t="s">
        <v>301</v>
      </c>
      <c r="AK3" s="61" t="s">
        <v>252</v>
      </c>
      <c r="AL3" s="42" t="s">
        <v>310</v>
      </c>
      <c r="AN3" s="61" t="s">
        <v>252</v>
      </c>
      <c r="AO3" s="42" t="s">
        <v>253</v>
      </c>
      <c r="AP3" s="62"/>
      <c r="AQ3" s="61" t="s">
        <v>252</v>
      </c>
      <c r="AR3" s="42" t="s">
        <v>253</v>
      </c>
      <c r="AS3" s="62"/>
      <c r="AT3" s="61" t="s">
        <v>252</v>
      </c>
      <c r="AU3" s="42" t="s">
        <v>101</v>
      </c>
      <c r="AV3" s="62"/>
      <c r="AW3" s="61" t="s">
        <v>252</v>
      </c>
      <c r="AX3" s="42" t="s">
        <v>9</v>
      </c>
      <c r="AZ3" s="61" t="s">
        <v>252</v>
      </c>
      <c r="BA3" s="42" t="s">
        <v>253</v>
      </c>
      <c r="BC3" s="61" t="s">
        <v>252</v>
      </c>
      <c r="BD3" s="42" t="s">
        <v>253</v>
      </c>
      <c r="BE3" s="62"/>
      <c r="BF3" s="115" t="s">
        <v>252</v>
      </c>
      <c r="BG3" s="42" t="s">
        <v>253</v>
      </c>
      <c r="BH3" s="62"/>
      <c r="BI3" s="61" t="s">
        <v>252</v>
      </c>
      <c r="BJ3" s="42" t="s">
        <v>253</v>
      </c>
      <c r="BK3" s="62"/>
      <c r="BL3" s="61" t="s">
        <v>252</v>
      </c>
      <c r="BM3" s="42" t="s">
        <v>253</v>
      </c>
      <c r="BN3" s="62"/>
      <c r="BO3" s="61" t="s">
        <v>252</v>
      </c>
      <c r="BP3" s="42" t="s">
        <v>253</v>
      </c>
      <c r="BR3" s="61" t="s">
        <v>252</v>
      </c>
      <c r="BS3" s="42" t="s">
        <v>253</v>
      </c>
      <c r="BT3" s="62"/>
      <c r="BU3" s="61" t="s">
        <v>252</v>
      </c>
      <c r="BV3" s="42" t="s">
        <v>253</v>
      </c>
      <c r="BX3" s="61" t="s">
        <v>252</v>
      </c>
      <c r="BY3" s="42" t="s">
        <v>253</v>
      </c>
      <c r="CA3" s="61" t="s">
        <v>252</v>
      </c>
      <c r="CB3" s="42" t="s">
        <v>253</v>
      </c>
      <c r="CC3" s="62"/>
      <c r="CD3" s="61" t="s">
        <v>252</v>
      </c>
      <c r="CE3" s="42" t="s">
        <v>253</v>
      </c>
      <c r="CF3" s="62"/>
      <c r="CG3" s="61" t="s">
        <v>252</v>
      </c>
      <c r="CH3" s="42" t="s">
        <v>253</v>
      </c>
      <c r="CJ3" s="61" t="s">
        <v>252</v>
      </c>
      <c r="CK3" s="42" t="s">
        <v>253</v>
      </c>
      <c r="CL3" s="62"/>
      <c r="CM3" s="61" t="s">
        <v>252</v>
      </c>
      <c r="CN3" s="42" t="s">
        <v>253</v>
      </c>
      <c r="CP3" s="61" t="s">
        <v>252</v>
      </c>
      <c r="CQ3" s="42" t="s">
        <v>253</v>
      </c>
      <c r="CR3" s="62"/>
      <c r="CS3" s="61" t="s">
        <v>252</v>
      </c>
      <c r="CT3" s="42" t="s">
        <v>253</v>
      </c>
      <c r="CV3" s="61" t="s">
        <v>252</v>
      </c>
      <c r="CW3" s="42" t="s">
        <v>253</v>
      </c>
      <c r="CX3" s="62"/>
      <c r="CY3" s="115" t="s">
        <v>252</v>
      </c>
      <c r="CZ3" s="42" t="s">
        <v>101</v>
      </c>
      <c r="DA3" s="62"/>
      <c r="DB3" s="61" t="s">
        <v>252</v>
      </c>
      <c r="DC3" s="42" t="s">
        <v>9</v>
      </c>
      <c r="DD3" s="62"/>
      <c r="DE3" s="61" t="s">
        <v>252</v>
      </c>
      <c r="DF3" s="42" t="s">
        <v>253</v>
      </c>
      <c r="DH3" s="61" t="s">
        <v>252</v>
      </c>
      <c r="DI3" s="42" t="s">
        <v>253</v>
      </c>
      <c r="DJ3" s="62"/>
      <c r="DK3" s="61" t="s">
        <v>252</v>
      </c>
      <c r="DL3" s="42" t="s">
        <v>9</v>
      </c>
      <c r="DM3" s="62"/>
      <c r="DN3" s="61" t="s">
        <v>252</v>
      </c>
      <c r="DO3" s="42" t="s">
        <v>101</v>
      </c>
      <c r="DQ3" s="61" t="s">
        <v>252</v>
      </c>
      <c r="DR3" s="42" t="s">
        <v>9</v>
      </c>
      <c r="DS3" s="62"/>
      <c r="DT3" s="61" t="s">
        <v>252</v>
      </c>
      <c r="DU3" s="42" t="s">
        <v>101</v>
      </c>
      <c r="DW3" s="122" t="s">
        <v>252</v>
      </c>
      <c r="DX3" s="42" t="s">
        <v>253</v>
      </c>
      <c r="DY3" s="121"/>
      <c r="DZ3" s="61" t="s">
        <v>252</v>
      </c>
      <c r="EA3" s="42" t="s">
        <v>301</v>
      </c>
      <c r="EB3" s="62"/>
      <c r="EC3" s="61" t="s">
        <v>252</v>
      </c>
      <c r="ED3" s="42" t="s">
        <v>310</v>
      </c>
      <c r="EE3" s="62"/>
      <c r="EF3" s="61" t="s">
        <v>252</v>
      </c>
      <c r="EG3" s="42" t="s">
        <v>253</v>
      </c>
      <c r="EH3" s="62"/>
      <c r="EI3" s="61" t="s">
        <v>252</v>
      </c>
      <c r="EJ3" s="42" t="s">
        <v>253</v>
      </c>
      <c r="EK3" s="62"/>
      <c r="EL3" s="61" t="s">
        <v>252</v>
      </c>
      <c r="EM3" s="42" t="s">
        <v>253</v>
      </c>
      <c r="EO3" s="61" t="s">
        <v>252</v>
      </c>
      <c r="EP3" s="42" t="s">
        <v>253</v>
      </c>
      <c r="ER3" s="61" t="s">
        <v>252</v>
      </c>
      <c r="ES3" s="42" t="s">
        <v>101</v>
      </c>
      <c r="ET3" s="62"/>
      <c r="EU3" s="61" t="s">
        <v>252</v>
      </c>
      <c r="EV3" s="42" t="s">
        <v>9</v>
      </c>
      <c r="EX3" s="61" t="s">
        <v>252</v>
      </c>
      <c r="EY3" s="42" t="s">
        <v>253</v>
      </c>
      <c r="EZ3" s="62"/>
      <c r="FA3" s="61" t="s">
        <v>252</v>
      </c>
      <c r="FB3" s="42" t="s">
        <v>253</v>
      </c>
      <c r="FC3" s="62"/>
      <c r="FD3" s="61" t="s">
        <v>252</v>
      </c>
      <c r="FE3" s="42" t="s">
        <v>253</v>
      </c>
      <c r="FF3" s="62"/>
      <c r="FG3" s="61" t="s">
        <v>252</v>
      </c>
      <c r="FH3" s="42" t="s">
        <v>253</v>
      </c>
      <c r="FI3" s="231"/>
      <c r="FJ3" s="61" t="s">
        <v>252</v>
      </c>
      <c r="FK3" s="42" t="s">
        <v>253</v>
      </c>
      <c r="FL3" s="62"/>
      <c r="FM3" s="61" t="s">
        <v>252</v>
      </c>
      <c r="FN3" s="42" t="s">
        <v>253</v>
      </c>
      <c r="FO3" s="62"/>
      <c r="FP3" s="61" t="s">
        <v>252</v>
      </c>
      <c r="FQ3" s="42" t="s">
        <v>253</v>
      </c>
      <c r="FR3" s="62"/>
      <c r="FS3" s="61" t="s">
        <v>252</v>
      </c>
      <c r="FT3" s="42" t="s">
        <v>253</v>
      </c>
      <c r="FU3" s="62"/>
      <c r="FV3" s="61" t="s">
        <v>252</v>
      </c>
      <c r="FW3" s="42" t="s">
        <v>253</v>
      </c>
      <c r="FX3" s="62"/>
      <c r="FY3" s="61" t="s">
        <v>252</v>
      </c>
      <c r="FZ3" s="42" t="s">
        <v>253</v>
      </c>
      <c r="GA3" s="62"/>
      <c r="GB3" s="61" t="s">
        <v>252</v>
      </c>
      <c r="GC3" s="42" t="s">
        <v>253</v>
      </c>
      <c r="GE3" s="61" t="s">
        <v>252</v>
      </c>
      <c r="GF3" s="42" t="s">
        <v>9</v>
      </c>
      <c r="GG3" s="62"/>
      <c r="GH3" s="61" t="s">
        <v>252</v>
      </c>
      <c r="GI3" s="42" t="s">
        <v>101</v>
      </c>
      <c r="GJ3" s="62"/>
      <c r="GK3" s="61" t="s">
        <v>252</v>
      </c>
      <c r="GL3" s="42" t="s">
        <v>9</v>
      </c>
      <c r="GM3" s="62"/>
      <c r="GN3" s="61" t="s">
        <v>252</v>
      </c>
      <c r="GO3" s="42" t="s">
        <v>253</v>
      </c>
      <c r="GP3" s="62"/>
      <c r="GQ3" s="61" t="s">
        <v>252</v>
      </c>
      <c r="GR3" s="42" t="s">
        <v>9</v>
      </c>
      <c r="GS3" s="62"/>
      <c r="GT3" s="61" t="s">
        <v>252</v>
      </c>
      <c r="GU3" s="42" t="s">
        <v>101</v>
      </c>
      <c r="GV3" s="62"/>
      <c r="GW3" s="61" t="s">
        <v>252</v>
      </c>
      <c r="GX3" s="42" t="s">
        <v>253</v>
      </c>
      <c r="GZ3" s="61" t="s">
        <v>252</v>
      </c>
      <c r="HA3" s="42" t="s">
        <v>253</v>
      </c>
      <c r="HB3" s="62"/>
      <c r="HC3" s="61" t="s">
        <v>252</v>
      </c>
      <c r="HD3" s="42" t="s">
        <v>253</v>
      </c>
      <c r="HE3" s="62"/>
      <c r="HF3" s="61" t="s">
        <v>252</v>
      </c>
      <c r="HG3" s="42" t="s">
        <v>9</v>
      </c>
      <c r="HI3" s="61" t="s">
        <v>252</v>
      </c>
      <c r="HJ3" s="42" t="s">
        <v>101</v>
      </c>
      <c r="HL3" s="61" t="s">
        <v>252</v>
      </c>
      <c r="HM3" s="42" t="s">
        <v>253</v>
      </c>
      <c r="HN3" s="62"/>
      <c r="HO3" s="61" t="s">
        <v>252</v>
      </c>
      <c r="HP3" s="42" t="s">
        <v>253</v>
      </c>
      <c r="HQ3" s="62"/>
      <c r="HR3" s="61" t="s">
        <v>252</v>
      </c>
      <c r="HS3" s="42" t="s">
        <v>253</v>
      </c>
      <c r="HT3" s="62"/>
      <c r="HU3" s="61" t="s">
        <v>252</v>
      </c>
      <c r="HV3" s="42" t="s">
        <v>253</v>
      </c>
      <c r="HW3" s="62"/>
      <c r="HX3" s="61" t="s">
        <v>252</v>
      </c>
      <c r="HY3" s="42" t="s">
        <v>301</v>
      </c>
      <c r="HZ3" s="62"/>
      <c r="IA3" s="61" t="s">
        <v>252</v>
      </c>
      <c r="IB3" s="42" t="s">
        <v>310</v>
      </c>
      <c r="IC3" s="62"/>
      <c r="ID3" s="61" t="s">
        <v>252</v>
      </c>
      <c r="IE3" s="42" t="s">
        <v>253</v>
      </c>
      <c r="IF3" s="62"/>
      <c r="IG3" s="61" t="s">
        <v>252</v>
      </c>
      <c r="IH3" s="42" t="s">
        <v>253</v>
      </c>
      <c r="IJ3" s="61" t="s">
        <v>252</v>
      </c>
      <c r="IK3" s="42" t="s">
        <v>253</v>
      </c>
      <c r="IL3" s="62"/>
      <c r="IM3" s="61" t="s">
        <v>252</v>
      </c>
      <c r="IN3" s="42" t="s">
        <v>253</v>
      </c>
      <c r="IO3" s="62"/>
      <c r="IP3" s="61" t="s">
        <v>252</v>
      </c>
      <c r="IQ3" s="42" t="s">
        <v>101</v>
      </c>
      <c r="IR3" s="62"/>
      <c r="IS3" s="61" t="s">
        <v>252</v>
      </c>
      <c r="IT3" s="42" t="s">
        <v>9</v>
      </c>
      <c r="IU3" s="62"/>
    </row>
    <row r="4" spans="1:255" s="4" customFormat="1">
      <c r="A4" s="61" t="s">
        <v>254</v>
      </c>
      <c r="B4" s="106">
        <v>1</v>
      </c>
      <c r="C4" s="62"/>
      <c r="D4" s="61" t="s">
        <v>254</v>
      </c>
      <c r="E4" s="106">
        <v>1</v>
      </c>
      <c r="F4" s="62"/>
      <c r="G4" s="61" t="s">
        <v>254</v>
      </c>
      <c r="H4" s="106">
        <v>1</v>
      </c>
      <c r="I4" s="62"/>
      <c r="J4" s="61" t="s">
        <v>254</v>
      </c>
      <c r="K4" s="106">
        <v>1</v>
      </c>
      <c r="M4" s="61" t="s">
        <v>254</v>
      </c>
      <c r="N4" s="106">
        <v>1</v>
      </c>
      <c r="O4" s="62"/>
      <c r="P4" s="115" t="s">
        <v>254</v>
      </c>
      <c r="Q4" s="106">
        <v>1</v>
      </c>
      <c r="R4" s="62"/>
      <c r="S4" s="61" t="s">
        <v>254</v>
      </c>
      <c r="T4" s="106">
        <v>1</v>
      </c>
      <c r="U4" s="62"/>
      <c r="V4" s="61" t="s">
        <v>254</v>
      </c>
      <c r="W4" s="106">
        <v>1</v>
      </c>
      <c r="X4" s="62"/>
      <c r="Y4" s="61" t="s">
        <v>254</v>
      </c>
      <c r="Z4" s="107">
        <v>0.69158911157940817</v>
      </c>
      <c r="AB4" s="61" t="s">
        <v>254</v>
      </c>
      <c r="AC4" s="106">
        <v>1</v>
      </c>
      <c r="AE4" s="122" t="s">
        <v>254</v>
      </c>
      <c r="AF4" s="106">
        <v>1</v>
      </c>
      <c r="AG4" s="121"/>
      <c r="AH4" s="115" t="s">
        <v>254</v>
      </c>
      <c r="AI4" s="106">
        <v>0.14958253473590294</v>
      </c>
      <c r="AK4" s="61" t="s">
        <v>254</v>
      </c>
      <c r="AL4" s="106">
        <v>7.3868880457335806E-2</v>
      </c>
      <c r="AN4" s="61" t="s">
        <v>254</v>
      </c>
      <c r="AO4" s="106">
        <v>1</v>
      </c>
      <c r="AP4" s="62"/>
      <c r="AQ4" s="61" t="s">
        <v>254</v>
      </c>
      <c r="AR4" s="106">
        <v>1</v>
      </c>
      <c r="AS4" s="62"/>
      <c r="AT4" s="61" t="s">
        <v>254</v>
      </c>
      <c r="AU4" s="106">
        <v>1</v>
      </c>
      <c r="AV4" s="62"/>
      <c r="AW4" s="61" t="s">
        <v>254</v>
      </c>
      <c r="AX4" s="107">
        <v>0.64237777486390302</v>
      </c>
      <c r="AZ4" s="61" t="s">
        <v>254</v>
      </c>
      <c r="BA4" s="106">
        <v>1</v>
      </c>
      <c r="BC4" s="61" t="s">
        <v>254</v>
      </c>
      <c r="BD4" s="106">
        <v>1</v>
      </c>
      <c r="BE4" s="62"/>
      <c r="BF4" s="115" t="s">
        <v>254</v>
      </c>
      <c r="BG4" s="106">
        <v>1</v>
      </c>
      <c r="BH4" s="62"/>
      <c r="BI4" s="61" t="s">
        <v>254</v>
      </c>
      <c r="BJ4" s="106">
        <v>1</v>
      </c>
      <c r="BK4" s="62"/>
      <c r="BL4" s="61" t="s">
        <v>254</v>
      </c>
      <c r="BM4" s="106">
        <v>1</v>
      </c>
      <c r="BN4" s="62"/>
      <c r="BO4" s="61" t="s">
        <v>254</v>
      </c>
      <c r="BP4" s="106">
        <v>1</v>
      </c>
      <c r="BR4" s="61" t="s">
        <v>254</v>
      </c>
      <c r="BS4" s="106">
        <v>1</v>
      </c>
      <c r="BT4" s="62"/>
      <c r="BU4" s="61" t="s">
        <v>254</v>
      </c>
      <c r="BV4" s="106">
        <v>1</v>
      </c>
      <c r="BX4" s="61" t="s">
        <v>254</v>
      </c>
      <c r="BY4" s="106">
        <v>1</v>
      </c>
      <c r="CA4" s="61" t="s">
        <v>254</v>
      </c>
      <c r="CB4" s="106">
        <v>1</v>
      </c>
      <c r="CC4" s="62"/>
      <c r="CD4" s="61" t="s">
        <v>254</v>
      </c>
      <c r="CE4" s="106">
        <v>1</v>
      </c>
      <c r="CF4" s="62"/>
      <c r="CG4" s="61" t="s">
        <v>254</v>
      </c>
      <c r="CH4" s="106">
        <v>1</v>
      </c>
      <c r="CJ4" s="61" t="s">
        <v>254</v>
      </c>
      <c r="CK4" s="106">
        <v>1</v>
      </c>
      <c r="CL4" s="62"/>
      <c r="CM4" s="61" t="s">
        <v>254</v>
      </c>
      <c r="CN4" s="106">
        <v>1</v>
      </c>
      <c r="CP4" s="61" t="s">
        <v>254</v>
      </c>
      <c r="CQ4" s="106">
        <v>1</v>
      </c>
      <c r="CR4" s="62"/>
      <c r="CS4" s="61" t="s">
        <v>254</v>
      </c>
      <c r="CT4" s="106">
        <v>1</v>
      </c>
      <c r="CV4" s="61" t="s">
        <v>254</v>
      </c>
      <c r="CW4" s="106">
        <v>1</v>
      </c>
      <c r="CX4" s="62"/>
      <c r="CY4" s="115" t="s">
        <v>254</v>
      </c>
      <c r="CZ4" s="106">
        <v>1</v>
      </c>
      <c r="DA4" s="62"/>
      <c r="DB4" s="61" t="s">
        <v>254</v>
      </c>
      <c r="DC4" s="106">
        <v>0.98025276461295419</v>
      </c>
      <c r="DD4" s="62"/>
      <c r="DE4" s="61" t="s">
        <v>254</v>
      </c>
      <c r="DF4" s="106">
        <v>1</v>
      </c>
      <c r="DH4" s="61" t="s">
        <v>254</v>
      </c>
      <c r="DI4" s="106">
        <v>1</v>
      </c>
      <c r="DJ4" s="62"/>
      <c r="DK4" s="61" t="s">
        <v>254</v>
      </c>
      <c r="DL4" s="106">
        <f>80%*98.0252764612954%</f>
        <v>0.7842022116903633</v>
      </c>
      <c r="DM4" s="62"/>
      <c r="DN4" s="61" t="s">
        <v>254</v>
      </c>
      <c r="DO4" s="106">
        <v>1</v>
      </c>
      <c r="DQ4" s="61" t="s">
        <v>254</v>
      </c>
      <c r="DR4" s="107">
        <f>'egyeni-ranglista'!AR257/'egyeni-ranglista'!AR258</f>
        <v>0.56224779728871932</v>
      </c>
      <c r="DS4" s="62"/>
      <c r="DT4" s="61" t="s">
        <v>254</v>
      </c>
      <c r="DU4" s="106">
        <v>1</v>
      </c>
      <c r="DW4" s="122" t="s">
        <v>254</v>
      </c>
      <c r="DX4" s="106">
        <v>1</v>
      </c>
      <c r="DY4" s="121"/>
      <c r="DZ4" s="61" t="s">
        <v>254</v>
      </c>
      <c r="EA4" s="106">
        <f>'egyeni-ranglista'!$AV$266/'egyeni-ranglista'!$AV$269</f>
        <v>0.32014890760188036</v>
      </c>
      <c r="EB4" s="62"/>
      <c r="EC4" s="61" t="s">
        <v>254</v>
      </c>
      <c r="ED4" s="106">
        <f>'egyeni-ranglista'!$AV$266/'egyeni-ranglista'!$AV$269*'egyeni-ranglista'!$AV$268/'egyeni-ranglista'!$AV$267</f>
        <v>0.10453471381821619</v>
      </c>
      <c r="EE4" s="62"/>
      <c r="EF4" s="61" t="s">
        <v>254</v>
      </c>
      <c r="EG4" s="106">
        <v>1</v>
      </c>
      <c r="EH4" s="62"/>
      <c r="EI4" s="61" t="s">
        <v>254</v>
      </c>
      <c r="EJ4" s="106">
        <v>1</v>
      </c>
      <c r="EK4" s="62"/>
      <c r="EL4" s="61" t="s">
        <v>254</v>
      </c>
      <c r="EM4" s="106">
        <v>1</v>
      </c>
      <c r="EO4" s="61" t="s">
        <v>254</v>
      </c>
      <c r="EP4" s="106">
        <v>1</v>
      </c>
      <c r="ER4" s="61" t="s">
        <v>254</v>
      </c>
      <c r="ES4" s="106">
        <v>1</v>
      </c>
      <c r="ET4" s="62"/>
      <c r="EU4" s="61" t="s">
        <v>254</v>
      </c>
      <c r="EV4" s="107">
        <f>'egyeni-ranglista'!BC257/'egyeni-ranglista'!BC258</f>
        <v>0.65977631520924229</v>
      </c>
      <c r="EX4" s="61" t="s">
        <v>254</v>
      </c>
      <c r="EY4" s="106">
        <v>1</v>
      </c>
      <c r="EZ4" s="62"/>
      <c r="FA4" s="61" t="s">
        <v>254</v>
      </c>
      <c r="FB4" s="106">
        <v>1</v>
      </c>
      <c r="FC4" s="62"/>
      <c r="FD4" s="61" t="s">
        <v>254</v>
      </c>
      <c r="FE4" s="106">
        <v>1</v>
      </c>
      <c r="FF4" s="62"/>
      <c r="FG4" s="61" t="s">
        <v>254</v>
      </c>
      <c r="FH4" s="106">
        <v>1</v>
      </c>
      <c r="FI4" s="231"/>
      <c r="FJ4" s="61" t="s">
        <v>254</v>
      </c>
      <c r="FK4" s="106">
        <v>1</v>
      </c>
      <c r="FL4" s="62"/>
      <c r="FM4" s="61" t="s">
        <v>254</v>
      </c>
      <c r="FN4" s="106">
        <v>1</v>
      </c>
      <c r="FO4" s="62"/>
      <c r="FP4" s="61" t="s">
        <v>254</v>
      </c>
      <c r="FQ4" s="106">
        <v>1</v>
      </c>
      <c r="FR4" s="62"/>
      <c r="FS4" s="61" t="s">
        <v>254</v>
      </c>
      <c r="FT4" s="106">
        <v>1</v>
      </c>
      <c r="FU4" s="62"/>
      <c r="FV4" s="61" t="s">
        <v>254</v>
      </c>
      <c r="FW4" s="106">
        <v>1</v>
      </c>
      <c r="FX4" s="62"/>
      <c r="FY4" s="61" t="s">
        <v>254</v>
      </c>
      <c r="FZ4" s="106">
        <v>1</v>
      </c>
      <c r="GA4" s="62"/>
      <c r="GB4" s="61" t="s">
        <v>254</v>
      </c>
      <c r="GC4" s="106">
        <v>1</v>
      </c>
      <c r="GE4" s="61" t="s">
        <v>254</v>
      </c>
      <c r="GF4" s="106">
        <v>0.98351484</v>
      </c>
      <c r="GG4" s="62"/>
      <c r="GH4" s="61" t="s">
        <v>254</v>
      </c>
      <c r="GI4" s="106">
        <v>1</v>
      </c>
      <c r="GJ4" s="62"/>
      <c r="GK4" s="61" t="s">
        <v>254</v>
      </c>
      <c r="GL4" s="106">
        <v>0.98351484</v>
      </c>
      <c r="GM4" s="62"/>
      <c r="GN4" s="61" t="s">
        <v>254</v>
      </c>
      <c r="GO4" s="106">
        <v>1</v>
      </c>
      <c r="GP4" s="62"/>
      <c r="GQ4" s="61" t="s">
        <v>254</v>
      </c>
      <c r="GR4" s="106">
        <f>80%*98.351484%</f>
        <v>0.78681187200000002</v>
      </c>
      <c r="GS4" s="62"/>
      <c r="GT4" s="61" t="s">
        <v>254</v>
      </c>
      <c r="GU4" s="106">
        <f>80%*100%</f>
        <v>0.8</v>
      </c>
      <c r="GV4" s="62"/>
      <c r="GW4" s="61" t="s">
        <v>254</v>
      </c>
      <c r="GX4" s="106">
        <v>1</v>
      </c>
      <c r="GZ4" s="61" t="s">
        <v>254</v>
      </c>
      <c r="HA4" s="106">
        <f>1</f>
        <v>1</v>
      </c>
      <c r="HB4" s="62"/>
      <c r="HC4" s="61" t="s">
        <v>254</v>
      </c>
      <c r="HD4" s="106">
        <f>1</f>
        <v>1</v>
      </c>
      <c r="HE4" s="62"/>
      <c r="HF4" s="61" t="s">
        <v>254</v>
      </c>
      <c r="HG4" s="107">
        <f>'egyeni-ranglista'!BW257/'egyeni-ranglista'!BW258</f>
        <v>0.94461676807571515</v>
      </c>
      <c r="HI4" s="61" t="s">
        <v>254</v>
      </c>
      <c r="HJ4" s="106">
        <v>1</v>
      </c>
      <c r="HL4" s="61" t="s">
        <v>254</v>
      </c>
      <c r="HM4" s="106">
        <f>1</f>
        <v>1</v>
      </c>
      <c r="HN4" s="62"/>
      <c r="HO4" s="61" t="s">
        <v>254</v>
      </c>
      <c r="HP4" s="106">
        <v>1</v>
      </c>
      <c r="HQ4" s="62"/>
      <c r="HR4" s="61" t="s">
        <v>254</v>
      </c>
      <c r="HS4" s="106">
        <v>1</v>
      </c>
      <c r="HT4" s="62"/>
      <c r="HU4" s="61" t="s">
        <v>254</v>
      </c>
      <c r="HV4" s="106">
        <v>0.98351484</v>
      </c>
      <c r="HW4" s="62"/>
      <c r="HX4" s="61" t="s">
        <v>254</v>
      </c>
      <c r="HY4" s="106">
        <f>'egyeni-ranglista'!$CC$266/'egyeni-ranglista'!$CC$269</f>
        <v>0.44736011688977251</v>
      </c>
      <c r="HZ4" s="62"/>
      <c r="IA4" s="61" t="s">
        <v>254</v>
      </c>
      <c r="IB4" s="106">
        <f>'egyeni-ranglista'!$CC$266/'egyeni-ranglista'!$CC$269*'egyeni-ranglista'!$CC$268/'egyeni-ranglista'!$CC$267</f>
        <v>6.0627006587779267E-2</v>
      </c>
      <c r="IC4" s="62"/>
      <c r="ID4" s="61" t="s">
        <v>254</v>
      </c>
      <c r="IE4" s="106">
        <v>1</v>
      </c>
      <c r="IF4" s="62"/>
      <c r="IG4" s="61" t="s">
        <v>254</v>
      </c>
      <c r="IH4" s="106">
        <v>1</v>
      </c>
      <c r="IJ4" s="61" t="s">
        <v>254</v>
      </c>
      <c r="IK4" s="106">
        <v>1</v>
      </c>
      <c r="IL4" s="62"/>
      <c r="IM4" s="61" t="s">
        <v>254</v>
      </c>
      <c r="IN4" s="106">
        <v>1</v>
      </c>
      <c r="IO4" s="62"/>
      <c r="IP4" s="61" t="s">
        <v>254</v>
      </c>
      <c r="IQ4" s="106">
        <v>1</v>
      </c>
      <c r="IR4" s="62"/>
      <c r="IS4" s="61" t="s">
        <v>254</v>
      </c>
      <c r="IT4" s="106">
        <f>'egyeni-ranglista'!CJ257/'egyeni-ranglista'!CJ258</f>
        <v>0.90470284297540793</v>
      </c>
      <c r="IU4" s="62"/>
    </row>
    <row r="5" spans="1:255" s="20" customFormat="1">
      <c r="A5" s="63" t="s">
        <v>207</v>
      </c>
      <c r="B5" s="21">
        <v>1219.2</v>
      </c>
      <c r="C5" s="64"/>
      <c r="D5" s="63" t="s">
        <v>207</v>
      </c>
      <c r="E5" s="21">
        <v>1166.3977338014683</v>
      </c>
      <c r="F5" s="64"/>
      <c r="G5" s="63" t="s">
        <v>207</v>
      </c>
      <c r="H5" s="21">
        <v>1736.5998048496733</v>
      </c>
      <c r="I5" s="64"/>
      <c r="J5" s="63" t="s">
        <v>207</v>
      </c>
      <c r="K5" s="21">
        <v>1164.8269574096889</v>
      </c>
      <c r="M5" s="63" t="s">
        <v>207</v>
      </c>
      <c r="N5" s="21">
        <v>1874.9853647622824</v>
      </c>
      <c r="O5" s="64"/>
      <c r="P5" s="28" t="s">
        <v>207</v>
      </c>
      <c r="Q5" s="21">
        <v>189.15052716629947</v>
      </c>
      <c r="R5" s="64"/>
      <c r="S5" s="63" t="s">
        <v>207</v>
      </c>
      <c r="T5" s="21">
        <v>855.39804431665812</v>
      </c>
      <c r="U5" s="64"/>
      <c r="V5" s="28" t="s">
        <v>207</v>
      </c>
      <c r="W5" s="21">
        <v>380.68541990355732</v>
      </c>
      <c r="X5" s="64"/>
      <c r="Y5" s="63" t="s">
        <v>207</v>
      </c>
      <c r="Z5" s="21">
        <v>1056.338381120861</v>
      </c>
      <c r="AB5" s="63" t="s">
        <v>207</v>
      </c>
      <c r="AC5" s="21">
        <v>1453.6787871635797</v>
      </c>
      <c r="AE5" s="123" t="s">
        <v>207</v>
      </c>
      <c r="AF5" s="124">
        <v>2160.437987964654</v>
      </c>
      <c r="AG5" s="125"/>
      <c r="AH5" s="28" t="s">
        <v>207</v>
      </c>
      <c r="AI5" s="21">
        <v>349.64814246687274</v>
      </c>
      <c r="AK5" s="63" t="s">
        <v>207</v>
      </c>
      <c r="AL5" s="21">
        <v>182.31190883502538</v>
      </c>
      <c r="AN5" s="63" t="s">
        <v>207</v>
      </c>
      <c r="AO5" s="21">
        <v>1817.538775541434</v>
      </c>
      <c r="AP5" s="64"/>
      <c r="AQ5" s="63" t="s">
        <v>207</v>
      </c>
      <c r="AR5" s="21">
        <v>2682.8754957201777</v>
      </c>
      <c r="AS5" s="64"/>
      <c r="AT5" s="63" t="s">
        <v>207</v>
      </c>
      <c r="AU5" s="21">
        <v>605.64381732161701</v>
      </c>
      <c r="AV5" s="64"/>
      <c r="AW5" s="63" t="s">
        <v>207</v>
      </c>
      <c r="AX5" s="21">
        <v>432.99705877711926</v>
      </c>
      <c r="AZ5" s="63" t="s">
        <v>207</v>
      </c>
      <c r="BA5" s="21">
        <v>2495.7737166269253</v>
      </c>
      <c r="BC5" s="63" t="s">
        <v>207</v>
      </c>
      <c r="BD5" s="22">
        <f>SUM(BD14:BD73)</f>
        <v>2.9321898683685697</v>
      </c>
      <c r="BE5" s="64"/>
      <c r="BF5" s="28" t="s">
        <v>207</v>
      </c>
      <c r="BG5" s="22">
        <f>SUM(BG14:BG73)</f>
        <v>1.690932056907327</v>
      </c>
      <c r="BH5" s="64"/>
      <c r="BI5" s="63" t="s">
        <v>207</v>
      </c>
      <c r="BJ5" s="21">
        <f>SUM(BJ14:BJ35)</f>
        <v>3491.1907268743798</v>
      </c>
      <c r="BK5" s="64"/>
      <c r="BL5" s="63" t="s">
        <v>207</v>
      </c>
      <c r="BM5" s="22">
        <f>SUM(BM14:BM25)</f>
        <v>0.29942826751761736</v>
      </c>
      <c r="BN5" s="64"/>
      <c r="BO5" s="63" t="s">
        <v>207</v>
      </c>
      <c r="BP5" s="21">
        <f>SUM(BP14:BP23)</f>
        <v>2136.5782334149953</v>
      </c>
      <c r="BR5" s="63" t="s">
        <v>207</v>
      </c>
      <c r="BS5" s="22">
        <f>SUM(BS14:BS29)</f>
        <v>0.2186544342507645</v>
      </c>
      <c r="BT5" s="64"/>
      <c r="BU5" s="63" t="s">
        <v>207</v>
      </c>
      <c r="BV5" s="22">
        <f>SUM(BV14:BV19)</f>
        <v>0.11977630245899185</v>
      </c>
      <c r="BX5" s="63" t="s">
        <v>207</v>
      </c>
      <c r="BY5" s="22">
        <f>SUM(BY14:BY25)</f>
        <v>0.22244382395957987</v>
      </c>
      <c r="CA5" s="63" t="s">
        <v>207</v>
      </c>
      <c r="CB5" s="22">
        <f>SUM(CB14:CB25)</f>
        <v>0.51648716925940696</v>
      </c>
      <c r="CC5" s="64"/>
      <c r="CD5" s="63" t="s">
        <v>207</v>
      </c>
      <c r="CE5" s="29">
        <f>SUM(CE14:CE27)</f>
        <v>2818.8957823508599</v>
      </c>
      <c r="CF5" s="64"/>
      <c r="CG5" s="63" t="s">
        <v>207</v>
      </c>
      <c r="CH5" s="22">
        <f>SUM(CH14:CH19)</f>
        <v>0.26578912378673053</v>
      </c>
      <c r="CJ5" s="63" t="s">
        <v>207</v>
      </c>
      <c r="CK5" s="29">
        <f>SUM(CK14:CK27)</f>
        <v>3455.1214191069867</v>
      </c>
      <c r="CL5" s="64"/>
      <c r="CM5" s="63" t="s">
        <v>207</v>
      </c>
      <c r="CN5" s="29">
        <f>SUM(CN14:CN19)</f>
        <v>1442.1220229874752</v>
      </c>
      <c r="CP5" s="63" t="s">
        <v>207</v>
      </c>
      <c r="CQ5" s="22">
        <f>SUM(CQ14:CQ33)</f>
        <v>0.92215130966626779</v>
      </c>
      <c r="CR5" s="64"/>
      <c r="CS5" s="63" t="s">
        <v>207</v>
      </c>
      <c r="CT5" s="29">
        <f>SUM(CT14:CT27)</f>
        <v>2806.3795867042631</v>
      </c>
      <c r="CV5" s="63" t="s">
        <v>207</v>
      </c>
      <c r="CW5" s="22">
        <f>SUM(CW14:CW35)</f>
        <v>0.43684350485307794</v>
      </c>
      <c r="CX5" s="64"/>
      <c r="CY5" s="28" t="s">
        <v>207</v>
      </c>
      <c r="CZ5" s="31">
        <f>SUM(CZ14:CZ29)</f>
        <v>0.16706161137440759</v>
      </c>
      <c r="DA5" s="64"/>
      <c r="DB5" s="63" t="s">
        <v>207</v>
      </c>
      <c r="DC5" s="31">
        <f>SUM(DC14:DC23)</f>
        <v>0.10126242277733011</v>
      </c>
      <c r="DD5" s="64"/>
      <c r="DE5" s="63" t="s">
        <v>207</v>
      </c>
      <c r="DF5" s="29">
        <f>SUM(DF14:DF27)</f>
        <v>1440.3746960100218</v>
      </c>
      <c r="DH5" s="63" t="s">
        <v>207</v>
      </c>
      <c r="DI5" s="29">
        <f>SUM(DI14:DI25)</f>
        <v>2163.5935740933414</v>
      </c>
      <c r="DJ5" s="64"/>
      <c r="DK5" s="63" t="s">
        <v>207</v>
      </c>
      <c r="DL5" s="22">
        <f>SUM(DL14:DL25)</f>
        <v>0.206822455009401</v>
      </c>
      <c r="DM5" s="64"/>
      <c r="DN5" s="63" t="s">
        <v>207</v>
      </c>
      <c r="DO5" s="29">
        <f>SUM(DO14:DO25)</f>
        <v>99.727900118758072</v>
      </c>
      <c r="DQ5" s="63" t="s">
        <v>207</v>
      </c>
      <c r="DR5" s="29">
        <f>SUM(DR14:DR19)</f>
        <v>1357.4899072277651</v>
      </c>
      <c r="DS5" s="64"/>
      <c r="DT5" s="63" t="s">
        <v>207</v>
      </c>
      <c r="DU5" s="29">
        <f>SUM(DU14:DU21)</f>
        <v>1989.8815064104981</v>
      </c>
      <c r="DW5" s="123" t="s">
        <v>207</v>
      </c>
      <c r="DX5" s="29">
        <f>SUM(DX14:DX27)</f>
        <v>3170.2570432740508</v>
      </c>
      <c r="DY5" s="125"/>
      <c r="DZ5" s="63" t="s">
        <v>207</v>
      </c>
      <c r="EA5" s="29">
        <f>SUM(EA14:EA16)</f>
        <v>466.54161792578321</v>
      </c>
      <c r="EB5" s="64"/>
      <c r="EC5" s="63" t="s">
        <v>207</v>
      </c>
      <c r="ED5" s="29">
        <f>SUM(ED14:ED16)</f>
        <v>241.13680621042712</v>
      </c>
      <c r="EE5" s="64"/>
      <c r="EF5" s="63" t="s">
        <v>207</v>
      </c>
      <c r="EG5" s="22">
        <f>SUM(EG14:EG48)</f>
        <v>0.66340912112751005</v>
      </c>
      <c r="EH5" s="64"/>
      <c r="EI5" s="63" t="s">
        <v>207</v>
      </c>
      <c r="EJ5" s="22">
        <f>SUM(EJ14:EJ47)</f>
        <v>0.97340779151708579</v>
      </c>
      <c r="EK5" s="64"/>
      <c r="EL5" s="63" t="s">
        <v>207</v>
      </c>
      <c r="EM5" s="21">
        <f>SUM(EM14:EM19)</f>
        <v>2415.7712538271403</v>
      </c>
      <c r="EO5" s="63" t="s">
        <v>207</v>
      </c>
      <c r="EP5" s="22">
        <f>SUM(EP14:EP45)</f>
        <v>1.1394096529716793</v>
      </c>
      <c r="ER5" s="63" t="s">
        <v>207</v>
      </c>
      <c r="ES5" s="21">
        <f>SUM(ES14:ES33)</f>
        <v>908.09230259044671</v>
      </c>
      <c r="ET5" s="64"/>
      <c r="EU5" s="63" t="s">
        <v>207</v>
      </c>
      <c r="EV5" s="21">
        <f>SUM(EV14:EV29)</f>
        <v>1043.3224083262553</v>
      </c>
      <c r="EX5" s="63" t="s">
        <v>207</v>
      </c>
      <c r="EY5" s="21">
        <f>SUM(EY14:EY33)</f>
        <v>5731.7387676700537</v>
      </c>
      <c r="EZ5" s="64"/>
      <c r="FA5" s="63" t="s">
        <v>207</v>
      </c>
      <c r="FB5" s="22">
        <f>SUM(FB14:FB43)</f>
        <v>0.11781594721200825</v>
      </c>
      <c r="FC5" s="64"/>
      <c r="FD5" s="63" t="s">
        <v>207</v>
      </c>
      <c r="FE5" s="22">
        <f>SUM(FE14:FE33)</f>
        <v>0.23296227270437719</v>
      </c>
      <c r="FF5" s="64"/>
      <c r="FG5" s="63" t="s">
        <v>207</v>
      </c>
      <c r="FH5" s="21">
        <f>SUM(FH14:FH25)</f>
        <v>2235.3130036386824</v>
      </c>
      <c r="FI5" s="231"/>
      <c r="FJ5" s="63" t="s">
        <v>207</v>
      </c>
      <c r="FK5" s="22">
        <f>SUM(FK14:FK36)</f>
        <v>0.22893265501435553</v>
      </c>
      <c r="FL5" s="64"/>
      <c r="FM5" s="63" t="s">
        <v>207</v>
      </c>
      <c r="FN5" s="22">
        <f>SUM(FN14:FN38)</f>
        <v>0.64992696317936838</v>
      </c>
      <c r="FO5" s="64"/>
      <c r="FP5" s="63" t="s">
        <v>207</v>
      </c>
      <c r="FQ5" s="22">
        <f>SUM(FQ14:FQ38)</f>
        <v>0.21009419231350426</v>
      </c>
      <c r="FR5" s="64"/>
      <c r="FS5" s="63" t="s">
        <v>207</v>
      </c>
      <c r="FT5" s="29">
        <f>SUM(FT14:FT27)</f>
        <v>3440.6713378595641</v>
      </c>
      <c r="FU5" s="64"/>
      <c r="FV5" s="63" t="s">
        <v>207</v>
      </c>
      <c r="FW5" s="29">
        <f>SUM(FW14:FW22)</f>
        <v>2531.3162059621545</v>
      </c>
      <c r="FX5" s="64"/>
      <c r="FY5" s="63" t="s">
        <v>207</v>
      </c>
      <c r="FZ5" s="22">
        <f>SUM(FZ14:FZ40)</f>
        <v>1.1263788848033043</v>
      </c>
      <c r="GA5" s="64"/>
      <c r="GB5" s="63" t="s">
        <v>207</v>
      </c>
      <c r="GC5" s="29">
        <f>SUM(GC14:GC27)</f>
        <v>2752.0882249304991</v>
      </c>
      <c r="GE5" s="63" t="s">
        <v>207</v>
      </c>
      <c r="GF5" s="31">
        <f>SUM(GF30:GF45)</f>
        <v>1.3063795205201139</v>
      </c>
      <c r="GG5" s="64"/>
      <c r="GH5" s="63" t="s">
        <v>207</v>
      </c>
      <c r="GI5" s="31">
        <f>SUM(GI14:GI29)</f>
        <v>0.11839344589869118</v>
      </c>
      <c r="GJ5" s="64"/>
      <c r="GK5" s="63" t="s">
        <v>207</v>
      </c>
      <c r="GL5" s="31">
        <f>SUM(GL14:GL23)</f>
        <v>9.3864282811865096E-2</v>
      </c>
      <c r="GM5" s="64"/>
      <c r="GN5" s="63" t="s">
        <v>207</v>
      </c>
      <c r="GO5" s="29">
        <f>SUM(GO14:GO25)</f>
        <v>1469.5384690174169</v>
      </c>
      <c r="GP5" s="64"/>
      <c r="GQ5" s="63" t="s">
        <v>207</v>
      </c>
      <c r="GR5" s="22">
        <f>SUM(GR14:GR27)</f>
        <v>0.21651064607882975</v>
      </c>
      <c r="GS5" s="64"/>
      <c r="GT5" s="63" t="s">
        <v>207</v>
      </c>
      <c r="GU5" s="22">
        <f>SUM(GU14:GU31)</f>
        <v>0.2800690776107273</v>
      </c>
      <c r="GV5" s="64"/>
      <c r="GW5" s="63" t="s">
        <v>207</v>
      </c>
      <c r="GX5" s="29">
        <f>SUM(GX14:GX25)</f>
        <v>1452.0815204814835</v>
      </c>
      <c r="GZ5" s="63" t="s">
        <v>207</v>
      </c>
      <c r="HA5" s="22">
        <f>SUM(HA14:HA29)</f>
        <v>0.58214044357068251</v>
      </c>
      <c r="HB5" s="64"/>
      <c r="HC5" s="63" t="s">
        <v>207</v>
      </c>
      <c r="HD5" s="22">
        <f>SUM(HD14:HD29)</f>
        <v>0.62302635620814639</v>
      </c>
      <c r="HE5" s="64"/>
      <c r="HF5" s="63" t="s">
        <v>207</v>
      </c>
      <c r="HG5" s="21">
        <f>SUM(HG14:HG19)</f>
        <v>2155.6426734928036</v>
      </c>
      <c r="HI5" s="63" t="s">
        <v>207</v>
      </c>
      <c r="HJ5" s="21">
        <f>SUM(HJ14:HJ21)</f>
        <v>2150.0909131244366</v>
      </c>
      <c r="HL5" s="63" t="s">
        <v>207</v>
      </c>
      <c r="HM5" s="22">
        <f>SUM(HM47:HM78)</f>
        <v>0.68968483135712988</v>
      </c>
      <c r="HN5" s="64"/>
      <c r="HO5" s="63" t="s">
        <v>207</v>
      </c>
      <c r="HP5" s="29">
        <f>SUM(HP14:HP23)</f>
        <v>246.72736002042421</v>
      </c>
      <c r="HQ5" s="64"/>
      <c r="HR5" s="63" t="s">
        <v>207</v>
      </c>
      <c r="HS5" s="22">
        <f>SUM(HS14:HS47)</f>
        <v>0.46433617988572828</v>
      </c>
      <c r="HT5" s="64"/>
      <c r="HU5" s="63" t="s">
        <v>207</v>
      </c>
      <c r="HV5" s="22">
        <f>SUM(HV14:HV47)</f>
        <v>0.30085396571849854</v>
      </c>
      <c r="HW5" s="64"/>
      <c r="HX5" s="63" t="s">
        <v>207</v>
      </c>
      <c r="HY5" s="29">
        <f>SUM(HY14:HY16)</f>
        <v>640.58564108092799</v>
      </c>
      <c r="HZ5" s="64"/>
      <c r="IA5" s="63" t="s">
        <v>207</v>
      </c>
      <c r="IB5" s="29">
        <f>SUM(IB14:IB16)</f>
        <v>37.556906238219852</v>
      </c>
      <c r="IC5" s="64"/>
      <c r="ID5" s="63" t="s">
        <v>207</v>
      </c>
      <c r="IE5" s="22">
        <f>SUM(IE14:IE47)</f>
        <v>0.38231860908029747</v>
      </c>
      <c r="IF5" s="64"/>
      <c r="IG5" s="63" t="s">
        <v>207</v>
      </c>
      <c r="IH5" s="22">
        <f>SUM(IH14:IH47)</f>
        <v>0.93794925354795089</v>
      </c>
      <c r="IJ5" s="63" t="s">
        <v>207</v>
      </c>
      <c r="IK5" s="21">
        <f>SUM(IK14:IK21)</f>
        <v>3856.2080332638766</v>
      </c>
      <c r="IL5" s="64"/>
      <c r="IM5" s="63" t="s">
        <v>207</v>
      </c>
      <c r="IN5" s="22">
        <f>SUM(IN14:IN45)</f>
        <v>1.1822203108680962</v>
      </c>
      <c r="IO5" s="64"/>
      <c r="IP5" s="63" t="s">
        <v>207</v>
      </c>
      <c r="IQ5" s="21">
        <f>SUM(IQ14:IQ38)</f>
        <v>1627.4234044571856</v>
      </c>
      <c r="IR5" s="64"/>
      <c r="IS5" s="63" t="s">
        <v>207</v>
      </c>
      <c r="IT5" s="21">
        <f>SUM(IT14:IT37)</f>
        <v>2461.0441476268575</v>
      </c>
      <c r="IU5" s="64"/>
    </row>
    <row r="6" spans="1:255" s="20" customFormat="1">
      <c r="A6" s="63" t="s">
        <v>208</v>
      </c>
      <c r="B6" s="50">
        <v>2819.7</v>
      </c>
      <c r="C6" s="64"/>
      <c r="D6" s="63" t="s">
        <v>208</v>
      </c>
      <c r="E6" s="50">
        <v>2605.5795616554951</v>
      </c>
      <c r="F6" s="64"/>
      <c r="G6" s="63" t="s">
        <v>208</v>
      </c>
      <c r="H6" s="50">
        <v>2739.4280641303353</v>
      </c>
      <c r="I6" s="64"/>
      <c r="J6" s="63" t="s">
        <v>208</v>
      </c>
      <c r="K6" s="50">
        <v>2999.133101911003</v>
      </c>
      <c r="M6" s="63" t="s">
        <v>208</v>
      </c>
      <c r="N6" s="50">
        <v>3135.068861092087</v>
      </c>
      <c r="O6" s="64"/>
      <c r="P6" s="28" t="s">
        <v>208</v>
      </c>
      <c r="Q6" s="50">
        <v>3526.1526088924124</v>
      </c>
      <c r="R6" s="64"/>
      <c r="S6" s="63" t="s">
        <v>208</v>
      </c>
      <c r="T6" s="50">
        <v>3564.8286235784981</v>
      </c>
      <c r="U6" s="64"/>
      <c r="V6" s="28" t="s">
        <v>208</v>
      </c>
      <c r="W6" s="50">
        <v>2325.9648139647034</v>
      </c>
      <c r="X6" s="64"/>
      <c r="Y6" s="63" t="s">
        <v>208</v>
      </c>
      <c r="Z6" s="50">
        <v>1484.1258991705192</v>
      </c>
      <c r="AB6" s="63" t="s">
        <v>208</v>
      </c>
      <c r="AC6" s="50">
        <v>2145.9648139647034</v>
      </c>
      <c r="AE6" s="123" t="s">
        <v>208</v>
      </c>
      <c r="AF6" s="50">
        <v>6253.9893904158889</v>
      </c>
      <c r="AG6" s="125"/>
      <c r="AH6" s="28" t="s">
        <v>208</v>
      </c>
      <c r="AI6" s="50">
        <v>407.48383335938388</v>
      </c>
      <c r="AK6" s="63" t="s">
        <v>208</v>
      </c>
      <c r="AL6" s="50">
        <v>201.22920518672393</v>
      </c>
      <c r="AN6" s="63" t="s">
        <v>208</v>
      </c>
      <c r="AO6" s="50">
        <v>5237.1699215650387</v>
      </c>
      <c r="AP6" s="64"/>
      <c r="AQ6" s="63" t="s">
        <v>208</v>
      </c>
      <c r="AR6" s="50">
        <v>5401.3226707991507</v>
      </c>
      <c r="AS6" s="64"/>
      <c r="AT6" s="63" t="s">
        <v>208</v>
      </c>
      <c r="AU6" s="50">
        <v>3685.6628693454377</v>
      </c>
      <c r="AV6" s="64"/>
      <c r="AW6" s="63" t="s">
        <v>208</v>
      </c>
      <c r="AX6" s="50">
        <v>2367.5879129086302</v>
      </c>
      <c r="AZ6" s="63" t="s">
        <v>208</v>
      </c>
      <c r="BA6" s="50">
        <v>6695.5208545102323</v>
      </c>
      <c r="BC6" s="63" t="s">
        <v>208</v>
      </c>
      <c r="BD6" s="50"/>
      <c r="BE6" s="64"/>
      <c r="BF6" s="28" t="s">
        <v>208</v>
      </c>
      <c r="BG6" s="50"/>
      <c r="BH6" s="64"/>
      <c r="BI6" s="63" t="s">
        <v>208</v>
      </c>
      <c r="BJ6" s="50">
        <f>'egyeni-ranglista'!$Y$256+$BJ$14+$BJ$23+$BJ$27+$BJ$34+$BJ$29+$BJ$32+$BJ$21</f>
        <v>5432.7976097230221</v>
      </c>
      <c r="BK6" s="64"/>
      <c r="BL6" s="63" t="s">
        <v>208</v>
      </c>
      <c r="BM6" s="50"/>
      <c r="BN6" s="64"/>
      <c r="BO6" s="63" t="s">
        <v>208</v>
      </c>
      <c r="BP6" s="50">
        <f>'egyeni-ranglista'!$AA$256+$BP$15+$BP$20+$BP$23+$BP$22</f>
        <v>4409.9976993382834</v>
      </c>
      <c r="BR6" s="63" t="s">
        <v>208</v>
      </c>
      <c r="BS6" s="50"/>
      <c r="BT6" s="64"/>
      <c r="BU6" s="63" t="s">
        <v>208</v>
      </c>
      <c r="BV6" s="50"/>
      <c r="BX6" s="63" t="s">
        <v>208</v>
      </c>
      <c r="BY6" s="50"/>
      <c r="CA6" s="63" t="s">
        <v>208</v>
      </c>
      <c r="CB6" s="50"/>
      <c r="CC6" s="64"/>
      <c r="CD6" s="63" t="s">
        <v>208</v>
      </c>
      <c r="CE6" s="50">
        <f>'egyeni-ranglista'!$AF$256+CE20+CE22</f>
        <v>4632.2767994185197</v>
      </c>
      <c r="CF6" s="64"/>
      <c r="CG6" s="63" t="s">
        <v>208</v>
      </c>
      <c r="CH6" s="50"/>
      <c r="CJ6" s="63" t="s">
        <v>208</v>
      </c>
      <c r="CK6" s="50">
        <f>'egyeni-ranglista'!$AH$256</f>
        <v>4659.4030993764063</v>
      </c>
      <c r="CL6" s="64"/>
      <c r="CM6" s="63" t="s">
        <v>208</v>
      </c>
      <c r="CN6" s="50">
        <f>'egyeni-ranglista'!$AI$256</f>
        <v>4942.8116182310387</v>
      </c>
      <c r="CP6" s="63" t="s">
        <v>208</v>
      </c>
      <c r="CQ6" s="50"/>
      <c r="CR6" s="64"/>
      <c r="CS6" s="63" t="s">
        <v>208</v>
      </c>
      <c r="CT6" s="50">
        <f>'egyeni-ranglista'!$AK$256+CT19+CT21+CT23+CT24+CT25</f>
        <v>5171.427438285622</v>
      </c>
      <c r="CV6" s="63" t="s">
        <v>208</v>
      </c>
      <c r="CW6" s="50"/>
      <c r="CX6" s="64"/>
      <c r="CY6" s="28" t="s">
        <v>208</v>
      </c>
      <c r="CZ6" s="50"/>
      <c r="DA6" s="64"/>
      <c r="DB6" s="63" t="s">
        <v>208</v>
      </c>
      <c r="DC6" s="50"/>
      <c r="DD6" s="64"/>
      <c r="DE6" s="63" t="s">
        <v>208</v>
      </c>
      <c r="DF6" s="50">
        <f>'egyeni-ranglista'!$AO$256+DF20+DF21</f>
        <v>5135.19871294942</v>
      </c>
      <c r="DH6" s="63" t="s">
        <v>208</v>
      </c>
      <c r="DI6" s="50">
        <f>'egyeni-ranglista'!$AP$256+DI23+DI25</f>
        <v>5248.4675010418405</v>
      </c>
      <c r="DJ6" s="64"/>
      <c r="DK6" s="63" t="s">
        <v>208</v>
      </c>
      <c r="DL6" s="50"/>
      <c r="DM6" s="64"/>
      <c r="DN6" s="63" t="s">
        <v>208</v>
      </c>
      <c r="DO6" s="50">
        <f>'egyeni-ranglista'!$AR$258</f>
        <v>3492.0797770290219</v>
      </c>
      <c r="DQ6" s="63" t="s">
        <v>208</v>
      </c>
      <c r="DR6" s="50">
        <f>'egyeni-ranglista'!$AR$257</f>
        <v>1963.4141625910497</v>
      </c>
      <c r="DS6" s="64"/>
      <c r="DT6" s="63" t="s">
        <v>208</v>
      </c>
      <c r="DU6" s="50">
        <f>'egyeni-ranglista'!$AR$258</f>
        <v>3492.0797770290219</v>
      </c>
      <c r="DW6" s="123" t="s">
        <v>208</v>
      </c>
      <c r="DX6" s="50">
        <f>'egyeni-ranglista'!$AT$256+DX15+DX16+DX22+DX24+DX25+DX26+DX27</f>
        <v>5923.9004451826777</v>
      </c>
      <c r="DY6" s="125"/>
      <c r="DZ6" s="63" t="s">
        <v>208</v>
      </c>
      <c r="EA6" s="50">
        <f>'egyeni-ranglista'!AV267</f>
        <v>906.87015222723187</v>
      </c>
      <c r="EB6" s="64"/>
      <c r="EC6" s="63" t="s">
        <v>208</v>
      </c>
      <c r="ED6" s="50">
        <f>'egyeni-ranglista'!AV268</f>
        <v>296.11037108782887</v>
      </c>
      <c r="EE6" s="64"/>
      <c r="EF6" s="63" t="s">
        <v>208</v>
      </c>
      <c r="EG6" s="50"/>
      <c r="EH6" s="64"/>
      <c r="EI6" s="63" t="s">
        <v>208</v>
      </c>
      <c r="EJ6" s="50"/>
      <c r="EK6" s="64"/>
      <c r="EL6" s="63" t="s">
        <v>208</v>
      </c>
      <c r="EM6" s="50">
        <f>'egyeni-ranglista'!AZ256</f>
        <v>5135.1028899307039</v>
      </c>
      <c r="EO6" s="63" t="s">
        <v>208</v>
      </c>
      <c r="EP6" s="50"/>
      <c r="ER6" s="63" t="s">
        <v>208</v>
      </c>
      <c r="ES6" s="50">
        <f>'egyeni-ranglista'!BB258</f>
        <v>2998.9027097011899</v>
      </c>
      <c r="ET6" s="64"/>
      <c r="EU6" s="63" t="s">
        <v>208</v>
      </c>
      <c r="EV6" s="50">
        <f>'egyeni-ranglista'!BC257</f>
        <v>1988.5942630802097</v>
      </c>
      <c r="EX6" s="63" t="s">
        <v>208</v>
      </c>
      <c r="EY6" s="50">
        <f>'egyeni-ranglista'!BD256+$EY$16+$EY$20+$EY$17+EY25+EY30</f>
        <v>7398.9560104679786</v>
      </c>
      <c r="EZ6" s="64"/>
      <c r="FA6" s="63" t="s">
        <v>208</v>
      </c>
      <c r="FB6" s="50"/>
      <c r="FC6" s="64"/>
      <c r="FD6" s="63" t="s">
        <v>208</v>
      </c>
      <c r="FE6" s="50"/>
      <c r="FF6" s="64"/>
      <c r="FG6" s="63" t="s">
        <v>208</v>
      </c>
      <c r="FH6" s="50">
        <f>'egyeni-ranglista'!BG256+FH15+SUM(FH19:FH23)</f>
        <v>5385.5858817552908</v>
      </c>
      <c r="FI6" s="231"/>
      <c r="FJ6" s="63" t="s">
        <v>208</v>
      </c>
      <c r="FK6" s="50"/>
      <c r="FL6" s="64"/>
      <c r="FM6" s="63" t="s">
        <v>208</v>
      </c>
      <c r="FN6" s="50"/>
      <c r="FO6" s="64"/>
      <c r="FP6" s="63" t="s">
        <v>208</v>
      </c>
      <c r="FQ6" s="50"/>
      <c r="FR6" s="64"/>
      <c r="FS6" s="63" t="s">
        <v>208</v>
      </c>
      <c r="FT6" s="50">
        <f>'egyeni-ranglista'!$BK$256+FT22</f>
        <v>4546.6167068203185</v>
      </c>
      <c r="FU6" s="64"/>
      <c r="FV6" s="63" t="s">
        <v>208</v>
      </c>
      <c r="FW6" s="50">
        <f>'egyeni-ranglista'!$BL$256</f>
        <v>4820.3276625255594</v>
      </c>
      <c r="FX6" s="64"/>
      <c r="FY6" s="63" t="s">
        <v>208</v>
      </c>
      <c r="FZ6" s="50"/>
      <c r="GA6" s="64"/>
      <c r="GB6" s="63" t="s">
        <v>208</v>
      </c>
      <c r="GC6" s="50">
        <f>'egyeni-ranglista'!$BN$256+GC22</f>
        <v>4421.2581145206777</v>
      </c>
      <c r="GE6" s="63" t="s">
        <v>208</v>
      </c>
      <c r="GF6" s="50"/>
      <c r="GG6" s="64"/>
      <c r="GH6" s="63" t="s">
        <v>208</v>
      </c>
      <c r="GI6" s="50"/>
      <c r="GJ6" s="64"/>
      <c r="GK6" s="63" t="s">
        <v>208</v>
      </c>
      <c r="GL6" s="50"/>
      <c r="GM6" s="64"/>
      <c r="GN6" s="63" t="s">
        <v>208</v>
      </c>
      <c r="GO6" s="50">
        <f>'egyeni-ranglista'!$BR$256</f>
        <v>4703.7888690755626</v>
      </c>
      <c r="GP6" s="64"/>
      <c r="GQ6" s="63" t="s">
        <v>208</v>
      </c>
      <c r="GR6" s="50"/>
      <c r="GS6" s="64"/>
      <c r="GT6" s="63" t="s">
        <v>208</v>
      </c>
      <c r="GU6" s="50"/>
      <c r="GV6" s="64"/>
      <c r="GW6" s="63" t="s">
        <v>208</v>
      </c>
      <c r="GX6" s="50">
        <f>'egyeni-ranglista'!$BS$256+GX18</f>
        <v>4735.4820905976885</v>
      </c>
      <c r="GZ6" s="63" t="s">
        <v>208</v>
      </c>
      <c r="HA6" s="50"/>
      <c r="HB6" s="64"/>
      <c r="HC6" s="63" t="s">
        <v>208</v>
      </c>
      <c r="HD6" s="50"/>
      <c r="HE6" s="64"/>
      <c r="HF6" s="63" t="s">
        <v>208</v>
      </c>
      <c r="HG6" s="50">
        <f>'egyeni-ranglista'!BW257</f>
        <v>2241.6933340976184</v>
      </c>
      <c r="HI6" s="63" t="s">
        <v>208</v>
      </c>
      <c r="HJ6" s="50">
        <f>'egyeni-ranglista'!BW258</f>
        <v>2373.1246467963788</v>
      </c>
      <c r="HL6" s="63" t="s">
        <v>208</v>
      </c>
      <c r="HM6" s="50"/>
      <c r="HN6" s="64"/>
      <c r="HO6" s="63" t="s">
        <v>208</v>
      </c>
      <c r="HP6" s="50">
        <f>'egyeni-ranglista'!$BZ$258</f>
        <v>3476.0153563943722</v>
      </c>
      <c r="HQ6" s="64"/>
      <c r="HR6" s="63" t="s">
        <v>208</v>
      </c>
      <c r="HS6" s="50"/>
      <c r="HT6" s="64"/>
      <c r="HU6" s="63" t="s">
        <v>208</v>
      </c>
      <c r="HV6" s="50"/>
      <c r="HW6" s="64"/>
      <c r="HX6" s="63" t="s">
        <v>208</v>
      </c>
      <c r="HY6" s="50">
        <f>'egyeni-ranglista'!CC267</f>
        <v>1445.3839388990184</v>
      </c>
      <c r="HZ6" s="64"/>
      <c r="IA6" s="63" t="s">
        <v>208</v>
      </c>
      <c r="IB6" s="50">
        <f>'egyeni-ranglista'!CC268</f>
        <v>195.88089835708936</v>
      </c>
      <c r="IC6" s="64"/>
      <c r="ID6" s="63" t="s">
        <v>208</v>
      </c>
      <c r="IE6" s="50"/>
      <c r="IF6" s="64"/>
      <c r="IG6" s="63" t="s">
        <v>208</v>
      </c>
      <c r="IH6" s="50"/>
      <c r="IJ6" s="63" t="s">
        <v>208</v>
      </c>
      <c r="IK6" s="50">
        <f>'egyeni-ranglista'!CG256</f>
        <v>6307.8625447246168</v>
      </c>
      <c r="IL6" s="64"/>
      <c r="IM6" s="63" t="s">
        <v>208</v>
      </c>
      <c r="IN6" s="50"/>
      <c r="IO6" s="64"/>
      <c r="IP6" s="63" t="s">
        <v>208</v>
      </c>
      <c r="IQ6" s="50">
        <f>'egyeni-ranglista'!CI258</f>
        <v>3138.6516889727823</v>
      </c>
      <c r="IR6" s="64"/>
      <c r="IS6" s="63" t="s">
        <v>208</v>
      </c>
      <c r="IT6" s="50">
        <f>'egyeni-ranglista'!CJ257</f>
        <v>2863.0019957803192</v>
      </c>
      <c r="IU6" s="64"/>
    </row>
    <row r="7" spans="1:255" s="20" customFormat="1">
      <c r="A7" s="63" t="s">
        <v>210</v>
      </c>
      <c r="B7" s="31">
        <v>0.43238642408766892</v>
      </c>
      <c r="C7" s="64"/>
      <c r="D7" s="63" t="s">
        <v>210</v>
      </c>
      <c r="E7" s="31">
        <v>0.44765385443090427</v>
      </c>
      <c r="F7" s="64"/>
      <c r="G7" s="63" t="s">
        <v>210</v>
      </c>
      <c r="H7" s="31">
        <v>0.63392787260540018</v>
      </c>
      <c r="I7" s="64"/>
      <c r="J7" s="63" t="s">
        <v>210</v>
      </c>
      <c r="K7" s="31">
        <v>0.38838788337452529</v>
      </c>
      <c r="M7" s="63" t="s">
        <v>210</v>
      </c>
      <c r="N7" s="31">
        <v>0.59806831933801285</v>
      </c>
      <c r="O7" s="64"/>
      <c r="P7" s="28" t="s">
        <v>210</v>
      </c>
      <c r="Q7" s="31">
        <v>5.3642184030631868E-2</v>
      </c>
      <c r="R7" s="64"/>
      <c r="S7" s="63" t="s">
        <v>210</v>
      </c>
      <c r="T7" s="31">
        <v>0.23995488553331354</v>
      </c>
      <c r="U7" s="64"/>
      <c r="V7" s="28" t="s">
        <v>210</v>
      </c>
      <c r="W7" s="31">
        <v>0.16366774665634914</v>
      </c>
      <c r="X7" s="64"/>
      <c r="Y7" s="63" t="s">
        <v>210</v>
      </c>
      <c r="Z7" s="31">
        <v>0.71175793220187755</v>
      </c>
      <c r="AB7" s="63" t="s">
        <v>210</v>
      </c>
      <c r="AC7" s="31">
        <v>0.67740103551739306</v>
      </c>
      <c r="AE7" s="123" t="s">
        <v>210</v>
      </c>
      <c r="AF7" s="126">
        <v>0.34544957675743437</v>
      </c>
      <c r="AG7" s="125"/>
      <c r="AH7" s="28" t="s">
        <v>210</v>
      </c>
      <c r="AI7" s="31">
        <v>0.85806629329143846</v>
      </c>
      <c r="AK7" s="63" t="s">
        <v>210</v>
      </c>
      <c r="AL7" s="31">
        <v>0.90599129816099566</v>
      </c>
      <c r="AN7" s="63" t="s">
        <v>210</v>
      </c>
      <c r="AO7" s="31">
        <v>0.34704598146746662</v>
      </c>
      <c r="AP7" s="64"/>
      <c r="AQ7" s="63" t="s">
        <v>210</v>
      </c>
      <c r="AR7" s="31">
        <v>0.49670713253708165</v>
      </c>
      <c r="AS7" s="64"/>
      <c r="AT7" s="63" t="s">
        <v>210</v>
      </c>
      <c r="AU7" s="31">
        <v>0.16432425829255987</v>
      </c>
      <c r="AV7" s="64"/>
      <c r="AW7" s="63" t="s">
        <v>210</v>
      </c>
      <c r="AX7" s="31">
        <v>0.1828853139587005</v>
      </c>
      <c r="AZ7" s="63" t="s">
        <v>210</v>
      </c>
      <c r="BA7" s="31">
        <v>0.37275273587501767</v>
      </c>
      <c r="BC7" s="63" t="s">
        <v>210</v>
      </c>
      <c r="BD7" s="176">
        <v>1</v>
      </c>
      <c r="BE7" s="64"/>
      <c r="BF7" s="28" t="s">
        <v>210</v>
      </c>
      <c r="BG7" s="176">
        <v>1</v>
      </c>
      <c r="BH7" s="64"/>
      <c r="BI7" s="63" t="s">
        <v>210</v>
      </c>
      <c r="BJ7" s="31">
        <f>BJ5/BJ6</f>
        <v>0.64261380188841044</v>
      </c>
      <c r="BK7" s="64"/>
      <c r="BL7" s="63" t="s">
        <v>210</v>
      </c>
      <c r="BM7" s="31">
        <f>BM5</f>
        <v>0.29942826751761736</v>
      </c>
      <c r="BN7" s="64"/>
      <c r="BO7" s="63" t="s">
        <v>210</v>
      </c>
      <c r="BP7" s="31">
        <f>BP5/BP6</f>
        <v>0.48448511293681334</v>
      </c>
      <c r="BR7" s="63" t="s">
        <v>210</v>
      </c>
      <c r="BS7" s="31">
        <f>BS5</f>
        <v>0.2186544342507645</v>
      </c>
      <c r="BT7" s="64"/>
      <c r="BU7" s="63" t="s">
        <v>210</v>
      </c>
      <c r="BV7" s="31">
        <f>BV5</f>
        <v>0.11977630245899185</v>
      </c>
      <c r="BX7" s="63" t="s">
        <v>210</v>
      </c>
      <c r="BY7" s="31">
        <f>BY5</f>
        <v>0.22244382395957987</v>
      </c>
      <c r="CA7" s="63" t="s">
        <v>210</v>
      </c>
      <c r="CB7" s="31">
        <f>CB5</f>
        <v>0.51648716925940696</v>
      </c>
      <c r="CC7" s="64"/>
      <c r="CD7" s="63" t="s">
        <v>210</v>
      </c>
      <c r="CE7" s="31">
        <f>CE5/CE6</f>
        <v>0.60853353640367736</v>
      </c>
      <c r="CF7" s="64"/>
      <c r="CG7" s="63" t="s">
        <v>210</v>
      </c>
      <c r="CH7" s="31">
        <f>CH5</f>
        <v>0.26578912378673053</v>
      </c>
      <c r="CJ7" s="63" t="s">
        <v>210</v>
      </c>
      <c r="CK7" s="31">
        <f>CK5/CK6</f>
        <v>0.74153734832888885</v>
      </c>
      <c r="CL7" s="64"/>
      <c r="CM7" s="63" t="s">
        <v>210</v>
      </c>
      <c r="CN7" s="31">
        <f>CN5/CN6</f>
        <v>0.29176147795484669</v>
      </c>
      <c r="CP7" s="63" t="s">
        <v>210</v>
      </c>
      <c r="CQ7" s="31">
        <f>CQ5</f>
        <v>0.92215130966626779</v>
      </c>
      <c r="CR7" s="64"/>
      <c r="CS7" s="63" t="s">
        <v>210</v>
      </c>
      <c r="CT7" s="31">
        <f>CT5/CT6</f>
        <v>0.54267020473453753</v>
      </c>
      <c r="CV7" s="63" t="s">
        <v>210</v>
      </c>
      <c r="CW7" s="31">
        <f>CW5</f>
        <v>0.43684350485307794</v>
      </c>
      <c r="CX7" s="64"/>
      <c r="CY7" s="28" t="s">
        <v>210</v>
      </c>
      <c r="CZ7" s="31">
        <f>CZ5</f>
        <v>0.16706161137440759</v>
      </c>
      <c r="DA7" s="64"/>
      <c r="DB7" s="63" t="s">
        <v>210</v>
      </c>
      <c r="DC7" s="31">
        <f>DC5</f>
        <v>0.10126242277733011</v>
      </c>
      <c r="DD7" s="64"/>
      <c r="DE7" s="63" t="s">
        <v>210</v>
      </c>
      <c r="DF7" s="31">
        <f>DF5/DF6</f>
        <v>0.28049054701190662</v>
      </c>
      <c r="DH7" s="63" t="s">
        <v>210</v>
      </c>
      <c r="DI7" s="31">
        <f>DI5/DI6</f>
        <v>0.41223339454114177</v>
      </c>
      <c r="DJ7" s="64"/>
      <c r="DK7" s="63" t="s">
        <v>210</v>
      </c>
      <c r="DL7" s="31">
        <f>DL5</f>
        <v>0.206822455009401</v>
      </c>
      <c r="DM7" s="64"/>
      <c r="DN7" s="63" t="s">
        <v>210</v>
      </c>
      <c r="DO7" s="31">
        <f>DO5/DO6</f>
        <v>2.8558310945463048E-2</v>
      </c>
      <c r="DQ7" s="63" t="s">
        <v>210</v>
      </c>
      <c r="DR7" s="31">
        <f>DR5/DR6</f>
        <v>0.69139254116224402</v>
      </c>
      <c r="DS7" s="64"/>
      <c r="DT7" s="63" t="s">
        <v>210</v>
      </c>
      <c r="DU7" s="31">
        <f>DU5/DU6</f>
        <v>0.5698270467645048</v>
      </c>
      <c r="DW7" s="123" t="s">
        <v>210</v>
      </c>
      <c r="DX7" s="31">
        <f>DX5/DX6</f>
        <v>0.53516379497094813</v>
      </c>
      <c r="DY7" s="125"/>
      <c r="DZ7" s="63" t="s">
        <v>210</v>
      </c>
      <c r="EA7" s="31">
        <f>EA5/EA6</f>
        <v>0.51445250103333784</v>
      </c>
      <c r="EB7" s="64"/>
      <c r="EC7" s="63" t="s">
        <v>210</v>
      </c>
      <c r="ED7" s="31">
        <f>ED5/ED6</f>
        <v>0.8143477221839821</v>
      </c>
      <c r="EE7" s="64"/>
      <c r="EF7" s="63" t="s">
        <v>210</v>
      </c>
      <c r="EG7" s="31">
        <f>EG5</f>
        <v>0.66340912112751005</v>
      </c>
      <c r="EH7" s="64"/>
      <c r="EI7" s="63" t="s">
        <v>210</v>
      </c>
      <c r="EJ7" s="31">
        <f>EJ5</f>
        <v>0.97340779151708579</v>
      </c>
      <c r="EK7" s="64"/>
      <c r="EL7" s="63" t="s">
        <v>210</v>
      </c>
      <c r="EM7" s="31">
        <f>EM5/EM6</f>
        <v>0.47044261928308512</v>
      </c>
      <c r="EO7" s="63" t="s">
        <v>210</v>
      </c>
      <c r="EP7" s="31">
        <v>1</v>
      </c>
      <c r="ER7" s="63" t="s">
        <v>210</v>
      </c>
      <c r="ES7" s="31">
        <f>ES5/ES6</f>
        <v>0.30280819036004303</v>
      </c>
      <c r="ET7" s="64"/>
      <c r="EU7" s="63" t="s">
        <v>210</v>
      </c>
      <c r="EV7" s="31">
        <f>EV5/EV6</f>
        <v>0.52465323253533547</v>
      </c>
      <c r="EX7" s="63" t="s">
        <v>210</v>
      </c>
      <c r="EY7" s="31">
        <f>EY5/EY6</f>
        <v>0.77466858291370289</v>
      </c>
      <c r="EZ7" s="64"/>
      <c r="FA7" s="63" t="s">
        <v>210</v>
      </c>
      <c r="FB7" s="31">
        <f>FB5</f>
        <v>0.11781594721200825</v>
      </c>
      <c r="FC7" s="64"/>
      <c r="FD7" s="63" t="s">
        <v>210</v>
      </c>
      <c r="FE7" s="31">
        <f>FE5</f>
        <v>0.23296227270437719</v>
      </c>
      <c r="FF7" s="64"/>
      <c r="FG7" s="63" t="s">
        <v>210</v>
      </c>
      <c r="FH7" s="31">
        <f>FH5/FH6</f>
        <v>0.41505475034967609</v>
      </c>
      <c r="FI7" s="231"/>
      <c r="FJ7" s="63" t="s">
        <v>210</v>
      </c>
      <c r="FK7" s="31">
        <f>FK5</f>
        <v>0.22893265501435553</v>
      </c>
      <c r="FL7" s="64"/>
      <c r="FM7" s="63" t="s">
        <v>210</v>
      </c>
      <c r="FN7" s="31">
        <f>FN5</f>
        <v>0.64992696317936838</v>
      </c>
      <c r="FO7" s="64"/>
      <c r="FP7" s="63" t="s">
        <v>210</v>
      </c>
      <c r="FQ7" s="31">
        <f>FQ5</f>
        <v>0.21009419231350426</v>
      </c>
      <c r="FR7" s="64"/>
      <c r="FS7" s="63" t="s">
        <v>210</v>
      </c>
      <c r="FT7" s="31">
        <f>FT5/FT6</f>
        <v>0.75675421081752048</v>
      </c>
      <c r="FU7" s="64"/>
      <c r="FV7" s="63" t="s">
        <v>210</v>
      </c>
      <c r="FW7" s="31">
        <f>IF((FW5/FW6)&gt;1,1,(FW5/FW6))</f>
        <v>0.52513363886883535</v>
      </c>
      <c r="FX7" s="64"/>
      <c r="FY7" s="63" t="s">
        <v>210</v>
      </c>
      <c r="FZ7" s="31">
        <f>IF((FZ5)&gt;1,1,(FZ45))</f>
        <v>1</v>
      </c>
      <c r="GA7" s="64"/>
      <c r="GB7" s="63" t="s">
        <v>210</v>
      </c>
      <c r="GC7" s="31">
        <f>GC5/GC6</f>
        <v>0.62246721490696355</v>
      </c>
      <c r="GE7" s="63" t="s">
        <v>210</v>
      </c>
      <c r="GF7" s="31">
        <f>IF((GF5)&gt;1,1,(GF45))</f>
        <v>1</v>
      </c>
      <c r="GG7" s="64"/>
      <c r="GH7" s="63" t="s">
        <v>210</v>
      </c>
      <c r="GI7" s="31">
        <f>GI5</f>
        <v>0.11839344589869118</v>
      </c>
      <c r="GJ7" s="64"/>
      <c r="GK7" s="63" t="s">
        <v>210</v>
      </c>
      <c r="GL7" s="31">
        <f>GL5</f>
        <v>9.3864282811865096E-2</v>
      </c>
      <c r="GM7" s="64"/>
      <c r="GN7" s="63" t="s">
        <v>210</v>
      </c>
      <c r="GO7" s="31">
        <f>GO5/GO6</f>
        <v>0.31241590766939031</v>
      </c>
      <c r="GP7" s="64"/>
      <c r="GQ7" s="63" t="s">
        <v>210</v>
      </c>
      <c r="GR7" s="31">
        <f>GR5</f>
        <v>0.21651064607882975</v>
      </c>
      <c r="GS7" s="64"/>
      <c r="GT7" s="63" t="s">
        <v>210</v>
      </c>
      <c r="GU7" s="31">
        <f>GU5</f>
        <v>0.2800690776107273</v>
      </c>
      <c r="GV7" s="64"/>
      <c r="GW7" s="63" t="s">
        <v>210</v>
      </c>
      <c r="GX7" s="31">
        <f>GX5/GX6</f>
        <v>0.3066385835065441</v>
      </c>
      <c r="GZ7" s="63" t="s">
        <v>210</v>
      </c>
      <c r="HA7" s="31">
        <f>HA5</f>
        <v>0.58214044357068251</v>
      </c>
      <c r="HB7" s="64"/>
      <c r="HC7" s="63" t="s">
        <v>210</v>
      </c>
      <c r="HD7" s="31">
        <f>HD5</f>
        <v>0.62302635620814639</v>
      </c>
      <c r="HE7" s="64"/>
      <c r="HF7" s="63" t="s">
        <v>210</v>
      </c>
      <c r="HG7" s="31">
        <f>HG5/HG6</f>
        <v>0.96161354486096373</v>
      </c>
      <c r="HI7" s="63" t="s">
        <v>210</v>
      </c>
      <c r="HJ7" s="31">
        <f>HJ5/HJ6</f>
        <v>0.90601684830460605</v>
      </c>
      <c r="HL7" s="63" t="s">
        <v>210</v>
      </c>
      <c r="HM7" s="31">
        <f>HM5</f>
        <v>0.68968483135712988</v>
      </c>
      <c r="HN7" s="64"/>
      <c r="HO7" s="63" t="s">
        <v>210</v>
      </c>
      <c r="HP7" s="31">
        <f>HP5/HP6</f>
        <v>7.09799395927731E-2</v>
      </c>
      <c r="HQ7" s="64"/>
      <c r="HR7" s="63" t="s">
        <v>210</v>
      </c>
      <c r="HS7" s="31">
        <f>HS5</f>
        <v>0.46433617988572828</v>
      </c>
      <c r="HT7" s="64"/>
      <c r="HU7" s="63" t="s">
        <v>210</v>
      </c>
      <c r="HV7" s="31">
        <f>HV5</f>
        <v>0.30085396571849854</v>
      </c>
      <c r="HW7" s="64"/>
      <c r="HX7" s="63" t="s">
        <v>210</v>
      </c>
      <c r="HY7" s="31">
        <f>HY5/HY6</f>
        <v>0.44319410493026273</v>
      </c>
      <c r="HZ7" s="64"/>
      <c r="IA7" s="63" t="s">
        <v>210</v>
      </c>
      <c r="IB7" s="31">
        <f>IB5/IB6</f>
        <v>0.19173337754329625</v>
      </c>
      <c r="IC7" s="64"/>
      <c r="ID7" s="63" t="s">
        <v>210</v>
      </c>
      <c r="IE7" s="31">
        <f>IE5</f>
        <v>0.38231860908029747</v>
      </c>
      <c r="IF7" s="64"/>
      <c r="IG7" s="63" t="s">
        <v>210</v>
      </c>
      <c r="IH7" s="31">
        <f>IH5</f>
        <v>0.93794925354795089</v>
      </c>
      <c r="IJ7" s="63" t="s">
        <v>210</v>
      </c>
      <c r="IK7" s="31">
        <f>IK5/IK6</f>
        <v>0.61133355489632468</v>
      </c>
      <c r="IL7" s="64"/>
      <c r="IM7" s="63" t="s">
        <v>210</v>
      </c>
      <c r="IN7" s="31">
        <v>1</v>
      </c>
      <c r="IO7" s="64"/>
      <c r="IP7" s="63" t="s">
        <v>210</v>
      </c>
      <c r="IQ7" s="31">
        <f>IQ5/IQ6</f>
        <v>0.51851035595154193</v>
      </c>
      <c r="IR7" s="64"/>
      <c r="IS7" s="63" t="s">
        <v>210</v>
      </c>
      <c r="IT7" s="31">
        <f>IT5/IT6</f>
        <v>0.85960266575227895</v>
      </c>
      <c r="IU7" s="64"/>
    </row>
    <row r="8" spans="1:255" s="20" customFormat="1">
      <c r="A8" s="63" t="s">
        <v>212</v>
      </c>
      <c r="B8" s="43" t="s">
        <v>214</v>
      </c>
      <c r="C8" s="64"/>
      <c r="D8" s="63" t="s">
        <v>212</v>
      </c>
      <c r="E8" s="43" t="s">
        <v>214</v>
      </c>
      <c r="F8" s="64"/>
      <c r="G8" s="63" t="s">
        <v>212</v>
      </c>
      <c r="H8" s="43" t="s">
        <v>214</v>
      </c>
      <c r="I8" s="64"/>
      <c r="J8" s="63" t="s">
        <v>212</v>
      </c>
      <c r="K8" s="43" t="s">
        <v>233</v>
      </c>
      <c r="M8" s="63" t="s">
        <v>212</v>
      </c>
      <c r="N8" s="43" t="s">
        <v>213</v>
      </c>
      <c r="O8" s="64"/>
      <c r="P8" s="28" t="s">
        <v>212</v>
      </c>
      <c r="Q8" s="43" t="s">
        <v>233</v>
      </c>
      <c r="R8" s="64"/>
      <c r="S8" s="63" t="s">
        <v>212</v>
      </c>
      <c r="T8" s="43" t="s">
        <v>214</v>
      </c>
      <c r="U8" s="64"/>
      <c r="V8" s="28" t="s">
        <v>212</v>
      </c>
      <c r="W8" s="43" t="s">
        <v>234</v>
      </c>
      <c r="X8" s="64"/>
      <c r="Y8" s="63" t="s">
        <v>212</v>
      </c>
      <c r="Z8" s="43" t="s">
        <v>233</v>
      </c>
      <c r="AB8" s="63" t="s">
        <v>212</v>
      </c>
      <c r="AC8" s="43" t="s">
        <v>234</v>
      </c>
      <c r="AE8" s="123" t="s">
        <v>212</v>
      </c>
      <c r="AF8" s="43" t="s">
        <v>215</v>
      </c>
      <c r="AG8" s="125"/>
      <c r="AH8" s="28" t="s">
        <v>212</v>
      </c>
      <c r="AI8" s="43" t="s">
        <v>299</v>
      </c>
      <c r="AK8" s="63" t="s">
        <v>212</v>
      </c>
      <c r="AL8" s="43" t="s">
        <v>233</v>
      </c>
      <c r="AN8" s="63" t="s">
        <v>212</v>
      </c>
      <c r="AO8" s="43" t="s">
        <v>214</v>
      </c>
      <c r="AP8" s="64"/>
      <c r="AQ8" s="63" t="s">
        <v>212</v>
      </c>
      <c r="AR8" s="43" t="s">
        <v>234</v>
      </c>
      <c r="AS8" s="64"/>
      <c r="AT8" s="63" t="s">
        <v>212</v>
      </c>
      <c r="AU8" s="43" t="s">
        <v>300</v>
      </c>
      <c r="AV8" s="64"/>
      <c r="AW8" s="63" t="s">
        <v>212</v>
      </c>
      <c r="AX8" s="43" t="s">
        <v>300</v>
      </c>
      <c r="AZ8" s="63" t="s">
        <v>212</v>
      </c>
      <c r="BA8" s="43" t="s">
        <v>214</v>
      </c>
      <c r="BC8" s="63" t="s">
        <v>212</v>
      </c>
      <c r="BD8" s="43" t="s">
        <v>214</v>
      </c>
      <c r="BE8" s="64"/>
      <c r="BF8" s="28" t="s">
        <v>212</v>
      </c>
      <c r="BG8" s="43" t="s">
        <v>215</v>
      </c>
      <c r="BH8" s="64"/>
      <c r="BI8" s="63" t="s">
        <v>212</v>
      </c>
      <c r="BJ8" s="43" t="s">
        <v>214</v>
      </c>
      <c r="BK8" s="64"/>
      <c r="BL8" s="63" t="s">
        <v>212</v>
      </c>
      <c r="BM8" s="43" t="s">
        <v>214</v>
      </c>
      <c r="BN8" s="64"/>
      <c r="BO8" s="63" t="s">
        <v>212</v>
      </c>
      <c r="BP8" s="43" t="s">
        <v>214</v>
      </c>
      <c r="BR8" s="63" t="s">
        <v>212</v>
      </c>
      <c r="BS8" s="43" t="s">
        <v>213</v>
      </c>
      <c r="BT8" s="64"/>
      <c r="BU8" s="63" t="s">
        <v>212</v>
      </c>
      <c r="BV8" s="43" t="s">
        <v>299</v>
      </c>
      <c r="BX8" s="63" t="s">
        <v>212</v>
      </c>
      <c r="BY8" s="43" t="s">
        <v>214</v>
      </c>
      <c r="CA8" s="63" t="s">
        <v>212</v>
      </c>
      <c r="CB8" s="43" t="s">
        <v>234</v>
      </c>
      <c r="CC8" s="64"/>
      <c r="CD8" s="63" t="s">
        <v>212</v>
      </c>
      <c r="CE8" s="43" t="s">
        <v>214</v>
      </c>
      <c r="CF8" s="64"/>
      <c r="CG8" s="63" t="s">
        <v>212</v>
      </c>
      <c r="CH8" s="43" t="s">
        <v>233</v>
      </c>
      <c r="CJ8" s="63" t="s">
        <v>212</v>
      </c>
      <c r="CK8" s="43" t="s">
        <v>213</v>
      </c>
      <c r="CL8" s="64"/>
      <c r="CM8" s="63" t="s">
        <v>212</v>
      </c>
      <c r="CN8" s="43" t="s">
        <v>233</v>
      </c>
      <c r="CP8" s="63" t="s">
        <v>212</v>
      </c>
      <c r="CQ8" s="43" t="s">
        <v>214</v>
      </c>
      <c r="CR8" s="64"/>
      <c r="CS8" s="63" t="s">
        <v>212</v>
      </c>
      <c r="CT8" s="43" t="s">
        <v>214</v>
      </c>
      <c r="CV8" s="63" t="s">
        <v>212</v>
      </c>
      <c r="CW8" s="43" t="s">
        <v>214</v>
      </c>
      <c r="CX8" s="64"/>
      <c r="CY8" s="28" t="s">
        <v>212</v>
      </c>
      <c r="CZ8" s="43" t="s">
        <v>234</v>
      </c>
      <c r="DA8" s="64"/>
      <c r="DB8" s="63" t="s">
        <v>212</v>
      </c>
      <c r="DC8" s="43" t="s">
        <v>234</v>
      </c>
      <c r="DD8" s="64"/>
      <c r="DE8" s="63" t="s">
        <v>212</v>
      </c>
      <c r="DF8" s="43" t="s">
        <v>215</v>
      </c>
      <c r="DH8" s="63" t="s">
        <v>212</v>
      </c>
      <c r="DI8" s="43" t="s">
        <v>214</v>
      </c>
      <c r="DJ8" s="64"/>
      <c r="DK8" s="63" t="s">
        <v>212</v>
      </c>
      <c r="DL8" s="43" t="s">
        <v>233</v>
      </c>
      <c r="DM8" s="64"/>
      <c r="DN8" s="63" t="s">
        <v>212</v>
      </c>
      <c r="DO8" s="43" t="s">
        <v>233</v>
      </c>
      <c r="DQ8" s="63" t="s">
        <v>212</v>
      </c>
      <c r="DR8" s="43" t="s">
        <v>233</v>
      </c>
      <c r="DS8" s="64"/>
      <c r="DT8" s="63" t="s">
        <v>212</v>
      </c>
      <c r="DU8" s="43" t="s">
        <v>234</v>
      </c>
      <c r="DW8" s="123" t="s">
        <v>212</v>
      </c>
      <c r="DX8" s="43" t="s">
        <v>215</v>
      </c>
      <c r="DY8" s="125"/>
      <c r="DZ8" s="63" t="s">
        <v>212</v>
      </c>
      <c r="EA8" s="43" t="s">
        <v>233</v>
      </c>
      <c r="EB8" s="64"/>
      <c r="EC8" s="63" t="s">
        <v>212</v>
      </c>
      <c r="ED8" s="43" t="s">
        <v>233</v>
      </c>
      <c r="EE8" s="64"/>
      <c r="EF8" s="63" t="s">
        <v>212</v>
      </c>
      <c r="EG8" s="43" t="s">
        <v>215</v>
      </c>
      <c r="EH8" s="64"/>
      <c r="EI8" s="63" t="s">
        <v>212</v>
      </c>
      <c r="EJ8" s="43" t="s">
        <v>234</v>
      </c>
      <c r="EK8" s="64"/>
      <c r="EL8" s="63" t="s">
        <v>212</v>
      </c>
      <c r="EM8" s="43" t="s">
        <v>233</v>
      </c>
      <c r="EO8" s="63" t="s">
        <v>212</v>
      </c>
      <c r="EP8" s="43" t="s">
        <v>215</v>
      </c>
      <c r="ER8" s="63" t="s">
        <v>212</v>
      </c>
      <c r="ES8" s="43" t="s">
        <v>300</v>
      </c>
      <c r="ET8" s="64"/>
      <c r="EU8" s="63" t="s">
        <v>212</v>
      </c>
      <c r="EV8" s="43" t="s">
        <v>300</v>
      </c>
      <c r="EX8" s="63" t="s">
        <v>212</v>
      </c>
      <c r="EY8" s="43" t="str">
        <f>szabalyok!A7</f>
        <v>svájci, 4+1 kör</v>
      </c>
      <c r="EZ8" s="64"/>
      <c r="FA8" s="63" t="s">
        <v>212</v>
      </c>
      <c r="FB8" s="43" t="str">
        <f>szabalyok!A7</f>
        <v>svájci, 4+1 kör</v>
      </c>
      <c r="FC8" s="64"/>
      <c r="FD8" s="63" t="s">
        <v>212</v>
      </c>
      <c r="FE8" s="43" t="str">
        <f>szabalyok!A7</f>
        <v>svájci, 4+1 kör</v>
      </c>
      <c r="FF8" s="64"/>
      <c r="FG8" s="63" t="s">
        <v>212</v>
      </c>
      <c r="FH8" s="43" t="str">
        <f>szabalyok!$A7</f>
        <v>svájci, 4+1 kör</v>
      </c>
      <c r="FI8" s="231"/>
      <c r="FJ8" s="63" t="s">
        <v>212</v>
      </c>
      <c r="FK8" s="43" t="str">
        <f>szabalyok!$A7</f>
        <v>svájci, 4+1 kör</v>
      </c>
      <c r="FL8" s="64"/>
      <c r="FM8" s="63" t="s">
        <v>212</v>
      </c>
      <c r="FN8" s="43" t="s">
        <v>234</v>
      </c>
      <c r="FO8" s="64"/>
      <c r="FP8" s="63" t="s">
        <v>212</v>
      </c>
      <c r="FQ8" s="43" t="s">
        <v>233</v>
      </c>
      <c r="FR8" s="64"/>
      <c r="FS8" s="63" t="s">
        <v>212</v>
      </c>
      <c r="FT8" s="43" t="s">
        <v>214</v>
      </c>
      <c r="FU8" s="64"/>
      <c r="FV8" s="63" t="s">
        <v>212</v>
      </c>
      <c r="FW8" s="43" t="s">
        <v>234</v>
      </c>
      <c r="FX8" s="64"/>
      <c r="FY8" s="63" t="s">
        <v>212</v>
      </c>
      <c r="FZ8" s="43" t="s">
        <v>214</v>
      </c>
      <c r="GA8" s="64"/>
      <c r="GB8" s="63" t="s">
        <v>212</v>
      </c>
      <c r="GC8" s="43" t="s">
        <v>213</v>
      </c>
      <c r="GE8" s="63" t="s">
        <v>212</v>
      </c>
      <c r="GF8" s="43" t="s">
        <v>234</v>
      </c>
      <c r="GG8" s="64"/>
      <c r="GH8" s="63" t="s">
        <v>212</v>
      </c>
      <c r="GI8" s="43" t="s">
        <v>234</v>
      </c>
      <c r="GJ8" s="64"/>
      <c r="GK8" s="63" t="s">
        <v>212</v>
      </c>
      <c r="GL8" s="43" t="s">
        <v>234</v>
      </c>
      <c r="GM8" s="64"/>
      <c r="GN8" s="63" t="s">
        <v>212</v>
      </c>
      <c r="GO8" s="43" t="s">
        <v>214</v>
      </c>
      <c r="GP8" s="64"/>
      <c r="GQ8" s="63" t="s">
        <v>212</v>
      </c>
      <c r="GR8" s="43" t="s">
        <v>233</v>
      </c>
      <c r="GS8" s="64"/>
      <c r="GT8" s="63" t="s">
        <v>212</v>
      </c>
      <c r="GU8" s="43" t="s">
        <v>233</v>
      </c>
      <c r="GV8" s="64"/>
      <c r="GW8" s="63" t="s">
        <v>212</v>
      </c>
      <c r="GX8" s="43" t="s">
        <v>214</v>
      </c>
      <c r="GZ8" s="63" t="s">
        <v>212</v>
      </c>
      <c r="HA8" s="43" t="s">
        <v>214</v>
      </c>
      <c r="HB8" s="64"/>
      <c r="HC8" s="63" t="s">
        <v>212</v>
      </c>
      <c r="HD8" s="43" t="s">
        <v>215</v>
      </c>
      <c r="HE8" s="64"/>
      <c r="HF8" s="63" t="s">
        <v>212</v>
      </c>
      <c r="HG8" s="43" t="s">
        <v>233</v>
      </c>
      <c r="HI8" s="63" t="s">
        <v>212</v>
      </c>
      <c r="HJ8" s="43" t="s">
        <v>234</v>
      </c>
      <c r="HL8" s="63" t="s">
        <v>212</v>
      </c>
      <c r="HM8" s="43" t="s">
        <v>215</v>
      </c>
      <c r="HN8" s="64"/>
      <c r="HO8" s="63" t="s">
        <v>212</v>
      </c>
      <c r="HP8" s="43" t="s">
        <v>234</v>
      </c>
      <c r="HQ8" s="64"/>
      <c r="HR8" s="63" t="s">
        <v>212</v>
      </c>
      <c r="HS8" s="43" t="s">
        <v>234</v>
      </c>
      <c r="HT8" s="64"/>
      <c r="HU8" s="63" t="s">
        <v>212</v>
      </c>
      <c r="HV8" s="43" t="s">
        <v>234</v>
      </c>
      <c r="HW8" s="64"/>
      <c r="HX8" s="63" t="s">
        <v>212</v>
      </c>
      <c r="HY8" s="43" t="s">
        <v>233</v>
      </c>
      <c r="HZ8" s="64"/>
      <c r="IA8" s="63" t="s">
        <v>212</v>
      </c>
      <c r="IB8" s="43" t="s">
        <v>233</v>
      </c>
      <c r="IC8" s="64"/>
      <c r="ID8" s="63" t="s">
        <v>212</v>
      </c>
      <c r="IE8" s="43" t="s">
        <v>215</v>
      </c>
      <c r="IF8" s="64"/>
      <c r="IG8" s="63" t="s">
        <v>212</v>
      </c>
      <c r="IH8" s="43" t="s">
        <v>234</v>
      </c>
      <c r="IJ8" s="63" t="s">
        <v>212</v>
      </c>
      <c r="IK8" s="43" t="s">
        <v>233</v>
      </c>
      <c r="IL8" s="64"/>
      <c r="IM8" s="63" t="s">
        <v>212</v>
      </c>
      <c r="IN8" s="43" t="s">
        <v>215</v>
      </c>
      <c r="IO8" s="64"/>
      <c r="IP8" s="63" t="s">
        <v>212</v>
      </c>
      <c r="IQ8" s="43" t="s">
        <v>300</v>
      </c>
      <c r="IR8" s="64"/>
      <c r="IS8" s="63" t="s">
        <v>212</v>
      </c>
      <c r="IT8" s="43" t="s">
        <v>300</v>
      </c>
      <c r="IU8" s="64"/>
    </row>
    <row r="9" spans="1:255" s="20" customFormat="1">
      <c r="A9" s="63" t="s">
        <v>219</v>
      </c>
      <c r="B9" s="22">
        <v>0.4</v>
      </c>
      <c r="C9" s="64"/>
      <c r="D9" s="63" t="s">
        <v>219</v>
      </c>
      <c r="E9" s="22">
        <v>0.4</v>
      </c>
      <c r="F9" s="64"/>
      <c r="G9" s="63" t="s">
        <v>219</v>
      </c>
      <c r="H9" s="22">
        <v>0.4</v>
      </c>
      <c r="I9" s="64"/>
      <c r="J9" s="63" t="s">
        <v>219</v>
      </c>
      <c r="K9" s="22">
        <v>0.7</v>
      </c>
      <c r="M9" s="63" t="s">
        <v>219</v>
      </c>
      <c r="N9" s="22">
        <v>0.5</v>
      </c>
      <c r="O9" s="64"/>
      <c r="P9" s="28" t="s">
        <v>219</v>
      </c>
      <c r="Q9" s="22">
        <v>0.7</v>
      </c>
      <c r="R9" s="64"/>
      <c r="S9" s="63" t="s">
        <v>219</v>
      </c>
      <c r="T9" s="22">
        <v>0.4</v>
      </c>
      <c r="U9" s="64"/>
      <c r="V9" s="28" t="s">
        <v>219</v>
      </c>
      <c r="W9" s="22">
        <v>1</v>
      </c>
      <c r="X9" s="64"/>
      <c r="Y9" s="63" t="s">
        <v>219</v>
      </c>
      <c r="Z9" s="22">
        <v>0.7</v>
      </c>
      <c r="AB9" s="63" t="s">
        <v>219</v>
      </c>
      <c r="AC9" s="22">
        <v>1</v>
      </c>
      <c r="AE9" s="123" t="s">
        <v>219</v>
      </c>
      <c r="AF9" s="127">
        <v>0.5</v>
      </c>
      <c r="AG9" s="125"/>
      <c r="AH9" s="28" t="s">
        <v>219</v>
      </c>
      <c r="AI9" s="22">
        <v>0.3</v>
      </c>
      <c r="AK9" s="63" t="s">
        <v>219</v>
      </c>
      <c r="AL9" s="22">
        <v>0.7</v>
      </c>
      <c r="AN9" s="63" t="s">
        <v>219</v>
      </c>
      <c r="AO9" s="22">
        <v>0.4</v>
      </c>
      <c r="AP9" s="64"/>
      <c r="AQ9" s="63" t="s">
        <v>219</v>
      </c>
      <c r="AR9" s="22">
        <v>1</v>
      </c>
      <c r="AS9" s="64"/>
      <c r="AT9" s="63" t="s">
        <v>219</v>
      </c>
      <c r="AU9" s="22">
        <v>0.2</v>
      </c>
      <c r="AV9" s="64"/>
      <c r="AW9" s="63" t="s">
        <v>219</v>
      </c>
      <c r="AX9" s="22">
        <v>0.2</v>
      </c>
      <c r="AZ9" s="63" t="s">
        <v>219</v>
      </c>
      <c r="BA9" s="22">
        <v>0.4</v>
      </c>
      <c r="BC9" s="63" t="s">
        <v>219</v>
      </c>
      <c r="BD9" s="22">
        <f>VLOOKUP(BD8,szabalyok!$A$3:$B$11,2,FALSE)</f>
        <v>0.4</v>
      </c>
      <c r="BE9" s="64"/>
      <c r="BF9" s="28" t="s">
        <v>219</v>
      </c>
      <c r="BG9" s="22">
        <f>VLOOKUP(BG8,szabalyok!$A$3:$B$11,2,FALSE)</f>
        <v>0.5</v>
      </c>
      <c r="BH9" s="64"/>
      <c r="BI9" s="63" t="s">
        <v>219</v>
      </c>
      <c r="BJ9" s="22">
        <f>VLOOKUP(BJ8,szabalyok!$A$3:$B$11,2,FALSE)</f>
        <v>0.4</v>
      </c>
      <c r="BK9" s="64"/>
      <c r="BL9" s="63" t="s">
        <v>219</v>
      </c>
      <c r="BM9" s="22">
        <f>VLOOKUP(BM8,szabalyok!$A$3:$B$11,2,FALSE)</f>
        <v>0.4</v>
      </c>
      <c r="BN9" s="64"/>
      <c r="BO9" s="63" t="s">
        <v>219</v>
      </c>
      <c r="BP9" s="22">
        <f>VLOOKUP(BP8,szabalyok!$A$3:$B$11,2,FALSE)</f>
        <v>0.4</v>
      </c>
      <c r="BR9" s="63" t="s">
        <v>219</v>
      </c>
      <c r="BS9" s="22">
        <f>VLOOKUP(BS8,szabalyok!$A$3:$B$11,2,FALSE)</f>
        <v>0.5</v>
      </c>
      <c r="BT9" s="64"/>
      <c r="BU9" s="63" t="s">
        <v>219</v>
      </c>
      <c r="BV9" s="22">
        <f>VLOOKUP(BV8,szabalyok!$A$3:$B$11,2,FALSE)</f>
        <v>0.3</v>
      </c>
      <c r="BX9" s="63" t="s">
        <v>219</v>
      </c>
      <c r="BY9" s="22">
        <f>VLOOKUP(BY8,szabalyok!$A$3:$B$11,2,FALSE)</f>
        <v>0.4</v>
      </c>
      <c r="CA9" s="63" t="s">
        <v>219</v>
      </c>
      <c r="CB9" s="22">
        <f>VLOOKUP(CB8,szabalyok!$A$3:$B$11,2,FALSE)</f>
        <v>1</v>
      </c>
      <c r="CC9" s="64"/>
      <c r="CD9" s="63" t="s">
        <v>219</v>
      </c>
      <c r="CE9" s="22">
        <f>VLOOKUP(CE8,szabalyok!$A$3:$B$11,2,FALSE)</f>
        <v>0.4</v>
      </c>
      <c r="CF9" s="64"/>
      <c r="CG9" s="63" t="s">
        <v>219</v>
      </c>
      <c r="CH9" s="22">
        <f>VLOOKUP(CH8,szabalyok!$A$3:$B$11,2,FALSE)</f>
        <v>0.7</v>
      </c>
      <c r="CJ9" s="63" t="s">
        <v>219</v>
      </c>
      <c r="CK9" s="22">
        <f>VLOOKUP(CK8,szabalyok!$A$3:$B$11,2,FALSE)</f>
        <v>0.5</v>
      </c>
      <c r="CL9" s="64"/>
      <c r="CM9" s="63" t="s">
        <v>219</v>
      </c>
      <c r="CN9" s="22">
        <f>VLOOKUP(CN8,szabalyok!$A$3:$B$11,2,FALSE)</f>
        <v>0.7</v>
      </c>
      <c r="CP9" s="63" t="s">
        <v>219</v>
      </c>
      <c r="CQ9" s="22">
        <f>VLOOKUP(CQ8,szabalyok!$A$3:$B$11,2,FALSE)</f>
        <v>0.4</v>
      </c>
      <c r="CR9" s="64"/>
      <c r="CS9" s="63" t="s">
        <v>219</v>
      </c>
      <c r="CT9" s="22">
        <f>VLOOKUP(CT8,szabalyok!$A$3:$B$11,2,FALSE)</f>
        <v>0.4</v>
      </c>
      <c r="CV9" s="63" t="s">
        <v>219</v>
      </c>
      <c r="CW9" s="22">
        <f>VLOOKUP(CW8,szabalyok!$A$3:$B$11,2,FALSE)</f>
        <v>0.4</v>
      </c>
      <c r="CX9" s="64"/>
      <c r="CY9" s="28" t="s">
        <v>219</v>
      </c>
      <c r="CZ9" s="22">
        <f>VLOOKUP(CZ8,szabalyok!$A$3:$B$11,2,FALSE)</f>
        <v>1</v>
      </c>
      <c r="DA9" s="64"/>
      <c r="DB9" s="63" t="s">
        <v>219</v>
      </c>
      <c r="DC9" s="22">
        <f>VLOOKUP(DC8,szabalyok!$A$3:$B$11,2,FALSE)</f>
        <v>1</v>
      </c>
      <c r="DD9" s="64"/>
      <c r="DE9" s="63" t="s">
        <v>219</v>
      </c>
      <c r="DF9" s="22">
        <f>VLOOKUP(DF8,szabalyok!$A$3:$B$11,2,FALSE)</f>
        <v>0.5</v>
      </c>
      <c r="DH9" s="63" t="s">
        <v>219</v>
      </c>
      <c r="DI9" s="22">
        <f>VLOOKUP(DI8,szabalyok!$A$3:$B$11,2,FALSE)</f>
        <v>0.4</v>
      </c>
      <c r="DJ9" s="64"/>
      <c r="DK9" s="63" t="s">
        <v>219</v>
      </c>
      <c r="DL9" s="22">
        <f>VLOOKUP(DL8,szabalyok!$A$3:$B$11,2,FALSE)</f>
        <v>0.7</v>
      </c>
      <c r="DM9" s="64"/>
      <c r="DN9" s="63" t="s">
        <v>219</v>
      </c>
      <c r="DO9" s="22">
        <f>VLOOKUP(DO8,szabalyok!$A$3:$B$11,2,FALSE)</f>
        <v>0.7</v>
      </c>
      <c r="DQ9" s="63" t="s">
        <v>219</v>
      </c>
      <c r="DR9" s="22">
        <f>VLOOKUP(DR8,szabalyok!$A$3:$B$11,2,FALSE)</f>
        <v>0.7</v>
      </c>
      <c r="DS9" s="64"/>
      <c r="DT9" s="63" t="s">
        <v>219</v>
      </c>
      <c r="DU9" s="22">
        <f>VLOOKUP(DU8,szabalyok!$A$3:$B$11,2,FALSE)</f>
        <v>1</v>
      </c>
      <c r="DW9" s="123" t="s">
        <v>219</v>
      </c>
      <c r="DX9" s="22">
        <f>VLOOKUP(DX8,szabalyok!$A$3:$B$11,2,FALSE)</f>
        <v>0.5</v>
      </c>
      <c r="DY9" s="125"/>
      <c r="DZ9" s="63" t="s">
        <v>219</v>
      </c>
      <c r="EA9" s="22">
        <f>VLOOKUP(EA8,szabalyok!$A$3:$B$11,2,FALSE)</f>
        <v>0.7</v>
      </c>
      <c r="EB9" s="64"/>
      <c r="EC9" s="63" t="s">
        <v>219</v>
      </c>
      <c r="ED9" s="22">
        <f>VLOOKUP(ED8,szabalyok!$A$3:$B$11,2,FALSE)</f>
        <v>0.7</v>
      </c>
      <c r="EE9" s="64"/>
      <c r="EF9" s="63" t="s">
        <v>219</v>
      </c>
      <c r="EG9" s="22">
        <f>VLOOKUP(EG8,szabalyok!$A$3:$B$11,2,FALSE)</f>
        <v>0.5</v>
      </c>
      <c r="EH9" s="64"/>
      <c r="EI9" s="63" t="s">
        <v>219</v>
      </c>
      <c r="EJ9" s="22">
        <f>VLOOKUP(EJ8,szabalyok!$A$3:$B$11,2,FALSE)</f>
        <v>1</v>
      </c>
      <c r="EK9" s="64"/>
      <c r="EL9" s="63" t="s">
        <v>219</v>
      </c>
      <c r="EM9" s="22">
        <f>VLOOKUP(EM8,szabalyok!$A$3:$B$11,2,FALSE)</f>
        <v>0.7</v>
      </c>
      <c r="EO9" s="63" t="s">
        <v>219</v>
      </c>
      <c r="EP9" s="22">
        <f>VLOOKUP(EP8,szabalyok!$A$3:$B$11,2,FALSE)</f>
        <v>0.5</v>
      </c>
      <c r="ER9" s="63" t="s">
        <v>219</v>
      </c>
      <c r="ES9" s="22">
        <f>VLOOKUP(ES8,szabalyok!$A$3:$B$11,2,FALSE)</f>
        <v>0.2</v>
      </c>
      <c r="ET9" s="64"/>
      <c r="EU9" s="63" t="s">
        <v>219</v>
      </c>
      <c r="EV9" s="22">
        <f>VLOOKUP(EV8,szabalyok!$A$3:$B$11,2,FALSE)</f>
        <v>0.2</v>
      </c>
      <c r="EX9" s="63" t="s">
        <v>219</v>
      </c>
      <c r="EY9" s="22">
        <f>VLOOKUP(EY8,szabalyok!$A$3:$B$11,2,FALSE)</f>
        <v>0.4</v>
      </c>
      <c r="EZ9" s="64"/>
      <c r="FA9" s="63" t="s">
        <v>219</v>
      </c>
      <c r="FB9" s="22">
        <f>VLOOKUP(FB8,szabalyok!$A$3:$B$11,2,FALSE)</f>
        <v>0.4</v>
      </c>
      <c r="FC9" s="64"/>
      <c r="FD9" s="63" t="s">
        <v>219</v>
      </c>
      <c r="FE9" s="22">
        <f>VLOOKUP(FE8,szabalyok!$A$3:$B$11,2,FALSE)</f>
        <v>0.4</v>
      </c>
      <c r="FF9" s="64"/>
      <c r="FG9" s="63" t="s">
        <v>219</v>
      </c>
      <c r="FH9" s="22">
        <f>VLOOKUP(FH8,szabalyok!$A$3:$B$11,2,FALSE)</f>
        <v>0.4</v>
      </c>
      <c r="FI9" s="231"/>
      <c r="FJ9" s="63" t="s">
        <v>219</v>
      </c>
      <c r="FK9" s="22">
        <f>VLOOKUP(FK8,szabalyok!$A$3:$B$11,2,FALSE)</f>
        <v>0.4</v>
      </c>
      <c r="FL9" s="64"/>
      <c r="FM9" s="63" t="s">
        <v>219</v>
      </c>
      <c r="FN9" s="22">
        <f>VLOOKUP(FN8,szabalyok!$A$3:$B$11,2,FALSE)</f>
        <v>1</v>
      </c>
      <c r="FO9" s="64"/>
      <c r="FP9" s="63" t="s">
        <v>219</v>
      </c>
      <c r="FQ9" s="22">
        <f>VLOOKUP(FQ8,szabalyok!$A$3:$B$11,2,FALSE)</f>
        <v>0.7</v>
      </c>
      <c r="FR9" s="64"/>
      <c r="FS9" s="63" t="s">
        <v>219</v>
      </c>
      <c r="FT9" s="22">
        <f>VLOOKUP(FT8,szabalyok!$A$3:$B$11,2,FALSE)</f>
        <v>0.4</v>
      </c>
      <c r="FU9" s="64"/>
      <c r="FV9" s="63" t="s">
        <v>219</v>
      </c>
      <c r="FW9" s="22">
        <f>VLOOKUP(FW8,szabalyok!$A$3:$B$11,2,FALSE)</f>
        <v>1</v>
      </c>
      <c r="FX9" s="64"/>
      <c r="FY9" s="63" t="s">
        <v>219</v>
      </c>
      <c r="FZ9" s="22">
        <f>VLOOKUP(FZ8,szabalyok!$A$3:$B$11,2,FALSE)</f>
        <v>0.4</v>
      </c>
      <c r="GA9" s="64"/>
      <c r="GB9" s="63" t="s">
        <v>219</v>
      </c>
      <c r="GC9" s="22">
        <f>VLOOKUP(GC8,szabalyok!$A$3:$B$11,2,FALSE)</f>
        <v>0.5</v>
      </c>
      <c r="GE9" s="63" t="s">
        <v>219</v>
      </c>
      <c r="GF9" s="22">
        <f>VLOOKUP(GF8,szabalyok!$A$3:$B$11,2,FALSE)</f>
        <v>1</v>
      </c>
      <c r="GG9" s="64"/>
      <c r="GH9" s="63" t="s">
        <v>219</v>
      </c>
      <c r="GI9" s="22">
        <f>VLOOKUP(GI8,szabalyok!$A$3:$B$11,2,FALSE)</f>
        <v>1</v>
      </c>
      <c r="GJ9" s="64"/>
      <c r="GK9" s="63" t="s">
        <v>219</v>
      </c>
      <c r="GL9" s="22">
        <f>VLOOKUP(GL8,szabalyok!$A$3:$B$11,2,FALSE)</f>
        <v>1</v>
      </c>
      <c r="GM9" s="64"/>
      <c r="GN9" s="63" t="s">
        <v>219</v>
      </c>
      <c r="GO9" s="22">
        <f>VLOOKUP(GO8,szabalyok!$A$3:$B$11,2,FALSE)</f>
        <v>0.4</v>
      </c>
      <c r="GP9" s="64"/>
      <c r="GQ9" s="63" t="s">
        <v>219</v>
      </c>
      <c r="GR9" s="22">
        <f>VLOOKUP(GR8,szabalyok!$A$3:$B$11,2,FALSE)</f>
        <v>0.7</v>
      </c>
      <c r="GS9" s="64"/>
      <c r="GT9" s="63" t="s">
        <v>219</v>
      </c>
      <c r="GU9" s="22">
        <f>VLOOKUP(GU8,szabalyok!$A$3:$B$11,2,FALSE)</f>
        <v>0.7</v>
      </c>
      <c r="GV9" s="64"/>
      <c r="GW9" s="63" t="s">
        <v>219</v>
      </c>
      <c r="GX9" s="22">
        <f>VLOOKUP(GX8,szabalyok!$A$3:$B$11,2,FALSE)</f>
        <v>0.4</v>
      </c>
      <c r="GZ9" s="63" t="s">
        <v>219</v>
      </c>
      <c r="HA9" s="22">
        <f>VLOOKUP(HA8,szabalyok!$A$3:$B$11,2,FALSE)</f>
        <v>0.4</v>
      </c>
      <c r="HB9" s="64"/>
      <c r="HC9" s="63" t="s">
        <v>219</v>
      </c>
      <c r="HD9" s="22">
        <f>VLOOKUP(HD8,szabalyok!$A$3:$B$11,2,FALSE)</f>
        <v>0.5</v>
      </c>
      <c r="HE9" s="64"/>
      <c r="HF9" s="63" t="s">
        <v>219</v>
      </c>
      <c r="HG9" s="22">
        <v>0.7</v>
      </c>
      <c r="HI9" s="63" t="s">
        <v>219</v>
      </c>
      <c r="HJ9" s="22">
        <v>1</v>
      </c>
      <c r="HL9" s="63" t="s">
        <v>219</v>
      </c>
      <c r="HM9" s="22">
        <f>VLOOKUP(HM8,szabalyok!$A$3:$B$11,2,FALSE)</f>
        <v>0.5</v>
      </c>
      <c r="HN9" s="64"/>
      <c r="HO9" s="63" t="s">
        <v>219</v>
      </c>
      <c r="HP9" s="22">
        <f>VLOOKUP(HP8,szabalyok!$A$3:$B$11,2,FALSE)</f>
        <v>1</v>
      </c>
      <c r="HQ9" s="64"/>
      <c r="HR9" s="63" t="s">
        <v>219</v>
      </c>
      <c r="HS9" s="22">
        <f>VLOOKUP(HS8,szabalyok!$A$3:$B$11,2,FALSE)</f>
        <v>1</v>
      </c>
      <c r="HT9" s="64"/>
      <c r="HU9" s="63" t="s">
        <v>219</v>
      </c>
      <c r="HV9" s="22">
        <f>VLOOKUP(HV8,szabalyok!$A$3:$B$11,2,FALSE)</f>
        <v>1</v>
      </c>
      <c r="HW9" s="64"/>
      <c r="HX9" s="63" t="s">
        <v>219</v>
      </c>
      <c r="HY9" s="22">
        <f>VLOOKUP(HY8,szabalyok!$A$3:$B$11,2,FALSE)</f>
        <v>0.7</v>
      </c>
      <c r="HZ9" s="64"/>
      <c r="IA9" s="63" t="s">
        <v>219</v>
      </c>
      <c r="IB9" s="22">
        <f>VLOOKUP(IB8,szabalyok!$A$3:$B$11,2,FALSE)</f>
        <v>0.7</v>
      </c>
      <c r="IC9" s="64"/>
      <c r="ID9" s="63" t="s">
        <v>219</v>
      </c>
      <c r="IE9" s="22">
        <f>VLOOKUP(IE8,szabalyok!$A$3:$B$11,2,FALSE)</f>
        <v>0.5</v>
      </c>
      <c r="IF9" s="64"/>
      <c r="IG9" s="63" t="s">
        <v>219</v>
      </c>
      <c r="IH9" s="22">
        <f>VLOOKUP(IH8,szabalyok!$A$3:$B$11,2,FALSE)</f>
        <v>1</v>
      </c>
      <c r="IJ9" s="63" t="s">
        <v>219</v>
      </c>
      <c r="IK9" s="22">
        <f>VLOOKUP(IK8,szabalyok!$A$3:$B$11,2,FALSE)</f>
        <v>0.7</v>
      </c>
      <c r="IL9" s="64"/>
      <c r="IM9" s="63" t="s">
        <v>219</v>
      </c>
      <c r="IN9" s="22">
        <f>VLOOKUP(IN8,szabalyok!$A$3:$B$11,2,FALSE)</f>
        <v>0.5</v>
      </c>
      <c r="IO9" s="64"/>
      <c r="IP9" s="63" t="s">
        <v>219</v>
      </c>
      <c r="IQ9" s="22">
        <f>VLOOKUP(IQ8,szabalyok!$A$3:$B$11,2,FALSE)</f>
        <v>0.2</v>
      </c>
      <c r="IR9" s="64"/>
      <c r="IS9" s="63" t="s">
        <v>219</v>
      </c>
      <c r="IT9" s="22">
        <f>VLOOKUP(IT8,szabalyok!$A$3:$B$11,2,FALSE)</f>
        <v>0.2</v>
      </c>
      <c r="IU9" s="64"/>
    </row>
    <row r="10" spans="1:255" s="20" customFormat="1">
      <c r="A10" s="63" t="s">
        <v>490</v>
      </c>
      <c r="B10" s="50">
        <v>1000</v>
      </c>
      <c r="C10" s="64"/>
      <c r="D10" s="63" t="s">
        <v>490</v>
      </c>
      <c r="E10" s="50">
        <v>1000</v>
      </c>
      <c r="F10" s="64"/>
      <c r="G10" s="63" t="s">
        <v>490</v>
      </c>
      <c r="H10" s="50">
        <v>1000</v>
      </c>
      <c r="I10" s="64"/>
      <c r="J10" s="63" t="s">
        <v>490</v>
      </c>
      <c r="K10" s="50">
        <v>1000</v>
      </c>
      <c r="M10" s="63" t="s">
        <v>490</v>
      </c>
      <c r="N10" s="50">
        <v>1000</v>
      </c>
      <c r="O10" s="64"/>
      <c r="P10" s="63" t="s">
        <v>490</v>
      </c>
      <c r="Q10" s="50">
        <v>1000</v>
      </c>
      <c r="R10" s="64"/>
      <c r="S10" s="63" t="s">
        <v>490</v>
      </c>
      <c r="T10" s="50">
        <v>1000</v>
      </c>
      <c r="U10" s="64"/>
      <c r="V10" s="63" t="s">
        <v>490</v>
      </c>
      <c r="W10" s="50">
        <v>1000</v>
      </c>
      <c r="X10" s="64"/>
      <c r="Y10" s="63" t="s">
        <v>490</v>
      </c>
      <c r="Z10" s="50">
        <v>1000</v>
      </c>
      <c r="AB10" s="63" t="s">
        <v>490</v>
      </c>
      <c r="AC10" s="50">
        <v>1000</v>
      </c>
      <c r="AE10" s="63" t="s">
        <v>490</v>
      </c>
      <c r="AF10" s="50">
        <v>1000</v>
      </c>
      <c r="AG10" s="125"/>
      <c r="AH10" s="63" t="s">
        <v>490</v>
      </c>
      <c r="AI10" s="50">
        <v>1000</v>
      </c>
      <c r="AK10" s="63" t="s">
        <v>490</v>
      </c>
      <c r="AL10" s="50">
        <v>1000</v>
      </c>
      <c r="AN10" s="63" t="s">
        <v>490</v>
      </c>
      <c r="AO10" s="50">
        <v>1000</v>
      </c>
      <c r="AP10" s="64"/>
      <c r="AQ10" s="63" t="s">
        <v>490</v>
      </c>
      <c r="AR10" s="50">
        <v>1000</v>
      </c>
      <c r="AS10" s="64"/>
      <c r="AT10" s="63" t="s">
        <v>490</v>
      </c>
      <c r="AU10" s="50">
        <v>1000</v>
      </c>
      <c r="AV10" s="64"/>
      <c r="AW10" s="63" t="s">
        <v>490</v>
      </c>
      <c r="AX10" s="50">
        <v>1000</v>
      </c>
      <c r="AZ10" s="63" t="s">
        <v>490</v>
      </c>
      <c r="BA10" s="50">
        <v>1000</v>
      </c>
      <c r="BC10" s="63" t="s">
        <v>490</v>
      </c>
      <c r="BD10" s="50">
        <v>1000</v>
      </c>
      <c r="BE10" s="64"/>
      <c r="BF10" s="28" t="s">
        <v>490</v>
      </c>
      <c r="BG10" s="50">
        <v>1000</v>
      </c>
      <c r="BH10" s="64"/>
      <c r="BI10" s="63" t="s">
        <v>490</v>
      </c>
      <c r="BJ10" s="50">
        <v>1000</v>
      </c>
      <c r="BK10" s="64"/>
      <c r="BL10" s="63" t="s">
        <v>490</v>
      </c>
      <c r="BM10" s="50">
        <v>1000</v>
      </c>
      <c r="BN10" s="64"/>
      <c r="BO10" s="63" t="s">
        <v>490</v>
      </c>
      <c r="BP10" s="50">
        <v>1000</v>
      </c>
      <c r="BR10" s="63" t="s">
        <v>490</v>
      </c>
      <c r="BS10" s="50">
        <v>1000</v>
      </c>
      <c r="BT10" s="64"/>
      <c r="BU10" s="63" t="s">
        <v>490</v>
      </c>
      <c r="BV10" s="50">
        <v>1000</v>
      </c>
      <c r="BX10" s="63" t="s">
        <v>490</v>
      </c>
      <c r="BY10" s="50">
        <v>1000</v>
      </c>
      <c r="CA10" s="63" t="s">
        <v>490</v>
      </c>
      <c r="CB10" s="50">
        <v>2500</v>
      </c>
      <c r="CC10" s="64"/>
      <c r="CD10" s="63" t="s">
        <v>490</v>
      </c>
      <c r="CE10" s="50">
        <v>1000</v>
      </c>
      <c r="CF10" s="64"/>
      <c r="CG10" s="63" t="s">
        <v>490</v>
      </c>
      <c r="CH10" s="50">
        <v>1000</v>
      </c>
      <c r="CJ10" s="63" t="s">
        <v>490</v>
      </c>
      <c r="CK10" s="50">
        <v>1000</v>
      </c>
      <c r="CL10" s="64"/>
      <c r="CM10" s="63" t="s">
        <v>490</v>
      </c>
      <c r="CN10" s="50">
        <v>1000</v>
      </c>
      <c r="CP10" s="63" t="s">
        <v>490</v>
      </c>
      <c r="CQ10" s="50">
        <v>1000</v>
      </c>
      <c r="CR10" s="64"/>
      <c r="CS10" s="63" t="s">
        <v>490</v>
      </c>
      <c r="CT10" s="50">
        <v>1000</v>
      </c>
      <c r="CV10" s="63" t="s">
        <v>490</v>
      </c>
      <c r="CW10" s="50">
        <v>1000</v>
      </c>
      <c r="CX10" s="64"/>
      <c r="CY10" s="28" t="s">
        <v>490</v>
      </c>
      <c r="CZ10" s="50">
        <v>10000</v>
      </c>
      <c r="DA10" s="64"/>
      <c r="DB10" s="63" t="s">
        <v>490</v>
      </c>
      <c r="DC10" s="50">
        <v>10000</v>
      </c>
      <c r="DD10" s="64"/>
      <c r="DE10" s="63" t="s">
        <v>490</v>
      </c>
      <c r="DF10" s="50">
        <v>1000</v>
      </c>
      <c r="DH10" s="63" t="s">
        <v>490</v>
      </c>
      <c r="DI10" s="50">
        <v>1000</v>
      </c>
      <c r="DJ10" s="64"/>
      <c r="DK10" s="63" t="s">
        <v>490</v>
      </c>
      <c r="DL10" s="50">
        <v>10000</v>
      </c>
      <c r="DM10" s="64"/>
      <c r="DN10" s="63" t="s">
        <v>490</v>
      </c>
      <c r="DO10" s="50">
        <v>1000</v>
      </c>
      <c r="DQ10" s="63" t="s">
        <v>490</v>
      </c>
      <c r="DR10" s="50">
        <v>1000</v>
      </c>
      <c r="DS10" s="64"/>
      <c r="DT10" s="63" t="s">
        <v>490</v>
      </c>
      <c r="DU10" s="50">
        <v>1000</v>
      </c>
      <c r="DW10" s="63" t="s">
        <v>490</v>
      </c>
      <c r="DX10" s="50">
        <v>1000</v>
      </c>
      <c r="DY10" s="125"/>
      <c r="DZ10" s="63" t="s">
        <v>490</v>
      </c>
      <c r="EA10" s="50">
        <v>1000</v>
      </c>
      <c r="EB10" s="64"/>
      <c r="EC10" s="63" t="s">
        <v>490</v>
      </c>
      <c r="ED10" s="50">
        <v>1000</v>
      </c>
      <c r="EE10" s="64"/>
      <c r="EF10" s="63" t="s">
        <v>490</v>
      </c>
      <c r="EG10" s="50">
        <v>1000</v>
      </c>
      <c r="EH10" s="64"/>
      <c r="EI10" s="63" t="s">
        <v>490</v>
      </c>
      <c r="EJ10" s="50">
        <v>5000</v>
      </c>
      <c r="EK10" s="64"/>
      <c r="EL10" s="63" t="s">
        <v>490</v>
      </c>
      <c r="EM10" s="50">
        <v>1000</v>
      </c>
      <c r="EO10" s="63" t="s">
        <v>490</v>
      </c>
      <c r="EP10" s="50">
        <v>1000</v>
      </c>
      <c r="ER10" s="63" t="s">
        <v>490</v>
      </c>
      <c r="ES10" s="50">
        <v>1000</v>
      </c>
      <c r="ET10" s="64"/>
      <c r="EU10" s="63" t="s">
        <v>490</v>
      </c>
      <c r="EV10" s="50">
        <v>1000</v>
      </c>
      <c r="EX10" s="63" t="s">
        <v>490</v>
      </c>
      <c r="EY10" s="50">
        <v>1000</v>
      </c>
      <c r="EZ10" s="64"/>
      <c r="FA10" s="63" t="s">
        <v>490</v>
      </c>
      <c r="FB10" s="50">
        <v>1000</v>
      </c>
      <c r="FC10" s="64"/>
      <c r="FD10" s="63" t="s">
        <v>490</v>
      </c>
      <c r="FE10" s="50">
        <v>1000</v>
      </c>
      <c r="FF10" s="64"/>
      <c r="FG10" s="63" t="s">
        <v>490</v>
      </c>
      <c r="FH10" s="50">
        <v>1000</v>
      </c>
      <c r="FI10" s="231"/>
      <c r="FJ10" s="63" t="s">
        <v>490</v>
      </c>
      <c r="FK10" s="50">
        <v>1000</v>
      </c>
      <c r="FL10" s="64"/>
      <c r="FM10" s="63" t="s">
        <v>490</v>
      </c>
      <c r="FN10" s="50">
        <v>3000</v>
      </c>
      <c r="FO10" s="64"/>
      <c r="FP10" s="63" t="s">
        <v>490</v>
      </c>
      <c r="FQ10" s="50">
        <v>1000</v>
      </c>
      <c r="FR10" s="64"/>
      <c r="FS10" s="63" t="s">
        <v>490</v>
      </c>
      <c r="FT10" s="50">
        <v>1000</v>
      </c>
      <c r="FU10" s="64"/>
      <c r="FV10" s="63" t="s">
        <v>490</v>
      </c>
      <c r="FW10" s="50">
        <v>1000</v>
      </c>
      <c r="FX10" s="64"/>
      <c r="FY10" s="63" t="s">
        <v>490</v>
      </c>
      <c r="FZ10" s="50">
        <v>1000</v>
      </c>
      <c r="GA10" s="64"/>
      <c r="GB10" s="63" t="s">
        <v>490</v>
      </c>
      <c r="GC10" s="50">
        <v>1000</v>
      </c>
      <c r="GE10" s="63" t="s">
        <v>490</v>
      </c>
      <c r="GF10" s="50">
        <v>1000</v>
      </c>
      <c r="GG10" s="64"/>
      <c r="GH10" s="63" t="s">
        <v>490</v>
      </c>
      <c r="GI10" s="50">
        <v>10000</v>
      </c>
      <c r="GJ10" s="64"/>
      <c r="GK10" s="63" t="s">
        <v>490</v>
      </c>
      <c r="GL10" s="50">
        <v>10000</v>
      </c>
      <c r="GM10" s="64"/>
      <c r="GN10" s="63" t="s">
        <v>490</v>
      </c>
      <c r="GO10" s="50">
        <v>1000</v>
      </c>
      <c r="GP10" s="64"/>
      <c r="GQ10" s="63" t="s">
        <v>490</v>
      </c>
      <c r="GR10" s="50">
        <v>10000</v>
      </c>
      <c r="GS10" s="64"/>
      <c r="GT10" s="63" t="s">
        <v>490</v>
      </c>
      <c r="GU10" s="50">
        <v>10000</v>
      </c>
      <c r="GV10" s="64"/>
      <c r="GW10" s="63" t="s">
        <v>490</v>
      </c>
      <c r="GX10" s="50">
        <v>1000</v>
      </c>
      <c r="GZ10" s="63" t="s">
        <v>490</v>
      </c>
      <c r="HA10" s="50">
        <v>1000</v>
      </c>
      <c r="HB10" s="64"/>
      <c r="HC10" s="63" t="s">
        <v>490</v>
      </c>
      <c r="HD10" s="50">
        <v>1000</v>
      </c>
      <c r="HE10" s="64"/>
      <c r="HF10" s="63" t="s">
        <v>490</v>
      </c>
      <c r="HG10" s="50">
        <v>1000</v>
      </c>
      <c r="HI10" s="63" t="s">
        <v>490</v>
      </c>
      <c r="HJ10" s="50">
        <v>1000</v>
      </c>
      <c r="HL10" s="63" t="s">
        <v>490</v>
      </c>
      <c r="HM10" s="50">
        <v>1000</v>
      </c>
      <c r="HN10" s="64"/>
      <c r="HO10" s="63" t="s">
        <v>490</v>
      </c>
      <c r="HP10" s="50">
        <v>1000</v>
      </c>
      <c r="HQ10" s="64"/>
      <c r="HR10" s="63" t="s">
        <v>490</v>
      </c>
      <c r="HS10" s="50">
        <v>1000</v>
      </c>
      <c r="HT10" s="64"/>
      <c r="HU10" s="63" t="s">
        <v>490</v>
      </c>
      <c r="HV10" s="50">
        <v>1000</v>
      </c>
      <c r="HW10" s="64"/>
      <c r="HX10" s="63" t="s">
        <v>490</v>
      </c>
      <c r="HY10" s="50">
        <v>1000</v>
      </c>
      <c r="HZ10" s="64"/>
      <c r="IA10" s="63" t="s">
        <v>490</v>
      </c>
      <c r="IB10" s="50">
        <v>1000</v>
      </c>
      <c r="IC10" s="64"/>
      <c r="ID10" s="63" t="s">
        <v>490</v>
      </c>
      <c r="IE10" s="50">
        <v>1000</v>
      </c>
      <c r="IF10" s="64"/>
      <c r="IG10" s="63" t="s">
        <v>490</v>
      </c>
      <c r="IH10" s="50">
        <v>5000</v>
      </c>
      <c r="IJ10" s="63" t="s">
        <v>490</v>
      </c>
      <c r="IK10" s="50">
        <v>1000</v>
      </c>
      <c r="IL10" s="64"/>
      <c r="IM10" s="63" t="s">
        <v>490</v>
      </c>
      <c r="IN10" s="50">
        <v>1000</v>
      </c>
      <c r="IO10" s="64"/>
      <c r="IP10" s="63" t="s">
        <v>490</v>
      </c>
      <c r="IQ10" s="50">
        <v>1000</v>
      </c>
      <c r="IR10" s="64"/>
      <c r="IS10" s="63" t="s">
        <v>490</v>
      </c>
      <c r="IT10" s="50">
        <v>1000</v>
      </c>
      <c r="IU10" s="64"/>
    </row>
    <row r="11" spans="1:255" s="20" customFormat="1">
      <c r="A11" s="63" t="s">
        <v>220</v>
      </c>
      <c r="B11" s="29">
        <v>172.95456963506757</v>
      </c>
      <c r="C11" s="64"/>
      <c r="D11" s="63" t="s">
        <v>220</v>
      </c>
      <c r="E11" s="29">
        <v>179.06154177236172</v>
      </c>
      <c r="F11" s="64"/>
      <c r="G11" s="63" t="s">
        <v>220</v>
      </c>
      <c r="H11" s="29">
        <v>253.5711490421601</v>
      </c>
      <c r="I11" s="64"/>
      <c r="J11" s="63" t="s">
        <v>220</v>
      </c>
      <c r="K11" s="29">
        <v>271.87151836216765</v>
      </c>
      <c r="M11" s="63" t="s">
        <v>220</v>
      </c>
      <c r="N11" s="29">
        <v>299.03415966900644</v>
      </c>
      <c r="O11" s="64"/>
      <c r="P11" s="63" t="s">
        <v>220</v>
      </c>
      <c r="Q11" s="29">
        <v>37.549528821442301</v>
      </c>
      <c r="R11" s="64"/>
      <c r="S11" s="63" t="s">
        <v>220</v>
      </c>
      <c r="T11" s="29">
        <v>95.981954213325423</v>
      </c>
      <c r="U11" s="64"/>
      <c r="V11" s="63" t="s">
        <v>220</v>
      </c>
      <c r="W11" s="29">
        <v>163.66774665634915</v>
      </c>
      <c r="X11" s="64"/>
      <c r="Y11" s="63" t="s">
        <v>220</v>
      </c>
      <c r="Z11" s="29">
        <v>344.57082519376513</v>
      </c>
      <c r="AB11" s="63" t="s">
        <v>220</v>
      </c>
      <c r="AC11" s="29">
        <v>677.4010355173931</v>
      </c>
      <c r="AE11" s="63" t="s">
        <v>220</v>
      </c>
      <c r="AF11" s="29">
        <v>172.72478837871719</v>
      </c>
      <c r="AG11" s="125"/>
      <c r="AH11" s="63" t="s">
        <v>220</v>
      </c>
      <c r="AI11" s="29">
        <v>38.505519336592222</v>
      </c>
      <c r="AK11" s="63" t="s">
        <v>220</v>
      </c>
      <c r="AL11" s="29">
        <v>46.847194029468739</v>
      </c>
      <c r="AN11" s="63" t="s">
        <v>220</v>
      </c>
      <c r="AO11" s="29">
        <v>138.81839258698668</v>
      </c>
      <c r="AP11" s="64"/>
      <c r="AQ11" s="63" t="s">
        <v>220</v>
      </c>
      <c r="AR11" s="29">
        <v>496.70713253708163</v>
      </c>
      <c r="AS11" s="64"/>
      <c r="AT11" s="63" t="s">
        <v>220</v>
      </c>
      <c r="AU11" s="29">
        <v>32.864851658511974</v>
      </c>
      <c r="AV11" s="64"/>
      <c r="AW11" s="63" t="s">
        <v>220</v>
      </c>
      <c r="AX11" s="29">
        <v>23.496292207215269</v>
      </c>
      <c r="AZ11" s="63" t="s">
        <v>220</v>
      </c>
      <c r="BA11" s="29">
        <v>149.10109435000706</v>
      </c>
      <c r="BC11" s="63" t="s">
        <v>220</v>
      </c>
      <c r="BD11" s="29">
        <f>BD4*BD7*BD9*BD10</f>
        <v>400</v>
      </c>
      <c r="BE11" s="64"/>
      <c r="BF11" s="28" t="s">
        <v>220</v>
      </c>
      <c r="BG11" s="29">
        <f>BG4*BG7*BG9*BG10</f>
        <v>500</v>
      </c>
      <c r="BH11" s="64"/>
      <c r="BI11" s="63" t="s">
        <v>220</v>
      </c>
      <c r="BJ11" s="29">
        <f>BJ4*BJ7*BJ9*BJ10</f>
        <v>257.04552075536418</v>
      </c>
      <c r="BK11" s="64"/>
      <c r="BL11" s="63" t="s">
        <v>220</v>
      </c>
      <c r="BM11" s="29">
        <f>BM4*BM7*BM9*BM10</f>
        <v>119.77130700704696</v>
      </c>
      <c r="BN11" s="64"/>
      <c r="BO11" s="63" t="s">
        <v>220</v>
      </c>
      <c r="BP11" s="29">
        <f>BP4*BP7*BP9*BP10</f>
        <v>193.79404517472534</v>
      </c>
      <c r="BR11" s="63" t="s">
        <v>220</v>
      </c>
      <c r="BS11" s="29">
        <f>BS4*BS7*BS9*BS10</f>
        <v>109.32721712538225</v>
      </c>
      <c r="BT11" s="64"/>
      <c r="BU11" s="63" t="s">
        <v>220</v>
      </c>
      <c r="BV11" s="29">
        <f>BV4*BV7*BV9*BV10</f>
        <v>35.932890737697548</v>
      </c>
      <c r="BX11" s="63" t="s">
        <v>220</v>
      </c>
      <c r="BY11" s="29">
        <f>BY4*BY7*BY9*BY10</f>
        <v>88.977529583831952</v>
      </c>
      <c r="CA11" s="63" t="s">
        <v>220</v>
      </c>
      <c r="CB11" s="29">
        <f>CB4*CB7*CB9*CB10</f>
        <v>1291.2179231485175</v>
      </c>
      <c r="CC11" s="64"/>
      <c r="CD11" s="63" t="s">
        <v>220</v>
      </c>
      <c r="CE11" s="29">
        <f>CE4*CE7*CE9*CE10</f>
        <v>243.41341456147094</v>
      </c>
      <c r="CF11" s="64"/>
      <c r="CG11" s="63" t="s">
        <v>220</v>
      </c>
      <c r="CH11" s="29">
        <f>CH4*CH7*CH9*CH10</f>
        <v>186.05238665071136</v>
      </c>
      <c r="CJ11" s="63" t="s">
        <v>220</v>
      </c>
      <c r="CK11" s="29">
        <f>CK4*CK7*CK9*CK10</f>
        <v>370.76867416444441</v>
      </c>
      <c r="CL11" s="64"/>
      <c r="CM11" s="63" t="s">
        <v>220</v>
      </c>
      <c r="CN11" s="29">
        <f>CN4*CN7*CN9*CN10</f>
        <v>204.23303456839267</v>
      </c>
      <c r="CP11" s="63" t="s">
        <v>220</v>
      </c>
      <c r="CQ11" s="29">
        <f>CQ4*CQ7*CQ9*CQ10</f>
        <v>368.86052386650715</v>
      </c>
      <c r="CR11" s="64"/>
      <c r="CS11" s="63" t="s">
        <v>220</v>
      </c>
      <c r="CT11" s="29">
        <f>CT4*CT7*CT9*CT10</f>
        <v>217.06808189381502</v>
      </c>
      <c r="CV11" s="63" t="s">
        <v>220</v>
      </c>
      <c r="CW11" s="29">
        <f>CW4*CW7*CW9*CW10</f>
        <v>174.73740194123118</v>
      </c>
      <c r="CX11" s="64"/>
      <c r="CY11" s="28" t="s">
        <v>220</v>
      </c>
      <c r="CZ11" s="29">
        <f>CZ4*CZ7*CZ9*CZ10</f>
        <v>1670.6161137440758</v>
      </c>
      <c r="DA11" s="64"/>
      <c r="DB11" s="63" t="s">
        <v>220</v>
      </c>
      <c r="DC11" s="29">
        <f>DC4*DC7*DC9*DC10</f>
        <v>992.62769878883614</v>
      </c>
      <c r="DD11" s="64"/>
      <c r="DE11" s="63" t="s">
        <v>220</v>
      </c>
      <c r="DF11" s="29">
        <f>DF4*DF7*DF9*DF10</f>
        <v>140.24527350595332</v>
      </c>
      <c r="DH11" s="63" t="s">
        <v>220</v>
      </c>
      <c r="DI11" s="29">
        <f>DI4*DI7*DI9*DI10</f>
        <v>164.89335781645673</v>
      </c>
      <c r="DJ11" s="64"/>
      <c r="DK11" s="63" t="s">
        <v>220</v>
      </c>
      <c r="DL11" s="29">
        <f>DL4*DL7*DL9*DL10</f>
        <v>1135.3343865192203</v>
      </c>
      <c r="DM11" s="64"/>
      <c r="DN11" s="63" t="s">
        <v>220</v>
      </c>
      <c r="DO11" s="29">
        <f>DO4*DO7*DO9*DO10</f>
        <v>19.990817661824131</v>
      </c>
      <c r="DQ11" s="63" t="s">
        <v>220</v>
      </c>
      <c r="DR11" s="29">
        <f>DR4*DR7*DR9*DR10</f>
        <v>272.11375333122533</v>
      </c>
      <c r="DS11" s="64"/>
      <c r="DT11" s="63" t="s">
        <v>220</v>
      </c>
      <c r="DU11" s="29">
        <f>DU4*DU7*DU9*DU10</f>
        <v>569.82704676450476</v>
      </c>
      <c r="DW11" s="63" t="s">
        <v>220</v>
      </c>
      <c r="DX11" s="29">
        <f>DX4*DX7*DX9*DX10</f>
        <v>267.58189748547409</v>
      </c>
      <c r="DY11" s="125"/>
      <c r="DZ11" s="63" t="s">
        <v>220</v>
      </c>
      <c r="EA11" s="29">
        <f>EA4*EA7*EA9*EA10</f>
        <v>115.29098435321482</v>
      </c>
      <c r="EB11" s="64"/>
      <c r="EC11" s="63" t="s">
        <v>220</v>
      </c>
      <c r="ED11" s="29">
        <f>ED4*ED7*ED9*ED10</f>
        <v>59.589324260913152</v>
      </c>
      <c r="EE11" s="64"/>
      <c r="EF11" s="63" t="s">
        <v>220</v>
      </c>
      <c r="EG11" s="29">
        <f>EG4*EG7*EG9*EG10</f>
        <v>331.70456056375502</v>
      </c>
      <c r="EH11" s="64"/>
      <c r="EI11" s="63" t="s">
        <v>220</v>
      </c>
      <c r="EJ11" s="29">
        <f>EJ4*EJ7*EJ9*EJ10</f>
        <v>4867.0389575854288</v>
      </c>
      <c r="EK11" s="64"/>
      <c r="EL11" s="63" t="s">
        <v>220</v>
      </c>
      <c r="EM11" s="29">
        <f>EM4*EM7*EM9*EM10</f>
        <v>329.30983349815955</v>
      </c>
      <c r="EO11" s="63" t="s">
        <v>220</v>
      </c>
      <c r="EP11" s="29">
        <f>EP4*EP7*EP9*EP10</f>
        <v>500</v>
      </c>
      <c r="ER11" s="63" t="s">
        <v>220</v>
      </c>
      <c r="ES11" s="29">
        <f>ES4*ES7*ES9*ES10</f>
        <v>60.561638072008606</v>
      </c>
      <c r="ET11" s="64"/>
      <c r="EU11" s="63" t="s">
        <v>220</v>
      </c>
      <c r="EV11" s="29">
        <f>EV4*EV7*EV9*EV10</f>
        <v>69.23075530495629</v>
      </c>
      <c r="EX11" s="63" t="s">
        <v>220</v>
      </c>
      <c r="EY11" s="29">
        <f>EY4*EY7*EY9*EY10</f>
        <v>309.86743316548115</v>
      </c>
      <c r="EZ11" s="64"/>
      <c r="FA11" s="63" t="s">
        <v>220</v>
      </c>
      <c r="FB11" s="29">
        <f>FB4*FB7*FB9*FB10</f>
        <v>47.126378884803302</v>
      </c>
      <c r="FC11" s="64"/>
      <c r="FD11" s="63" t="s">
        <v>220</v>
      </c>
      <c r="FE11" s="29">
        <f>FE4*FE7*FE9*FE10</f>
        <v>93.184909081750874</v>
      </c>
      <c r="FF11" s="64"/>
      <c r="FG11" s="63" t="s">
        <v>220</v>
      </c>
      <c r="FH11" s="29">
        <f>FH4*FH7*FH9*FH10</f>
        <v>166.02190013987044</v>
      </c>
      <c r="FI11" s="231"/>
      <c r="FJ11" s="63" t="s">
        <v>220</v>
      </c>
      <c r="FK11" s="29">
        <f>FK4*FK7*FK9*FK10</f>
        <v>91.57306200574223</v>
      </c>
      <c r="FL11" s="64"/>
      <c r="FM11" s="63" t="s">
        <v>220</v>
      </c>
      <c r="FN11" s="29">
        <f>FN4*FN7*FN9*FN10</f>
        <v>1949.7808895381052</v>
      </c>
      <c r="FO11" s="64"/>
      <c r="FP11" s="63" t="s">
        <v>220</v>
      </c>
      <c r="FQ11" s="29">
        <f>FQ4*FQ7*FQ9*FQ10</f>
        <v>147.06593461945297</v>
      </c>
      <c r="FR11" s="64"/>
      <c r="FS11" s="63" t="s">
        <v>220</v>
      </c>
      <c r="FT11" s="29">
        <f>FT4*FT7*FT9*FT10</f>
        <v>302.70168432700825</v>
      </c>
      <c r="FU11" s="64"/>
      <c r="FV11" s="63" t="s">
        <v>220</v>
      </c>
      <c r="FW11" s="29">
        <f>FW4*FW7*FW9*FW10</f>
        <v>525.13363886883531</v>
      </c>
      <c r="FX11" s="64"/>
      <c r="FY11" s="63" t="s">
        <v>220</v>
      </c>
      <c r="FZ11" s="29">
        <f>FZ4*FZ7*FZ9*FZ10</f>
        <v>400</v>
      </c>
      <c r="GA11" s="64"/>
      <c r="GB11" s="63" t="s">
        <v>220</v>
      </c>
      <c r="GC11" s="29">
        <f>GC4*GC7*GC9*GC10</f>
        <v>311.2336074534818</v>
      </c>
      <c r="GE11" s="63" t="s">
        <v>220</v>
      </c>
      <c r="GF11" s="29">
        <f>GF4*GF7*GF9*GF10</f>
        <v>983.51484000000005</v>
      </c>
      <c r="GG11" s="64"/>
      <c r="GH11" s="63" t="s">
        <v>220</v>
      </c>
      <c r="GI11" s="29">
        <f>GI4*GI7*GI9*GI10</f>
        <v>1183.9344589869117</v>
      </c>
      <c r="GJ11" s="64"/>
      <c r="GK11" s="63" t="s">
        <v>220</v>
      </c>
      <c r="GL11" s="29">
        <f>GL4*GL7*GL9*GL10</f>
        <v>923.16915091426256</v>
      </c>
      <c r="GM11" s="64"/>
      <c r="GN11" s="63" t="s">
        <v>220</v>
      </c>
      <c r="GO11" s="29">
        <f>GO4*GO7*GO9*GO10</f>
        <v>124.96636306775613</v>
      </c>
      <c r="GP11" s="64"/>
      <c r="GQ11" s="63" t="s">
        <v>220</v>
      </c>
      <c r="GR11" s="29">
        <f>GR4*GR7*GR9*GR10</f>
        <v>1192.4720272444945</v>
      </c>
      <c r="GS11" s="64"/>
      <c r="GT11" s="63" t="s">
        <v>220</v>
      </c>
      <c r="GU11" s="29">
        <f>GU4*GU7*GU9*GU10</f>
        <v>1568.3868346200727</v>
      </c>
      <c r="GV11" s="64"/>
      <c r="GW11" s="63" t="s">
        <v>220</v>
      </c>
      <c r="GX11" s="29">
        <f>GX4*GX7*GX9*GX10</f>
        <v>122.65543340261765</v>
      </c>
      <c r="GZ11" s="63" t="s">
        <v>220</v>
      </c>
      <c r="HA11" s="29">
        <f>HA4*HA7*HA9*HA10</f>
        <v>232.85617742827301</v>
      </c>
      <c r="HB11" s="64"/>
      <c r="HC11" s="63" t="s">
        <v>220</v>
      </c>
      <c r="HD11" s="29">
        <f>HD4*HD7*HD9*HD10</f>
        <v>311.51317810407318</v>
      </c>
      <c r="HE11" s="64"/>
      <c r="HF11" s="63" t="s">
        <v>220</v>
      </c>
      <c r="HG11" s="29">
        <f>HG10*HG9*HG7*HG4</f>
        <v>635.84939521907677</v>
      </c>
      <c r="HI11" s="63" t="s">
        <v>220</v>
      </c>
      <c r="HJ11" s="29">
        <f>HJ10*HJ9*HJ7*HJ4</f>
        <v>906.01684830460601</v>
      </c>
      <c r="HL11" s="63" t="s">
        <v>220</v>
      </c>
      <c r="HM11" s="29">
        <f>HM4*HM7*HM9*HM10</f>
        <v>344.84241567856492</v>
      </c>
      <c r="HN11" s="64"/>
      <c r="HO11" s="63" t="s">
        <v>220</v>
      </c>
      <c r="HP11" s="29">
        <f>HP4*HP7*HP9*HP10</f>
        <v>70.979939592773107</v>
      </c>
      <c r="HQ11" s="64"/>
      <c r="HR11" s="63" t="s">
        <v>220</v>
      </c>
      <c r="HS11" s="29">
        <f>HS4*HS7*HS9*HS10</f>
        <v>464.33617988572826</v>
      </c>
      <c r="HT11" s="64"/>
      <c r="HU11" s="63" t="s">
        <v>220</v>
      </c>
      <c r="HV11" s="29">
        <f>HV4*HV7*HV9*HV10</f>
        <v>295.8943399569946</v>
      </c>
      <c r="HW11" s="64"/>
      <c r="HX11" s="63" t="s">
        <v>220</v>
      </c>
      <c r="HY11" s="29">
        <f>HY4*HY7*HY9*HY10</f>
        <v>138.78715661052229</v>
      </c>
      <c r="HZ11" s="64"/>
      <c r="IA11" s="63" t="s">
        <v>220</v>
      </c>
      <c r="IB11" s="29">
        <f>IB4*IB7*IB9*IB10</f>
        <v>8.1369545203902138</v>
      </c>
      <c r="IC11" s="64"/>
      <c r="ID11" s="63" t="s">
        <v>220</v>
      </c>
      <c r="IE11" s="29">
        <f>IE4*IE7*IE9*IE10</f>
        <v>191.15930454014872</v>
      </c>
      <c r="IF11" s="64"/>
      <c r="IG11" s="63" t="s">
        <v>220</v>
      </c>
      <c r="IH11" s="29">
        <f>IH4*IH7*IH9*IH10</f>
        <v>4689.7462677397543</v>
      </c>
      <c r="IJ11" s="63" t="s">
        <v>220</v>
      </c>
      <c r="IK11" s="29">
        <f>IK4*IK7*IK9*IK10</f>
        <v>427.93348842742722</v>
      </c>
      <c r="IL11" s="64"/>
      <c r="IM11" s="63" t="s">
        <v>220</v>
      </c>
      <c r="IN11" s="29">
        <f>IN4*IN7*IN9*IN10</f>
        <v>500</v>
      </c>
      <c r="IO11" s="64"/>
      <c r="IP11" s="63" t="s">
        <v>220</v>
      </c>
      <c r="IQ11" s="29">
        <f>IQ4*IQ7*IQ9*IQ10</f>
        <v>103.70207119030839</v>
      </c>
      <c r="IR11" s="64"/>
      <c r="IS11" s="63" t="s">
        <v>220</v>
      </c>
      <c r="IT11" s="29">
        <f>IT4*IT7*IT9*IT10</f>
        <v>155.53699510706522</v>
      </c>
      <c r="IU11" s="64"/>
    </row>
    <row r="12" spans="1:255">
      <c r="A12" s="65"/>
      <c r="C12" s="66"/>
      <c r="D12" s="65"/>
      <c r="F12" s="66"/>
      <c r="G12" s="65"/>
      <c r="I12" s="66"/>
      <c r="J12" s="65"/>
      <c r="M12" s="65"/>
      <c r="O12" s="66"/>
      <c r="R12" s="66"/>
      <c r="S12" s="65"/>
      <c r="U12" s="66"/>
      <c r="X12" s="66"/>
      <c r="Y12" s="65"/>
      <c r="AB12" s="65"/>
      <c r="AE12" s="108"/>
      <c r="AF12" s="9"/>
      <c r="AG12" s="69"/>
      <c r="AK12" s="65"/>
      <c r="AN12" s="65"/>
      <c r="AP12" s="66"/>
      <c r="AQ12" s="65"/>
      <c r="AS12" s="66"/>
      <c r="AT12" s="65"/>
      <c r="AV12" s="66"/>
      <c r="AW12" s="65"/>
      <c r="AZ12" s="65"/>
      <c r="BC12" s="177"/>
      <c r="BD12" s="178"/>
      <c r="BE12" s="66"/>
      <c r="BF12" s="178"/>
      <c r="BG12" s="178"/>
      <c r="BH12" s="66"/>
      <c r="BI12" s="65"/>
      <c r="BK12" s="66"/>
      <c r="BL12" s="65"/>
      <c r="BN12" s="66"/>
      <c r="BO12" s="65"/>
      <c r="BR12" s="65"/>
      <c r="BT12" s="66"/>
      <c r="BU12" s="65"/>
      <c r="BX12" s="65"/>
      <c r="CA12" s="65"/>
      <c r="CC12" s="66"/>
      <c r="CD12" s="65"/>
      <c r="CF12" s="66"/>
      <c r="CG12" s="65"/>
      <c r="CJ12" s="65"/>
      <c r="CL12" s="66"/>
      <c r="CM12" s="65"/>
      <c r="CP12" s="65"/>
      <c r="CR12" s="66"/>
      <c r="CS12" s="65"/>
      <c r="CV12" s="65"/>
      <c r="CX12" s="66"/>
      <c r="DA12" s="66"/>
      <c r="DB12" s="65"/>
      <c r="DD12" s="66"/>
      <c r="DE12" s="65"/>
      <c r="DH12" s="65"/>
      <c r="DJ12" s="66"/>
      <c r="DK12" s="65"/>
      <c r="DM12" s="66"/>
      <c r="DN12" s="65"/>
      <c r="DQ12" s="65"/>
      <c r="DS12" s="66"/>
      <c r="DT12" s="65"/>
      <c r="DW12" s="108"/>
      <c r="DX12" s="9"/>
      <c r="DY12" s="69"/>
      <c r="DZ12" s="65"/>
      <c r="EB12" s="66"/>
      <c r="EC12" s="65"/>
      <c r="EE12" s="66"/>
      <c r="EF12" s="65"/>
      <c r="EH12" s="66"/>
      <c r="EI12" s="65"/>
      <c r="EK12" s="66"/>
      <c r="EL12" s="65"/>
      <c r="EO12" s="65"/>
      <c r="ER12" s="65"/>
      <c r="ET12" s="66"/>
      <c r="EU12" s="65"/>
      <c r="EX12" s="65"/>
      <c r="EZ12" s="66"/>
      <c r="FA12" s="65"/>
      <c r="FC12" s="66"/>
      <c r="FD12" s="65"/>
      <c r="FF12" s="66"/>
      <c r="FG12" s="65"/>
      <c r="FI12" s="219"/>
      <c r="FJ12" s="65"/>
      <c r="FL12" s="66"/>
      <c r="FM12" s="65"/>
      <c r="FO12" s="66"/>
      <c r="FP12" s="65"/>
      <c r="FR12" s="66"/>
      <c r="FS12" s="65"/>
      <c r="FU12" s="66"/>
      <c r="FV12" s="65"/>
      <c r="FX12" s="66"/>
      <c r="FY12" s="65"/>
      <c r="GA12" s="66"/>
      <c r="GB12" s="65"/>
      <c r="GE12" s="65"/>
      <c r="GG12" s="66"/>
      <c r="GH12" s="65"/>
      <c r="GJ12" s="66"/>
      <c r="GK12" s="65"/>
      <c r="GM12" s="66"/>
      <c r="GN12" s="65"/>
      <c r="GP12" s="66"/>
      <c r="GQ12" s="65"/>
      <c r="GS12" s="66"/>
      <c r="GT12" s="65"/>
      <c r="GV12" s="66"/>
      <c r="GW12" s="65"/>
      <c r="GZ12" s="65"/>
      <c r="HB12" s="66"/>
      <c r="HC12" s="65"/>
      <c r="HE12" s="66"/>
      <c r="HF12" s="65"/>
      <c r="HI12" s="65"/>
      <c r="HL12" s="65"/>
      <c r="HN12" s="66"/>
      <c r="HO12" s="65"/>
      <c r="HQ12" s="66"/>
      <c r="HR12" s="65"/>
      <c r="HT12" s="66"/>
      <c r="HU12" s="65"/>
      <c r="HW12" s="66"/>
      <c r="HX12" s="65"/>
      <c r="HZ12" s="66"/>
      <c r="IA12" s="65"/>
      <c r="IC12" s="66"/>
      <c r="ID12" s="65"/>
      <c r="IF12" s="66"/>
      <c r="IG12" s="65"/>
      <c r="IJ12" s="65"/>
      <c r="IL12" s="66"/>
      <c r="IM12" s="65"/>
      <c r="IO12" s="66"/>
      <c r="IP12" s="65"/>
      <c r="IR12" s="66"/>
      <c r="IS12" s="65"/>
      <c r="IU12" s="66"/>
    </row>
    <row r="13" spans="1:255" s="4" customFormat="1">
      <c r="A13" s="67" t="s">
        <v>199</v>
      </c>
      <c r="B13" s="4" t="s">
        <v>205</v>
      </c>
      <c r="C13" s="62" t="s">
        <v>221</v>
      </c>
      <c r="D13" s="67" t="s">
        <v>199</v>
      </c>
      <c r="E13" s="4" t="s">
        <v>205</v>
      </c>
      <c r="F13" s="62" t="s">
        <v>221</v>
      </c>
      <c r="G13" s="67" t="s">
        <v>199</v>
      </c>
      <c r="H13" s="4" t="s">
        <v>205</v>
      </c>
      <c r="I13" s="62" t="s">
        <v>221</v>
      </c>
      <c r="J13" s="67" t="s">
        <v>199</v>
      </c>
      <c r="K13" s="4" t="s">
        <v>205</v>
      </c>
      <c r="L13" s="4" t="s">
        <v>221</v>
      </c>
      <c r="M13" s="67" t="s">
        <v>199</v>
      </c>
      <c r="N13" s="4" t="s">
        <v>205</v>
      </c>
      <c r="O13" s="62" t="s">
        <v>221</v>
      </c>
      <c r="P13" s="4" t="s">
        <v>199</v>
      </c>
      <c r="Q13" s="4" t="s">
        <v>205</v>
      </c>
      <c r="R13" s="62" t="s">
        <v>221</v>
      </c>
      <c r="S13" s="67" t="s">
        <v>199</v>
      </c>
      <c r="T13" s="4" t="s">
        <v>205</v>
      </c>
      <c r="U13" s="62" t="s">
        <v>221</v>
      </c>
      <c r="V13" s="4" t="s">
        <v>199</v>
      </c>
      <c r="W13" s="4" t="s">
        <v>205</v>
      </c>
      <c r="X13" s="62" t="s">
        <v>221</v>
      </c>
      <c r="Y13" s="67" t="s">
        <v>199</v>
      </c>
      <c r="Z13" s="4" t="s">
        <v>205</v>
      </c>
      <c r="AA13" s="4" t="s">
        <v>221</v>
      </c>
      <c r="AB13" s="67" t="s">
        <v>199</v>
      </c>
      <c r="AC13" s="4" t="s">
        <v>205</v>
      </c>
      <c r="AD13" s="4" t="s">
        <v>221</v>
      </c>
      <c r="AE13" s="120" t="s">
        <v>199</v>
      </c>
      <c r="AF13" s="129" t="s">
        <v>205</v>
      </c>
      <c r="AG13" s="121" t="s">
        <v>221</v>
      </c>
      <c r="AH13" s="4" t="s">
        <v>199</v>
      </c>
      <c r="AI13" s="4" t="s">
        <v>205</v>
      </c>
      <c r="AJ13" s="4" t="s">
        <v>221</v>
      </c>
      <c r="AK13" s="67" t="s">
        <v>199</v>
      </c>
      <c r="AL13" s="4" t="s">
        <v>205</v>
      </c>
      <c r="AM13" s="4" t="s">
        <v>221</v>
      </c>
      <c r="AN13" s="67" t="s">
        <v>199</v>
      </c>
      <c r="AO13" s="4" t="s">
        <v>205</v>
      </c>
      <c r="AP13" s="62" t="s">
        <v>221</v>
      </c>
      <c r="AQ13" s="67" t="s">
        <v>199</v>
      </c>
      <c r="AR13" s="4" t="s">
        <v>205</v>
      </c>
      <c r="AS13" s="62" t="s">
        <v>221</v>
      </c>
      <c r="AT13" s="67" t="s">
        <v>199</v>
      </c>
      <c r="AU13" s="4" t="s">
        <v>205</v>
      </c>
      <c r="AV13" s="62" t="s">
        <v>221</v>
      </c>
      <c r="AW13" s="67" t="s">
        <v>199</v>
      </c>
      <c r="AX13" s="4" t="s">
        <v>205</v>
      </c>
      <c r="AY13" s="4" t="s">
        <v>221</v>
      </c>
      <c r="AZ13" s="67" t="s">
        <v>199</v>
      </c>
      <c r="BA13" s="4" t="s">
        <v>205</v>
      </c>
      <c r="BB13" s="4" t="s">
        <v>221</v>
      </c>
      <c r="BC13" s="67" t="s">
        <v>199</v>
      </c>
      <c r="BD13" s="4" t="s">
        <v>205</v>
      </c>
      <c r="BE13" s="4" t="s">
        <v>221</v>
      </c>
      <c r="BF13" s="67" t="s">
        <v>199</v>
      </c>
      <c r="BG13" s="4" t="s">
        <v>205</v>
      </c>
      <c r="BH13" s="4" t="s">
        <v>221</v>
      </c>
      <c r="BI13" s="67" t="s">
        <v>199</v>
      </c>
      <c r="BJ13" s="4" t="s">
        <v>205</v>
      </c>
      <c r="BK13" s="62" t="s">
        <v>221</v>
      </c>
      <c r="BL13" s="67" t="s">
        <v>199</v>
      </c>
      <c r="BM13" s="4" t="s">
        <v>205</v>
      </c>
      <c r="BN13" s="62" t="s">
        <v>221</v>
      </c>
      <c r="BO13" s="67" t="s">
        <v>199</v>
      </c>
      <c r="BP13" s="4" t="s">
        <v>205</v>
      </c>
      <c r="BQ13" s="4" t="s">
        <v>221</v>
      </c>
      <c r="BR13" s="67" t="s">
        <v>199</v>
      </c>
      <c r="BS13" s="4" t="s">
        <v>205</v>
      </c>
      <c r="BT13" s="62" t="s">
        <v>221</v>
      </c>
      <c r="BU13" s="67" t="s">
        <v>199</v>
      </c>
      <c r="BV13" s="4" t="s">
        <v>205</v>
      </c>
      <c r="BW13" s="4" t="s">
        <v>221</v>
      </c>
      <c r="BX13" s="67" t="s">
        <v>199</v>
      </c>
      <c r="BY13" s="4" t="s">
        <v>205</v>
      </c>
      <c r="BZ13" s="4" t="s">
        <v>221</v>
      </c>
      <c r="CA13" s="67" t="s">
        <v>199</v>
      </c>
      <c r="CB13" s="4" t="s">
        <v>205</v>
      </c>
      <c r="CC13" s="62" t="s">
        <v>221</v>
      </c>
      <c r="CD13" s="67" t="s">
        <v>199</v>
      </c>
      <c r="CE13" s="4" t="s">
        <v>205</v>
      </c>
      <c r="CF13" s="62" t="s">
        <v>221</v>
      </c>
      <c r="CG13" s="67" t="s">
        <v>199</v>
      </c>
      <c r="CH13" s="4" t="s">
        <v>205</v>
      </c>
      <c r="CI13" s="4" t="s">
        <v>221</v>
      </c>
      <c r="CJ13" s="67" t="s">
        <v>199</v>
      </c>
      <c r="CK13" s="4" t="s">
        <v>205</v>
      </c>
      <c r="CL13" s="62" t="s">
        <v>221</v>
      </c>
      <c r="CM13" s="67" t="s">
        <v>199</v>
      </c>
      <c r="CN13" s="4" t="s">
        <v>205</v>
      </c>
      <c r="CO13" s="4" t="s">
        <v>221</v>
      </c>
      <c r="CP13" s="67" t="s">
        <v>199</v>
      </c>
      <c r="CQ13" s="4" t="s">
        <v>205</v>
      </c>
      <c r="CR13" s="62" t="s">
        <v>221</v>
      </c>
      <c r="CS13" s="67" t="s">
        <v>199</v>
      </c>
      <c r="CT13" s="4" t="s">
        <v>205</v>
      </c>
      <c r="CU13" s="4" t="s">
        <v>221</v>
      </c>
      <c r="CV13" s="67" t="s">
        <v>199</v>
      </c>
      <c r="CW13" s="4" t="s">
        <v>205</v>
      </c>
      <c r="CX13" s="62" t="s">
        <v>221</v>
      </c>
      <c r="CY13" s="4" t="s">
        <v>199</v>
      </c>
      <c r="CZ13" s="4" t="s">
        <v>205</v>
      </c>
      <c r="DA13" s="62" t="s">
        <v>221</v>
      </c>
      <c r="DB13" s="67" t="s">
        <v>199</v>
      </c>
      <c r="DC13" s="4" t="s">
        <v>205</v>
      </c>
      <c r="DD13" s="62" t="s">
        <v>221</v>
      </c>
      <c r="DE13" s="67" t="s">
        <v>199</v>
      </c>
      <c r="DF13" s="4" t="s">
        <v>205</v>
      </c>
      <c r="DG13" s="4" t="s">
        <v>221</v>
      </c>
      <c r="DH13" s="67" t="s">
        <v>199</v>
      </c>
      <c r="DI13" s="4" t="s">
        <v>205</v>
      </c>
      <c r="DJ13" s="62" t="s">
        <v>221</v>
      </c>
      <c r="DK13" s="67" t="s">
        <v>199</v>
      </c>
      <c r="DL13" s="4" t="s">
        <v>205</v>
      </c>
      <c r="DM13" s="62" t="s">
        <v>221</v>
      </c>
      <c r="DN13" s="67" t="s">
        <v>199</v>
      </c>
      <c r="DO13" s="4" t="s">
        <v>205</v>
      </c>
      <c r="DP13" s="4" t="s">
        <v>221</v>
      </c>
      <c r="DQ13" s="67" t="s">
        <v>199</v>
      </c>
      <c r="DR13" s="4" t="s">
        <v>205</v>
      </c>
      <c r="DS13" s="62" t="s">
        <v>221</v>
      </c>
      <c r="DT13" s="67" t="s">
        <v>199</v>
      </c>
      <c r="DU13" s="4" t="s">
        <v>205</v>
      </c>
      <c r="DV13" s="4" t="s">
        <v>221</v>
      </c>
      <c r="DW13" s="120" t="s">
        <v>199</v>
      </c>
      <c r="DX13" s="129" t="s">
        <v>205</v>
      </c>
      <c r="DY13" s="121" t="s">
        <v>221</v>
      </c>
      <c r="DZ13" s="67" t="s">
        <v>199</v>
      </c>
      <c r="EA13" s="4" t="s">
        <v>205</v>
      </c>
      <c r="EB13" s="62" t="s">
        <v>221</v>
      </c>
      <c r="EC13" s="67" t="s">
        <v>199</v>
      </c>
      <c r="ED13" s="4" t="s">
        <v>205</v>
      </c>
      <c r="EE13" s="62" t="s">
        <v>221</v>
      </c>
      <c r="EF13" s="67" t="s">
        <v>199</v>
      </c>
      <c r="EG13" s="4" t="s">
        <v>205</v>
      </c>
      <c r="EH13" s="62" t="s">
        <v>221</v>
      </c>
      <c r="EI13" s="67" t="s">
        <v>199</v>
      </c>
      <c r="EJ13" s="4" t="s">
        <v>205</v>
      </c>
      <c r="EK13" s="62" t="s">
        <v>221</v>
      </c>
      <c r="EL13" s="67" t="s">
        <v>199</v>
      </c>
      <c r="EM13" s="4" t="s">
        <v>205</v>
      </c>
      <c r="EN13" s="4" t="s">
        <v>221</v>
      </c>
      <c r="EO13" s="67" t="s">
        <v>199</v>
      </c>
      <c r="EP13" s="4" t="s">
        <v>205</v>
      </c>
      <c r="EQ13" s="4" t="s">
        <v>221</v>
      </c>
      <c r="ER13" s="67" t="s">
        <v>199</v>
      </c>
      <c r="ES13" s="4" t="s">
        <v>205</v>
      </c>
      <c r="ET13" s="62" t="s">
        <v>221</v>
      </c>
      <c r="EU13" s="67" t="s">
        <v>199</v>
      </c>
      <c r="EV13" s="4" t="s">
        <v>205</v>
      </c>
      <c r="EW13" s="4" t="s">
        <v>221</v>
      </c>
      <c r="EX13" s="67" t="s">
        <v>199</v>
      </c>
      <c r="EY13" s="4" t="s">
        <v>205</v>
      </c>
      <c r="EZ13" s="62" t="s">
        <v>221</v>
      </c>
      <c r="FA13" s="67" t="s">
        <v>199</v>
      </c>
      <c r="FB13" s="4" t="s">
        <v>205</v>
      </c>
      <c r="FC13" s="62" t="s">
        <v>221</v>
      </c>
      <c r="FD13" s="67" t="s">
        <v>199</v>
      </c>
      <c r="FE13" s="4" t="s">
        <v>205</v>
      </c>
      <c r="FF13" s="62" t="s">
        <v>221</v>
      </c>
      <c r="FG13" s="67" t="s">
        <v>199</v>
      </c>
      <c r="FH13" s="4" t="s">
        <v>205</v>
      </c>
      <c r="FI13" s="231" t="s">
        <v>221</v>
      </c>
      <c r="FJ13" s="67" t="s">
        <v>199</v>
      </c>
      <c r="FK13" s="4" t="s">
        <v>205</v>
      </c>
      <c r="FL13" s="62" t="s">
        <v>221</v>
      </c>
      <c r="FM13" s="67" t="s">
        <v>199</v>
      </c>
      <c r="FN13" s="4" t="s">
        <v>205</v>
      </c>
      <c r="FO13" s="62" t="s">
        <v>221</v>
      </c>
      <c r="FP13" s="67" t="s">
        <v>199</v>
      </c>
      <c r="FQ13" s="4" t="s">
        <v>205</v>
      </c>
      <c r="FR13" s="62" t="s">
        <v>221</v>
      </c>
      <c r="FS13" s="67" t="s">
        <v>199</v>
      </c>
      <c r="FT13" s="4" t="s">
        <v>205</v>
      </c>
      <c r="FU13" s="62" t="s">
        <v>221</v>
      </c>
      <c r="FV13" s="67" t="s">
        <v>199</v>
      </c>
      <c r="FW13" s="4" t="s">
        <v>205</v>
      </c>
      <c r="FX13" s="62" t="s">
        <v>221</v>
      </c>
      <c r="FY13" s="67" t="s">
        <v>199</v>
      </c>
      <c r="FZ13" s="4" t="s">
        <v>205</v>
      </c>
      <c r="GA13" s="62" t="s">
        <v>221</v>
      </c>
      <c r="GB13" s="67" t="s">
        <v>199</v>
      </c>
      <c r="GC13" s="4" t="s">
        <v>205</v>
      </c>
      <c r="GD13" s="4" t="s">
        <v>221</v>
      </c>
      <c r="GE13" s="67" t="s">
        <v>199</v>
      </c>
      <c r="GF13" s="4" t="s">
        <v>205</v>
      </c>
      <c r="GG13" s="62" t="s">
        <v>221</v>
      </c>
      <c r="GH13" s="67" t="s">
        <v>199</v>
      </c>
      <c r="GI13" s="4" t="s">
        <v>205</v>
      </c>
      <c r="GJ13" s="62" t="s">
        <v>221</v>
      </c>
      <c r="GK13" s="67" t="s">
        <v>199</v>
      </c>
      <c r="GL13" s="4" t="s">
        <v>205</v>
      </c>
      <c r="GM13" s="62" t="s">
        <v>221</v>
      </c>
      <c r="GN13" s="67" t="s">
        <v>199</v>
      </c>
      <c r="GO13" s="4" t="s">
        <v>205</v>
      </c>
      <c r="GP13" s="62" t="s">
        <v>221</v>
      </c>
      <c r="GQ13" s="67" t="s">
        <v>199</v>
      </c>
      <c r="GR13" s="4" t="s">
        <v>205</v>
      </c>
      <c r="GS13" s="62" t="s">
        <v>221</v>
      </c>
      <c r="GT13" s="67" t="s">
        <v>199</v>
      </c>
      <c r="GU13" s="4" t="s">
        <v>205</v>
      </c>
      <c r="GV13" s="62" t="s">
        <v>221</v>
      </c>
      <c r="GW13" s="67" t="s">
        <v>199</v>
      </c>
      <c r="GX13" s="4" t="s">
        <v>205</v>
      </c>
      <c r="GY13" s="4" t="s">
        <v>221</v>
      </c>
      <c r="GZ13" s="67" t="s">
        <v>199</v>
      </c>
      <c r="HA13" s="4" t="s">
        <v>205</v>
      </c>
      <c r="HB13" s="62" t="s">
        <v>221</v>
      </c>
      <c r="HC13" s="67" t="s">
        <v>199</v>
      </c>
      <c r="HD13" s="4" t="s">
        <v>205</v>
      </c>
      <c r="HE13" s="62" t="s">
        <v>221</v>
      </c>
      <c r="HF13" s="67" t="s">
        <v>199</v>
      </c>
      <c r="HG13" s="4" t="s">
        <v>205</v>
      </c>
      <c r="HH13" s="4" t="s">
        <v>221</v>
      </c>
      <c r="HI13" s="67" t="s">
        <v>199</v>
      </c>
      <c r="HJ13" s="4" t="s">
        <v>205</v>
      </c>
      <c r="HK13" s="4" t="s">
        <v>221</v>
      </c>
      <c r="HL13" s="67" t="s">
        <v>199</v>
      </c>
      <c r="HM13" s="4" t="s">
        <v>205</v>
      </c>
      <c r="HN13" s="62" t="s">
        <v>221</v>
      </c>
      <c r="HO13" s="67" t="s">
        <v>199</v>
      </c>
      <c r="HP13" s="4" t="s">
        <v>205</v>
      </c>
      <c r="HQ13" s="62" t="s">
        <v>221</v>
      </c>
      <c r="HR13" s="67" t="s">
        <v>199</v>
      </c>
      <c r="HS13" s="4" t="s">
        <v>205</v>
      </c>
      <c r="HT13" s="62" t="s">
        <v>221</v>
      </c>
      <c r="HU13" s="67" t="s">
        <v>199</v>
      </c>
      <c r="HV13" s="4" t="s">
        <v>205</v>
      </c>
      <c r="HW13" s="62" t="s">
        <v>221</v>
      </c>
      <c r="HX13" s="67" t="s">
        <v>199</v>
      </c>
      <c r="HY13" s="4" t="s">
        <v>205</v>
      </c>
      <c r="HZ13" s="62" t="s">
        <v>221</v>
      </c>
      <c r="IA13" s="67" t="s">
        <v>199</v>
      </c>
      <c r="IB13" s="4" t="s">
        <v>205</v>
      </c>
      <c r="IC13" s="62" t="s">
        <v>221</v>
      </c>
      <c r="ID13" s="67" t="s">
        <v>199</v>
      </c>
      <c r="IE13" s="4" t="s">
        <v>205</v>
      </c>
      <c r="IF13" s="62" t="s">
        <v>221</v>
      </c>
      <c r="IG13" s="67" t="s">
        <v>199</v>
      </c>
      <c r="IH13" s="4" t="s">
        <v>205</v>
      </c>
      <c r="II13" s="4" t="s">
        <v>221</v>
      </c>
      <c r="IJ13" s="67" t="s">
        <v>199</v>
      </c>
      <c r="IK13" s="4" t="s">
        <v>205</v>
      </c>
      <c r="IL13" s="62" t="s">
        <v>221</v>
      </c>
      <c r="IM13" s="67" t="s">
        <v>199</v>
      </c>
      <c r="IN13" s="4" t="s">
        <v>205</v>
      </c>
      <c r="IO13" s="62" t="s">
        <v>221</v>
      </c>
      <c r="IP13" s="67" t="s">
        <v>199</v>
      </c>
      <c r="IQ13" s="4" t="s">
        <v>205</v>
      </c>
      <c r="IR13" s="62" t="s">
        <v>221</v>
      </c>
      <c r="IS13" s="67" t="s">
        <v>199</v>
      </c>
      <c r="IT13" s="4" t="s">
        <v>205</v>
      </c>
      <c r="IU13" s="62" t="s">
        <v>221</v>
      </c>
    </row>
    <row r="14" spans="1:255" ht="15">
      <c r="A14" s="68" t="s">
        <v>21</v>
      </c>
      <c r="B14" s="9">
        <v>360</v>
      </c>
      <c r="C14" s="69">
        <v>1</v>
      </c>
      <c r="D14" s="68" t="s">
        <v>21</v>
      </c>
      <c r="E14" s="48">
        <v>316.69773380146825</v>
      </c>
      <c r="F14" s="69">
        <v>1</v>
      </c>
      <c r="G14" s="71" t="s">
        <v>19</v>
      </c>
      <c r="H14" s="48">
        <v>66.534307924065317</v>
      </c>
      <c r="I14" s="69">
        <v>1</v>
      </c>
      <c r="J14" s="65" t="s">
        <v>231</v>
      </c>
      <c r="K14" s="48">
        <v>157.49795796331875</v>
      </c>
      <c r="L14" s="1">
        <v>1</v>
      </c>
      <c r="M14" s="70" t="s">
        <v>102</v>
      </c>
      <c r="N14" s="48">
        <v>225.17137878888548</v>
      </c>
      <c r="O14" s="69">
        <v>1</v>
      </c>
      <c r="P14" s="111" t="s">
        <v>195</v>
      </c>
      <c r="Q14" s="48">
        <v>66.997997719748497</v>
      </c>
      <c r="R14" s="66">
        <v>1</v>
      </c>
      <c r="S14" s="97" t="s">
        <v>236</v>
      </c>
      <c r="T14" s="48">
        <v>326.03438702375513</v>
      </c>
      <c r="U14" s="66">
        <v>1</v>
      </c>
      <c r="V14" s="53" t="s">
        <v>1229</v>
      </c>
      <c r="W14" s="48">
        <v>72.786946682826454</v>
      </c>
      <c r="X14" s="66">
        <v>1</v>
      </c>
      <c r="Y14" s="83" t="s">
        <v>201</v>
      </c>
      <c r="Z14" s="48">
        <v>367.16201425204838</v>
      </c>
      <c r="AA14" s="1">
        <v>1</v>
      </c>
      <c r="AB14" s="98" t="s">
        <v>236</v>
      </c>
      <c r="AC14" s="48">
        <v>450.13845887738887</v>
      </c>
      <c r="AD14" s="1">
        <v>1</v>
      </c>
      <c r="AE14" s="108" t="s">
        <v>231</v>
      </c>
      <c r="AF14" s="48">
        <v>294.78945577204081</v>
      </c>
      <c r="AG14" s="69">
        <v>1</v>
      </c>
      <c r="AH14" s="1" t="s">
        <v>290</v>
      </c>
      <c r="AI14" s="48">
        <v>64.998794160954901</v>
      </c>
      <c r="AJ14" s="1">
        <v>1</v>
      </c>
      <c r="AK14" s="139" t="s">
        <v>242</v>
      </c>
      <c r="AL14" s="48">
        <v>182.31190883502538</v>
      </c>
      <c r="AM14" s="1">
        <v>1</v>
      </c>
      <c r="AN14" s="78" t="s">
        <v>116</v>
      </c>
      <c r="AO14" s="48">
        <v>356.02646350677003</v>
      </c>
      <c r="AP14" s="66">
        <v>1</v>
      </c>
      <c r="AQ14" s="65" t="s">
        <v>42</v>
      </c>
      <c r="AR14" s="48">
        <v>610.52047753294323</v>
      </c>
      <c r="AS14" s="66">
        <v>1</v>
      </c>
      <c r="AT14" s="108" t="s">
        <v>107</v>
      </c>
      <c r="AU14" s="48">
        <v>223.69873910635977</v>
      </c>
      <c r="AV14" s="66">
        <v>1</v>
      </c>
      <c r="AW14" s="65" t="s">
        <v>24</v>
      </c>
      <c r="AX14" s="48">
        <v>163.7913717599084</v>
      </c>
      <c r="AY14" s="1">
        <v>1</v>
      </c>
      <c r="AZ14" s="144" t="s">
        <v>43</v>
      </c>
      <c r="BA14" s="48">
        <v>249.76812081129975</v>
      </c>
      <c r="BB14" s="1">
        <v>1</v>
      </c>
      <c r="BC14" s="123" t="s">
        <v>477</v>
      </c>
      <c r="BD14" s="190">
        <v>7.1333599255418156E-2</v>
      </c>
      <c r="BE14" s="66">
        <v>1</v>
      </c>
      <c r="BF14" s="160" t="s">
        <v>492</v>
      </c>
      <c r="BG14" s="190">
        <v>5.0392235075122992E-2</v>
      </c>
      <c r="BH14" s="66">
        <v>1</v>
      </c>
      <c r="BI14" s="108" t="s">
        <v>561</v>
      </c>
      <c r="BJ14" s="113">
        <f>'egyeni-ranglista'!$Y$256/136*4*'WCF 2012-2013'!F5/'WCF 2012-2013'!F22</f>
        <v>828.18873679500018</v>
      </c>
      <c r="BK14" s="66">
        <v>1</v>
      </c>
      <c r="BL14" s="65" t="s">
        <v>579</v>
      </c>
      <c r="BM14" s="188">
        <v>5.9034702832070206E-2</v>
      </c>
      <c r="BN14" s="66">
        <v>1</v>
      </c>
      <c r="BO14" s="1" t="s">
        <v>1292</v>
      </c>
      <c r="BP14" s="48">
        <f>SUMIFS(csapatok!AT:AT,csapatok!AU:AU,BO14)+SUMIFS(csapatok!AT:AT,csapatok!AU:AU,BO14&amp;"-Csere")</f>
        <v>406.09577782508984</v>
      </c>
      <c r="BQ14" s="1">
        <v>1</v>
      </c>
      <c r="BR14" s="196" t="s">
        <v>595</v>
      </c>
      <c r="BS14" s="188">
        <v>8.3765456721180687E-3</v>
      </c>
      <c r="BT14" s="66">
        <v>1</v>
      </c>
      <c r="BU14" s="83" t="s">
        <v>611</v>
      </c>
      <c r="BV14" s="198">
        <v>4.1505160090870657E-2</v>
      </c>
      <c r="BW14" s="1">
        <v>1</v>
      </c>
      <c r="BX14" s="187" t="s">
        <v>42</v>
      </c>
      <c r="BY14" s="188">
        <v>1.3827948411115542E-2</v>
      </c>
      <c r="BZ14" s="1">
        <v>1</v>
      </c>
      <c r="CA14" s="65" t="s">
        <v>356</v>
      </c>
      <c r="CB14" s="188">
        <v>5.0392235075122992E-2</v>
      </c>
      <c r="CC14" s="66">
        <v>1</v>
      </c>
      <c r="CD14" s="65" t="s">
        <v>1292</v>
      </c>
      <c r="CE14" s="48">
        <f>SUMIFS(csapatok!BD:BD,csapatok!BE:BE,CD14)+SUMIFS(csapatok!BD:BD,csapatok!BE:BE,CD14&amp;"-Csere")</f>
        <v>599.58211061105192</v>
      </c>
      <c r="CF14" s="66">
        <v>1</v>
      </c>
      <c r="CG14" s="65" t="s">
        <v>639</v>
      </c>
      <c r="CH14" s="188">
        <v>5.0392235075122992E-2</v>
      </c>
      <c r="CI14" s="1">
        <v>1</v>
      </c>
      <c r="CJ14" s="65" t="s">
        <v>1292</v>
      </c>
      <c r="CK14" s="48">
        <f>SUMIFS(csapatok!BH:BH,csapatok!BI:BI,CJ14)+SUMIFS(csapatok!BH:BH,csapatok!BI:BI,CJ14&amp;"-Csere")</f>
        <v>676.25733619791527</v>
      </c>
      <c r="CL14" s="66">
        <v>1</v>
      </c>
      <c r="CM14" s="65" t="s">
        <v>231</v>
      </c>
      <c r="CN14" s="48">
        <f>SUMIFS(csapatok!BJ:BJ,csapatok!BK:BK,CM14)+SUMIFS(csapatok!BJ:BJ,csapatok!BK:BK,CM14&amp;"-Csere")</f>
        <v>394.24968088597882</v>
      </c>
      <c r="CO14" s="1">
        <v>1</v>
      </c>
      <c r="CP14" s="65" t="s">
        <v>651</v>
      </c>
      <c r="CQ14" s="202">
        <v>7.1333599255418156E-2</v>
      </c>
      <c r="CR14" s="66">
        <v>1</v>
      </c>
      <c r="CS14" s="83" t="s">
        <v>201</v>
      </c>
      <c r="CT14" s="48">
        <f>SUMIFS(csapatok!BN:BN,csapatok!BO:BO,CS14)+SUMIFS(csapatok!BN:BN,csapatok!BO:BO,CS14&amp;"-Csere")</f>
        <v>528.37021879486258</v>
      </c>
      <c r="CU14" s="1">
        <v>1</v>
      </c>
      <c r="CV14" s="65" t="s">
        <v>679</v>
      </c>
      <c r="CW14" s="188">
        <v>8.1106235872889249E-3</v>
      </c>
      <c r="CX14" s="66">
        <v>1</v>
      </c>
      <c r="CY14" s="1" t="s">
        <v>356</v>
      </c>
      <c r="CZ14" s="188">
        <v>4.3575566087414426E-2</v>
      </c>
      <c r="DA14" s="66">
        <v>1</v>
      </c>
      <c r="DB14" s="65" t="s">
        <v>361</v>
      </c>
      <c r="DC14" s="188">
        <v>1.6116035455278E-2</v>
      </c>
      <c r="DD14" s="66">
        <v>1</v>
      </c>
      <c r="DE14" s="1" t="s">
        <v>324</v>
      </c>
      <c r="DF14" s="48">
        <f>SUMIFS(csapatok!BV:BV,csapatok!BW:BW,DE14)+SUMIFS(csapatok!BV:BV,csapatok!BW:BW,DE14&amp;"-Csere")</f>
        <v>417.56577399146346</v>
      </c>
      <c r="DG14" s="1">
        <v>1</v>
      </c>
      <c r="DH14" s="98" t="s">
        <v>236</v>
      </c>
      <c r="DI14" s="48">
        <f>SUMIFS(csapatok!BX:BX,csapatok!BY:BY,DH14)+SUMIFS(csapatok!BX:BX,csapatok!BY:BY,DH14&amp;"-Csere")</f>
        <v>815.6975769250738</v>
      </c>
      <c r="DJ14" s="66">
        <v>1</v>
      </c>
      <c r="DK14" s="65" t="s">
        <v>360</v>
      </c>
      <c r="DL14" s="188">
        <v>2.5382755842062853E-2</v>
      </c>
      <c r="DM14" s="66">
        <v>1</v>
      </c>
      <c r="DN14" s="73" t="s">
        <v>20</v>
      </c>
      <c r="DO14" s="48">
        <f>SUMIFS(csapatok!CB:CB,csapatok!CC:CC,DN14)+SUMIFS(csapatok!CB:CB,csapatok!CC:CC,DN14&amp;"-Csere")</f>
        <v>21.840499590265349</v>
      </c>
      <c r="DP14" s="1">
        <v>1</v>
      </c>
      <c r="DQ14" s="65" t="s">
        <v>324</v>
      </c>
      <c r="DR14" s="48">
        <f>SUMIFS(csapatok!CD:CD,csapatok!CE:CE,DQ14)+SUMIFS(csapatok!CD:CD,csapatok!CE:CE,DQ14&amp;"-Csere")</f>
        <v>369.69655669779269</v>
      </c>
      <c r="DS14" s="66">
        <v>1</v>
      </c>
      <c r="DT14" s="98" t="s">
        <v>236</v>
      </c>
      <c r="DU14" s="48">
        <f>SUMIFS(csapatok!CF:CF,csapatok!CG:CG,DT14)+SUMIFS(csapatok!CF:CF,csapatok!CG:CG,DT14&amp;"-Csere")</f>
        <v>605.27968531513875</v>
      </c>
      <c r="DV14" s="1">
        <v>1</v>
      </c>
      <c r="DW14" s="108" t="s">
        <v>231</v>
      </c>
      <c r="DX14" s="48">
        <f>SUMIFS(csapatok!CH:CH,csapatok!CI:CI,DW14)+SUMIFS(csapatok!CH:CH,csapatok!CI:CI,DW14&amp;"-Csere")</f>
        <v>450.40721255081957</v>
      </c>
      <c r="DY14" s="69">
        <v>1</v>
      </c>
      <c r="DZ14" s="65" t="s">
        <v>324</v>
      </c>
      <c r="EA14" s="48">
        <f>SUMIFS(csapatok!CJ:CJ,csapatok!CK:CK,DZ14)+SUMIFS(csapatok!CJ:CJ,csapatok!CK:CK,DZ14&amp;"-Csere")</f>
        <v>466.54161792578321</v>
      </c>
      <c r="EB14" s="66">
        <v>1</v>
      </c>
      <c r="EC14" s="65" t="s">
        <v>1233</v>
      </c>
      <c r="ED14" s="48">
        <f>SUMIFS(csapatok!CL:CL,csapatok!CM:CM,EC14)+SUMIFS(csapatok!CL:CL,csapatok!CM:CM,EC14&amp;"-Csere")</f>
        <v>224.5265498139544</v>
      </c>
      <c r="EE14" s="66">
        <v>1</v>
      </c>
      <c r="EF14" s="65"/>
      <c r="EG14" s="188"/>
      <c r="EH14" s="66">
        <v>1</v>
      </c>
      <c r="EI14" s="209" t="s">
        <v>351</v>
      </c>
      <c r="EJ14" s="188">
        <v>7.1333599255418156E-2</v>
      </c>
      <c r="EK14" s="66">
        <v>1</v>
      </c>
      <c r="EL14" s="65" t="s">
        <v>42</v>
      </c>
      <c r="EM14" s="48">
        <f>SUMIFS(csapatok!CR:CR,csapatok!CS:CS,EL14)+SUMIFS(csapatok!CR:CR,csapatok!CS:CS,EL14&amp;"-Csere")</f>
        <v>889.51336974920105</v>
      </c>
      <c r="EN14" s="1">
        <v>1</v>
      </c>
      <c r="EO14" s="65" t="s">
        <v>780</v>
      </c>
      <c r="EP14" s="188">
        <v>1.3827948411115542E-2</v>
      </c>
      <c r="EQ14" s="1">
        <v>1</v>
      </c>
      <c r="ER14" s="108" t="s">
        <v>107</v>
      </c>
      <c r="ES14" s="48">
        <f>SUMIFS(csapatok!CV:CV,csapatok!CW:CW,ER14)+SUMIFS(csapatok!CV:CV,csapatok!CW:CW,ER14&amp;"-Csere")</f>
        <v>216.90596251480886</v>
      </c>
      <c r="ET14" s="66">
        <v>1</v>
      </c>
      <c r="EU14" s="65" t="s">
        <v>24</v>
      </c>
      <c r="EV14" s="48">
        <f>SUMIFS(csapatok!CX:CX,csapatok!CY:CY,EU14)+SUMIFS(csapatok!CX:CX,csapatok!CY:CY,EU14&amp;"-Csere")</f>
        <v>387.14364598398589</v>
      </c>
      <c r="EW14" s="1">
        <v>1</v>
      </c>
      <c r="EX14" s="65" t="s">
        <v>812</v>
      </c>
      <c r="EY14" s="48">
        <f>SUMIFS(csapatok!CZ:CZ,csapatok!DA:DA,EX14)+SUMIFS(csapatok!CZ:CZ,csapatok!DA:DA,EX14&amp;"-Csere")</f>
        <v>792.9793703444883</v>
      </c>
      <c r="EZ14" s="66">
        <v>1</v>
      </c>
      <c r="FA14" s="1" t="s">
        <v>42</v>
      </c>
      <c r="FB14" s="188"/>
      <c r="FC14" s="66">
        <v>1</v>
      </c>
      <c r="FD14" s="65"/>
      <c r="FE14" s="188"/>
      <c r="FF14" s="66"/>
      <c r="FG14" s="108" t="s">
        <v>236</v>
      </c>
      <c r="FH14" s="48">
        <f>SUMIFS(csapatok!DF:DF,csapatok!DG:DG,FG14)+SUMIFS(csapatok!DF:DF,csapatok!DG:DG,FG14&amp;"-Csere")</f>
        <v>812.49340691454699</v>
      </c>
      <c r="FI14" s="219">
        <v>1</v>
      </c>
      <c r="FJ14" s="187" t="s">
        <v>42</v>
      </c>
      <c r="FK14" s="188"/>
      <c r="FL14" s="66">
        <v>1</v>
      </c>
      <c r="FM14" s="65" t="s">
        <v>412</v>
      </c>
      <c r="FN14" s="188">
        <f>VLOOKUP(FM14,'WCF 2013-2014'!$C$4:$J$56,8,FALSE)</f>
        <v>0.10990782249534076</v>
      </c>
      <c r="FO14" s="66">
        <v>1</v>
      </c>
      <c r="FP14" s="65"/>
      <c r="FQ14" s="188"/>
      <c r="FR14" s="66"/>
      <c r="FS14" s="65" t="s">
        <v>1292</v>
      </c>
      <c r="FT14" s="48">
        <f>SUMIFS(csapatok!DN:DN,csapatok!DO:DO,FS14)+SUMIFS(csapatok!DN:DN,csapatok!DO:DO,FS14&amp;"-Csere")</f>
        <v>690.41827605091021</v>
      </c>
      <c r="FU14" s="66">
        <v>1</v>
      </c>
      <c r="FV14" s="229" t="s">
        <v>231</v>
      </c>
      <c r="FW14" s="48">
        <f>SUMIFS(csapatok!DP:DP,csapatok!DQ:DQ,FV14)+SUMIFS(csapatok!DP:DP,csapatok!DQ:DQ,FV14&amp;"-Csere")</f>
        <v>747.56366767178724</v>
      </c>
      <c r="FX14" s="66">
        <v>1</v>
      </c>
      <c r="FY14" s="65" t="s">
        <v>1239</v>
      </c>
      <c r="FZ14" s="202"/>
      <c r="GA14" s="66">
        <v>1</v>
      </c>
      <c r="GB14" s="79" t="s">
        <v>22</v>
      </c>
      <c r="GC14" s="48">
        <f>SUMIFS(csapatok!DT:DT,csapatok!DU:DU,GB14)+SUMIFS(csapatok!DT:DT,csapatok!DU:DU,GB14&amp;"-Csere")</f>
        <v>246.55249681503437</v>
      </c>
      <c r="GD14" s="1">
        <v>1</v>
      </c>
      <c r="GE14" s="1" t="s">
        <v>1259</v>
      </c>
      <c r="GF14" s="198"/>
      <c r="GG14" s="66">
        <v>1</v>
      </c>
      <c r="GH14" s="65" t="s">
        <v>413</v>
      </c>
      <c r="GI14" s="198">
        <f>GI30</f>
        <v>1.2189029873114198E-2</v>
      </c>
      <c r="GJ14" s="66">
        <v>1</v>
      </c>
      <c r="GK14" s="65" t="s">
        <v>999</v>
      </c>
      <c r="GL14" s="188">
        <f>GL24</f>
        <v>1.5644047135310851E-2</v>
      </c>
      <c r="GM14" s="66">
        <v>1</v>
      </c>
      <c r="GN14" s="70" t="s">
        <v>324</v>
      </c>
      <c r="GO14" s="48">
        <f>SUMIFS(csapatok!EB:EB,csapatok!EC:EC,GN14)+SUMIFS(csapatok!EB:EB,csapatok!EC:EC,GN14&amp;"-Csere")</f>
        <v>946.87848590332385</v>
      </c>
      <c r="GP14" s="66">
        <v>1</v>
      </c>
      <c r="GQ14" s="65" t="s">
        <v>938</v>
      </c>
      <c r="GR14" s="198">
        <f>VLOOKUP(GQ14,'WCF 2013-2014'!$C$4:$J$56,7,FALSE)</f>
        <v>9.7521332791548152E-3</v>
      </c>
      <c r="GS14" s="66">
        <v>1</v>
      </c>
      <c r="GT14" s="65" t="s">
        <v>407</v>
      </c>
      <c r="GU14" s="198">
        <f>VLOOKUP(GT14,'WCF 2013-2014'!$C$4:$J$56,7,FALSE)</f>
        <v>6.2474603819585535E-2</v>
      </c>
      <c r="GV14" s="66">
        <v>1</v>
      </c>
      <c r="GW14" s="72" t="s">
        <v>22</v>
      </c>
      <c r="GX14" s="48">
        <f>SUMIFS(csapatok!EF:EF,csapatok!EG:EG,GW14)+SUMIFS(csapatok!EF:EF,csapatok!EG:EG,GW14&amp;"-Csere")</f>
        <v>286.74472478312782</v>
      </c>
      <c r="GY14" s="1">
        <v>1</v>
      </c>
      <c r="GZ14" s="72" t="s">
        <v>22</v>
      </c>
      <c r="HA14" s="198">
        <f>HA30</f>
        <v>1.2717331203538736E-2</v>
      </c>
      <c r="HB14" s="66">
        <v>1</v>
      </c>
      <c r="HC14" s="108" t="s">
        <v>1031</v>
      </c>
      <c r="HD14" s="198">
        <f>HD30</f>
        <v>1.2717331203538736E-2</v>
      </c>
      <c r="HE14" s="66">
        <v>1</v>
      </c>
      <c r="HF14" s="70" t="s">
        <v>324</v>
      </c>
      <c r="HG14" s="48">
        <f>SUMIFS(csapatok!EL:EL,csapatok!EM:EM,HF14)+SUMIFS(csapatok!EL:EL,csapatok!EM:EM,HF14&amp;"-Csere")</f>
        <v>987.21623204328068</v>
      </c>
      <c r="HH14" s="1">
        <v>1</v>
      </c>
      <c r="HI14" s="10" t="s">
        <v>1292</v>
      </c>
      <c r="HJ14" s="48">
        <f>SUMIFS(csapatok!EN:EN,csapatok!EO:EO,HI14)+SUMIFS(csapatok!EN:EN,csapatok!EO:EO,HI14&amp;"-Csere")</f>
        <v>765.18397219146027</v>
      </c>
      <c r="HK14" s="1">
        <v>1</v>
      </c>
      <c r="HL14" s="108" t="s">
        <v>1298</v>
      </c>
      <c r="HM14" s="198"/>
      <c r="HN14" s="66">
        <v>1</v>
      </c>
      <c r="HO14" s="10" t="s">
        <v>1330</v>
      </c>
      <c r="HP14" s="48">
        <f>SUMIFS(csapatok!ER:ER,csapatok!ES:ES,HO14)+SUMIFS(csapatok!ER:ER,csapatok!ES:ES,HO14&amp;"-Csere")</f>
        <v>26.791629962139133</v>
      </c>
      <c r="HQ14" s="66">
        <v>1</v>
      </c>
      <c r="HR14" s="1" t="s">
        <v>913</v>
      </c>
      <c r="HS14" s="198">
        <f>VLOOKUP(HR14,'WCF 2014-2015'!$C$4:$L$57,8,FALSE)</f>
        <v>6.5614056644344776E-2</v>
      </c>
      <c r="HT14" s="66">
        <v>1</v>
      </c>
      <c r="HU14" s="1" t="s">
        <v>908</v>
      </c>
      <c r="HV14" s="198">
        <f>VLOOKUP(HU14,'WCF 2014-2015'!$C$4:$L$57,8,FALSE)</f>
        <v>0.11894083676353136</v>
      </c>
      <c r="HW14" s="66">
        <v>1</v>
      </c>
      <c r="HX14" s="108" t="s">
        <v>1374</v>
      </c>
      <c r="HY14" s="48">
        <f>SUMIFS(csapatok!EX:EX,csapatok!EY:EY,HX14)+SUMIFS(csapatok!EX:EX,csapatok!EY:EY,HX14&amp;"-Csere")</f>
        <v>0</v>
      </c>
      <c r="HZ14" s="66">
        <v>1</v>
      </c>
      <c r="IA14" s="108" t="s">
        <v>1330</v>
      </c>
      <c r="IB14" s="48">
        <f>SUMIFS(csapatok!EZ:EZ,csapatok!FA:FA,IA14)+SUMIFS(csapatok!EZ:EZ,csapatok!FA:FA,IA14&amp;"-Csere")</f>
        <v>15.978678970468845</v>
      </c>
      <c r="IC14" s="66">
        <v>1</v>
      </c>
      <c r="ID14" s="209" t="s">
        <v>231</v>
      </c>
      <c r="IE14" s="48"/>
      <c r="IF14" s="66">
        <v>1</v>
      </c>
      <c r="IG14" s="209" t="s">
        <v>231</v>
      </c>
      <c r="IH14" s="188">
        <f>IH50</f>
        <v>1.2717331203538736E-2</v>
      </c>
      <c r="II14" s="1">
        <v>1</v>
      </c>
      <c r="IJ14" s="65" t="s">
        <v>42</v>
      </c>
      <c r="IK14" s="48">
        <f>SUMIFS(csapatok!FF:FF,csapatok!FG:FG,IJ14)+SUMIFS(csapatok!FF:FF,csapatok!FG:FG,IJ14&amp;"-Csere")</f>
        <v>1613.525834655301</v>
      </c>
      <c r="IL14" s="66">
        <v>1</v>
      </c>
      <c r="IM14" s="65" t="s">
        <v>908</v>
      </c>
      <c r="IN14" s="188">
        <f>VLOOKUP(IM14,'WCF 2014-2015'!$C$4:$L$57,8,FALSE)</f>
        <v>0.11894083676353136</v>
      </c>
      <c r="IO14" s="66">
        <v>1</v>
      </c>
      <c r="IP14" s="108" t="s">
        <v>178</v>
      </c>
      <c r="IQ14" s="48">
        <f>SUMIFS(csapatok!FJ:FJ,csapatok!FK:FK,IP14)+SUMIFS(csapatok!FJ:FJ,csapatok!FK:FK,IP14&amp;"-Csere")</f>
        <v>740.46087967738595</v>
      </c>
      <c r="IR14" s="66">
        <v>1</v>
      </c>
      <c r="IS14" s="65" t="s">
        <v>82</v>
      </c>
      <c r="IT14" s="48">
        <f>SUMIFS(csapatok!FL:FL,csapatok!FM:FM,IS14)+SUMIFS(csapatok!FL:FL,csapatok!FM:FM,IS14&amp;"-Csere")</f>
        <v>255.01711649297769</v>
      </c>
      <c r="IU14" s="66">
        <v>1</v>
      </c>
    </row>
    <row r="15" spans="1:255" ht="15">
      <c r="A15" s="65" t="s">
        <v>261</v>
      </c>
      <c r="B15" s="9">
        <v>162</v>
      </c>
      <c r="C15" s="69">
        <v>2</v>
      </c>
      <c r="D15" s="65" t="s">
        <v>15</v>
      </c>
      <c r="E15" s="30">
        <v>30</v>
      </c>
      <c r="F15" s="69">
        <v>2</v>
      </c>
      <c r="G15" s="65" t="s">
        <v>67</v>
      </c>
      <c r="H15" s="48">
        <v>220</v>
      </c>
      <c r="I15" s="69">
        <v>2</v>
      </c>
      <c r="J15" s="65" t="s">
        <v>230</v>
      </c>
      <c r="K15" s="48">
        <v>190.24446871926409</v>
      </c>
      <c r="L15" s="1">
        <v>2</v>
      </c>
      <c r="M15" s="72" t="s">
        <v>22</v>
      </c>
      <c r="N15" s="48">
        <v>160.47031670020669</v>
      </c>
      <c r="O15" s="69">
        <v>2</v>
      </c>
      <c r="P15" s="1" t="s">
        <v>35</v>
      </c>
      <c r="Q15" s="48">
        <v>47.6</v>
      </c>
      <c r="R15" s="66">
        <v>2</v>
      </c>
      <c r="S15" s="73" t="s">
        <v>20</v>
      </c>
      <c r="T15" s="48">
        <v>11.004275576387197</v>
      </c>
      <c r="U15" s="66">
        <v>2</v>
      </c>
      <c r="V15" s="6" t="s">
        <v>96</v>
      </c>
      <c r="W15" s="48">
        <v>42.935636075524364</v>
      </c>
      <c r="X15" s="66">
        <v>2</v>
      </c>
      <c r="Y15" s="70" t="s">
        <v>102</v>
      </c>
      <c r="Z15" s="48">
        <v>332.8236762697278</v>
      </c>
      <c r="AA15" s="1">
        <v>2</v>
      </c>
      <c r="AB15" s="65" t="s">
        <v>1292</v>
      </c>
      <c r="AC15" s="48">
        <v>364.2471804256628</v>
      </c>
      <c r="AD15" s="1">
        <v>2</v>
      </c>
      <c r="AE15" s="108" t="s">
        <v>278</v>
      </c>
      <c r="AF15" s="30">
        <v>150</v>
      </c>
      <c r="AG15" s="69">
        <v>2</v>
      </c>
      <c r="AH15" s="9" t="s">
        <v>291</v>
      </c>
      <c r="AI15" s="48">
        <v>240.83263465228987</v>
      </c>
      <c r="AJ15" s="1">
        <v>2</v>
      </c>
      <c r="AK15" s="108" t="s">
        <v>313</v>
      </c>
      <c r="AL15" s="48">
        <v>0</v>
      </c>
      <c r="AM15" s="1">
        <v>2</v>
      </c>
      <c r="AN15" s="139" t="s">
        <v>242</v>
      </c>
      <c r="AO15" s="48">
        <v>139.83606428579787</v>
      </c>
      <c r="AP15" s="66">
        <v>2</v>
      </c>
      <c r="AQ15" s="65" t="s">
        <v>243</v>
      </c>
      <c r="AR15" s="48">
        <v>643.21077534512278</v>
      </c>
      <c r="AS15" s="66">
        <v>2</v>
      </c>
      <c r="AT15" s="108" t="s">
        <v>77</v>
      </c>
      <c r="AU15" s="48">
        <v>49.680308272530972</v>
      </c>
      <c r="AV15" s="66">
        <v>2</v>
      </c>
      <c r="AW15" s="65" t="s">
        <v>82</v>
      </c>
      <c r="AX15" s="48">
        <v>179.79062262464947</v>
      </c>
      <c r="AY15" s="1">
        <v>2</v>
      </c>
      <c r="AZ15" s="65" t="s">
        <v>325</v>
      </c>
      <c r="BA15" s="48">
        <v>303.86025753032999</v>
      </c>
      <c r="BB15" s="1">
        <v>2</v>
      </c>
      <c r="BC15" s="123" t="s">
        <v>444</v>
      </c>
      <c r="BD15" s="190">
        <v>5.9034702832070206E-2</v>
      </c>
      <c r="BE15" s="66">
        <v>2</v>
      </c>
      <c r="BF15" s="160" t="s">
        <v>493</v>
      </c>
      <c r="BG15" s="190">
        <v>7.1333599255418156E-2</v>
      </c>
      <c r="BH15" s="66">
        <v>2</v>
      </c>
      <c r="BI15" s="100" t="s">
        <v>37</v>
      </c>
      <c r="BJ15" s="48">
        <f>SUMIFS(csapatok!AP:AP,csapatok!AQ:AQ,BI15)+SUMIFS(csapatok!AP:AP,csapatok!AQ:AQ,BI15&amp;"-Csere")</f>
        <v>271.36596375429286</v>
      </c>
      <c r="BK15" s="66">
        <v>2</v>
      </c>
      <c r="BL15" s="65" t="s">
        <v>580</v>
      </c>
      <c r="BM15" s="188">
        <v>1.0238000265922085E-2</v>
      </c>
      <c r="BN15" s="66">
        <v>2</v>
      </c>
      <c r="BO15" s="1" t="s">
        <v>593</v>
      </c>
      <c r="BP15" s="113">
        <f>'egyeni-ranglista'!$AA$256/140*4*'WCF 2012-2013'!F25/'WCF 2012-2013'!$F$22</f>
        <v>91.967848886604756</v>
      </c>
      <c r="BQ15" s="1">
        <v>2</v>
      </c>
      <c r="BR15" s="196" t="s">
        <v>596</v>
      </c>
      <c r="BS15" s="188">
        <v>8.3765456721180687E-3</v>
      </c>
      <c r="BT15" s="66">
        <v>2</v>
      </c>
      <c r="BU15" s="65" t="s">
        <v>610</v>
      </c>
      <c r="BV15" s="198">
        <v>2.5163127863262396E-2</v>
      </c>
      <c r="BW15" s="1">
        <v>2</v>
      </c>
      <c r="BX15" s="65" t="s">
        <v>617</v>
      </c>
      <c r="BY15" s="188">
        <v>5.0392235075122992E-2</v>
      </c>
      <c r="BZ15" s="1">
        <v>2</v>
      </c>
      <c r="CA15" s="65" t="s">
        <v>629</v>
      </c>
      <c r="CB15" s="188">
        <v>8.7554846429996017E-2</v>
      </c>
      <c r="CC15" s="66">
        <v>2</v>
      </c>
      <c r="CD15" s="76" t="s">
        <v>87</v>
      </c>
      <c r="CE15" s="48">
        <f>SUMIFS(csapatok!BD:BD,csapatok!BE:BE,CD15)+SUMIFS(csapatok!BD:BD,csapatok!BE:BE,CD15&amp;"-Csere")</f>
        <v>89.038415049586618</v>
      </c>
      <c r="CF15" s="66">
        <v>2</v>
      </c>
      <c r="CG15" s="98" t="s">
        <v>236</v>
      </c>
      <c r="CH15" s="188">
        <v>1.3827948411115542E-2</v>
      </c>
      <c r="CI15" s="1">
        <v>2</v>
      </c>
      <c r="CJ15" s="186" t="s">
        <v>1229</v>
      </c>
      <c r="CK15" s="48">
        <f>SUMIFS(csapatok!BH:BH,csapatok!BI:BI,CJ15)+SUMIFS(csapatok!BH:BH,csapatok!BI:BI,CJ15&amp;"-Csere")</f>
        <v>183.38223932340543</v>
      </c>
      <c r="CL15" s="66">
        <v>2</v>
      </c>
      <c r="CM15" s="65" t="s">
        <v>232</v>
      </c>
      <c r="CN15" s="48">
        <f>SUMIFS(csapatok!BJ:BJ,csapatok!BK:BK,CM15)+SUMIFS(csapatok!BJ:BJ,csapatok!BK:BK,CM15&amp;"-Csere")</f>
        <v>154.99394576506501</v>
      </c>
      <c r="CO15" s="1">
        <v>2</v>
      </c>
      <c r="CP15" s="65" t="s">
        <v>652</v>
      </c>
      <c r="CQ15" s="202">
        <v>1.0703363914373088E-2</v>
      </c>
      <c r="CR15" s="66">
        <v>2</v>
      </c>
      <c r="CS15" s="65" t="s">
        <v>1292</v>
      </c>
      <c r="CT15" s="48">
        <f>SUMIFS(csapatok!BN:BN,csapatok!BO:BO,CS15)+SUMIFS(csapatok!BN:BN,csapatok!BO:BO,CS15&amp;"-Csere")</f>
        <v>921.43681836435019</v>
      </c>
      <c r="CU15" s="1">
        <v>2</v>
      </c>
      <c r="CV15" s="65" t="s">
        <v>680</v>
      </c>
      <c r="CW15" s="188">
        <v>1.0969285999202234E-2</v>
      </c>
      <c r="CX15" s="66">
        <v>2</v>
      </c>
      <c r="CY15" s="1" t="s">
        <v>360</v>
      </c>
      <c r="CZ15" s="188">
        <v>1.6587677725118485E-2</v>
      </c>
      <c r="DA15" s="66">
        <v>2</v>
      </c>
      <c r="DB15" s="65" t="s">
        <v>372</v>
      </c>
      <c r="DC15" s="188">
        <v>1.1549825409615902E-2</v>
      </c>
      <c r="DD15" s="66">
        <v>2</v>
      </c>
      <c r="DE15" s="71" t="s">
        <v>19</v>
      </c>
      <c r="DF15" s="48">
        <f>SUMIFS(csapatok!BV:BV,csapatok!BW:BW,DE15)+SUMIFS(csapatok!BV:BV,csapatok!BW:BW,DE15&amp;"-Csere")</f>
        <v>73.587971040938726</v>
      </c>
      <c r="DG15" s="1">
        <v>2</v>
      </c>
      <c r="DH15" s="79" t="s">
        <v>96</v>
      </c>
      <c r="DI15" s="48">
        <f>SUMIFS(csapatok!BX:BX,csapatok!BY:BY,DH15)+SUMIFS(csapatok!BX:BX,csapatok!BY:BY,DH15&amp;"-Csere")</f>
        <v>91.294709486580317</v>
      </c>
      <c r="DJ15" s="66">
        <v>2</v>
      </c>
      <c r="DK15" s="1" t="s">
        <v>324</v>
      </c>
      <c r="DL15" s="188">
        <v>1.4907332796132152E-2</v>
      </c>
      <c r="DM15" s="66">
        <v>2</v>
      </c>
      <c r="DN15" s="108" t="s">
        <v>1231</v>
      </c>
      <c r="DO15" s="48">
        <f>SUMIFS(csapatok!CB:CB,csapatok!CC:CC,DN15)+SUMIFS(csapatok!CB:CB,csapatok!CC:CC,DN15&amp;"-Csere")</f>
        <v>58.274650913639846</v>
      </c>
      <c r="DP15" s="1">
        <v>2</v>
      </c>
      <c r="DQ15" s="83" t="s">
        <v>201</v>
      </c>
      <c r="DR15" s="48">
        <f>SUMIFS(csapatok!CD:CD,csapatok!CE:CE,DQ15)+SUMIFS(csapatok!CD:CD,csapatok!CE:CE,DQ15&amp;"-Csere")</f>
        <v>538.04043658975456</v>
      </c>
      <c r="DS15" s="66">
        <v>2</v>
      </c>
      <c r="DT15" s="65" t="s">
        <v>1292</v>
      </c>
      <c r="DU15" s="48">
        <f>SUMIFS(csapatok!CF:CF,csapatok!CG:CG,DT15)+SUMIFS(csapatok!CF:CF,csapatok!CG:CG,DT15&amp;"-Csere")</f>
        <v>683.34466272294526</v>
      </c>
      <c r="DV15" s="1">
        <v>2</v>
      </c>
      <c r="DW15" s="108" t="s">
        <v>713</v>
      </c>
      <c r="DX15" s="113">
        <f>'egyeni-ranglista'!$AT$256/136*2*'WCF 2012-2013'!F25/'WCF 2012-2013'!$F$22</f>
        <v>56.881027319316914</v>
      </c>
      <c r="DY15" s="69">
        <v>2</v>
      </c>
      <c r="DZ15" s="108" t="s">
        <v>721</v>
      </c>
      <c r="EA15" s="48">
        <f>SUMIFS(csapatok!CJ:CJ,csapatok!CK:CK,DZ15)+SUMIFS(csapatok!CJ:CJ,csapatok!CK:CK,DZ15&amp;"-Csere")</f>
        <v>0</v>
      </c>
      <c r="EB15" s="66">
        <v>2</v>
      </c>
      <c r="EC15" s="108" t="s">
        <v>313</v>
      </c>
      <c r="ED15" s="48">
        <f>SUMIFS(csapatok!CL:CL,csapatok!CM:CM,EC15)+SUMIFS(csapatok!CL:CL,csapatok!CM:CM,EC15&amp;"-Csere")</f>
        <v>15.79043050095702</v>
      </c>
      <c r="EE15" s="66">
        <v>2</v>
      </c>
      <c r="EF15" s="65"/>
      <c r="EG15" s="188"/>
      <c r="EH15" s="66">
        <v>2</v>
      </c>
      <c r="EI15" s="209" t="s">
        <v>349</v>
      </c>
      <c r="EJ15" s="188">
        <v>0.10051854806541684</v>
      </c>
      <c r="EK15" s="66">
        <v>2</v>
      </c>
      <c r="EL15" s="65" t="s">
        <v>243</v>
      </c>
      <c r="EM15" s="48">
        <f>SUMIFS(csapatok!CR:CR,csapatok!CS:CS,EL15)+SUMIFS(csapatok!CR:CR,csapatok!CS:CS,EL15&amp;"-Csere")</f>
        <v>840.71157822591545</v>
      </c>
      <c r="EN15" s="1">
        <v>2</v>
      </c>
      <c r="EO15" s="65" t="s">
        <v>652</v>
      </c>
      <c r="EP15" s="188">
        <v>1.0703363914373088E-2</v>
      </c>
      <c r="ER15" s="108" t="s">
        <v>77</v>
      </c>
      <c r="ES15" s="48">
        <f>SUMIFS(csapatok!CV:CV,csapatok!CW:CW,ER15)+SUMIFS(csapatok!CV:CV,csapatok!CW:CW,ER15&amp;"-Csere")</f>
        <v>91.248488090280119</v>
      </c>
      <c r="ET15" s="66">
        <v>2</v>
      </c>
      <c r="EU15" s="65" t="s">
        <v>197</v>
      </c>
      <c r="EV15" s="45">
        <f>SUMIFS(csapatok!CX:CX,csapatok!CY:CY,EU15)+SUMIFS(csapatok!CX:CX,csapatok!CY:CY,EU15&amp;"-Csere")</f>
        <v>111.20210373367584</v>
      </c>
      <c r="EW15" s="1">
        <v>2</v>
      </c>
      <c r="EX15" s="98" t="s">
        <v>236</v>
      </c>
      <c r="EY15" s="48">
        <f>SUMIFS(csapatok!CZ:CZ,csapatok!DA:DA,EX15)+SUMIFS(csapatok!CZ:CZ,csapatok!DA:DA,EX15&amp;"-Csere")</f>
        <v>808.76339630514428</v>
      </c>
      <c r="EZ15" s="66">
        <v>2</v>
      </c>
      <c r="FA15" s="1" t="s">
        <v>837</v>
      </c>
      <c r="FB15" s="188"/>
      <c r="FC15" s="66"/>
      <c r="FD15" s="65"/>
      <c r="FE15" s="188"/>
      <c r="FF15" s="66"/>
      <c r="FG15" s="108" t="s">
        <v>1216</v>
      </c>
      <c r="FH15" s="185">
        <f>'egyeni-ranglista'!$BG$256/119*4*FH27</f>
        <v>142.19630840536868</v>
      </c>
      <c r="FI15" s="219">
        <v>2</v>
      </c>
      <c r="FJ15" s="229" t="s">
        <v>813</v>
      </c>
      <c r="FK15" s="188"/>
      <c r="FL15" s="66">
        <v>7</v>
      </c>
      <c r="FM15" s="65" t="s">
        <v>999</v>
      </c>
      <c r="FN15" s="188">
        <f>VLOOKUP(FM15,'WCF 2013-2014'!$C$4:$J$56,8,FALSE)</f>
        <v>5.5205762353296731E-2</v>
      </c>
      <c r="FO15" s="66">
        <v>2</v>
      </c>
      <c r="FP15" s="98" t="s">
        <v>236</v>
      </c>
      <c r="FQ15" s="188"/>
      <c r="FR15" s="66">
        <v>2</v>
      </c>
      <c r="FS15" s="74" t="s">
        <v>1</v>
      </c>
      <c r="FT15" s="48">
        <f>SUMIFS(csapatok!DN:DN,csapatok!DO:DO,FS15)+SUMIFS(csapatok!DN:DN,csapatok!DO:DO,FS15&amp;"-Csere")</f>
        <v>190.08823219129027</v>
      </c>
      <c r="FU15" s="66">
        <v>2</v>
      </c>
      <c r="FV15" s="1" t="s">
        <v>230</v>
      </c>
      <c r="FW15" s="48">
        <f>SUMIFS(csapatok!DP:DP,csapatok!DQ:DQ,FV15)+SUMIFS(csapatok!DP:DP,csapatok!DQ:DQ,FV15&amp;"-Csere")</f>
        <v>354.50059008415872</v>
      </c>
      <c r="FX15" s="66">
        <v>2</v>
      </c>
      <c r="FY15" s="65" t="s">
        <v>1251</v>
      </c>
      <c r="FZ15" s="202"/>
      <c r="GA15" s="66">
        <v>2</v>
      </c>
      <c r="GB15" s="83" t="s">
        <v>201</v>
      </c>
      <c r="GC15" s="48">
        <f>SUMIFS(csapatok!DT:DT,csapatok!DU:DU,GB15)+SUMIFS(csapatok!DT:DT,csapatok!DU:DU,GB15&amp;"-Csere")</f>
        <v>681.36636881669938</v>
      </c>
      <c r="GD15" s="1">
        <v>2</v>
      </c>
      <c r="GE15" s="1" t="s">
        <v>1260</v>
      </c>
      <c r="GF15" s="198"/>
      <c r="GG15" s="66">
        <v>2</v>
      </c>
      <c r="GH15" s="65" t="s">
        <v>410</v>
      </c>
      <c r="GI15" s="198">
        <f t="shared" ref="GI15:GI29" si="0">GI31</f>
        <v>9.4914576880807278E-3</v>
      </c>
      <c r="GJ15" s="66">
        <v>2</v>
      </c>
      <c r="GK15" s="70" t="s">
        <v>324</v>
      </c>
      <c r="GL15" s="188">
        <f t="shared" ref="GL15:GL22" si="1">GL25</f>
        <v>1.0666395774075578E-2</v>
      </c>
      <c r="GM15" s="66">
        <v>2</v>
      </c>
      <c r="GN15" s="71" t="s">
        <v>124</v>
      </c>
      <c r="GO15" s="48">
        <f>SUMIFS(csapatok!EB:EB,csapatok!EC:EC,GN15)+SUMIFS(csapatok!EB:EB,csapatok!EC:EC,GN15&amp;"-Csere")</f>
        <v>32.730895676699262</v>
      </c>
      <c r="GP15" s="66">
        <v>2</v>
      </c>
      <c r="GQ15" s="65" t="s">
        <v>1045</v>
      </c>
      <c r="GR15" s="198">
        <f>VLOOKUP(GQ15,'WCF 2013-2014'!$C$4:$J$56,7,FALSE)</f>
        <v>6.7045916294189356E-3</v>
      </c>
      <c r="GS15" s="66">
        <v>2</v>
      </c>
      <c r="GT15" s="65" t="s">
        <v>857</v>
      </c>
      <c r="GU15" s="198">
        <f>VLOOKUP(GT15,'WCF 2013-2014'!$C$4:$J$56,7,FALSE)</f>
        <v>6.9077610727346604E-3</v>
      </c>
      <c r="GV15" s="66">
        <v>2</v>
      </c>
      <c r="GW15" s="10" t="s">
        <v>1292</v>
      </c>
      <c r="GX15" s="48">
        <f>SUMIFS(csapatok!EF:EF,csapatok!EG:EG,GW15)+SUMIFS(csapatok!EF:EF,csapatok!EG:EG,GW15&amp;"-Csere")</f>
        <v>690.34153966366171</v>
      </c>
      <c r="GY15" s="1">
        <v>2</v>
      </c>
      <c r="GZ15" s="108" t="s">
        <v>405</v>
      </c>
      <c r="HA15" s="198">
        <f>VLOOKUP(GZ15,'WCF 2014-2015'!$C$4:$L$57,8,FALSE)</f>
        <v>4.2083922098666827E-2</v>
      </c>
      <c r="HB15" s="66"/>
      <c r="HC15" s="1" t="s">
        <v>230</v>
      </c>
      <c r="HD15" s="198">
        <f>HD30</f>
        <v>1.2717331203538736E-2</v>
      </c>
      <c r="HE15" s="66">
        <v>2</v>
      </c>
      <c r="HF15" s="83" t="s">
        <v>201</v>
      </c>
      <c r="HG15" s="48">
        <f>SUMIFS(csapatok!EL:EL,csapatok!EM:EM,HF15)+SUMIFS(csapatok!EL:EL,csapatok!EM:EM,HF15&amp;"-Csere")</f>
        <v>800.65518513883444</v>
      </c>
      <c r="HH15" s="1">
        <v>2</v>
      </c>
      <c r="HI15" s="68" t="s">
        <v>236</v>
      </c>
      <c r="HJ15" s="48">
        <f>SUMIFS(csapatok!EN:EN,csapatok!EO:EO,HI15)+SUMIFS(csapatok!EN:EN,csapatok!EO:EO,HI15&amp;"-Csere")</f>
        <v>654.90486294076129</v>
      </c>
      <c r="HK15" s="1">
        <v>2</v>
      </c>
      <c r="HL15" s="108" t="s">
        <v>1299</v>
      </c>
      <c r="HM15" s="198"/>
      <c r="HN15" s="66">
        <v>2</v>
      </c>
      <c r="HO15" s="277" t="s">
        <v>1331</v>
      </c>
      <c r="HP15" s="48">
        <f>SUMIFS(csapatok!ER:ER,csapatok!ES:ES,HO15)+SUMIFS(csapatok!ER:ER,csapatok!ES:ES,HO15&amp;"-Csere")</f>
        <v>3.568259008151963</v>
      </c>
      <c r="HQ15" s="66">
        <v>2</v>
      </c>
      <c r="HR15" s="1" t="s">
        <v>908</v>
      </c>
      <c r="HS15" s="198">
        <f>VLOOKUP(HR15,'WCF 2014-2015'!$C$4:$L$57,8,FALSE)</f>
        <v>0.11894083676353136</v>
      </c>
      <c r="HT15" s="66">
        <v>2</v>
      </c>
      <c r="HU15" s="1" t="s">
        <v>612</v>
      </c>
      <c r="HV15" s="198">
        <f>VLOOKUP(HU15,'WCF 2014-2015'!$C$4:$L$57,8,FALSE)</f>
        <v>3.0718191312895495E-3</v>
      </c>
      <c r="HW15" s="66">
        <v>2</v>
      </c>
      <c r="HX15" s="108" t="s">
        <v>1334</v>
      </c>
      <c r="HY15" s="48">
        <f>SUMIFS(csapatok!EX:EX,csapatok!EY:EY,HX15)+SUMIFS(csapatok!EX:EX,csapatok!EY:EY,HX15&amp;"-Csere")</f>
        <v>640.58564108092799</v>
      </c>
      <c r="HZ15" s="66">
        <v>2</v>
      </c>
      <c r="IA15" s="108" t="s">
        <v>1376</v>
      </c>
      <c r="IB15" s="48">
        <f>SUMIFS(csapatok!EZ:EZ,csapatok!FA:FA,IA15)+SUMIFS(csapatok!EZ:EZ,csapatok!FA:FA,IA15&amp;"-Csere")</f>
        <v>19.931180148815102</v>
      </c>
      <c r="IC15" s="66">
        <v>2</v>
      </c>
      <c r="ID15" s="108" t="s">
        <v>1342</v>
      </c>
      <c r="IE15" s="48"/>
      <c r="IF15" s="66">
        <v>2</v>
      </c>
      <c r="IG15" s="209" t="s">
        <v>349</v>
      </c>
      <c r="IH15" s="188">
        <f>VLOOKUP(IG15,'WCF 2014-2015'!$B$4:$L$57,9,FALSE)</f>
        <v>0.1050562142901026</v>
      </c>
      <c r="IJ15" s="65" t="s">
        <v>1361</v>
      </c>
      <c r="IK15" s="48">
        <f>SUMIFS(csapatok!FF:FF,csapatok!FG:FG,IJ15)+SUMIFS(csapatok!FF:FF,csapatok!FG:FG,IJ15&amp;"-Csere")</f>
        <v>1124.9557944995681</v>
      </c>
      <c r="IL15" s="66">
        <v>2</v>
      </c>
      <c r="IM15" s="65" t="s">
        <v>407</v>
      </c>
      <c r="IN15" s="188">
        <f>VLOOKUP(IM15,'WCF 2014-2015'!$C$4:$L$57,8,FALSE)</f>
        <v>5.1360815875161274E-2</v>
      </c>
      <c r="IO15" s="66">
        <v>2</v>
      </c>
      <c r="IP15" s="108" t="s">
        <v>107</v>
      </c>
      <c r="IQ15" s="48">
        <f>SUMIFS(csapatok!FJ:FJ,csapatok!FK:FK,IP15)+SUMIFS(csapatok!FJ:FJ,csapatok!FK:FK,IP15&amp;"-Csere")</f>
        <v>277.58446693828182</v>
      </c>
      <c r="IR15" s="66">
        <v>2</v>
      </c>
      <c r="IS15" s="65" t="s">
        <v>24</v>
      </c>
      <c r="IT15" s="48">
        <f>SUMIFS(csapatok!FL:FL,csapatok!FM:FM,IS15)+SUMIFS(csapatok!FL:FL,csapatok!FM:FM,IS15&amp;"-Csere")</f>
        <v>726.62380005668695</v>
      </c>
      <c r="IU15" s="66">
        <v>2</v>
      </c>
    </row>
    <row r="16" spans="1:255" ht="15.75" thickBot="1">
      <c r="A16" s="65" t="s">
        <v>262</v>
      </c>
      <c r="B16" s="30">
        <v>150</v>
      </c>
      <c r="C16" s="69">
        <v>3</v>
      </c>
      <c r="D16" s="65" t="s">
        <v>95</v>
      </c>
      <c r="E16" s="9">
        <v>156</v>
      </c>
      <c r="F16" s="69">
        <v>3</v>
      </c>
      <c r="G16" s="68" t="s">
        <v>21</v>
      </c>
      <c r="H16" s="48">
        <v>470.61026134716201</v>
      </c>
      <c r="I16" s="69">
        <v>3</v>
      </c>
      <c r="J16" s="65" t="s">
        <v>224</v>
      </c>
      <c r="K16" s="48">
        <v>163.98745944242765</v>
      </c>
      <c r="L16" s="1">
        <v>3</v>
      </c>
      <c r="M16" s="65" t="s">
        <v>1229</v>
      </c>
      <c r="N16" s="48">
        <v>24.33249944947579</v>
      </c>
      <c r="O16" s="69">
        <v>3</v>
      </c>
      <c r="P16" s="52" t="s">
        <v>20</v>
      </c>
      <c r="Q16" s="48">
        <v>5.3718462531708511</v>
      </c>
      <c r="R16" s="66">
        <v>3</v>
      </c>
      <c r="S16" s="78" t="s">
        <v>65</v>
      </c>
      <c r="T16" s="48">
        <v>24.278424691852734</v>
      </c>
      <c r="U16" s="66">
        <v>3</v>
      </c>
      <c r="V16" s="55" t="s">
        <v>65</v>
      </c>
      <c r="W16" s="48">
        <v>7.1986465659994066</v>
      </c>
      <c r="X16" s="66">
        <v>3</v>
      </c>
      <c r="Y16" s="74" t="s">
        <v>1</v>
      </c>
      <c r="Z16" s="48">
        <v>164.17815313327577</v>
      </c>
      <c r="AA16" s="1">
        <v>3</v>
      </c>
      <c r="AB16" s="75" t="s">
        <v>97</v>
      </c>
      <c r="AC16" s="48">
        <v>103.56269257139888</v>
      </c>
      <c r="AD16" s="1">
        <v>3</v>
      </c>
      <c r="AE16" s="108" t="s">
        <v>230</v>
      </c>
      <c r="AF16" s="48">
        <v>301.12771874593079</v>
      </c>
      <c r="AG16" s="69">
        <v>3</v>
      </c>
      <c r="AH16" s="81" t="s">
        <v>293</v>
      </c>
      <c r="AI16" s="87">
        <v>43.816713653628</v>
      </c>
      <c r="AJ16" s="89">
        <v>3</v>
      </c>
      <c r="AK16" s="108" t="s">
        <v>336</v>
      </c>
      <c r="AL16" s="48">
        <v>0</v>
      </c>
      <c r="AM16" s="1">
        <v>3</v>
      </c>
      <c r="AN16" s="98" t="s">
        <v>236</v>
      </c>
      <c r="AO16" s="48">
        <v>567.01387420190895</v>
      </c>
      <c r="AP16" s="66">
        <v>3</v>
      </c>
      <c r="AQ16" s="78" t="s">
        <v>116</v>
      </c>
      <c r="AR16" s="48">
        <v>406.00108483808526</v>
      </c>
      <c r="AS16" s="66">
        <v>3</v>
      </c>
      <c r="AT16" s="108" t="s">
        <v>178</v>
      </c>
      <c r="AU16" s="48">
        <v>236.22888370169096</v>
      </c>
      <c r="AV16" s="66">
        <v>3</v>
      </c>
      <c r="AW16" s="108" t="s">
        <v>92</v>
      </c>
      <c r="AX16" s="48">
        <v>31.278888807690137</v>
      </c>
      <c r="AY16" s="1">
        <v>3</v>
      </c>
      <c r="AZ16" s="74" t="s">
        <v>1</v>
      </c>
      <c r="BA16" s="48">
        <v>280.93725403603128</v>
      </c>
      <c r="BB16" s="1">
        <v>3</v>
      </c>
      <c r="BC16" s="123" t="s">
        <v>458</v>
      </c>
      <c r="BD16" s="190">
        <v>7.1333599255418156E-2</v>
      </c>
      <c r="BE16" s="66">
        <v>3</v>
      </c>
      <c r="BF16" s="160" t="s">
        <v>494</v>
      </c>
      <c r="BG16" s="190">
        <v>7.1333599255418156E-2</v>
      </c>
      <c r="BH16" s="66">
        <v>3</v>
      </c>
      <c r="BI16" s="108" t="s">
        <v>545</v>
      </c>
      <c r="BJ16" s="48">
        <f>SUMIFS(csapatok!AP:AP,csapatok!AQ:AQ,BI16)+SUMIFS(csapatok!AP:AP,csapatok!AQ:AQ,BI16&amp;"-Csere")</f>
        <v>328.31412793464727</v>
      </c>
      <c r="BK16" s="66">
        <v>3</v>
      </c>
      <c r="BL16" s="65" t="s">
        <v>581</v>
      </c>
      <c r="BM16" s="188">
        <v>8.7554846429996017E-2</v>
      </c>
      <c r="BN16" s="66">
        <v>3</v>
      </c>
      <c r="BO16" s="98" t="s">
        <v>236</v>
      </c>
      <c r="BP16" s="48">
        <f>SUMIFS(csapatok!AT:AT,csapatok!AU:AU,BO16)+SUMIFS(csapatok!AT:AT,csapatok!AU:AU,BO16&amp;"-Csere")</f>
        <v>564.76717047098248</v>
      </c>
      <c r="BQ16" s="1">
        <v>3</v>
      </c>
      <c r="BR16" s="201" t="s">
        <v>323</v>
      </c>
      <c r="BS16" s="188">
        <v>1.3827948411115542E-2</v>
      </c>
      <c r="BT16" s="66">
        <v>3</v>
      </c>
      <c r="BU16" s="65" t="s">
        <v>409</v>
      </c>
      <c r="BV16" s="198">
        <v>2.4362656656137661E-2</v>
      </c>
      <c r="BW16" s="1">
        <v>3</v>
      </c>
      <c r="BX16" s="65" t="s">
        <v>618</v>
      </c>
      <c r="BY16" s="188">
        <v>1.0969285999202234E-2</v>
      </c>
      <c r="BZ16" s="1">
        <v>3</v>
      </c>
      <c r="CA16" s="187" t="s">
        <v>42</v>
      </c>
      <c r="CB16" s="188">
        <v>1.3827948411115542E-2</v>
      </c>
      <c r="CC16" s="66">
        <v>3</v>
      </c>
      <c r="CD16" s="186" t="s">
        <v>1229</v>
      </c>
      <c r="CE16" s="48">
        <f>SUMIFS(csapatok!BD:BD,csapatok!BE:BE,CD16)+SUMIFS(csapatok!BD:BD,csapatok!BE:BE,CD16&amp;"-Csere")</f>
        <v>138.12890049639816</v>
      </c>
      <c r="CF16" s="66">
        <v>3</v>
      </c>
      <c r="CG16" s="65" t="s">
        <v>640</v>
      </c>
      <c r="CH16" s="188">
        <v>5.0392235075122992E-2</v>
      </c>
      <c r="CI16" s="1">
        <v>3</v>
      </c>
      <c r="CJ16" s="65" t="s">
        <v>324</v>
      </c>
      <c r="CK16" s="48">
        <f>SUMIFS(csapatok!BH:BH,csapatok!BI:BI,CJ16)+SUMIFS(csapatok!BH:BH,csapatok!BI:BI,CJ16&amp;"-Csere")</f>
        <v>193.24705825103973</v>
      </c>
      <c r="CL16" s="66">
        <v>3</v>
      </c>
      <c r="CM16" s="65" t="s">
        <v>229</v>
      </c>
      <c r="CN16" s="48">
        <f>SUMIFS(csapatok!BJ:BJ,csapatok!BK:BK,CM16)+SUMIFS(csapatok!BJ:BJ,csapatok!BK:BK,CM16&amp;"-Csere")</f>
        <v>265.33152431965328</v>
      </c>
      <c r="CO16" s="1">
        <v>3</v>
      </c>
      <c r="CP16" s="98" t="s">
        <v>236</v>
      </c>
      <c r="CQ16" s="202">
        <v>1.3827948411115542E-2</v>
      </c>
      <c r="CR16" s="66">
        <v>3</v>
      </c>
      <c r="CS16" s="108" t="s">
        <v>1231</v>
      </c>
      <c r="CT16" s="48">
        <f>SUMIFS(csapatok!BN:BN,csapatok!BO:BO,CS16)+SUMIFS(csapatok!BN:BN,csapatok!BO:BO,CS16&amp;"-Csere")</f>
        <v>55.296317085650166</v>
      </c>
      <c r="CU16" s="1">
        <v>3</v>
      </c>
      <c r="CV16" s="83" t="s">
        <v>681</v>
      </c>
      <c r="CW16" s="188">
        <v>1.3827948411115542E-2</v>
      </c>
      <c r="CX16" s="66">
        <v>3</v>
      </c>
      <c r="CY16" s="97" t="s">
        <v>236</v>
      </c>
      <c r="CZ16" s="188">
        <v>1.276987888362296E-2</v>
      </c>
      <c r="DA16" s="66">
        <v>3</v>
      </c>
      <c r="DB16" s="65" t="s">
        <v>368</v>
      </c>
      <c r="DC16" s="188">
        <v>1.2624227773301102E-2</v>
      </c>
      <c r="DD16" s="66">
        <v>3</v>
      </c>
      <c r="DE16" s="74" t="s">
        <v>1</v>
      </c>
      <c r="DF16" s="48">
        <f>SUMIFS(csapatok!BV:BV,csapatok!BW:BW,DE16)+SUMIFS(csapatok!BV:BV,csapatok!BW:BW,DE16&amp;"-Csere")</f>
        <v>278.36876453490811</v>
      </c>
      <c r="DG16" s="1">
        <v>3</v>
      </c>
      <c r="DH16" s="186" t="s">
        <v>1229</v>
      </c>
      <c r="DI16" s="48">
        <f>SUMIFS(csapatok!BX:BX,csapatok!BY:BY,DH16)+SUMIFS(csapatok!BX:BX,csapatok!BY:BY,DH16&amp;"-Csere")</f>
        <v>254.9361662316611</v>
      </c>
      <c r="DJ16" s="66">
        <v>3</v>
      </c>
      <c r="DK16" s="65" t="s">
        <v>368</v>
      </c>
      <c r="DL16" s="188">
        <v>1.2624227773301102E-2</v>
      </c>
      <c r="DM16" s="66">
        <v>3</v>
      </c>
      <c r="DN16" s="90" t="s">
        <v>124</v>
      </c>
      <c r="DO16" s="48">
        <f>SUMIFS(csapatok!CB:CB,csapatok!CC:CC,DN16)+SUMIFS(csapatok!CB:CB,csapatok!CC:CC,DN16&amp;"-Csere")</f>
        <v>19.612749614852873</v>
      </c>
      <c r="DP16" s="1">
        <v>3</v>
      </c>
      <c r="DQ16" s="74" t="s">
        <v>1</v>
      </c>
      <c r="DR16" s="48">
        <f>SUMIFS(csapatok!CD:CD,csapatok!CE:CE,DQ16)+SUMIFS(csapatok!CD:CD,csapatok!CE:CE,DQ16&amp;"-Csere")</f>
        <v>272.44584746846897</v>
      </c>
      <c r="DS16" s="66">
        <v>3</v>
      </c>
      <c r="DT16" s="72" t="s">
        <v>22</v>
      </c>
      <c r="DU16" s="48">
        <f>SUMIFS(csapatok!CF:CF,csapatok!CG:CG,DT16)+SUMIFS(csapatok!CF:CF,csapatok!CG:CG,DT16&amp;"-Csere")</f>
        <v>137.98863682617164</v>
      </c>
      <c r="DV16" s="1">
        <v>3</v>
      </c>
      <c r="DW16" s="108" t="s">
        <v>278</v>
      </c>
      <c r="DX16" s="113">
        <f>'egyeni-ranglista'!$AT$256/136*2*'WCF 2012-2013'!F5/'WCF 2012-2013'!$F$22</f>
        <v>521.23705034428599</v>
      </c>
      <c r="DY16" s="69">
        <v>3</v>
      </c>
      <c r="DZ16" s="109" t="s">
        <v>733</v>
      </c>
      <c r="EA16" s="87">
        <f>SUMIFS(csapatok!CJ:CJ,csapatok!CK:CK,DZ16)+SUMIFS(csapatok!CJ:CJ,csapatok!CK:CK,DZ16&amp;"-Csere")</f>
        <v>0</v>
      </c>
      <c r="EB16" s="82">
        <v>3</v>
      </c>
      <c r="EC16" s="109" t="s">
        <v>737</v>
      </c>
      <c r="ED16" s="87">
        <f>SUMIFS(csapatok!CL:CL,csapatok!CM:CM,EC16)+SUMIFS(csapatok!CL:CL,csapatok!CM:CM,EC16&amp;"-Csere")</f>
        <v>0.81982589551570295</v>
      </c>
      <c r="EE16" s="82">
        <v>3</v>
      </c>
      <c r="EF16" s="65"/>
      <c r="EG16" s="188"/>
      <c r="EH16" s="66">
        <v>3</v>
      </c>
      <c r="EI16" s="209" t="s">
        <v>371</v>
      </c>
      <c r="EJ16" s="188">
        <v>9.3072729690200778E-3</v>
      </c>
      <c r="EK16" s="66">
        <v>3</v>
      </c>
      <c r="EL16" s="78" t="s">
        <v>775</v>
      </c>
      <c r="EM16" s="48">
        <f>SUMIFS(csapatok!CR:CR,csapatok!CS:CS,EL16)+SUMIFS(csapatok!CR:CR,csapatok!CS:CS,EL16&amp;"-Csere")</f>
        <v>150.04594503102388</v>
      </c>
      <c r="EN16" s="1">
        <v>3</v>
      </c>
      <c r="EO16" s="65" t="s">
        <v>754</v>
      </c>
      <c r="EP16" s="188">
        <v>2.4664273367903205E-2</v>
      </c>
      <c r="ER16" s="108" t="s">
        <v>50</v>
      </c>
      <c r="ES16" s="48">
        <f>SUMIFS(csapatok!CV:CV,csapatok!CW:CW,ER16)+SUMIFS(csapatok!CV:CV,csapatok!CW:CW,ER16&amp;"-Csere")</f>
        <v>35.720790824467556</v>
      </c>
      <c r="ET16" s="66">
        <v>3</v>
      </c>
      <c r="EU16" s="108" t="s">
        <v>30</v>
      </c>
      <c r="EV16" s="45">
        <f>SUMIFS(csapatok!CX:CX,csapatok!CY:CY,EU16)+SUMIFS(csapatok!CX:CX,csapatok!CY:CY,EU16&amp;"-Csere")</f>
        <v>72.273192855172297</v>
      </c>
      <c r="EW16" s="1">
        <v>3</v>
      </c>
      <c r="EX16" s="108" t="s">
        <v>817</v>
      </c>
      <c r="EY16" s="185">
        <f>'egyeni-ranglista'!$BD$256/129*4*'WCF 2012-2013'!F20/'WCF 2012-2013'!$F$22</f>
        <v>181.849530751868</v>
      </c>
      <c r="EZ16" s="66">
        <v>3</v>
      </c>
      <c r="FA16" s="1" t="s">
        <v>836</v>
      </c>
      <c r="FB16" s="188"/>
      <c r="FC16" s="66"/>
      <c r="FD16" s="187" t="s">
        <v>42</v>
      </c>
      <c r="FE16" s="188"/>
      <c r="FF16" s="66">
        <v>3</v>
      </c>
      <c r="FG16" s="108" t="s">
        <v>1231</v>
      </c>
      <c r="FH16" s="48">
        <f>SUMIFS(csapatok!DF:DF,csapatok!DG:DG,FG16)+SUMIFS(csapatok!DF:DF,csapatok!DG:DG,FG16&amp;"-Csere")</f>
        <v>150.57660503000338</v>
      </c>
      <c r="FI16" s="219">
        <v>3</v>
      </c>
      <c r="FJ16" s="65"/>
      <c r="FK16" s="188"/>
      <c r="FL16" s="66"/>
      <c r="FM16" s="65" t="s">
        <v>1031</v>
      </c>
      <c r="FN16" s="188">
        <f>VLOOKUP(FM16,'WCF 2013-2014'!$C$4:$J$56,8,FALSE)</f>
        <v>8.3715307510199968E-2</v>
      </c>
      <c r="FO16" s="66">
        <v>3</v>
      </c>
      <c r="FP16" s="65" t="s">
        <v>1224</v>
      </c>
      <c r="FQ16" s="188"/>
      <c r="FR16" s="66">
        <v>4</v>
      </c>
      <c r="FS16" s="65" t="s">
        <v>324</v>
      </c>
      <c r="FT16" s="48">
        <f>SUMIFS(csapatok!DN:DN,csapatok!DO:DO,FS16)+SUMIFS(csapatok!DN:DN,csapatok!DO:DO,FS16&amp;"-Csere")</f>
        <v>737.19649900776494</v>
      </c>
      <c r="FU16" s="66">
        <v>3</v>
      </c>
      <c r="FV16" s="229" t="s">
        <v>229</v>
      </c>
      <c r="FW16" s="48">
        <f>SUMIFS(csapatok!DP:DP,csapatok!DQ:DQ,FV16)+SUMIFS(csapatok!DP:DP,csapatok!DQ:DQ,FV16&amp;"-Csere")</f>
        <v>503.38229876182413</v>
      </c>
      <c r="FX16" s="66">
        <v>3</v>
      </c>
      <c r="FY16" s="65" t="s">
        <v>1240</v>
      </c>
      <c r="FZ16" s="202"/>
      <c r="GA16" s="66">
        <v>3</v>
      </c>
      <c r="GB16" s="79" t="s">
        <v>97</v>
      </c>
      <c r="GC16" s="48">
        <f>SUMIFS(csapatok!DT:DT,csapatok!DU:DU,GB16)+SUMIFS(csapatok!DT:DT,csapatok!DU:DU,GB16&amp;"-Csere")</f>
        <v>94.011034918265679</v>
      </c>
      <c r="GD16" s="1">
        <v>3</v>
      </c>
      <c r="GE16" s="12" t="s">
        <v>201</v>
      </c>
      <c r="GF16" s="198"/>
      <c r="GG16" s="66">
        <v>3</v>
      </c>
      <c r="GH16" s="65" t="s">
        <v>938</v>
      </c>
      <c r="GI16" s="198">
        <f t="shared" si="0"/>
        <v>8.29253671695474E-3</v>
      </c>
      <c r="GJ16" s="66">
        <v>3</v>
      </c>
      <c r="GK16" s="65" t="s">
        <v>859</v>
      </c>
      <c r="GL16" s="188">
        <f t="shared" si="1"/>
        <v>1.7370987403494513E-2</v>
      </c>
      <c r="GM16" s="66">
        <v>3</v>
      </c>
      <c r="GN16" s="108" t="s">
        <v>1266</v>
      </c>
      <c r="GO16" s="185">
        <f>'egyeni-ranglista'!$BR$256/119*4*$GO$27/$GO$29</f>
        <v>51.197701976332652</v>
      </c>
      <c r="GP16" s="66">
        <v>3</v>
      </c>
      <c r="GQ16" s="70" t="s">
        <v>324</v>
      </c>
      <c r="GR16" s="198">
        <v>1.0699999999999999E-2</v>
      </c>
      <c r="GS16" s="66">
        <v>3</v>
      </c>
      <c r="GT16" s="65" t="s">
        <v>1045</v>
      </c>
      <c r="GU16" s="198">
        <f>VLOOKUP(GT16,'WCF 2013-2014'!$C$4:$J$56,7,FALSE)</f>
        <v>6.7045916294189356E-3</v>
      </c>
      <c r="GV16" s="66">
        <v>3</v>
      </c>
      <c r="GW16" s="71" t="s">
        <v>124</v>
      </c>
      <c r="GX16" s="48">
        <f>SUMIFS(csapatok!EF:EF,csapatok!EG:EG,GW16)+SUMIFS(csapatok!EF:EF,csapatok!EG:EG,GW16&amp;"-Csere")</f>
        <v>45.109567781617514</v>
      </c>
      <c r="GY16" s="1">
        <v>3</v>
      </c>
      <c r="GZ16" s="108" t="s">
        <v>405</v>
      </c>
      <c r="HA16" s="198">
        <f>VLOOKUP(GZ16,'WCF 2014-2015'!$C$4:$L$57,8,FALSE)</f>
        <v>4.2083922098666827E-2</v>
      </c>
      <c r="HB16" s="66"/>
      <c r="HC16" s="1" t="s">
        <v>231</v>
      </c>
      <c r="HD16" s="198">
        <f>HD30</f>
        <v>1.2717331203538736E-2</v>
      </c>
      <c r="HE16" s="66">
        <v>3</v>
      </c>
      <c r="HF16" s="268" t="s">
        <v>1</v>
      </c>
      <c r="HG16" s="48">
        <f>SUMIFS(csapatok!EL:EL,csapatok!EM:EM,HF16)+SUMIFS(csapatok!EL:EL,csapatok!EM:EM,HF16&amp;"-Csere")</f>
        <v>173.41142574619113</v>
      </c>
      <c r="HH16" s="1">
        <v>3</v>
      </c>
      <c r="HI16" s="72" t="s">
        <v>22</v>
      </c>
      <c r="HJ16" s="48">
        <f>SUMIFS(csapatok!EN:EN,csapatok!EO:EO,HI16)+SUMIFS(csapatok!EN:EN,csapatok!EO:EO,HI16&amp;"-Csere")</f>
        <v>370.22626351422946</v>
      </c>
      <c r="HK16" s="1">
        <v>3</v>
      </c>
      <c r="HL16" s="187" t="s">
        <v>42</v>
      </c>
      <c r="HM16" s="198"/>
      <c r="HN16" s="66">
        <v>3</v>
      </c>
      <c r="HO16" s="41" t="s">
        <v>1332</v>
      </c>
      <c r="HP16" s="48">
        <f>SUMIFS(csapatok!ER:ER,csapatok!ES:ES,HO16)+SUMIFS(csapatok!ER:ER,csapatok!ES:ES,HO16&amp;"-Csere")</f>
        <v>8.883163114799224</v>
      </c>
      <c r="HQ16" s="66">
        <v>3</v>
      </c>
      <c r="HR16" s="1" t="s">
        <v>1031</v>
      </c>
      <c r="HS16" s="198">
        <f>VLOOKUP(HR16,'WCF 2014-2015'!$C$4:$L$57,8,FALSE)</f>
        <v>8.0727406770289362E-2</v>
      </c>
      <c r="HT16" s="66">
        <v>3</v>
      </c>
      <c r="HU16" s="1" t="s">
        <v>407</v>
      </c>
      <c r="HV16" s="198">
        <f>VLOOKUP(HU16,'WCF 2014-2015'!$C$4:$L$57,8,FALSE)</f>
        <v>5.1360815875161274E-2</v>
      </c>
      <c r="HW16" s="66">
        <v>3</v>
      </c>
      <c r="HX16" s="109" t="s">
        <v>1375</v>
      </c>
      <c r="HY16" s="48">
        <f>SUMIFS(csapatok!EX:EX,csapatok!EY:EY,HX16)+SUMIFS(csapatok!EX:EX,csapatok!EY:EY,HX16&amp;"-Csere")</f>
        <v>0</v>
      </c>
      <c r="HZ16" s="82">
        <v>3</v>
      </c>
      <c r="IA16" s="109" t="s">
        <v>1377</v>
      </c>
      <c r="IB16" s="48">
        <f>SUMIFS(csapatok!EZ:EZ,csapatok!FA:FA,IA16)+SUMIFS(csapatok!EZ:EZ,csapatok!FA:FA,IA16&amp;"-Csere")</f>
        <v>1.6470471189359022</v>
      </c>
      <c r="IC16" s="82">
        <v>3</v>
      </c>
      <c r="ID16" s="108" t="s">
        <v>230</v>
      </c>
      <c r="IE16" s="48"/>
      <c r="IF16" s="66">
        <v>3</v>
      </c>
      <c r="IG16" s="209" t="s">
        <v>358</v>
      </c>
      <c r="IH16" s="188">
        <f>VLOOKUP(IG16,'WCF 2014-2015'!$B$4:$L$57,9,FALSE)</f>
        <v>5.1360815875161274E-2</v>
      </c>
      <c r="IJ16" s="78" t="s">
        <v>1362</v>
      </c>
      <c r="IK16" s="48">
        <f>SUMIFS(csapatok!FF:FF,csapatok!FG:FG,IJ16)+SUMIFS(csapatok!FF:FF,csapatok!FG:FG,IJ16&amp;"-Csere")</f>
        <v>357.68165658440705</v>
      </c>
      <c r="IL16" s="66">
        <v>3</v>
      </c>
      <c r="IM16" s="65" t="s">
        <v>411</v>
      </c>
      <c r="IN16" s="188">
        <f>VLOOKUP(IM16,'WCF 2014-2015'!$C$4:$L$57,8,FALSE)</f>
        <v>1.6342077778460404E-2</v>
      </c>
      <c r="IO16" s="66">
        <v>3</v>
      </c>
      <c r="IP16" s="108" t="s">
        <v>77</v>
      </c>
      <c r="IQ16" s="48">
        <f>SUMIFS(csapatok!FJ:FJ,csapatok!FK:FK,IP16)+SUMIFS(csapatok!FJ:FJ,csapatok!FK:FK,IP16&amp;"-Csere")</f>
        <v>88.692595369345</v>
      </c>
      <c r="IR16" s="66">
        <v>3</v>
      </c>
      <c r="IS16" s="108" t="s">
        <v>85</v>
      </c>
      <c r="IT16" s="48">
        <f>SUMIFS(csapatok!FL:FL,csapatok!FM:FM,IS16)+SUMIFS(csapatok!FL:FL,csapatok!FM:FM,IS16&amp;"-Csere")</f>
        <v>212.65969173209569</v>
      </c>
      <c r="IU16" s="66">
        <v>3</v>
      </c>
    </row>
    <row r="17" spans="1:255" ht="15.75" thickBot="1">
      <c r="A17" s="108" t="s">
        <v>263</v>
      </c>
      <c r="B17" s="30">
        <v>30</v>
      </c>
      <c r="C17" s="69">
        <v>4</v>
      </c>
      <c r="D17" s="70" t="s">
        <v>102</v>
      </c>
      <c r="E17" s="9">
        <v>176</v>
      </c>
      <c r="F17" s="69">
        <v>4</v>
      </c>
      <c r="G17" s="72" t="s">
        <v>22</v>
      </c>
      <c r="H17" s="48">
        <v>131.71480781646358</v>
      </c>
      <c r="I17" s="69">
        <v>4</v>
      </c>
      <c r="J17" s="65" t="s">
        <v>232</v>
      </c>
      <c r="K17" s="48">
        <v>54.744394289519846</v>
      </c>
      <c r="L17" s="1">
        <v>4</v>
      </c>
      <c r="M17" s="83" t="s">
        <v>201</v>
      </c>
      <c r="N17" s="48">
        <v>332.45950057448141</v>
      </c>
      <c r="O17" s="69">
        <v>4</v>
      </c>
      <c r="P17" s="6" t="s">
        <v>96</v>
      </c>
      <c r="Q17" s="48">
        <v>39.180683193380133</v>
      </c>
      <c r="R17" s="66">
        <v>4</v>
      </c>
      <c r="S17" s="65" t="s">
        <v>116</v>
      </c>
      <c r="T17" s="48">
        <v>227.57397671676927</v>
      </c>
      <c r="U17" s="66">
        <v>4</v>
      </c>
      <c r="V17" s="52" t="s">
        <v>20</v>
      </c>
      <c r="W17" s="48">
        <v>32.120305503318789</v>
      </c>
      <c r="X17" s="66">
        <v>4</v>
      </c>
      <c r="Y17" s="65" t="s">
        <v>0</v>
      </c>
      <c r="Z17" s="48">
        <v>81.270252901266645</v>
      </c>
      <c r="AA17" s="1">
        <v>4</v>
      </c>
      <c r="AB17" s="72" t="s">
        <v>22</v>
      </c>
      <c r="AC17" s="48">
        <v>232.67981824470303</v>
      </c>
      <c r="AD17" s="1">
        <v>4</v>
      </c>
      <c r="AE17" s="108" t="s">
        <v>279</v>
      </c>
      <c r="AF17" s="30">
        <v>150</v>
      </c>
      <c r="AG17" s="69">
        <v>4</v>
      </c>
      <c r="AH17" s="9"/>
      <c r="AI17" s="48"/>
      <c r="AJ17" s="9"/>
      <c r="AK17" s="65" t="s">
        <v>337</v>
      </c>
      <c r="AL17" s="48">
        <v>0</v>
      </c>
      <c r="AM17" s="1">
        <v>4</v>
      </c>
      <c r="AN17" s="65" t="s">
        <v>33</v>
      </c>
      <c r="AO17" s="48">
        <v>118.44980175192765</v>
      </c>
      <c r="AP17" s="66">
        <v>4</v>
      </c>
      <c r="AQ17" s="100" t="s">
        <v>37</v>
      </c>
      <c r="AR17" s="48">
        <v>335.0458287033174</v>
      </c>
      <c r="AS17" s="66">
        <v>4</v>
      </c>
      <c r="AT17" s="108" t="s">
        <v>53</v>
      </c>
      <c r="AU17" s="48">
        <v>80.736488573176587</v>
      </c>
      <c r="AV17" s="66">
        <v>4</v>
      </c>
      <c r="AW17" s="109" t="s">
        <v>31</v>
      </c>
      <c r="AX17" s="87">
        <v>58.136175584871239</v>
      </c>
      <c r="AY17" s="89">
        <v>4</v>
      </c>
      <c r="AZ17" s="73" t="s">
        <v>20</v>
      </c>
      <c r="BA17" s="48">
        <v>63.975180810052521</v>
      </c>
      <c r="BB17" s="1">
        <v>4</v>
      </c>
      <c r="BC17" s="123" t="s">
        <v>459</v>
      </c>
      <c r="BD17" s="190">
        <v>5.0392235075122992E-2</v>
      </c>
      <c r="BE17" s="66">
        <v>4</v>
      </c>
      <c r="BF17" s="160" t="s">
        <v>495</v>
      </c>
      <c r="BG17" s="190">
        <v>7.1333599255418156E-2</v>
      </c>
      <c r="BH17" s="66">
        <v>4</v>
      </c>
      <c r="BI17" s="65" t="s">
        <v>537</v>
      </c>
      <c r="BJ17" s="48">
        <f>SUMIFS(csapatok!AP:AP,csapatok!AQ:AQ,BI17)+SUMIFS(csapatok!AP:AP,csapatok!AQ:AQ,BI17&amp;"-Csere")</f>
        <v>263.30601248236911</v>
      </c>
      <c r="BK17" s="66">
        <v>4</v>
      </c>
      <c r="BL17" s="65" t="s">
        <v>582</v>
      </c>
      <c r="BM17" s="188">
        <v>5.4646988432389312E-2</v>
      </c>
      <c r="BN17" s="66">
        <v>4</v>
      </c>
      <c r="BO17" s="78" t="s">
        <v>116</v>
      </c>
      <c r="BP17" s="48">
        <f>SUMIFS(csapatok!AT:AT,csapatok!AU:AU,BO17)+SUMIFS(csapatok!AT:AT,csapatok!AU:AU,BO17&amp;"-Csere")</f>
        <v>212.39003649326213</v>
      </c>
      <c r="BQ17" s="1">
        <v>4</v>
      </c>
      <c r="BR17" s="196" t="s">
        <v>597</v>
      </c>
      <c r="BS17" s="188">
        <v>8.3765456721180687E-3</v>
      </c>
      <c r="BT17" s="66">
        <v>4</v>
      </c>
      <c r="BU17" s="65" t="s">
        <v>612</v>
      </c>
      <c r="BV17" s="198">
        <v>1.8542665032314522E-2</v>
      </c>
      <c r="BW17" s="1">
        <v>4</v>
      </c>
      <c r="BX17" s="65" t="s">
        <v>619</v>
      </c>
      <c r="BY17" s="188">
        <v>1.0969285999202234E-2</v>
      </c>
      <c r="BZ17" s="1">
        <v>4</v>
      </c>
      <c r="CA17" s="65" t="s">
        <v>361</v>
      </c>
      <c r="CB17" s="188">
        <v>1.6154766653370563E-2</v>
      </c>
      <c r="CC17" s="66">
        <v>4</v>
      </c>
      <c r="CD17" s="65" t="s">
        <v>323</v>
      </c>
      <c r="CE17" s="48">
        <f>SUMIFS(csapatok!BD:BD,csapatok!BE:BE,CD17)+SUMIFS(csapatok!BD:BD,csapatok!BE:BE,CD17&amp;"-Csere")</f>
        <v>244.72599795595994</v>
      </c>
      <c r="CF17" s="66">
        <v>4</v>
      </c>
      <c r="CG17" s="65" t="s">
        <v>641</v>
      </c>
      <c r="CH17" s="188">
        <v>5.0392235075122992E-2</v>
      </c>
      <c r="CI17" s="1">
        <v>4</v>
      </c>
      <c r="CJ17" s="83" t="s">
        <v>201</v>
      </c>
      <c r="CK17" s="48">
        <f>SUMIFS(csapatok!BH:BH,csapatok!BI:BI,CJ17)+SUMIFS(csapatok!BH:BH,csapatok!BI:BI,CJ17&amp;"-Csere")</f>
        <v>480.37896601066001</v>
      </c>
      <c r="CL17" s="66">
        <v>4</v>
      </c>
      <c r="CM17" s="65" t="s">
        <v>226</v>
      </c>
      <c r="CN17" s="48">
        <f>SUMIFS(csapatok!BJ:BJ,csapatok!BK:BK,CM17)+SUMIFS(csapatok!BJ:BJ,csapatok!BK:BK,CM17&amp;"-Csere")</f>
        <v>84.708897528003419</v>
      </c>
      <c r="CO17" s="1">
        <v>4</v>
      </c>
      <c r="CP17" s="65" t="s">
        <v>653</v>
      </c>
      <c r="CQ17" s="202">
        <v>2.0941364180295175E-2</v>
      </c>
      <c r="CR17" s="66">
        <v>3</v>
      </c>
      <c r="CS17" s="186" t="s">
        <v>1229</v>
      </c>
      <c r="CT17" s="48">
        <f>SUMIFS(csapatok!BN:BN,csapatok!BO:BO,CS17)+SUMIFS(csapatok!BN:BN,csapatok!BO:BO,CS17&amp;"-Csere")</f>
        <v>308.22695574246211</v>
      </c>
      <c r="CU17" s="1">
        <v>4</v>
      </c>
      <c r="CV17" s="65" t="s">
        <v>682</v>
      </c>
      <c r="CW17" s="188">
        <v>3.5833000930727298E-2</v>
      </c>
      <c r="CX17" s="66">
        <v>4</v>
      </c>
      <c r="CY17" s="1" t="s">
        <v>367</v>
      </c>
      <c r="CZ17" s="188">
        <v>1.2111637704054766E-2</v>
      </c>
      <c r="DA17" s="66">
        <v>4</v>
      </c>
      <c r="DB17" s="65" t="s">
        <v>373</v>
      </c>
      <c r="DC17" s="188">
        <v>1.3698630136986301E-2</v>
      </c>
      <c r="DD17" s="66">
        <v>4</v>
      </c>
      <c r="DE17" s="65" t="s">
        <v>1233</v>
      </c>
      <c r="DF17" s="48">
        <f>SUMIFS(csapatok!BV:BV,csapatok!BW:BW,DE17)+SUMIFS(csapatok!BV:BV,csapatok!BW:BW,DE17&amp;"-Csere")</f>
        <v>279.1061413388004</v>
      </c>
      <c r="DG17" s="1">
        <v>4</v>
      </c>
      <c r="DH17" s="90" t="s">
        <v>124</v>
      </c>
      <c r="DI17" s="48">
        <f>SUMIFS(csapatok!BX:BX,csapatok!BY:BY,DH17)+SUMIFS(csapatok!BX:BX,csapatok!BY:BY,DH17&amp;"-Csere")</f>
        <v>12.34793911042706</v>
      </c>
      <c r="DJ17" s="66">
        <v>4</v>
      </c>
      <c r="DK17" s="65" t="s">
        <v>375</v>
      </c>
      <c r="DL17" s="188">
        <v>1.0072522159548751E-2</v>
      </c>
      <c r="DM17" s="66">
        <v>4</v>
      </c>
      <c r="DN17" s="109" t="s">
        <v>708</v>
      </c>
      <c r="DO17" s="87">
        <f>SUMIFS(csapatok!CB:CB,csapatok!CC:CC,DN17)+SUMIFS(csapatok!CB:CB,csapatok!CC:CC,DN17&amp;"-Csere")</f>
        <v>0</v>
      </c>
      <c r="DP17" s="89">
        <v>4</v>
      </c>
      <c r="DQ17" s="65" t="s">
        <v>543</v>
      </c>
      <c r="DR17" s="48">
        <f>SUMIFS(csapatok!CD:CD,csapatok!CE:CE,DQ17)+SUMIFS(csapatok!CD:CD,csapatok!CE:CE,DQ17&amp;"-Csere")</f>
        <v>126.48161659265448</v>
      </c>
      <c r="DS17" s="66">
        <v>4</v>
      </c>
      <c r="DT17" s="186" t="s">
        <v>1229</v>
      </c>
      <c r="DU17" s="48">
        <f>SUMIFS(csapatok!CF:CF,csapatok!CG:CG,DT17)+SUMIFS(csapatok!CF:CF,csapatok!CG:CG,DT17&amp;"-Csere")</f>
        <v>217.15045782484424</v>
      </c>
      <c r="DV17" s="1">
        <v>4</v>
      </c>
      <c r="DW17" s="108" t="s">
        <v>714</v>
      </c>
      <c r="DX17" s="48">
        <f>SUMIFS(csapatok!CH:CH,csapatok!CI:CI,DW17)+SUMIFS(csapatok!CH:CH,csapatok!CI:CI,DW17&amp;"-Csere")</f>
        <v>272.00982353497443</v>
      </c>
      <c r="DY17" s="69">
        <v>4</v>
      </c>
      <c r="DZ17" s="9"/>
      <c r="EA17" s="48"/>
      <c r="EB17" s="9"/>
      <c r="ED17" s="48"/>
      <c r="EF17" s="65"/>
      <c r="EG17" s="188"/>
      <c r="EH17" s="66">
        <v>4</v>
      </c>
      <c r="EI17" s="209" t="s">
        <v>231</v>
      </c>
      <c r="EJ17" s="188">
        <v>1.3827948411115542E-2</v>
      </c>
      <c r="EK17" s="66">
        <v>4</v>
      </c>
      <c r="EL17" s="78" t="s">
        <v>116</v>
      </c>
      <c r="EM17" s="48">
        <f>SUMIFS(csapatok!CR:CR,csapatok!CS:CS,EL17)+SUMIFS(csapatok!CR:CR,csapatok!CS:CS,EL17&amp;"-Csere")</f>
        <v>214.47562739886905</v>
      </c>
      <c r="EN17" s="1">
        <v>4</v>
      </c>
      <c r="EO17" s="65" t="s">
        <v>756</v>
      </c>
      <c r="EP17" s="188">
        <v>0.10051854806541684</v>
      </c>
      <c r="ER17" s="108" t="s">
        <v>178</v>
      </c>
      <c r="ES17" s="48">
        <f>SUMIFS(csapatok!CV:CV,csapatok!CW:CW,ER17)+SUMIFS(csapatok!CV:CV,csapatok!CW:CW,ER17&amp;"-Csere")</f>
        <v>387.91233966817043</v>
      </c>
      <c r="ET17" s="66">
        <v>4</v>
      </c>
      <c r="EU17" s="108" t="s">
        <v>85</v>
      </c>
      <c r="EV17" s="45">
        <f>SUMIFS(csapatok!CX:CX,csapatok!CY:CY,EU17)+SUMIFS(csapatok!CX:CX,csapatok!CY:CY,EU17&amp;"-Csere")</f>
        <v>78.17347694989661</v>
      </c>
      <c r="EW17" s="1">
        <v>4</v>
      </c>
      <c r="EX17" s="65" t="s">
        <v>819</v>
      </c>
      <c r="EY17" s="185">
        <f>'egyeni-ranglista'!$BD$256/129*4*'WCF 2012-2013'!F6/'WCF 2012-2013'!$F$22</f>
        <v>985.57955555642047</v>
      </c>
      <c r="EZ17" s="66">
        <v>4</v>
      </c>
      <c r="FA17" s="1" t="s">
        <v>835</v>
      </c>
      <c r="FB17" s="188"/>
      <c r="FC17" s="66"/>
      <c r="FD17" s="65"/>
      <c r="FE17" s="188"/>
      <c r="FF17" s="66"/>
      <c r="FG17" s="108" t="s">
        <v>324</v>
      </c>
      <c r="FH17" s="48">
        <f>SUMIFS(csapatok!DF:DF,csapatok!DG:DG,FG17)+SUMIFS(csapatok!DF:DF,csapatok!DG:DG,FG17&amp;"-Csere")</f>
        <v>681.28789907214673</v>
      </c>
      <c r="FI17" s="219">
        <v>4</v>
      </c>
      <c r="FJ17" s="65"/>
      <c r="FK17" s="188"/>
      <c r="FL17" s="66"/>
      <c r="FM17" s="65" t="s">
        <v>1205</v>
      </c>
      <c r="FN17" s="188">
        <f>VLOOKUP(FM17,'WCF 2013-2014'!$C$4:$J$56,8,FALSE)</f>
        <v>9.2983428197249793E-2</v>
      </c>
      <c r="FO17" s="66">
        <v>4</v>
      </c>
      <c r="FP17" s="65"/>
      <c r="FQ17" s="188"/>
      <c r="FR17" s="66"/>
      <c r="FS17" s="83" t="s">
        <v>201</v>
      </c>
      <c r="FT17" s="48">
        <f>SUMIFS(csapatok!DN:DN,csapatok!DO:DO,FS17)+SUMIFS(csapatok!DN:DN,csapatok!DO:DO,FS17&amp;"-Csere")</f>
        <v>648.12662461345963</v>
      </c>
      <c r="FU17" s="66">
        <v>4</v>
      </c>
      <c r="FV17" s="65" t="s">
        <v>1261</v>
      </c>
      <c r="FW17" s="48">
        <f>SUMIFS(csapatok!DP:DP,csapatok!DQ:DQ,FV17)+SUMIFS(csapatok!DP:DP,csapatok!DQ:DQ,FV17&amp;"-Csere")</f>
        <v>90.2323627025131</v>
      </c>
      <c r="FX17" s="66">
        <v>4</v>
      </c>
      <c r="FY17" s="108" t="s">
        <v>1241</v>
      </c>
      <c r="FZ17" s="202"/>
      <c r="GA17" s="66">
        <v>3</v>
      </c>
      <c r="GB17" s="70" t="s">
        <v>324</v>
      </c>
      <c r="GC17" s="48">
        <f>SUMIFS(csapatok!DT:DT,csapatok!DU:DU,GB17)+SUMIFS(csapatok!DT:DT,csapatok!DU:DU,GB17&amp;"-Csere")</f>
        <v>726.37221116777357</v>
      </c>
      <c r="GD17" s="1">
        <v>4</v>
      </c>
      <c r="GF17" s="198"/>
      <c r="GG17" s="66"/>
      <c r="GH17" s="68" t="s">
        <v>236</v>
      </c>
      <c r="GI17" s="198">
        <f t="shared" si="0"/>
        <v>1.009091817364372E-2</v>
      </c>
      <c r="GJ17" s="66">
        <v>4</v>
      </c>
      <c r="GK17" s="65" t="s">
        <v>888</v>
      </c>
      <c r="GL17" s="188">
        <f t="shared" si="1"/>
        <v>1.0158472165786265E-2</v>
      </c>
      <c r="GM17" s="66">
        <v>4</v>
      </c>
      <c r="GN17" s="65" t="s">
        <v>1267</v>
      </c>
      <c r="GO17" s="185">
        <f>'egyeni-ranglista'!$BR$256/119*4*$GO$27/$GO$29</f>
        <v>51.197701976332652</v>
      </c>
      <c r="GP17" s="66">
        <v>4</v>
      </c>
      <c r="GQ17" s="65" t="s">
        <v>859</v>
      </c>
      <c r="GR17" s="198">
        <f>VLOOKUP(GQ17,'WCF 2013-2014'!$C$4:$J$56,7,FALSE)</f>
        <v>1.7370987403494513E-2</v>
      </c>
      <c r="GS17" s="66">
        <v>4</v>
      </c>
      <c r="GT17" s="65" t="s">
        <v>888</v>
      </c>
      <c r="GU17" s="198">
        <f>VLOOKUP(GT17,'WCF 2013-2014'!$C$4:$J$56,7,FALSE)</f>
        <v>1.0158472165786265E-2</v>
      </c>
      <c r="GV17" s="66">
        <v>4</v>
      </c>
      <c r="GW17" s="71" t="s">
        <v>23</v>
      </c>
      <c r="GX17" s="48">
        <f>SUMIFS(csapatok!EF:EF,csapatok!EG:EG,GW17)+SUMIFS(csapatok!EF:EF,csapatok!EG:EG,GW17&amp;"-Csere")</f>
        <v>63.098720540170071</v>
      </c>
      <c r="GY17" s="1">
        <v>4</v>
      </c>
      <c r="GZ17" s="108" t="s">
        <v>405</v>
      </c>
      <c r="HA17" s="198">
        <f>VLOOKUP(GZ17,'WCF 2014-2015'!$C$4:$L$57,8,FALSE)</f>
        <v>4.2083922098666827E-2</v>
      </c>
      <c r="HB17" s="66"/>
      <c r="HC17" s="108" t="s">
        <v>613</v>
      </c>
      <c r="HD17" s="198">
        <f>VLOOKUP(HC17,'WCF 2014-2015'!$C$4:$L$57,8,FALSE)</f>
        <v>3.4404374270442955E-3</v>
      </c>
      <c r="HE17" s="66"/>
      <c r="HF17" s="71" t="s">
        <v>23</v>
      </c>
      <c r="HG17" s="48">
        <f>SUMIFS(csapatok!EL:EL,csapatok!EM:EM,HF17)+SUMIFS(csapatok!EL:EL,csapatok!EM:EM,HF17&amp;"-Csere")</f>
        <v>76.897456797964566</v>
      </c>
      <c r="HH17" s="1">
        <v>4</v>
      </c>
      <c r="HI17" s="75" t="s">
        <v>96</v>
      </c>
      <c r="HJ17" s="48">
        <f>SUMIFS(csapatok!EN:EN,csapatok!EO:EO,HI17)+SUMIFS(csapatok!EN:EN,csapatok!EO:EO,HI17&amp;"-Csere")</f>
        <v>46.077053293375265</v>
      </c>
      <c r="HK17" s="1">
        <v>4</v>
      </c>
      <c r="HL17" s="187" t="s">
        <v>1300</v>
      </c>
      <c r="HM17" s="198"/>
      <c r="HN17" s="66">
        <v>4</v>
      </c>
      <c r="HO17" s="108" t="s">
        <v>1333</v>
      </c>
      <c r="HP17" s="271">
        <f>'egyeni-ranglista'!$BZ$256/119*4*HP24/HP26</f>
        <v>52.099033157602236</v>
      </c>
      <c r="HQ17" s="66">
        <v>4</v>
      </c>
      <c r="HR17" s="1" t="s">
        <v>407</v>
      </c>
      <c r="HS17" s="198">
        <f>VLOOKUP(HR17,'WCF 2014-2015'!$C$4:$L$57,8,FALSE)</f>
        <v>5.1360815875161274E-2</v>
      </c>
      <c r="HT17" s="66">
        <v>4</v>
      </c>
      <c r="HU17" s="1" t="s">
        <v>913</v>
      </c>
      <c r="HV17" s="198">
        <f>VLOOKUP(HU17,'WCF 2014-2015'!$C$4:$L$57,8,FALSE)</f>
        <v>6.5614056644344776E-2</v>
      </c>
      <c r="HW17" s="66">
        <v>4</v>
      </c>
      <c r="HX17" s="9"/>
      <c r="HY17" s="48"/>
      <c r="HZ17" s="9"/>
      <c r="IB17" s="48"/>
      <c r="ID17" s="108" t="s">
        <v>1343</v>
      </c>
      <c r="IE17" s="271"/>
      <c r="IF17" s="66">
        <v>4</v>
      </c>
      <c r="IG17" s="209" t="s">
        <v>354</v>
      </c>
      <c r="IH17" s="188">
        <f>VLOOKUP(IG17,'WCF 2014-2015'!$B$4:$L$57,9,FALSE)</f>
        <v>5.3265343736560791E-2</v>
      </c>
      <c r="IJ17" s="78" t="s">
        <v>116</v>
      </c>
      <c r="IK17" s="48">
        <f>SUMIFS(csapatok!FF:FF,csapatok!FG:FG,IJ17)+SUMIFS(csapatok!FF:FF,csapatok!FG:FG,IJ17&amp;"-Csere")</f>
        <v>247.19171521671774</v>
      </c>
      <c r="IL17" s="66">
        <v>4</v>
      </c>
      <c r="IM17" s="65" t="s">
        <v>404</v>
      </c>
      <c r="IN17" s="188">
        <f>VLOOKUP(IM17,'WCF 2014-2015'!$C$4:$L$57,8,FALSE)</f>
        <v>6.20507464520489E-3</v>
      </c>
      <c r="IO17" s="66">
        <v>4</v>
      </c>
      <c r="IP17" s="108" t="s">
        <v>50</v>
      </c>
      <c r="IQ17" s="48">
        <f>SUMIFS(csapatok!FJ:FJ,csapatok!FK:FK,IP17)+SUMIFS(csapatok!FJ:FJ,csapatok!FK:FK,IP17&amp;"-Csere")</f>
        <v>41.597260122097502</v>
      </c>
      <c r="IR17" s="66">
        <v>4</v>
      </c>
      <c r="IS17" s="108" t="s">
        <v>161</v>
      </c>
      <c r="IT17" s="48">
        <f>SUMIFS(csapatok!FL:FL,csapatok!FM:FM,IS17)+SUMIFS(csapatok!FL:FL,csapatok!FM:FM,IS17&amp;"-Csere")</f>
        <v>295.34288732119205</v>
      </c>
      <c r="IU17" s="66">
        <v>4</v>
      </c>
    </row>
    <row r="18" spans="1:255" ht="15.75" thickBot="1">
      <c r="A18" s="108" t="s">
        <v>264</v>
      </c>
      <c r="B18" s="30">
        <v>30</v>
      </c>
      <c r="C18" s="69">
        <v>5</v>
      </c>
      <c r="D18" s="71" t="s">
        <v>19</v>
      </c>
      <c r="E18" s="9">
        <v>54</v>
      </c>
      <c r="F18" s="69">
        <v>5</v>
      </c>
      <c r="G18" s="111" t="s">
        <v>195</v>
      </c>
      <c r="H18" s="48">
        <v>35.700000000000003</v>
      </c>
      <c r="I18" s="69">
        <v>5</v>
      </c>
      <c r="J18" s="65" t="s">
        <v>229</v>
      </c>
      <c r="K18" s="48">
        <v>174.20286944567835</v>
      </c>
      <c r="L18" s="1">
        <v>5</v>
      </c>
      <c r="M18" s="68" t="s">
        <v>21</v>
      </c>
      <c r="N18" s="48">
        <v>542.01389392877286</v>
      </c>
      <c r="O18" s="69">
        <v>5</v>
      </c>
      <c r="P18" s="116" t="s">
        <v>276</v>
      </c>
      <c r="Q18" s="85">
        <v>30</v>
      </c>
      <c r="R18" s="82">
        <v>5</v>
      </c>
      <c r="S18" s="75" t="s">
        <v>97</v>
      </c>
      <c r="T18" s="48">
        <v>63.926662572079735</v>
      </c>
      <c r="U18" s="66">
        <v>5</v>
      </c>
      <c r="V18" s="1" t="s">
        <v>156</v>
      </c>
      <c r="W18" s="30">
        <v>30</v>
      </c>
      <c r="X18" s="66">
        <v>5</v>
      </c>
      <c r="Y18" s="91" t="s">
        <v>23</v>
      </c>
      <c r="Z18" s="48">
        <v>62.195672255537986</v>
      </c>
      <c r="AA18" s="1">
        <v>5</v>
      </c>
      <c r="AB18" s="76" t="s">
        <v>87</v>
      </c>
      <c r="AC18" s="48">
        <v>54.951707983450319</v>
      </c>
      <c r="AD18" s="1">
        <v>5</v>
      </c>
      <c r="AE18" s="108" t="s">
        <v>280</v>
      </c>
      <c r="AF18" s="30">
        <v>150</v>
      </c>
      <c r="AG18" s="69">
        <v>5</v>
      </c>
      <c r="AH18" s="9"/>
      <c r="AI18" s="48"/>
      <c r="AJ18" s="9"/>
      <c r="AK18" s="109" t="s">
        <v>320</v>
      </c>
      <c r="AL18" s="87">
        <v>0</v>
      </c>
      <c r="AM18" s="89">
        <v>5</v>
      </c>
      <c r="AN18" s="79" t="s">
        <v>96</v>
      </c>
      <c r="AO18" s="48">
        <v>113.53188448309385</v>
      </c>
      <c r="AP18" s="66">
        <v>5</v>
      </c>
      <c r="AQ18" s="65" t="s">
        <v>45</v>
      </c>
      <c r="AR18" s="48">
        <v>190.77277484390632</v>
      </c>
      <c r="AS18" s="66">
        <v>5</v>
      </c>
      <c r="AT18" s="109" t="s">
        <v>185</v>
      </c>
      <c r="AU18" s="87">
        <v>15.29939766785877</v>
      </c>
      <c r="AV18" s="82">
        <v>5</v>
      </c>
      <c r="AZ18" s="65" t="s">
        <v>323</v>
      </c>
      <c r="BA18" s="32">
        <v>229.90747478065219</v>
      </c>
      <c r="BB18" s="1">
        <v>5</v>
      </c>
      <c r="BC18" s="123" t="s">
        <v>433</v>
      </c>
      <c r="BD18" s="190">
        <v>7.1333599255418156E-2</v>
      </c>
      <c r="BE18" s="66">
        <v>5</v>
      </c>
      <c r="BF18" s="160" t="s">
        <v>496</v>
      </c>
      <c r="BG18" s="190">
        <v>5.0392235075122992E-2</v>
      </c>
      <c r="BH18" s="66">
        <v>5</v>
      </c>
      <c r="BI18" s="186" t="s">
        <v>1229</v>
      </c>
      <c r="BJ18" s="48">
        <f>SUMIFS(csapatok!AP:AP,csapatok!AQ:AQ,BI18)+SUMIFS(csapatok!AP:AP,csapatok!AQ:AQ,BI18&amp;"-Csere")</f>
        <v>138.00504373236447</v>
      </c>
      <c r="BK18" s="66">
        <v>5</v>
      </c>
      <c r="BL18" s="187" t="s">
        <v>42</v>
      </c>
      <c r="BM18" s="188">
        <v>1.3827948411115542E-2</v>
      </c>
      <c r="BN18" s="66">
        <v>5</v>
      </c>
      <c r="BO18" s="77" t="s">
        <v>64</v>
      </c>
      <c r="BP18" s="48">
        <f>SUMIFS(csapatok!AT:AT,csapatok!AU:AU,BO18)+SUMIFS(csapatok!AT:AT,csapatok!AU:AU,BO18&amp;"-Csere")</f>
        <v>29.126926686560605</v>
      </c>
      <c r="BQ18" s="1">
        <v>5</v>
      </c>
      <c r="BR18" s="196" t="s">
        <v>598</v>
      </c>
      <c r="BS18" s="188">
        <v>8.3765456721180687E-3</v>
      </c>
      <c r="BT18" s="66">
        <v>5</v>
      </c>
      <c r="BU18" s="65" t="s">
        <v>613</v>
      </c>
      <c r="BV18" s="198">
        <v>5.1990847569902531E-3</v>
      </c>
      <c r="BW18" s="1">
        <v>5</v>
      </c>
      <c r="BX18" s="65" t="s">
        <v>620</v>
      </c>
      <c r="BY18" s="188">
        <v>7.1333599255418156E-2</v>
      </c>
      <c r="BZ18" s="1">
        <v>5</v>
      </c>
      <c r="CA18" s="65" t="s">
        <v>351</v>
      </c>
      <c r="CB18" s="188">
        <v>7.1333599255418156E-2</v>
      </c>
      <c r="CC18" s="66">
        <v>5</v>
      </c>
      <c r="CD18" s="83" t="s">
        <v>201</v>
      </c>
      <c r="CE18" s="48">
        <f>SUMIFS(csapatok!BD:BD,csapatok!BE:BE,CD18)+SUMIFS(csapatok!BD:BD,csapatok!BE:BE,CD18&amp;"-Csere")</f>
        <v>476.76964262428419</v>
      </c>
      <c r="CF18" s="66">
        <v>5</v>
      </c>
      <c r="CG18" s="65" t="s">
        <v>642</v>
      </c>
      <c r="CH18" s="188">
        <v>5.0392235075122992E-2</v>
      </c>
      <c r="CI18" s="1">
        <v>5</v>
      </c>
      <c r="CJ18" s="98" t="s">
        <v>236</v>
      </c>
      <c r="CK18" s="48">
        <f>SUMIFS(csapatok!BH:BH,csapatok!BI:BI,CJ18)+SUMIFS(csapatok!BH:BH,csapatok!BI:BI,CJ18&amp;"-Csere")</f>
        <v>527.68377765913078</v>
      </c>
      <c r="CL18" s="66">
        <v>5</v>
      </c>
      <c r="CM18" s="65" t="s">
        <v>227</v>
      </c>
      <c r="CN18" s="48">
        <f>SUMIFS(csapatok!BJ:BJ,csapatok!BK:BK,CM18)+SUMIFS(csapatok!BJ:BJ,csapatok!BK:BK,CM18&amp;"-Csere")</f>
        <v>122.04684978989717</v>
      </c>
      <c r="CO18" s="1">
        <v>5</v>
      </c>
      <c r="CP18" s="65" t="s">
        <v>660</v>
      </c>
      <c r="CQ18" s="202">
        <v>1.1501130168860525E-2</v>
      </c>
      <c r="CR18" s="66">
        <v>5</v>
      </c>
      <c r="CS18" s="79" t="s">
        <v>96</v>
      </c>
      <c r="CT18" s="48">
        <f>SUMIFS(csapatok!BN:BN,csapatok!BO:BO,CS18)+SUMIFS(csapatok!BN:BN,csapatok!BO:BO,CS18&amp;"-Csere")</f>
        <v>83.169938732841317</v>
      </c>
      <c r="CU18" s="1">
        <v>5</v>
      </c>
      <c r="CV18" s="65" t="s">
        <v>683</v>
      </c>
      <c r="CW18" s="188">
        <v>1.7284935513894428E-3</v>
      </c>
      <c r="CX18" s="66">
        <v>5</v>
      </c>
      <c r="CY18" s="1" t="s">
        <v>372</v>
      </c>
      <c r="CZ18" s="188">
        <v>8.9520800421274346E-3</v>
      </c>
      <c r="DA18" s="66">
        <v>5</v>
      </c>
      <c r="DB18" s="65" t="s">
        <v>381</v>
      </c>
      <c r="DC18" s="188">
        <v>6.7150147730325009E-3</v>
      </c>
      <c r="DD18" s="66">
        <v>5</v>
      </c>
      <c r="DE18" s="72" t="s">
        <v>22</v>
      </c>
      <c r="DF18" s="48">
        <f>SUMIFS(csapatok!BV:BV,csapatok!BW:BW,DE18)+SUMIFS(csapatok!BV:BV,csapatok!BW:BW,DE18&amp;"-Csere")</f>
        <v>189.72807031437711</v>
      </c>
      <c r="DG18" s="1">
        <v>5</v>
      </c>
      <c r="DH18" s="76" t="s">
        <v>87</v>
      </c>
      <c r="DI18" s="48">
        <f>SUMIFS(csapatok!BX:BX,csapatok!BY:BY,DH18)+SUMIFS(csapatok!BX:BX,csapatok!BY:BY,DH18&amp;"-Csere")</f>
        <v>160.78688572006149</v>
      </c>
      <c r="DJ18" s="66">
        <v>5</v>
      </c>
      <c r="DK18" s="65" t="s">
        <v>350</v>
      </c>
      <c r="DL18" s="188">
        <v>2.1756647864625302E-2</v>
      </c>
      <c r="DM18" s="66"/>
      <c r="DN18" s="9"/>
      <c r="DO18" s="9"/>
      <c r="DP18" s="9"/>
      <c r="DQ18" s="70" t="s">
        <v>102</v>
      </c>
      <c r="DR18" s="48">
        <f>SUMIFS(csapatok!CD:CD,csapatok!CE:CE,DQ18)+SUMIFS(csapatok!CD:CD,csapatok!CE:CE,DQ18&amp;"-Csere")</f>
        <v>44.761552384913919</v>
      </c>
      <c r="DS18" s="66">
        <v>5</v>
      </c>
      <c r="DT18" s="75" t="s">
        <v>97</v>
      </c>
      <c r="DU18" s="48">
        <f>SUMIFS(csapatok!CF:CF,csapatok!CG:CG,DT18)+SUMIFS(csapatok!CF:CF,csapatok!CG:CG,DT18&amp;"-Csere")</f>
        <v>75.943342080179306</v>
      </c>
      <c r="DV18" s="1">
        <v>5</v>
      </c>
      <c r="DW18" s="108" t="s">
        <v>230</v>
      </c>
      <c r="DX18" s="48">
        <f>SUMIFS(csapatok!CH:CH,csapatok!CI:CI,DW18)+SUMIFS(csapatok!CH:CH,csapatok!CI:CI,DW18&amp;"-Csere")</f>
        <v>397.35462938695571</v>
      </c>
      <c r="DY18" s="69">
        <v>5</v>
      </c>
      <c r="DZ18" s="9"/>
      <c r="EA18" s="48"/>
      <c r="EB18" s="9"/>
      <c r="EC18" s="9"/>
      <c r="ED18" s="48"/>
      <c r="EF18" s="65"/>
      <c r="EG18" s="188"/>
      <c r="EH18" s="66">
        <v>5</v>
      </c>
      <c r="EI18" s="209" t="s">
        <v>350</v>
      </c>
      <c r="EJ18" s="188">
        <v>5.4646988432389312E-2</v>
      </c>
      <c r="EK18" s="66">
        <v>5</v>
      </c>
      <c r="EL18" s="65" t="s">
        <v>44</v>
      </c>
      <c r="EM18" s="48">
        <f>SUMIFS(csapatok!CR:CR,csapatok!CS:CS,EL18)+SUMIFS(csapatok!CR:CR,csapatok!CS:CS,EL18&amp;"-Csere")</f>
        <v>216.63958315621892</v>
      </c>
      <c r="EN18" s="1">
        <v>5</v>
      </c>
      <c r="EO18" s="65" t="s">
        <v>805</v>
      </c>
      <c r="EP18" s="188">
        <v>5.451402738997474E-2</v>
      </c>
      <c r="ER18" s="108" t="s">
        <v>78</v>
      </c>
      <c r="ES18" s="48">
        <f>SUMIFS(csapatok!CV:CV,csapatok!CW:CW,ER18)+SUMIFS(csapatok!CV:CV,csapatok!CW:CW,ER18&amp;"-Csere")</f>
        <v>10.992613961242807</v>
      </c>
      <c r="ET18" s="66">
        <v>5</v>
      </c>
      <c r="EU18" s="65" t="s">
        <v>161</v>
      </c>
      <c r="EV18" s="117">
        <f>SUMIFS(csapatok!CX:CX,csapatok!CY:CY,EU18)+SUMIFS(csapatok!CX:CX,csapatok!CY:CY,EU18&amp;"-Csere")</f>
        <v>288.56408816842662</v>
      </c>
      <c r="EW18" s="1">
        <v>5</v>
      </c>
      <c r="EX18" s="65" t="s">
        <v>543</v>
      </c>
      <c r="EY18" s="48">
        <f>SUMIFS(csapatok!CZ:CZ,csapatok!DA:DA,EX18)+SUMIFS(csapatok!CZ:CZ,csapatok!DA:DA,EX18&amp;"-Csere")</f>
        <v>131.82840923210961</v>
      </c>
      <c r="EZ18" s="66">
        <v>5</v>
      </c>
      <c r="FA18" s="1" t="s">
        <v>844</v>
      </c>
      <c r="FB18" s="188"/>
      <c r="FC18" s="66"/>
      <c r="FD18" s="65"/>
      <c r="FE18" s="188"/>
      <c r="FF18" s="66"/>
      <c r="FG18" s="108" t="s">
        <v>23</v>
      </c>
      <c r="FH18" s="48">
        <f>SUMIFS(csapatok!DF:DF,csapatok!DG:DG,FG18)+SUMIFS(csapatok!DF:DF,csapatok!DG:DG,FG18&amp;"-Csere")</f>
        <v>30.766401315470027</v>
      </c>
      <c r="FI18" s="219">
        <v>5</v>
      </c>
      <c r="FJ18" s="65"/>
      <c r="FK18" s="188"/>
      <c r="FL18" s="66"/>
      <c r="FM18" s="65" t="s">
        <v>923</v>
      </c>
      <c r="FN18" s="188">
        <f>VLOOKUP(FM18,'WCF 2013-2014'!$C$4:$J$56,8,FALSE)</f>
        <v>5.9990933360197451E-2</v>
      </c>
      <c r="FO18" s="66">
        <v>5</v>
      </c>
      <c r="FP18" s="65"/>
      <c r="FQ18" s="188"/>
      <c r="FR18" s="66"/>
      <c r="FS18" s="79" t="s">
        <v>97</v>
      </c>
      <c r="FT18" s="48">
        <f>SUMIFS(csapatok!DN:DN,csapatok!DO:DO,FS18)+SUMIFS(csapatok!DN:DN,csapatok!DO:DO,FS18&amp;"-Csere")</f>
        <v>71.164409338546562</v>
      </c>
      <c r="FU18" s="66">
        <v>5</v>
      </c>
      <c r="FV18" s="65" t="s">
        <v>224</v>
      </c>
      <c r="FW18" s="48">
        <f>SUMIFS(csapatok!DP:DP,csapatok!DQ:DQ,FV18)+SUMIFS(csapatok!DP:DP,csapatok!DQ:DQ,FV18&amp;"-Csere")</f>
        <v>247.32981958768488</v>
      </c>
      <c r="FX18" s="66">
        <v>5</v>
      </c>
      <c r="FY18" s="65" t="s">
        <v>1243</v>
      </c>
      <c r="FZ18" s="202"/>
      <c r="GA18" s="66"/>
      <c r="GB18" s="79" t="s">
        <v>96</v>
      </c>
      <c r="GC18" s="48">
        <f>SUMIFS(csapatok!DT:DT,csapatok!DU:DU,GB18)+SUMIFS(csapatok!DT:DT,csapatok!DU:DU,GB18&amp;"-Csere")</f>
        <v>28.015659042412508</v>
      </c>
      <c r="GD18" s="1">
        <v>5</v>
      </c>
      <c r="GF18" s="198"/>
      <c r="GG18" s="66"/>
      <c r="GH18" s="65" t="s">
        <v>1045</v>
      </c>
      <c r="GI18" s="198">
        <f t="shared" si="0"/>
        <v>3.6966729943051255E-3</v>
      </c>
      <c r="GJ18" s="66">
        <v>5</v>
      </c>
      <c r="GK18" s="65" t="s">
        <v>1045</v>
      </c>
      <c r="GL18" s="188">
        <f t="shared" si="1"/>
        <v>6.7045916294189356E-3</v>
      </c>
      <c r="GM18" s="66">
        <v>5</v>
      </c>
      <c r="GN18" s="65" t="s">
        <v>1268</v>
      </c>
      <c r="GO18" s="185">
        <f>'egyeni-ranglista'!$BR$256/119*4*$GO$27/$GO$29</f>
        <v>51.197701976332652</v>
      </c>
      <c r="GP18" s="66">
        <v>5</v>
      </c>
      <c r="GQ18" s="65" t="s">
        <v>405</v>
      </c>
      <c r="GR18" s="198">
        <f>VLOOKUP(GQ18,'WCF 2013-2014'!$C$4:$J$56,7,FALSE)</f>
        <v>4.0024380333197884E-2</v>
      </c>
      <c r="GS18" s="66">
        <v>5</v>
      </c>
      <c r="GT18" s="65" t="s">
        <v>405</v>
      </c>
      <c r="GU18" s="198">
        <f>VLOOKUP(GT18,'WCF 2013-2014'!$C$4:$J$56,7,FALSE)</f>
        <v>4.0024380333197884E-2</v>
      </c>
      <c r="GV18" s="66">
        <v>5</v>
      </c>
      <c r="GW18" s="65" t="s">
        <v>1271</v>
      </c>
      <c r="GX18" s="185">
        <f>'egyeni-ranglista'!$BS$256/126*4*$GX$26/$GX$27</f>
        <v>92.646159175766257</v>
      </c>
      <c r="GY18" s="1">
        <v>5</v>
      </c>
      <c r="GZ18" s="108" t="s">
        <v>405</v>
      </c>
      <c r="HA18" s="198">
        <f>VLOOKUP(GZ18,'WCF 2014-2015'!$C$4:$L$57,8,FALSE)</f>
        <v>4.2083922098666827E-2</v>
      </c>
      <c r="HB18" s="66"/>
      <c r="HC18" s="108" t="s">
        <v>411</v>
      </c>
      <c r="HD18" s="198">
        <f>VLOOKUP(HC18,'WCF 2014-2015'!$C$4:$L$57,8,FALSE)</f>
        <v>1.6342077778460404E-2</v>
      </c>
      <c r="HE18" s="66"/>
      <c r="HF18" s="91" t="s">
        <v>543</v>
      </c>
      <c r="HG18" s="48">
        <f>SUMIFS(csapatok!EL:EL,csapatok!EM:EM,HF18)+SUMIFS(csapatok!EL:EL,csapatok!EM:EM,HF18&amp;"-Csere")</f>
        <v>88.123478736529307</v>
      </c>
      <c r="HH18" s="1">
        <v>5</v>
      </c>
      <c r="HI18" s="83" t="s">
        <v>1229</v>
      </c>
      <c r="HJ18" s="48">
        <f>SUMIFS(csapatok!EN:EN,csapatok!EO:EO,HI18)+SUMIFS(csapatok!EN:EN,csapatok!EO:EO,HI18&amp;"-Csere")</f>
        <v>87.310887143172351</v>
      </c>
      <c r="HK18" s="1">
        <v>5</v>
      </c>
      <c r="HL18" s="187" t="s">
        <v>1301</v>
      </c>
      <c r="HM18" s="198"/>
      <c r="HN18" s="66">
        <v>5</v>
      </c>
      <c r="HO18" s="272" t="s">
        <v>87</v>
      </c>
      <c r="HP18" s="48">
        <f>SUMIFS(csapatok!ER:ER,csapatok!ES:ES,HO18)+SUMIFS(csapatok!ER:ER,csapatok!ES:ES,HO18&amp;"-Csere")</f>
        <v>10.74514458235755</v>
      </c>
      <c r="HQ18" s="66">
        <v>5</v>
      </c>
      <c r="HR18" s="1" t="s">
        <v>961</v>
      </c>
      <c r="HS18" s="198">
        <f>VLOOKUP(HR18,'WCF 2014-2015'!$C$4:$L$57,8,FALSE)</f>
        <v>3.600172021871352E-2</v>
      </c>
      <c r="HT18" s="66">
        <v>5</v>
      </c>
      <c r="HU18" s="71" t="s">
        <v>23</v>
      </c>
      <c r="HV18" s="198">
        <f>HV34</f>
        <v>1.2717331203538736E-2</v>
      </c>
      <c r="HW18" s="66">
        <v>5</v>
      </c>
      <c r="HX18" s="9"/>
      <c r="HY18" s="48"/>
      <c r="HZ18" s="9"/>
      <c r="IA18" s="9"/>
      <c r="IB18" s="48"/>
      <c r="ID18" s="108" t="s">
        <v>1344</v>
      </c>
      <c r="IE18" s="48"/>
      <c r="IF18" s="66">
        <v>5</v>
      </c>
      <c r="IG18" s="209" t="s">
        <v>352</v>
      </c>
      <c r="IH18" s="188">
        <f>VLOOKUP(IG18,'WCF 2014-2015'!$B$4:$L$57,9,FALSE)</f>
        <v>5.7873072433495112E-2</v>
      </c>
      <c r="IJ18" s="65" t="s">
        <v>44</v>
      </c>
      <c r="IK18" s="48">
        <f>SUMIFS(csapatok!FF:FF,csapatok!FG:FG,IJ18)+SUMIFS(csapatok!FF:FF,csapatok!FG:FG,IJ18&amp;"-Csere")</f>
        <v>331.15707013904711</v>
      </c>
      <c r="IL18" s="66">
        <v>5</v>
      </c>
      <c r="IM18" s="65" t="s">
        <v>412</v>
      </c>
      <c r="IN18" s="188">
        <f>VLOOKUP(IM18,'WCF 2014-2015'!$C$4:$L$57,8,FALSE)</f>
        <v>0.1050562142901026</v>
      </c>
      <c r="IO18" s="66">
        <v>5</v>
      </c>
      <c r="IP18" s="108" t="s">
        <v>328</v>
      </c>
      <c r="IQ18" s="48">
        <f>SUMIFS(csapatok!FJ:FJ,csapatok!FK:FK,IP18)+SUMIFS(csapatok!FJ:FJ,csapatok!FK:FK,IP18&amp;"-Csere")</f>
        <v>45.706594692426556</v>
      </c>
      <c r="IR18" s="66">
        <v>5</v>
      </c>
      <c r="IS18" s="65" t="s">
        <v>31</v>
      </c>
      <c r="IT18" s="48">
        <f>SUMIFS(csapatok!FL:FL,csapatok!FM:FM,IS18)+SUMIFS(csapatok!FL:FL,csapatok!FM:FM,IS18&amp;"-Csere")</f>
        <v>63.312323550369577</v>
      </c>
      <c r="IU18" s="66">
        <v>5</v>
      </c>
    </row>
    <row r="19" spans="1:255" ht="15.75" thickBot="1">
      <c r="A19" s="108" t="s">
        <v>267</v>
      </c>
      <c r="B19" s="30">
        <v>30</v>
      </c>
      <c r="C19" s="69">
        <v>6</v>
      </c>
      <c r="D19" s="72" t="s">
        <v>22</v>
      </c>
      <c r="E19" s="48">
        <v>91.3</v>
      </c>
      <c r="F19" s="69">
        <v>6</v>
      </c>
      <c r="G19" s="83" t="s">
        <v>201</v>
      </c>
      <c r="H19" s="48">
        <v>301.42961563292715</v>
      </c>
      <c r="I19" s="69">
        <v>6</v>
      </c>
      <c r="J19" s="65" t="s">
        <v>223</v>
      </c>
      <c r="K19" s="48">
        <v>106.88444717949056</v>
      </c>
      <c r="L19" s="1">
        <v>6</v>
      </c>
      <c r="M19" s="76" t="s">
        <v>87</v>
      </c>
      <c r="N19" s="48">
        <v>40</v>
      </c>
      <c r="O19" s="69">
        <v>6</v>
      </c>
      <c r="S19" s="65" t="s">
        <v>237</v>
      </c>
      <c r="T19" s="30">
        <v>30</v>
      </c>
      <c r="U19" s="66">
        <v>6</v>
      </c>
      <c r="V19" s="51" t="s">
        <v>124</v>
      </c>
      <c r="W19" s="48">
        <v>28.595672255537977</v>
      </c>
      <c r="X19" s="66">
        <v>6</v>
      </c>
      <c r="Y19" s="95" t="s">
        <v>125</v>
      </c>
      <c r="Z19" s="87">
        <v>48.708612309004479</v>
      </c>
      <c r="AA19" s="89">
        <v>6</v>
      </c>
      <c r="AB19" s="71" t="s">
        <v>19</v>
      </c>
      <c r="AC19" s="48">
        <v>160.21947043457607</v>
      </c>
      <c r="AD19" s="1">
        <v>6</v>
      </c>
      <c r="AE19" s="108" t="s">
        <v>224</v>
      </c>
      <c r="AF19" s="48">
        <v>280.77517201352799</v>
      </c>
      <c r="AG19" s="69">
        <v>6</v>
      </c>
      <c r="AH19" s="9"/>
      <c r="AI19" s="48"/>
      <c r="AJ19" s="9"/>
      <c r="AL19" s="48"/>
      <c r="AN19" s="65" t="s">
        <v>34</v>
      </c>
      <c r="AO19" s="48">
        <v>45.187467233599399</v>
      </c>
      <c r="AP19" s="66">
        <v>6</v>
      </c>
      <c r="AQ19" s="65" t="s">
        <v>44</v>
      </c>
      <c r="AR19" s="48">
        <v>207.14884169695779</v>
      </c>
      <c r="AS19" s="66">
        <v>6</v>
      </c>
      <c r="AZ19" s="78" t="s">
        <v>65</v>
      </c>
      <c r="BA19" s="32">
        <v>35.21926837912644</v>
      </c>
      <c r="BB19" s="1">
        <v>6</v>
      </c>
      <c r="BC19" s="98" t="s">
        <v>236</v>
      </c>
      <c r="BD19" s="190">
        <v>1.3827948411115542E-2</v>
      </c>
      <c r="BE19" s="66">
        <v>6</v>
      </c>
      <c r="BF19" s="9" t="s">
        <v>497</v>
      </c>
      <c r="BG19" s="190">
        <v>7.5122988964233476E-3</v>
      </c>
      <c r="BH19" s="66">
        <v>6</v>
      </c>
      <c r="BI19" s="65" t="s">
        <v>543</v>
      </c>
      <c r="BJ19" s="48">
        <f>SUMIFS(csapatok!AP:AP,csapatok!AQ:AQ,BI19)+SUMIFS(csapatok!AP:AP,csapatok!AQ:AQ,BI19&amp;"-Csere")</f>
        <v>45.121822243936755</v>
      </c>
      <c r="BK19" s="66">
        <v>6</v>
      </c>
      <c r="BL19" s="65" t="s">
        <v>583</v>
      </c>
      <c r="BM19" s="188">
        <v>1.6420688738199709E-2</v>
      </c>
      <c r="BN19" s="66">
        <v>6</v>
      </c>
      <c r="BO19" s="1" t="s">
        <v>324</v>
      </c>
      <c r="BP19" s="48">
        <f>SUMIFS(csapatok!AT:AT,csapatok!AU:AU,BO19)+SUMIFS(csapatok!AT:AT,csapatok!AU:AU,BO19&amp;"-Csere")</f>
        <v>315.29892408108265</v>
      </c>
      <c r="BQ19" s="1">
        <v>6</v>
      </c>
      <c r="BR19" s="196" t="s">
        <v>599</v>
      </c>
      <c r="BS19" s="188">
        <v>8.3765456721180687E-3</v>
      </c>
      <c r="BT19" s="66">
        <v>6</v>
      </c>
      <c r="BU19" s="84" t="s">
        <v>614</v>
      </c>
      <c r="BV19" s="199">
        <v>5.0036080594163396E-3</v>
      </c>
      <c r="BW19" s="89">
        <v>6</v>
      </c>
      <c r="BX19" s="65" t="s">
        <v>621</v>
      </c>
      <c r="BY19" s="188">
        <v>8.3765456721180687E-3</v>
      </c>
      <c r="BZ19" s="1">
        <v>6</v>
      </c>
      <c r="CA19" s="65" t="s">
        <v>352</v>
      </c>
      <c r="CB19" s="188">
        <v>5.9034702832070206E-2</v>
      </c>
      <c r="CC19" s="66">
        <v>6</v>
      </c>
      <c r="CD19" s="79" t="s">
        <v>96</v>
      </c>
      <c r="CE19" s="48">
        <f>SUMIFS(csapatok!BD:BD,csapatok!BE:BE,CD19)+SUMIFS(csapatok!BD:BD,csapatok!BE:BE,CD19&amp;"-Csere")</f>
        <v>61.266590307951098</v>
      </c>
      <c r="CF19" s="66">
        <v>6</v>
      </c>
      <c r="CG19" s="84" t="s">
        <v>643</v>
      </c>
      <c r="CH19" s="189">
        <v>5.0392235075122992E-2</v>
      </c>
      <c r="CI19" s="89">
        <v>6</v>
      </c>
      <c r="CJ19" s="76" t="s">
        <v>87</v>
      </c>
      <c r="CK19" s="48">
        <f>SUMIFS(csapatok!BH:BH,csapatok!BI:BI,CJ19)+SUMIFS(csapatok!BH:BH,csapatok!BI:BI,CJ19&amp;"-Csere")</f>
        <v>157.2001599952896</v>
      </c>
      <c r="CL19" s="66">
        <v>6</v>
      </c>
      <c r="CM19" s="84" t="s">
        <v>230</v>
      </c>
      <c r="CN19" s="87">
        <f>SUMIFS(csapatok!BJ:BJ,csapatok!BK:BK,CM19)+SUMIFS(csapatok!BJ:BJ,csapatok!BK:BK,CM19&amp;"-Csere")</f>
        <v>420.79112469887775</v>
      </c>
      <c r="CO19" s="89">
        <v>6</v>
      </c>
      <c r="CP19" s="65" t="s">
        <v>654</v>
      </c>
      <c r="CQ19" s="202">
        <v>5.0392235075122992E-2</v>
      </c>
      <c r="CR19" s="66">
        <v>5</v>
      </c>
      <c r="CS19" s="65" t="s">
        <v>675</v>
      </c>
      <c r="CT19" s="113">
        <f>'egyeni-ranglista'!$AK$256/137*4*'WCF 2012-2013'!F40/'WCF 2012-2013'!$F$22</f>
        <v>17.123931914853053</v>
      </c>
      <c r="CU19" s="1">
        <v>6</v>
      </c>
      <c r="CV19" s="72" t="s">
        <v>22</v>
      </c>
      <c r="CW19" s="188">
        <v>1.3827948411115542E-2</v>
      </c>
      <c r="CX19" s="66">
        <v>6</v>
      </c>
      <c r="CY19" s="1" t="s">
        <v>375</v>
      </c>
      <c r="CZ19" s="188">
        <v>6.7140600315955768E-3</v>
      </c>
      <c r="DA19" s="66">
        <v>6</v>
      </c>
      <c r="DB19" s="83" t="s">
        <v>201</v>
      </c>
      <c r="DC19" s="188">
        <v>1.4907332796132152E-2</v>
      </c>
      <c r="DD19" s="66">
        <v>6</v>
      </c>
      <c r="DE19" s="65" t="s">
        <v>699</v>
      </c>
      <c r="DF19" s="48">
        <f>SUMIFS(csapatok!BV:BV,csapatok!BW:BW,DE19)+SUMIFS(csapatok!BV:BV,csapatok!BW:BW,DE19&amp;"-Csere")</f>
        <v>27.802832670086829</v>
      </c>
      <c r="DG19" s="1">
        <v>6</v>
      </c>
      <c r="DH19" s="72" t="s">
        <v>22</v>
      </c>
      <c r="DI19" s="48">
        <f>SUMIFS(csapatok!BX:BX,csapatok!BY:BY,DH19)+SUMIFS(csapatok!BX:BX,csapatok!BY:BY,DH19&amp;"-Csere")</f>
        <v>279.09118180692178</v>
      </c>
      <c r="DJ19" s="66">
        <v>6</v>
      </c>
      <c r="DK19" s="65" t="s">
        <v>372</v>
      </c>
      <c r="DL19" s="188">
        <v>1.1549825409615902E-2</v>
      </c>
      <c r="DM19" s="66"/>
      <c r="DN19" s="9"/>
      <c r="DO19" s="48"/>
      <c r="DP19" s="9"/>
      <c r="DQ19" s="80" t="s">
        <v>23</v>
      </c>
      <c r="DR19" s="87">
        <f>SUMIFS(csapatok!CD:CD,csapatok!CE:CE,DQ19)+SUMIFS(csapatok!CD:CD,csapatok!CE:CE,DQ19&amp;"-Csere")</f>
        <v>6.0638974941804813</v>
      </c>
      <c r="DS19" s="82">
        <v>6</v>
      </c>
      <c r="DT19" s="79" t="s">
        <v>96</v>
      </c>
      <c r="DU19" s="48">
        <f>SUMIFS(csapatok!CF:CF,csapatok!CG:CG,DT19)+SUMIFS(csapatok!CF:CF,csapatok!CG:CG,DT19&amp;"-Csere")</f>
        <v>90.829206225290392</v>
      </c>
      <c r="DV19" s="1">
        <v>6</v>
      </c>
      <c r="DW19" s="108" t="s">
        <v>229</v>
      </c>
      <c r="DX19" s="48">
        <f>SUMIFS(csapatok!CH:CH,csapatok!CI:CI,DW19)+SUMIFS(csapatok!CH:CH,csapatok!CI:CI,DW19&amp;"-Csere")</f>
        <v>476.21842097691672</v>
      </c>
      <c r="DY19" s="69">
        <v>6</v>
      </c>
      <c r="DZ19" s="9"/>
      <c r="EA19" s="48"/>
      <c r="EB19" s="9"/>
      <c r="ED19" s="48"/>
      <c r="EF19" s="65" t="s">
        <v>324</v>
      </c>
      <c r="EG19" s="188">
        <v>1.3827948411115542E-2</v>
      </c>
      <c r="EH19" s="66">
        <v>6</v>
      </c>
      <c r="EI19" s="209" t="s">
        <v>358</v>
      </c>
      <c r="EJ19" s="188">
        <v>3.5833000930727298E-2</v>
      </c>
      <c r="EK19" s="66">
        <v>6</v>
      </c>
      <c r="EL19" s="211" t="s">
        <v>43</v>
      </c>
      <c r="EM19" s="87">
        <f>SUMIFS(csapatok!CR:CR,csapatok!CS:CS,EL19)+SUMIFS(csapatok!CR:CR,csapatok!CS:CS,EL19&amp;"-Csere")</f>
        <v>104.38515026591197</v>
      </c>
      <c r="EN19" s="89">
        <v>6</v>
      </c>
      <c r="EO19" s="65" t="s">
        <v>802</v>
      </c>
      <c r="EP19" s="188">
        <v>1.0969285999202234E-2</v>
      </c>
      <c r="ER19" s="65" t="s">
        <v>41</v>
      </c>
      <c r="ES19" s="48">
        <f>SUMIFS(csapatok!CV:CV,csapatok!CW:CW,ER19)+SUMIFS(csapatok!CV:CV,csapatok!CW:CW,ER19&amp;"-Csere")</f>
        <v>12.961739420826676</v>
      </c>
      <c r="ET19" s="66">
        <v>6</v>
      </c>
      <c r="EU19" s="65" t="s">
        <v>12</v>
      </c>
      <c r="EV19" s="117">
        <f>SUMIFS(csapatok!CX:CX,csapatok!CY:CY,EU19)+SUMIFS(csapatok!CX:CX,csapatok!CY:CY,EU19&amp;"-Csere")</f>
        <v>15.7505406728213</v>
      </c>
      <c r="EW19" s="1">
        <v>6</v>
      </c>
      <c r="EX19" s="186" t="s">
        <v>1229</v>
      </c>
      <c r="EY19" s="48">
        <f>SUMIFS(csapatok!CZ:CZ,csapatok!DA:DA,EX19)+SUMIFS(csapatok!CZ:CZ,csapatok!DA:DA,EX19&amp;"-Csere")</f>
        <v>209.0100857974777</v>
      </c>
      <c r="EZ19" s="66">
        <v>6</v>
      </c>
      <c r="FA19" s="1" t="s">
        <v>834</v>
      </c>
      <c r="FB19" s="188"/>
      <c r="FC19" s="66"/>
      <c r="FD19" s="65"/>
      <c r="FE19" s="188"/>
      <c r="FF19" s="66"/>
      <c r="FG19" s="108" t="s">
        <v>1217</v>
      </c>
      <c r="FH19" s="185">
        <f>'egyeni-ranglista'!$BG$256/119*4*FH27</f>
        <v>142.19630840536868</v>
      </c>
      <c r="FI19" s="219">
        <v>6</v>
      </c>
      <c r="FJ19" s="65"/>
      <c r="FK19" s="188"/>
      <c r="FL19" s="66"/>
      <c r="FM19" s="187" t="s">
        <v>42</v>
      </c>
      <c r="FN19" s="188">
        <f>VLOOKUP("HUN",'WCF 2013-2014'!$C$4:$J$56,8,FALSE)</f>
        <v>1.0376265551805772E-2</v>
      </c>
      <c r="FO19" s="66">
        <v>5</v>
      </c>
      <c r="FP19" s="84"/>
      <c r="FQ19" s="189"/>
      <c r="FR19" s="82"/>
      <c r="FS19" s="65" t="s">
        <v>236</v>
      </c>
      <c r="FT19" s="48">
        <f>SUMIFS(csapatok!DN:DN,csapatok!DO:DO,FS19)+SUMIFS(csapatok!DN:DN,csapatok!DO:DO,FS19&amp;"-Csere")</f>
        <v>702.78538396069837</v>
      </c>
      <c r="FU19" s="66">
        <v>6</v>
      </c>
      <c r="FV19" s="65" t="s">
        <v>1262</v>
      </c>
      <c r="FW19" s="48">
        <f>SUMIFS(csapatok!DP:DP,csapatok!DQ:DQ,FV19)+SUMIFS(csapatok!DP:DP,csapatok!DQ:DQ,FV19&amp;"-Csere")</f>
        <v>91.427246896274383</v>
      </c>
      <c r="FX19" s="66">
        <v>6</v>
      </c>
      <c r="FY19" s="65" t="s">
        <v>1244</v>
      </c>
      <c r="FZ19" s="202"/>
      <c r="GA19" s="66"/>
      <c r="GB19" s="68" t="s">
        <v>236</v>
      </c>
      <c r="GC19" s="48">
        <f>SUMIFS(csapatok!DT:DT,csapatok!DU:DU,GB19)+SUMIFS(csapatok!DT:DT,csapatok!DU:DU,GB19&amp;"-Csere")</f>
        <v>661.41329554809488</v>
      </c>
      <c r="GD19" s="1">
        <v>6</v>
      </c>
      <c r="GF19" s="198"/>
      <c r="GG19" s="66"/>
      <c r="GH19" s="65" t="s">
        <v>888</v>
      </c>
      <c r="GI19" s="198">
        <f t="shared" si="0"/>
        <v>6.2943350984114299E-3</v>
      </c>
      <c r="GJ19" s="66">
        <v>6</v>
      </c>
      <c r="GK19" s="65" t="s">
        <v>938</v>
      </c>
      <c r="GL19" s="188">
        <f t="shared" si="1"/>
        <v>9.7521332791548152E-3</v>
      </c>
      <c r="GM19" s="66">
        <v>6</v>
      </c>
      <c r="GN19" s="65" t="s">
        <v>96</v>
      </c>
      <c r="GO19" s="48">
        <f>SUMIFS(csapatok!EB:EB,csapatok!EC:EC,GN19)+SUMIFS(csapatok!EB:EB,csapatok!EC:EC,GN19&amp;"-Csere")</f>
        <v>69.513030299869683</v>
      </c>
      <c r="GP19" s="66">
        <v>6</v>
      </c>
      <c r="GQ19" s="65" t="s">
        <v>999</v>
      </c>
      <c r="GR19" s="198">
        <f>VLOOKUP(GQ19,'WCF 2013-2014'!$C$4:$J$56,7,FALSE)</f>
        <v>1.5644047135310851E-2</v>
      </c>
      <c r="GS19" s="66">
        <v>6</v>
      </c>
      <c r="GT19" s="65" t="s">
        <v>411</v>
      </c>
      <c r="GU19" s="198">
        <f>VLOOKUP(GT19,'WCF 2013-2014'!$C$4:$J$56,7,FALSE)</f>
        <v>1.5339292970337261E-2</v>
      </c>
      <c r="GV19" s="66">
        <v>6</v>
      </c>
      <c r="GW19" s="91" t="s">
        <v>543</v>
      </c>
      <c r="GX19" s="48">
        <f>SUMIFS(csapatok!EF:EF,csapatok!EG:EG,GW19)+SUMIFS(csapatok!EF:EF,csapatok!EG:EG,GW19&amp;"-Csere")</f>
        <v>126.35328545412415</v>
      </c>
      <c r="GY19" s="1">
        <v>6</v>
      </c>
      <c r="GZ19" s="65" t="s">
        <v>975</v>
      </c>
      <c r="HA19" s="198">
        <f>VLOOKUP(GZ19,'WCF 2014-2015'!$C$4:$L$57,8,FALSE)</f>
        <v>2.2117097745284757E-3</v>
      </c>
      <c r="HB19" s="66"/>
      <c r="HC19" s="65" t="s">
        <v>1031</v>
      </c>
      <c r="HD19" s="198">
        <f>VLOOKUP(HC19,'WCF 2014-2015'!$C$4:$L$57,8,FALSE)</f>
        <v>8.0727406770289362E-2</v>
      </c>
      <c r="HE19" s="66"/>
      <c r="HF19" s="70" t="s">
        <v>102</v>
      </c>
      <c r="HG19" s="48">
        <f>SUMIFS(csapatok!EL:EL,csapatok!EM:EM,HF19)+SUMIFS(csapatok!EL:EL,csapatok!EM:EM,HF19&amp;"-Csere")</f>
        <v>29.338895030003258</v>
      </c>
      <c r="HH19" s="89">
        <v>6</v>
      </c>
      <c r="HI19" s="71" t="s">
        <v>124</v>
      </c>
      <c r="HJ19" s="48">
        <f>SUMIFS(csapatok!EN:EN,csapatok!EO:EO,HI19)+SUMIFS(csapatok!EN:EN,csapatok!EO:EO,HI19&amp;"-Csere")</f>
        <v>65.807672168309253</v>
      </c>
      <c r="HK19" s="1">
        <v>6</v>
      </c>
      <c r="HL19" s="187" t="s">
        <v>1302</v>
      </c>
      <c r="HM19" s="198"/>
      <c r="HN19" s="66">
        <v>6</v>
      </c>
      <c r="HO19" s="108" t="s">
        <v>155</v>
      </c>
      <c r="HP19" s="271">
        <f>'egyeni-ranglista'!$BZ$256/119*4*HP25/HP26</f>
        <v>42.721207189233837</v>
      </c>
      <c r="HQ19" s="66">
        <v>6</v>
      </c>
      <c r="HR19" s="1" t="s">
        <v>1049</v>
      </c>
      <c r="HS19" s="198">
        <f>VLOOKUP(HR19,'WCF 2014-2015'!$C$4:$L$57,8,FALSE)</f>
        <v>0</v>
      </c>
      <c r="HT19" s="66">
        <v>6</v>
      </c>
      <c r="HU19" s="1" t="s">
        <v>965</v>
      </c>
      <c r="HV19" s="198">
        <f>VLOOKUP(HU19,'WCF 2014-2015'!$C$4:$L$57,8,FALSE)</f>
        <v>3.2991337470049766E-2</v>
      </c>
      <c r="HW19" s="66">
        <v>6</v>
      </c>
      <c r="HX19" s="9"/>
      <c r="HY19" s="48"/>
      <c r="HZ19" s="9"/>
      <c r="IB19" s="48"/>
      <c r="ID19" s="108" t="s">
        <v>1345</v>
      </c>
      <c r="IE19" s="271"/>
      <c r="IF19" s="66">
        <v>6</v>
      </c>
      <c r="IG19" s="209" t="s">
        <v>362</v>
      </c>
      <c r="IH19" s="188">
        <f>VLOOKUP(IG19,'WCF 2014-2015'!$B$4:$L$57,9,FALSE)</f>
        <v>3.600172021871352E-2</v>
      </c>
      <c r="IJ19" s="144" t="s">
        <v>1363</v>
      </c>
      <c r="IK19" s="48">
        <f>SUMIFS(csapatok!FF:FF,csapatok!FG:FG,IJ19)+SUMIFS(csapatok!FF:FF,csapatok!FG:FG,IJ19&amp;"-Csere")</f>
        <v>113.15054604765157</v>
      </c>
      <c r="IL19" s="66">
        <v>6</v>
      </c>
      <c r="IM19" s="65" t="s">
        <v>409</v>
      </c>
      <c r="IN19" s="188">
        <f>VLOOKUP(IM19,'WCF 2014-2015'!$C$4:$L$57,8,FALSE)</f>
        <v>6.143638262579099E-3</v>
      </c>
      <c r="IO19" s="66">
        <v>6</v>
      </c>
      <c r="IP19" s="65" t="s">
        <v>62</v>
      </c>
      <c r="IQ19" s="48">
        <f>SUMIFS(csapatok!FJ:FJ,csapatok!FK:FK,IP19)+SUMIFS(csapatok!FJ:FJ,csapatok!FK:FK,IP19&amp;"-Csere")</f>
        <v>98.536116560701899</v>
      </c>
      <c r="IR19" s="66">
        <v>6</v>
      </c>
      <c r="IS19" s="65" t="s">
        <v>104</v>
      </c>
      <c r="IT19" s="48">
        <f>SUMIFS(csapatok!FL:FL,csapatok!FM:FM,IS19)+SUMIFS(csapatok!FL:FL,csapatok!FM:FM,IS19&amp;"-Csere")</f>
        <v>142.53042239819601</v>
      </c>
      <c r="IU19" s="66">
        <v>6</v>
      </c>
    </row>
    <row r="20" spans="1:255" ht="15">
      <c r="A20" s="108" t="s">
        <v>266</v>
      </c>
      <c r="B20" s="30">
        <v>30</v>
      </c>
      <c r="C20" s="69">
        <v>7</v>
      </c>
      <c r="D20" s="73" t="s">
        <v>20</v>
      </c>
      <c r="E20" s="9">
        <v>0</v>
      </c>
      <c r="F20" s="69">
        <v>7</v>
      </c>
      <c r="G20" s="74" t="s">
        <v>1</v>
      </c>
      <c r="H20" s="48">
        <v>176.80311674765233</v>
      </c>
      <c r="I20" s="69">
        <v>7</v>
      </c>
      <c r="J20" s="65" t="s">
        <v>226</v>
      </c>
      <c r="K20" s="48">
        <v>76.636370052732019</v>
      </c>
      <c r="L20" s="1">
        <v>7</v>
      </c>
      <c r="M20" s="75" t="s">
        <v>97</v>
      </c>
      <c r="N20" s="48">
        <v>84.473384196002698</v>
      </c>
      <c r="O20" s="69">
        <v>7</v>
      </c>
      <c r="S20" s="77" t="s">
        <v>64</v>
      </c>
      <c r="T20" s="48">
        <v>35</v>
      </c>
      <c r="U20" s="66">
        <v>7</v>
      </c>
      <c r="V20" s="1" t="s">
        <v>155</v>
      </c>
      <c r="W20" s="30">
        <v>150</v>
      </c>
      <c r="X20" s="66">
        <v>7</v>
      </c>
      <c r="AB20" s="65" t="s">
        <v>94</v>
      </c>
      <c r="AC20" s="48">
        <v>50</v>
      </c>
      <c r="AD20" s="1">
        <v>7</v>
      </c>
      <c r="AE20" s="108" t="s">
        <v>281</v>
      </c>
      <c r="AF20" s="30">
        <v>150</v>
      </c>
      <c r="AG20" s="69">
        <v>7</v>
      </c>
      <c r="AH20" s="9"/>
      <c r="AI20" s="48"/>
      <c r="AJ20" s="9"/>
      <c r="AL20" s="48"/>
      <c r="AN20" s="65" t="s">
        <v>35</v>
      </c>
      <c r="AO20" s="48">
        <v>86.315630019101548</v>
      </c>
      <c r="AP20" s="66">
        <v>7</v>
      </c>
      <c r="AQ20" s="143" t="s">
        <v>43</v>
      </c>
      <c r="AR20" s="48">
        <v>234.86690683518736</v>
      </c>
      <c r="AS20" s="66">
        <v>7</v>
      </c>
      <c r="AZ20" s="65" t="s">
        <v>322</v>
      </c>
      <c r="BA20" s="32">
        <v>159.08725962826708</v>
      </c>
      <c r="BB20" s="1">
        <v>7</v>
      </c>
      <c r="BC20" s="123" t="s">
        <v>441</v>
      </c>
      <c r="BD20" s="190">
        <v>7.1333599255418156E-2</v>
      </c>
      <c r="BE20" s="66">
        <v>7</v>
      </c>
      <c r="BF20" s="184" t="s">
        <v>498</v>
      </c>
      <c r="BG20" s="190">
        <v>1.3827948411115542E-2</v>
      </c>
      <c r="BH20" s="66">
        <v>7</v>
      </c>
      <c r="BI20" s="70" t="s">
        <v>102</v>
      </c>
      <c r="BJ20" s="48">
        <f>SUMIFS(csapatok!AP:AP,csapatok!AQ:AQ,BI20)+SUMIFS(csapatok!AP:AP,csapatok!AQ:AQ,BI20&amp;"-Csere")</f>
        <v>193.82417745160441</v>
      </c>
      <c r="BK20" s="66">
        <v>7</v>
      </c>
      <c r="BL20" s="65" t="s">
        <v>584</v>
      </c>
      <c r="BM20" s="188">
        <v>1.6420688738199709E-2</v>
      </c>
      <c r="BN20" s="66">
        <v>7</v>
      </c>
      <c r="BO20" s="65" t="s">
        <v>592</v>
      </c>
      <c r="BP20" s="113">
        <f>'egyeni-ranglista'!$AA$256/140*4*'WCF 2012-2013'!F23/'WCF 2012-2013'!$F$22</f>
        <v>100.32856242175063</v>
      </c>
      <c r="BQ20" s="1">
        <v>7</v>
      </c>
      <c r="BR20" s="196" t="s">
        <v>600</v>
      </c>
      <c r="BS20" s="188">
        <v>8.3765456721180687E-3</v>
      </c>
      <c r="BT20" s="66">
        <v>7</v>
      </c>
      <c r="BX20" s="65" t="s">
        <v>622</v>
      </c>
      <c r="BY20" s="188">
        <v>1.0969285999202234E-2</v>
      </c>
      <c r="CA20" s="65" t="s">
        <v>349</v>
      </c>
      <c r="CB20" s="188">
        <v>0.10051854806541684</v>
      </c>
      <c r="CC20" s="66">
        <v>7</v>
      </c>
      <c r="CD20" s="65" t="s">
        <v>636</v>
      </c>
      <c r="CE20" s="113">
        <f>'egyeni-ranglista'!$AF$256/139*4*'WCF 2012-2013'!F15/'WCF 2012-2013'!$F$22</f>
        <v>223.42364698183448</v>
      </c>
      <c r="CF20" s="66">
        <v>7</v>
      </c>
      <c r="CJ20" s="79" t="s">
        <v>96</v>
      </c>
      <c r="CK20" s="48">
        <f>SUMIFS(csapatok!BH:BH,csapatok!BI:BI,CJ20)+SUMIFS(csapatok!BH:BH,csapatok!BI:BI,CJ20&amp;"-Csere")</f>
        <v>72.691755564274615</v>
      </c>
      <c r="CL20" s="66">
        <v>7</v>
      </c>
      <c r="CM20" s="65"/>
      <c r="CP20" s="65" t="s">
        <v>655</v>
      </c>
      <c r="CQ20" s="202">
        <v>5.0392235075122992E-2</v>
      </c>
      <c r="CR20" s="66">
        <v>5</v>
      </c>
      <c r="CS20" s="1" t="s">
        <v>324</v>
      </c>
      <c r="CT20" s="48">
        <f>SUMIFS(csapatok!BN:BN,csapatok!BO:BO,CS20)+SUMIFS(csapatok!BN:BN,csapatok!BO:BO,CS20&amp;"-Csere")</f>
        <v>329.31007264894163</v>
      </c>
      <c r="CU20" s="1">
        <v>7</v>
      </c>
      <c r="CV20" s="65" t="s">
        <v>622</v>
      </c>
      <c r="CW20" s="188">
        <v>1.0969285999202234E-2</v>
      </c>
      <c r="CX20" s="66">
        <v>7</v>
      </c>
      <c r="CY20" s="1" t="s">
        <v>374</v>
      </c>
      <c r="CZ20" s="188">
        <v>7.2406529752501317E-3</v>
      </c>
      <c r="DA20" s="66">
        <v>7</v>
      </c>
      <c r="DB20" s="65" t="s">
        <v>380</v>
      </c>
      <c r="DC20" s="188">
        <v>3.7604082728982004E-3</v>
      </c>
      <c r="DD20" s="66">
        <v>7</v>
      </c>
      <c r="DE20" s="65" t="s">
        <v>697</v>
      </c>
      <c r="DF20" s="113">
        <f>'egyeni-ranglista'!$AO$256/138*4*'WCF 2012-2013'!F29/'WCF 2012-2013'!$F$22</f>
        <v>87.107571059723625</v>
      </c>
      <c r="DG20" s="1">
        <v>7</v>
      </c>
      <c r="DH20" s="75" t="s">
        <v>97</v>
      </c>
      <c r="DI20" s="48">
        <f>SUMIFS(csapatok!BX:BX,csapatok!BY:BY,DH20)+SUMIFS(csapatok!BX:BX,csapatok!BY:BY,DH20&amp;"-Csere")</f>
        <v>146.56290296403645</v>
      </c>
      <c r="DJ20" s="66">
        <v>7</v>
      </c>
      <c r="DK20" s="65" t="s">
        <v>356</v>
      </c>
      <c r="DL20" s="188">
        <v>5.7346226161697558E-2</v>
      </c>
      <c r="DM20" s="66"/>
      <c r="DN20" s="9"/>
      <c r="DO20" s="9"/>
      <c r="DP20" s="9"/>
      <c r="DQ20" s="9"/>
      <c r="DT20" s="71" t="s">
        <v>19</v>
      </c>
      <c r="DU20" s="48">
        <f>SUMIFS(csapatok!CF:CF,csapatok!CG:CG,DT20)+SUMIFS(csapatok!CF:CF,csapatok!CG:CG,DT20&amp;"-Csere")</f>
        <v>55.876984015826622</v>
      </c>
      <c r="DV20" s="1">
        <v>7</v>
      </c>
      <c r="DW20" s="108" t="s">
        <v>227</v>
      </c>
      <c r="DX20" s="48">
        <f>SUMIFS(csapatok!CH:CH,csapatok!CI:CI,DW20)+SUMIFS(csapatok!CH:CH,csapatok!CI:CI,DW20&amp;"-Csere")</f>
        <v>146.57038787288153</v>
      </c>
      <c r="DY20" s="69">
        <v>7</v>
      </c>
      <c r="DZ20" s="9"/>
      <c r="EA20" s="48"/>
      <c r="EB20" s="9"/>
      <c r="ED20" s="48"/>
      <c r="EF20" s="65" t="s">
        <v>745</v>
      </c>
      <c r="EG20" s="188">
        <v>7.5122988964233476E-3</v>
      </c>
      <c r="EH20" s="66"/>
      <c r="EI20" s="209" t="s">
        <v>357</v>
      </c>
      <c r="EJ20" s="188">
        <v>2.4664273367903205E-2</v>
      </c>
      <c r="EK20" s="66">
        <v>7</v>
      </c>
      <c r="EL20" s="9"/>
      <c r="EM20" s="48"/>
      <c r="EN20" s="9"/>
      <c r="EO20" s="65" t="s">
        <v>804</v>
      </c>
      <c r="EP20" s="188">
        <v>5.9034702832070206E-2</v>
      </c>
      <c r="ER20" s="65" t="s">
        <v>74</v>
      </c>
      <c r="ES20" s="48">
        <f>SUMIFS(csapatok!CV:CV,csapatok!CW:CW,ER20)+SUMIFS(csapatok!CV:CV,csapatok!CW:CW,ER20&amp;"-Csere")</f>
        <v>44.526546800167381</v>
      </c>
      <c r="ET20" s="66">
        <v>7</v>
      </c>
      <c r="EU20" s="65" t="s">
        <v>31</v>
      </c>
      <c r="EV20" s="117">
        <f>SUMIFS(csapatok!CX:CX,csapatok!CY:CY,EU20)+SUMIFS(csapatok!CX:CX,csapatok!CY:CY,EU20&amp;"-Csere")</f>
        <v>48.774083538404085</v>
      </c>
      <c r="EW20" s="1">
        <v>7</v>
      </c>
      <c r="EX20" s="65" t="s">
        <v>818</v>
      </c>
      <c r="EY20" s="185">
        <f>'egyeni-ranglista'!$BD$256/129*4*'WCF 2012-2013'!F23/'WCF 2012-2013'!$F$22</f>
        <v>134.70335611249482</v>
      </c>
      <c r="EZ20" s="66">
        <v>7</v>
      </c>
      <c r="FA20" s="1" t="s">
        <v>833</v>
      </c>
      <c r="FB20" s="188"/>
      <c r="FC20" s="66"/>
      <c r="FD20" s="65"/>
      <c r="FE20" s="188"/>
      <c r="FF20" s="66"/>
      <c r="FG20" s="65" t="s">
        <v>1212</v>
      </c>
      <c r="FH20" s="185">
        <f>'egyeni-ranglista'!$BG$256/119*4*FH28</f>
        <v>85.794420713853739</v>
      </c>
      <c r="FI20" s="219">
        <v>7</v>
      </c>
      <c r="FJ20" s="65"/>
      <c r="FK20" s="188"/>
      <c r="FL20" s="66"/>
      <c r="FM20" s="65" t="s">
        <v>413</v>
      </c>
      <c r="FN20" s="188">
        <f>VLOOKUP(FM20,'WCF 2013-2014'!$C$4:$J$56,8,FALSE)</f>
        <v>1.2139223291190248E-2</v>
      </c>
      <c r="FO20" s="66">
        <v>5</v>
      </c>
      <c r="FP20" s="65" t="s">
        <v>404</v>
      </c>
      <c r="FQ20" s="198">
        <f>FR20*VLOOKUP(FP20,'WCF 2013-2014'!$C$4:$J$56,8,FALSE)</f>
        <v>4.4325794590238249E-2</v>
      </c>
      <c r="FR20" s="66">
        <v>2</v>
      </c>
      <c r="FS20" s="65" t="s">
        <v>23</v>
      </c>
      <c r="FT20" s="48">
        <f>SUMIFS(csapatok!DN:DN,csapatok!DO:DO,FS20)+SUMIFS(csapatok!DN:DN,csapatok!DO:DO,FS20&amp;"-Csere")</f>
        <v>43.840625951484824</v>
      </c>
      <c r="FU20" s="66">
        <v>7</v>
      </c>
      <c r="FV20" s="65" t="s">
        <v>1263</v>
      </c>
      <c r="FW20" s="48">
        <f>SUMIFS(csapatok!DP:DP,csapatok!DQ:DQ,FV20)+SUMIFS(csapatok!DP:DP,csapatok!DQ:DQ,FV20&amp;"-Csere")</f>
        <v>48.801331241912763</v>
      </c>
      <c r="FX20" s="66">
        <v>7</v>
      </c>
      <c r="FY20" s="68" t="s">
        <v>236</v>
      </c>
      <c r="FZ20" s="202"/>
      <c r="GA20" s="66">
        <v>8</v>
      </c>
      <c r="GB20" s="71" t="s">
        <v>124</v>
      </c>
      <c r="GC20" s="48">
        <f>SUMIFS(csapatok!DT:DT,csapatok!DU:DU,GB20)+SUMIFS(csapatok!DT:DT,csapatok!DU:DU,GB20&amp;"-Csere")</f>
        <v>22.22676142514425</v>
      </c>
      <c r="GD20" s="1">
        <v>7</v>
      </c>
      <c r="GF20" s="198"/>
      <c r="GG20" s="66"/>
      <c r="GH20" s="65" t="s">
        <v>612</v>
      </c>
      <c r="GI20" s="198">
        <f t="shared" si="0"/>
        <v>4.895593965431112E-3</v>
      </c>
      <c r="GJ20" s="66">
        <v>7</v>
      </c>
      <c r="GK20" s="65" t="s">
        <v>410</v>
      </c>
      <c r="GL20" s="188">
        <f t="shared" si="1"/>
        <v>4.5713124746038199E-3</v>
      </c>
      <c r="GM20" s="66">
        <v>7</v>
      </c>
      <c r="GN20" s="229" t="s">
        <v>1233</v>
      </c>
      <c r="GO20" s="48">
        <f>SUMIFS(csapatok!EB:EB,csapatok!EC:EC,GN20)+SUMIFS(csapatok!EB:EB,csapatok!EC:EC,GN20&amp;"-Csere")</f>
        <v>21.708355790321715</v>
      </c>
      <c r="GP20" s="66">
        <v>7</v>
      </c>
      <c r="GQ20" s="65" t="s">
        <v>610</v>
      </c>
      <c r="GR20" s="198">
        <f>VLOOKUP(GQ20,'WCF 2013-2014'!$C$4:$J$56,7,FALSE)</f>
        <v>7.6188541243396996E-3</v>
      </c>
      <c r="GS20" s="66">
        <v>7</v>
      </c>
      <c r="GT20" s="65" t="s">
        <v>404</v>
      </c>
      <c r="GU20" s="198">
        <f>VLOOKUP(GT20,'WCF 2013-2014'!$C$4:$J$56,7,FALSE)</f>
        <v>1.8082080455099552E-2</v>
      </c>
      <c r="GV20" s="66">
        <v>7</v>
      </c>
      <c r="GW20" s="75" t="s">
        <v>1272</v>
      </c>
      <c r="GX20" s="48">
        <f>SUMIFS(csapatok!EF:EF,csapatok!EG:EG,GW20)+SUMIFS(csapatok!EF:EF,csapatok!EG:EG,GW20&amp;"-Csere")</f>
        <v>13.15686596553301</v>
      </c>
      <c r="GY20" s="1">
        <v>7</v>
      </c>
      <c r="GZ20" s="65" t="s">
        <v>405</v>
      </c>
      <c r="HA20" s="198">
        <f>VLOOKUP(GZ20,'WCF 2014-2015'!$C$4:$L$57,8,FALSE)</f>
        <v>4.2083922098666827E-2</v>
      </c>
      <c r="HB20" s="66"/>
      <c r="HC20" s="65" t="s">
        <v>1031</v>
      </c>
      <c r="HD20" s="198">
        <f>VLOOKUP(HC20,'WCF 2014-2015'!$C$4:$L$57,8,FALSE)</f>
        <v>8.0727406770289362E-2</v>
      </c>
      <c r="HE20" s="66"/>
      <c r="HI20" s="75" t="s">
        <v>97</v>
      </c>
      <c r="HJ20" s="48">
        <f>SUMIFS(csapatok!EN:EN,csapatok!EO:EO,HI20)+SUMIFS(csapatok!EN:EN,csapatok!EO:EO,HI20&amp;"-Csere")</f>
        <v>130.1446426490418</v>
      </c>
      <c r="HK20" s="1">
        <v>7</v>
      </c>
      <c r="HL20" s="187" t="s">
        <v>1303</v>
      </c>
      <c r="HM20" s="198"/>
      <c r="HN20" s="66">
        <v>7</v>
      </c>
      <c r="HO20" s="275" t="s">
        <v>1334</v>
      </c>
      <c r="HP20" s="48">
        <f>SUMIFS(csapatok!ER:ER,csapatok!ES:ES,HO20)+SUMIFS(csapatok!ER:ER,csapatok!ES:ES,HO20&amp;"-Csere")</f>
        <v>16.656066998972861</v>
      </c>
      <c r="HQ20" s="66">
        <v>7</v>
      </c>
      <c r="HR20" s="1" t="s">
        <v>354</v>
      </c>
      <c r="HS20" s="198">
        <f>VLOOKUP(HR20,'WCF 2014-2015'!$C$4:$L$57,8,FALSE)</f>
        <v>5.3265343736560791E-2</v>
      </c>
      <c r="HT20" s="66">
        <v>7</v>
      </c>
      <c r="HU20" s="1" t="s">
        <v>1049</v>
      </c>
      <c r="HV20" s="198">
        <f>VLOOKUP(HU20,'WCF 2014-2015'!$C$4:$L$57,8,FALSE)</f>
        <v>0</v>
      </c>
      <c r="HW20" s="66">
        <v>7</v>
      </c>
      <c r="HX20" s="9"/>
      <c r="HY20" s="48"/>
      <c r="HZ20" s="9"/>
      <c r="IB20" s="48"/>
      <c r="ID20" s="108" t="s">
        <v>1346</v>
      </c>
      <c r="IE20" s="48"/>
      <c r="IF20" s="66">
        <v>7</v>
      </c>
      <c r="IG20" s="209" t="s">
        <v>351</v>
      </c>
      <c r="IH20" s="188">
        <f>VLOOKUP(IG20,'WCF 2014-2015'!$B$4:$L$57,9,FALSE)</f>
        <v>8.0727406770289362E-2</v>
      </c>
      <c r="IJ20" s="108" t="s">
        <v>1364</v>
      </c>
      <c r="IK20" s="48">
        <f>SUMIFS(csapatok!FF:FF,csapatok!FG:FG,IJ20)+SUMIFS(csapatok!FF:FF,csapatok!FG:FG,IJ20&amp;"-Csere")</f>
        <v>39.419738772602457</v>
      </c>
      <c r="IL20" s="66">
        <v>7</v>
      </c>
      <c r="IM20" s="10" t="s">
        <v>201</v>
      </c>
      <c r="IN20" s="188">
        <f>IN27</f>
        <v>1.2717331203538736E-2</v>
      </c>
      <c r="IO20" s="66">
        <v>7</v>
      </c>
      <c r="IP20" s="65" t="s">
        <v>314</v>
      </c>
      <c r="IQ20" s="48">
        <f>SUMIFS(csapatok!FJ:FJ,csapatok!FK:FK,IP20)+SUMIFS(csapatok!FJ:FJ,csapatok!FK:FK,IP20&amp;"-Csere")</f>
        <v>10.045228225176746</v>
      </c>
      <c r="IR20" s="66">
        <v>7</v>
      </c>
      <c r="IS20" s="65" t="s">
        <v>61</v>
      </c>
      <c r="IT20" s="48">
        <f>SUMIFS(csapatok!FL:FL,csapatok!FM:FM,IS20)+SUMIFS(csapatok!FL:FL,csapatok!FM:FM,IS20&amp;"-Csere")</f>
        <v>84.379500459698576</v>
      </c>
      <c r="IU20" s="66">
        <v>7</v>
      </c>
    </row>
    <row r="21" spans="1:255" ht="15.75" thickBot="1">
      <c r="A21" s="108" t="s">
        <v>265</v>
      </c>
      <c r="B21" s="30">
        <v>30</v>
      </c>
      <c r="C21" s="69">
        <v>7</v>
      </c>
      <c r="D21" s="74" t="s">
        <v>1</v>
      </c>
      <c r="E21" s="9">
        <v>120</v>
      </c>
      <c r="F21" s="69">
        <v>8</v>
      </c>
      <c r="G21" s="65" t="s">
        <v>98</v>
      </c>
      <c r="H21" s="48">
        <v>37.012501329928718</v>
      </c>
      <c r="I21" s="69">
        <v>8</v>
      </c>
      <c r="J21" s="65" t="s">
        <v>227</v>
      </c>
      <c r="K21" s="48">
        <v>46.292355814672092</v>
      </c>
      <c r="L21" s="1">
        <v>8</v>
      </c>
      <c r="M21" s="79" t="s">
        <v>96</v>
      </c>
      <c r="N21" s="48">
        <v>33.200000000000003</v>
      </c>
      <c r="O21" s="69">
        <v>8</v>
      </c>
      <c r="S21" s="96" t="s">
        <v>125</v>
      </c>
      <c r="T21" s="48">
        <v>46.788973224737973</v>
      </c>
      <c r="U21" s="66">
        <v>8</v>
      </c>
      <c r="V21" s="1" t="s">
        <v>1231</v>
      </c>
      <c r="W21" s="48">
        <v>17.048212820350315</v>
      </c>
      <c r="X21" s="66">
        <v>8</v>
      </c>
      <c r="AB21" s="99" t="s">
        <v>64</v>
      </c>
      <c r="AC21" s="87">
        <v>37.87945862639976</v>
      </c>
      <c r="AD21" s="89">
        <v>8</v>
      </c>
      <c r="AE21" s="108" t="s">
        <v>232</v>
      </c>
      <c r="AF21" s="48">
        <v>143.74564143315476</v>
      </c>
      <c r="AG21" s="69">
        <v>8</v>
      </c>
      <c r="AH21" s="9"/>
      <c r="AI21" s="48"/>
      <c r="AJ21" s="9"/>
      <c r="AL21" s="48"/>
      <c r="AN21" s="65" t="s">
        <v>36</v>
      </c>
      <c r="AO21" s="48">
        <v>52.532438072917799</v>
      </c>
      <c r="AP21" s="66">
        <v>8</v>
      </c>
      <c r="AQ21" s="101" t="s">
        <v>36</v>
      </c>
      <c r="AR21" s="87">
        <v>55.308805924657534</v>
      </c>
      <c r="AS21" s="82">
        <v>8</v>
      </c>
      <c r="AZ21" s="79" t="s">
        <v>96</v>
      </c>
      <c r="BA21" s="32">
        <v>115.90732479548804</v>
      </c>
      <c r="BB21" s="1">
        <v>8</v>
      </c>
      <c r="BC21" s="123" t="s">
        <v>456</v>
      </c>
      <c r="BD21" s="190">
        <v>7.1333599255418156E-2</v>
      </c>
      <c r="BE21" s="66">
        <v>8</v>
      </c>
      <c r="BF21" s="160" t="s">
        <v>499</v>
      </c>
      <c r="BG21" s="190">
        <v>7.1333599255418156E-2</v>
      </c>
      <c r="BH21" s="66">
        <v>8</v>
      </c>
      <c r="BI21" s="108" t="s">
        <v>565</v>
      </c>
      <c r="BJ21" s="113">
        <f>'egyeni-ranglista'!$Y$256/136*4*'WCF 2012-2013'!F40/'WCF 2012-2013'!F22</f>
        <v>13.693596838541669</v>
      </c>
      <c r="BK21" s="66">
        <v>8</v>
      </c>
      <c r="BL21" s="65" t="s">
        <v>585</v>
      </c>
      <c r="BM21" s="188">
        <v>1.6420688738199709E-2</v>
      </c>
      <c r="BN21" s="66">
        <v>8</v>
      </c>
      <c r="BO21" s="65" t="s">
        <v>1233</v>
      </c>
      <c r="BP21" s="48">
        <f>SUMIFS(csapatok!AT:AT,csapatok!AU:AU,BO21)+SUMIFS(csapatok!AT:AT,csapatok!AU:AU,BO21&amp;"-Csere")</f>
        <v>256.63466757720431</v>
      </c>
      <c r="BQ21" s="1">
        <v>8</v>
      </c>
      <c r="BR21" s="196" t="s">
        <v>601</v>
      </c>
      <c r="BS21" s="188">
        <v>8.3765456721180687E-3</v>
      </c>
      <c r="BT21" s="66">
        <v>8</v>
      </c>
      <c r="BX21" s="65" t="s">
        <v>623</v>
      </c>
      <c r="BY21" s="188">
        <v>1.7284935513894428E-3</v>
      </c>
      <c r="CA21" s="65" t="s">
        <v>376</v>
      </c>
      <c r="CB21" s="188">
        <v>8.1106235872889249E-3</v>
      </c>
      <c r="CC21" s="66">
        <v>8</v>
      </c>
      <c r="CD21" s="74" t="s">
        <v>1</v>
      </c>
      <c r="CE21" s="48">
        <f>SUMIFS(csapatok!BD:BD,csapatok!BE:BE,CD21)+SUMIFS(csapatok!BD:BD,csapatok!BE:BE,CD21&amp;"-Csere")</f>
        <v>231.71694024472464</v>
      </c>
      <c r="CF21" s="66">
        <v>8</v>
      </c>
      <c r="CJ21" s="74" t="s">
        <v>1</v>
      </c>
      <c r="CK21" s="48">
        <f>SUMIFS(csapatok!BH:BH,csapatok!BI:BI,CJ21)+SUMIFS(csapatok!BH:BH,csapatok!BI:BI,CJ21&amp;"-Csere")</f>
        <v>233.89928540936864</v>
      </c>
      <c r="CL21" s="66">
        <v>8</v>
      </c>
      <c r="CM21" s="65"/>
      <c r="CP21" s="65" t="s">
        <v>661</v>
      </c>
      <c r="CQ21" s="202">
        <v>1.1501130168860525E-2</v>
      </c>
      <c r="CR21" s="66">
        <v>8</v>
      </c>
      <c r="CS21" s="65" t="s">
        <v>674</v>
      </c>
      <c r="CT21" s="113">
        <f>'egyeni-ranglista'!$AK$256/137*4*'WCF 2012-2013'!F30/'WCF 2012-2013'!$F$22</f>
        <v>83.564787744482899</v>
      </c>
      <c r="CU21" s="1">
        <v>8</v>
      </c>
      <c r="CV21" s="65" t="s">
        <v>684</v>
      </c>
      <c r="CW21" s="188">
        <v>1.7284935513894428E-3</v>
      </c>
      <c r="CX21" s="66">
        <v>8</v>
      </c>
      <c r="CY21" s="1" t="s">
        <v>368</v>
      </c>
      <c r="CZ21" s="188">
        <v>1.1321748288572932E-2</v>
      </c>
      <c r="DA21" s="66">
        <v>8</v>
      </c>
      <c r="DB21" s="65" t="s">
        <v>375</v>
      </c>
      <c r="DC21" s="188">
        <v>1.0072522159548751E-2</v>
      </c>
      <c r="DD21" s="66">
        <v>8</v>
      </c>
      <c r="DE21" s="84" t="s">
        <v>698</v>
      </c>
      <c r="DF21" s="195">
        <f>'egyeni-ranglista'!$AO$256/138*4*'WCF 2012-2013'!F29/'WCF 2012-2013'!$F$22</f>
        <v>87.107571059723625</v>
      </c>
      <c r="DG21" s="89">
        <v>8</v>
      </c>
      <c r="DH21" s="65" t="s">
        <v>543</v>
      </c>
      <c r="DI21" s="48">
        <f>SUMIFS(csapatok!BX:BX,csapatok!BY:BY,DH21)+SUMIFS(csapatok!BX:BX,csapatok!BY:BY,DH21&amp;"-Csere")</f>
        <v>182.4374844486297</v>
      </c>
      <c r="DJ21" s="66">
        <v>8</v>
      </c>
      <c r="DK21" s="65" t="s">
        <v>381</v>
      </c>
      <c r="DL21" s="188">
        <v>6.7150147730325009E-3</v>
      </c>
      <c r="DM21" s="66"/>
      <c r="DN21" s="9"/>
      <c r="DO21" s="48"/>
      <c r="DP21" s="9"/>
      <c r="DT21" s="208" t="s">
        <v>87</v>
      </c>
      <c r="DU21" s="87">
        <f>SUMIFS(csapatok!CF:CF,csapatok!CG:CG,DT21)+SUMIFS(csapatok!CF:CF,csapatok!CG:CG,DT21&amp;"-Csere")</f>
        <v>123.46853140010194</v>
      </c>
      <c r="DV21" s="89">
        <v>8</v>
      </c>
      <c r="DW21" s="108" t="s">
        <v>232</v>
      </c>
      <c r="DX21" s="48">
        <f>SUMIFS(csapatok!CH:CH,csapatok!CI:CI,DW21)+SUMIFS(csapatok!CH:CH,csapatok!CI:CI,DW21&amp;"-Csere")</f>
        <v>236.23631176537125</v>
      </c>
      <c r="DY21" s="69">
        <v>8</v>
      </c>
      <c r="DZ21" s="9"/>
      <c r="EA21" s="48"/>
      <c r="EB21" s="9"/>
      <c r="ED21" s="48"/>
      <c r="EF21" s="65" t="s">
        <v>746</v>
      </c>
      <c r="EG21" s="188">
        <v>8.7554846429996017E-2</v>
      </c>
      <c r="EH21" s="66"/>
      <c r="EI21" s="209" t="s">
        <v>373</v>
      </c>
      <c r="EJ21" s="188">
        <v>1.0969285999202234E-2</v>
      </c>
      <c r="EK21" s="66">
        <v>8</v>
      </c>
      <c r="EL21" s="9"/>
      <c r="EM21" s="48"/>
      <c r="EN21" s="9"/>
      <c r="EO21" s="65" t="s">
        <v>784</v>
      </c>
      <c r="EP21" s="188">
        <v>5.9034702832070206E-2</v>
      </c>
      <c r="ER21" s="65" t="s">
        <v>166</v>
      </c>
      <c r="ES21" s="48">
        <f>SUMIFS(csapatok!CV:CV,csapatok!CW:CW,ER21)+SUMIFS(csapatok!CV:CV,csapatok!CW:CW,ER21&amp;"-Csere")</f>
        <v>4.8719896077298239</v>
      </c>
      <c r="ET21" s="66">
        <v>8</v>
      </c>
      <c r="EU21" s="65" t="s">
        <v>191</v>
      </c>
      <c r="EV21" s="117">
        <f>SUMIFS(csapatok!CX:CX,csapatok!CY:CY,EU21)+SUMIFS(csapatok!CX:CX,csapatok!CY:CY,EU21&amp;"-Csere")</f>
        <v>1.7007109583201583</v>
      </c>
      <c r="EW21" s="1">
        <v>8</v>
      </c>
      <c r="EX21" s="108" t="s">
        <v>813</v>
      </c>
      <c r="EY21" s="48">
        <f>SUMIFS(csapatok!CZ:CZ,csapatok!DA:DA,EX21)+SUMIFS(csapatok!CZ:CZ,csapatok!DA:DA,EX21&amp;"-Csere")</f>
        <v>284.44195855694755</v>
      </c>
      <c r="EZ21" s="66">
        <v>8</v>
      </c>
      <c r="FA21" s="1" t="s">
        <v>838</v>
      </c>
      <c r="FB21" s="188"/>
      <c r="FC21" s="66"/>
      <c r="FD21" s="65"/>
      <c r="FE21" s="188"/>
      <c r="FF21" s="66"/>
      <c r="FG21" s="65" t="s">
        <v>1213</v>
      </c>
      <c r="FH21" s="185">
        <f>'egyeni-ranglista'!$BG$256/119*4*FH28</f>
        <v>85.794420713853739</v>
      </c>
      <c r="FI21" s="219">
        <v>8</v>
      </c>
      <c r="FJ21" s="65"/>
      <c r="FK21" s="188"/>
      <c r="FL21" s="66"/>
      <c r="FM21" s="65" t="s">
        <v>407</v>
      </c>
      <c r="FN21" s="188">
        <f>VLOOKUP(FM21,'WCF 2013-2014'!$C$4:$J$56,8,FALSE)</f>
        <v>4.9564297587266409E-2</v>
      </c>
      <c r="FO21" s="66">
        <v>5</v>
      </c>
      <c r="FP21" s="65" t="s">
        <v>405</v>
      </c>
      <c r="FQ21" s="198">
        <f>FR21*VLOOKUP(FP21,'WCF 2013-2014'!$C$4:$J$56,8,FALSE)</f>
        <v>0.12874628519619202</v>
      </c>
      <c r="FR21" s="66">
        <v>3</v>
      </c>
      <c r="FS21" s="74" t="s">
        <v>543</v>
      </c>
      <c r="FT21" s="48">
        <f>SUMIFS(csapatok!DN:DN,csapatok!DO:DO,FS21)+SUMIFS(csapatok!DN:DN,csapatok!DO:DO,FS21&amp;"-Csere")</f>
        <v>120.76354048790115</v>
      </c>
      <c r="FU21" s="66">
        <v>8</v>
      </c>
      <c r="FV21" s="65" t="s">
        <v>716</v>
      </c>
      <c r="FW21" s="48">
        <f>SUMIFS(csapatok!DP:DP,csapatok!DQ:DQ,FV21)+SUMIFS(csapatok!DP:DP,csapatok!DQ:DQ,FV21&amp;"-Csere")</f>
        <v>181.77010681055236</v>
      </c>
      <c r="FX21" s="66">
        <v>8</v>
      </c>
      <c r="FY21" s="65" t="s">
        <v>1245</v>
      </c>
      <c r="FZ21" s="202"/>
      <c r="GA21" s="66">
        <v>8</v>
      </c>
      <c r="GB21" s="71" t="s">
        <v>23</v>
      </c>
      <c r="GC21" s="48">
        <f>SUMIFS(csapatok!DT:DT,csapatok!DU:DU,GB21)+SUMIFS(csapatok!DT:DT,csapatok!DU:DU,GB21&amp;"-Csere")</f>
        <v>57.995310089037616</v>
      </c>
      <c r="GD21" s="1">
        <v>8</v>
      </c>
      <c r="GF21" s="198"/>
      <c r="GG21" s="66"/>
      <c r="GH21" s="65" t="s">
        <v>860</v>
      </c>
      <c r="GI21" s="198">
        <f t="shared" si="0"/>
        <v>5.7947846937756019E-3</v>
      </c>
      <c r="GJ21" s="66">
        <v>8</v>
      </c>
      <c r="GK21" s="65" t="s">
        <v>610</v>
      </c>
      <c r="GL21" s="188">
        <f t="shared" si="1"/>
        <v>7.6188541243396996E-3</v>
      </c>
      <c r="GM21" s="66">
        <v>8</v>
      </c>
      <c r="GN21" s="65" t="s">
        <v>1228</v>
      </c>
      <c r="GO21" s="48">
        <f>SUMIFS(csapatok!EB:EB,csapatok!EC:EC,GN21)+SUMIFS(csapatok!EB:EB,csapatok!EC:EC,GN21&amp;"-Csere")</f>
        <v>75.070438921865303</v>
      </c>
      <c r="GP21" s="66">
        <v>8</v>
      </c>
      <c r="GQ21" s="65" t="s">
        <v>411</v>
      </c>
      <c r="GR21" s="198">
        <f>VLOOKUP(GQ21,'WCF 2013-2014'!$C$4:$J$56,7,FALSE)</f>
        <v>1.5339292970337261E-2</v>
      </c>
      <c r="GS21" s="66">
        <v>8</v>
      </c>
      <c r="GT21" s="65" t="s">
        <v>410</v>
      </c>
      <c r="GU21" s="198">
        <f>VLOOKUP(GT21,'WCF 2013-2014'!$C$4:$J$56,7,FALSE)</f>
        <v>4.5713124746038199E-3</v>
      </c>
      <c r="GV21" s="66">
        <v>8</v>
      </c>
      <c r="GW21" s="75" t="s">
        <v>97</v>
      </c>
      <c r="GX21" s="48">
        <f>SUMIFS(csapatok!EF:EF,csapatok!EG:EG,GW21)+SUMIFS(csapatok!EF:EF,csapatok!EG:EG,GW21&amp;"-Csere")</f>
        <v>127.38489539748289</v>
      </c>
      <c r="GY21" s="1">
        <v>8</v>
      </c>
      <c r="GZ21" s="65" t="s">
        <v>404</v>
      </c>
      <c r="HA21" s="198">
        <f>VLOOKUP(GZ21,'WCF 2014-2015'!$C$4:$L$57,8,FALSE)</f>
        <v>6.20507464520489E-3</v>
      </c>
      <c r="HB21" s="66"/>
      <c r="HC21" s="65" t="s">
        <v>1031</v>
      </c>
      <c r="HD21" s="198">
        <f>VLOOKUP(HC21,'WCF 2014-2015'!$C$4:$L$57,8,FALSE)</f>
        <v>8.0727406770289362E-2</v>
      </c>
      <c r="HE21" s="66"/>
      <c r="HI21" s="10" t="s">
        <v>1231</v>
      </c>
      <c r="HJ21" s="48">
        <f>SUMIFS(csapatok!EN:EN,csapatok!EO:EO,HI21)+SUMIFS(csapatok!EN:EN,csapatok!EO:EO,HI21&amp;"-Csere")</f>
        <v>30.435559224087235</v>
      </c>
      <c r="HK21" s="89">
        <v>8</v>
      </c>
      <c r="HL21" s="187" t="s">
        <v>1304</v>
      </c>
      <c r="HM21" s="198"/>
      <c r="HN21" s="66">
        <v>8</v>
      </c>
      <c r="HO21" s="262" t="s">
        <v>1335</v>
      </c>
      <c r="HP21" s="48">
        <f>SUMIFS(csapatok!ER:ER,csapatok!ES:ES,HO21)+SUMIFS(csapatok!ER:ER,csapatok!ES:ES,HO21&amp;"-Csere")</f>
        <v>7.492073391708618</v>
      </c>
      <c r="HQ21" s="66">
        <v>8</v>
      </c>
      <c r="HR21" s="1" t="s">
        <v>965</v>
      </c>
      <c r="HS21" s="198">
        <f>VLOOKUP(HR21,'WCF 2014-2015'!$C$4:$L$57,8,FALSE)</f>
        <v>3.2991337470049766E-2</v>
      </c>
      <c r="HT21" s="66">
        <v>8</v>
      </c>
      <c r="HU21" s="1" t="s">
        <v>613</v>
      </c>
      <c r="HV21" s="198">
        <f>VLOOKUP(HU21,'WCF 2014-2015'!$C$4:$L$57,8,FALSE)</f>
        <v>3.4404374270442955E-3</v>
      </c>
      <c r="HW21" s="66">
        <v>8</v>
      </c>
      <c r="HX21" s="9"/>
      <c r="HY21" s="48"/>
      <c r="HZ21" s="9"/>
      <c r="IB21" s="48"/>
      <c r="ID21" s="108" t="s">
        <v>1262</v>
      </c>
      <c r="IE21" s="48"/>
      <c r="IF21" s="66">
        <v>8</v>
      </c>
      <c r="IG21" s="209" t="s">
        <v>357</v>
      </c>
      <c r="IH21" s="188">
        <f>VLOOKUP(IG21,'WCF 2014-2015'!$B$4:$L$57,9,FALSE)</f>
        <v>2.482029858081956E-2</v>
      </c>
      <c r="IJ21" s="109" t="s">
        <v>43</v>
      </c>
      <c r="IK21" s="87">
        <f>SUMIFS(csapatok!FF:FF,csapatok!FG:FG,IJ21)+SUMIFS(csapatok!FF:FF,csapatok!FG:FG,IJ21&amp;"-Csere")</f>
        <v>29.125677348581529</v>
      </c>
      <c r="IL21" s="82">
        <v>8</v>
      </c>
      <c r="IM21" s="65" t="s">
        <v>412</v>
      </c>
      <c r="IN21" s="188">
        <f>VLOOKUP(IM21,'WCF 2014-2015'!$C$4:$L$57,8,FALSE)</f>
        <v>0.1050562142901026</v>
      </c>
      <c r="IO21" s="66">
        <v>8</v>
      </c>
      <c r="IP21" s="65" t="s">
        <v>74</v>
      </c>
      <c r="IQ21" s="48">
        <f>SUMIFS(csapatok!FJ:FJ,csapatok!FK:FK,IP21)+SUMIFS(csapatok!FJ:FJ,csapatok!FK:FK,IP21&amp;"-Csere")</f>
        <v>3.8360286705507303</v>
      </c>
      <c r="IR21" s="66">
        <v>8</v>
      </c>
      <c r="IS21" s="65" t="s">
        <v>190</v>
      </c>
      <c r="IT21" s="48">
        <f>SUMIFS(csapatok!FL:FL,csapatok!FM:FM,IS21)+SUMIFS(csapatok!FL:FL,csapatok!FM:FM,IS21&amp;"-Csere")</f>
        <v>177.73421698864701</v>
      </c>
      <c r="IU21" s="66">
        <v>8</v>
      </c>
    </row>
    <row r="22" spans="1:255" ht="15.75" thickBot="1">
      <c r="A22" s="83" t="s">
        <v>201</v>
      </c>
      <c r="B22" s="9">
        <v>288</v>
      </c>
      <c r="C22" s="69">
        <v>9</v>
      </c>
      <c r="D22" s="75" t="s">
        <v>97</v>
      </c>
      <c r="E22" s="48">
        <v>72.199999999999989</v>
      </c>
      <c r="F22" s="69">
        <v>9</v>
      </c>
      <c r="G22" s="65" t="s">
        <v>194</v>
      </c>
      <c r="H22" s="48">
        <v>153.46557841854681</v>
      </c>
      <c r="I22" s="69">
        <v>9</v>
      </c>
      <c r="J22" s="65" t="s">
        <v>228</v>
      </c>
      <c r="K22" s="48">
        <v>115.46199517769909</v>
      </c>
      <c r="L22" s="1">
        <v>9</v>
      </c>
      <c r="M22" s="74" t="s">
        <v>1</v>
      </c>
      <c r="N22" s="48">
        <v>196.64446954521469</v>
      </c>
      <c r="O22" s="69">
        <v>9</v>
      </c>
      <c r="S22" s="91" t="s">
        <v>23</v>
      </c>
      <c r="T22" s="48">
        <v>62.195672255537986</v>
      </c>
      <c r="U22" s="66">
        <v>9</v>
      </c>
      <c r="V22" s="89" t="s">
        <v>154</v>
      </c>
      <c r="W22" s="87">
        <v>0</v>
      </c>
      <c r="X22" s="82">
        <v>9</v>
      </c>
      <c r="AE22" s="108" t="s">
        <v>282</v>
      </c>
      <c r="AF22" s="30">
        <v>150</v>
      </c>
      <c r="AG22" s="69">
        <v>9</v>
      </c>
      <c r="AH22" s="9"/>
      <c r="AI22" s="48"/>
      <c r="AJ22" s="9"/>
      <c r="AL22" s="48"/>
      <c r="AN22" s="65" t="s">
        <v>152</v>
      </c>
      <c r="AO22" s="48">
        <v>3.5993232829997033</v>
      </c>
      <c r="AP22" s="66">
        <v>9</v>
      </c>
      <c r="AZ22" s="108" t="s">
        <v>326</v>
      </c>
      <c r="BA22" s="32">
        <v>74.810158797776651</v>
      </c>
      <c r="BB22" s="1">
        <v>9</v>
      </c>
      <c r="BC22" s="123" t="s">
        <v>462</v>
      </c>
      <c r="BD22" s="190">
        <v>1.6154766653370563E-2</v>
      </c>
      <c r="BE22" s="66">
        <v>9</v>
      </c>
      <c r="BF22" s="160" t="s">
        <v>500</v>
      </c>
      <c r="BG22" s="190">
        <v>5.0392235075122992E-2</v>
      </c>
      <c r="BH22" s="66">
        <v>9</v>
      </c>
      <c r="BI22" s="76" t="s">
        <v>87</v>
      </c>
      <c r="BJ22" s="48">
        <f>SUMIFS(csapatok!AP:AP,csapatok!AQ:AQ,BI22)+SUMIFS(csapatok!AP:AP,csapatok!AQ:AQ,BI22&amp;"-Csere")</f>
        <v>113.80298642625408</v>
      </c>
      <c r="BK22" s="66">
        <v>9</v>
      </c>
      <c r="BL22" s="65" t="s">
        <v>588</v>
      </c>
      <c r="BM22" s="188">
        <v>2.4597792846695918E-3</v>
      </c>
      <c r="BN22" s="66">
        <v>9</v>
      </c>
      <c r="BO22" s="65" t="s">
        <v>591</v>
      </c>
      <c r="BP22" s="113">
        <f>'egyeni-ranglista'!$AA$256/140*4*'WCF 2012-2013'!F25/'WCF 2012-2013'!$F$22</f>
        <v>91.967848886604756</v>
      </c>
      <c r="BQ22" s="1">
        <v>9</v>
      </c>
      <c r="BR22" s="196" t="s">
        <v>602</v>
      </c>
      <c r="BS22" s="188">
        <v>8.3765456721180687E-3</v>
      </c>
      <c r="BT22" s="66">
        <v>9</v>
      </c>
      <c r="BX22" s="65" t="s">
        <v>624</v>
      </c>
      <c r="BY22" s="188">
        <v>1.0969285999202234E-2</v>
      </c>
      <c r="CA22" s="65" t="s">
        <v>371</v>
      </c>
      <c r="CB22" s="188">
        <v>9.3072729690200778E-3</v>
      </c>
      <c r="CC22" s="66">
        <v>9</v>
      </c>
      <c r="CD22" s="65" t="s">
        <v>637</v>
      </c>
      <c r="CE22" s="113">
        <f>'egyeni-ranglista'!$AF$256/139*4*'WCF 2012-2013'!F32/'WCF 2012-2013'!$F$22</f>
        <v>56.006466763640447</v>
      </c>
      <c r="CF22" s="66">
        <v>9</v>
      </c>
      <c r="CJ22" s="72" t="s">
        <v>22</v>
      </c>
      <c r="CK22" s="48">
        <f>SUMIFS(csapatok!BH:BH,csapatok!BI:BI,CJ22)+SUMIFS(csapatok!BH:BH,csapatok!BI:BI,CJ22&amp;"-Csere")</f>
        <v>258.17441628992674</v>
      </c>
      <c r="CL22" s="66">
        <v>9</v>
      </c>
      <c r="CP22" s="65" t="s">
        <v>656</v>
      </c>
      <c r="CQ22" s="188">
        <v>9.3072729690200778E-3</v>
      </c>
      <c r="CR22" s="66">
        <v>8</v>
      </c>
      <c r="CS22" s="75" t="s">
        <v>97</v>
      </c>
      <c r="CT22" s="48">
        <f>SUMIFS(csapatok!BN:BN,csapatok!BO:BO,CS22)+SUMIFS(csapatok!BN:BN,csapatok!BO:BO,CS22&amp;"-Csere")</f>
        <v>175.04321037110449</v>
      </c>
      <c r="CU22" s="1">
        <v>9</v>
      </c>
      <c r="CV22" s="65" t="s">
        <v>685</v>
      </c>
      <c r="CW22" s="188">
        <v>7.1333599255418156E-2</v>
      </c>
      <c r="CX22" s="66">
        <v>9</v>
      </c>
      <c r="CY22" s="1" t="s">
        <v>381</v>
      </c>
      <c r="CZ22" s="188">
        <v>2.8962611901000527E-3</v>
      </c>
      <c r="DA22" s="66">
        <v>9</v>
      </c>
      <c r="DB22" s="65" t="s">
        <v>388</v>
      </c>
      <c r="DC22" s="188">
        <v>2.4174053182917004E-3</v>
      </c>
      <c r="DD22" s="66">
        <v>9</v>
      </c>
      <c r="DE22" s="9"/>
      <c r="DF22" s="48"/>
      <c r="DG22" s="9"/>
      <c r="DH22" s="91" t="s">
        <v>23</v>
      </c>
      <c r="DI22" s="48">
        <f>SUMIFS(csapatok!BX:BX,csapatok!BY:BY,DH22)+SUMIFS(csapatok!BX:BX,csapatok!BY:BY,DH22&amp;"-Csere")</f>
        <v>30.183855257744046</v>
      </c>
      <c r="DJ22" s="66">
        <v>9</v>
      </c>
      <c r="DK22" s="65" t="s">
        <v>371</v>
      </c>
      <c r="DL22" s="188">
        <v>9.4010206822455009E-3</v>
      </c>
      <c r="DM22" s="66"/>
      <c r="DN22" s="9"/>
      <c r="DO22" s="48"/>
      <c r="DP22" s="9"/>
      <c r="DW22" s="108" t="s">
        <v>715</v>
      </c>
      <c r="DX22" s="113">
        <f>'egyeni-ranglista'!$AT$256/136*2*'WCF 2012-2013'!F15/'WCF 2012-2013'!$F$22</f>
        <v>127.89612809373683</v>
      </c>
      <c r="DY22" s="69">
        <v>9</v>
      </c>
      <c r="DZ22" s="9"/>
      <c r="EA22" s="48"/>
      <c r="EB22" s="9"/>
      <c r="ED22" s="48"/>
      <c r="EF22" s="65" t="s">
        <v>747</v>
      </c>
      <c r="EG22" s="188">
        <v>8.7554846429996017E-2</v>
      </c>
      <c r="EH22" s="66"/>
      <c r="EI22" s="209" t="s">
        <v>347</v>
      </c>
      <c r="EJ22" s="188">
        <v>0.11308336657359394</v>
      </c>
      <c r="EK22" s="66">
        <v>9</v>
      </c>
      <c r="EO22" s="65" t="s">
        <v>800</v>
      </c>
      <c r="EP22" s="188">
        <v>2.4664273367903205E-2</v>
      </c>
      <c r="ER22" s="65" t="s">
        <v>311</v>
      </c>
      <c r="ES22" s="48">
        <f>SUMIFS(csapatok!CV:CV,csapatok!CW:CW,ER22)+SUMIFS(csapatok!CV:CV,csapatok!CW:CW,ER22&amp;"-Csere")</f>
        <v>3.2774128343502236</v>
      </c>
      <c r="ET22" s="66">
        <v>9</v>
      </c>
      <c r="EU22" s="65" t="s">
        <v>163</v>
      </c>
      <c r="EV22" s="117">
        <f>SUMIFS(csapatok!CX:CX,csapatok!CY:CY,EU22)+SUMIFS(csapatok!CX:CX,csapatok!CY:CY,EU22&amp;"-Csere")</f>
        <v>3.4014219166403166</v>
      </c>
      <c r="EW22" s="1">
        <v>9</v>
      </c>
      <c r="EX22" s="108" t="s">
        <v>326</v>
      </c>
      <c r="EY22" s="48">
        <f>SUMIFS(csapatok!CZ:CZ,csapatok!DA:DA,EX22)+SUMIFS(csapatok!CZ:CZ,csapatok!DA:DA,EX22&amp;"-Csere")</f>
        <v>64.386470338844688</v>
      </c>
      <c r="EZ22" s="66">
        <v>9</v>
      </c>
      <c r="FA22" s="1" t="s">
        <v>832</v>
      </c>
      <c r="FB22" s="188"/>
      <c r="FC22" s="66"/>
      <c r="FD22" s="65"/>
      <c r="FE22" s="188"/>
      <c r="FF22" s="66"/>
      <c r="FG22" s="65" t="s">
        <v>1214</v>
      </c>
      <c r="FH22" s="185">
        <f>'egyeni-ranglista'!$BG$256/119*4*FH30</f>
        <v>37.336460866214132</v>
      </c>
      <c r="FI22" s="219">
        <v>9</v>
      </c>
      <c r="FJ22" s="65"/>
      <c r="FK22" s="188"/>
      <c r="FL22" s="66"/>
      <c r="FM22" s="65" t="s">
        <v>859</v>
      </c>
      <c r="FN22" s="188">
        <f>VLOOKUP(FM22,'WCF 2013-2014'!$C$4:$J$56,8,FALSE)</f>
        <v>1.4708104568579057E-2</v>
      </c>
      <c r="FO22" s="66">
        <v>9</v>
      </c>
      <c r="FP22" s="65" t="s">
        <v>1225</v>
      </c>
      <c r="FQ22" s="198">
        <f>FQ21/3/2+FQ23/2</f>
        <v>2.6645846975268221E-2</v>
      </c>
      <c r="FR22" s="66">
        <v>1</v>
      </c>
      <c r="FS22" s="65" t="s">
        <v>156</v>
      </c>
      <c r="FT22" s="185">
        <f>'egyeni-ranglista'!$BK$256/119*4*FT29</f>
        <v>67.963570478869983</v>
      </c>
      <c r="FU22" s="66">
        <v>9</v>
      </c>
      <c r="FV22" s="84" t="s">
        <v>1264</v>
      </c>
      <c r="FW22" s="87">
        <f>SUMIFS(csapatok!DP:DP,csapatok!DQ:DQ,FV22)+SUMIFS(csapatok!DP:DP,csapatok!DQ:DQ,FV22&amp;"-Csere")</f>
        <v>266.30878220544673</v>
      </c>
      <c r="FX22" s="82">
        <v>9</v>
      </c>
      <c r="FY22" s="65" t="s">
        <v>1242</v>
      </c>
      <c r="FZ22" s="188"/>
      <c r="GA22" s="66">
        <v>8</v>
      </c>
      <c r="GB22" s="65" t="s">
        <v>195</v>
      </c>
      <c r="GC22" s="48">
        <f>SUMIFS(csapatok!DT:DT,csapatok!DU:DU,GB22)+SUMIFS(csapatok!DT:DT,csapatok!DU:DU,GB22&amp;"-Csere")</f>
        <v>0</v>
      </c>
      <c r="GD22" s="1">
        <v>9</v>
      </c>
      <c r="GF22" s="198"/>
      <c r="GG22" s="66"/>
      <c r="GH22" s="65" t="s">
        <v>856</v>
      </c>
      <c r="GI22" s="198">
        <f t="shared" si="0"/>
        <v>6.0945149365570989E-3</v>
      </c>
      <c r="GJ22" s="66">
        <v>9</v>
      </c>
      <c r="GK22" s="65" t="s">
        <v>899</v>
      </c>
      <c r="GL22" s="188">
        <f t="shared" si="1"/>
        <v>4.6728971962616819E-3</v>
      </c>
      <c r="GM22" s="66">
        <v>9</v>
      </c>
      <c r="GN22" s="65" t="s">
        <v>814</v>
      </c>
      <c r="GO22" s="48">
        <f>SUMIFS(csapatok!EB:EB,csapatok!EC:EC,GN22)+SUMIFS(csapatok!EB:EB,csapatok!EC:EC,GN22&amp;"-Csere")</f>
        <v>33.160512519689647</v>
      </c>
      <c r="GP22" s="66">
        <v>9</v>
      </c>
      <c r="GQ22" s="65" t="s">
        <v>923</v>
      </c>
      <c r="GR22" s="198">
        <f>VLOOKUP(GQ22,'WCF 2013-2014'!$C$4:$J$56,7,FALSE)</f>
        <v>6.2677773262901262E-2</v>
      </c>
      <c r="GS22" s="66">
        <v>9</v>
      </c>
      <c r="GT22" s="65" t="s">
        <v>923</v>
      </c>
      <c r="GU22" s="198">
        <f>VLOOKUP(GT22,'WCF 2013-2014'!$C$4:$J$56,7,FALSE)</f>
        <v>6.2677773262901262E-2</v>
      </c>
      <c r="GV22" s="66">
        <v>9</v>
      </c>
      <c r="GW22" s="276" t="s">
        <v>1331</v>
      </c>
      <c r="GX22" s="48">
        <f>SUMIFS(csapatok!EF:EF,csapatok!EG:EG,GW22)+SUMIFS(csapatok!EF:EF,csapatok!EG:EG,GW22&amp;"-Csere")</f>
        <v>0</v>
      </c>
      <c r="GY22" s="1">
        <v>9</v>
      </c>
      <c r="GZ22" s="65" t="s">
        <v>407</v>
      </c>
      <c r="HA22" s="198">
        <f>VLOOKUP(GZ22,'WCF 2014-2015'!$C$4:$L$57,8,FALSE)</f>
        <v>5.1360815875161274E-2</v>
      </c>
      <c r="HB22" s="66"/>
      <c r="HC22" s="65" t="s">
        <v>1031</v>
      </c>
      <c r="HD22" s="198">
        <f>VLOOKUP(HC22,'WCF 2014-2015'!$C$4:$L$57,8,FALSE)</f>
        <v>8.0727406770289362E-2</v>
      </c>
      <c r="HE22" s="66"/>
      <c r="HL22" s="187" t="s">
        <v>1305</v>
      </c>
      <c r="HM22" s="198"/>
      <c r="HN22" s="66">
        <v>9</v>
      </c>
      <c r="HO22" s="65" t="s">
        <v>1336</v>
      </c>
      <c r="HP22" s="271">
        <f>'egyeni-ranglista'!$BZ$256/119*4*HP24/HP26</f>
        <v>52.099033157602236</v>
      </c>
      <c r="HQ22" s="66">
        <v>9</v>
      </c>
      <c r="HR22" s="71" t="s">
        <v>124</v>
      </c>
      <c r="HS22" s="198">
        <f>HS34</f>
        <v>1.2717331203538736E-2</v>
      </c>
      <c r="HT22" s="66">
        <v>9</v>
      </c>
      <c r="HU22" s="108"/>
      <c r="HV22" s="271"/>
      <c r="HW22" s="66"/>
      <c r="HX22" s="9"/>
      <c r="HY22" s="48"/>
      <c r="HZ22" s="9"/>
      <c r="IB22" s="48"/>
      <c r="ID22" s="108" t="s">
        <v>1347</v>
      </c>
      <c r="IE22" s="271"/>
      <c r="IF22" s="66">
        <v>9</v>
      </c>
      <c r="IG22" s="209" t="s">
        <v>355</v>
      </c>
      <c r="IH22" s="188">
        <f>VLOOKUP(IG22,'WCF 2014-2015'!$B$4:$L$57,9,FALSE)</f>
        <v>1.1058548872642378E-2</v>
      </c>
      <c r="II22" s="66"/>
      <c r="IM22" s="65" t="s">
        <v>412</v>
      </c>
      <c r="IN22" s="188">
        <f>VLOOKUP(IM22,'WCF 2014-2015'!$C$4:$L$57,8,FALSE)</f>
        <v>0.1050562142901026</v>
      </c>
      <c r="IO22" s="66"/>
      <c r="IP22" s="65" t="s">
        <v>78</v>
      </c>
      <c r="IQ22" s="48">
        <f>SUMIFS(csapatok!FJ:FJ,csapatok!FK:FK,IP22)+SUMIFS(csapatok!FJ:FJ,csapatok!FK:FK,IP22&amp;"-Csere")</f>
        <v>11.815734163028322</v>
      </c>
      <c r="IR22" s="66">
        <v>9</v>
      </c>
      <c r="IS22" s="65" t="s">
        <v>1277</v>
      </c>
      <c r="IT22" s="48">
        <f>SUMIFS(csapatok!FL:FL,csapatok!FM:FM,IS22)+SUMIFS(csapatok!FL:FL,csapatok!FM:FM,IS22&amp;"-Csere")</f>
        <v>24.974694416004589</v>
      </c>
      <c r="IU22" s="66">
        <v>9</v>
      </c>
    </row>
    <row r="23" spans="1:255" ht="15.75" thickBot="1">
      <c r="A23" s="112" t="s">
        <v>195</v>
      </c>
      <c r="B23" s="48">
        <v>49.2</v>
      </c>
      <c r="C23" s="69">
        <v>10</v>
      </c>
      <c r="D23" s="76" t="s">
        <v>87</v>
      </c>
      <c r="E23" s="9">
        <v>40</v>
      </c>
      <c r="F23" s="69">
        <v>10</v>
      </c>
      <c r="G23" s="75" t="s">
        <v>97</v>
      </c>
      <c r="H23" s="48">
        <v>66.514807816463559</v>
      </c>
      <c r="I23" s="69">
        <v>10</v>
      </c>
      <c r="J23" s="84" t="s">
        <v>225</v>
      </c>
      <c r="K23" s="87">
        <v>78.87463932488653</v>
      </c>
      <c r="L23" s="89">
        <v>10</v>
      </c>
      <c r="M23" s="90" t="s">
        <v>124</v>
      </c>
      <c r="N23" s="48">
        <v>22.4</v>
      </c>
      <c r="O23" s="69">
        <v>9</v>
      </c>
      <c r="S23" s="93" t="s">
        <v>124</v>
      </c>
      <c r="T23" s="87">
        <v>28.595672255537977</v>
      </c>
      <c r="U23" s="82">
        <v>10</v>
      </c>
      <c r="AE23" s="108" t="s">
        <v>283</v>
      </c>
      <c r="AF23" s="30">
        <v>30</v>
      </c>
      <c r="AG23" s="69">
        <v>10</v>
      </c>
      <c r="AH23" s="9"/>
      <c r="AI23" s="48"/>
      <c r="AJ23" s="9"/>
      <c r="AL23" s="48"/>
      <c r="AN23" s="84" t="s">
        <v>37</v>
      </c>
      <c r="AO23" s="87">
        <v>335.0458287033174</v>
      </c>
      <c r="AP23" s="82">
        <v>10</v>
      </c>
      <c r="AZ23" s="65" t="s">
        <v>324</v>
      </c>
      <c r="BA23" s="32">
        <v>352.30141705790163</v>
      </c>
      <c r="BB23" s="1">
        <v>9</v>
      </c>
      <c r="BC23" s="123" t="s">
        <v>434</v>
      </c>
      <c r="BD23" s="190">
        <v>5.451402738997474E-2</v>
      </c>
      <c r="BE23" s="66">
        <v>10</v>
      </c>
      <c r="BF23" s="160" t="s">
        <v>501</v>
      </c>
      <c r="BG23" s="190"/>
      <c r="BH23" s="66">
        <v>10</v>
      </c>
      <c r="BI23" s="108" t="s">
        <v>560</v>
      </c>
      <c r="BJ23" s="113">
        <f>'egyeni-ranglista'!$Y$256/136*4*'WCF 2012-2013'!F30/'WCF 2012-2013'!F22</f>
        <v>66.824752572083341</v>
      </c>
      <c r="BK23" s="66">
        <v>10</v>
      </c>
      <c r="BL23" s="65" t="s">
        <v>589</v>
      </c>
      <c r="BM23" s="188">
        <v>2.4597792846695918E-3</v>
      </c>
      <c r="BN23" s="66">
        <v>10</v>
      </c>
      <c r="BO23" s="84" t="s">
        <v>590</v>
      </c>
      <c r="BP23" s="195">
        <f>'egyeni-ranglista'!$AA$256/140*4*'WCF 2012-2013'!F30/'WCF 2012-2013'!$F$22</f>
        <v>68.000470085853209</v>
      </c>
      <c r="BQ23" s="89">
        <v>10</v>
      </c>
      <c r="BR23" s="196" t="s">
        <v>603</v>
      </c>
      <c r="BS23" s="188">
        <v>8.3765456721180687E-3</v>
      </c>
      <c r="BT23" s="66">
        <v>9</v>
      </c>
      <c r="BX23" s="65" t="s">
        <v>625</v>
      </c>
      <c r="BY23" s="188">
        <v>1.0969285999202234E-2</v>
      </c>
      <c r="CA23" s="65" t="s">
        <v>360</v>
      </c>
      <c r="CB23" s="188">
        <v>2.0941364180295175E-2</v>
      </c>
      <c r="CC23" s="66">
        <v>10</v>
      </c>
      <c r="CD23" s="65" t="s">
        <v>324</v>
      </c>
      <c r="CE23" s="48">
        <f>SUMIFS(csapatok!BD:BD,csapatok!BE:BE,CD23)+SUMIFS(csapatok!BD:BD,csapatok!BE:BE,CD23&amp;"-Csere")</f>
        <v>206.67667388396686</v>
      </c>
      <c r="CF23" s="66">
        <v>10</v>
      </c>
      <c r="CJ23" s="70" t="s">
        <v>102</v>
      </c>
      <c r="CK23" s="48">
        <f>SUMIFS(csapatok!BH:BH,csapatok!BI:BI,CJ23)+SUMIFS(csapatok!BH:BH,csapatok!BI:BI,CJ23&amp;"-Csere")</f>
        <v>187.14200673850559</v>
      </c>
      <c r="CL23" s="66">
        <v>10</v>
      </c>
      <c r="CP23" s="65" t="s">
        <v>657</v>
      </c>
      <c r="CQ23" s="202">
        <v>7.1333599255418156E-2</v>
      </c>
      <c r="CR23" s="66">
        <v>8</v>
      </c>
      <c r="CS23" s="65" t="s">
        <v>672</v>
      </c>
      <c r="CT23" s="113">
        <f>'egyeni-ranglista'!$AK$256/137*4*'WCF 2012-2013'!F32/'WCF 2012-2013'!$F$22</f>
        <v>63.701026723253364</v>
      </c>
      <c r="CU23" s="1">
        <v>10</v>
      </c>
      <c r="CV23" s="65" t="s">
        <v>686</v>
      </c>
      <c r="CW23" s="188">
        <v>2.4664273367903205E-2</v>
      </c>
      <c r="CX23" s="66">
        <v>10</v>
      </c>
      <c r="CY23" s="1" t="s">
        <v>373</v>
      </c>
      <c r="CZ23" s="188">
        <v>8.2938388625592423E-3</v>
      </c>
      <c r="DA23" s="66">
        <v>10</v>
      </c>
      <c r="DB23" s="84" t="s">
        <v>371</v>
      </c>
      <c r="DC23" s="189">
        <v>9.4010206822455009E-3</v>
      </c>
      <c r="DD23" s="82">
        <v>10</v>
      </c>
      <c r="DE23" s="9"/>
      <c r="DF23" s="45"/>
      <c r="DG23" s="9"/>
      <c r="DH23" s="65" t="s">
        <v>704</v>
      </c>
      <c r="DI23" s="113">
        <f>'egyeni-ranglista'!$AP$256/142*4*'WCF 2012-2013'!F25/'WCF 2012-2013'!$F$22</f>
        <v>114.32305447813911</v>
      </c>
      <c r="DJ23" s="66">
        <v>10</v>
      </c>
      <c r="DK23" s="65" t="s">
        <v>365</v>
      </c>
      <c r="DL23" s="188">
        <v>1.8533440773569703E-2</v>
      </c>
      <c r="DM23" s="66"/>
      <c r="DW23" s="108" t="s">
        <v>716</v>
      </c>
      <c r="DX23" s="48">
        <f>SUMIFS(csapatok!CH:CH,csapatok!CI:CI,DW23)+SUMIFS(csapatok!CH:CH,csapatok!CI:CI,DW23&amp;"-Csere")</f>
        <v>143.47042051508049</v>
      </c>
      <c r="DY23" s="69">
        <v>10</v>
      </c>
      <c r="DZ23" s="9"/>
      <c r="EA23" s="48"/>
      <c r="EB23" s="9"/>
      <c r="ED23" s="48"/>
      <c r="EF23" s="65" t="s">
        <v>748</v>
      </c>
      <c r="EG23" s="188">
        <v>8.7554846429996017E-2</v>
      </c>
      <c r="EH23" s="66"/>
      <c r="EI23" s="209" t="s">
        <v>348</v>
      </c>
      <c r="EJ23" s="188">
        <v>8.7554846429996017E-2</v>
      </c>
      <c r="EK23" s="66">
        <v>10</v>
      </c>
      <c r="EO23" s="65" t="s">
        <v>796</v>
      </c>
      <c r="EP23" s="188">
        <v>2.4664273367903205E-2</v>
      </c>
      <c r="ER23" s="65" t="s">
        <v>126</v>
      </c>
      <c r="ES23" s="48">
        <f>SUMIFS(csapatok!CV:CV,csapatok!CW:CW,ER23)+SUMIFS(csapatok!CV:CV,csapatok!CW:CW,ER23&amp;"-Csere")</f>
        <v>4.8719896077298239</v>
      </c>
      <c r="ET23" s="66">
        <v>10</v>
      </c>
      <c r="EU23" s="65" t="s">
        <v>700</v>
      </c>
      <c r="EV23" s="117">
        <f>SUMIFS(csapatok!CX:CX,csapatok!CY:CY,EU23)+SUMIFS(csapatok!CX:CX,csapatok!CY:CY,EU23&amp;"-Csere")</f>
        <v>1.7530659188244166</v>
      </c>
      <c r="EW23" s="1">
        <v>10</v>
      </c>
      <c r="EX23" s="65" t="s">
        <v>324</v>
      </c>
      <c r="EY23" s="48">
        <f>SUMIFS(csapatok!CZ:CZ,csapatok!DA:DA,EX23)+SUMIFS(csapatok!CZ:CZ,csapatok!DA:DA,EX23&amp;"-Csere")</f>
        <v>723.82826916017075</v>
      </c>
      <c r="EZ23" s="66">
        <v>10</v>
      </c>
      <c r="FA23" s="1" t="s">
        <v>842</v>
      </c>
      <c r="FB23" s="188"/>
      <c r="FC23" s="66"/>
      <c r="FD23" s="65"/>
      <c r="FE23" s="188"/>
      <c r="FF23" s="66"/>
      <c r="FG23" s="65" t="s">
        <v>1215</v>
      </c>
      <c r="FH23" s="185">
        <f>'egyeni-ranglista'!$BG$256/119*4*FH31</f>
        <v>23.831783531626037</v>
      </c>
      <c r="FI23" s="219">
        <v>10</v>
      </c>
      <c r="FJ23" s="65"/>
      <c r="FK23" s="188"/>
      <c r="FL23" s="66"/>
      <c r="FM23" s="65" t="s">
        <v>405</v>
      </c>
      <c r="FN23" s="188">
        <f>VLOOKUP(FM23,'WCF 2013-2014'!$C$4:$J$56,8,FALSE)</f>
        <v>4.2915428398730672E-2</v>
      </c>
      <c r="FO23" s="66">
        <v>10</v>
      </c>
      <c r="FP23" s="65" t="s">
        <v>406</v>
      </c>
      <c r="FQ23" s="198">
        <f>FR23*VLOOKUP(FP23,'WCF 2013-2014'!$C$4:$J$56,8,FALSE)</f>
        <v>1.0376265551805772E-2</v>
      </c>
      <c r="FR23" s="66">
        <v>1</v>
      </c>
      <c r="FS23" s="70" t="s">
        <v>102</v>
      </c>
      <c r="FT23" s="48">
        <f>SUMIFS(csapatok!DN:DN,csapatok!DO:DO,FS23)+SUMIFS(csapatok!DN:DN,csapatok!DO:DO,FS23&amp;"-Csere")</f>
        <v>29.338895030003258</v>
      </c>
      <c r="FU23" s="66">
        <v>10</v>
      </c>
      <c r="FV23" s="65"/>
      <c r="FY23" s="65" t="s">
        <v>1247</v>
      </c>
      <c r="FZ23" s="202"/>
      <c r="GA23" s="66">
        <v>8</v>
      </c>
      <c r="GB23" s="70" t="s">
        <v>102</v>
      </c>
      <c r="GC23" s="48">
        <f>SUMIFS(csapatok!DT:DT,csapatok!DU:DU,GB23)+SUMIFS(csapatok!DT:DT,csapatok!DU:DU,GB23&amp;"-Csere")</f>
        <v>33.63084714471978</v>
      </c>
      <c r="GD23" s="1">
        <v>10</v>
      </c>
      <c r="GF23" s="198"/>
      <c r="GG23" s="66"/>
      <c r="GH23" s="65" t="s">
        <v>931</v>
      </c>
      <c r="GI23" s="198">
        <f t="shared" si="0"/>
        <v>7.7929863123189129E-3</v>
      </c>
      <c r="GJ23" s="66">
        <v>10</v>
      </c>
      <c r="GK23" s="84" t="s">
        <v>409</v>
      </c>
      <c r="GL23" s="189">
        <f>GL33</f>
        <v>6.7045916294189356E-3</v>
      </c>
      <c r="GM23" s="82">
        <v>10</v>
      </c>
      <c r="GN23" s="71" t="s">
        <v>23</v>
      </c>
      <c r="GO23" s="48">
        <f>SUMIFS(csapatok!EB:EB,csapatok!EC:EC,GN23)+SUMIFS(csapatok!EB:EB,csapatok!EC:EC,GN23&amp;"-Csere")</f>
        <v>63.098720540170071</v>
      </c>
      <c r="GP23" s="66">
        <v>10</v>
      </c>
      <c r="GQ23" s="65" t="s">
        <v>409</v>
      </c>
      <c r="GR23" s="198">
        <f>VLOOKUP(GQ23,'WCF 2013-2014'!$C$4:$J$56,7,FALSE)</f>
        <v>6.7045916294189356E-3</v>
      </c>
      <c r="GS23" s="66">
        <v>10</v>
      </c>
      <c r="GT23" s="65" t="s">
        <v>938</v>
      </c>
      <c r="GU23" s="198">
        <f>VLOOKUP(GT23,'WCF 2013-2014'!$C$4:$J$56,7,FALSE)</f>
        <v>9.7521332791548152E-3</v>
      </c>
      <c r="GV23" s="66">
        <v>10</v>
      </c>
      <c r="GW23" s="75" t="s">
        <v>1228</v>
      </c>
      <c r="GX23" s="48">
        <f>SUMIFS(csapatok!EF:EF,csapatok!EG:EG,GW23)+SUMIFS(csapatok!EF:EF,csapatok!EG:EG,GW23&amp;"-Csere")</f>
        <v>7.2457617200001039</v>
      </c>
      <c r="GY23" s="1">
        <v>10</v>
      </c>
      <c r="GZ23" s="65" t="s">
        <v>1291</v>
      </c>
      <c r="HA23" s="198">
        <f>HA24/2+HA31/2</f>
        <v>6.1405664434478091E-2</v>
      </c>
      <c r="HB23" s="66"/>
      <c r="HC23" s="65" t="s">
        <v>1031</v>
      </c>
      <c r="HD23" s="198">
        <f>HD24/2+HD31/2</f>
        <v>8.0727406770289362E-2</v>
      </c>
      <c r="HE23" s="66"/>
      <c r="HL23" s="187" t="s">
        <v>1306</v>
      </c>
      <c r="HM23" s="198"/>
      <c r="HN23" s="66">
        <v>10</v>
      </c>
      <c r="HO23" s="270" t="s">
        <v>19</v>
      </c>
      <c r="HP23" s="48">
        <f>SUMIFS(csapatok!ER:ER,csapatok!ES:ES,HO23)+SUMIFS(csapatok!ER:ER,csapatok!ES:ES,HO23&amp;"-Csere")</f>
        <v>25.671749457856563</v>
      </c>
      <c r="HQ23" s="82">
        <v>10</v>
      </c>
      <c r="HR23" s="108"/>
      <c r="HS23" s="48"/>
      <c r="HT23" s="66"/>
      <c r="HU23" s="108"/>
      <c r="HV23" s="48"/>
      <c r="HW23" s="66"/>
      <c r="HX23" s="9"/>
      <c r="HY23" s="48"/>
      <c r="HZ23" s="9"/>
      <c r="IB23" s="48"/>
      <c r="ID23" s="108" t="s">
        <v>1348</v>
      </c>
      <c r="IE23" s="48"/>
      <c r="IF23" s="66">
        <v>10</v>
      </c>
      <c r="IG23" s="209" t="s">
        <v>381</v>
      </c>
      <c r="IH23" s="188">
        <f>VLOOKUP(IG23,'WCF 2014-2015'!$B$4:$L$57,9,FALSE)</f>
        <v>8.2324752718559938E-3</v>
      </c>
      <c r="II23" s="66"/>
      <c r="IM23" s="65" t="s">
        <v>404</v>
      </c>
      <c r="IN23" s="188">
        <f>VLOOKUP(IM23,'WCF 2014-2015'!$C$4:$L$57,8,FALSE)</f>
        <v>6.20507464520489E-3</v>
      </c>
      <c r="IO23" s="66"/>
      <c r="IP23" s="65" t="s">
        <v>169</v>
      </c>
      <c r="IQ23" s="48">
        <f>SUMIFS(csapatok!FJ:FJ,csapatok!FK:FK,IP23)+SUMIFS(csapatok!FJ:FJ,csapatok!FK:FK,IP23&amp;"-Csere")</f>
        <v>25.13219138103344</v>
      </c>
      <c r="IR23" s="66">
        <v>10</v>
      </c>
      <c r="IS23" s="65" t="s">
        <v>724</v>
      </c>
      <c r="IT23" s="48">
        <f>SUMIFS(csapatok!FL:FL,csapatok!FM:FM,IS23)+SUMIFS(csapatok!FL:FL,csapatok!FM:FM,IS23&amp;"-Csere")</f>
        <v>15.70034525815271</v>
      </c>
      <c r="IU23" s="66">
        <v>10</v>
      </c>
    </row>
    <row r="24" spans="1:255" ht="15">
      <c r="A24" s="108" t="s">
        <v>268</v>
      </c>
      <c r="B24" s="30">
        <v>30</v>
      </c>
      <c r="C24" s="66">
        <v>11</v>
      </c>
      <c r="D24" s="77" t="s">
        <v>64</v>
      </c>
      <c r="E24" s="9">
        <v>35</v>
      </c>
      <c r="F24" s="66">
        <v>11</v>
      </c>
      <c r="G24" s="79" t="s">
        <v>96</v>
      </c>
      <c r="H24" s="48">
        <v>46.814807816463571</v>
      </c>
      <c r="I24" s="69">
        <v>11</v>
      </c>
      <c r="M24" s="91" t="s">
        <v>23</v>
      </c>
      <c r="N24" s="48">
        <v>56</v>
      </c>
      <c r="O24" s="69">
        <v>11</v>
      </c>
      <c r="AE24" s="108" t="s">
        <v>284</v>
      </c>
      <c r="AF24" s="30">
        <v>30</v>
      </c>
      <c r="AG24" s="69">
        <v>11</v>
      </c>
      <c r="AZ24" s="65" t="s">
        <v>331</v>
      </c>
      <c r="BA24" s="30">
        <v>150</v>
      </c>
      <c r="BB24" s="1">
        <v>11</v>
      </c>
      <c r="BC24" s="123" t="s">
        <v>472</v>
      </c>
      <c r="BD24" s="190">
        <v>5.451402738997474E-2</v>
      </c>
      <c r="BE24" s="66">
        <v>11</v>
      </c>
      <c r="BF24" s="160" t="s">
        <v>502</v>
      </c>
      <c r="BG24" s="190">
        <v>2.4664273367903205E-2</v>
      </c>
      <c r="BH24" s="66">
        <v>11</v>
      </c>
      <c r="BI24" s="65" t="s">
        <v>538</v>
      </c>
      <c r="BJ24" s="48">
        <f>SUMIFS(csapatok!AP:AP,csapatok!AQ:AQ,BI24)+SUMIFS(csapatok!AP:AP,csapatok!AQ:AQ,BI24&amp;"-Csere")</f>
        <v>66.325698872348198</v>
      </c>
      <c r="BK24" s="66">
        <v>11</v>
      </c>
      <c r="BL24" s="65" t="s">
        <v>586</v>
      </c>
      <c r="BM24" s="188">
        <v>1.6420688738199709E-2</v>
      </c>
      <c r="BN24" s="66">
        <v>11</v>
      </c>
      <c r="BR24" s="196" t="s">
        <v>604</v>
      </c>
      <c r="BS24" s="188">
        <v>8.3765456721180687E-3</v>
      </c>
      <c r="BT24" s="66">
        <v>9</v>
      </c>
      <c r="BX24" s="65" t="s">
        <v>626</v>
      </c>
      <c r="BY24" s="188">
        <v>1.0969285999202234E-2</v>
      </c>
      <c r="CA24" s="65" t="s">
        <v>357</v>
      </c>
      <c r="CB24" s="188">
        <v>2.4664273367903205E-2</v>
      </c>
      <c r="CC24" s="66">
        <v>11</v>
      </c>
      <c r="CD24" s="71" t="s">
        <v>634</v>
      </c>
      <c r="CE24" s="48">
        <f>SUMIFS(csapatok!BD:BD,csapatok!BE:BE,CD24)+SUMIFS(csapatok!BD:BD,csapatok!BE:BE,CD24&amp;"-Csere")</f>
        <v>151.9328793341287</v>
      </c>
      <c r="CF24" s="66">
        <v>11</v>
      </c>
      <c r="CJ24" s="71" t="s">
        <v>19</v>
      </c>
      <c r="CK24" s="48">
        <f>SUMIFS(csapatok!BH:BH,csapatok!BI:BI,CJ24)+SUMIFS(csapatok!BH:BH,csapatok!BI:BI,CJ24&amp;"-Csere")</f>
        <v>132.81868575024001</v>
      </c>
      <c r="CL24" s="66">
        <v>11</v>
      </c>
      <c r="CP24" s="65" t="s">
        <v>658</v>
      </c>
      <c r="CQ24" s="202">
        <v>2.0941364180295175E-2</v>
      </c>
      <c r="CR24" s="66">
        <v>8</v>
      </c>
      <c r="CS24" s="65" t="s">
        <v>671</v>
      </c>
      <c r="CT24" s="113">
        <f>'egyeni-ranglista'!$AK$256/137*4*'WCF 2012-2013'!F32/'WCF 2012-2013'!$F$22</f>
        <v>63.701026723253364</v>
      </c>
      <c r="CU24" s="1">
        <v>11</v>
      </c>
      <c r="CV24" s="65" t="s">
        <v>687</v>
      </c>
      <c r="CW24" s="188">
        <v>7.1333599255418156E-2</v>
      </c>
      <c r="CX24" s="66">
        <v>11</v>
      </c>
      <c r="CY24" s="1" t="s">
        <v>371</v>
      </c>
      <c r="CZ24" s="188">
        <v>9.2153765139547129E-3</v>
      </c>
      <c r="DA24" s="66">
        <v>11</v>
      </c>
      <c r="DE24" s="9"/>
      <c r="DF24" s="45"/>
      <c r="DG24" s="9"/>
      <c r="DH24" s="73" t="s">
        <v>20</v>
      </c>
      <c r="DI24" s="48">
        <f>SUMIFS(csapatok!BX:BX,csapatok!BY:BY,DH24)+SUMIFS(csapatok!BX:BX,csapatok!BY:BY,DH24&amp;"-Csere")</f>
        <v>57.917275746299268</v>
      </c>
      <c r="DJ24" s="66">
        <v>11</v>
      </c>
      <c r="DK24" s="65" t="s">
        <v>388</v>
      </c>
      <c r="DL24" s="188">
        <v>2.4174053182917004E-3</v>
      </c>
      <c r="DM24" s="66"/>
      <c r="DW24" s="108" t="s">
        <v>717</v>
      </c>
      <c r="DX24" s="113">
        <f>'egyeni-ranglista'!$AT$256/136*2*'WCF 2012-2013'!F11/'WCF 2012-2013'!$F$22</f>
        <v>282.68146910205985</v>
      </c>
      <c r="DY24" s="69">
        <v>11</v>
      </c>
      <c r="EF24" s="65" t="s">
        <v>749</v>
      </c>
      <c r="EG24" s="188">
        <v>1.3827948411115542E-2</v>
      </c>
      <c r="EH24" s="66"/>
      <c r="EI24" s="209" t="s">
        <v>353</v>
      </c>
      <c r="EJ24" s="188">
        <v>6.1693923680361654E-2</v>
      </c>
      <c r="EK24" s="66">
        <v>11</v>
      </c>
      <c r="EO24" s="65" t="s">
        <v>789</v>
      </c>
      <c r="EP24" s="188">
        <v>1.6420688738199709E-2</v>
      </c>
      <c r="ER24" s="65" t="s">
        <v>171</v>
      </c>
      <c r="ES24" s="48">
        <f>SUMIFS(csapatok!CV:CV,csapatok!CW:CW,ER24)+SUMIFS(csapatok!CV:CV,csapatok!CW:CW,ER24&amp;"-Csere")</f>
        <v>9.2395480424183898</v>
      </c>
      <c r="ET24" s="66">
        <v>11</v>
      </c>
      <c r="EU24" s="65" t="s">
        <v>809</v>
      </c>
      <c r="EV24" s="117">
        <f>SUMIFS(csapatok!CX:CX,csapatok!CY:CY,EU24)+SUMIFS(csapatok!CX:CX,csapatok!CY:CY,EU24&amp;"-Csere")</f>
        <v>0</v>
      </c>
      <c r="EW24" s="1">
        <v>11</v>
      </c>
      <c r="EX24" s="91" t="s">
        <v>23</v>
      </c>
      <c r="EY24" s="48">
        <f>SUMIFS(csapatok!CZ:CZ,csapatok!DA:DA,EX24)+SUMIFS(csapatok!CZ:CZ,csapatok!DA:DA,EX24&amp;"-Csere")</f>
        <v>30.766401315470027</v>
      </c>
      <c r="EZ24" s="66">
        <v>11</v>
      </c>
      <c r="FA24" s="1" t="s">
        <v>831</v>
      </c>
      <c r="FB24" s="188"/>
      <c r="FC24" s="66"/>
      <c r="FD24" s="65"/>
      <c r="FE24" s="188"/>
      <c r="FF24" s="66"/>
      <c r="FG24" s="65" t="s">
        <v>814</v>
      </c>
      <c r="FH24" s="48">
        <f>SUMIFS(csapatok!DF:DF,csapatok!DG:DG,FG24)+SUMIFS(csapatok!DF:DF,csapatok!DG:DG,FG24&amp;"-Csere")</f>
        <v>1.7530659188244166</v>
      </c>
      <c r="FI24" s="219">
        <v>11</v>
      </c>
      <c r="FJ24" s="65"/>
      <c r="FK24" s="188"/>
      <c r="FL24" s="66"/>
      <c r="FM24" s="65" t="s">
        <v>404</v>
      </c>
      <c r="FN24" s="188">
        <f>VLOOKUP(FM24,'WCF 2013-2014'!$C$4:$J$56,8,FALSE)</f>
        <v>2.2162897295119124E-2</v>
      </c>
      <c r="FO24" s="66">
        <v>11</v>
      </c>
      <c r="FP24" s="65"/>
      <c r="FQ24" s="188"/>
      <c r="FR24" s="66"/>
      <c r="FS24" s="71" t="s">
        <v>124</v>
      </c>
      <c r="FT24" s="48">
        <f>SUMIFS(csapatok!DN:DN,csapatok!DO:DO,FS24)+SUMIFS(csapatok!DN:DN,csapatok!DO:DO,FS24&amp;"-Csere")</f>
        <v>17.354771817414427</v>
      </c>
      <c r="FU24" s="66">
        <v>11</v>
      </c>
      <c r="FV24" s="65"/>
      <c r="FY24" s="65" t="s">
        <v>1248</v>
      </c>
      <c r="FZ24" s="202"/>
      <c r="GA24" s="66"/>
      <c r="GB24" s="83" t="s">
        <v>1229</v>
      </c>
      <c r="GC24" s="48">
        <f>SUMIFS(csapatok!DT:DT,csapatok!DU:DU,GB24)+SUMIFS(csapatok!DT:DT,csapatok!DU:DU,GB24&amp;"-Csere")</f>
        <v>0</v>
      </c>
      <c r="GD24" s="1">
        <v>11</v>
      </c>
      <c r="GF24" s="198"/>
      <c r="GG24" s="66"/>
      <c r="GH24" s="65" t="s">
        <v>956</v>
      </c>
      <c r="GI24" s="198">
        <f t="shared" si="0"/>
        <v>0</v>
      </c>
      <c r="GJ24" s="66">
        <v>11</v>
      </c>
      <c r="GK24" s="1" t="s">
        <v>999</v>
      </c>
      <c r="GL24" s="198">
        <f>GM24*VLOOKUP(GK24,'WCF 2013-2014'!$C$4:$J$56,7,FALSE)</f>
        <v>1.5644047135310851E-2</v>
      </c>
      <c r="GM24" s="66">
        <v>1</v>
      </c>
      <c r="GN24" s="65" t="s">
        <v>155</v>
      </c>
      <c r="GO24" s="185">
        <f>'egyeni-ranglista'!$BR$256/119*4*$GO$28/$GO$29</f>
        <v>22.587221460146761</v>
      </c>
      <c r="GP24" s="66">
        <v>11</v>
      </c>
      <c r="GQ24" s="65" t="s">
        <v>613</v>
      </c>
      <c r="GR24" s="198">
        <f>VLOOKUP(GQ24,'WCF 2013-2014'!$C$4:$J$56,7,FALSE)</f>
        <v>3.4538805363673302E-3</v>
      </c>
      <c r="GS24" s="66">
        <v>11</v>
      </c>
      <c r="GT24" s="65" t="s">
        <v>934</v>
      </c>
      <c r="GU24" s="198">
        <f>VLOOKUP(GT24,'WCF 2013-2014'!$C$4:$J$56,7,FALSE)</f>
        <v>1.3206013815522145E-3</v>
      </c>
      <c r="GV24" s="66">
        <v>11</v>
      </c>
      <c r="GW24" s="73"/>
      <c r="GX24" s="48"/>
      <c r="GZ24" s="65" t="s">
        <v>405</v>
      </c>
      <c r="HA24" s="198">
        <f>VLOOKUP(GZ24,'WCF 2014-2015'!$C$4:$L$57,8,FALSE)</f>
        <v>4.2083922098666827E-2</v>
      </c>
      <c r="HB24" s="66"/>
      <c r="HC24" s="65" t="s">
        <v>1031</v>
      </c>
      <c r="HD24" s="198">
        <f>VLOOKUP(HC24,'WCF 2014-2015'!$C$4:$L$57,8,FALSE)</f>
        <v>8.0727406770289362E-2</v>
      </c>
      <c r="HE24" s="66"/>
      <c r="HL24" s="187" t="s">
        <v>1307</v>
      </c>
      <c r="HM24" s="198"/>
      <c r="HN24" s="66">
        <v>11</v>
      </c>
      <c r="HO24" t="s">
        <v>612</v>
      </c>
      <c r="HP24" s="198">
        <f>VLOOKUP(HO24,'WCF 2014-2015'!$C$4:$L$57,8,FALSE)</f>
        <v>3.0718191312895495E-3</v>
      </c>
      <c r="HR24" s="108"/>
      <c r="HS24" s="48"/>
      <c r="HT24" s="66"/>
      <c r="HU24" s="108"/>
      <c r="HV24" s="48"/>
      <c r="HW24" s="66"/>
      <c r="ID24" s="108" t="s">
        <v>1349</v>
      </c>
      <c r="IE24" s="48"/>
      <c r="IF24" s="66">
        <v>11</v>
      </c>
      <c r="IG24" s="209" t="s">
        <v>376</v>
      </c>
      <c r="IH24" s="188">
        <f>VLOOKUP(IG24,'WCF 2014-2015'!$B$4:$L$57,9,FALSE)</f>
        <v>6.143638262579099E-3</v>
      </c>
      <c r="II24" s="66"/>
      <c r="IM24" s="65" t="s">
        <v>404</v>
      </c>
      <c r="IN24" s="188">
        <f>VLOOKUP(IM24,'WCF 2014-2015'!$C$4:$L$57,8,FALSE)</f>
        <v>6.20507464520489E-3</v>
      </c>
      <c r="IO24" s="66"/>
      <c r="IP24" s="65" t="s">
        <v>11</v>
      </c>
      <c r="IQ24" s="48">
        <f>SUMIFS(csapatok!FJ:FJ,csapatok!FK:FK,IP24)+SUMIFS(csapatok!FJ:FJ,csapatok!FK:FK,IP24&amp;"-Csere")</f>
        <v>17.144100060117751</v>
      </c>
      <c r="IR24" s="66">
        <v>11</v>
      </c>
      <c r="IS24" s="65" t="s">
        <v>725</v>
      </c>
      <c r="IT24" s="48">
        <f>SUMIFS(csapatok!FL:FL,csapatok!FM:FM,IS24)+SUMIFS(csapatok!FL:FL,csapatok!FM:FM,IS24&amp;"-Csere")</f>
        <v>15.70034525815271</v>
      </c>
      <c r="IU24" s="66">
        <v>11</v>
      </c>
    </row>
    <row r="25" spans="1:255" ht="15.75" thickBot="1">
      <c r="A25" s="109" t="s">
        <v>269</v>
      </c>
      <c r="B25" s="85">
        <v>30</v>
      </c>
      <c r="C25" s="86">
        <v>12</v>
      </c>
      <c r="D25" s="78" t="s">
        <v>65</v>
      </c>
      <c r="E25" s="9">
        <v>0</v>
      </c>
      <c r="F25" s="66">
        <v>12</v>
      </c>
      <c r="G25" s="84" t="s">
        <v>16</v>
      </c>
      <c r="H25" s="85">
        <v>30</v>
      </c>
      <c r="I25" s="86">
        <v>12</v>
      </c>
      <c r="M25" s="92" t="s">
        <v>19</v>
      </c>
      <c r="N25" s="87">
        <v>157.81992157924293</v>
      </c>
      <c r="O25" s="86">
        <v>11</v>
      </c>
      <c r="AE25" s="108" t="s">
        <v>285</v>
      </c>
      <c r="AF25" s="30">
        <v>150</v>
      </c>
      <c r="AG25" s="69">
        <v>12</v>
      </c>
      <c r="AZ25" s="65" t="s">
        <v>335</v>
      </c>
      <c r="BA25" s="30">
        <v>150</v>
      </c>
      <c r="BB25" s="1">
        <v>12</v>
      </c>
      <c r="BC25" s="123" t="s">
        <v>436</v>
      </c>
      <c r="BD25" s="190">
        <v>2.0941364180295175E-2</v>
      </c>
      <c r="BE25" s="66">
        <v>12</v>
      </c>
      <c r="BF25" s="160" t="s">
        <v>503</v>
      </c>
      <c r="BG25" s="190">
        <v>7.1333599255418156E-2</v>
      </c>
      <c r="BH25" s="66">
        <v>12</v>
      </c>
      <c r="BI25" s="65" t="s">
        <v>324</v>
      </c>
      <c r="BJ25" s="48">
        <f>SUMIFS(csapatok!AP:AP,csapatok!AQ:AQ,BI25)+SUMIFS(csapatok!AP:AP,csapatok!AQ:AQ,BI25&amp;"-Csere")</f>
        <v>220.8014170579016</v>
      </c>
      <c r="BK25" s="66">
        <v>12</v>
      </c>
      <c r="BL25" s="84" t="s">
        <v>587</v>
      </c>
      <c r="BM25" s="189">
        <v>3.5234676239861719E-3</v>
      </c>
      <c r="BN25" s="82">
        <v>12</v>
      </c>
      <c r="BR25" s="196" t="s">
        <v>605</v>
      </c>
      <c r="BS25" s="188">
        <v>8.3765456721180687E-3</v>
      </c>
      <c r="BT25" s="66">
        <v>12</v>
      </c>
      <c r="BX25" s="84" t="s">
        <v>627</v>
      </c>
      <c r="BY25" s="189">
        <v>1.0969285999202234E-2</v>
      </c>
      <c r="BZ25" s="89"/>
      <c r="CA25" s="65" t="s">
        <v>350</v>
      </c>
      <c r="CB25" s="188">
        <v>5.4646988432389312E-2</v>
      </c>
      <c r="CC25" s="66">
        <v>12</v>
      </c>
      <c r="CD25" s="70" t="s">
        <v>102</v>
      </c>
      <c r="CE25" s="48">
        <f>SUMIFS(csapatok!BD:BD,csapatok!BE:BE,CD25)+SUMIFS(csapatok!BD:BD,csapatok!BE:BE,CD25&amp;"-Csere")</f>
        <v>200.57162237143274</v>
      </c>
      <c r="CF25" s="66">
        <v>12</v>
      </c>
      <c r="CJ25" s="91" t="s">
        <v>23</v>
      </c>
      <c r="CK25" s="48">
        <f>SUMIFS(csapatok!BH:BH,csapatok!BI:BI,CJ25)+SUMIFS(csapatok!BH:BH,csapatok!BI:BI,CJ25&amp;"-Csere")</f>
        <v>34.480181796711143</v>
      </c>
      <c r="CL25" s="66">
        <v>12</v>
      </c>
      <c r="CP25" s="65" t="s">
        <v>659</v>
      </c>
      <c r="CQ25" s="202">
        <v>7.1333599255418156E-2</v>
      </c>
      <c r="CR25" s="66">
        <v>8</v>
      </c>
      <c r="CS25" s="65" t="s">
        <v>673</v>
      </c>
      <c r="CT25" s="113">
        <f>'egyeni-ranglista'!$AK$256/137*4*'WCF 2012-2013'!F32/'WCF 2012-2013'!$F$22</f>
        <v>63.701026723253364</v>
      </c>
      <c r="CU25" s="1">
        <v>12</v>
      </c>
      <c r="CV25" s="65" t="s">
        <v>622</v>
      </c>
      <c r="CW25" s="188">
        <v>1.0969285999202234E-2</v>
      </c>
      <c r="CX25" s="66">
        <v>12</v>
      </c>
      <c r="CY25" s="1" t="s">
        <v>377</v>
      </c>
      <c r="CZ25" s="188">
        <v>6.4507635597682994E-3</v>
      </c>
      <c r="DA25" s="66">
        <v>12</v>
      </c>
      <c r="DE25" s="9"/>
      <c r="DF25" s="45"/>
      <c r="DG25" s="9"/>
      <c r="DH25" s="84" t="s">
        <v>705</v>
      </c>
      <c r="DI25" s="195">
        <f>'egyeni-ranglista'!$AP$256/142*4*'WCF 2012-2013'!F39/'WCF 2012-2013'!$F$22</f>
        <v>18.014541917767374</v>
      </c>
      <c r="DJ25" s="82">
        <v>12</v>
      </c>
      <c r="DK25" s="84" t="s">
        <v>361</v>
      </c>
      <c r="DL25" s="189">
        <v>1.6116035455278E-2</v>
      </c>
      <c r="DM25" s="82"/>
      <c r="DW25" s="108" t="s">
        <v>718</v>
      </c>
      <c r="DX25" s="113">
        <f>'egyeni-ranglista'!$AT$256/136*2*'WCF 2012-2013'!F40/'WCF 2012-2013'!$F$22</f>
        <v>8.6183374726237751</v>
      </c>
      <c r="DY25" s="69">
        <v>12</v>
      </c>
      <c r="EF25" s="65" t="s">
        <v>750</v>
      </c>
      <c r="EG25" s="188">
        <v>8.3765456721180687E-3</v>
      </c>
      <c r="EH25" s="66"/>
      <c r="EI25" s="209" t="s">
        <v>364</v>
      </c>
      <c r="EJ25" s="188">
        <v>1.1501130168860525E-2</v>
      </c>
      <c r="EK25" s="66">
        <v>12</v>
      </c>
      <c r="EO25" s="276" t="s">
        <v>1331</v>
      </c>
      <c r="EP25" s="188">
        <v>1.3827948411115542E-2</v>
      </c>
      <c r="ER25" s="65" t="s">
        <v>55</v>
      </c>
      <c r="ES25" s="48">
        <f>SUMIFS(csapatok!CV:CV,csapatok!CW:CW,ER25)+SUMIFS(csapatok!CV:CV,csapatok!CW:CW,ER25&amp;"-Csere")</f>
        <v>34.275777663422545</v>
      </c>
      <c r="ET25" s="66">
        <v>12</v>
      </c>
      <c r="EU25" s="65" t="s">
        <v>162</v>
      </c>
      <c r="EV25" s="117">
        <f>SUMIFS(csapatok!CX:CX,csapatok!CY:CY,EU25)+SUMIFS(csapatok!CX:CX,csapatok!CY:CY,EU25&amp;"-Csere")</f>
        <v>16.603301718022763</v>
      </c>
      <c r="EW25" s="1">
        <v>12</v>
      </c>
      <c r="EX25" s="65" t="s">
        <v>820</v>
      </c>
      <c r="EY25" s="185">
        <f>'egyeni-ranglista'!$BD$256/129*4*'WCF 2012-2013'!F6/'WCF 2012-2013'!$F$22</f>
        <v>985.57955555642047</v>
      </c>
      <c r="EZ25" s="66">
        <v>12</v>
      </c>
      <c r="FA25" s="1" t="s">
        <v>841</v>
      </c>
      <c r="FB25" s="188"/>
      <c r="FC25" s="66"/>
      <c r="FD25" s="84"/>
      <c r="FE25" s="189"/>
      <c r="FF25" s="82"/>
      <c r="FG25" s="84" t="s">
        <v>1209</v>
      </c>
      <c r="FH25" s="48">
        <f>SUMIFS(csapatok!DF:DF,csapatok!DG:DG,FG25)+SUMIFS(csapatok!DF:DF,csapatok!DG:DG,FG25&amp;"-Csere")</f>
        <v>41.285922751406119</v>
      </c>
      <c r="FI25" s="232">
        <v>12</v>
      </c>
      <c r="FJ25" s="84"/>
      <c r="FK25" s="189"/>
      <c r="FL25" s="82"/>
      <c r="FM25" s="65" t="s">
        <v>931</v>
      </c>
      <c r="FN25" s="188">
        <f>VLOOKUP(FM25,'WCF 2013-2014'!$C$4:$J$56,8,FALSE)</f>
        <v>8.7140482546718377E-3</v>
      </c>
      <c r="FO25" s="66">
        <v>12</v>
      </c>
      <c r="FP25" s="65"/>
      <c r="FQ25" s="188"/>
      <c r="FR25" s="66"/>
      <c r="FS25" s="70" t="s">
        <v>87</v>
      </c>
      <c r="FT25" s="48">
        <f>SUMIFS(csapatok!DN:DN,csapatok!DO:DO,FS25)+SUMIFS(csapatok!DN:DN,csapatok!DO:DO,FS25&amp;"-Csere")</f>
        <v>48.4807824425828</v>
      </c>
      <c r="FU25" s="66">
        <v>12</v>
      </c>
      <c r="FY25" s="65" t="s">
        <v>1249</v>
      </c>
      <c r="FZ25" s="202"/>
      <c r="GA25" s="66"/>
      <c r="GB25" s="83" t="s">
        <v>1231</v>
      </c>
      <c r="GC25" s="48">
        <f>SUMIFS(csapatok!DT:DT,csapatok!DU:DU,GB25)+SUMIFS(csapatok!DT:DT,csapatok!DU:DU,GB25&amp;"-Csere")</f>
        <v>67.317721541624564</v>
      </c>
      <c r="GD25" s="1">
        <v>12</v>
      </c>
      <c r="GF25" s="198"/>
      <c r="GG25" s="66"/>
      <c r="GH25" s="65" t="s">
        <v>610</v>
      </c>
      <c r="GI25" s="198">
        <f t="shared" si="0"/>
        <v>6.2943350984114299E-3</v>
      </c>
      <c r="GJ25" s="66">
        <v>12</v>
      </c>
      <c r="GK25" s="16" t="s">
        <v>406</v>
      </c>
      <c r="GL25" s="198">
        <f>GM25*VLOOKUP(GK25,'WCF 2013-2014'!$C$4:$J$56,7,FALSE)</f>
        <v>1.0666395774075578E-2</v>
      </c>
      <c r="GM25" s="66">
        <v>1</v>
      </c>
      <c r="GN25" s="109" t="s">
        <v>1269</v>
      </c>
      <c r="GO25" s="258">
        <f>'egyeni-ranglista'!$BR$256/119*4*$GO$27/GO29</f>
        <v>51.197701976332652</v>
      </c>
      <c r="GP25" s="82">
        <v>12</v>
      </c>
      <c r="GQ25" s="65" t="s">
        <v>413</v>
      </c>
      <c r="GR25" s="198">
        <f>VLOOKUP(GQ25,'WCF 2013-2014'!$C$4:$J$56,7,FALSE)</f>
        <v>1.2088581877285657E-2</v>
      </c>
      <c r="GS25" s="66">
        <v>12</v>
      </c>
      <c r="GT25" s="65" t="s">
        <v>975</v>
      </c>
      <c r="GU25" s="198">
        <f>VLOOKUP(GT25,'WCF 2013-2014'!$C$4:$J$56,7,FALSE)</f>
        <v>0</v>
      </c>
      <c r="GV25" s="66">
        <v>12</v>
      </c>
      <c r="GW25" s="84"/>
      <c r="GX25" s="195"/>
      <c r="GY25" s="89"/>
      <c r="GZ25" s="65" t="s">
        <v>405</v>
      </c>
      <c r="HA25" s="198">
        <f>VLOOKUP(GZ25,'WCF 2014-2015'!$C$4:$L$57,8,FALSE)</f>
        <v>4.2083922098666827E-2</v>
      </c>
      <c r="HB25" s="66"/>
      <c r="HC25" s="65" t="s">
        <v>1031</v>
      </c>
      <c r="HD25" s="198">
        <f>VLOOKUP(HC25,'WCF 2014-2015'!$C$4:$L$57,8,FALSE)</f>
        <v>8.0727406770289362E-2</v>
      </c>
      <c r="HE25" s="66"/>
      <c r="HL25" s="187" t="s">
        <v>1308</v>
      </c>
      <c r="HM25" s="198"/>
      <c r="HN25" s="66">
        <v>12</v>
      </c>
      <c r="HO25" t="s">
        <v>1015</v>
      </c>
      <c r="HP25" s="198">
        <f>VLOOKUP(HO25,'WCF 2014-2015'!$C$4:$L$57,8,FALSE)</f>
        <v>2.5188916876574307E-3</v>
      </c>
      <c r="HR25" s="108"/>
      <c r="HS25" s="271"/>
      <c r="HT25" s="66"/>
      <c r="HU25" s="108"/>
      <c r="HV25" s="271"/>
      <c r="HW25" s="66"/>
      <c r="ID25" s="108" t="s">
        <v>229</v>
      </c>
      <c r="IE25" s="271"/>
      <c r="IF25" s="66">
        <v>12</v>
      </c>
      <c r="IG25" s="209" t="s">
        <v>364</v>
      </c>
      <c r="IH25" s="188">
        <f>VLOOKUP(IG25,'WCF 2014-2015'!$B$4:$L$57,9,FALSE)</f>
        <v>8.8468390981139029E-3</v>
      </c>
      <c r="II25" s="66"/>
      <c r="IM25" s="65" t="s">
        <v>404</v>
      </c>
      <c r="IN25" s="188">
        <f>VLOOKUP(IM25,'WCF 2014-2015'!$C$4:$L$57,8,FALSE)</f>
        <v>6.20507464520489E-3</v>
      </c>
      <c r="IO25" s="66"/>
      <c r="IP25" s="65" t="s">
        <v>166</v>
      </c>
      <c r="IQ25" s="48">
        <f>SUMIFS(csapatok!FJ:FJ,csapatok!FK:FK,IP25)+SUMIFS(csapatok!FJ:FJ,csapatok!FK:FK,IP25&amp;"-Csere")</f>
        <v>25.434999571393483</v>
      </c>
      <c r="IR25" s="66">
        <v>12</v>
      </c>
      <c r="IS25" s="65" t="s">
        <v>12</v>
      </c>
      <c r="IT25" s="48">
        <f>SUMIFS(csapatok!FL:FL,csapatok!FM:FM,IS25)+SUMIFS(csapatok!FL:FL,csapatok!FM:FM,IS25&amp;"-Csere")</f>
        <v>35.676472319785688</v>
      </c>
      <c r="IU25" s="66">
        <v>12</v>
      </c>
    </row>
    <row r="26" spans="1:255" ht="15">
      <c r="A26" s="9"/>
      <c r="B26" s="9"/>
      <c r="C26" s="9"/>
      <c r="D26" s="79" t="s">
        <v>96</v>
      </c>
      <c r="E26" s="48">
        <v>33.200000000000003</v>
      </c>
      <c r="F26" s="66">
        <v>13</v>
      </c>
      <c r="H26" s="9"/>
      <c r="I26" s="9"/>
      <c r="M26" s="9"/>
      <c r="N26" s="9"/>
      <c r="O26" s="9"/>
      <c r="AB26" s="4"/>
      <c r="AC26" s="4"/>
      <c r="AD26" s="4"/>
      <c r="AE26" s="108" t="s">
        <v>286</v>
      </c>
      <c r="AF26" s="30">
        <v>150</v>
      </c>
      <c r="AG26" s="69">
        <v>13</v>
      </c>
      <c r="AZ26" s="65" t="s">
        <v>332</v>
      </c>
      <c r="BA26" s="30">
        <v>150</v>
      </c>
      <c r="BB26" s="1">
        <v>13</v>
      </c>
      <c r="BC26" s="123" t="s">
        <v>469</v>
      </c>
      <c r="BD26" s="190">
        <v>7.1333599255418156E-2</v>
      </c>
      <c r="BE26" s="66">
        <v>13</v>
      </c>
      <c r="BF26" s="160" t="s">
        <v>504</v>
      </c>
      <c r="BG26" s="190">
        <v>7.1333599255418156E-2</v>
      </c>
      <c r="BH26" s="66">
        <v>13</v>
      </c>
      <c r="BI26" s="108" t="s">
        <v>540</v>
      </c>
      <c r="BJ26" s="48">
        <f>SUMIFS(csapatok!AP:AP,csapatok!AQ:AQ,BI26)+SUMIFS(csapatok!AP:AP,csapatok!AQ:AQ,BI26&amp;"-Csere")</f>
        <v>46.364763525427847</v>
      </c>
      <c r="BK26" s="66">
        <v>13</v>
      </c>
      <c r="BR26" s="196" t="s">
        <v>609</v>
      </c>
      <c r="BS26" s="188">
        <v>8.7554846429996017E-2</v>
      </c>
      <c r="BT26" s="66">
        <v>12</v>
      </c>
      <c r="CA26" s="65" t="s">
        <v>373</v>
      </c>
      <c r="CB26" s="188">
        <v>1.0969285999202234E-2</v>
      </c>
      <c r="CC26" s="66">
        <v>13</v>
      </c>
      <c r="CD26" s="65" t="s">
        <v>631</v>
      </c>
      <c r="CE26" s="48">
        <f>SUMIFS(csapatok!BD:BD,csapatok!BE:BE,CD26)+SUMIFS(csapatok!BD:BD,csapatok!BE:BE,CD26&amp;"-Csere")</f>
        <v>120.06446773723034</v>
      </c>
      <c r="CF26" s="66">
        <v>13</v>
      </c>
      <c r="CJ26" s="75" t="s">
        <v>97</v>
      </c>
      <c r="CK26" s="48">
        <f>SUMIFS(csapatok!BH:BH,csapatok!BI:BI,CJ26)+SUMIFS(csapatok!BH:BH,csapatok!BI:BI,CJ26&amp;"-Csere")</f>
        <v>179.48070547934228</v>
      </c>
      <c r="CL26" s="66">
        <v>13</v>
      </c>
      <c r="CP26" s="65" t="s">
        <v>669</v>
      </c>
      <c r="CQ26" s="202">
        <v>7.1333599255418156E-2</v>
      </c>
      <c r="CR26" s="66">
        <v>13</v>
      </c>
      <c r="CS26" s="71" t="s">
        <v>19</v>
      </c>
      <c r="CT26" s="48">
        <f>SUMIFS(csapatok!BN:BN,csapatok!BO:BO,CS26)+SUMIFS(csapatok!BN:BN,csapatok!BO:BO,CS26&amp;"-Csere")</f>
        <v>51.592657396242224</v>
      </c>
      <c r="CU26" s="1">
        <v>13</v>
      </c>
      <c r="CV26" s="65" t="s">
        <v>688</v>
      </c>
      <c r="CW26" s="188">
        <v>1.0969285999202234E-2</v>
      </c>
      <c r="CX26" s="66">
        <v>13</v>
      </c>
      <c r="CY26" s="1" t="s">
        <v>379</v>
      </c>
      <c r="CZ26" s="188">
        <v>4.344391785150079E-3</v>
      </c>
      <c r="DA26" s="66">
        <v>13</v>
      </c>
      <c r="DE26" s="9"/>
      <c r="DF26" s="48"/>
      <c r="DG26" s="9"/>
      <c r="DT26" s="4"/>
      <c r="DU26" s="4"/>
      <c r="DV26" s="4"/>
      <c r="DW26" s="108" t="s">
        <v>719</v>
      </c>
      <c r="DX26" s="113">
        <f>'egyeni-ranglista'!$AT$256/136*2*'WCF 2012-2013'!F40/'WCF 2012-2013'!$F$22</f>
        <v>8.6183374726237751</v>
      </c>
      <c r="DY26" s="69">
        <v>13</v>
      </c>
      <c r="EF26" s="65" t="s">
        <v>595</v>
      </c>
      <c r="EG26" s="188">
        <v>8.3765456721180687E-3</v>
      </c>
      <c r="EH26" s="66"/>
      <c r="EI26" s="209" t="s">
        <v>355</v>
      </c>
      <c r="EJ26" s="188">
        <v>2.3667065549793909E-2</v>
      </c>
      <c r="EK26" s="66">
        <v>13</v>
      </c>
      <c r="EO26" s="65" t="s">
        <v>790</v>
      </c>
      <c r="EP26" s="188">
        <v>5.9034702832070206E-2</v>
      </c>
      <c r="ER26" s="65" t="s">
        <v>808</v>
      </c>
      <c r="ES26" s="48">
        <f>SUMIFS(csapatok!CV:CV,csapatok!CW:CW,ER26)+SUMIFS(csapatok!CV:CV,csapatok!CW:CW,ER26&amp;"-Csere")</f>
        <v>0</v>
      </c>
      <c r="ET26" s="66">
        <v>13</v>
      </c>
      <c r="EU26" s="65" t="s">
        <v>164</v>
      </c>
      <c r="EV26" s="117">
        <f>SUMIFS(csapatok!CX:CX,csapatok!CY:CY,EU26)+SUMIFS(csapatok!CX:CX,csapatok!CY:CY,EU26&amp;"-Csere")</f>
        <v>5.3007676332111977</v>
      </c>
      <c r="EW26" s="1">
        <v>13</v>
      </c>
      <c r="EX26" s="79" t="s">
        <v>823</v>
      </c>
      <c r="EY26" s="48">
        <f>SUMIFS(csapatok!CZ:CZ,csapatok!DA:DA,EX26)+SUMIFS(csapatok!CZ:CZ,csapatok!DA:DA,EX26&amp;"-Csere")</f>
        <v>67.177892008966154</v>
      </c>
      <c r="EZ26" s="66">
        <v>13</v>
      </c>
      <c r="FA26" s="1" t="s">
        <v>843</v>
      </c>
      <c r="FB26" s="188"/>
      <c r="FC26" s="66"/>
      <c r="FD26" s="58" t="s">
        <v>861</v>
      </c>
      <c r="FE26" s="223" t="s">
        <v>199</v>
      </c>
      <c r="FF26" s="222" t="s">
        <v>1208</v>
      </c>
      <c r="FG26" s="58" t="s">
        <v>861</v>
      </c>
      <c r="FH26" s="223" t="s">
        <v>199</v>
      </c>
      <c r="FI26" s="233" t="s">
        <v>1208</v>
      </c>
      <c r="FJ26" s="58" t="s">
        <v>861</v>
      </c>
      <c r="FK26" s="223" t="s">
        <v>199</v>
      </c>
      <c r="FL26" s="222" t="s">
        <v>1208</v>
      </c>
      <c r="FM26" s="65" t="s">
        <v>888</v>
      </c>
      <c r="FN26" s="188">
        <f>VLOOKUP(FM26,'WCF 2013-2014'!$C$4:$J$56,8,FALSE)</f>
        <v>8.2103460434191314E-3</v>
      </c>
      <c r="FO26" s="66">
        <v>13</v>
      </c>
      <c r="FP26" s="65"/>
      <c r="FQ26" s="188"/>
      <c r="FR26" s="66"/>
      <c r="FS26" s="79" t="s">
        <v>96</v>
      </c>
      <c r="FT26" s="48">
        <f>SUMIFS(csapatok!DN:DN,csapatok!DO:DO,FS26)+SUMIFS(csapatok!DN:DN,csapatok!DO:DO,FS26&amp;"-Csere")</f>
        <v>73.149726488638052</v>
      </c>
      <c r="FU26" s="66">
        <v>13</v>
      </c>
      <c r="FY26" s="65" t="s">
        <v>1250</v>
      </c>
      <c r="FZ26" s="202"/>
      <c r="GA26" s="66"/>
      <c r="GB26" s="74" t="s">
        <v>543</v>
      </c>
      <c r="GC26" s="48">
        <f>SUMIFS(csapatok!DT:DT,csapatok!DU:DU,GB26)+SUMIFS(csapatok!DT:DT,csapatok!DU:DU,GB26&amp;"-Csere")</f>
        <v>131.43345250286862</v>
      </c>
      <c r="GD26" s="1">
        <v>13</v>
      </c>
      <c r="GF26" s="198"/>
      <c r="GG26" s="66"/>
      <c r="GH26" s="65" t="s">
        <v>975</v>
      </c>
      <c r="GI26" s="198">
        <f t="shared" si="0"/>
        <v>3.4968528324507944E-3</v>
      </c>
      <c r="GJ26" s="66">
        <v>13</v>
      </c>
      <c r="GK26" s="1" t="s">
        <v>859</v>
      </c>
      <c r="GL26" s="198">
        <f>GM26*VLOOKUP(GK26,'WCF 2013-2014'!$C$4:$J$56,7,FALSE)</f>
        <v>1.7370987403494513E-2</v>
      </c>
      <c r="GM26" s="66">
        <v>1</v>
      </c>
      <c r="GP26" s="66"/>
      <c r="GQ26" s="65" t="s">
        <v>1015</v>
      </c>
      <c r="GR26" s="198">
        <f>VLOOKUP(GQ26,'WCF 2013-2014'!$C$4:$J$56,7,FALSE)</f>
        <v>1.5237708248679398E-3</v>
      </c>
      <c r="GS26" s="66">
        <v>13</v>
      </c>
      <c r="GT26" s="65" t="s">
        <v>610</v>
      </c>
      <c r="GU26" s="198">
        <f>VLOOKUP(GT26,'WCF 2013-2014'!$C$4:$J$56,7,FALSE)</f>
        <v>7.6188541243396996E-3</v>
      </c>
      <c r="GV26" s="66">
        <v>13</v>
      </c>
      <c r="GW26" s="1" t="s">
        <v>409</v>
      </c>
      <c r="GX26" s="198">
        <f>GY26*VLOOKUP(GW26,'WCF 2013-2014'!$C$4:$J$56,7,FALSE)</f>
        <v>6.7045916294189356E-3</v>
      </c>
      <c r="GY26" s="1">
        <v>1</v>
      </c>
      <c r="GZ26" s="65" t="s">
        <v>1225</v>
      </c>
      <c r="HA26" s="198">
        <f>HA25/2+HA30/2</f>
        <v>2.740062665110278E-2</v>
      </c>
      <c r="HB26" s="66"/>
      <c r="HC26" s="65"/>
      <c r="HD26" s="198"/>
      <c r="HE26" s="66"/>
      <c r="HI26" s="4"/>
      <c r="HJ26" s="4"/>
      <c r="HK26" s="4"/>
      <c r="HL26" s="187" t="s">
        <v>1309</v>
      </c>
      <c r="HM26" s="198"/>
      <c r="HN26" s="66">
        <v>13</v>
      </c>
      <c r="HO26" t="s">
        <v>406</v>
      </c>
      <c r="HP26" s="198">
        <f>VLOOKUP(HO26,'WCF 2014-2015'!$C$4:$L$57,8,FALSE)</f>
        <v>1.2717331203538736E-2</v>
      </c>
      <c r="HR26" s="108"/>
      <c r="HS26" s="48"/>
      <c r="HT26" s="66"/>
      <c r="HU26" s="108"/>
      <c r="HV26" s="48"/>
      <c r="HW26" s="66"/>
      <c r="ID26" s="108" t="s">
        <v>1261</v>
      </c>
      <c r="IE26" s="48"/>
      <c r="IF26" s="66">
        <v>13</v>
      </c>
      <c r="IG26" s="209" t="s">
        <v>350</v>
      </c>
      <c r="IH26" s="188">
        <f>VLOOKUP(IG26,'WCF 2014-2015'!$B$4:$L$57,9,FALSE)</f>
        <v>5.4432635006450819E-2</v>
      </c>
      <c r="II26" s="66"/>
      <c r="IM26" s="65" t="s">
        <v>1365</v>
      </c>
      <c r="IN26" s="188">
        <f>VLOOKUP(IM26,'WCF 2014-2015'!$C$4:$L$57,8,FALSE)</f>
        <v>7.9867297413528295E-3</v>
      </c>
      <c r="IO26" s="66"/>
      <c r="IP26" s="65" t="s">
        <v>115</v>
      </c>
      <c r="IQ26" s="48">
        <f>SUMIFS(csapatok!FJ:FJ,csapatok!FK:FK,IP26)+SUMIFS(csapatok!FJ:FJ,csapatok!FK:FK,IP26&amp;"-Csere")</f>
        <v>1.2421489428735295</v>
      </c>
      <c r="IR26" s="66">
        <v>13</v>
      </c>
      <c r="IS26" s="65" t="s">
        <v>722</v>
      </c>
      <c r="IT26" s="48">
        <f>SUMIFS(csapatok!FL:FL,csapatok!FM:FM,IS26)+SUMIFS(csapatok!FL:FL,csapatok!FM:FM,IS26&amp;"-Csere")</f>
        <v>8.1656431605245245</v>
      </c>
      <c r="IU26" s="66">
        <v>13</v>
      </c>
    </row>
    <row r="27" spans="1:255" ht="15.75" thickBot="1">
      <c r="A27" s="9"/>
      <c r="B27" s="9"/>
      <c r="C27" s="9"/>
      <c r="D27" s="80" t="s">
        <v>23</v>
      </c>
      <c r="E27" s="81">
        <v>42</v>
      </c>
      <c r="F27" s="82">
        <v>14</v>
      </c>
      <c r="H27" s="9"/>
      <c r="I27" s="9"/>
      <c r="M27" s="9"/>
      <c r="N27" s="9"/>
      <c r="O27" s="9"/>
      <c r="AB27" s="4"/>
      <c r="AC27" s="4"/>
      <c r="AD27" s="4"/>
      <c r="AE27" s="109" t="s">
        <v>287</v>
      </c>
      <c r="AF27" s="85">
        <v>30</v>
      </c>
      <c r="AG27" s="86">
        <v>14</v>
      </c>
      <c r="AZ27" s="65" t="s">
        <v>333</v>
      </c>
      <c r="BA27" s="30">
        <v>150</v>
      </c>
      <c r="BB27" s="1">
        <v>14</v>
      </c>
      <c r="BC27" s="123" t="s">
        <v>452</v>
      </c>
      <c r="BD27" s="190">
        <v>7.1333599255418156E-2</v>
      </c>
      <c r="BE27" s="66">
        <v>14</v>
      </c>
      <c r="BF27" s="160" t="s">
        <v>505</v>
      </c>
      <c r="BG27" s="190">
        <v>7.1333599255418156E-2</v>
      </c>
      <c r="BH27" s="66">
        <v>14</v>
      </c>
      <c r="BI27" s="108" t="s">
        <v>563</v>
      </c>
      <c r="BJ27" s="113">
        <f>'egyeni-ranglista'!$Y$256/136*4*'WCF 2012-2013'!F30/'WCF 2012-2013'!F22</f>
        <v>66.824752572083341</v>
      </c>
      <c r="BK27" s="66">
        <v>14</v>
      </c>
      <c r="BR27" s="196" t="s">
        <v>606</v>
      </c>
      <c r="BS27" s="188">
        <v>8.3765456721180687E-3</v>
      </c>
      <c r="BT27" s="66">
        <v>12</v>
      </c>
      <c r="CA27" s="65" t="s">
        <v>365</v>
      </c>
      <c r="CB27" s="188">
        <v>1.6420688738199709E-2</v>
      </c>
      <c r="CC27" s="66">
        <v>14</v>
      </c>
      <c r="CD27" s="109" t="s">
        <v>313</v>
      </c>
      <c r="CE27" s="87">
        <f>SUMIFS(csapatok!BD:BD,csapatok!BE:BE,CD27)+SUMIFS(csapatok!BD:BD,csapatok!BE:BE,CD27&amp;"-Csere")</f>
        <v>18.991427988670324</v>
      </c>
      <c r="CF27" s="82">
        <v>14</v>
      </c>
      <c r="CJ27" s="109" t="s">
        <v>1231</v>
      </c>
      <c r="CK27" s="87">
        <f>SUMIFS(csapatok!BH:BH,csapatok!BI:BI,CJ27)+SUMIFS(csapatok!BH:BH,csapatok!BI:BI,CJ27&amp;"-Csere")</f>
        <v>138.28484464117653</v>
      </c>
      <c r="CL27" s="82">
        <v>14</v>
      </c>
      <c r="CP27" s="65" t="s">
        <v>662</v>
      </c>
      <c r="CQ27" s="202">
        <v>7.1333599255418156E-2</v>
      </c>
      <c r="CR27" s="66">
        <v>13</v>
      </c>
      <c r="CS27" s="205" t="s">
        <v>20</v>
      </c>
      <c r="CT27" s="87">
        <f>SUMIFS(csapatok!BN:BN,csapatok!BO:BO,CS27)+SUMIFS(csapatok!BN:BN,csapatok!BO:BO,CS27&amp;"-Csere")</f>
        <v>62.141597738711525</v>
      </c>
      <c r="CU27" s="89">
        <v>14</v>
      </c>
      <c r="CV27" s="65" t="s">
        <v>689</v>
      </c>
      <c r="CW27" s="188">
        <v>1.7284935513894428E-3</v>
      </c>
      <c r="CX27" s="66">
        <v>14</v>
      </c>
      <c r="CY27" s="1" t="s">
        <v>389</v>
      </c>
      <c r="CZ27" s="188">
        <v>7.8988941548183253E-4</v>
      </c>
      <c r="DA27" s="66">
        <v>14</v>
      </c>
      <c r="DE27" s="9"/>
      <c r="DF27" s="48"/>
      <c r="DG27" s="9"/>
      <c r="DT27" s="4"/>
      <c r="DU27" s="4"/>
      <c r="DV27" s="4"/>
      <c r="DW27" s="109" t="s">
        <v>720</v>
      </c>
      <c r="DX27" s="195">
        <f>'egyeni-ranglista'!$AT$256/136*2*'WCF 2012-2013'!F30/'WCF 2012-2013'!$F$22</f>
        <v>42.05748686640402</v>
      </c>
      <c r="DY27" s="86">
        <v>14</v>
      </c>
      <c r="EF27" s="65" t="s">
        <v>751</v>
      </c>
      <c r="EG27" s="188">
        <v>8.3765456721180687E-3</v>
      </c>
      <c r="EH27" s="66"/>
      <c r="EI27" s="209" t="s">
        <v>361</v>
      </c>
      <c r="EJ27" s="188">
        <v>1.6154766653370563E-2</v>
      </c>
      <c r="EK27" s="66">
        <v>14</v>
      </c>
      <c r="EO27" s="65" t="s">
        <v>791</v>
      </c>
      <c r="EP27" s="188">
        <v>2.4664273367903205E-2</v>
      </c>
      <c r="ER27" s="65" t="s">
        <v>151</v>
      </c>
      <c r="ES27" s="48">
        <f>SUMIFS(csapatok!CV:CV,csapatok!CW:CW,ER27)+SUMIFS(csapatok!CV:CV,csapatok!CW:CW,ER27&amp;"-Csere")</f>
        <v>15.188139140145076</v>
      </c>
      <c r="ET27" s="66">
        <v>14</v>
      </c>
      <c r="EU27" s="65" t="s">
        <v>723</v>
      </c>
      <c r="EV27" s="117">
        <f>SUMIFS(csapatok!CX:CX,csapatok!CY:CY,EU27)+SUMIFS(csapatok!CX:CX,csapatok!CY:CY,EU27&amp;"-Csere")</f>
        <v>6.3410041394268157</v>
      </c>
      <c r="EW27" s="1">
        <v>14</v>
      </c>
      <c r="EX27" s="75" t="s">
        <v>97</v>
      </c>
      <c r="EY27" s="48">
        <f>SUMIFS(csapatok!CZ:CZ,csapatok!DA:DA,EX27)+SUMIFS(csapatok!CZ:CZ,csapatok!DA:DA,EX27&amp;"-Csere")</f>
        <v>61.791239023639491</v>
      </c>
      <c r="EZ27" s="66">
        <v>14</v>
      </c>
      <c r="FA27" s="1" t="s">
        <v>839</v>
      </c>
      <c r="FB27" s="188"/>
      <c r="FC27" s="66"/>
      <c r="FD27" s="217" t="s">
        <v>411</v>
      </c>
      <c r="FE27" s="198">
        <f>FF27*VLOOKUP(FD27,'WCF 2013-2014'!$C$4:$J$56,8,FALSE)</f>
        <v>5.3996877046290234E-2</v>
      </c>
      <c r="FF27" s="219">
        <v>4</v>
      </c>
      <c r="FG27" s="217" t="s">
        <v>938</v>
      </c>
      <c r="FH27" s="226">
        <f>VLOOKUP(FG27,'WCF 2013-2014'!$C$4:$J$56,5,FALSE)/'WCF 2013-2014'!$G$25</f>
        <v>0.8689320388349514</v>
      </c>
      <c r="FI27" s="219"/>
      <c r="FJ27" s="217" t="s">
        <v>888</v>
      </c>
      <c r="FK27" s="198">
        <f>FL27*VLOOKUP(FJ27,'WCF 2013-2014'!$C$4:$J$56,8,FALSE)</f>
        <v>6.5682768347353052E-2</v>
      </c>
      <c r="FL27" s="219">
        <v>8</v>
      </c>
      <c r="FM27" s="65" t="s">
        <v>938</v>
      </c>
      <c r="FN27" s="188">
        <f>VLOOKUP(FM27,'WCF 2013-2014'!$C$4:$J$56,8,FALSE)</f>
        <v>9.0162695814234618E-3</v>
      </c>
      <c r="FO27" s="66">
        <v>14</v>
      </c>
      <c r="FP27" s="65"/>
      <c r="FQ27" s="188"/>
      <c r="FR27" s="66"/>
      <c r="FS27" s="109" t="s">
        <v>1226</v>
      </c>
      <c r="FT27" s="87">
        <f>SUMIFS(csapatok!DN:DN,csapatok!DO:DO,FS27)+SUMIFS(csapatok!DN:DN,csapatok!DO:DO,FS27&amp;"-Csere")</f>
        <v>0</v>
      </c>
      <c r="FU27" s="82">
        <v>14</v>
      </c>
      <c r="FY27" s="65" t="s">
        <v>1246</v>
      </c>
      <c r="FZ27" s="202"/>
      <c r="GA27" s="66"/>
      <c r="GB27" s="109" t="s">
        <v>1228</v>
      </c>
      <c r="GC27" s="87">
        <f>SUMIFS(csapatok!DT:DT,csapatok!DU:DU,GB27)+SUMIFS(csapatok!DT:DT,csapatok!DU:DU,GB27&amp;"-Csere")</f>
        <v>1.7530659188244166</v>
      </c>
      <c r="GD27" s="89">
        <v>14</v>
      </c>
      <c r="GF27" s="198"/>
      <c r="GG27" s="66"/>
      <c r="GH27" s="65" t="s">
        <v>857</v>
      </c>
      <c r="GI27" s="198">
        <f t="shared" si="0"/>
        <v>6.2943350984114299E-3</v>
      </c>
      <c r="GJ27" s="66">
        <v>14</v>
      </c>
      <c r="GK27" s="1" t="s">
        <v>888</v>
      </c>
      <c r="GL27" s="198">
        <f>GM27*VLOOKUP(GK27,'WCF 2013-2014'!$C$4:$J$56,7,FALSE)</f>
        <v>1.0158472165786265E-2</v>
      </c>
      <c r="GM27" s="66">
        <v>1</v>
      </c>
      <c r="GN27" s="1" t="s">
        <v>613</v>
      </c>
      <c r="GO27" s="198">
        <f>GP27*VLOOKUP(GN27,'WCF 2013-2014'!$C$4:$J$56,7,FALSE)</f>
        <v>3.4538805363673302E-3</v>
      </c>
      <c r="GP27" s="66">
        <v>1</v>
      </c>
      <c r="GQ27" s="84" t="s">
        <v>857</v>
      </c>
      <c r="GR27" s="199">
        <f>VLOOKUP(GQ27,'WCF 2013-2014'!$C$4:$J$56,7,FALSE)</f>
        <v>6.9077610727346604E-3</v>
      </c>
      <c r="GS27" s="82">
        <v>14</v>
      </c>
      <c r="GT27" s="65" t="s">
        <v>409</v>
      </c>
      <c r="GU27" s="198">
        <f>VLOOKUP(GT27,'WCF 2013-2014'!$C$4:$J$56,7,FALSE)</f>
        <v>6.7045916294189356E-3</v>
      </c>
      <c r="GV27" s="66">
        <v>14</v>
      </c>
      <c r="GW27" s="1" t="s">
        <v>406</v>
      </c>
      <c r="GX27" s="198">
        <f>GY27*VLOOKUP(GW27,'WCF 2013-2014'!$C$4:$J$56,7,FALSE)</f>
        <v>1.0666395774075578E-2</v>
      </c>
      <c r="GY27" s="1">
        <v>1</v>
      </c>
      <c r="GZ27" s="65" t="s">
        <v>405</v>
      </c>
      <c r="HA27" s="198">
        <f>VLOOKUP(GZ27,'WCF 2014-2015'!$C$4:$L$57,8,FALSE)</f>
        <v>4.2083922098666827E-2</v>
      </c>
      <c r="HB27" s="66"/>
      <c r="HC27" s="65"/>
      <c r="HD27" s="198"/>
      <c r="HE27" s="66"/>
      <c r="HI27" s="4"/>
      <c r="HJ27" s="4"/>
      <c r="HK27" s="4"/>
      <c r="HL27" s="187" t="s">
        <v>1310</v>
      </c>
      <c r="HM27" s="198"/>
      <c r="HN27" s="66">
        <v>14</v>
      </c>
      <c r="HR27" s="108"/>
      <c r="HS27" s="48"/>
      <c r="HT27" s="66"/>
      <c r="HU27" s="108"/>
      <c r="HV27" s="48"/>
      <c r="HW27" s="66"/>
      <c r="ID27" s="108" t="s">
        <v>1350</v>
      </c>
      <c r="IE27" s="48"/>
      <c r="IF27" s="66">
        <v>14</v>
      </c>
      <c r="IG27" s="209" t="s">
        <v>360</v>
      </c>
      <c r="IH27" s="188">
        <f>VLOOKUP(IG27,'WCF 2014-2015'!$B$4:$L$57,9,FALSE)</f>
        <v>1.7447932665724641E-2</v>
      </c>
      <c r="II27" s="66"/>
      <c r="IM27" s="65" t="s">
        <v>406</v>
      </c>
      <c r="IN27" s="188">
        <f>VLOOKUP(IM27,'WCF 2014-2015'!$C$4:$L$57,8,FALSE)</f>
        <v>1.2717331203538736E-2</v>
      </c>
      <c r="IO27" s="66"/>
      <c r="IP27" s="65" t="s">
        <v>126</v>
      </c>
      <c r="IQ27" s="48">
        <f>SUMIFS(csapatok!FJ:FJ,csapatok!FK:FK,IP27)+SUMIFS(csapatok!FJ:FJ,csapatok!FK:FK,IP27&amp;"-Csere")</f>
        <v>25.13219138103344</v>
      </c>
      <c r="IR27" s="66">
        <v>14</v>
      </c>
      <c r="IS27" s="65" t="s">
        <v>1329</v>
      </c>
      <c r="IT27" s="48">
        <f>SUMIFS(csapatok!FL:FL,csapatok!FM:FM,IS27)+SUMIFS(csapatok!FL:FL,csapatok!FM:FM,IS27&amp;"-Csere")</f>
        <v>12.139701880643754</v>
      </c>
      <c r="IU27" s="66">
        <v>14</v>
      </c>
    </row>
    <row r="28" spans="1:255" ht="15">
      <c r="A28" s="9"/>
      <c r="B28" s="9"/>
      <c r="C28" s="9"/>
      <c r="D28" s="9"/>
      <c r="E28" s="9"/>
      <c r="F28" s="9"/>
      <c r="G28" s="9"/>
      <c r="H28" s="9"/>
      <c r="I28" s="9"/>
      <c r="M28" s="9"/>
      <c r="N28" s="9"/>
      <c r="O28" s="9"/>
      <c r="AB28" s="20"/>
      <c r="AC28" s="20"/>
      <c r="AD28" s="20"/>
      <c r="AZ28" s="65" t="s">
        <v>334</v>
      </c>
      <c r="BA28" s="30">
        <v>30</v>
      </c>
      <c r="BB28" s="1">
        <v>15</v>
      </c>
      <c r="BC28" s="123" t="s">
        <v>466</v>
      </c>
      <c r="BD28" s="190">
        <v>2.0941364180295175E-2</v>
      </c>
      <c r="BE28" s="66">
        <v>15</v>
      </c>
      <c r="BF28" s="160" t="s">
        <v>506</v>
      </c>
      <c r="BG28" s="190">
        <v>7.1333599255418156E-2</v>
      </c>
      <c r="BH28" s="66">
        <v>15</v>
      </c>
      <c r="BI28" s="73" t="s">
        <v>20</v>
      </c>
      <c r="BJ28" s="48">
        <f>SUMIFS(csapatok!AP:AP,csapatok!AQ:AQ,BI28)+SUMIFS(csapatok!AP:AP,csapatok!AQ:AQ,BI28&amp;"-Csere")</f>
        <v>70.327579759219063</v>
      </c>
      <c r="BK28" s="66">
        <v>15</v>
      </c>
      <c r="BR28" s="196" t="s">
        <v>607</v>
      </c>
      <c r="BS28" s="188">
        <v>8.3765456721180687E-3</v>
      </c>
      <c r="BT28" s="66">
        <v>15</v>
      </c>
      <c r="CA28" s="65" t="s">
        <v>374</v>
      </c>
      <c r="CB28" s="188">
        <v>6.1162079510703364E-3</v>
      </c>
      <c r="CC28" s="66">
        <v>15</v>
      </c>
      <c r="CP28" s="65" t="s">
        <v>663</v>
      </c>
      <c r="CQ28" s="202">
        <v>7.1333599255418156E-2</v>
      </c>
      <c r="CR28" s="66">
        <v>13</v>
      </c>
      <c r="CV28" s="65" t="s">
        <v>690</v>
      </c>
      <c r="CW28" s="188">
        <v>7.1333599255418156E-2</v>
      </c>
      <c r="CX28" s="66">
        <v>15</v>
      </c>
      <c r="CY28" s="1" t="s">
        <v>376</v>
      </c>
      <c r="CZ28" s="188">
        <v>6.5824117956819377E-3</v>
      </c>
      <c r="DA28" s="66">
        <v>15</v>
      </c>
      <c r="DT28" s="20"/>
      <c r="DU28" s="20"/>
      <c r="DV28" s="20"/>
      <c r="DW28" s="9"/>
      <c r="EF28" s="65" t="s">
        <v>752</v>
      </c>
      <c r="EG28" s="188">
        <v>8.3765456721180687E-3</v>
      </c>
      <c r="EH28" s="66"/>
      <c r="EI28" s="209" t="s">
        <v>363</v>
      </c>
      <c r="EJ28" s="188">
        <v>2.3334662943757477E-2</v>
      </c>
      <c r="EK28" s="66">
        <v>15</v>
      </c>
      <c r="EO28" s="65" t="s">
        <v>803</v>
      </c>
      <c r="EP28" s="188">
        <v>1.6154766653370563E-2</v>
      </c>
      <c r="ER28" s="65" t="s">
        <v>11</v>
      </c>
      <c r="ES28" s="48">
        <f>SUMIFS(csapatok!CV:CV,csapatok!CW:CW,ER28)+SUMIFS(csapatok!CV:CV,csapatok!CW:CW,ER28&amp;"-Csere")</f>
        <v>19.077689289423034</v>
      </c>
      <c r="ET28" s="66">
        <v>15</v>
      </c>
      <c r="EU28" s="65" t="s">
        <v>722</v>
      </c>
      <c r="EV28" s="117">
        <f>SUMIFS(csapatok!CX:CX,csapatok!CY:CY,EU28)+SUMIFS(csapatok!CX:CX,csapatok!CY:CY,EU28&amp;"-Csere")</f>
        <v>6.3410041394268157</v>
      </c>
      <c r="EW28" s="1">
        <v>15</v>
      </c>
      <c r="EX28" s="277" t="s">
        <v>1331</v>
      </c>
      <c r="EY28" s="48">
        <f>SUMIFS(csapatok!CZ:CZ,csapatok!DA:DA,EX28)+SUMIFS(csapatok!CZ:CZ,csapatok!DA:DA,EX28&amp;"-Csere")</f>
        <v>0</v>
      </c>
      <c r="EZ28" s="66">
        <v>15</v>
      </c>
      <c r="FA28" s="1" t="s">
        <v>840</v>
      </c>
      <c r="FB28" s="188"/>
      <c r="FC28" s="66"/>
      <c r="FD28" s="217" t="s">
        <v>1205</v>
      </c>
      <c r="FE28" s="198">
        <f>FF28*VLOOKUP(FD28,'WCF 2013-2014'!$C$4:$J$56,8,FALSE)</f>
        <v>9.2983428197249793E-2</v>
      </c>
      <c r="FF28" s="219">
        <v>1</v>
      </c>
      <c r="FG28" s="217" t="s">
        <v>409</v>
      </c>
      <c r="FH28" s="226">
        <f>VLOOKUP(FG28,'WCF 2013-2014'!$C$4:$J$56,5,FALSE)/'WCF 2013-2014'!$G$25</f>
        <v>0.52427184466019416</v>
      </c>
      <c r="FI28" s="219"/>
      <c r="FJ28" s="217" t="s">
        <v>613</v>
      </c>
      <c r="FK28" s="198">
        <f>FL28*VLOOKUP(FJ28,'WCF 2013-2014'!$C$4:$J$56,8,FALSE)</f>
        <v>7.1022011786631752E-3</v>
      </c>
      <c r="FL28" s="219">
        <v>3</v>
      </c>
      <c r="FM28" s="65" t="s">
        <v>857</v>
      </c>
      <c r="FN28" s="188">
        <f>VLOOKUP(FM28,'WCF 2013-2014'!$C$4:$J$56,8,FALSE)</f>
        <v>6.5984989674104672E-3</v>
      </c>
      <c r="FO28" s="66">
        <v>15</v>
      </c>
      <c r="FP28" s="65"/>
      <c r="FQ28" s="188"/>
      <c r="FR28" s="66"/>
      <c r="FY28" s="65" t="s">
        <v>1252</v>
      </c>
      <c r="FZ28" s="202"/>
      <c r="GA28" s="66"/>
      <c r="GE28" s="65"/>
      <c r="GF28" s="198"/>
      <c r="GG28" s="66"/>
      <c r="GH28" s="65" t="s">
        <v>1015</v>
      </c>
      <c r="GI28" s="198">
        <f t="shared" si="0"/>
        <v>1.4986512139074832E-3</v>
      </c>
      <c r="GJ28" s="66">
        <v>15</v>
      </c>
      <c r="GK28" s="1" t="s">
        <v>1045</v>
      </c>
      <c r="GL28" s="198">
        <f>GM28*VLOOKUP(GK28,'WCF 2013-2014'!$C$4:$J$56,7,FALSE)</f>
        <v>6.7045916294189356E-3</v>
      </c>
      <c r="GM28" s="66">
        <v>1</v>
      </c>
      <c r="GN28" s="1" t="s">
        <v>1015</v>
      </c>
      <c r="GO28" s="198">
        <f>GP28*VLOOKUP(GN28,'WCF 2013-2014'!$C$4:$J$56,7,FALSE)</f>
        <v>1.5237708248679398E-3</v>
      </c>
      <c r="GP28" s="66">
        <v>1</v>
      </c>
      <c r="GT28" s="65" t="s">
        <v>406</v>
      </c>
      <c r="GU28" s="198">
        <f>VLOOKUP(GT28,'WCF 2013-2014'!$C$4:$J$56,7,FALSE)</f>
        <v>1.0666395774075578E-2</v>
      </c>
      <c r="GV28" s="66">
        <v>15</v>
      </c>
      <c r="GZ28" s="65" t="s">
        <v>405</v>
      </c>
      <c r="HA28" s="198">
        <f>VLOOKUP(GZ28,'WCF 2014-2015'!$C$4:$L$57,8,FALSE)</f>
        <v>4.2083922098666827E-2</v>
      </c>
      <c r="HB28" s="66"/>
      <c r="HC28" s="65"/>
      <c r="HD28" s="198"/>
      <c r="HE28" s="66"/>
      <c r="HI28" s="20"/>
      <c r="HJ28" s="20"/>
      <c r="HK28" s="20"/>
      <c r="HL28" s="187" t="s">
        <v>1311</v>
      </c>
      <c r="HM28" s="198"/>
      <c r="HN28" s="66">
        <v>15</v>
      </c>
      <c r="HR28" s="108"/>
      <c r="HS28" s="271"/>
      <c r="HT28" s="66"/>
      <c r="HU28" s="108"/>
      <c r="HV28" s="271"/>
      <c r="HW28" s="66"/>
      <c r="ID28" s="108" t="s">
        <v>1351</v>
      </c>
      <c r="IE28" s="271"/>
      <c r="IF28" s="66">
        <v>15</v>
      </c>
      <c r="IG28" s="209" t="s">
        <v>365</v>
      </c>
      <c r="IH28" s="188">
        <f>VLOOKUP(IG28,'WCF 2014-2015'!$B$4:$L$57,9,FALSE)</f>
        <v>1.6342077778460404E-2</v>
      </c>
      <c r="II28" s="66"/>
      <c r="IM28" s="65" t="s">
        <v>943</v>
      </c>
      <c r="IN28" s="188">
        <f>VLOOKUP(IM28,'WCF 2014-2015'!$C$4:$L$57,8,FALSE)</f>
        <v>3.0718191312895495E-4</v>
      </c>
      <c r="IO28" s="66"/>
      <c r="IP28" s="65" t="s">
        <v>151</v>
      </c>
      <c r="IQ28" s="48">
        <f>SUMIFS(csapatok!FJ:FJ,csapatok!FK:FK,IP28)+SUMIFS(csapatok!FJ:FJ,csapatok!FK:FK,IP28&amp;"-Csere")</f>
        <v>30.350943705207467</v>
      </c>
      <c r="IR28" s="66">
        <v>15</v>
      </c>
      <c r="IS28" s="65" t="s">
        <v>191</v>
      </c>
      <c r="IT28" s="48">
        <f>SUMIFS(csapatok!FL:FL,csapatok!FM:FM,IS28)+SUMIFS(csapatok!FL:FL,csapatok!FM:FM,IS28&amp;"-Csere")</f>
        <v>28.629663888858548</v>
      </c>
      <c r="IU28" s="66">
        <v>15</v>
      </c>
    </row>
    <row r="29" spans="1:255" ht="15.75" thickBot="1">
      <c r="A29" s="9"/>
      <c r="B29" s="9"/>
      <c r="C29" s="9"/>
      <c r="D29" s="9"/>
      <c r="E29" s="9"/>
      <c r="F29" s="9"/>
      <c r="G29" s="9"/>
      <c r="H29" s="9"/>
      <c r="I29" s="9"/>
      <c r="M29" s="9"/>
      <c r="N29" s="9"/>
      <c r="O29" s="9"/>
      <c r="AB29" s="20"/>
      <c r="AC29" s="20"/>
      <c r="AD29" s="20"/>
      <c r="AZ29" s="80" t="s">
        <v>154</v>
      </c>
      <c r="BA29" s="145">
        <v>0</v>
      </c>
      <c r="BB29" s="89">
        <v>16</v>
      </c>
      <c r="BC29" s="123" t="s">
        <v>454</v>
      </c>
      <c r="BD29" s="190"/>
      <c r="BE29" s="66">
        <v>16</v>
      </c>
      <c r="BF29" s="160" t="s">
        <v>507</v>
      </c>
      <c r="BG29" s="190">
        <v>7.1333599255418156E-2</v>
      </c>
      <c r="BH29" s="66">
        <v>16</v>
      </c>
      <c r="BI29" s="108" t="s">
        <v>562</v>
      </c>
      <c r="BJ29" s="113">
        <f>'egyeni-ranglista'!$Y$256/136*4*'WCF 2012-2013'!F30/'WCF 2012-2013'!F22</f>
        <v>66.824752572083341</v>
      </c>
      <c r="BK29" s="66">
        <v>16</v>
      </c>
      <c r="BR29" s="197" t="s">
        <v>608</v>
      </c>
      <c r="BS29" s="189">
        <v>8.3765456721180687E-3</v>
      </c>
      <c r="BT29" s="82">
        <v>16</v>
      </c>
      <c r="CA29" s="65" t="s">
        <v>380</v>
      </c>
      <c r="CB29" s="188">
        <v>3.5234676239861719E-3</v>
      </c>
      <c r="CC29" s="66">
        <v>16</v>
      </c>
      <c r="CP29" s="65" t="s">
        <v>664</v>
      </c>
      <c r="CQ29" s="202">
        <v>7.1333599255418156E-2</v>
      </c>
      <c r="CR29" s="66">
        <v>13</v>
      </c>
      <c r="CV29" s="65" t="s">
        <v>691</v>
      </c>
      <c r="CW29" s="188">
        <v>1.0969285999202234E-2</v>
      </c>
      <c r="CX29" s="66">
        <v>16</v>
      </c>
      <c r="CY29" s="89" t="s">
        <v>370</v>
      </c>
      <c r="CZ29" s="189">
        <v>9.2153765139547129E-3</v>
      </c>
      <c r="DA29" s="82">
        <v>16</v>
      </c>
      <c r="DT29" s="20"/>
      <c r="DU29" s="20"/>
      <c r="DV29" s="20"/>
      <c r="EF29" s="65" t="s">
        <v>753</v>
      </c>
      <c r="EG29" s="188">
        <v>8.3765456721180687E-3</v>
      </c>
      <c r="EH29" s="66"/>
      <c r="EI29" s="209" t="s">
        <v>375</v>
      </c>
      <c r="EJ29" s="188">
        <v>8.3765456721180687E-3</v>
      </c>
      <c r="EK29" s="66">
        <v>16</v>
      </c>
      <c r="EO29" s="65" t="s">
        <v>782</v>
      </c>
      <c r="EP29" s="188">
        <v>7.1333599255418156E-2</v>
      </c>
      <c r="ER29" s="65" t="s">
        <v>738</v>
      </c>
      <c r="ES29" s="48">
        <f>SUMIFS(csapatok!CV:CV,csapatok!CW:CW,ER29)+SUMIFS(csapatok!CV:CV,csapatok!CW:CW,ER29&amp;"-Csere")</f>
        <v>2.234599659784243</v>
      </c>
      <c r="ET29" s="66">
        <v>16</v>
      </c>
      <c r="EU29" s="84" t="s">
        <v>810</v>
      </c>
      <c r="EV29" s="212">
        <f>SUMIFS(csapatok!CX:CX,csapatok!CY:CY,EU29)+SUMIFS(csapatok!CX:CX,csapatok!CY:CY,EU29&amp;"-Csere")</f>
        <v>0</v>
      </c>
      <c r="EW29" s="89">
        <v>16</v>
      </c>
      <c r="EX29" s="144" t="s">
        <v>43</v>
      </c>
      <c r="EY29" s="48">
        <f>SUMIFS(csapatok!CZ:CZ,csapatok!DA:DA,EX29)+SUMIFS(csapatok!CZ:CZ,csapatok!DA:DA,EX29&amp;"-Csere")</f>
        <v>158.64649850821755</v>
      </c>
      <c r="EZ29" s="66">
        <v>16</v>
      </c>
      <c r="FA29" s="1" t="s">
        <v>830</v>
      </c>
      <c r="FB29" s="188"/>
      <c r="FC29" s="66"/>
      <c r="FD29" s="217" t="s">
        <v>931</v>
      </c>
      <c r="FE29" s="198">
        <f>FF29*VLOOKUP(FD29,'WCF 2013-2014'!$C$4:$J$56,8,FALSE)</f>
        <v>1.7428096509343675E-2</v>
      </c>
      <c r="FF29" s="219">
        <v>2</v>
      </c>
      <c r="FG29" s="217" t="s">
        <v>938</v>
      </c>
      <c r="FH29" s="226">
        <f>VLOOKUP(FG29,'WCF 2013-2014'!$C$4:$J$56,5,FALSE)/'WCF 2013-2014'!$G$25</f>
        <v>0.8689320388349514</v>
      </c>
      <c r="FI29" s="219"/>
      <c r="FJ29" s="217" t="s">
        <v>405</v>
      </c>
      <c r="FK29" s="198">
        <f>FL29*VLOOKUP(FJ29,'WCF 2013-2014'!$C$4:$J$56,8,FALSE)</f>
        <v>8.5830856797461344E-2</v>
      </c>
      <c r="FL29" s="219">
        <v>2</v>
      </c>
      <c r="FM29" s="65" t="s">
        <v>934</v>
      </c>
      <c r="FN29" s="188">
        <f>VLOOKUP(FM29,'WCF 2013-2014'!$C$4:$J$56,8,FALSE)</f>
        <v>1.3851810809449453E-2</v>
      </c>
      <c r="FO29" s="66">
        <v>16</v>
      </c>
      <c r="FP29" s="65"/>
      <c r="FQ29" s="188"/>
      <c r="FR29" s="66"/>
      <c r="FS29" s="65" t="s">
        <v>612</v>
      </c>
      <c r="FT29" s="226">
        <f>VLOOKUP(FS29,'WCF 2013-2014'!$C$4:$J$56,5,FALSE)/'WCF 2013-2014'!$G$25</f>
        <v>0.45145631067961167</v>
      </c>
      <c r="FU29" s="1">
        <v>1</v>
      </c>
      <c r="FY29" s="65" t="s">
        <v>1253</v>
      </c>
      <c r="FZ29" s="202"/>
      <c r="GA29" s="66"/>
      <c r="GB29" s="65"/>
      <c r="GC29" s="226"/>
      <c r="GE29" s="84"/>
      <c r="GF29" s="199"/>
      <c r="GG29" s="82"/>
      <c r="GH29" s="84" t="s">
        <v>934</v>
      </c>
      <c r="GI29" s="199">
        <f t="shared" si="0"/>
        <v>2.6176441202917376E-2</v>
      </c>
      <c r="GJ29" s="82">
        <v>16</v>
      </c>
      <c r="GK29" s="1" t="s">
        <v>938</v>
      </c>
      <c r="GL29" s="198">
        <f>GM29*VLOOKUP(GK29,'WCF 2013-2014'!$C$4:$J$56,7,FALSE)</f>
        <v>9.7521332791548152E-3</v>
      </c>
      <c r="GM29" s="66">
        <v>1</v>
      </c>
      <c r="GN29" s="1" t="s">
        <v>406</v>
      </c>
      <c r="GO29" s="198">
        <f>GP29*VLOOKUP(GN29,'WCF 2013-2014'!$C$4:$J$56,7,FALSE)</f>
        <v>1.0666395774075578E-2</v>
      </c>
      <c r="GP29" s="66">
        <v>1</v>
      </c>
      <c r="GQ29" s="65" t="s">
        <v>406</v>
      </c>
      <c r="GR29" s="198">
        <f>VLOOKUP(GQ29,'WCF 2013-2014'!$C$4:$J$56,7,FALSE)</f>
        <v>1.0666395774075578E-2</v>
      </c>
      <c r="GT29" s="65" t="s">
        <v>413</v>
      </c>
      <c r="GU29" s="198">
        <f>VLOOKUP(GT29,'WCF 2013-2014'!$C$4:$J$56,7,FALSE)</f>
        <v>1.2088581877285657E-2</v>
      </c>
      <c r="GV29" s="66">
        <v>16</v>
      </c>
      <c r="GZ29" s="84" t="s">
        <v>405</v>
      </c>
      <c r="HA29" s="199">
        <f>VLOOKUP(GZ29,'WCF 2014-2015'!$C$4:$L$57,8,FALSE)</f>
        <v>4.2083922098666827E-2</v>
      </c>
      <c r="HB29" s="82"/>
      <c r="HC29" s="84"/>
      <c r="HD29" s="199"/>
      <c r="HE29" s="82"/>
      <c r="HI29" s="20"/>
      <c r="HJ29" s="20"/>
      <c r="HK29" s="20"/>
      <c r="HL29" s="187" t="s">
        <v>1312</v>
      </c>
      <c r="HM29" s="198"/>
      <c r="HN29" s="66">
        <v>16</v>
      </c>
      <c r="HR29" s="109"/>
      <c r="HS29" s="87"/>
      <c r="HT29" s="82"/>
      <c r="HU29" s="109"/>
      <c r="HV29" s="87"/>
      <c r="HW29" s="82"/>
      <c r="ID29" s="109" t="s">
        <v>1352</v>
      </c>
      <c r="IE29" s="87"/>
      <c r="IF29" s="66">
        <v>16</v>
      </c>
      <c r="IG29" s="209" t="s">
        <v>361</v>
      </c>
      <c r="IH29" s="188">
        <f>VLOOKUP(IG29,'WCF 2014-2015'!$B$4:$L$57,9,FALSE)</f>
        <v>1.6403514161086194E-2</v>
      </c>
      <c r="II29" s="66"/>
      <c r="IM29" s="65" t="s">
        <v>888</v>
      </c>
      <c r="IN29" s="188">
        <f>VLOOKUP(IM29,'WCF 2014-2015'!$C$4:$L$57,8,FALSE)</f>
        <v>1.0505621429010259E-2</v>
      </c>
      <c r="IO29" s="66"/>
      <c r="IP29" s="65" t="s">
        <v>312</v>
      </c>
      <c r="IQ29" s="48">
        <f>SUMIFS(csapatok!FJ:FJ,csapatok!FK:FK,IP29)+SUMIFS(csapatok!FJ:FJ,csapatok!FK:FK,IP29&amp;"-Csere")</f>
        <v>25.671749457856563</v>
      </c>
      <c r="IR29" s="66">
        <v>16</v>
      </c>
      <c r="IS29" s="84" t="s">
        <v>89</v>
      </c>
      <c r="IT29" s="48">
        <f>SUMIFS(csapatok!FL:FL,csapatok!FM:FM,IS29)+SUMIFS(csapatok!FL:FL,csapatok!FM:FM,IS29&amp;"-Csere")</f>
        <v>16.047505816028519</v>
      </c>
      <c r="IU29" s="66">
        <v>16</v>
      </c>
    </row>
    <row r="30" spans="1:255" ht="14.1" customHeight="1">
      <c r="A30" s="9"/>
      <c r="B30" s="9"/>
      <c r="C30" s="9"/>
      <c r="D30" s="9"/>
      <c r="E30" s="9"/>
      <c r="F30" s="9"/>
      <c r="G30" s="9"/>
      <c r="H30" s="9"/>
      <c r="I30" s="9"/>
      <c r="M30" s="9"/>
      <c r="N30" s="9"/>
      <c r="O30" s="9"/>
      <c r="AB30" s="20"/>
      <c r="AC30" s="20"/>
      <c r="AD30" s="20"/>
      <c r="BC30" s="123" t="s">
        <v>461</v>
      </c>
      <c r="BD30" s="190">
        <v>5.0392235075122992E-2</v>
      </c>
      <c r="BE30" s="66">
        <v>17</v>
      </c>
      <c r="BF30" s="160" t="s">
        <v>508</v>
      </c>
      <c r="BG30" s="190">
        <v>1.0969285999202234E-2</v>
      </c>
      <c r="BH30" s="66">
        <v>17</v>
      </c>
      <c r="BI30" s="71" t="s">
        <v>19</v>
      </c>
      <c r="BJ30" s="48">
        <f>SUMIFS(csapatok!AP:AP,csapatok!AQ:AQ,BI30)+SUMIFS(csapatok!AP:AP,csapatok!AQ:AQ,BI30&amp;"-Csere")</f>
        <v>170.87887431465992</v>
      </c>
      <c r="BK30" s="66">
        <v>17</v>
      </c>
      <c r="CA30" s="65" t="s">
        <v>368</v>
      </c>
      <c r="CB30" s="188">
        <v>1.1966493817311527E-2</v>
      </c>
      <c r="CC30" s="66">
        <v>17</v>
      </c>
      <c r="CP30" s="65" t="s">
        <v>665</v>
      </c>
      <c r="CQ30" s="202">
        <v>7.1333599255418156E-2</v>
      </c>
      <c r="CR30" s="66">
        <v>13</v>
      </c>
      <c r="CV30" s="65" t="s">
        <v>692</v>
      </c>
      <c r="CW30" s="188">
        <v>1.0969285999202234E-2</v>
      </c>
      <c r="CX30" s="66">
        <v>17</v>
      </c>
      <c r="DT30" s="20"/>
      <c r="DU30" s="20"/>
      <c r="DV30" s="20"/>
      <c r="EF30" s="65" t="s">
        <v>754</v>
      </c>
      <c r="EG30" s="188">
        <v>2.4664273367903205E-2</v>
      </c>
      <c r="EH30" s="66"/>
      <c r="EI30" s="209" t="s">
        <v>365</v>
      </c>
      <c r="EJ30" s="188">
        <v>1.6420688738199709E-2</v>
      </c>
      <c r="EK30" s="66">
        <v>17</v>
      </c>
      <c r="EO30" s="65" t="s">
        <v>806</v>
      </c>
      <c r="EP30" s="188">
        <v>5.451402738997474E-2</v>
      </c>
      <c r="ER30" s="65" t="s">
        <v>314</v>
      </c>
      <c r="ES30" s="48">
        <f>SUMIFS(csapatok!CV:CV,csapatok!CW:CW,ER30)+SUMIFS(csapatok!CV:CV,csapatok!CW:CW,ER30&amp;"-Csere")</f>
        <v>2.234599659784243</v>
      </c>
      <c r="ET30" s="66">
        <v>17</v>
      </c>
      <c r="EX30" s="65" t="s">
        <v>821</v>
      </c>
      <c r="EY30" s="185">
        <f>'egyeni-ranglista'!$BD$256/129*4*'WCF 2012-2013'!F30/'WCF 2012-2013'!$F$22</f>
        <v>91.298941365135377</v>
      </c>
      <c r="EZ30" s="66">
        <v>17</v>
      </c>
      <c r="FA30" s="1" t="s">
        <v>829</v>
      </c>
      <c r="FB30" s="188"/>
      <c r="FC30" s="66"/>
      <c r="FD30" s="217" t="s">
        <v>899</v>
      </c>
      <c r="FE30" s="198">
        <f>FF30*VLOOKUP(FD30,'WCF 2013-2014'!$C$4:$J$56,8,FALSE)</f>
        <v>6.8503500730368204E-3</v>
      </c>
      <c r="FF30" s="219">
        <v>2</v>
      </c>
      <c r="FG30" s="217" t="s">
        <v>613</v>
      </c>
      <c r="FH30" s="226">
        <f>VLOOKUP(FG30,'WCF 2013-2014'!$C$4:$J$56,5,FALSE)/'WCF 2013-2014'!$G$25</f>
        <v>0.22815533980582525</v>
      </c>
      <c r="FI30" s="219"/>
      <c r="FJ30" s="217" t="s">
        <v>406</v>
      </c>
      <c r="FK30" s="198">
        <f>FL30*VLOOKUP(FJ30,'WCF 2013-2014'!$C$4:$J$56,8,FALSE)</f>
        <v>2.0752531103611544E-2</v>
      </c>
      <c r="FL30" s="219">
        <v>2</v>
      </c>
      <c r="FM30" s="65" t="s">
        <v>409</v>
      </c>
      <c r="FN30" s="188">
        <f>VLOOKUP(FM30,'WCF 2013-2014'!$C$4:$J$56,8,FALSE)</f>
        <v>5.43998388152924E-3</v>
      </c>
      <c r="FO30" s="66">
        <v>17</v>
      </c>
      <c r="FP30" s="65"/>
      <c r="FQ30" s="188"/>
      <c r="FR30" s="66"/>
      <c r="FY30" s="65" t="s">
        <v>1254</v>
      </c>
      <c r="FZ30" s="202"/>
      <c r="GA30" s="66"/>
      <c r="GE30" s="1" t="s">
        <v>413</v>
      </c>
      <c r="GF30" s="198">
        <f>GG30*VLOOKUP(GE30,'WCF 2013-2014'!$C$4:$J$56,7,FALSE)</f>
        <v>1.2088581877285657E-2</v>
      </c>
      <c r="GG30" s="66">
        <v>1</v>
      </c>
      <c r="GH30" s="1" t="s">
        <v>413</v>
      </c>
      <c r="GI30" s="198">
        <f>GJ30*VLOOKUP(GH30,'WCF 2013-2014'!$C$4:$J$56,6,FALSE)</f>
        <v>1.2189029873114198E-2</v>
      </c>
      <c r="GJ30" s="66">
        <v>1</v>
      </c>
      <c r="GK30" s="1" t="s">
        <v>410</v>
      </c>
      <c r="GL30" s="198">
        <f>GM30*VLOOKUP(GK30,'WCF 2013-2014'!$C$4:$J$56,7,FALSE)</f>
        <v>4.5713124746038199E-3</v>
      </c>
      <c r="GM30" s="66">
        <v>1</v>
      </c>
      <c r="GP30" s="66"/>
      <c r="GT30" s="65" t="s">
        <v>1015</v>
      </c>
      <c r="GU30" s="198">
        <f>VLOOKUP(GT30,'WCF 2013-2014'!$C$4:$J$56,7,FALSE)</f>
        <v>1.5237708248679398E-3</v>
      </c>
      <c r="GV30" s="66">
        <v>17</v>
      </c>
      <c r="GZ30" s="108" t="s">
        <v>406</v>
      </c>
      <c r="HA30" s="198">
        <f>VLOOKUP(GZ30,'WCF 2014-2015'!$C$4:$L$57,8,FALSE)</f>
        <v>1.2717331203538736E-2</v>
      </c>
      <c r="HC30" s="108" t="s">
        <v>406</v>
      </c>
      <c r="HD30" s="198">
        <f>VLOOKUP(HC30,'WCF 2014-2015'!$C$4:$L$57,8,FALSE)</f>
        <v>1.2717331203538736E-2</v>
      </c>
      <c r="HI30" s="20"/>
      <c r="HJ30" s="20"/>
      <c r="HK30" s="20"/>
      <c r="HL30" s="187" t="s">
        <v>1313</v>
      </c>
      <c r="HM30" s="198"/>
      <c r="HN30" s="66">
        <v>17</v>
      </c>
      <c r="HS30" s="198"/>
      <c r="HV30" s="198"/>
      <c r="ID30" s="1" t="s">
        <v>406</v>
      </c>
      <c r="IE30" s="198">
        <f>VLOOKUP(ID30,'WCF 2014-2015'!$C$4:$L$57,8,FALSE)</f>
        <v>1.2717331203538736E-2</v>
      </c>
      <c r="IG30" s="209" t="s">
        <v>353</v>
      </c>
      <c r="IH30" s="188">
        <f>VLOOKUP(IG30,'WCF 2014-2015'!$B$4:$L$57,9,FALSE)</f>
        <v>6.5614056644344776E-2</v>
      </c>
      <c r="II30" s="66"/>
      <c r="IM30" s="65" t="s">
        <v>923</v>
      </c>
      <c r="IN30" s="188">
        <f>VLOOKUP(IM30,'WCF 2014-2015'!$C$4:$L$57,8,FALSE)</f>
        <v>2.482029858081956E-2</v>
      </c>
      <c r="IO30" s="66"/>
      <c r="IP30" s="65" t="s">
        <v>311</v>
      </c>
      <c r="IQ30" s="48">
        <f>SUMIFS(csapatok!FJ:FJ,csapatok!FK:FK,IP30)+SUMIFS(csapatok!FJ:FJ,csapatok!FK:FK,IP30&amp;"-Csere")</f>
        <v>1.5972832154866694</v>
      </c>
      <c r="IR30" s="66">
        <v>17</v>
      </c>
      <c r="IS30" s="1" t="s">
        <v>1370</v>
      </c>
      <c r="IT30" s="48">
        <f>SUMIFS(csapatok!FL:FL,csapatok!FM:FM,IS30)+SUMIFS(csapatok!FL:FL,csapatok!FM:FM,IS30&amp;"-Csere")</f>
        <v>0</v>
      </c>
      <c r="IU30" s="66">
        <v>17</v>
      </c>
    </row>
    <row r="31" spans="1:255" ht="13.5" thickBot="1">
      <c r="A31" s="9"/>
      <c r="B31" s="9"/>
      <c r="C31" s="9"/>
      <c r="D31" s="9"/>
      <c r="E31" s="9"/>
      <c r="F31" s="9"/>
      <c r="G31" s="9"/>
      <c r="H31" s="9"/>
      <c r="I31" s="9"/>
      <c r="M31" s="9"/>
      <c r="N31" s="9"/>
      <c r="O31" s="9"/>
      <c r="AB31" s="20"/>
      <c r="AC31" s="20"/>
      <c r="AD31" s="20"/>
      <c r="BC31" s="123" t="s">
        <v>442</v>
      </c>
      <c r="BD31" s="190">
        <v>7.1333599255418156E-2</v>
      </c>
      <c r="BE31" s="66">
        <v>18</v>
      </c>
      <c r="BF31" s="160" t="s">
        <v>509</v>
      </c>
      <c r="BG31" s="190">
        <v>7.1333599255418156E-2</v>
      </c>
      <c r="BH31" s="66">
        <v>18</v>
      </c>
      <c r="BI31" s="65" t="s">
        <v>152</v>
      </c>
      <c r="BJ31" s="48">
        <f>SUMIFS(csapatok!AP:AP,csapatok!AQ:AQ,BI31)+SUMIFS(csapatok!AP:AP,csapatok!AQ:AQ,BI31&amp;"-Csere")</f>
        <v>3.5993232829997033</v>
      </c>
      <c r="BK31" s="66">
        <v>18</v>
      </c>
      <c r="CA31" s="65" t="s">
        <v>369</v>
      </c>
      <c r="CB31" s="188">
        <v>7.5122988964233476E-3</v>
      </c>
      <c r="CC31" s="66">
        <v>18</v>
      </c>
      <c r="CP31" s="65" t="s">
        <v>666</v>
      </c>
      <c r="CQ31" s="202">
        <v>7.1333599255418156E-2</v>
      </c>
      <c r="CR31" s="66">
        <v>13</v>
      </c>
      <c r="CV31" s="65" t="s">
        <v>473</v>
      </c>
      <c r="CW31" s="188">
        <v>2.0941364180295175E-2</v>
      </c>
      <c r="CX31" s="66">
        <v>18</v>
      </c>
      <c r="DT31" s="20"/>
      <c r="DU31" s="20"/>
      <c r="DV31" s="20"/>
      <c r="EF31" s="65" t="s">
        <v>755</v>
      </c>
      <c r="EG31" s="188">
        <v>8.3765456721180687E-3</v>
      </c>
      <c r="EH31" s="66"/>
      <c r="EI31" s="209" t="s">
        <v>362</v>
      </c>
      <c r="EJ31" s="188">
        <v>2.652572796170722E-2</v>
      </c>
      <c r="EK31" s="66">
        <v>18</v>
      </c>
      <c r="EO31" s="65" t="s">
        <v>797</v>
      </c>
      <c r="EP31" s="188">
        <v>7.1333599255418156E-2</v>
      </c>
      <c r="ER31" s="65" t="s">
        <v>99</v>
      </c>
      <c r="ES31" s="48">
        <f>SUMIFS(csapatok!CV:CV,csapatok!CW:CW,ER31)+SUMIFS(csapatok!CV:CV,csapatok!CW:CW,ER31&amp;"-Csere")</f>
        <v>9.2395480424183898</v>
      </c>
      <c r="ET31" s="66">
        <v>18</v>
      </c>
      <c r="EX31" s="90" t="s">
        <v>124</v>
      </c>
      <c r="EY31" s="48">
        <f>SUMIFS(csapatok!CZ:CZ,csapatok!DA:DA,EX31)+SUMIFS(csapatok!CZ:CZ,csapatok!DA:DA,EX31&amp;"-Csere")</f>
        <v>17.354771817414427</v>
      </c>
      <c r="EZ31" s="66">
        <v>18</v>
      </c>
      <c r="FA31" s="1" t="s">
        <v>828</v>
      </c>
      <c r="FB31" s="188"/>
      <c r="FC31" s="66"/>
      <c r="FD31" s="217" t="s">
        <v>407</v>
      </c>
      <c r="FE31" s="198">
        <f>FF31*VLOOKUP(FD31,'WCF 2013-2014'!$C$4:$J$56,8,FALSE)</f>
        <v>4.9564297587266409E-2</v>
      </c>
      <c r="FF31" s="219">
        <v>1</v>
      </c>
      <c r="FG31" s="217" t="s">
        <v>1015</v>
      </c>
      <c r="FH31" s="226">
        <f>VLOOKUP(FG31,'WCF 2013-2014'!$C$4:$J$56,5,FALSE)/'WCF 2013-2014'!$G$25</f>
        <v>0.14563106796116504</v>
      </c>
      <c r="FI31" s="219"/>
      <c r="FJ31" s="217" t="s">
        <v>407</v>
      </c>
      <c r="FK31" s="198">
        <f>FL31*VLOOKUP(FJ31,'WCF 2013-2014'!$C$4:$J$56,8,FALSE)</f>
        <v>4.9564297587266409E-2</v>
      </c>
      <c r="FL31" s="219">
        <v>1</v>
      </c>
      <c r="FM31" s="65" t="s">
        <v>856</v>
      </c>
      <c r="FN31" s="188">
        <f>VLOOKUP(FM31,'WCF 2013-2014'!$C$4:$J$56,8,FALSE)</f>
        <v>4.4325794590238249E-3</v>
      </c>
      <c r="FO31" s="66">
        <v>18</v>
      </c>
      <c r="FP31" s="65"/>
      <c r="FQ31" s="188"/>
      <c r="FR31" s="66"/>
      <c r="FY31" s="65" t="s">
        <v>1255</v>
      </c>
      <c r="FZ31" s="202"/>
      <c r="GA31" s="66"/>
      <c r="GE31" s="1" t="s">
        <v>405</v>
      </c>
      <c r="GF31" s="198">
        <f>GG31*VLOOKUP(GE31,'WCF 2013-2014'!$C$4:$J$56,7,FALSE)</f>
        <v>0.12007314099959365</v>
      </c>
      <c r="GG31" s="66">
        <v>3</v>
      </c>
      <c r="GH31" s="1" t="s">
        <v>410</v>
      </c>
      <c r="GI31" s="198">
        <f>GJ31*VLOOKUP(GH31,'WCF 2013-2014'!$C$4:$J$56,6,FALSE)</f>
        <v>9.4914576880807278E-3</v>
      </c>
      <c r="GJ31" s="66">
        <v>1</v>
      </c>
      <c r="GK31" s="1" t="s">
        <v>610</v>
      </c>
      <c r="GL31" s="198">
        <f>GM31*VLOOKUP(GK31,'WCF 2013-2014'!$C$4:$J$56,7,FALSE)</f>
        <v>7.6188541243396996E-3</v>
      </c>
      <c r="GM31" s="66">
        <v>1</v>
      </c>
      <c r="GP31" s="66"/>
      <c r="GT31" s="84" t="s">
        <v>613</v>
      </c>
      <c r="GU31" s="199">
        <f>VLOOKUP(GT31,'WCF 2013-2014'!$C$4:$J$56,7,FALSE)</f>
        <v>3.4538805363673302E-3</v>
      </c>
      <c r="GV31" s="82">
        <v>18</v>
      </c>
      <c r="GZ31" s="108" t="s">
        <v>1031</v>
      </c>
      <c r="HA31" s="198">
        <f>VLOOKUP(GZ31,'WCF 2014-2015'!$C$4:$L$57,8,FALSE)</f>
        <v>8.0727406770289362E-2</v>
      </c>
      <c r="HC31" s="108" t="s">
        <v>1031</v>
      </c>
      <c r="HD31" s="198">
        <f>VLOOKUP(HC31,'WCF 2014-2015'!$C$4:$L$57,8,FALSE)</f>
        <v>8.0727406770289362E-2</v>
      </c>
      <c r="HI31" s="20"/>
      <c r="HJ31" s="20"/>
      <c r="HK31" s="20"/>
      <c r="HL31" s="187" t="s">
        <v>1314</v>
      </c>
      <c r="HM31" s="198"/>
      <c r="HN31" s="66">
        <v>18</v>
      </c>
      <c r="HS31" s="198"/>
      <c r="HV31" s="198"/>
      <c r="ID31" s="1" t="s">
        <v>412</v>
      </c>
      <c r="IE31" s="198">
        <f>VLOOKUP(ID31,'WCF 2014-2015'!$C$4:$L$57,8,FALSE)</f>
        <v>0.1050562142901026</v>
      </c>
      <c r="IG31" s="209" t="s">
        <v>359</v>
      </c>
      <c r="IH31" s="188">
        <f>VLOOKUP(IG31,'WCF 2014-2015'!$B$4:$L$57,9,FALSE)</f>
        <v>1.1980094612029243E-2</v>
      </c>
      <c r="II31" s="66"/>
      <c r="IM31" s="65" t="s">
        <v>908</v>
      </c>
      <c r="IN31" s="188">
        <f>VLOOKUP(IM31,'WCF 2014-2015'!$C$4:$L$57,8,FALSE)</f>
        <v>0.11894083676353136</v>
      </c>
      <c r="IO31" s="66"/>
      <c r="IP31" s="65" t="s">
        <v>739</v>
      </c>
      <c r="IQ31" s="48">
        <f>SUMIFS(csapatok!FJ:FJ,csapatok!FK:FK,IP31)+SUMIFS(csapatok!FJ:FJ,csapatok!FK:FK,IP31&amp;"-Csere")</f>
        <v>6.835727061971042</v>
      </c>
      <c r="IR31" s="66">
        <v>18</v>
      </c>
      <c r="IS31" s="1" t="s">
        <v>700</v>
      </c>
      <c r="IT31" s="48">
        <f>SUMIFS(csapatok!FL:FL,csapatok!FM:FM,IS31)+SUMIFS(csapatok!FL:FL,csapatok!FM:FM,IS31&amp;"-Csere")</f>
        <v>3.9038966776025208</v>
      </c>
      <c r="IU31" s="66">
        <v>18</v>
      </c>
    </row>
    <row r="32" spans="1:255" ht="14.1" customHeight="1" thickBot="1">
      <c r="A32" s="9"/>
      <c r="B32" s="9"/>
      <c r="C32" s="9"/>
      <c r="D32" s="9"/>
      <c r="E32" s="9"/>
      <c r="F32" s="9"/>
      <c r="G32" s="9"/>
      <c r="H32" s="9"/>
      <c r="I32" s="9"/>
      <c r="M32" s="9"/>
      <c r="N32" s="9"/>
      <c r="O32" s="9"/>
      <c r="AB32" s="20"/>
      <c r="AC32" s="20"/>
      <c r="AD32" s="20"/>
      <c r="BC32" s="123" t="s">
        <v>438</v>
      </c>
      <c r="BD32" s="190">
        <v>5.0392235075122992E-2</v>
      </c>
      <c r="BE32" s="66">
        <v>19</v>
      </c>
      <c r="BF32" s="160" t="s">
        <v>510</v>
      </c>
      <c r="BG32" s="190"/>
      <c r="BH32" s="66">
        <v>19</v>
      </c>
      <c r="BI32" s="108" t="s">
        <v>559</v>
      </c>
      <c r="BJ32" s="48">
        <f>SUMIFS(csapatok!AP:AP,csapatok!AQ:AQ,BI32)+SUMIFS(csapatok!AP:AP,csapatok!AQ:AQ,BI32&amp;"-Csere")+'egyeni-ranglista'!$Y$256/136*2*'WCF 2012-2013'!F4/'WCF 2012-2013'!F22</f>
        <v>465.85616444718755</v>
      </c>
      <c r="BK32" s="66">
        <v>19</v>
      </c>
      <c r="CA32" s="65" t="s">
        <v>355</v>
      </c>
      <c r="CB32" s="188">
        <v>2.3667065549793909E-2</v>
      </c>
      <c r="CC32" s="66">
        <v>19</v>
      </c>
      <c r="CP32" s="65" t="s">
        <v>667</v>
      </c>
      <c r="CQ32" s="188">
        <v>9.3072729690200778E-3</v>
      </c>
      <c r="CR32" s="66">
        <v>19</v>
      </c>
      <c r="CV32" s="65" t="s">
        <v>693</v>
      </c>
      <c r="CW32" s="188">
        <v>1.0969285999202234E-2</v>
      </c>
      <c r="CX32" s="66">
        <v>19</v>
      </c>
      <c r="DT32" s="20"/>
      <c r="DU32" s="20"/>
      <c r="DV32" s="20"/>
      <c r="EF32" s="65" t="s">
        <v>756</v>
      </c>
      <c r="EG32" s="188">
        <v>0.10051854806541684</v>
      </c>
      <c r="EH32" s="66"/>
      <c r="EI32" s="209" t="s">
        <v>354</v>
      </c>
      <c r="EJ32" s="188">
        <v>5.451402738997474E-2</v>
      </c>
      <c r="EK32" s="66">
        <v>19</v>
      </c>
      <c r="EO32" s="65" t="s">
        <v>801</v>
      </c>
      <c r="EP32" s="188">
        <v>0.10051854806541684</v>
      </c>
      <c r="ER32" s="65" t="s">
        <v>702</v>
      </c>
      <c r="ES32" s="48">
        <f>SUMIFS(csapatok!CV:CV,csapatok!CW:CW,ER32)+SUMIFS(csapatok!CV:CV,csapatok!CW:CW,ER32&amp;"-Csere")</f>
        <v>0.87653295941220832</v>
      </c>
      <c r="ET32" s="66">
        <v>19</v>
      </c>
      <c r="EX32" s="65" t="s">
        <v>815</v>
      </c>
      <c r="EY32" s="48">
        <f>SUMIFS(csapatok!CZ:CZ,csapatok!DA:DA,EX32)+SUMIFS(csapatok!CZ:CZ,csapatok!DA:DA,EX32&amp;"-Csere")</f>
        <v>0</v>
      </c>
      <c r="EZ32" s="66">
        <v>19</v>
      </c>
      <c r="FA32" s="65"/>
      <c r="FB32" s="188"/>
      <c r="FC32" s="66"/>
      <c r="FD32" s="217" t="s">
        <v>975</v>
      </c>
      <c r="FE32" s="198">
        <f>FF32*VLOOKUP(FD32,'WCF 2013-2014'!$C$4:$J$56,8,FALSE)</f>
        <v>1.7629577393844758E-3</v>
      </c>
      <c r="FF32" s="219">
        <v>1</v>
      </c>
      <c r="FG32" s="217"/>
      <c r="FH32" s="226"/>
      <c r="FI32" s="219"/>
      <c r="FJ32" s="217"/>
      <c r="FK32" s="198"/>
      <c r="FL32" s="219"/>
      <c r="FM32" s="65" t="s">
        <v>610</v>
      </c>
      <c r="FN32" s="188">
        <f>VLOOKUP(FM32,'WCF 2013-2014'!$C$4:$J$56,8,FALSE)</f>
        <v>6.9510905152873623E-3</v>
      </c>
      <c r="FO32" s="66">
        <v>19</v>
      </c>
      <c r="FP32" s="65"/>
      <c r="FQ32" s="188"/>
      <c r="FR32" s="66"/>
      <c r="FY32" s="65" t="s">
        <v>1256</v>
      </c>
      <c r="FZ32" s="188"/>
      <c r="GA32" s="66"/>
      <c r="GE32" s="1" t="s">
        <v>1205</v>
      </c>
      <c r="GF32" s="198">
        <f>GG32*VLOOKUP(GE32,'WCF 2013-2014'!$C$4:$J$56,7,FALSE)</f>
        <v>8.6143843965867536E-2</v>
      </c>
      <c r="GG32" s="66">
        <v>1</v>
      </c>
      <c r="GH32" s="1" t="s">
        <v>938</v>
      </c>
      <c r="GI32" s="198">
        <f>GJ32*VLOOKUP(GH32,'WCF 2013-2014'!$C$4:$J$56,6,FALSE)</f>
        <v>8.29253671695474E-3</v>
      </c>
      <c r="GJ32" s="66">
        <v>1</v>
      </c>
      <c r="GK32" s="1" t="s">
        <v>899</v>
      </c>
      <c r="GL32" s="198">
        <f>GM32*VLOOKUP(GK32,'WCF 2013-2014'!$C$4:$J$56,7,FALSE)</f>
        <v>4.6728971962616819E-3</v>
      </c>
      <c r="GM32" s="66">
        <v>1</v>
      </c>
      <c r="GP32" s="66"/>
      <c r="HI32" s="20"/>
      <c r="HJ32" s="20"/>
      <c r="HK32" s="20"/>
      <c r="HL32" s="187" t="s">
        <v>1315</v>
      </c>
      <c r="HM32" s="198"/>
      <c r="HN32" s="66">
        <v>19</v>
      </c>
      <c r="HS32" s="198"/>
      <c r="HV32" s="198"/>
      <c r="ID32" s="1" t="s">
        <v>406</v>
      </c>
      <c r="IE32" s="198">
        <f>VLOOKUP(ID32,'WCF 2014-2015'!$C$4:$L$57,8,FALSE)</f>
        <v>1.2717331203538736E-2</v>
      </c>
      <c r="IG32" s="209" t="s">
        <v>388</v>
      </c>
      <c r="IH32" s="188">
        <f>VLOOKUP(IG32,'WCF 2014-2015'!$B$4:$L$57,9,FALSE)</f>
        <v>3.4404374270442955E-3</v>
      </c>
      <c r="II32" s="66"/>
      <c r="IM32" s="65" t="s">
        <v>412</v>
      </c>
      <c r="IN32" s="188">
        <f>VLOOKUP(IM32,'WCF 2014-2015'!$C$4:$L$57,8,FALSE)</f>
        <v>0.1050562142901026</v>
      </c>
      <c r="IO32" s="66"/>
      <c r="IP32" s="65" t="s">
        <v>174</v>
      </c>
      <c r="IQ32" s="48">
        <f>SUMIFS(csapatok!FJ:FJ,csapatok!FK:FK,IP32)+SUMIFS(csapatok!FJ:FJ,csapatok!FK:FK,IP32&amp;"-Csere")</f>
        <v>21.261830677431842</v>
      </c>
      <c r="IR32" s="66">
        <v>19</v>
      </c>
      <c r="IS32" s="1" t="s">
        <v>163</v>
      </c>
      <c r="IT32" s="48">
        <f>SUMIFS(csapatok!FL:FL,csapatok!FM:FM,IS32)+SUMIFS(csapatok!FL:FL,csapatok!FM:FM,IS32&amp;"-Csere")</f>
        <v>28.273636752061851</v>
      </c>
      <c r="IU32" s="66">
        <v>19</v>
      </c>
    </row>
    <row r="33" spans="1:256" ht="14.25" thickBot="1">
      <c r="A33" s="9"/>
      <c r="B33" s="9"/>
      <c r="C33" s="9"/>
      <c r="D33" s="9"/>
      <c r="E33" s="9"/>
      <c r="F33" s="9"/>
      <c r="G33" s="9"/>
      <c r="H33" s="9"/>
      <c r="I33" s="9"/>
      <c r="M33" s="9"/>
      <c r="N33" s="9"/>
      <c r="O33" s="9"/>
      <c r="AB33" s="20"/>
      <c r="AC33" s="20"/>
      <c r="AD33" s="20"/>
      <c r="BC33" s="180" t="s">
        <v>488</v>
      </c>
      <c r="BD33" s="193">
        <v>9.3072729690200778E-3</v>
      </c>
      <c r="BE33" s="181">
        <v>20</v>
      </c>
      <c r="BF33" s="160" t="s">
        <v>511</v>
      </c>
      <c r="BG33" s="190">
        <v>5.0392235075122992E-2</v>
      </c>
      <c r="BH33" s="66">
        <v>19</v>
      </c>
      <c r="BI33" s="108" t="s">
        <v>550</v>
      </c>
      <c r="BJ33" s="48">
        <f>SUMIFS(csapatok!AP:AP,csapatok!AQ:AQ,BI33)+SUMIFS(csapatok!AP:AP,csapatok!AQ:AQ,BI33&amp;"-Csere")</f>
        <v>0</v>
      </c>
      <c r="BK33" s="66">
        <v>20</v>
      </c>
      <c r="CA33" s="65" t="s">
        <v>381</v>
      </c>
      <c r="CB33" s="188">
        <v>4.7865975269246108E-3</v>
      </c>
      <c r="CC33" s="66">
        <v>20</v>
      </c>
      <c r="CP33" s="84" t="s">
        <v>668</v>
      </c>
      <c r="CQ33" s="203">
        <v>7.1333599255418156E-2</v>
      </c>
      <c r="CR33" s="82">
        <v>19</v>
      </c>
      <c r="CV33" s="65" t="s">
        <v>694</v>
      </c>
      <c r="CW33" s="188">
        <v>1.0969285999202234E-2</v>
      </c>
      <c r="CX33" s="66">
        <v>20</v>
      </c>
      <c r="DT33" s="20"/>
      <c r="DU33" s="20"/>
      <c r="DV33" s="20"/>
      <c r="EF33" s="65" t="s">
        <v>757</v>
      </c>
      <c r="EG33" s="188">
        <v>8.3765456721180687E-3</v>
      </c>
      <c r="EH33" s="66"/>
      <c r="EI33" s="209" t="s">
        <v>374</v>
      </c>
      <c r="EJ33" s="188">
        <v>6.1162079510703364E-3</v>
      </c>
      <c r="EK33" s="66">
        <v>20</v>
      </c>
      <c r="EO33" s="65" t="s">
        <v>798</v>
      </c>
      <c r="EP33" s="188">
        <v>5.451402738997474E-2</v>
      </c>
      <c r="ER33" s="84" t="s">
        <v>168</v>
      </c>
      <c r="ES33" s="87">
        <f>SUMIFS(csapatok!CV:CV,csapatok!CW:CW,ER33)+SUMIFS(csapatok!CV:CV,csapatok!CW:CW,ER33&amp;"-Csere")</f>
        <v>2.435994803864912</v>
      </c>
      <c r="ET33" s="82">
        <v>20</v>
      </c>
      <c r="EX33" s="84" t="s">
        <v>814</v>
      </c>
      <c r="EY33" s="87">
        <f>SUMIFS(csapatok!CZ:CZ,csapatok!DA:DA,EX33)+SUMIFS(csapatok!CZ:CZ,csapatok!DA:DA,EX33&amp;"-Csere")</f>
        <v>1.7530659188244166</v>
      </c>
      <c r="EZ33" s="82">
        <v>20</v>
      </c>
      <c r="FA33" s="58" t="s">
        <v>861</v>
      </c>
      <c r="FB33" s="223" t="s">
        <v>199</v>
      </c>
      <c r="FC33" s="222" t="s">
        <v>1208</v>
      </c>
      <c r="FD33" s="217" t="s">
        <v>406</v>
      </c>
      <c r="FE33" s="198">
        <f>FF33*VLOOKUP(FD33,'WCF 2013-2014'!$C$4:$J$56,8,FALSE)</f>
        <v>1.0376265551805772E-2</v>
      </c>
      <c r="FF33" s="219">
        <v>1</v>
      </c>
      <c r="FG33" s="217"/>
      <c r="FH33" s="226"/>
      <c r="FI33" s="219"/>
      <c r="FJ33" s="217"/>
      <c r="FK33" s="198"/>
      <c r="FL33" s="219"/>
      <c r="FM33" s="65" t="s">
        <v>899</v>
      </c>
      <c r="FN33" s="188">
        <f>VLOOKUP(FM33,'WCF 2013-2014'!$C$4:$J$56,8,FALSE)</f>
        <v>3.4251750365184102E-3</v>
      </c>
      <c r="FO33" s="66">
        <v>20</v>
      </c>
      <c r="FP33" s="65"/>
      <c r="FQ33" s="188"/>
      <c r="FR33" s="66"/>
      <c r="FY33" s="84" t="s">
        <v>1257</v>
      </c>
      <c r="FZ33" s="203"/>
      <c r="GA33" s="82"/>
      <c r="GE33" s="12" t="s">
        <v>406</v>
      </c>
      <c r="GF33" s="198">
        <f>GG33*VLOOKUP(GE33,'WCF 2013-2014'!$C$4:$J$56,7,FALSE)</f>
        <v>1.0666395774075578E-2</v>
      </c>
      <c r="GG33" s="66">
        <v>1</v>
      </c>
      <c r="GH33" s="12" t="s">
        <v>406</v>
      </c>
      <c r="GI33" s="198">
        <f>GJ33*VLOOKUP(GH33,'WCF 2013-2014'!$C$4:$J$56,6,FALSE)</f>
        <v>1.009091817364372E-2</v>
      </c>
      <c r="GJ33" s="66">
        <v>1</v>
      </c>
      <c r="GK33" s="1" t="s">
        <v>409</v>
      </c>
      <c r="GL33" s="198">
        <f>GM33*VLOOKUP(GK33,'WCF 2013-2014'!$C$4:$J$56,7,FALSE)</f>
        <v>6.7045916294189356E-3</v>
      </c>
      <c r="GM33" s="66">
        <v>1</v>
      </c>
      <c r="GP33" s="66"/>
      <c r="GZ33" s="264"/>
      <c r="HC33" s="264"/>
      <c r="HI33" s="20"/>
      <c r="HJ33" s="20"/>
      <c r="HK33" s="20"/>
      <c r="HL33" s="187" t="s">
        <v>1316</v>
      </c>
      <c r="HM33" s="198"/>
      <c r="HN33" s="66">
        <v>20</v>
      </c>
      <c r="HS33" s="198"/>
      <c r="HV33" s="198"/>
      <c r="ID33" s="1" t="s">
        <v>411</v>
      </c>
      <c r="IE33" s="198">
        <f>VLOOKUP(ID33,'WCF 2014-2015'!$C$4:$L$57,8,FALSE)</f>
        <v>1.6342077778460404E-2</v>
      </c>
      <c r="IG33" s="209" t="s">
        <v>373</v>
      </c>
      <c r="IH33" s="188">
        <f>VLOOKUP(IG33,'WCF 2014-2015'!$B$4:$L$57,9,FALSE)</f>
        <v>1.0505621429010259E-2</v>
      </c>
      <c r="II33" s="66"/>
      <c r="IM33" s="65" t="s">
        <v>610</v>
      </c>
      <c r="IN33" s="188">
        <f>VLOOKUP(IM33,'WCF 2014-2015'!$C$4:$L$57,8,FALSE)</f>
        <v>7.9867297413528295E-3</v>
      </c>
      <c r="IO33" s="66"/>
      <c r="IP33" s="84" t="s">
        <v>1353</v>
      </c>
      <c r="IQ33" s="48">
        <f>SUMIFS(csapatok!FJ:FJ,csapatok!FK:FK,IP33)+SUMIFS(csapatok!FJ:FJ,csapatok!FK:FK,IP33&amp;"-Csere")</f>
        <v>7.1205204701846991</v>
      </c>
      <c r="IR33" s="66">
        <v>20</v>
      </c>
      <c r="IS33" s="1" t="s">
        <v>723</v>
      </c>
      <c r="IT33" s="48">
        <f>SUMIFS(csapatok!FL:FL,csapatok!FM:FM,IS33)+SUMIFS(csapatok!FL:FL,csapatok!FM:FM,IS33&amp;"-Csere")</f>
        <v>8.4707789550391581</v>
      </c>
      <c r="IU33" s="66">
        <v>20</v>
      </c>
    </row>
    <row r="34" spans="1:256" ht="14.1" customHeight="1">
      <c r="A34" s="9"/>
      <c r="B34" s="9"/>
      <c r="C34" s="9"/>
      <c r="D34" s="9"/>
      <c r="E34" s="9"/>
      <c r="F34" s="9"/>
      <c r="G34" s="9"/>
      <c r="H34" s="9"/>
      <c r="I34" s="9"/>
      <c r="M34" s="9"/>
      <c r="N34" s="9"/>
      <c r="O34" s="9"/>
      <c r="BC34" s="123" t="s">
        <v>471</v>
      </c>
      <c r="BD34" s="190">
        <v>1.1966493817311527E-2</v>
      </c>
      <c r="BE34" s="66">
        <v>21</v>
      </c>
      <c r="BF34" s="160" t="s">
        <v>512</v>
      </c>
      <c r="BG34" s="190">
        <v>5.0392235075122992E-2</v>
      </c>
      <c r="BH34" s="66">
        <v>21</v>
      </c>
      <c r="BI34" s="108" t="s">
        <v>564</v>
      </c>
      <c r="BJ34" s="113">
        <f>'egyeni-ranglista'!$Y$256/136*4*'WCF 2012-2013'!F32/'WCF 2012-2013'!F22</f>
        <v>50.94018023937501</v>
      </c>
      <c r="BK34" s="66">
        <v>21</v>
      </c>
      <c r="CA34" s="65" t="s">
        <v>358</v>
      </c>
      <c r="CB34" s="188">
        <v>3.5833000930727298E-2</v>
      </c>
      <c r="CC34" s="66">
        <v>21</v>
      </c>
      <c r="CV34" s="65" t="s">
        <v>695</v>
      </c>
      <c r="CW34" s="188">
        <v>1.7284935513894428E-3</v>
      </c>
      <c r="CX34" s="66">
        <v>21</v>
      </c>
      <c r="EF34" s="65" t="s">
        <v>758</v>
      </c>
      <c r="EG34" s="188">
        <v>8.3765456721180687E-3</v>
      </c>
      <c r="EH34" s="66"/>
      <c r="EI34" s="209" t="s">
        <v>359</v>
      </c>
      <c r="EJ34" s="188">
        <v>1.5888844568541418E-2</v>
      </c>
      <c r="EK34" s="66">
        <v>21</v>
      </c>
      <c r="EO34" s="65" t="s">
        <v>785</v>
      </c>
      <c r="EP34" s="188">
        <v>7.1333599255418156E-2</v>
      </c>
      <c r="EQ34" s="66"/>
      <c r="FA34" s="217" t="s">
        <v>410</v>
      </c>
      <c r="FB34" s="198">
        <f>FC34*VLOOKUP(FA34,'WCF 2013-2014'!$C$4:$J$56,8,FALSE)</f>
        <v>4.2310985745227417E-2</v>
      </c>
      <c r="FC34" s="219">
        <v>6</v>
      </c>
      <c r="FD34" s="217"/>
      <c r="FE34" s="198"/>
      <c r="FF34" s="219"/>
      <c r="FG34" s="217"/>
      <c r="FH34" s="226"/>
      <c r="FI34" s="219"/>
      <c r="FJ34" s="217"/>
      <c r="FK34" s="198"/>
      <c r="FL34" s="219"/>
      <c r="FM34" s="65" t="s">
        <v>1045</v>
      </c>
      <c r="FN34" s="188">
        <f>VLOOKUP(FM34,'WCF 2013-2014'!$C$4:$J$56,8,FALSE)</f>
        <v>5.188132775902886E-3</v>
      </c>
      <c r="FO34" s="66">
        <v>21</v>
      </c>
      <c r="FP34" s="65"/>
      <c r="FQ34" s="188"/>
      <c r="FR34" s="66"/>
      <c r="FY34" s="65" t="s">
        <v>1031</v>
      </c>
      <c r="FZ34" s="198">
        <f>GA34*VLOOKUP(FY34,'WCF 2013-2014'!$C$4:$J$56,8,FALSE)</f>
        <v>0.92086838261219961</v>
      </c>
      <c r="GA34" s="66">
        <v>11</v>
      </c>
      <c r="GE34" s="1" t="s">
        <v>407</v>
      </c>
      <c r="GF34" s="198">
        <f>GG34*VLOOKUP(GE34,'WCF 2013-2014'!$C$4:$J$56,7,FALSE)</f>
        <v>0.18742381145875661</v>
      </c>
      <c r="GG34" s="66">
        <v>3</v>
      </c>
      <c r="GH34" s="1" t="s">
        <v>1045</v>
      </c>
      <c r="GI34" s="198">
        <f>GJ34*VLOOKUP(GH34,'WCF 2013-2014'!$C$4:$J$56,6,FALSE)</f>
        <v>3.6966729943051255E-3</v>
      </c>
      <c r="GJ34" s="66">
        <v>1</v>
      </c>
      <c r="GL34" s="198"/>
      <c r="GM34" s="66"/>
      <c r="GP34" s="66"/>
      <c r="GZ34" s="264"/>
      <c r="HC34" s="264"/>
      <c r="HL34" s="108" t="s">
        <v>1317</v>
      </c>
      <c r="HM34" s="198"/>
      <c r="HN34" s="66">
        <v>21</v>
      </c>
      <c r="HR34" s="1" t="s">
        <v>406</v>
      </c>
      <c r="HS34" s="198">
        <f>VLOOKUP(HR34,'WCF 2014-2015'!$C$4:$L$57,8,FALSE)</f>
        <v>1.2717331203538736E-2</v>
      </c>
      <c r="HU34" s="1" t="s">
        <v>406</v>
      </c>
      <c r="HV34" s="198">
        <f>VLOOKUP(HU34,'WCF 2014-2015'!$C$4:$L$57,8,FALSE)</f>
        <v>1.2717331203538736E-2</v>
      </c>
      <c r="ID34" s="1" t="s">
        <v>407</v>
      </c>
      <c r="IE34" s="198">
        <f>VLOOKUP(ID34,'WCF 2014-2015'!$C$4:$L$57,8,FALSE)</f>
        <v>5.1360815875161274E-2</v>
      </c>
      <c r="IG34" s="209" t="s">
        <v>390</v>
      </c>
      <c r="IH34" s="188">
        <f>VLOOKUP(IG34,'WCF 2014-2015'!$B$4:$L$57,9,FALSE)</f>
        <v>3.6861829575474597E-4</v>
      </c>
      <c r="II34" s="66"/>
      <c r="IM34" s="65" t="s">
        <v>412</v>
      </c>
      <c r="IN34" s="188">
        <f>VLOOKUP(IM34,'WCF 2014-2015'!$C$4:$L$57,8,FALSE)</f>
        <v>0.1050562142901026</v>
      </c>
      <c r="IO34" s="66"/>
      <c r="IP34" s="1" t="s">
        <v>808</v>
      </c>
      <c r="IQ34" s="48">
        <f>SUMIFS(csapatok!FJ:FJ,csapatok!FK:FK,IP34)+SUMIFS(csapatok!FJ:FJ,csapatok!FK:FK,IP34&amp;"-Csere")</f>
        <v>10.322810313954385</v>
      </c>
      <c r="IR34" s="66">
        <v>21</v>
      </c>
      <c r="IS34" s="1" t="s">
        <v>164</v>
      </c>
      <c r="IT34" s="48">
        <f>SUMIFS(csapatok!FL:FL,csapatok!FM:FM,IS34)+SUMIFS(csapatok!FL:FL,csapatok!FM:FM,IS34&amp;"-Csere")</f>
        <v>34.688561274767594</v>
      </c>
      <c r="IU34" s="66">
        <v>21</v>
      </c>
    </row>
    <row r="35" spans="1:256" ht="14.25" thickBot="1">
      <c r="A35" s="9"/>
      <c r="B35" s="9"/>
      <c r="C35" s="9"/>
      <c r="D35" s="9"/>
      <c r="E35" s="9"/>
      <c r="F35" s="9"/>
      <c r="G35" s="9"/>
      <c r="H35" s="9"/>
      <c r="I35" s="9"/>
      <c r="M35" s="9"/>
      <c r="N35" s="9"/>
      <c r="O35" s="9"/>
      <c r="AB35" s="4"/>
      <c r="AC35" s="4"/>
      <c r="AD35" s="4"/>
      <c r="BC35" s="123" t="s">
        <v>482</v>
      </c>
      <c r="BD35" s="190">
        <v>7.1333599255418156E-2</v>
      </c>
      <c r="BE35" s="66">
        <v>22</v>
      </c>
      <c r="BF35" s="160" t="s">
        <v>513</v>
      </c>
      <c r="BG35" s="190">
        <v>7.1333599255418156E-2</v>
      </c>
      <c r="BH35" s="66">
        <v>22</v>
      </c>
      <c r="BI35" s="109" t="s">
        <v>558</v>
      </c>
      <c r="BJ35" s="87">
        <f>SUMIFS(csapatok!AP:AP,csapatok!AQ:AQ,BI35)+SUMIFS(csapatok!AP:AP,csapatok!AQ:AQ,BI35&amp;"-Csere")</f>
        <v>0</v>
      </c>
      <c r="BK35" s="82">
        <v>22</v>
      </c>
      <c r="CA35" s="65" t="s">
        <v>372</v>
      </c>
      <c r="CB35" s="188">
        <v>1.0238000265922085E-2</v>
      </c>
      <c r="CC35" s="66">
        <v>22</v>
      </c>
      <c r="CV35" s="84" t="s">
        <v>696</v>
      </c>
      <c r="CW35" s="189">
        <v>1.0969285999202234E-2</v>
      </c>
      <c r="CX35" s="82">
        <v>22</v>
      </c>
      <c r="DT35" s="4"/>
      <c r="DU35" s="4"/>
      <c r="DV35" s="4"/>
      <c r="EF35" s="65" t="s">
        <v>759</v>
      </c>
      <c r="EG35" s="188">
        <v>8.1106235872889249E-3</v>
      </c>
      <c r="EH35" s="66"/>
      <c r="EI35" s="209" t="s">
        <v>372</v>
      </c>
      <c r="EJ35" s="188">
        <v>1.0238000265922085E-2</v>
      </c>
      <c r="EK35" s="66">
        <v>22</v>
      </c>
      <c r="EO35" s="65" t="s">
        <v>788</v>
      </c>
      <c r="EP35" s="188">
        <v>1.7284935513894428E-3</v>
      </c>
      <c r="EQ35" s="66"/>
      <c r="FA35" s="217" t="s">
        <v>856</v>
      </c>
      <c r="FB35" s="198">
        <f>FC35*VLOOKUP(FA35,'WCF 2013-2014'!$C$4:$J$56,8,FALSE)</f>
        <v>1.3297738377071475E-2</v>
      </c>
      <c r="FC35" s="219">
        <v>3</v>
      </c>
      <c r="FD35" s="217"/>
      <c r="FE35" s="198"/>
      <c r="FF35" s="219"/>
      <c r="FG35" s="217"/>
      <c r="FH35" s="226"/>
      <c r="FI35" s="219"/>
      <c r="FJ35" s="217"/>
      <c r="FK35" s="198"/>
      <c r="FL35" s="219"/>
      <c r="FM35" s="65" t="s">
        <v>613</v>
      </c>
      <c r="FN35" s="188">
        <f>VLOOKUP(FM35,'WCF 2013-2014'!$C$4:$J$56,8,FALSE)</f>
        <v>2.3674003928877249E-3</v>
      </c>
      <c r="FO35" s="66">
        <v>22</v>
      </c>
      <c r="FP35" s="65"/>
      <c r="FQ35" s="188"/>
      <c r="FR35" s="66"/>
      <c r="FY35" s="65" t="s">
        <v>405</v>
      </c>
      <c r="FZ35" s="198">
        <f>GA35*VLOOKUP(FY35,'WCF 2013-2014'!$C$4:$J$56,8,FALSE)</f>
        <v>0.12874628519619202</v>
      </c>
      <c r="GA35" s="66">
        <v>3</v>
      </c>
      <c r="GE35" s="1" t="s">
        <v>899</v>
      </c>
      <c r="GF35" s="198">
        <f>GG35*VLOOKUP(GE35,'WCF 2013-2014'!$C$4:$J$56,7,FALSE)</f>
        <v>4.6728971962616819E-3</v>
      </c>
      <c r="GG35" s="66">
        <v>1</v>
      </c>
      <c r="GH35" s="1" t="s">
        <v>888</v>
      </c>
      <c r="GI35" s="198">
        <f>GJ35*VLOOKUP(GH35,'WCF 2013-2014'!$C$4:$J$56,6,FALSE)</f>
        <v>6.2943350984114299E-3</v>
      </c>
      <c r="GJ35" s="66">
        <v>1</v>
      </c>
      <c r="GL35" s="198"/>
      <c r="GM35" s="66"/>
      <c r="GZ35" s="264"/>
      <c r="HC35" s="264"/>
      <c r="HI35" s="4"/>
      <c r="HJ35" s="4"/>
      <c r="HK35" s="4"/>
      <c r="HL35" s="108" t="s">
        <v>1318</v>
      </c>
      <c r="HM35" s="198"/>
      <c r="HN35" s="66">
        <v>22</v>
      </c>
      <c r="HS35" s="198"/>
      <c r="HV35" s="198"/>
      <c r="ID35" s="1" t="s">
        <v>888</v>
      </c>
      <c r="IE35" s="198">
        <f>VLOOKUP(ID35,'WCF 2014-2015'!$C$4:$L$57,8,FALSE)</f>
        <v>1.0505621429010259E-2</v>
      </c>
      <c r="IG35" s="209" t="s">
        <v>347</v>
      </c>
      <c r="IH35" s="188">
        <f>VLOOKUP(IG35,'WCF 2014-2015'!$B$4:$L$57,9,FALSE)</f>
        <v>0.11894083676353136</v>
      </c>
      <c r="II35" s="66"/>
      <c r="IM35" s="65" t="s">
        <v>1031</v>
      </c>
      <c r="IN35" s="188">
        <f>VLOOKUP(IM35,'WCF 2014-2015'!$C$4:$L$57,8,FALSE)</f>
        <v>8.0727406770289362E-2</v>
      </c>
      <c r="IO35" s="66"/>
      <c r="IP35" s="1" t="s">
        <v>738</v>
      </c>
      <c r="IQ35" s="48">
        <f>SUMIFS(csapatok!FJ:FJ,csapatok!FK:FK,IP35)+SUMIFS(csapatok!FJ:FJ,csapatok!FK:FK,IP35&amp;"-Csere")</f>
        <v>10.811824683943106</v>
      </c>
      <c r="IR35" s="66">
        <v>22</v>
      </c>
      <c r="IS35" s="1" t="s">
        <v>165</v>
      </c>
      <c r="IT35" s="48">
        <f>SUMIFS(csapatok!FL:FL,csapatok!FM:FM,IS35)+SUMIFS(csapatok!FL:FL,csapatok!FM:FM,IS35&amp;"-Csere")</f>
        <v>27.506678625873619</v>
      </c>
      <c r="IU35" s="66">
        <v>22</v>
      </c>
    </row>
    <row r="36" spans="1:256" ht="14.25" thickBot="1">
      <c r="A36" s="9"/>
      <c r="B36" s="9"/>
      <c r="C36" s="9"/>
      <c r="D36" s="9"/>
      <c r="E36" s="9"/>
      <c r="F36" s="9"/>
      <c r="G36" s="9"/>
      <c r="H36" s="9"/>
      <c r="I36" s="9"/>
      <c r="M36" s="9"/>
      <c r="N36" s="9"/>
      <c r="O36" s="9"/>
      <c r="BC36" s="123" t="s">
        <v>446</v>
      </c>
      <c r="BD36" s="190">
        <v>2.0941364180295175E-2</v>
      </c>
      <c r="BE36" s="66">
        <v>23</v>
      </c>
      <c r="BF36" s="160" t="s">
        <v>514</v>
      </c>
      <c r="BG36" s="190">
        <v>7.1333599255418156E-2</v>
      </c>
      <c r="BH36" s="66">
        <v>23</v>
      </c>
      <c r="CA36" s="65" t="s">
        <v>388</v>
      </c>
      <c r="CB36" s="188">
        <v>1.7284935513894428E-3</v>
      </c>
      <c r="CC36" s="66">
        <v>23</v>
      </c>
      <c r="EF36" s="65" t="s">
        <v>760</v>
      </c>
      <c r="EG36" s="188">
        <v>1.3827948411115542E-2</v>
      </c>
      <c r="EH36" s="66"/>
      <c r="EI36" s="209" t="s">
        <v>389</v>
      </c>
      <c r="EJ36" s="188">
        <v>1.6620130301821566E-3</v>
      </c>
      <c r="EK36" s="66">
        <v>23</v>
      </c>
      <c r="EO36" s="65" t="s">
        <v>793</v>
      </c>
      <c r="EP36" s="188">
        <v>8.1106235872889249E-3</v>
      </c>
      <c r="EQ36" s="66"/>
      <c r="FA36" s="217" t="s">
        <v>857</v>
      </c>
      <c r="FB36" s="198">
        <f>FC36*VLOOKUP(FA36,'WCF 2013-2014'!$C$4:$J$56,8,FALSE)</f>
        <v>1.9795496902231403E-2</v>
      </c>
      <c r="FC36" s="219">
        <v>3</v>
      </c>
      <c r="FD36" s="220"/>
      <c r="FE36" s="221"/>
      <c r="FF36" s="224"/>
      <c r="FG36" s="220"/>
      <c r="FH36" s="221"/>
      <c r="FI36" s="232"/>
      <c r="FJ36" s="220"/>
      <c r="FK36" s="221"/>
      <c r="FL36" s="224"/>
      <c r="FM36" s="65" t="s">
        <v>411</v>
      </c>
      <c r="FN36" s="188">
        <f>VLOOKUP(FM36,'WCF 2013-2014'!$C$4:$J$56,8,FALSE)</f>
        <v>1.3499219261572559E-2</v>
      </c>
      <c r="FO36" s="66">
        <v>23</v>
      </c>
      <c r="FP36" s="65"/>
      <c r="FQ36" s="188"/>
      <c r="FR36" s="66"/>
      <c r="FY36" s="65" t="s">
        <v>406</v>
      </c>
      <c r="FZ36" s="198">
        <f>GA36*VLOOKUP(FY36,'WCF 2013-2014'!$C$4:$J$56,8,FALSE)</f>
        <v>1.0376265551805772E-2</v>
      </c>
      <c r="GA36" s="66">
        <v>1</v>
      </c>
      <c r="GE36" s="1" t="s">
        <v>404</v>
      </c>
      <c r="GF36" s="198">
        <f>GG36*VLOOKUP(GE36,'WCF 2013-2014'!$C$4:$J$56,7,FALSE)</f>
        <v>1.8082080455099552E-2</v>
      </c>
      <c r="GG36" s="66">
        <v>1</v>
      </c>
      <c r="GH36" s="1" t="s">
        <v>612</v>
      </c>
      <c r="GI36" s="198">
        <f>GJ36*VLOOKUP(GH36,'WCF 2013-2014'!$C$4:$J$56,6,FALSE)</f>
        <v>4.895593965431112E-3</v>
      </c>
      <c r="GJ36" s="66">
        <v>1</v>
      </c>
      <c r="GL36" s="198"/>
      <c r="GM36" s="66"/>
      <c r="GZ36" s="264"/>
      <c r="HC36" s="264"/>
      <c r="HL36" s="65" t="s">
        <v>1319</v>
      </c>
      <c r="HM36" s="198"/>
      <c r="HN36" s="66">
        <v>23</v>
      </c>
      <c r="HS36" s="198"/>
      <c r="HV36" s="198"/>
      <c r="ID36" s="1" t="s">
        <v>1205</v>
      </c>
      <c r="IE36" s="198">
        <f>VLOOKUP(ID36,'WCF 2014-2015'!$C$4:$L$57,8,FALSE)</f>
        <v>8.87141365116422E-2</v>
      </c>
      <c r="IG36" s="209" t="s">
        <v>372</v>
      </c>
      <c r="IH36" s="188">
        <f>VLOOKUP(IG36,'WCF 2014-2015'!$B$4:$L$57,9,FALSE)</f>
        <v>1.111998525526817E-2</v>
      </c>
      <c r="II36" s="66"/>
      <c r="IM36" s="65" t="s">
        <v>404</v>
      </c>
      <c r="IN36" s="188">
        <f>VLOOKUP(IM36,'WCF 2014-2015'!$C$4:$L$57,8,FALSE)</f>
        <v>6.20507464520489E-3</v>
      </c>
      <c r="IO36" s="66"/>
      <c r="IP36" s="1" t="s">
        <v>99</v>
      </c>
      <c r="IQ36" s="48">
        <f>SUMIFS(csapatok!FJ:FJ,csapatok!FK:FK,IP36)+SUMIFS(csapatok!FJ:FJ,csapatok!FK:FK,IP36&amp;"-Csere")</f>
        <v>10.755905496768172</v>
      </c>
      <c r="IR36" s="66">
        <v>23</v>
      </c>
      <c r="IS36" s="1" t="s">
        <v>84</v>
      </c>
      <c r="IT36" s="48">
        <f>SUMIFS(csapatok!FL:FL,csapatok!FM:FM,IS36)+SUMIFS(csapatok!FL:FL,csapatok!FM:FM,IS36&amp;"-Csere")</f>
        <v>96.538913755165936</v>
      </c>
      <c r="IU36" s="66">
        <v>23</v>
      </c>
    </row>
    <row r="37" spans="1:256" ht="15" customHeight="1">
      <c r="A37" s="9"/>
      <c r="B37" s="9"/>
      <c r="C37" s="9"/>
      <c r="D37" s="9"/>
      <c r="E37" s="9"/>
      <c r="F37" s="9"/>
      <c r="G37" s="9"/>
      <c r="H37" s="9"/>
      <c r="I37" s="9"/>
      <c r="M37" s="9"/>
      <c r="N37" s="9"/>
      <c r="O37" s="9"/>
      <c r="BC37" s="123" t="s">
        <v>447</v>
      </c>
      <c r="BD37" s="190">
        <v>7.1333599255418156E-2</v>
      </c>
      <c r="BE37" s="66">
        <v>24</v>
      </c>
      <c r="BF37" s="160" t="s">
        <v>515</v>
      </c>
      <c r="BG37" s="190">
        <v>1.0969285999202234E-2</v>
      </c>
      <c r="BH37" s="66">
        <v>24</v>
      </c>
      <c r="CA37" s="65" t="s">
        <v>375</v>
      </c>
      <c r="CB37" s="188">
        <v>8.3765456721180687E-3</v>
      </c>
      <c r="CC37" s="66">
        <v>24</v>
      </c>
      <c r="EF37" s="65" t="s">
        <v>761</v>
      </c>
      <c r="EG37" s="188">
        <v>1.3827948411115542E-2</v>
      </c>
      <c r="EH37" s="66"/>
      <c r="EI37" s="209" t="s">
        <v>360</v>
      </c>
      <c r="EJ37" s="188">
        <v>2.0941364180295175E-2</v>
      </c>
      <c r="EK37" s="66">
        <v>24</v>
      </c>
      <c r="EO37" s="65" t="s">
        <v>799</v>
      </c>
      <c r="EP37" s="188">
        <v>1.3960909453530116E-3</v>
      </c>
      <c r="EQ37" s="66"/>
      <c r="FA37" s="217" t="s">
        <v>1015</v>
      </c>
      <c r="FB37" s="198">
        <f>FC37*VLOOKUP(FA37,'WCF 2013-2014'!$C$4:$J$56,8,FALSE)</f>
        <v>1.5111066337581223E-3</v>
      </c>
      <c r="FC37" s="219">
        <v>1</v>
      </c>
      <c r="FD37" s="218"/>
      <c r="FE37"/>
      <c r="FM37" s="65" t="s">
        <v>1015</v>
      </c>
      <c r="FN37" s="188">
        <f>VLOOKUP(FM37,'WCF 2013-2014'!$C$4:$J$56,8,FALSE)</f>
        <v>1.5111066337581223E-3</v>
      </c>
      <c r="FO37" s="66">
        <v>24</v>
      </c>
      <c r="FP37" s="65"/>
      <c r="FQ37" s="188"/>
      <c r="FR37" s="66"/>
      <c r="FY37" s="65" t="s">
        <v>859</v>
      </c>
      <c r="FZ37" s="198">
        <f>GA37*VLOOKUP(FY37,'WCF 2013-2014'!$C$4:$J$56,8,FALSE)</f>
        <v>2.9416209137158113E-2</v>
      </c>
      <c r="GA37" s="66">
        <v>2</v>
      </c>
      <c r="GE37" s="1" t="s">
        <v>412</v>
      </c>
      <c r="GF37" s="198">
        <f>GG37*VLOOKUP(GE37,'WCF 2013-2014'!$C$4:$J$56,7,FALSE)</f>
        <v>0.11428281186509549</v>
      </c>
      <c r="GG37" s="66">
        <v>1</v>
      </c>
      <c r="GH37" s="1" t="s">
        <v>860</v>
      </c>
      <c r="GI37" s="198">
        <f>GJ37*VLOOKUP(GH37,'WCF 2013-2014'!$C$4:$J$56,6,FALSE)</f>
        <v>5.7947846937756019E-3</v>
      </c>
      <c r="GJ37" s="66">
        <v>1</v>
      </c>
      <c r="GZ37" s="264"/>
      <c r="HC37" s="264"/>
      <c r="HL37" s="65" t="s">
        <v>1320</v>
      </c>
      <c r="HM37" s="198"/>
      <c r="HN37" s="66">
        <v>24</v>
      </c>
      <c r="HS37" s="198"/>
      <c r="HV37" s="198"/>
      <c r="ID37" s="1" t="s">
        <v>406</v>
      </c>
      <c r="IE37" s="198">
        <f>VLOOKUP(ID37,'WCF 2014-2015'!$C$4:$L$57,8,FALSE)</f>
        <v>1.2717331203538736E-2</v>
      </c>
      <c r="IG37" s="209" t="s">
        <v>363</v>
      </c>
      <c r="IH37" s="188">
        <f>VLOOKUP(IG37,'WCF 2014-2015'!$B$4:$L$57,9,FALSE)</f>
        <v>3.2991337470049766E-2</v>
      </c>
      <c r="II37" s="66"/>
      <c r="IM37" s="65" t="s">
        <v>410</v>
      </c>
      <c r="IN37" s="188">
        <f>VLOOKUP(IM37,'WCF 2014-2015'!$C$4:$L$57,8,FALSE)</f>
        <v>9.3383301591202315E-3</v>
      </c>
      <c r="IO37" s="66"/>
      <c r="IP37" s="1" t="s">
        <v>28</v>
      </c>
      <c r="IQ37" s="48">
        <f>SUMIFS(csapatok!FJ:FJ,csapatok!FK:FK,IP37)+SUMIFS(csapatok!FJ:FJ,csapatok!FK:FK,IP37&amp;"-Csere")</f>
        <v>89.674238126457126</v>
      </c>
      <c r="IR37" s="66">
        <v>24</v>
      </c>
      <c r="IS37" s="1" t="s">
        <v>197</v>
      </c>
      <c r="IT37" s="48">
        <f>SUMIFS(csapatok!FL:FL,csapatok!FM:FM,IS37)+SUMIFS(csapatok!FL:FL,csapatok!FM:FM,IS37&amp;"-Csere")</f>
        <v>147.02735058833136</v>
      </c>
      <c r="IU37" s="66">
        <v>24</v>
      </c>
    </row>
    <row r="38" spans="1:256" ht="16.5" thickBot="1">
      <c r="A38" s="9"/>
      <c r="B38" s="9"/>
      <c r="C38" s="9"/>
      <c r="D38" s="9"/>
      <c r="E38" s="9"/>
      <c r="F38" s="9"/>
      <c r="G38" s="9"/>
      <c r="H38" s="9"/>
      <c r="I38" s="9"/>
      <c r="M38" s="9"/>
      <c r="N38" s="9"/>
      <c r="O38" s="9"/>
      <c r="BC38" s="123" t="s">
        <v>468</v>
      </c>
      <c r="BD38" s="190">
        <v>7.1333599255418156E-2</v>
      </c>
      <c r="BE38" s="66">
        <v>25</v>
      </c>
      <c r="BF38" s="160" t="s">
        <v>516</v>
      </c>
      <c r="BG38" s="190">
        <v>2.0941364180295175E-2</v>
      </c>
      <c r="BH38" s="66">
        <v>25</v>
      </c>
      <c r="CA38" s="84" t="s">
        <v>389</v>
      </c>
      <c r="CB38" s="189">
        <v>1.6620130301821566E-3</v>
      </c>
      <c r="CC38" s="82">
        <v>25</v>
      </c>
      <c r="EF38" s="65" t="s">
        <v>762</v>
      </c>
      <c r="EG38" s="188">
        <v>8.3765456721180687E-3</v>
      </c>
      <c r="EH38" s="66"/>
      <c r="EI38" s="209" t="s">
        <v>367</v>
      </c>
      <c r="EJ38" s="188">
        <v>1.0703363914373088E-2</v>
      </c>
      <c r="EK38" s="66">
        <v>25</v>
      </c>
      <c r="EO38" s="65" t="s">
        <v>787</v>
      </c>
      <c r="EP38" s="188">
        <v>5.451402738997474E-2</v>
      </c>
      <c r="EQ38" s="66"/>
      <c r="FA38" s="217" t="s">
        <v>858</v>
      </c>
      <c r="FB38" s="198">
        <f>FC38*VLOOKUP(FA38,'WCF 2013-2014'!$C$4:$J$56,8,FALSE)</f>
        <v>5.0370221125270735E-4</v>
      </c>
      <c r="FC38" s="219">
        <v>1</v>
      </c>
      <c r="FD38" s="218"/>
      <c r="FE38"/>
      <c r="FG38" s="1" t="s">
        <v>1220</v>
      </c>
      <c r="FM38" s="84" t="s">
        <v>410</v>
      </c>
      <c r="FN38" s="189">
        <f>VLOOKUP(FM38,'WCF 2013-2014'!$C$4:$J$56,8,FALSE)</f>
        <v>7.0518309575379034E-3</v>
      </c>
      <c r="FO38" s="82">
        <v>25</v>
      </c>
      <c r="FP38" s="84"/>
      <c r="FQ38" s="189"/>
      <c r="FR38" s="82"/>
      <c r="FY38" s="65" t="s">
        <v>888</v>
      </c>
      <c r="FZ38" s="198">
        <f>GA38*VLOOKUP(FY38,'WCF 2013-2014'!$C$4:$J$56,8,FALSE)</f>
        <v>8.2103460434191314E-3</v>
      </c>
      <c r="GA38" s="66">
        <v>1</v>
      </c>
      <c r="GB38" s="234"/>
      <c r="GE38" s="1" t="s">
        <v>888</v>
      </c>
      <c r="GF38" s="198">
        <f>GG38*VLOOKUP(GE38,'WCF 2013-2014'!$C$4:$J$56,7,FALSE)</f>
        <v>1.0158472165786265E-2</v>
      </c>
      <c r="GG38" s="66">
        <v>1</v>
      </c>
      <c r="GH38" s="1" t="s">
        <v>856</v>
      </c>
      <c r="GI38" s="198">
        <f>GJ38*VLOOKUP(GH38,'WCF 2013-2014'!$C$4:$J$56,6,FALSE)</f>
        <v>6.0945149365570989E-3</v>
      </c>
      <c r="GJ38" s="66">
        <v>1</v>
      </c>
      <c r="GZ38" s="264"/>
      <c r="HC38" s="264"/>
      <c r="HL38" s="65" t="s">
        <v>1321</v>
      </c>
      <c r="HM38" s="198"/>
      <c r="HN38" s="66">
        <v>25</v>
      </c>
      <c r="HS38" s="198"/>
      <c r="HV38" s="198"/>
      <c r="ID38" s="1" t="s">
        <v>938</v>
      </c>
      <c r="IE38" s="198">
        <f>VLOOKUP(ID38,'WCF 2014-2015'!$C$4:$L$57,8,FALSE)</f>
        <v>1.1058548872642378E-2</v>
      </c>
      <c r="IG38" s="209" t="s">
        <v>368</v>
      </c>
      <c r="IH38" s="188">
        <f>VLOOKUP(IG38,'WCF 2014-2015'!$B$4:$L$57,9,FALSE)</f>
        <v>1.111998525526817E-2</v>
      </c>
      <c r="II38" s="66"/>
      <c r="IM38" s="65" t="s">
        <v>1015</v>
      </c>
      <c r="IN38" s="188">
        <f>VLOOKUP(IM38,'WCF 2014-2015'!$C$4:$L$57,8,FALSE)</f>
        <v>2.5188916876574307E-3</v>
      </c>
      <c r="IO38" s="66"/>
      <c r="IP38" s="1" t="s">
        <v>303</v>
      </c>
      <c r="IQ38" s="48">
        <f>SUMIFS(csapatok!FJ:FJ,csapatok!FK:FK,IP38)+SUMIFS(csapatok!FJ:FJ,csapatok!FK:FK,IP38&amp;"-Csere")</f>
        <v>0.66003549247849858</v>
      </c>
      <c r="IR38" s="66">
        <v>25</v>
      </c>
    </row>
    <row r="39" spans="1:256" ht="15" customHeight="1">
      <c r="A39" s="9"/>
      <c r="B39" s="9"/>
      <c r="C39" s="9"/>
      <c r="D39" s="9"/>
      <c r="E39" s="9"/>
      <c r="F39" s="9"/>
      <c r="G39" s="9"/>
      <c r="H39" s="9"/>
      <c r="I39" s="9"/>
      <c r="M39" s="9"/>
      <c r="N39" s="9"/>
      <c r="O39" s="9"/>
      <c r="BC39" s="123" t="s">
        <v>439</v>
      </c>
      <c r="BD39" s="190">
        <v>8.7554846429996017E-2</v>
      </c>
      <c r="BE39" s="66">
        <v>26</v>
      </c>
      <c r="BF39" s="160" t="s">
        <v>517</v>
      </c>
      <c r="BG39" s="190">
        <v>5.0392235075122992E-2</v>
      </c>
      <c r="BH39" s="66">
        <v>26</v>
      </c>
      <c r="EF39" s="65" t="s">
        <v>763</v>
      </c>
      <c r="EG39" s="188">
        <v>8.3765456721180687E-3</v>
      </c>
      <c r="EH39" s="66"/>
      <c r="EI39" s="209" t="s">
        <v>369</v>
      </c>
      <c r="EJ39" s="188">
        <v>7.5122988964233476E-3</v>
      </c>
      <c r="EK39" s="66">
        <v>26</v>
      </c>
      <c r="EO39" s="65" t="s">
        <v>795</v>
      </c>
      <c r="EP39" s="188">
        <v>3.5234676239861719E-3</v>
      </c>
      <c r="EQ39" s="66"/>
      <c r="FA39" s="217" t="s">
        <v>859</v>
      </c>
      <c r="FB39" s="198">
        <f>FC39*VLOOKUP(FA39,'WCF 2013-2014'!$C$4:$J$56,8,FALSE)</f>
        <v>1.4708104568579057E-2</v>
      </c>
      <c r="FC39" s="219">
        <v>1</v>
      </c>
      <c r="FD39" s="218"/>
      <c r="FE39"/>
      <c r="FG39" s="1" t="s">
        <v>1218</v>
      </c>
      <c r="FY39" s="65" t="s">
        <v>404</v>
      </c>
      <c r="FZ39" s="198">
        <f>GA39*VLOOKUP(FY39,'WCF 2013-2014'!$C$4:$J$56,8,FALSE)</f>
        <v>2.2162897295119124E-2</v>
      </c>
      <c r="GA39" s="66">
        <v>1</v>
      </c>
      <c r="GB39" s="234"/>
      <c r="GE39" s="1" t="s">
        <v>999</v>
      </c>
      <c r="GF39" s="198">
        <f>GG39*VLOOKUP(GE39,'WCF 2013-2014'!$C$4:$J$56,7,FALSE)</f>
        <v>1.5644047135310851E-2</v>
      </c>
      <c r="GG39" s="66">
        <v>1</v>
      </c>
      <c r="GH39" s="1" t="s">
        <v>931</v>
      </c>
      <c r="GI39" s="198">
        <f>GJ39*VLOOKUP(GH39,'WCF 2013-2014'!$C$4:$J$56,6,FALSE)</f>
        <v>7.7929863123189129E-3</v>
      </c>
      <c r="GJ39" s="66">
        <v>1</v>
      </c>
      <c r="GZ39" s="264"/>
      <c r="HC39" s="264"/>
      <c r="HL39" s="65" t="s">
        <v>1322</v>
      </c>
      <c r="HM39" s="198"/>
      <c r="HN39" s="66">
        <v>26</v>
      </c>
      <c r="HS39" s="198"/>
      <c r="HV39" s="198"/>
      <c r="ID39" s="1" t="s">
        <v>411</v>
      </c>
      <c r="IE39" s="198">
        <f>VLOOKUP(ID39,'WCF 2014-2015'!$C$4:$L$57,8,FALSE)</f>
        <v>1.6342077778460404E-2</v>
      </c>
      <c r="IG39" s="209" t="s">
        <v>371</v>
      </c>
      <c r="IH39" s="188">
        <f>VLOOKUP(IG39,'WCF 2014-2015'!$B$4:$L$57,9,FALSE)</f>
        <v>7.1266203845917553E-3</v>
      </c>
      <c r="II39" s="66"/>
      <c r="IM39" s="65" t="s">
        <v>610</v>
      </c>
      <c r="IN39" s="188">
        <f>VLOOKUP(IM39,'WCF 2014-2015'!$C$4:$L$57,8,FALSE)</f>
        <v>7.9867297413528295E-3</v>
      </c>
      <c r="IO39" s="66"/>
    </row>
    <row r="40" spans="1:256" ht="16.5">
      <c r="A40" s="9"/>
      <c r="B40" s="9"/>
      <c r="C40" s="9"/>
      <c r="D40" s="9"/>
      <c r="E40" s="9"/>
      <c r="F40" s="9"/>
      <c r="G40" s="9"/>
      <c r="H40" s="9"/>
      <c r="I40" s="9"/>
      <c r="M40" s="9"/>
      <c r="N40" s="9"/>
      <c r="O40" s="9"/>
      <c r="BC40" s="123" t="s">
        <v>484</v>
      </c>
      <c r="BD40" s="190">
        <v>7.1333599255418156E-2</v>
      </c>
      <c r="BE40" s="66">
        <v>27</v>
      </c>
      <c r="BF40" s="160" t="s">
        <v>518</v>
      </c>
      <c r="BG40" s="190">
        <v>5.0392235075122992E-2</v>
      </c>
      <c r="BH40" s="66">
        <v>27</v>
      </c>
      <c r="EF40" s="65" t="s">
        <v>764</v>
      </c>
      <c r="EG40" s="188">
        <v>2.0941364180295175E-2</v>
      </c>
      <c r="EH40" s="66"/>
      <c r="EI40" s="209" t="s">
        <v>352</v>
      </c>
      <c r="EJ40" s="188">
        <v>5.9034702832070206E-2</v>
      </c>
      <c r="EK40" s="66">
        <v>27</v>
      </c>
      <c r="EO40" s="65" t="s">
        <v>807</v>
      </c>
      <c r="EP40" s="188">
        <v>1.3827948411115542E-2</v>
      </c>
      <c r="EQ40" s="66"/>
      <c r="FA40" s="217" t="s">
        <v>406</v>
      </c>
      <c r="FB40" s="198">
        <f>FC40*VLOOKUP(FA40,'WCF 2013-2014'!$C$4:$J$56,8,FALSE)</f>
        <v>1.0376265551805772E-2</v>
      </c>
      <c r="FC40" s="219">
        <v>1</v>
      </c>
      <c r="FD40" s="218"/>
      <c r="FE40"/>
      <c r="FY40" s="65" t="s">
        <v>857</v>
      </c>
      <c r="FZ40" s="198">
        <f>GA40*VLOOKUP(FY40,'WCF 2013-2014'!$C$4:$J$56,8,FALSE)</f>
        <v>6.5984989674104672E-3</v>
      </c>
      <c r="GA40" s="66">
        <v>1</v>
      </c>
      <c r="GB40" s="234"/>
      <c r="GE40" s="1" t="s">
        <v>859</v>
      </c>
      <c r="GF40" s="198">
        <f>GG40*VLOOKUP(GE40,'WCF 2013-2014'!$C$4:$J$56,7,FALSE)</f>
        <v>1.7370987403494513E-2</v>
      </c>
      <c r="GG40" s="66">
        <v>1</v>
      </c>
      <c r="GH40" s="1" t="s">
        <v>956</v>
      </c>
      <c r="GI40" s="198">
        <f>GJ40*VLOOKUP(GH40,'WCF 2013-2014'!$C$4:$J$56,6,FALSE)</f>
        <v>0</v>
      </c>
      <c r="GJ40" s="66">
        <v>1</v>
      </c>
      <c r="GZ40" s="264"/>
      <c r="HC40" s="264"/>
      <c r="HL40" s="65" t="s">
        <v>1323</v>
      </c>
      <c r="HM40" s="198"/>
      <c r="HN40" s="66">
        <v>27</v>
      </c>
      <c r="HS40" s="198"/>
      <c r="HV40" s="198"/>
      <c r="ID40" s="1" t="s">
        <v>856</v>
      </c>
      <c r="IE40" s="198">
        <f>VLOOKUP(ID40,'WCF 2014-2015'!$C$4:$L$57,8,FALSE)</f>
        <v>4.9149106100632792E-3</v>
      </c>
      <c r="IG40" s="209" t="s">
        <v>852</v>
      </c>
      <c r="IH40" s="188">
        <f>VLOOKUP(IG40,'WCF 2014-2015'!$B$4:$L$57,9,FALSE)</f>
        <v>8.87141365116422E-2</v>
      </c>
      <c r="II40" s="66"/>
      <c r="IM40" s="65" t="s">
        <v>406</v>
      </c>
      <c r="IN40" s="188">
        <f>VLOOKUP(IM40,'WCF 2014-2015'!$C$4:$L$57,8,FALSE)</f>
        <v>1.2717331203538736E-2</v>
      </c>
      <c r="IO40" s="66"/>
      <c r="IQ40" s="289"/>
      <c r="IR40" s="289"/>
      <c r="IS40" s="289"/>
      <c r="IT40" s="289"/>
      <c r="IU40" s="289"/>
      <c r="IV40" s="289"/>
    </row>
    <row r="41" spans="1:256" ht="15" customHeight="1">
      <c r="A41" s="9"/>
      <c r="B41" s="9"/>
      <c r="C41" s="9"/>
      <c r="D41" s="9"/>
      <c r="E41" s="9"/>
      <c r="F41" s="9"/>
      <c r="G41" s="9"/>
      <c r="H41" s="9"/>
      <c r="I41" s="9"/>
      <c r="M41" s="9"/>
      <c r="N41" s="9"/>
      <c r="O41" s="9"/>
      <c r="BC41" s="123" t="s">
        <v>467</v>
      </c>
      <c r="BD41" s="190">
        <v>7.1333599255418156E-2</v>
      </c>
      <c r="BE41" s="66">
        <v>28</v>
      </c>
      <c r="BF41" s="160" t="s">
        <v>519</v>
      </c>
      <c r="BG41" s="190">
        <v>1.0969285999202234E-2</v>
      </c>
      <c r="BH41" s="66">
        <v>28</v>
      </c>
      <c r="EF41" s="65" t="s">
        <v>765</v>
      </c>
      <c r="EG41" s="188">
        <v>8.3765456721180687E-3</v>
      </c>
      <c r="EH41" s="66"/>
      <c r="EI41" s="209" t="s">
        <v>387</v>
      </c>
      <c r="EJ41" s="188">
        <v>1.3960909453530116E-3</v>
      </c>
      <c r="EK41" s="66">
        <v>28</v>
      </c>
      <c r="EO41" s="65" t="s">
        <v>794</v>
      </c>
      <c r="EP41" s="188">
        <v>8.1106235872889249E-3</v>
      </c>
      <c r="EQ41" s="66"/>
      <c r="FA41" s="217" t="s">
        <v>413</v>
      </c>
      <c r="FB41" s="198">
        <f>FC41*VLOOKUP(FA41,'WCF 2013-2014'!$C$4:$J$56,8,FALSE)</f>
        <v>1.2139223291190248E-2</v>
      </c>
      <c r="FC41" s="219">
        <v>1</v>
      </c>
      <c r="FD41" s="218"/>
      <c r="FE41"/>
      <c r="FJ41" s="234"/>
      <c r="FY41" s="65"/>
      <c r="FZ41" s="188"/>
      <c r="GA41" s="66"/>
      <c r="GB41" s="234"/>
      <c r="GE41" s="1" t="s">
        <v>931</v>
      </c>
      <c r="GF41" s="198">
        <f>GG41*VLOOKUP(GE41,'WCF 2013-2014'!$C$4:$J$56,7,FALSE)</f>
        <v>9.6505485574969532E-3</v>
      </c>
      <c r="GG41" s="66">
        <v>1</v>
      </c>
      <c r="GH41" s="1" t="s">
        <v>610</v>
      </c>
      <c r="GI41" s="198">
        <f>GJ41*VLOOKUP(GH41,'WCF 2013-2014'!$C$4:$J$56,6,FALSE)</f>
        <v>6.2943350984114299E-3</v>
      </c>
      <c r="GJ41" s="66">
        <v>1</v>
      </c>
      <c r="GZ41" s="264"/>
      <c r="HC41" s="264"/>
      <c r="HL41" s="65" t="s">
        <v>1324</v>
      </c>
      <c r="HM41" s="198"/>
      <c r="HN41" s="66">
        <v>28</v>
      </c>
      <c r="HS41" s="198"/>
      <c r="HV41" s="198"/>
      <c r="ID41" s="1" t="s">
        <v>406</v>
      </c>
      <c r="IE41" s="198">
        <f>VLOOKUP(ID41,'WCF 2014-2015'!$C$4:$L$57,8,FALSE)</f>
        <v>1.2717331203538736E-2</v>
      </c>
      <c r="IG41" s="209" t="s">
        <v>375</v>
      </c>
      <c r="IH41" s="188">
        <f>VLOOKUP(IG41,'WCF 2014-2015'!$B$4:$L$57,9,FALSE)</f>
        <v>7.9867297413528295E-3</v>
      </c>
      <c r="II41" s="66"/>
      <c r="IM41" s="65" t="s">
        <v>923</v>
      </c>
      <c r="IN41" s="188">
        <f>VLOOKUP(IM41,'WCF 2014-2015'!$C$4:$L$57,8,FALSE)</f>
        <v>2.482029858081956E-2</v>
      </c>
      <c r="IO41" s="66"/>
      <c r="IQ41" s="289"/>
      <c r="IR41" s="289"/>
      <c r="IS41" s="289"/>
      <c r="IT41" s="289"/>
      <c r="IU41" s="289"/>
      <c r="IV41" s="289"/>
    </row>
    <row r="42" spans="1:256" ht="16.5">
      <c r="A42" s="9"/>
      <c r="B42" s="9"/>
      <c r="C42" s="9"/>
      <c r="D42" s="9"/>
      <c r="E42" s="9"/>
      <c r="F42" s="9"/>
      <c r="G42" s="9"/>
      <c r="H42" s="9"/>
      <c r="I42" s="9"/>
      <c r="M42" s="9"/>
      <c r="N42" s="9"/>
      <c r="O42" s="9"/>
      <c r="BC42" s="123" t="s">
        <v>453</v>
      </c>
      <c r="BD42" s="190"/>
      <c r="BE42" s="66">
        <v>29</v>
      </c>
      <c r="BF42" s="160" t="s">
        <v>520</v>
      </c>
      <c r="BG42" s="190"/>
      <c r="BH42" s="66">
        <v>29</v>
      </c>
      <c r="EF42" s="65" t="s">
        <v>766</v>
      </c>
      <c r="EG42" s="188">
        <v>8.3765456721180687E-3</v>
      </c>
      <c r="EH42" s="66"/>
      <c r="EI42" s="209" t="s">
        <v>376</v>
      </c>
      <c r="EJ42" s="188">
        <v>8.1106235872889249E-3</v>
      </c>
      <c r="EK42" s="66">
        <v>29</v>
      </c>
      <c r="EO42" s="65" t="s">
        <v>792</v>
      </c>
      <c r="EP42" s="188">
        <v>2.4664273367903205E-2</v>
      </c>
      <c r="EQ42" s="66"/>
      <c r="FA42" s="217" t="s">
        <v>860</v>
      </c>
      <c r="FB42" s="198">
        <f>FC42*VLOOKUP(FA42,'WCF 2013-2014'!$C$4:$J$56,8,FALSE)</f>
        <v>3.1733239308920566E-3</v>
      </c>
      <c r="FC42" s="219">
        <v>1</v>
      </c>
      <c r="FD42" s="218"/>
      <c r="FE42"/>
      <c r="FJ42" s="234"/>
      <c r="FY42" s="65"/>
      <c r="FZ42" s="188"/>
      <c r="GA42" s="66"/>
      <c r="GB42" s="234"/>
      <c r="GE42" s="1" t="s">
        <v>411</v>
      </c>
      <c r="GF42" s="198">
        <f>GG42*VLOOKUP(GE42,'WCF 2013-2014'!$C$4:$J$56,7,FALSE)</f>
        <v>1.5339292970337261E-2</v>
      </c>
      <c r="GG42" s="66">
        <v>1</v>
      </c>
      <c r="GH42" s="1" t="s">
        <v>975</v>
      </c>
      <c r="GI42" s="198">
        <f>GJ42*VLOOKUP(GH42,'WCF 2013-2014'!$C$4:$J$56,6,FALSE)</f>
        <v>3.4968528324507944E-3</v>
      </c>
      <c r="GJ42" s="66">
        <v>1</v>
      </c>
      <c r="GZ42" s="264"/>
      <c r="HC42" s="264"/>
      <c r="HL42" s="65" t="s">
        <v>1325</v>
      </c>
      <c r="HM42" s="198"/>
      <c r="HN42" s="66">
        <v>29</v>
      </c>
      <c r="HS42" s="198"/>
      <c r="HV42" s="198"/>
      <c r="ID42" s="1" t="s">
        <v>406</v>
      </c>
      <c r="IE42" s="198">
        <f>VLOOKUP(ID42,'WCF 2014-2015'!$C$4:$L$57,8,FALSE)</f>
        <v>1.2717331203538736E-2</v>
      </c>
      <c r="IG42" s="209" t="s">
        <v>389</v>
      </c>
      <c r="IH42" s="188">
        <f>VLOOKUP(IG42,'WCF 2014-2015'!$B$4:$L$57,9,FALSE)</f>
        <v>2.5188916876574307E-3</v>
      </c>
      <c r="II42" s="66"/>
      <c r="IM42" s="65" t="s">
        <v>938</v>
      </c>
      <c r="IN42" s="188">
        <f>VLOOKUP(IM42,'WCF 2014-2015'!$C$4:$L$57,8,FALSE)</f>
        <v>1.1058548872642378E-2</v>
      </c>
      <c r="IO42" s="66"/>
      <c r="IQ42" s="289"/>
      <c r="IR42" s="289"/>
      <c r="IS42" s="289"/>
      <c r="IT42" s="289"/>
      <c r="IU42" s="289"/>
      <c r="IV42" s="289"/>
    </row>
    <row r="43" spans="1:256" ht="15" customHeight="1" thickBot="1">
      <c r="A43" s="9"/>
      <c r="B43" s="9"/>
      <c r="C43" s="9"/>
      <c r="D43" s="9"/>
      <c r="E43" s="9"/>
      <c r="F43" s="9"/>
      <c r="G43" s="9"/>
      <c r="H43" s="9"/>
      <c r="I43" s="9"/>
      <c r="M43" s="9"/>
      <c r="N43" s="9"/>
      <c r="O43" s="9"/>
      <c r="BC43" s="123" t="s">
        <v>483</v>
      </c>
      <c r="BD43" s="190">
        <v>2.0941364180295175E-2</v>
      </c>
      <c r="BE43" s="66">
        <v>30</v>
      </c>
      <c r="BF43" s="160" t="s">
        <v>521</v>
      </c>
      <c r="BG43" s="190">
        <v>2.4664273367903205E-2</v>
      </c>
      <c r="BH43" s="66">
        <v>30</v>
      </c>
      <c r="EF43" s="65" t="s">
        <v>767</v>
      </c>
      <c r="EG43" s="188">
        <v>8.3765456721180687E-3</v>
      </c>
      <c r="EH43" s="66"/>
      <c r="EI43" s="209" t="s">
        <v>388</v>
      </c>
      <c r="EJ43" s="188">
        <v>1.7284935513894428E-3</v>
      </c>
      <c r="EK43" s="66">
        <v>30</v>
      </c>
      <c r="EO43" s="65" t="s">
        <v>783</v>
      </c>
      <c r="EP43" s="188">
        <v>8.1106235872889249E-3</v>
      </c>
      <c r="EQ43" s="66"/>
      <c r="FA43" s="220"/>
      <c r="FB43" s="221"/>
      <c r="FC43" s="224"/>
      <c r="FE43"/>
      <c r="FJ43" s="234"/>
      <c r="GB43" s="234"/>
      <c r="GE43" s="1" t="s">
        <v>1031</v>
      </c>
      <c r="GF43" s="198">
        <f>GG43*VLOOKUP(GE43,'WCF 2013-2014'!$C$4:$J$56,7,FALSE)</f>
        <v>0.68478260869565222</v>
      </c>
      <c r="GG43" s="66">
        <v>7</v>
      </c>
      <c r="GH43" s="1" t="s">
        <v>857</v>
      </c>
      <c r="GI43" s="198">
        <f>GJ43*VLOOKUP(GH43,'WCF 2013-2014'!$C$4:$J$56,6,FALSE)</f>
        <v>6.2943350984114299E-3</v>
      </c>
      <c r="GJ43" s="66">
        <v>1</v>
      </c>
      <c r="GZ43" s="264"/>
      <c r="HC43" s="264"/>
      <c r="HL43" s="65" t="s">
        <v>1326</v>
      </c>
      <c r="HM43" s="198"/>
      <c r="HN43" s="66">
        <v>30</v>
      </c>
      <c r="HS43" s="198"/>
      <c r="HV43" s="198"/>
      <c r="ID43" s="1" t="s">
        <v>610</v>
      </c>
      <c r="IE43" s="198">
        <f>VLOOKUP(ID43,'WCF 2014-2015'!$C$4:$L$57,8,FALSE)</f>
        <v>7.9867297413528295E-3</v>
      </c>
      <c r="IG43" s="209" t="s">
        <v>380</v>
      </c>
      <c r="IH43" s="188">
        <f>VLOOKUP(IG43,'WCF 2014-2015'!$B$4:$L$57,9,FALSE)</f>
        <v>4.7920378448116979E-3</v>
      </c>
      <c r="II43" s="66"/>
      <c r="IM43" s="65" t="s">
        <v>409</v>
      </c>
      <c r="IN43" s="188">
        <f>VLOOKUP(IM43,'WCF 2014-2015'!$C$4:$L$57,8,FALSE)</f>
        <v>6.143638262579099E-3</v>
      </c>
      <c r="IO43" s="66"/>
      <c r="IQ43" s="289"/>
      <c r="IR43" s="289"/>
      <c r="IS43" s="289"/>
      <c r="IT43" s="289"/>
      <c r="IU43" s="289"/>
      <c r="IV43" s="289"/>
    </row>
    <row r="44" spans="1:256" ht="16.5">
      <c r="A44" s="9"/>
      <c r="B44" s="9"/>
      <c r="C44" s="9"/>
      <c r="D44" s="9"/>
      <c r="E44" s="9"/>
      <c r="F44" s="9"/>
      <c r="G44" s="9"/>
      <c r="H44" s="9"/>
      <c r="I44" s="9"/>
      <c r="M44" s="9"/>
      <c r="N44" s="9"/>
      <c r="O44" s="9"/>
      <c r="BC44" s="123" t="s">
        <v>440</v>
      </c>
      <c r="BD44" s="190">
        <v>2.0941364180295175E-2</v>
      </c>
      <c r="BE44" s="66">
        <v>31</v>
      </c>
      <c r="BF44" s="160" t="s">
        <v>522</v>
      </c>
      <c r="BG44" s="190">
        <v>5.0392235075122992E-2</v>
      </c>
      <c r="BH44" s="66">
        <v>31</v>
      </c>
      <c r="EF44" s="65" t="s">
        <v>768</v>
      </c>
      <c r="EG44" s="188">
        <v>8.3765456721180687E-3</v>
      </c>
      <c r="EH44" s="66"/>
      <c r="EI44" s="209" t="s">
        <v>380</v>
      </c>
      <c r="EJ44" s="188">
        <v>3.5234676239861719E-3</v>
      </c>
      <c r="EK44" s="66">
        <v>31</v>
      </c>
      <c r="EO44" s="65" t="s">
        <v>781</v>
      </c>
      <c r="EP44" s="188">
        <v>2.4664273367903205E-2</v>
      </c>
      <c r="EQ44" s="66"/>
      <c r="FJ44" s="234"/>
      <c r="GB44" s="234"/>
      <c r="GF44" s="198"/>
      <c r="GG44" s="66"/>
      <c r="GH44" s="1" t="s">
        <v>1015</v>
      </c>
      <c r="GI44" s="198">
        <f>GJ44*VLOOKUP(GH44,'WCF 2013-2014'!$C$4:$J$56,6,FALSE)</f>
        <v>1.4986512139074832E-3</v>
      </c>
      <c r="GJ44" s="66">
        <v>1</v>
      </c>
      <c r="GZ44" s="264"/>
      <c r="HC44" s="264"/>
      <c r="HL44" s="65" t="s">
        <v>1327</v>
      </c>
      <c r="HM44" s="198"/>
      <c r="HN44" s="66">
        <v>31</v>
      </c>
      <c r="HS44" s="198"/>
      <c r="HV44" s="198"/>
      <c r="ID44" s="1" t="s">
        <v>899</v>
      </c>
      <c r="IE44" s="198">
        <f>VLOOKUP(ID44,'WCF 2014-2015'!$C$4:$L$57,8,FALSE)</f>
        <v>3.9319284880506237E-3</v>
      </c>
      <c r="IG44" s="209"/>
      <c r="IH44" s="188"/>
      <c r="II44" s="66"/>
      <c r="IM44" s="65" t="s">
        <v>408</v>
      </c>
      <c r="IN44" s="188">
        <f>VLOOKUP(IM44,'WCF 2014-2015'!$C$4:$L$57,8,FALSE)</f>
        <v>1.1058548872642379E-3</v>
      </c>
      <c r="IO44" s="66"/>
      <c r="IQ44" s="289"/>
      <c r="IR44" s="289"/>
      <c r="IS44" s="289"/>
      <c r="IT44" s="289"/>
      <c r="IU44" s="289"/>
      <c r="IV44" s="289"/>
    </row>
    <row r="45" spans="1:256" ht="17.25" thickBot="1">
      <c r="A45" s="9"/>
      <c r="B45" s="9"/>
      <c r="C45" s="9"/>
      <c r="D45" s="9"/>
      <c r="E45" s="9"/>
      <c r="F45" s="9"/>
      <c r="G45" s="9"/>
      <c r="H45" s="9"/>
      <c r="I45" s="9"/>
      <c r="M45" s="9"/>
      <c r="N45" s="9"/>
      <c r="O45" s="9"/>
      <c r="BC45" s="123" t="s">
        <v>487</v>
      </c>
      <c r="BD45" s="190">
        <v>7.1333599255418156E-2</v>
      </c>
      <c r="BE45" s="66">
        <v>32</v>
      </c>
      <c r="BF45" s="160" t="s">
        <v>523</v>
      </c>
      <c r="BG45" s="190">
        <v>1.0969285999202234E-2</v>
      </c>
      <c r="BH45" s="66">
        <v>32</v>
      </c>
      <c r="EF45" s="65" t="s">
        <v>769</v>
      </c>
      <c r="EG45" s="188">
        <v>8.3765456721180687E-3</v>
      </c>
      <c r="EH45" s="66"/>
      <c r="EI45" s="209" t="s">
        <v>356</v>
      </c>
      <c r="EJ45" s="188">
        <v>5.0392235075122992E-2</v>
      </c>
      <c r="EK45" s="66">
        <v>32</v>
      </c>
      <c r="EO45" s="84" t="s">
        <v>786</v>
      </c>
      <c r="EP45" s="189">
        <v>5.451402738997474E-2</v>
      </c>
      <c r="EQ45" s="82"/>
      <c r="FJ45" s="234"/>
      <c r="GB45" s="234"/>
      <c r="GE45" s="89"/>
      <c r="GF45" s="198"/>
      <c r="GG45" s="66"/>
      <c r="GH45" s="89" t="s">
        <v>934</v>
      </c>
      <c r="GI45" s="198">
        <f>GJ45*VLOOKUP(GH45,'WCF 2013-2014'!$C$4:$J$56,6,FALSE)</f>
        <v>2.6176441202917376E-2</v>
      </c>
      <c r="GJ45" s="82">
        <v>1</v>
      </c>
      <c r="GZ45" s="264"/>
      <c r="HC45" s="264"/>
      <c r="HL45" s="65" t="s">
        <v>1328</v>
      </c>
      <c r="HM45" s="198"/>
      <c r="HN45" s="66">
        <v>32</v>
      </c>
      <c r="HS45" s="198"/>
      <c r="HV45" s="198"/>
      <c r="ID45" s="1" t="s">
        <v>1015</v>
      </c>
      <c r="IE45" s="198">
        <f>VLOOKUP(ID45,'WCF 2014-2015'!$C$4:$L$57,8,FALSE)</f>
        <v>2.5188916876574307E-3</v>
      </c>
      <c r="IG45" s="209"/>
      <c r="IH45" s="188"/>
      <c r="II45" s="66"/>
      <c r="IM45" s="84" t="s">
        <v>1031</v>
      </c>
      <c r="IN45" s="189">
        <f>VLOOKUP(IM45,'WCF 2014-2015'!$C$4:$L$57,8,FALSE)</f>
        <v>8.0727406770289362E-2</v>
      </c>
      <c r="IO45" s="82"/>
      <c r="IQ45" s="289"/>
      <c r="IR45" s="289"/>
      <c r="IS45" s="289"/>
      <c r="IT45" s="289"/>
      <c r="IU45" s="289"/>
      <c r="IV45" s="289"/>
    </row>
    <row r="46" spans="1:256" ht="17.25" thickBot="1">
      <c r="A46" s="9"/>
      <c r="B46" s="9"/>
      <c r="C46" s="9"/>
      <c r="D46" s="9"/>
      <c r="E46" s="9"/>
      <c r="F46" s="9"/>
      <c r="G46" s="9"/>
      <c r="H46" s="9"/>
      <c r="I46" s="9"/>
      <c r="M46" s="9"/>
      <c r="N46" s="9"/>
      <c r="O46" s="9"/>
      <c r="BC46" s="123" t="s">
        <v>474</v>
      </c>
      <c r="BD46" s="190">
        <v>7.1333599255418156E-2</v>
      </c>
      <c r="BE46" s="66">
        <v>33</v>
      </c>
      <c r="BF46" s="160" t="s">
        <v>524</v>
      </c>
      <c r="BG46" s="190"/>
      <c r="BH46" s="66">
        <v>33</v>
      </c>
      <c r="EF46" s="65" t="s">
        <v>770</v>
      </c>
      <c r="EG46" s="188">
        <v>3.5833000930727298E-2</v>
      </c>
      <c r="EH46" s="66"/>
      <c r="EI46" s="209" t="s">
        <v>368</v>
      </c>
      <c r="EJ46" s="188">
        <v>1.1966493817311527E-2</v>
      </c>
      <c r="EK46" s="66">
        <v>33</v>
      </c>
      <c r="FY46" s="255"/>
      <c r="FZ46" s="256"/>
      <c r="GB46" s="234"/>
      <c r="GZ46" s="264"/>
      <c r="HC46" s="264"/>
      <c r="HL46" s="84"/>
      <c r="HM46" s="199"/>
      <c r="HN46" s="82"/>
      <c r="IG46" s="209"/>
      <c r="IH46" s="188"/>
      <c r="II46" s="66"/>
      <c r="IQ46" s="289"/>
      <c r="IR46" s="289"/>
      <c r="IS46" s="289"/>
      <c r="IT46" s="289"/>
      <c r="IU46" s="289"/>
      <c r="IV46" s="289"/>
    </row>
    <row r="47" spans="1:256" ht="17.25" thickBot="1">
      <c r="A47" s="9"/>
      <c r="B47" s="9"/>
      <c r="C47" s="9"/>
      <c r="D47" s="9"/>
      <c r="E47" s="9"/>
      <c r="F47" s="9"/>
      <c r="G47" s="9"/>
      <c r="H47" s="9"/>
      <c r="I47" s="9"/>
      <c r="M47" s="9"/>
      <c r="N47" s="9"/>
      <c r="O47" s="9"/>
      <c r="BC47" s="123" t="s">
        <v>478</v>
      </c>
      <c r="BD47" s="190">
        <v>1.6154766653370563E-2</v>
      </c>
      <c r="BE47" s="66">
        <v>34</v>
      </c>
      <c r="BF47" s="160" t="s">
        <v>525</v>
      </c>
      <c r="BG47" s="190">
        <v>7.1333599255418156E-2</v>
      </c>
      <c r="BH47" s="66">
        <v>34</v>
      </c>
      <c r="EF47" s="65" t="s">
        <v>772</v>
      </c>
      <c r="EG47" s="188">
        <v>1.3827948411115542E-2</v>
      </c>
      <c r="EH47" s="66"/>
      <c r="EI47" s="210" t="s">
        <v>390</v>
      </c>
      <c r="EJ47" s="189">
        <v>2.6592208482914504E-4</v>
      </c>
      <c r="EK47" s="82">
        <v>34</v>
      </c>
      <c r="FY47" s="255"/>
      <c r="FZ47" s="256"/>
      <c r="GB47" s="234"/>
      <c r="GZ47" s="264"/>
      <c r="HC47" s="264"/>
      <c r="HL47" t="s">
        <v>404</v>
      </c>
      <c r="HM47" s="198">
        <f>VLOOKUP(HL47,'WCF 2014-2015'!$C$4:$L$57,8,FALSE)</f>
        <v>6.20507464520489E-3</v>
      </c>
      <c r="IG47" s="210"/>
      <c r="IH47" s="189"/>
      <c r="II47" s="82"/>
      <c r="IQ47" s="289"/>
      <c r="IR47" s="289"/>
      <c r="IS47" s="289"/>
      <c r="IT47" s="289"/>
      <c r="IU47" s="289"/>
      <c r="IV47" s="289"/>
    </row>
    <row r="48" spans="1:256" ht="16.5" thickBot="1">
      <c r="A48" s="9"/>
      <c r="B48" s="9"/>
      <c r="C48" s="9"/>
      <c r="D48" s="9"/>
      <c r="E48" s="9"/>
      <c r="F48" s="9"/>
      <c r="G48" s="9"/>
      <c r="H48" s="9"/>
      <c r="I48" s="9"/>
      <c r="M48" s="9"/>
      <c r="N48" s="9"/>
      <c r="O48" s="9"/>
      <c r="BC48" s="123" t="s">
        <v>449</v>
      </c>
      <c r="BD48" s="190">
        <v>2.4664273367903205E-2</v>
      </c>
      <c r="BE48" s="66">
        <v>35</v>
      </c>
      <c r="BF48" s="160" t="s">
        <v>526</v>
      </c>
      <c r="BG48" s="190"/>
      <c r="BH48" s="66">
        <v>35</v>
      </c>
      <c r="EF48" s="84" t="s">
        <v>771</v>
      </c>
      <c r="EG48" s="188">
        <v>8.3765456721180687E-3</v>
      </c>
      <c r="EH48" s="82"/>
      <c r="EJ48" s="188"/>
      <c r="FY48" s="255"/>
      <c r="FZ48" s="256"/>
      <c r="GB48" s="234"/>
      <c r="GZ48" s="264"/>
      <c r="HC48" s="264"/>
      <c r="HL48" t="s">
        <v>404</v>
      </c>
      <c r="HM48" s="198">
        <f>VLOOKUP(HL48,'WCF 2014-2015'!$C$4:$L$57,8,FALSE)</f>
        <v>6.20507464520489E-3</v>
      </c>
      <c r="IG48"/>
      <c r="IH48" s="198"/>
    </row>
    <row r="49" spans="1:255" ht="15.75">
      <c r="A49" s="9"/>
      <c r="B49" s="9"/>
      <c r="C49" s="9"/>
      <c r="D49" s="9"/>
      <c r="E49" s="9"/>
      <c r="F49" s="9"/>
      <c r="G49" s="9"/>
      <c r="H49" s="9"/>
      <c r="I49" s="9"/>
      <c r="M49" s="9"/>
      <c r="N49" s="9"/>
      <c r="O49" s="9"/>
      <c r="BC49" s="123" t="s">
        <v>476</v>
      </c>
      <c r="BD49" s="190">
        <v>2.0941364180295175E-2</v>
      </c>
      <c r="BE49" s="66">
        <v>36</v>
      </c>
      <c r="BF49" s="160" t="s">
        <v>527</v>
      </c>
      <c r="BG49" s="190">
        <v>1.0969285999202234E-2</v>
      </c>
      <c r="BH49" s="66">
        <v>36</v>
      </c>
      <c r="EJ49" s="188"/>
      <c r="FY49" s="255"/>
      <c r="FZ49" s="256"/>
      <c r="GB49" s="234"/>
      <c r="HL49" t="s">
        <v>406</v>
      </c>
      <c r="HM49" s="198">
        <f>VLOOKUP(HL49,'WCF 2014-2015'!$C$4:$L$57,8,FALSE)</f>
        <v>1.2717331203538736E-2</v>
      </c>
      <c r="IG49"/>
      <c r="IH49" s="198"/>
    </row>
    <row r="50" spans="1:255" ht="15.75">
      <c r="A50" s="9"/>
      <c r="B50" s="9"/>
      <c r="C50" s="9"/>
      <c r="D50" s="9"/>
      <c r="E50" s="9"/>
      <c r="F50" s="9"/>
      <c r="G50" s="9"/>
      <c r="H50" s="9"/>
      <c r="I50" s="9"/>
      <c r="M50" s="9"/>
      <c r="N50" s="9"/>
      <c r="O50" s="9"/>
      <c r="BC50" s="123" t="s">
        <v>448</v>
      </c>
      <c r="BD50" s="190">
        <v>5.9034702832070206E-2</v>
      </c>
      <c r="BE50" s="66">
        <v>37</v>
      </c>
      <c r="BF50" s="160" t="s">
        <v>528</v>
      </c>
      <c r="BG50" s="190">
        <v>7.1333599255418156E-2</v>
      </c>
      <c r="BH50" s="66">
        <v>37</v>
      </c>
      <c r="EJ50" s="188"/>
      <c r="FY50" s="255"/>
      <c r="FZ50" s="256"/>
      <c r="GB50" s="234"/>
      <c r="HL50" t="s">
        <v>407</v>
      </c>
      <c r="HM50" s="198">
        <f>VLOOKUP(HL50,'WCF 2014-2015'!$C$4:$L$57,8,FALSE)</f>
        <v>5.1360815875161274E-2</v>
      </c>
      <c r="IG50" t="s">
        <v>406</v>
      </c>
      <c r="IH50" s="198">
        <f>VLOOKUP(IG50,'WCF 2014-2015'!$C$4:$L$57,8,FALSE)</f>
        <v>1.2717331203538736E-2</v>
      </c>
    </row>
    <row r="51" spans="1:255" ht="15.75">
      <c r="A51" s="9"/>
      <c r="B51" s="9"/>
      <c r="C51" s="9"/>
      <c r="D51" s="9"/>
      <c r="E51" s="9"/>
      <c r="F51" s="9"/>
      <c r="G51" s="9"/>
      <c r="H51" s="9"/>
      <c r="I51" s="9"/>
      <c r="M51" s="9"/>
      <c r="N51" s="9"/>
      <c r="O51" s="9"/>
      <c r="BC51" s="123" t="s">
        <v>480</v>
      </c>
      <c r="BD51" s="190">
        <v>7.1333599255418156E-2</v>
      </c>
      <c r="BE51" s="66">
        <v>38</v>
      </c>
      <c r="BF51" s="160" t="s">
        <v>529</v>
      </c>
      <c r="BG51" s="190">
        <v>7.1333599255418156E-2</v>
      </c>
      <c r="BH51" s="66">
        <v>38</v>
      </c>
      <c r="EJ51" s="188"/>
      <c r="FY51" s="255"/>
      <c r="FZ51" s="256"/>
      <c r="GB51" s="234"/>
      <c r="HL51" t="s">
        <v>404</v>
      </c>
      <c r="HM51" s="198">
        <f>VLOOKUP(HL51,'WCF 2014-2015'!$C$4:$L$57,8,FALSE)</f>
        <v>6.20507464520489E-3</v>
      </c>
      <c r="IG51"/>
      <c r="IH51" s="198"/>
    </row>
    <row r="52" spans="1:255" ht="16.5">
      <c r="A52" s="9"/>
      <c r="B52" s="9"/>
      <c r="C52" s="9"/>
      <c r="D52" s="9"/>
      <c r="E52" s="9"/>
      <c r="F52" s="9"/>
      <c r="G52" s="9"/>
      <c r="H52" s="9"/>
      <c r="I52" s="9"/>
      <c r="M52" s="9"/>
      <c r="N52" s="9"/>
      <c r="O52" s="9"/>
      <c r="BC52" s="123" t="s">
        <v>485</v>
      </c>
      <c r="BD52" s="190">
        <v>7.1333599255418156E-2</v>
      </c>
      <c r="BE52" s="66">
        <v>39</v>
      </c>
      <c r="BF52" s="160" t="s">
        <v>530</v>
      </c>
      <c r="BG52" s="190"/>
      <c r="BH52" s="66">
        <v>39</v>
      </c>
      <c r="EJ52" s="188"/>
      <c r="FY52" s="255"/>
      <c r="FZ52" s="256"/>
      <c r="HL52" t="s">
        <v>404</v>
      </c>
      <c r="HM52" s="198">
        <f>VLOOKUP(HL52,'WCF 2014-2015'!$C$4:$L$57,8,FALSE)</f>
        <v>6.20507464520489E-3</v>
      </c>
      <c r="IG52"/>
      <c r="IH52" s="198"/>
      <c r="IP52" s="289"/>
      <c r="IQ52" s="289"/>
      <c r="IR52" s="289"/>
      <c r="IS52" s="289"/>
      <c r="IT52" s="289"/>
      <c r="IU52" s="289"/>
    </row>
    <row r="53" spans="1:255" ht="16.5">
      <c r="A53" s="9"/>
      <c r="B53" s="9"/>
      <c r="C53" s="9"/>
      <c r="D53" s="9"/>
      <c r="E53" s="9"/>
      <c r="F53" s="9"/>
      <c r="G53" s="9"/>
      <c r="H53" s="9"/>
      <c r="I53" s="9"/>
      <c r="M53" s="9"/>
      <c r="N53" s="9"/>
      <c r="O53" s="9"/>
      <c r="BC53" s="123" t="s">
        <v>473</v>
      </c>
      <c r="BD53" s="190">
        <v>2.0941364180295175E-2</v>
      </c>
      <c r="BE53" s="66">
        <v>40</v>
      </c>
      <c r="BF53" s="160" t="s">
        <v>531</v>
      </c>
      <c r="BG53" s="190">
        <v>7.1333599255418156E-2</v>
      </c>
      <c r="BH53" s="66">
        <v>39</v>
      </c>
      <c r="EJ53" s="188"/>
      <c r="FY53" s="255"/>
      <c r="FZ53" s="256"/>
      <c r="HL53" t="s">
        <v>407</v>
      </c>
      <c r="HM53" s="198">
        <f>VLOOKUP(HL53,'WCF 2014-2015'!$C$4:$L$57,8,FALSE)</f>
        <v>5.1360815875161274E-2</v>
      </c>
      <c r="IG53"/>
      <c r="IH53" s="198"/>
      <c r="IP53" s="289"/>
      <c r="IQ53" s="289"/>
      <c r="IR53" s="289"/>
      <c r="IS53" s="289"/>
      <c r="IT53" s="289"/>
      <c r="IU53" s="289"/>
    </row>
    <row r="54" spans="1:255" ht="16.5">
      <c r="A54" s="9"/>
      <c r="B54" s="9"/>
      <c r="C54" s="9"/>
      <c r="D54" s="9"/>
      <c r="E54" s="9"/>
      <c r="F54" s="9"/>
      <c r="G54" s="9"/>
      <c r="H54" s="9"/>
      <c r="I54" s="9"/>
      <c r="M54" s="9"/>
      <c r="N54" s="9"/>
      <c r="O54" s="9"/>
      <c r="BC54" s="123" t="s">
        <v>479</v>
      </c>
      <c r="BD54" s="190">
        <v>2.0941364180295175E-2</v>
      </c>
      <c r="BE54" s="66">
        <v>40</v>
      </c>
      <c r="BF54" s="160" t="s">
        <v>532</v>
      </c>
      <c r="BG54" s="190"/>
      <c r="BH54" s="66">
        <v>41</v>
      </c>
      <c r="BI54" s="9"/>
      <c r="EJ54" s="188"/>
      <c r="FY54" s="255"/>
      <c r="FZ54" s="256"/>
      <c r="HL54" t="s">
        <v>404</v>
      </c>
      <c r="HM54" s="198">
        <f>VLOOKUP(HL54,'WCF 2014-2015'!$C$4:$L$57,8,FALSE)</f>
        <v>6.20507464520489E-3</v>
      </c>
      <c r="IG54"/>
      <c r="IH54" s="198"/>
      <c r="IK54" s="289"/>
      <c r="IL54" s="289"/>
      <c r="IP54" s="289"/>
      <c r="IQ54" s="289"/>
      <c r="IR54" s="289"/>
      <c r="IS54" s="289"/>
      <c r="IT54" s="289"/>
      <c r="IU54" s="289"/>
    </row>
    <row r="55" spans="1:255" ht="16.5">
      <c r="A55" s="9"/>
      <c r="B55" s="9"/>
      <c r="C55" s="9"/>
      <c r="D55" s="9"/>
      <c r="E55" s="9"/>
      <c r="F55" s="9"/>
      <c r="G55" s="9"/>
      <c r="H55" s="9"/>
      <c r="I55" s="9"/>
      <c r="M55" s="9"/>
      <c r="N55" s="9"/>
      <c r="O55" s="9"/>
      <c r="BC55" s="180" t="s">
        <v>464</v>
      </c>
      <c r="BD55" s="193">
        <v>8.7554846429996017E-2</v>
      </c>
      <c r="BE55" s="181">
        <v>42</v>
      </c>
      <c r="BF55" s="160" t="s">
        <v>533</v>
      </c>
      <c r="BG55" s="191"/>
      <c r="BH55" s="69">
        <v>42</v>
      </c>
      <c r="EJ55" s="188"/>
      <c r="FY55" s="255"/>
      <c r="FZ55" s="256"/>
      <c r="HL55" t="s">
        <v>404</v>
      </c>
      <c r="HM55" s="198">
        <f>VLOOKUP(HL55,'WCF 2014-2015'!$C$4:$L$57,8,FALSE)</f>
        <v>6.20507464520489E-3</v>
      </c>
      <c r="IG55"/>
      <c r="IH55" s="198"/>
      <c r="IJ55" s="289"/>
      <c r="IK55" s="289"/>
      <c r="IL55" s="289"/>
      <c r="IP55" s="289"/>
      <c r="IQ55" s="289"/>
      <c r="IR55" s="289"/>
      <c r="IS55" s="289"/>
      <c r="IT55" s="289"/>
      <c r="IU55" s="289"/>
    </row>
    <row r="56" spans="1:255" ht="16.5">
      <c r="A56" s="9"/>
      <c r="B56" s="9"/>
      <c r="C56" s="9"/>
      <c r="D56" s="9"/>
      <c r="E56" s="9"/>
      <c r="F56" s="9"/>
      <c r="G56" s="9"/>
      <c r="H56" s="9"/>
      <c r="I56" s="9"/>
      <c r="M56" s="9"/>
      <c r="N56" s="9"/>
      <c r="O56" s="9"/>
      <c r="BC56" s="123" t="s">
        <v>486</v>
      </c>
      <c r="BD56" s="190">
        <v>3.5833000930727298E-2</v>
      </c>
      <c r="BE56" s="66">
        <v>43</v>
      </c>
      <c r="BF56" s="160" t="s">
        <v>534</v>
      </c>
      <c r="BG56" s="190"/>
      <c r="BH56" s="66">
        <v>43</v>
      </c>
      <c r="EJ56" s="188"/>
      <c r="FY56" s="255"/>
      <c r="FZ56" s="256"/>
      <c r="HL56" t="s">
        <v>407</v>
      </c>
      <c r="HM56" s="198">
        <f>VLOOKUP(HL56,'WCF 2014-2015'!$C$4:$L$57,8,FALSE)</f>
        <v>5.1360815875161274E-2</v>
      </c>
      <c r="IG56"/>
      <c r="IH56" s="198"/>
      <c r="IJ56" s="289"/>
      <c r="IK56" s="289"/>
      <c r="IL56" s="289"/>
      <c r="IP56" s="289"/>
      <c r="IQ56" s="289"/>
      <c r="IR56" s="289"/>
      <c r="IS56" s="289"/>
      <c r="IT56" s="289"/>
      <c r="IU56" s="289"/>
    </row>
    <row r="57" spans="1:255" ht="17.25" thickBot="1">
      <c r="A57" s="9"/>
      <c r="B57" s="9"/>
      <c r="C57" s="9"/>
      <c r="D57" s="9"/>
      <c r="E57" s="9"/>
      <c r="F57" s="9"/>
      <c r="G57" s="9"/>
      <c r="H57" s="9"/>
      <c r="I57" s="9"/>
      <c r="M57" s="9"/>
      <c r="N57" s="9"/>
      <c r="O57" s="9"/>
      <c r="BC57" s="123" t="s">
        <v>432</v>
      </c>
      <c r="BD57" s="190">
        <v>5.9034702832070206E-2</v>
      </c>
      <c r="BE57" s="66">
        <v>43</v>
      </c>
      <c r="BF57" s="183" t="s">
        <v>535</v>
      </c>
      <c r="BG57" s="192"/>
      <c r="BH57" s="82">
        <v>44</v>
      </c>
      <c r="EJ57" s="188"/>
      <c r="FY57" s="255"/>
      <c r="FZ57" s="256"/>
      <c r="HL57" t="s">
        <v>404</v>
      </c>
      <c r="HM57" s="198">
        <f>VLOOKUP(HL57,'WCF 2014-2015'!$C$4:$L$57,8,FALSE)</f>
        <v>6.20507464520489E-3</v>
      </c>
      <c r="IG57"/>
      <c r="IH57" s="198"/>
      <c r="IJ57" s="289"/>
      <c r="IK57" s="289"/>
      <c r="IL57" s="289"/>
      <c r="IP57" s="289"/>
      <c r="IQ57" s="289"/>
      <c r="IR57" s="289"/>
      <c r="IS57" s="289"/>
      <c r="IT57" s="289"/>
      <c r="IU57" s="289"/>
    </row>
    <row r="58" spans="1:255" ht="16.5">
      <c r="A58" s="9"/>
      <c r="B58" s="9"/>
      <c r="C58" s="9"/>
      <c r="D58" s="9"/>
      <c r="E58" s="9"/>
      <c r="F58" s="9"/>
      <c r="G58" s="9"/>
      <c r="H58" s="9"/>
      <c r="I58" s="9"/>
      <c r="M58" s="9"/>
      <c r="N58" s="9"/>
      <c r="O58" s="9"/>
      <c r="BC58" s="123" t="s">
        <v>435</v>
      </c>
      <c r="BD58" s="190">
        <v>8.1106235872889249E-3</v>
      </c>
      <c r="BE58" s="66">
        <v>45</v>
      </c>
      <c r="BF58" s="160"/>
      <c r="BG58" s="179"/>
      <c r="EJ58" s="188"/>
      <c r="FY58" s="255"/>
      <c r="FZ58" s="256"/>
      <c r="HL58" t="s">
        <v>407</v>
      </c>
      <c r="HM58" s="198">
        <f>VLOOKUP(HL58,'WCF 2014-2015'!$C$4:$L$57,8,FALSE)</f>
        <v>5.1360815875161274E-2</v>
      </c>
      <c r="IG58"/>
      <c r="IH58" s="198"/>
      <c r="IJ58" s="289"/>
      <c r="IK58" s="289"/>
      <c r="IL58" s="289"/>
      <c r="IP58" s="289"/>
      <c r="IQ58" s="289"/>
      <c r="IR58" s="289"/>
      <c r="IS58" s="289"/>
      <c r="IT58" s="289"/>
      <c r="IU58" s="289"/>
    </row>
    <row r="59" spans="1:255" ht="16.5">
      <c r="A59" s="9"/>
      <c r="B59" s="9"/>
      <c r="C59" s="9"/>
      <c r="D59" s="9"/>
      <c r="E59" s="9"/>
      <c r="F59" s="9"/>
      <c r="G59" s="9"/>
      <c r="H59" s="9"/>
      <c r="I59" s="9"/>
      <c r="M59" s="9"/>
      <c r="N59" s="9"/>
      <c r="O59" s="9"/>
      <c r="BC59" s="123" t="s">
        <v>457</v>
      </c>
      <c r="BD59" s="190">
        <v>5.9034702832070206E-2</v>
      </c>
      <c r="BE59" s="66">
        <v>46</v>
      </c>
      <c r="BF59" s="160"/>
      <c r="BG59" s="179"/>
      <c r="EJ59" s="188"/>
      <c r="FY59" s="255"/>
      <c r="FZ59" s="256"/>
      <c r="HL59" t="s">
        <v>610</v>
      </c>
      <c r="HM59" s="198">
        <f>VLOOKUP(HL59,'WCF 2014-2015'!$C$4:$L$57,8,FALSE)</f>
        <v>7.9867297413528295E-3</v>
      </c>
      <c r="HS59" s="198"/>
      <c r="HV59" s="198"/>
      <c r="IE59" s="198"/>
      <c r="IJ59" s="289"/>
      <c r="IK59" s="289"/>
      <c r="IL59" s="289"/>
      <c r="IP59" s="289"/>
      <c r="IQ59" s="289"/>
      <c r="IR59" s="289"/>
      <c r="IS59" s="289"/>
      <c r="IT59" s="289"/>
      <c r="IU59" s="289"/>
    </row>
    <row r="60" spans="1:255" ht="16.5">
      <c r="A60" s="9"/>
      <c r="B60" s="9"/>
      <c r="C60" s="9"/>
      <c r="D60" s="9"/>
      <c r="E60" s="9"/>
      <c r="F60" s="9"/>
      <c r="G60" s="9"/>
      <c r="H60" s="9"/>
      <c r="I60" s="9"/>
      <c r="M60" s="9"/>
      <c r="N60" s="9"/>
      <c r="O60" s="9"/>
      <c r="BC60" s="123" t="s">
        <v>463</v>
      </c>
      <c r="BD60" s="190">
        <v>2.0941364180295175E-2</v>
      </c>
      <c r="BE60" s="66">
        <v>47</v>
      </c>
      <c r="BF60" s="160"/>
      <c r="BG60" s="179"/>
      <c r="EJ60" s="188"/>
      <c r="FY60" s="255"/>
      <c r="FZ60" s="256"/>
      <c r="HL60" t="s">
        <v>404</v>
      </c>
      <c r="HM60" s="198">
        <f>VLOOKUP(HL60,'WCF 2014-2015'!$C$4:$L$57,8,FALSE)</f>
        <v>6.20507464520489E-3</v>
      </c>
      <c r="HS60" s="198"/>
      <c r="HV60" s="198"/>
      <c r="IE60" s="198"/>
      <c r="IJ60" s="289"/>
      <c r="IK60" s="289"/>
      <c r="IL60" s="289"/>
    </row>
    <row r="61" spans="1:255" ht="16.5">
      <c r="A61" s="9"/>
      <c r="B61" s="9"/>
      <c r="C61" s="9"/>
      <c r="D61" s="9"/>
      <c r="E61" s="9"/>
      <c r="F61" s="9"/>
      <c r="G61" s="9"/>
      <c r="H61" s="9"/>
      <c r="I61" s="9"/>
      <c r="M61" s="9"/>
      <c r="N61" s="9"/>
      <c r="O61" s="9"/>
      <c r="BC61" s="123" t="s">
        <v>431</v>
      </c>
      <c r="BD61" s="190">
        <v>5.451402738997474E-2</v>
      </c>
      <c r="BE61" s="66">
        <v>48</v>
      </c>
      <c r="BF61" s="160"/>
      <c r="BG61" s="179"/>
      <c r="EJ61" s="188"/>
      <c r="FY61" s="255"/>
      <c r="FZ61" s="256"/>
      <c r="HL61" t="s">
        <v>404</v>
      </c>
      <c r="HM61" s="198">
        <f>VLOOKUP(HL61,'WCF 2014-2015'!$C$4:$L$57,8,FALSE)</f>
        <v>6.20507464520489E-3</v>
      </c>
      <c r="HS61" s="198"/>
      <c r="HV61" s="198"/>
      <c r="IE61" s="198"/>
      <c r="IJ61" s="289"/>
      <c r="IK61" s="289"/>
      <c r="IL61"/>
    </row>
    <row r="62" spans="1:255">
      <c r="A62" s="9"/>
      <c r="B62" s="9"/>
      <c r="C62" s="9"/>
      <c r="D62" s="9"/>
      <c r="E62" s="9"/>
      <c r="F62" s="9"/>
      <c r="G62" s="9"/>
      <c r="H62" s="9"/>
      <c r="I62" s="9"/>
      <c r="M62" s="9"/>
      <c r="N62" s="9"/>
      <c r="O62" s="9"/>
      <c r="BC62" s="123" t="s">
        <v>460</v>
      </c>
      <c r="BD62" s="190">
        <v>0.11308336657359394</v>
      </c>
      <c r="BE62" s="66">
        <v>49</v>
      </c>
      <c r="BF62" s="160"/>
      <c r="BG62" s="179"/>
      <c r="EJ62" s="188"/>
      <c r="FY62" s="255"/>
      <c r="FZ62" s="256"/>
      <c r="HL62" t="s">
        <v>409</v>
      </c>
      <c r="HM62" s="198">
        <f>VLOOKUP(HL62,'WCF 2014-2015'!$C$4:$L$57,8,FALSE)</f>
        <v>6.143638262579099E-3</v>
      </c>
      <c r="HS62" s="198"/>
      <c r="HV62" s="198"/>
      <c r="IE62" s="198"/>
    </row>
    <row r="63" spans="1:255">
      <c r="A63" s="9"/>
      <c r="B63" s="9"/>
      <c r="C63" s="9"/>
      <c r="D63" s="9"/>
      <c r="E63" s="9"/>
      <c r="F63" s="9"/>
      <c r="G63" s="9"/>
      <c r="H63" s="9"/>
      <c r="I63" s="9"/>
      <c r="M63" s="9"/>
      <c r="N63" s="9"/>
      <c r="O63" s="9"/>
      <c r="BC63" s="123" t="s">
        <v>443</v>
      </c>
      <c r="BD63" s="190">
        <v>8.7554846429996017E-2</v>
      </c>
      <c r="BE63" s="66">
        <v>50</v>
      </c>
      <c r="BF63" s="160"/>
      <c r="BG63" s="179"/>
      <c r="EJ63" s="188"/>
      <c r="FY63" s="255"/>
      <c r="FZ63" s="256"/>
      <c r="HL63" t="s">
        <v>1031</v>
      </c>
      <c r="HM63" s="198">
        <f>VLOOKUP(HL63,'WCF 2014-2015'!$C$4:$L$57,8,FALSE)</f>
        <v>8.0727406770289362E-2</v>
      </c>
      <c r="HS63" s="198"/>
      <c r="HV63" s="198"/>
      <c r="IE63" s="198"/>
    </row>
    <row r="64" spans="1:255">
      <c r="A64" s="9"/>
      <c r="B64" s="9"/>
      <c r="C64" s="9"/>
      <c r="D64" s="9"/>
      <c r="E64" s="9"/>
      <c r="F64" s="9"/>
      <c r="G64" s="9"/>
      <c r="H64" s="9"/>
      <c r="I64" s="9"/>
      <c r="M64" s="9"/>
      <c r="N64" s="9"/>
      <c r="O64" s="9"/>
      <c r="BC64" s="123" t="s">
        <v>455</v>
      </c>
      <c r="BD64" s="190">
        <v>2.0941364180295175E-2</v>
      </c>
      <c r="BE64" s="66">
        <v>51</v>
      </c>
      <c r="BF64" s="160"/>
      <c r="BG64" s="179"/>
      <c r="EJ64" s="188"/>
      <c r="FY64" s="255"/>
      <c r="FZ64" s="256"/>
      <c r="HL64" t="s">
        <v>1031</v>
      </c>
      <c r="HM64" s="198">
        <f>VLOOKUP(HL64,'WCF 2014-2015'!$C$4:$L$57,8,FALSE)</f>
        <v>8.0727406770289362E-2</v>
      </c>
      <c r="HS64" s="198"/>
      <c r="HV64" s="198"/>
      <c r="IE64" s="198"/>
    </row>
    <row r="65" spans="1:239">
      <c r="A65" s="9"/>
      <c r="B65" s="9"/>
      <c r="C65" s="9"/>
      <c r="D65" s="9"/>
      <c r="E65" s="9"/>
      <c r="F65" s="9"/>
      <c r="G65" s="9"/>
      <c r="H65" s="9"/>
      <c r="I65" s="9"/>
      <c r="M65" s="9"/>
      <c r="N65" s="9"/>
      <c r="O65" s="9"/>
      <c r="BC65" s="123" t="s">
        <v>465</v>
      </c>
      <c r="BD65" s="190">
        <v>7.1333599255418156E-2</v>
      </c>
      <c r="BE65" s="66">
        <v>52</v>
      </c>
      <c r="BF65" s="160"/>
      <c r="BG65" s="179"/>
      <c r="EJ65" s="188"/>
      <c r="FY65" s="255"/>
      <c r="FZ65" s="256"/>
      <c r="HL65" t="s">
        <v>404</v>
      </c>
      <c r="HM65" s="198">
        <f>VLOOKUP(HL65,'WCF 2014-2015'!$C$4:$L$57,8,FALSE)</f>
        <v>6.20507464520489E-3</v>
      </c>
      <c r="HS65" s="198"/>
      <c r="HV65" s="198"/>
      <c r="IE65" s="198"/>
    </row>
    <row r="66" spans="1:239">
      <c r="A66" s="9"/>
      <c r="B66" s="9"/>
      <c r="C66" s="9"/>
      <c r="D66" s="9"/>
      <c r="E66" s="9"/>
      <c r="F66" s="9"/>
      <c r="G66" s="9"/>
      <c r="H66" s="9"/>
      <c r="I66" s="9"/>
      <c r="M66" s="9"/>
      <c r="N66" s="9"/>
      <c r="O66" s="9"/>
      <c r="BC66" s="123" t="s">
        <v>481</v>
      </c>
      <c r="BD66" s="190">
        <v>1.3827948411115542E-2</v>
      </c>
      <c r="BE66" s="66">
        <v>53</v>
      </c>
      <c r="BF66" s="160"/>
      <c r="BG66" s="179"/>
      <c r="EJ66" s="188"/>
      <c r="HL66" t="s">
        <v>1031</v>
      </c>
      <c r="HM66" s="198">
        <f>VLOOKUP(HL66,'WCF 2014-2015'!$C$4:$L$57,8,FALSE)</f>
        <v>8.0727406770289362E-2</v>
      </c>
      <c r="HS66" s="198"/>
      <c r="HV66" s="198"/>
      <c r="IE66" s="198"/>
    </row>
    <row r="67" spans="1:239">
      <c r="A67" s="9"/>
      <c r="B67" s="9"/>
      <c r="C67" s="9"/>
      <c r="D67" s="9"/>
      <c r="E67" s="9"/>
      <c r="F67" s="9"/>
      <c r="G67" s="9"/>
      <c r="H67" s="9"/>
      <c r="I67" s="9"/>
      <c r="M67" s="9"/>
      <c r="N67" s="9"/>
      <c r="O67" s="9"/>
      <c r="BC67" s="123" t="s">
        <v>450</v>
      </c>
      <c r="BD67" s="190">
        <v>2.0941364180295175E-2</v>
      </c>
      <c r="BE67" s="66">
        <v>54</v>
      </c>
      <c r="BF67" s="160"/>
      <c r="BG67" s="179"/>
      <c r="EJ67" s="188"/>
      <c r="HL67" t="s">
        <v>610</v>
      </c>
      <c r="HM67" s="198">
        <f>VLOOKUP(HL67,'WCF 2014-2015'!$C$4:$L$57,8,FALSE)</f>
        <v>7.9867297413528295E-3</v>
      </c>
      <c r="HS67" s="198"/>
      <c r="HV67" s="198"/>
      <c r="IE67" s="198"/>
    </row>
    <row r="68" spans="1:239">
      <c r="A68" s="9"/>
      <c r="B68" s="9"/>
      <c r="C68" s="9"/>
      <c r="D68" s="9"/>
      <c r="E68" s="9"/>
      <c r="F68" s="9"/>
      <c r="G68" s="9"/>
      <c r="H68" s="9"/>
      <c r="I68" s="9"/>
      <c r="M68" s="9"/>
      <c r="N68" s="9"/>
      <c r="O68" s="9"/>
      <c r="BC68" s="123" t="s">
        <v>445</v>
      </c>
      <c r="BD68" s="190">
        <v>5.451402738997474E-2</v>
      </c>
      <c r="BE68" s="66">
        <v>55</v>
      </c>
      <c r="BF68" s="160"/>
      <c r="BG68" s="179"/>
      <c r="EJ68" s="188"/>
      <c r="HL68" t="s">
        <v>405</v>
      </c>
      <c r="HM68" s="198">
        <f>VLOOKUP(HL68,'WCF 2014-2015'!$C$4:$L$57,8,FALSE)</f>
        <v>4.2083922098666827E-2</v>
      </c>
      <c r="HS68" s="198"/>
      <c r="HV68" s="198"/>
      <c r="IE68" s="198"/>
    </row>
    <row r="69" spans="1:239">
      <c r="A69" s="9"/>
      <c r="B69" s="9"/>
      <c r="C69" s="9"/>
      <c r="D69" s="9"/>
      <c r="E69" s="9"/>
      <c r="F69" s="9"/>
      <c r="G69" s="9"/>
      <c r="H69" s="9"/>
      <c r="I69" s="9"/>
      <c r="M69" s="9"/>
      <c r="N69" s="9"/>
      <c r="O69" s="9"/>
      <c r="BC69" s="123" t="s">
        <v>475</v>
      </c>
      <c r="BD69" s="190">
        <v>1.3827948411115542E-2</v>
      </c>
      <c r="BE69" s="66">
        <v>56</v>
      </c>
      <c r="BF69" s="160"/>
      <c r="BG69" s="179"/>
      <c r="EJ69" s="188"/>
      <c r="HL69" t="s">
        <v>405</v>
      </c>
      <c r="HM69" s="198">
        <f>VLOOKUP(HL69,'WCF 2014-2015'!$C$4:$L$57,8,FALSE)</f>
        <v>4.2083922098666827E-2</v>
      </c>
      <c r="HS69" s="198"/>
      <c r="HV69" s="198"/>
      <c r="IE69" s="198"/>
    </row>
    <row r="70" spans="1:239">
      <c r="A70" s="9"/>
      <c r="B70" s="9"/>
      <c r="C70" s="9"/>
      <c r="D70" s="9"/>
      <c r="E70" s="9"/>
      <c r="F70" s="9"/>
      <c r="G70" s="9"/>
      <c r="H70" s="9"/>
      <c r="I70" s="9"/>
      <c r="M70" s="9"/>
      <c r="N70" s="9"/>
      <c r="O70" s="9"/>
      <c r="BC70" s="123" t="s">
        <v>451</v>
      </c>
      <c r="BD70" s="190">
        <v>7.1333599255418156E-2</v>
      </c>
      <c r="BE70" s="66">
        <v>57</v>
      </c>
      <c r="BF70" s="160"/>
      <c r="BG70" s="179"/>
      <c r="EJ70" s="188"/>
      <c r="HL70" t="s">
        <v>610</v>
      </c>
      <c r="HM70" s="198">
        <f>VLOOKUP(HL70,'WCF 2014-2015'!$C$4:$L$57,8,FALSE)</f>
        <v>7.9867297413528295E-3</v>
      </c>
      <c r="HS70" s="198"/>
      <c r="HV70" s="198"/>
      <c r="IE70" s="198"/>
    </row>
    <row r="71" spans="1:239">
      <c r="A71" s="9"/>
      <c r="B71" s="9"/>
      <c r="C71" s="9"/>
      <c r="D71" s="9"/>
      <c r="E71" s="9"/>
      <c r="F71" s="9"/>
      <c r="G71" s="9"/>
      <c r="H71" s="9"/>
      <c r="I71" s="9"/>
      <c r="M71" s="9"/>
      <c r="N71" s="9"/>
      <c r="O71" s="9"/>
      <c r="BC71" s="123" t="s">
        <v>437</v>
      </c>
      <c r="BD71" s="190">
        <v>5.9034702832070206E-2</v>
      </c>
      <c r="BE71" s="66">
        <v>58</v>
      </c>
      <c r="BF71" s="160"/>
      <c r="BG71" s="179"/>
      <c r="EJ71" s="188"/>
      <c r="HL71" t="s">
        <v>404</v>
      </c>
      <c r="HM71" s="198">
        <f>VLOOKUP(HL71,'WCF 2014-2015'!$C$4:$L$57,8,FALSE)</f>
        <v>6.20507464520489E-3</v>
      </c>
      <c r="HS71" s="198"/>
      <c r="HV71" s="198"/>
      <c r="IE71" s="198"/>
    </row>
    <row r="72" spans="1:239">
      <c r="A72" s="9"/>
      <c r="B72" s="9"/>
      <c r="C72" s="9"/>
      <c r="D72" s="9"/>
      <c r="E72" s="9"/>
      <c r="F72" s="9"/>
      <c r="G72" s="9"/>
      <c r="H72" s="9"/>
      <c r="I72" s="9"/>
      <c r="M72" s="9"/>
      <c r="N72" s="9"/>
      <c r="O72" s="9"/>
      <c r="BC72" s="123" t="s">
        <v>430</v>
      </c>
      <c r="BD72" s="190">
        <v>7.1333599255418156E-2</v>
      </c>
      <c r="BE72" s="66">
        <v>59</v>
      </c>
      <c r="BF72" s="160"/>
      <c r="BG72" s="179"/>
      <c r="EJ72" s="188"/>
      <c r="HL72" t="s">
        <v>404</v>
      </c>
      <c r="HM72" s="198">
        <f>VLOOKUP(HL72,'WCF 2014-2015'!$C$4:$L$57,8,FALSE)</f>
        <v>6.20507464520489E-3</v>
      </c>
      <c r="HS72" s="198"/>
      <c r="HV72" s="198"/>
      <c r="IE72" s="198"/>
    </row>
    <row r="73" spans="1:239" ht="13.5" thickBot="1">
      <c r="A73" s="9"/>
      <c r="B73" s="9"/>
      <c r="C73" s="9"/>
      <c r="D73" s="9"/>
      <c r="E73" s="9"/>
      <c r="F73" s="9"/>
      <c r="G73" s="9"/>
      <c r="H73" s="9"/>
      <c r="I73" s="9"/>
      <c r="M73" s="9"/>
      <c r="N73" s="9"/>
      <c r="O73" s="9"/>
      <c r="BC73" s="182" t="s">
        <v>470</v>
      </c>
      <c r="BD73" s="192">
        <v>7.1333599255418156E-2</v>
      </c>
      <c r="BE73" s="82">
        <v>60</v>
      </c>
      <c r="BF73" s="160"/>
      <c r="BG73" s="179"/>
      <c r="EJ73" s="188"/>
      <c r="HL73" t="s">
        <v>610</v>
      </c>
      <c r="HM73" s="198">
        <f>VLOOKUP(HL73,'WCF 2014-2015'!$C$4:$L$57,8,FALSE)</f>
        <v>7.9867297413528295E-3</v>
      </c>
      <c r="HS73" s="198"/>
      <c r="HV73" s="198"/>
      <c r="IE73" s="198"/>
    </row>
    <row r="74" spans="1:239">
      <c r="A74" s="9"/>
      <c r="B74" s="9"/>
      <c r="C74" s="9"/>
      <c r="D74" s="9"/>
      <c r="E74" s="9"/>
      <c r="F74" s="9"/>
      <c r="G74" s="9"/>
      <c r="H74" s="9"/>
      <c r="I74" s="9"/>
      <c r="M74" s="9"/>
      <c r="N74" s="9"/>
      <c r="O74" s="9"/>
      <c r="BD74" s="194"/>
      <c r="HL74" t="s">
        <v>610</v>
      </c>
      <c r="HM74" s="198">
        <f>VLOOKUP(HL74,'WCF 2014-2015'!$C$4:$L$57,8,FALSE)</f>
        <v>7.9867297413528295E-3</v>
      </c>
      <c r="HS74" s="198"/>
      <c r="HV74" s="198"/>
      <c r="IE74" s="198"/>
    </row>
    <row r="75" spans="1:239">
      <c r="A75" s="9"/>
      <c r="B75" s="9"/>
      <c r="C75" s="9"/>
      <c r="D75" s="9"/>
      <c r="E75" s="9"/>
      <c r="F75" s="9"/>
      <c r="G75" s="9"/>
      <c r="H75" s="9"/>
      <c r="I75" s="9"/>
      <c r="M75" s="9"/>
      <c r="N75" s="9"/>
      <c r="O75" s="9"/>
      <c r="BD75" s="194"/>
      <c r="HL75" t="s">
        <v>409</v>
      </c>
      <c r="HM75" s="198">
        <f>VLOOKUP(HL75,'WCF 2014-2015'!$C$4:$L$57,8,FALSE)</f>
        <v>6.143638262579099E-3</v>
      </c>
      <c r="HS75" s="198"/>
      <c r="HV75" s="198"/>
      <c r="IE75" s="198"/>
    </row>
    <row r="76" spans="1:239">
      <c r="A76" s="9"/>
      <c r="B76" s="9"/>
      <c r="C76" s="9"/>
      <c r="D76" s="9"/>
      <c r="E76" s="9"/>
      <c r="F76" s="9"/>
      <c r="G76" s="9"/>
      <c r="H76" s="9"/>
      <c r="I76" s="9"/>
      <c r="M76" s="9"/>
      <c r="N76" s="9"/>
      <c r="O76" s="9"/>
      <c r="BD76" s="194"/>
      <c r="HL76" t="s">
        <v>404</v>
      </c>
      <c r="HM76" s="198">
        <f>VLOOKUP(HL76,'WCF 2014-2015'!$C$4:$L$57,8,FALSE)</f>
        <v>6.20507464520489E-3</v>
      </c>
      <c r="HS76" s="198"/>
      <c r="HV76" s="198"/>
      <c r="IE76" s="198"/>
    </row>
    <row r="77" spans="1:239">
      <c r="A77" s="9"/>
      <c r="B77" s="9"/>
      <c r="C77" s="9"/>
      <c r="D77" s="9"/>
      <c r="E77" s="9"/>
      <c r="F77" s="9"/>
      <c r="G77" s="9"/>
      <c r="H77" s="9"/>
      <c r="I77" s="9"/>
      <c r="M77" s="9"/>
      <c r="N77" s="9"/>
      <c r="O77" s="9"/>
      <c r="BD77" s="194"/>
      <c r="HL77" t="s">
        <v>409</v>
      </c>
      <c r="HM77" s="198">
        <f>VLOOKUP(HL77,'WCF 2014-2015'!$C$4:$L$57,8,FALSE)</f>
        <v>6.143638262579099E-3</v>
      </c>
      <c r="HS77" s="198"/>
      <c r="HV77" s="198"/>
      <c r="IE77" s="198"/>
    </row>
    <row r="78" spans="1:239">
      <c r="A78" s="9"/>
      <c r="B78" s="9"/>
      <c r="C78" s="9"/>
      <c r="D78" s="9"/>
      <c r="E78" s="9"/>
      <c r="F78" s="9"/>
      <c r="G78" s="9"/>
      <c r="H78" s="9"/>
      <c r="I78" s="9"/>
      <c r="M78" s="9"/>
      <c r="N78" s="9"/>
      <c r="O78" s="9"/>
      <c r="BD78" s="194"/>
      <c r="HL78" t="s">
        <v>409</v>
      </c>
      <c r="HM78" s="198">
        <f>VLOOKUP(HL78,'WCF 2014-2015'!$C$4:$L$57,8,FALSE)</f>
        <v>6.143638262579099E-3</v>
      </c>
      <c r="HS78" s="198"/>
      <c r="HV78" s="198"/>
      <c r="IE78" s="198"/>
    </row>
    <row r="79" spans="1:239">
      <c r="A79" s="9"/>
      <c r="B79" s="9"/>
      <c r="C79" s="9"/>
      <c r="D79" s="9"/>
      <c r="E79" s="9"/>
      <c r="F79" s="9"/>
      <c r="G79" s="9"/>
      <c r="H79" s="9"/>
      <c r="I79" s="9"/>
      <c r="M79" s="9"/>
      <c r="N79" s="9"/>
      <c r="O79" s="9"/>
      <c r="BD79" s="194"/>
      <c r="HL79"/>
      <c r="HS79" s="198"/>
      <c r="HV79" s="198"/>
      <c r="IE79" s="198"/>
    </row>
    <row r="80" spans="1:239">
      <c r="A80" s="9"/>
      <c r="B80" s="9"/>
      <c r="C80" s="9"/>
      <c r="D80" s="9"/>
      <c r="E80" s="9"/>
      <c r="F80" s="9"/>
      <c r="G80" s="9"/>
      <c r="H80" s="9"/>
      <c r="I80" s="9"/>
      <c r="M80" s="9"/>
      <c r="N80" s="9"/>
      <c r="O80" s="9"/>
      <c r="BD80" s="194"/>
      <c r="HL80"/>
    </row>
    <row r="81" spans="1:241">
      <c r="A81" s="9"/>
      <c r="B81" s="9"/>
      <c r="C81" s="9"/>
      <c r="D81" s="9"/>
      <c r="E81" s="9"/>
      <c r="F81" s="9"/>
      <c r="G81" s="9"/>
      <c r="H81" s="9"/>
      <c r="I81" s="9"/>
      <c r="M81" s="9"/>
      <c r="N81" s="9"/>
      <c r="O81" s="9"/>
      <c r="BD81" s="194"/>
    </row>
    <row r="82" spans="1:241">
      <c r="A82" s="9"/>
      <c r="B82" s="9"/>
      <c r="C82" s="9"/>
      <c r="D82" s="9"/>
      <c r="E82" s="9"/>
      <c r="F82" s="9"/>
      <c r="G82" s="9"/>
      <c r="H82" s="9"/>
      <c r="I82" s="9"/>
      <c r="M82" s="9"/>
      <c r="N82" s="9"/>
      <c r="O82" s="9"/>
      <c r="BD82" s="194"/>
    </row>
    <row r="83" spans="1:241">
      <c r="A83" s="9"/>
      <c r="B83" s="9"/>
      <c r="C83" s="9"/>
      <c r="D83" s="9"/>
      <c r="E83" s="9"/>
      <c r="F83" s="9"/>
      <c r="G83" s="9"/>
      <c r="H83" s="9"/>
      <c r="I83" s="9"/>
      <c r="M83" s="9"/>
      <c r="N83" s="9"/>
      <c r="O83" s="9"/>
      <c r="BD83" s="194"/>
    </row>
    <row r="84" spans="1:241">
      <c r="A84" s="9"/>
      <c r="B84" s="9"/>
      <c r="C84" s="9"/>
      <c r="D84" s="9"/>
      <c r="E84" s="9"/>
      <c r="F84" s="9"/>
      <c r="G84" s="9"/>
      <c r="H84" s="9"/>
      <c r="I84" s="9"/>
      <c r="M84" s="9"/>
      <c r="N84" s="9"/>
      <c r="O84" s="9"/>
      <c r="BD84" s="194"/>
    </row>
    <row r="85" spans="1:241">
      <c r="A85" s="17"/>
      <c r="B85" s="9"/>
      <c r="C85" s="9"/>
      <c r="D85" s="9"/>
      <c r="E85" s="9"/>
      <c r="F85" s="9"/>
      <c r="G85" s="9"/>
      <c r="H85" s="9"/>
      <c r="I85" s="9"/>
      <c r="M85" s="9"/>
      <c r="N85" s="9"/>
      <c r="O85" s="9"/>
      <c r="BD85" s="194"/>
    </row>
    <row r="86" spans="1:241">
      <c r="A86" s="9"/>
      <c r="B86" s="9"/>
      <c r="C86" s="9"/>
      <c r="D86" s="9"/>
      <c r="E86" s="9"/>
      <c r="F86" s="9"/>
      <c r="G86" s="9"/>
      <c r="H86" s="9"/>
      <c r="I86" s="9"/>
      <c r="M86" s="9"/>
      <c r="N86" s="9"/>
      <c r="O86" s="9"/>
      <c r="BD86" s="194"/>
    </row>
    <row r="87" spans="1:241">
      <c r="A87" s="9"/>
      <c r="B87" s="9"/>
      <c r="C87" s="9"/>
      <c r="D87" s="17"/>
      <c r="E87" s="9"/>
      <c r="F87" s="9"/>
      <c r="G87" s="9"/>
      <c r="H87" s="9"/>
      <c r="I87" s="9"/>
      <c r="M87" s="9"/>
      <c r="N87" s="9"/>
      <c r="O87" s="9"/>
      <c r="BD87" s="194"/>
    </row>
    <row r="88" spans="1:241">
      <c r="A88" s="9"/>
      <c r="B88" s="9"/>
      <c r="C88" s="9"/>
      <c r="D88" s="9"/>
      <c r="E88" s="9"/>
      <c r="F88" s="9"/>
      <c r="G88" s="9"/>
      <c r="H88" s="9"/>
      <c r="I88" s="9"/>
      <c r="M88" s="9"/>
      <c r="N88" s="9"/>
      <c r="O88" s="9"/>
      <c r="BD88" s="194"/>
    </row>
    <row r="89" spans="1:241">
      <c r="A89" s="9"/>
      <c r="B89" s="9"/>
      <c r="C89" s="9"/>
      <c r="D89" s="9"/>
      <c r="E89" s="9"/>
      <c r="F89" s="9"/>
      <c r="G89" s="9"/>
      <c r="H89" s="9"/>
      <c r="I89" s="9"/>
      <c r="M89" s="9"/>
      <c r="N89" s="9"/>
      <c r="O89" s="9"/>
      <c r="BD89" s="194"/>
    </row>
    <row r="90" spans="1:241">
      <c r="A90" s="9"/>
      <c r="B90" s="9"/>
      <c r="C90" s="9"/>
      <c r="D90" s="9"/>
      <c r="E90" s="9"/>
      <c r="F90" s="9"/>
      <c r="G90" s="9"/>
      <c r="H90" s="9"/>
      <c r="I90" s="9"/>
      <c r="M90" s="9"/>
      <c r="N90" s="9"/>
      <c r="O90" s="9"/>
      <c r="BD90" s="194"/>
      <c r="HS90"/>
      <c r="HT90"/>
      <c r="HV90"/>
      <c r="HW90"/>
      <c r="IE90"/>
      <c r="IF90"/>
      <c r="IG90"/>
    </row>
    <row r="91" spans="1:241">
      <c r="A91" s="9"/>
      <c r="B91" s="9"/>
      <c r="C91" s="9"/>
      <c r="D91" s="9"/>
      <c r="E91" s="9"/>
      <c r="F91" s="9"/>
      <c r="G91" s="9"/>
      <c r="H91" s="9"/>
      <c r="I91" s="9"/>
      <c r="M91" s="9"/>
      <c r="N91" s="9"/>
      <c r="O91" s="9"/>
      <c r="BD91" s="194"/>
      <c r="HS91" s="273" t="s">
        <v>1338</v>
      </c>
      <c r="HT91" s="273" t="s">
        <v>1339</v>
      </c>
      <c r="HV91" s="273" t="s">
        <v>1338</v>
      </c>
      <c r="HW91" s="273" t="s">
        <v>1339</v>
      </c>
      <c r="IE91" s="273" t="s">
        <v>1338</v>
      </c>
      <c r="IF91" s="273" t="s">
        <v>1339</v>
      </c>
      <c r="IG91" s="273" t="s">
        <v>1340</v>
      </c>
    </row>
    <row r="92" spans="1:241">
      <c r="A92" s="9"/>
      <c r="B92" s="9"/>
      <c r="C92" s="9"/>
      <c r="D92" s="9"/>
      <c r="E92" s="9"/>
      <c r="F92" s="9"/>
      <c r="G92" s="9"/>
      <c r="H92" s="9"/>
      <c r="I92" s="9"/>
      <c r="M92" s="9"/>
      <c r="N92" s="9"/>
      <c r="O92" s="9"/>
      <c r="BD92" s="194"/>
      <c r="HS92" s="274"/>
      <c r="HT92" s="274"/>
      <c r="HV92" s="274"/>
      <c r="HW92" s="274"/>
      <c r="IE92" s="274"/>
      <c r="IF92" s="274"/>
      <c r="IG92" s="274"/>
    </row>
    <row r="93" spans="1:241">
      <c r="A93" s="9"/>
      <c r="B93" s="9"/>
      <c r="C93" s="9"/>
      <c r="D93" s="9"/>
      <c r="E93" s="9"/>
      <c r="F93" s="9"/>
      <c r="G93" s="9"/>
      <c r="H93" s="9"/>
      <c r="I93" s="9"/>
      <c r="M93" s="9"/>
      <c r="N93" s="9"/>
      <c r="O93" s="9"/>
      <c r="BD93" s="194"/>
      <c r="HS93" s="274"/>
      <c r="HT93" s="274"/>
      <c r="HV93" s="274"/>
      <c r="HW93" s="274"/>
      <c r="IE93" s="274"/>
      <c r="IF93" s="274"/>
      <c r="IG93" s="274"/>
    </row>
    <row r="94" spans="1:241">
      <c r="A94" s="9"/>
      <c r="B94" s="9"/>
      <c r="C94" s="9"/>
      <c r="D94" s="9"/>
      <c r="E94" s="9"/>
      <c r="F94" s="9"/>
      <c r="G94" s="9"/>
      <c r="H94" s="9"/>
      <c r="I94" s="9"/>
      <c r="M94" s="9"/>
      <c r="N94" s="9"/>
      <c r="O94" s="9"/>
      <c r="HS94" s="274"/>
      <c r="HT94" s="274"/>
      <c r="HV94" s="274"/>
      <c r="HW94" s="274"/>
      <c r="IE94" s="274"/>
      <c r="IF94" s="274"/>
      <c r="IG94" s="274"/>
    </row>
    <row r="95" spans="1:241">
      <c r="A95" s="9"/>
      <c r="B95" s="9"/>
      <c r="C95" s="9"/>
      <c r="D95" s="9"/>
      <c r="E95" s="9"/>
      <c r="F95" s="9"/>
      <c r="G95" s="9"/>
      <c r="H95" s="9"/>
      <c r="I95" s="9"/>
      <c r="M95" s="9"/>
      <c r="N95" s="9"/>
      <c r="O95" s="9"/>
      <c r="HS95" s="274"/>
      <c r="HT95" s="274"/>
      <c r="HV95" s="274"/>
      <c r="HW95" s="274"/>
      <c r="IE95" s="274"/>
      <c r="IF95" s="274"/>
      <c r="IG95" s="274"/>
    </row>
    <row r="96" spans="1:241">
      <c r="A96" s="9"/>
      <c r="B96" s="9"/>
      <c r="C96" s="9"/>
      <c r="D96" s="9"/>
      <c r="E96" s="9"/>
      <c r="F96" s="9"/>
      <c r="G96" s="9"/>
      <c r="H96" s="9"/>
      <c r="I96" s="9"/>
      <c r="M96" s="9"/>
      <c r="N96" s="9"/>
      <c r="O96" s="9"/>
      <c r="HS96" s="274"/>
      <c r="HT96" s="274"/>
      <c r="HV96" s="274"/>
      <c r="HW96" s="274"/>
      <c r="IE96" s="274"/>
      <c r="IF96" s="274"/>
      <c r="IG96" s="274"/>
    </row>
    <row r="97" spans="1:241">
      <c r="A97" s="9"/>
      <c r="B97" s="9"/>
      <c r="C97" s="9"/>
      <c r="D97" s="9"/>
      <c r="E97" s="9"/>
      <c r="F97" s="9"/>
      <c r="G97" s="9"/>
      <c r="H97" s="9"/>
      <c r="I97" s="9"/>
      <c r="M97" s="9"/>
      <c r="N97" s="9"/>
      <c r="O97" s="9"/>
      <c r="HS97" s="274"/>
      <c r="HT97" s="274"/>
      <c r="HV97" s="274"/>
      <c r="HW97" s="274"/>
      <c r="IE97" s="274"/>
      <c r="IF97" s="274"/>
      <c r="IG97" s="274"/>
    </row>
    <row r="98" spans="1:241">
      <c r="A98" s="9"/>
      <c r="B98" s="9"/>
      <c r="C98" s="9"/>
      <c r="D98" s="9"/>
      <c r="E98" s="9"/>
      <c r="F98" s="9"/>
      <c r="G98" s="9"/>
      <c r="H98" s="9"/>
      <c r="I98" s="9"/>
      <c r="M98" s="9"/>
      <c r="N98" s="9"/>
      <c r="O98" s="9"/>
      <c r="HS98" s="274"/>
      <c r="HT98" s="274"/>
      <c r="HV98" s="274"/>
      <c r="HW98" s="274"/>
      <c r="IE98" s="274"/>
      <c r="IF98" s="274"/>
      <c r="IG98" s="274"/>
    </row>
    <row r="99" spans="1:241">
      <c r="A99" s="9"/>
      <c r="B99" s="9"/>
      <c r="C99" s="9"/>
      <c r="D99" s="9"/>
      <c r="E99" s="9"/>
      <c r="F99" s="9"/>
      <c r="G99" s="9"/>
      <c r="H99" s="9"/>
      <c r="I99" s="9"/>
      <c r="M99" s="9"/>
      <c r="N99" s="9"/>
      <c r="O99" s="9"/>
      <c r="HS99" s="274"/>
      <c r="HT99" s="274"/>
      <c r="HV99" s="274"/>
      <c r="HW99" s="274"/>
      <c r="IE99" s="274"/>
      <c r="IF99" s="274"/>
      <c r="IG99" s="274"/>
    </row>
    <row r="100" spans="1:241">
      <c r="A100" s="9"/>
      <c r="B100" s="9"/>
      <c r="C100" s="9"/>
      <c r="D100" s="9"/>
      <c r="E100" s="9"/>
      <c r="F100" s="9"/>
      <c r="G100" s="9"/>
      <c r="H100" s="9"/>
      <c r="I100" s="9"/>
      <c r="M100" s="9"/>
      <c r="N100" s="9"/>
      <c r="O100" s="9"/>
      <c r="HS100" s="274"/>
      <c r="HT100" s="274"/>
      <c r="HV100" s="274"/>
      <c r="HW100" s="274"/>
      <c r="IE100" s="274"/>
      <c r="IF100" s="274"/>
      <c r="IG100" s="274"/>
    </row>
    <row r="101" spans="1:241">
      <c r="A101" s="9"/>
      <c r="B101" s="9"/>
      <c r="C101" s="9"/>
      <c r="D101" s="9"/>
      <c r="E101" s="9"/>
      <c r="F101" s="9"/>
      <c r="G101" s="9"/>
      <c r="H101" s="9"/>
      <c r="I101" s="9"/>
      <c r="M101" s="9"/>
      <c r="N101" s="9"/>
      <c r="O101" s="9"/>
      <c r="HS101" s="274"/>
      <c r="HT101" s="274"/>
      <c r="HV101" s="274"/>
      <c r="HW101" s="274"/>
      <c r="IE101" s="274"/>
      <c r="IF101" s="274"/>
      <c r="IG101" s="274"/>
    </row>
    <row r="102" spans="1:241">
      <c r="A102" s="9"/>
      <c r="B102" s="9"/>
      <c r="C102" s="9"/>
      <c r="D102" s="9"/>
      <c r="E102" s="9"/>
      <c r="F102" s="9"/>
      <c r="G102" s="9"/>
      <c r="H102" s="9"/>
      <c r="I102" s="9"/>
      <c r="M102" s="9"/>
      <c r="N102" s="9"/>
      <c r="O102" s="9"/>
      <c r="HS102"/>
      <c r="HT102"/>
      <c r="HV102"/>
      <c r="HW102"/>
      <c r="IE102"/>
      <c r="IF102"/>
      <c r="IG102"/>
    </row>
    <row r="103" spans="1:241">
      <c r="A103" s="9"/>
      <c r="B103" s="9"/>
      <c r="C103" s="9"/>
      <c r="D103" s="9"/>
      <c r="E103" s="9"/>
      <c r="F103" s="9"/>
      <c r="G103" s="9"/>
      <c r="H103" s="9"/>
      <c r="I103" s="9"/>
      <c r="M103" s="9"/>
      <c r="N103" s="9"/>
      <c r="O103" s="9"/>
      <c r="HS103" s="273"/>
      <c r="HT103" s="273"/>
      <c r="HV103" s="273"/>
      <c r="HW103" s="273"/>
      <c r="IE103" s="273"/>
      <c r="IF103" s="273"/>
      <c r="IG103" s="273"/>
    </row>
    <row r="104" spans="1:241">
      <c r="A104" s="9"/>
      <c r="B104" s="9"/>
      <c r="C104" s="9"/>
      <c r="D104" s="9"/>
      <c r="E104" s="9"/>
      <c r="F104" s="9"/>
      <c r="G104" s="9"/>
      <c r="H104" s="9"/>
      <c r="I104" s="9"/>
      <c r="M104" s="9"/>
      <c r="N104" s="9"/>
      <c r="O104" s="9"/>
      <c r="HS104" s="274"/>
      <c r="HT104" s="274"/>
      <c r="HV104" s="274"/>
      <c r="HW104" s="274"/>
      <c r="IE104" s="274"/>
      <c r="IF104" s="274"/>
      <c r="IG104" s="274"/>
    </row>
    <row r="105" spans="1:241">
      <c r="A105" s="9"/>
      <c r="B105" s="9"/>
      <c r="C105" s="9"/>
      <c r="D105" s="9"/>
      <c r="E105" s="9"/>
      <c r="F105" s="9"/>
      <c r="G105" s="9"/>
      <c r="H105" s="9"/>
      <c r="I105" s="9"/>
      <c r="M105" s="9"/>
      <c r="N105" s="9"/>
      <c r="O105" s="9"/>
      <c r="HS105" s="274"/>
      <c r="HT105" s="274"/>
      <c r="HV105" s="274"/>
      <c r="HW105" s="274"/>
      <c r="IE105" s="274"/>
      <c r="IF105" s="274"/>
      <c r="IG105" s="274"/>
    </row>
    <row r="106" spans="1:241">
      <c r="A106" s="9"/>
      <c r="B106" s="9"/>
      <c r="C106" s="9"/>
      <c r="D106" s="9"/>
      <c r="E106" s="9"/>
      <c r="F106" s="9"/>
      <c r="G106" s="9"/>
      <c r="H106" s="9"/>
      <c r="I106" s="9"/>
      <c r="M106" s="9"/>
      <c r="N106" s="9"/>
      <c r="O106" s="9"/>
      <c r="HS106" s="274"/>
      <c r="HT106" s="274"/>
      <c r="HV106" s="274"/>
      <c r="HW106" s="274"/>
      <c r="IE106" s="274"/>
      <c r="IF106" s="274"/>
      <c r="IG106" s="274"/>
    </row>
    <row r="107" spans="1:241">
      <c r="A107" s="9"/>
      <c r="B107" s="9"/>
      <c r="C107" s="9"/>
      <c r="D107" s="9"/>
      <c r="E107" s="9"/>
      <c r="F107" s="9"/>
      <c r="G107" s="9"/>
      <c r="H107" s="9"/>
      <c r="I107" s="9"/>
      <c r="M107" s="9"/>
      <c r="N107" s="9"/>
      <c r="O107" s="9"/>
      <c r="HS107" s="274"/>
      <c r="HT107" s="274"/>
      <c r="HV107" s="274"/>
      <c r="HW107" s="274"/>
      <c r="IE107" s="274"/>
      <c r="IF107" s="274"/>
      <c r="IG107" s="274"/>
    </row>
    <row r="108" spans="1:241">
      <c r="A108" s="9"/>
      <c r="B108" s="9"/>
      <c r="C108" s="9"/>
      <c r="D108" s="9"/>
      <c r="E108" s="9"/>
      <c r="F108" s="9"/>
      <c r="G108" s="9"/>
      <c r="H108" s="9"/>
      <c r="I108" s="9"/>
      <c r="M108" s="9"/>
      <c r="N108" s="9"/>
      <c r="O108" s="9"/>
      <c r="HS108" s="274"/>
      <c r="HT108" s="274"/>
      <c r="HV108" s="274"/>
      <c r="HW108" s="274"/>
      <c r="IE108" s="274"/>
      <c r="IF108" s="274"/>
      <c r="IG108" s="274"/>
    </row>
    <row r="109" spans="1:241">
      <c r="A109" s="9"/>
      <c r="B109" s="9"/>
      <c r="C109" s="9"/>
      <c r="D109" s="9"/>
      <c r="E109" s="9"/>
      <c r="F109" s="9"/>
      <c r="G109" s="9"/>
      <c r="H109" s="9"/>
      <c r="I109" s="9"/>
      <c r="M109" s="9"/>
      <c r="N109" s="9"/>
      <c r="O109" s="9"/>
      <c r="HS109" s="274"/>
      <c r="HT109" s="274"/>
      <c r="HV109" s="274"/>
      <c r="HW109" s="274"/>
      <c r="IE109" s="274"/>
      <c r="IF109" s="274"/>
      <c r="IG109" s="274"/>
    </row>
    <row r="110" spans="1:241">
      <c r="A110" s="9"/>
      <c r="B110" s="9"/>
      <c r="C110" s="9"/>
      <c r="D110" s="9"/>
      <c r="E110" s="9"/>
      <c r="F110" s="9"/>
      <c r="G110" s="9"/>
      <c r="H110" s="9"/>
      <c r="I110" s="9"/>
      <c r="M110" s="9"/>
      <c r="N110" s="9"/>
      <c r="O110" s="9"/>
      <c r="HS110" s="274"/>
      <c r="HT110" s="274"/>
      <c r="HV110" s="274"/>
      <c r="HW110" s="274"/>
      <c r="IE110" s="274"/>
      <c r="IF110" s="274"/>
      <c r="IG110" s="274"/>
    </row>
    <row r="111" spans="1:241">
      <c r="A111" s="9"/>
      <c r="B111" s="9"/>
      <c r="C111" s="9"/>
      <c r="D111" s="9"/>
      <c r="E111" s="9"/>
      <c r="F111" s="9"/>
      <c r="G111" s="9"/>
      <c r="H111" s="9"/>
      <c r="I111" s="9"/>
      <c r="M111" s="9"/>
      <c r="N111" s="9"/>
      <c r="O111" s="9"/>
      <c r="HS111" s="274"/>
      <c r="HT111" s="274"/>
      <c r="HV111" s="274"/>
      <c r="HW111" s="274"/>
      <c r="IE111" s="274"/>
      <c r="IF111" s="274"/>
      <c r="IG111" s="274"/>
    </row>
    <row r="112" spans="1:241">
      <c r="A112" s="9"/>
      <c r="B112" s="9"/>
      <c r="C112" s="9"/>
      <c r="D112" s="9"/>
      <c r="E112" s="9"/>
      <c r="F112" s="9"/>
      <c r="G112" s="9"/>
      <c r="H112" s="9"/>
      <c r="I112" s="9"/>
      <c r="M112" s="9"/>
      <c r="N112" s="9"/>
      <c r="O112" s="9"/>
      <c r="HS112" s="274"/>
      <c r="HT112" s="274"/>
      <c r="HV112" s="274"/>
      <c r="HW112" s="274"/>
      <c r="IE112" s="274"/>
      <c r="IF112" s="274"/>
      <c r="IG112" s="274"/>
    </row>
    <row r="113" spans="1:243">
      <c r="A113" s="9"/>
      <c r="B113" s="9"/>
      <c r="C113" s="9"/>
      <c r="D113" s="9"/>
      <c r="E113" s="9"/>
      <c r="F113" s="9"/>
      <c r="G113" s="9"/>
      <c r="H113" s="9"/>
      <c r="I113" s="9"/>
      <c r="M113" s="9"/>
      <c r="N113" s="9"/>
      <c r="O113" s="9"/>
      <c r="HS113" s="274"/>
      <c r="HT113" s="274"/>
      <c r="HV113" s="274"/>
      <c r="HW113" s="274"/>
      <c r="IE113" s="274"/>
      <c r="IF113" s="274"/>
      <c r="IG113" s="274"/>
    </row>
    <row r="114" spans="1:243">
      <c r="A114" s="9"/>
      <c r="B114" s="9"/>
      <c r="C114" s="9"/>
      <c r="D114" s="9"/>
      <c r="E114" s="9"/>
      <c r="F114" s="9"/>
      <c r="G114" s="9"/>
      <c r="H114" s="9"/>
      <c r="I114" s="9"/>
      <c r="M114" s="9"/>
      <c r="N114" s="9"/>
      <c r="O114" s="9"/>
      <c r="HS114"/>
      <c r="HT114"/>
      <c r="HV114"/>
      <c r="HW114"/>
      <c r="IE114"/>
      <c r="IF114"/>
      <c r="IG114"/>
    </row>
    <row r="115" spans="1:243">
      <c r="A115" s="9"/>
      <c r="B115" s="9"/>
      <c r="C115" s="9"/>
      <c r="D115" s="9"/>
      <c r="E115" s="9"/>
      <c r="F115" s="9"/>
      <c r="G115" s="9"/>
      <c r="H115" s="9"/>
      <c r="I115" s="9"/>
      <c r="M115" s="9"/>
      <c r="N115" s="9"/>
      <c r="O115" s="9"/>
      <c r="HS115" s="273"/>
      <c r="HT115" s="273"/>
      <c r="HV115" s="273"/>
      <c r="HW115" s="273"/>
      <c r="IE115" s="273"/>
      <c r="IF115" s="273"/>
      <c r="IG115" s="273"/>
    </row>
    <row r="116" spans="1:243">
      <c r="A116" s="9"/>
      <c r="B116" s="9"/>
      <c r="C116" s="9"/>
      <c r="D116" s="9"/>
      <c r="E116" s="9"/>
      <c r="F116" s="9"/>
      <c r="G116" s="9"/>
      <c r="H116" s="9"/>
      <c r="I116" s="9"/>
      <c r="M116" s="9"/>
      <c r="N116" s="9"/>
      <c r="O116" s="9"/>
      <c r="HS116" s="274"/>
      <c r="HT116" s="274"/>
      <c r="HV116" s="274"/>
      <c r="HW116" s="274"/>
      <c r="IE116" s="274"/>
      <c r="IF116" s="274"/>
      <c r="IG116" s="274"/>
    </row>
    <row r="117" spans="1:243">
      <c r="A117" s="9"/>
      <c r="B117" s="9"/>
      <c r="C117" s="9"/>
      <c r="D117" s="9"/>
      <c r="E117" s="9"/>
      <c r="F117" s="9"/>
      <c r="G117" s="9"/>
      <c r="H117" s="9"/>
      <c r="I117" s="9"/>
      <c r="M117" s="9"/>
      <c r="N117" s="9"/>
      <c r="O117" s="9"/>
      <c r="HS117" s="274"/>
      <c r="HT117" s="274"/>
      <c r="HV117" s="274"/>
      <c r="HW117" s="274"/>
      <c r="IE117" s="274"/>
      <c r="IF117" s="274"/>
      <c r="IG117" s="274"/>
    </row>
    <row r="118" spans="1:243">
      <c r="A118" s="9"/>
      <c r="B118" s="9"/>
      <c r="C118" s="9"/>
      <c r="D118" s="9"/>
      <c r="E118" s="9"/>
      <c r="F118" s="9"/>
      <c r="G118" s="9"/>
      <c r="H118" s="9"/>
      <c r="I118" s="9"/>
      <c r="M118" s="9"/>
      <c r="N118" s="9"/>
      <c r="HS118" s="274"/>
      <c r="HT118" s="274"/>
      <c r="HV118" s="274"/>
      <c r="HW118" s="274"/>
      <c r="IE118" s="274"/>
      <c r="IF118" s="274"/>
      <c r="IG118" s="274"/>
    </row>
    <row r="119" spans="1:243">
      <c r="A119" s="9"/>
      <c r="B119" s="9"/>
      <c r="C119" s="9"/>
      <c r="D119" s="9"/>
      <c r="E119" s="9"/>
      <c r="F119" s="9"/>
      <c r="G119" s="9"/>
      <c r="H119" s="9"/>
      <c r="I119" s="9"/>
      <c r="M119" s="9"/>
      <c r="N119" s="9"/>
      <c r="HS119" s="274"/>
      <c r="HT119" s="274"/>
      <c r="HV119" s="274"/>
      <c r="HW119" s="274"/>
      <c r="IE119" s="274"/>
      <c r="IF119" s="274"/>
      <c r="IG119" s="274"/>
    </row>
    <row r="120" spans="1:243">
      <c r="A120" s="9"/>
      <c r="B120" s="9"/>
      <c r="C120" s="9"/>
      <c r="D120" s="9"/>
      <c r="E120" s="9"/>
      <c r="F120" s="9"/>
      <c r="G120" s="9"/>
      <c r="H120" s="9"/>
      <c r="I120" s="9"/>
      <c r="M120" s="9"/>
      <c r="N120" s="9"/>
      <c r="HS120" s="274"/>
      <c r="HT120" s="274"/>
      <c r="HV120" s="274"/>
      <c r="HW120" s="274"/>
      <c r="IE120" s="274"/>
      <c r="IF120" s="274"/>
      <c r="IG120" s="274"/>
    </row>
    <row r="121" spans="1:243">
      <c r="A121" s="9"/>
      <c r="B121" s="9"/>
      <c r="C121" s="9"/>
      <c r="D121" s="9"/>
      <c r="E121" s="9"/>
      <c r="F121" s="9"/>
      <c r="G121" s="9"/>
      <c r="H121" s="9"/>
      <c r="I121" s="9"/>
      <c r="M121" s="9"/>
      <c r="N121" s="9"/>
      <c r="IH121" s="274"/>
      <c r="II121" s="274"/>
    </row>
    <row r="122" spans="1:243">
      <c r="A122" s="9"/>
      <c r="B122" s="9"/>
      <c r="C122" s="9"/>
      <c r="D122" s="9"/>
      <c r="E122" s="9"/>
      <c r="F122" s="9"/>
      <c r="G122" s="9"/>
      <c r="H122" s="9"/>
      <c r="I122" s="9"/>
      <c r="M122" s="9"/>
      <c r="N122" s="9"/>
      <c r="IH122" s="274"/>
      <c r="II122" s="274"/>
    </row>
    <row r="123" spans="1:243">
      <c r="A123" s="9"/>
      <c r="B123" s="9"/>
      <c r="C123" s="9"/>
      <c r="D123" s="9"/>
      <c r="E123" s="9"/>
      <c r="F123" s="9"/>
      <c r="G123" s="9"/>
      <c r="H123" s="9"/>
      <c r="I123" s="9"/>
      <c r="M123" s="9"/>
      <c r="N123" s="9"/>
      <c r="IH123" s="274"/>
      <c r="II123" s="274"/>
    </row>
    <row r="124" spans="1:243">
      <c r="A124" s="9"/>
      <c r="B124" s="9"/>
      <c r="C124" s="9"/>
      <c r="D124" s="9"/>
      <c r="E124" s="9"/>
      <c r="F124" s="9"/>
      <c r="G124" s="9"/>
      <c r="H124" s="9"/>
      <c r="I124" s="9"/>
      <c r="M124" s="9"/>
      <c r="N124" s="9"/>
      <c r="IH124" s="274"/>
      <c r="II124" s="274"/>
    </row>
    <row r="125" spans="1:243">
      <c r="A125" s="9"/>
      <c r="B125" s="9"/>
      <c r="C125" s="9"/>
      <c r="D125" s="9"/>
      <c r="E125" s="9"/>
      <c r="F125" s="9"/>
      <c r="G125" s="9"/>
      <c r="H125" s="9"/>
      <c r="I125" s="9"/>
      <c r="M125" s="9"/>
      <c r="N125" s="9"/>
      <c r="IH125" s="274"/>
      <c r="II125" s="274"/>
    </row>
    <row r="126" spans="1:243">
      <c r="A126" s="9"/>
      <c r="B126" s="9"/>
      <c r="C126" s="9"/>
      <c r="D126" s="9"/>
      <c r="E126" s="9"/>
      <c r="F126" s="9"/>
      <c r="G126" s="9"/>
      <c r="H126" s="9"/>
      <c r="I126" s="9"/>
      <c r="M126" s="9"/>
      <c r="N126" s="9"/>
    </row>
    <row r="127" spans="1:243">
      <c r="A127" s="9"/>
      <c r="B127" s="9"/>
      <c r="C127" s="9"/>
      <c r="D127" s="9"/>
      <c r="E127" s="9"/>
      <c r="F127" s="9"/>
      <c r="G127" s="9"/>
      <c r="H127" s="9"/>
      <c r="N127" s="9"/>
    </row>
    <row r="128" spans="1:243">
      <c r="D128" s="9"/>
      <c r="E128" s="9"/>
      <c r="F128" s="9"/>
      <c r="G128" s="9"/>
      <c r="H128" s="9"/>
      <c r="N128" s="9"/>
    </row>
    <row r="129" spans="4:14">
      <c r="D129" s="9"/>
      <c r="E129" s="9"/>
      <c r="F129" s="9"/>
      <c r="G129" s="9"/>
      <c r="H129" s="9"/>
      <c r="N129" s="9"/>
    </row>
  </sheetData>
  <pageMargins left="0.7" right="0.7" top="0.75" bottom="0.75" header="0.3" footer="0.3"/>
  <pageSetup paperSize="9"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229"/>
  <sheetViews>
    <sheetView zoomScale="90" zoomScaleNormal="90" zoomScalePageLayoutView="90" workbookViewId="0">
      <pane xSplit="1" ySplit="2" topLeftCell="FB3" activePane="bottomRight" state="frozen"/>
      <selection activeCell="A5" sqref="A5"/>
      <selection pane="topRight" activeCell="A5" sqref="A5"/>
      <selection pane="bottomLeft" activeCell="A5" sqref="A5"/>
      <selection pane="bottomRight" activeCell="FN1" sqref="FN1"/>
    </sheetView>
  </sheetViews>
  <sheetFormatPr defaultColWidth="9" defaultRowHeight="12.75" outlineLevelCol="1"/>
  <cols>
    <col min="1" max="1" width="29.25" style="1" bestFit="1" customWidth="1"/>
    <col min="2" max="2" width="4.75" style="45" customWidth="1" outlineLevel="1"/>
    <col min="3" max="3" width="9" style="1" customWidth="1" outlineLevel="1"/>
    <col min="4" max="4" width="7.875" style="45" customWidth="1" outlineLevel="1"/>
    <col min="5" max="5" width="9" style="1" customWidth="1" outlineLevel="1"/>
    <col min="6" max="6" width="4.75" style="45" customWidth="1" outlineLevel="1"/>
    <col min="7" max="7" width="10.625" style="1" customWidth="1" outlineLevel="1"/>
    <col min="8" max="8" width="4.75" style="45" customWidth="1" outlineLevel="1"/>
    <col min="9" max="9" width="9" style="1" customWidth="1" outlineLevel="1"/>
    <col min="10" max="10" width="4.75" style="45" customWidth="1" outlineLevel="1"/>
    <col min="11" max="11" width="10.125" style="1" customWidth="1" outlineLevel="1"/>
    <col min="12" max="12" width="3.375" style="1" customWidth="1" outlineLevel="1"/>
    <col min="13" max="13" width="9" style="1" customWidth="1" outlineLevel="1"/>
    <col min="14" max="14" width="3.375" style="1" customWidth="1" outlineLevel="1"/>
    <col min="15" max="15" width="9" style="1" customWidth="1" outlineLevel="1"/>
    <col min="16" max="16" width="3.375" style="1" customWidth="1" outlineLevel="1"/>
    <col min="17" max="17" width="9" style="1" customWidth="1" outlineLevel="1"/>
    <col min="18" max="18" width="4.75" style="1" customWidth="1" outlineLevel="1"/>
    <col min="19" max="19" width="9" style="1" customWidth="1" outlineLevel="1"/>
    <col min="20" max="20" width="4.75" style="1" customWidth="1" outlineLevel="1"/>
    <col min="21" max="21" width="9" style="1" customWidth="1" outlineLevel="1"/>
    <col min="22" max="22" width="4.75" style="1" customWidth="1" outlineLevel="1"/>
    <col min="23" max="23" width="9" style="1" customWidth="1" outlineLevel="1"/>
    <col min="24" max="24" width="4.75" style="1" customWidth="1" outlineLevel="1"/>
    <col min="25" max="25" width="9" style="1" customWidth="1" outlineLevel="1"/>
    <col min="26" max="26" width="4.75" style="1" customWidth="1" outlineLevel="1"/>
    <col min="27" max="27" width="9" style="1" customWidth="1" outlineLevel="1"/>
    <col min="28" max="28" width="4.75" style="1" customWidth="1" outlineLevel="1"/>
    <col min="29" max="29" width="9" style="1" customWidth="1" outlineLevel="1"/>
    <col min="30" max="30" width="4.75" style="1" customWidth="1" outlineLevel="1"/>
    <col min="31" max="31" width="9" style="1" customWidth="1" outlineLevel="1"/>
    <col min="32" max="32" width="4" style="1" customWidth="1" outlineLevel="1"/>
    <col min="33" max="33" width="9" style="1" customWidth="1" outlineLevel="1"/>
    <col min="34" max="34" width="4" style="1" customWidth="1" outlineLevel="1"/>
    <col min="35" max="35" width="9" style="1" customWidth="1" outlineLevel="1"/>
    <col min="36" max="36" width="5.75" style="1" customWidth="1" outlineLevel="1"/>
    <col min="37" max="37" width="9" style="1" customWidth="1" outlineLevel="1"/>
    <col min="38" max="38" width="2.625" style="1" customWidth="1" outlineLevel="1"/>
    <col min="39" max="39" width="9" style="1" customWidth="1" outlineLevel="1"/>
    <col min="40" max="40" width="3.375" style="1" customWidth="1" outlineLevel="1"/>
    <col min="41" max="41" width="9" style="1" customWidth="1" outlineLevel="1"/>
    <col min="42" max="42" width="5.25" style="1" customWidth="1" outlineLevel="1"/>
    <col min="43" max="43" width="9" style="1" customWidth="1" outlineLevel="1"/>
    <col min="44" max="44" width="5.25" style="1" customWidth="1" outlineLevel="1"/>
    <col min="45" max="45" width="9" style="1" customWidth="1" outlineLevel="1"/>
    <col min="46" max="46" width="4.875" style="1" customWidth="1" outlineLevel="1"/>
    <col min="47" max="47" width="9" style="1" customWidth="1" outlineLevel="1"/>
    <col min="48" max="48" width="4.875" style="1" customWidth="1" outlineLevel="1"/>
    <col min="49" max="49" width="9" style="1" customWidth="1" outlineLevel="1"/>
    <col min="50" max="50" width="3.625" style="1" customWidth="1" outlineLevel="1"/>
    <col min="51" max="51" width="9" style="1" customWidth="1" outlineLevel="1"/>
    <col min="52" max="52" width="4" style="1" customWidth="1" outlineLevel="1"/>
    <col min="53" max="53" width="9" style="1" customWidth="1" outlineLevel="1"/>
    <col min="54" max="54" width="4" style="1" customWidth="1" outlineLevel="1"/>
    <col min="55" max="55" width="9" style="1" customWidth="1" outlineLevel="1" collapsed="1"/>
    <col min="56" max="56" width="5" style="1" customWidth="1" outlineLevel="1"/>
    <col min="57" max="57" width="9" style="1" customWidth="1" outlineLevel="1"/>
    <col min="58" max="58" width="5" style="1" customWidth="1" outlineLevel="1"/>
    <col min="59" max="59" width="9" style="1" customWidth="1" outlineLevel="1"/>
    <col min="60" max="60" width="5" style="1" customWidth="1" outlineLevel="1"/>
    <col min="61" max="61" width="9" style="1" customWidth="1" outlineLevel="1"/>
    <col min="62" max="62" width="5.125" style="1" customWidth="1" outlineLevel="1"/>
    <col min="63" max="63" width="9" style="1" customWidth="1" outlineLevel="1"/>
    <col min="64" max="64" width="5" style="1" customWidth="1" outlineLevel="1"/>
    <col min="65" max="65" width="9" style="1" customWidth="1" outlineLevel="1"/>
    <col min="66" max="66" width="5" style="1" customWidth="1" outlineLevel="1"/>
    <col min="67" max="67" width="9" style="1" customWidth="1" outlineLevel="1"/>
    <col min="68" max="68" width="5" style="1" customWidth="1" outlineLevel="1"/>
    <col min="69" max="69" width="9" style="1" customWidth="1" outlineLevel="1"/>
    <col min="70" max="70" width="5.75" style="1" customWidth="1" outlineLevel="1"/>
    <col min="71" max="71" width="9" style="1" customWidth="1" outlineLevel="1"/>
    <col min="72" max="72" width="5" style="1" customWidth="1" outlineLevel="1"/>
    <col min="73" max="73" width="9" style="1" customWidth="1" outlineLevel="1"/>
    <col min="74" max="74" width="5" style="1" customWidth="1" outlineLevel="1"/>
    <col min="75" max="75" width="9" style="1" customWidth="1" outlineLevel="1"/>
    <col min="76" max="76" width="5" style="1" customWidth="1" outlineLevel="1"/>
    <col min="77" max="77" width="9" style="1" customWidth="1" outlineLevel="1"/>
    <col min="78" max="78" width="5" style="1" customWidth="1" outlineLevel="1"/>
    <col min="79" max="79" width="9" style="1" customWidth="1" outlineLevel="1"/>
    <col min="80" max="80" width="4.25" style="1" customWidth="1" outlineLevel="1"/>
    <col min="81" max="81" width="9" style="1" customWidth="1" outlineLevel="1"/>
    <col min="82" max="82" width="4.625" style="1" customWidth="1" outlineLevel="1"/>
    <col min="83" max="83" width="9" style="1" customWidth="1" outlineLevel="1"/>
    <col min="84" max="84" width="4.625" style="1" customWidth="1" outlineLevel="1"/>
    <col min="85" max="85" width="9" style="1" customWidth="1" outlineLevel="1"/>
    <col min="86" max="86" width="4.625" style="1" customWidth="1" outlineLevel="1"/>
    <col min="87" max="87" width="9" style="1" customWidth="1" outlineLevel="1"/>
    <col min="88" max="88" width="4.625" style="1" customWidth="1" outlineLevel="1"/>
    <col min="89" max="89" width="9" style="1" customWidth="1" outlineLevel="1"/>
    <col min="90" max="90" width="4.625" style="1" customWidth="1" outlineLevel="1"/>
    <col min="91" max="91" width="9" style="1" customWidth="1" outlineLevel="1"/>
    <col min="92" max="92" width="4.625" style="1" customWidth="1" outlineLevel="1"/>
    <col min="93" max="93" width="9" style="1" customWidth="1" outlineLevel="1"/>
    <col min="94" max="94" width="4.625" style="1" customWidth="1" outlineLevel="1"/>
    <col min="95" max="95" width="9" style="1" customWidth="1" outlineLevel="1"/>
    <col min="96" max="96" width="5.375" style="1" customWidth="1" outlineLevel="1"/>
    <col min="97" max="97" width="9" style="1" customWidth="1" outlineLevel="1"/>
    <col min="98" max="98" width="3.625" style="1" customWidth="1" outlineLevel="1"/>
    <col min="99" max="99" width="9" style="1" customWidth="1" outlineLevel="1"/>
    <col min="100" max="100" width="4.75" style="1" customWidth="1" outlineLevel="1"/>
    <col min="101" max="101" width="11.25" style="1" customWidth="1" outlineLevel="1"/>
    <col min="102" max="102" width="4.875" style="1" customWidth="1" outlineLevel="1"/>
    <col min="103" max="103" width="9" style="1" customWidth="1" outlineLevel="1"/>
    <col min="104" max="104" width="4.875" style="1" customWidth="1" outlineLevel="1"/>
    <col min="105" max="105" width="9" style="1" customWidth="1" outlineLevel="1"/>
    <col min="106" max="106" width="5.625" style="1" customWidth="1" outlineLevel="1"/>
    <col min="107" max="107" width="9" style="1" customWidth="1" outlineLevel="1"/>
    <col min="108" max="108" width="5.625" style="1" customWidth="1" outlineLevel="1"/>
    <col min="109" max="109" width="9" style="1" customWidth="1" outlineLevel="1"/>
    <col min="110" max="110" width="5.625" style="1" customWidth="1" outlineLevel="1"/>
    <col min="111" max="111" width="12" style="1" customWidth="1" outlineLevel="1"/>
    <col min="112" max="112" width="5.625" style="1" customWidth="1" outlineLevel="1"/>
    <col min="113" max="113" width="9" style="1" customWidth="1" outlineLevel="1"/>
    <col min="114" max="114" width="5.625" style="1" customWidth="1" outlineLevel="1"/>
    <col min="115" max="115" width="9" style="1" customWidth="1" outlineLevel="1"/>
    <col min="116" max="116" width="5.625" style="1" customWidth="1" outlineLevel="1"/>
    <col min="117" max="117" width="9" style="1" customWidth="1" outlineLevel="1"/>
    <col min="118" max="118" width="5" style="1" customWidth="1" outlineLevel="1"/>
    <col min="119" max="119" width="9" style="1" customWidth="1" outlineLevel="1"/>
    <col min="120" max="120" width="5.125" style="1" customWidth="1" outlineLevel="1"/>
    <col min="121" max="121" width="9" style="1" customWidth="1" outlineLevel="1"/>
    <col min="122" max="122" width="5" style="1" customWidth="1" outlineLevel="1"/>
    <col min="123" max="123" width="9" style="1" customWidth="1" outlineLevel="1"/>
    <col min="124" max="124" width="5" style="1" customWidth="1" outlineLevel="1"/>
    <col min="125" max="125" width="9" style="1" customWidth="1" outlineLevel="1"/>
    <col min="126" max="126" width="5" style="1" customWidth="1" outlineLevel="1"/>
    <col min="127" max="127" width="9" style="1" customWidth="1" outlineLevel="1"/>
    <col min="128" max="128" width="5" style="1" customWidth="1"/>
    <col min="129" max="129" width="9" style="1"/>
    <col min="130" max="130" width="5" style="1" customWidth="1"/>
    <col min="131" max="131" width="9" style="1"/>
    <col min="132" max="132" width="5" style="1" customWidth="1"/>
    <col min="133" max="133" width="9" style="1"/>
    <col min="134" max="134" width="5" style="1" customWidth="1"/>
    <col min="135" max="135" width="9.25" style="1" bestFit="1" customWidth="1"/>
    <col min="136" max="136" width="5" style="1" customWidth="1"/>
    <col min="137" max="137" width="9" style="1"/>
    <col min="138" max="138" width="5" style="1" customWidth="1"/>
    <col min="139" max="139" width="9" style="1"/>
    <col min="140" max="140" width="5" style="1" customWidth="1"/>
    <col min="141" max="141" width="9" style="1"/>
    <col min="142" max="142" width="5" style="1" customWidth="1"/>
    <col min="143" max="143" width="9" style="1" customWidth="1"/>
    <col min="144" max="144" width="5" style="1" customWidth="1"/>
    <col min="145" max="145" width="9" style="1" customWidth="1"/>
    <col min="146" max="146" width="5" style="1" customWidth="1"/>
    <col min="147" max="147" width="9" style="1"/>
    <col min="148" max="148" width="5" style="1" customWidth="1"/>
    <col min="149" max="149" width="9" style="1"/>
    <col min="150" max="150" width="5" style="1" customWidth="1"/>
    <col min="151" max="151" width="9" style="1"/>
    <col min="152" max="152" width="5" style="1" customWidth="1"/>
    <col min="153" max="153" width="9" style="1"/>
    <col min="154" max="154" width="5" style="1" customWidth="1"/>
    <col min="155" max="155" width="9" style="1"/>
    <col min="156" max="156" width="5" style="1" customWidth="1"/>
    <col min="157" max="157" width="9" style="1"/>
    <col min="158" max="158" width="5" style="1" customWidth="1"/>
    <col min="159" max="159" width="9" style="1"/>
    <col min="160" max="160" width="5" style="1" customWidth="1"/>
    <col min="161" max="161" width="9" style="1"/>
    <col min="162" max="162" width="5.375" style="1" customWidth="1"/>
    <col min="163" max="163" width="9" style="1" customWidth="1"/>
    <col min="164" max="164" width="5.125" style="1" customWidth="1"/>
    <col min="165" max="165" width="9" style="1" customWidth="1"/>
    <col min="166" max="166" width="4.75" style="1" customWidth="1"/>
    <col min="167" max="167" width="11.25" style="1" customWidth="1"/>
    <col min="168" max="168" width="4.875" style="1" customWidth="1"/>
    <col min="169" max="169" width="9" style="1" customWidth="1"/>
    <col min="170" max="16384" width="9" style="1"/>
  </cols>
  <sheetData>
    <row r="1" spans="1:169" s="4" customFormat="1">
      <c r="B1" s="44"/>
      <c r="C1" s="5">
        <f>versenyek!B2</f>
        <v>39692</v>
      </c>
      <c r="D1" s="44"/>
      <c r="E1" s="5">
        <f>versenyek!E2</f>
        <v>39727</v>
      </c>
      <c r="F1" s="44"/>
      <c r="G1" s="5">
        <f>versenyek!H2</f>
        <v>39741</v>
      </c>
      <c r="H1" s="44"/>
      <c r="I1" s="5">
        <f>versenyek!K2</f>
        <v>39770</v>
      </c>
      <c r="J1" s="44"/>
      <c r="K1" s="5">
        <f>versenyek!N2</f>
        <v>39776</v>
      </c>
      <c r="M1" s="5">
        <f>versenyek!Q2</f>
        <v>39797</v>
      </c>
      <c r="O1" s="5">
        <f>versenyek!T2</f>
        <v>39818</v>
      </c>
      <c r="Q1" s="5">
        <f>versenyek!W2</f>
        <v>39867</v>
      </c>
      <c r="S1" s="5">
        <f>versenyek!Z2</f>
        <v>39867</v>
      </c>
      <c r="U1" s="5">
        <f>versenyek!AC2</f>
        <v>39867</v>
      </c>
      <c r="W1" s="5">
        <f>versenyek!AF2</f>
        <v>39881</v>
      </c>
      <c r="Y1" s="5">
        <f>versenyek!AI2</f>
        <v>39909</v>
      </c>
      <c r="AA1" s="5">
        <f>versenyek!AL2</f>
        <v>39909</v>
      </c>
      <c r="AC1" s="5">
        <f>versenyek!AO2</f>
        <v>39923</v>
      </c>
      <c r="AE1" s="5">
        <f>versenyek!AR2</f>
        <v>39938</v>
      </c>
      <c r="AG1" s="5">
        <f>versenyek!AU2</f>
        <v>39965</v>
      </c>
      <c r="AI1" s="5">
        <f>versenyek!AX2</f>
        <v>39965</v>
      </c>
      <c r="AK1" s="5">
        <f>versenyek!BA2</f>
        <v>39972</v>
      </c>
      <c r="AM1" s="5">
        <f>versenyek!BD2</f>
        <v>39986</v>
      </c>
      <c r="AO1" s="5">
        <f>versenyek!BG2</f>
        <v>40007</v>
      </c>
      <c r="AQ1" s="5">
        <f>versenyek!BJ2</f>
        <v>40021</v>
      </c>
      <c r="AS1" s="5">
        <f>versenyek!BM2</f>
        <v>40049</v>
      </c>
      <c r="AU1" s="5">
        <f>versenyek!BP2</f>
        <v>40056</v>
      </c>
      <c r="AW1" s="5">
        <f>versenyek!BS2</f>
        <v>40056</v>
      </c>
      <c r="AY1" s="5">
        <f>versenyek!BV2</f>
        <v>40063</v>
      </c>
      <c r="BA1" s="5">
        <f>versenyek!BY2</f>
        <v>40063</v>
      </c>
      <c r="BC1" s="5">
        <f>versenyek!CB2</f>
        <v>40076</v>
      </c>
      <c r="BE1" s="5">
        <f>versenyek!CE2</f>
        <v>40084</v>
      </c>
      <c r="BG1" s="5">
        <f>versenyek!CH2</f>
        <v>40084</v>
      </c>
      <c r="BI1" s="5">
        <f>versenyek!CK2</f>
        <v>40105</v>
      </c>
      <c r="BK1" s="5">
        <f>versenyek!CN2</f>
        <v>40112</v>
      </c>
      <c r="BM1" s="5">
        <f>versenyek!CQ2</f>
        <v>40119</v>
      </c>
      <c r="BO1" s="5">
        <f>versenyek!CT2</f>
        <v>40126</v>
      </c>
      <c r="BQ1" s="5">
        <f>versenyek!CW2</f>
        <v>40140</v>
      </c>
      <c r="BS1" s="5">
        <f>versenyek!CZ2</f>
        <v>40146</v>
      </c>
      <c r="BU1" s="5">
        <f>versenyek!DC2</f>
        <v>40146</v>
      </c>
      <c r="BW1" s="5">
        <f>versenyek!DF2</f>
        <v>40161</v>
      </c>
      <c r="BY1" s="5">
        <f>versenyek!DI2</f>
        <v>40182</v>
      </c>
      <c r="CA1" s="5">
        <f>versenyek!DL2</f>
        <v>40185</v>
      </c>
      <c r="CC1" s="5">
        <f>versenyek!DO2</f>
        <v>40246</v>
      </c>
      <c r="CE1" s="5">
        <f>versenyek!DR2</f>
        <v>40246</v>
      </c>
      <c r="CG1" s="5">
        <f>versenyek!DU2</f>
        <v>40246</v>
      </c>
      <c r="CI1" s="5">
        <f>versenyek!DX2</f>
        <v>40259</v>
      </c>
      <c r="CK1" s="5">
        <f>versenyek!EA2</f>
        <v>40266</v>
      </c>
      <c r="CM1" s="5">
        <f>versenyek!ED2</f>
        <v>40266</v>
      </c>
      <c r="CO1" s="5">
        <f>versenyek!EG2</f>
        <v>40280</v>
      </c>
      <c r="CQ1" s="5">
        <f>versenyek!EJ2</f>
        <v>40297</v>
      </c>
      <c r="CS1" s="5">
        <f>versenyek!EM2</f>
        <v>40309</v>
      </c>
      <c r="CU1" s="5">
        <f>versenyek!EP2</f>
        <v>40315</v>
      </c>
      <c r="CW1" s="5">
        <f>versenyek!EV2</f>
        <v>40322</v>
      </c>
      <c r="CY1" s="5">
        <f>versenyek!EV2</f>
        <v>40322</v>
      </c>
      <c r="DA1" s="5">
        <f>versenyek!EY2</f>
        <v>40336</v>
      </c>
      <c r="DB1" s="5"/>
      <c r="DC1" s="200">
        <f>versenyek!FB2</f>
        <v>40406</v>
      </c>
      <c r="DD1" s="5"/>
      <c r="DE1" s="200">
        <f>versenyek!FE2</f>
        <v>40413</v>
      </c>
      <c r="DF1" s="5"/>
      <c r="DG1" s="200">
        <f>versenyek!FH2</f>
        <v>40427</v>
      </c>
      <c r="DH1" s="5"/>
      <c r="DI1" s="200">
        <f>versenyek!FK2</f>
        <v>40427</v>
      </c>
      <c r="DJ1" s="5"/>
      <c r="DK1" s="200">
        <f>versenyek!FN2</f>
        <v>40440</v>
      </c>
      <c r="DL1" s="5"/>
      <c r="DM1" s="200">
        <f>versenyek!FQ2</f>
        <v>40449</v>
      </c>
      <c r="DO1" s="5">
        <f>versenyek!FT2</f>
        <v>40455</v>
      </c>
      <c r="DQ1" s="5">
        <f>versenyek!FW2</f>
        <v>40477</v>
      </c>
      <c r="DS1" s="5">
        <f>versenyek!FZ2</f>
        <v>40484</v>
      </c>
      <c r="DU1" s="5">
        <f>versenyek!GC2</f>
        <v>40490</v>
      </c>
      <c r="DW1" s="5">
        <f>versenyek!GF2</f>
        <v>40497</v>
      </c>
      <c r="DY1" s="5">
        <f>versenyek!GI2</f>
        <v>40511</v>
      </c>
      <c r="EA1" s="5">
        <f>versenyek!GL2</f>
        <v>40511</v>
      </c>
      <c r="EC1" s="5">
        <f>versenyek!GO2</f>
        <v>40532</v>
      </c>
      <c r="EE1" s="5">
        <f>versenyek!GR2</f>
        <v>40553</v>
      </c>
      <c r="EG1" s="5">
        <f>versenyek!GX2</f>
        <v>40553</v>
      </c>
      <c r="EI1" s="5">
        <f>versenyek!HA2</f>
        <v>40561</v>
      </c>
      <c r="EK1" s="5">
        <f>versenyek!HD2</f>
        <v>40581</v>
      </c>
      <c r="EM1" s="5">
        <f>versenyek!HG2</f>
        <v>40595</v>
      </c>
      <c r="EO1" s="5">
        <f>versenyek!HJ2</f>
        <v>40595</v>
      </c>
      <c r="EQ1" s="5">
        <f>versenyek!HM2</f>
        <v>40602</v>
      </c>
      <c r="ES1" s="5">
        <f>versenyek!HP2</f>
        <v>40623</v>
      </c>
      <c r="EU1" s="5">
        <f>versenyek!HS2</f>
        <v>40637</v>
      </c>
      <c r="EW1" s="5">
        <f>versenyek!HV2</f>
        <v>40637</v>
      </c>
      <c r="EY1" s="5">
        <f>versenyek!HY2</f>
        <v>40643</v>
      </c>
      <c r="FA1" s="5">
        <f>versenyek!IB2</f>
        <v>40643</v>
      </c>
      <c r="FC1" s="5">
        <f>versenyek!IE2</f>
        <v>40644</v>
      </c>
      <c r="FE1" s="5">
        <f>versenyek!IH2</f>
        <v>40657</v>
      </c>
      <c r="FG1" s="5">
        <f>versenyek!IK2</f>
        <v>40665</v>
      </c>
      <c r="FI1" s="5">
        <f>versenyek!IN2</f>
        <v>40679</v>
      </c>
      <c r="FK1" s="5">
        <f>versenyek!IQ2</f>
        <v>40685</v>
      </c>
      <c r="FM1" s="5">
        <f>versenyek!IT2</f>
        <v>40685</v>
      </c>
    </row>
    <row r="2" spans="1:169" s="4" customFormat="1">
      <c r="A2" s="4" t="s">
        <v>198</v>
      </c>
      <c r="B2" s="44" t="s">
        <v>205</v>
      </c>
      <c r="C2" s="4" t="str">
        <f>versenyek!B1</f>
        <v>Szezonnyitó kupa</v>
      </c>
      <c r="D2" s="44" t="s">
        <v>205</v>
      </c>
      <c r="E2" s="4" t="str">
        <f>versenyek!E1</f>
        <v>Újpest Kupa</v>
      </c>
      <c r="F2" s="44" t="s">
        <v>205</v>
      </c>
      <c r="G2" s="4" t="str">
        <f>versenyek!H1</f>
        <v>HCC</v>
      </c>
      <c r="H2" s="44" t="s">
        <v>205</v>
      </c>
      <c r="I2" s="4" t="str">
        <f>versenyek!K1</f>
        <v>Vegyes páros OB</v>
      </c>
      <c r="J2" s="44" t="s">
        <v>205</v>
      </c>
      <c r="K2" s="4" t="str">
        <f>versenyek!N1</f>
        <v>MKK</v>
      </c>
      <c r="L2" s="4" t="s">
        <v>205</v>
      </c>
      <c r="M2" s="4" t="str">
        <f>versenyek!Q1</f>
        <v>Évzáró kupa</v>
      </c>
      <c r="N2" s="4" t="s">
        <v>205</v>
      </c>
      <c r="O2" s="4" t="str">
        <f>versenyek!T1</f>
        <v>Évnyitó kupa</v>
      </c>
      <c r="P2" s="4" t="s">
        <v>205</v>
      </c>
      <c r="Q2" s="4" t="str">
        <f>versenyek!W1</f>
        <v>OCSB férfi "B"</v>
      </c>
      <c r="R2" s="4" t="s">
        <v>205</v>
      </c>
      <c r="S2" s="4" t="str">
        <f>versenyek!Z1</f>
        <v>OCSB női "A"</v>
      </c>
      <c r="T2" s="4" t="s">
        <v>205</v>
      </c>
      <c r="U2" s="4" t="str">
        <f>versenyek!AC1</f>
        <v>OCSB férfi "A"</v>
      </c>
      <c r="V2" s="4" t="s">
        <v>205</v>
      </c>
      <c r="W2" s="4" t="str">
        <f>versenyek!AF1</f>
        <v>HMDCC</v>
      </c>
      <c r="X2" s="4" t="s">
        <v>205</v>
      </c>
      <c r="Y2" s="4" t="str">
        <f>versenyek!AI1</f>
        <v>IFI női OB</v>
      </c>
      <c r="Z2" s="4" t="s">
        <v>205</v>
      </c>
      <c r="AA2" s="4" t="str">
        <f>versenyek!AL1</f>
        <v>IFI férfi OB</v>
      </c>
      <c r="AB2" s="4" t="s">
        <v>205</v>
      </c>
      <c r="AC2" s="4" t="str">
        <f>versenyek!AO1</f>
        <v>Tavasz kupa</v>
      </c>
      <c r="AD2" s="4" t="s">
        <v>205</v>
      </c>
      <c r="AE2" s="4" t="str">
        <f>versenyek!AR1</f>
        <v>Vegyes OB</v>
      </c>
      <c r="AF2" s="4" t="s">
        <v>205</v>
      </c>
      <c r="AG2" s="4" t="str">
        <f>versenyek!AU1</f>
        <v>Egyéni férfi OB</v>
      </c>
      <c r="AH2" s="4" t="s">
        <v>205</v>
      </c>
      <c r="AI2" s="4" t="str">
        <f>versenyek!AX1</f>
        <v>Egyéni női OB</v>
      </c>
      <c r="AJ2" s="4" t="s">
        <v>205</v>
      </c>
      <c r="AK2" s="4" t="str">
        <f>versenyek!BA1</f>
        <v>Szezonzáró verseny</v>
      </c>
      <c r="AL2" s="4" t="s">
        <v>205</v>
      </c>
      <c r="AM2" s="4" t="str">
        <f>versenyek!BD1</f>
        <v>Cortina Int.</v>
      </c>
      <c r="AN2" s="4" t="s">
        <v>205</v>
      </c>
      <c r="AO2" s="4" t="str">
        <f>versenyek!BG1</f>
        <v>49th Garmisch</v>
      </c>
      <c r="AP2" s="4" t="s">
        <v>205</v>
      </c>
      <c r="AQ2" s="19" t="str">
        <f>versenyek!BJ1</f>
        <v>Debrecen</v>
      </c>
      <c r="AR2" s="4" t="s">
        <v>205</v>
      </c>
      <c r="AS2" s="19" t="str">
        <f>versenyek!BM1</f>
        <v>Riga open 2013</v>
      </c>
      <c r="AT2" s="4" t="s">
        <v>205</v>
      </c>
      <c r="AU2" s="19" t="str">
        <f>versenyek!BP1</f>
        <v>Szezonnyitó kupa</v>
      </c>
      <c r="AV2" s="4" t="s">
        <v>205</v>
      </c>
      <c r="AW2" s="19" t="str">
        <f>versenyek!BS1</f>
        <v>Mentor Torun Cup 2013</v>
      </c>
      <c r="AX2" s="4" t="s">
        <v>205</v>
      </c>
      <c r="AY2" s="200" t="str">
        <f>versenyek!BV1</f>
        <v>EECC 2013</v>
      </c>
      <c r="AZ2" s="4" t="s">
        <v>205</v>
      </c>
      <c r="BA2" s="200" t="str">
        <f>versenyek!BY1</f>
        <v>Kitzbühel</v>
      </c>
      <c r="BB2" s="4" t="s">
        <v>205</v>
      </c>
      <c r="BC2" s="200" t="str">
        <f>versenyek!CB1</f>
        <v>EMCC 2013 Edinburgh</v>
      </c>
      <c r="BD2" s="4" t="s">
        <v>205</v>
      </c>
      <c r="BE2" s="200" t="str">
        <f>versenyek!CE1</f>
        <v>Újpest Kupa</v>
      </c>
      <c r="BF2" s="4" t="s">
        <v>205</v>
      </c>
      <c r="BG2" s="200" t="str">
        <f>versenyek!CH1</f>
        <v>October Fest Garmisch</v>
      </c>
      <c r="BH2" s="4" t="s">
        <v>205</v>
      </c>
      <c r="BI2" s="200" t="str">
        <f>versenyek!CK1</f>
        <v>MKK</v>
      </c>
      <c r="BJ2" s="4" t="s">
        <v>205</v>
      </c>
      <c r="BK2" s="200" t="str">
        <f>versenyek!CN1</f>
        <v>Vegyes Páros OB</v>
      </c>
      <c r="BL2" s="4" t="s">
        <v>205</v>
      </c>
      <c r="BM2" s="200" t="str">
        <f>versenyek!CQ1</f>
        <v>Bern Intern Consolation</v>
      </c>
      <c r="BN2" s="4" t="s">
        <v>205</v>
      </c>
      <c r="BO2" s="200" t="str">
        <f>versenyek!CT1</f>
        <v>HCC</v>
      </c>
      <c r="BP2" s="4" t="s">
        <v>205</v>
      </c>
      <c r="BQ2" s="200" t="str">
        <f>versenyek!CW1</f>
        <v>Oedtsee Trophy</v>
      </c>
      <c r="BR2" s="4" t="s">
        <v>205</v>
      </c>
      <c r="BS2" s="200" t="str">
        <f>versenyek!CZ1</f>
        <v>ECC B  Men</v>
      </c>
      <c r="BT2" s="4" t="s">
        <v>205</v>
      </c>
      <c r="BU2" s="200" t="str">
        <f>versenyek!DC1</f>
        <v>ECC B Women</v>
      </c>
      <c r="BV2" s="4" t="s">
        <v>205</v>
      </c>
      <c r="BW2" s="200" t="str">
        <f>versenyek!DF1</f>
        <v>Évzáró kupa</v>
      </c>
      <c r="BX2" s="4" t="s">
        <v>205</v>
      </c>
      <c r="BY2" s="200" t="str">
        <f>versenyek!DI1</f>
        <v>Évnyitó kupa</v>
      </c>
      <c r="BZ2" s="4" t="s">
        <v>205</v>
      </c>
      <c r="CA2" s="200" t="str">
        <f>versenyek!DL1</f>
        <v>EJCC Women</v>
      </c>
      <c r="CB2" s="4" t="s">
        <v>205</v>
      </c>
      <c r="CC2" s="200" t="str">
        <f>versenyek!DO1</f>
        <v>OCSB férfi "B"</v>
      </c>
      <c r="CD2" s="4" t="s">
        <v>205</v>
      </c>
      <c r="CE2" s="200" t="str">
        <f>versenyek!DR1</f>
        <v>OCSB női "A"</v>
      </c>
      <c r="CF2" s="4" t="s">
        <v>205</v>
      </c>
      <c r="CG2" s="200" t="str">
        <f>versenyek!DU1</f>
        <v>OCSB férfi "A"</v>
      </c>
      <c r="CH2" s="4" t="s">
        <v>205</v>
      </c>
      <c r="CI2" s="200" t="str">
        <f>versenyek!DX1</f>
        <v>HMDCC</v>
      </c>
      <c r="CJ2" s="4" t="s">
        <v>205</v>
      </c>
      <c r="CK2" s="200" t="str">
        <f>versenyek!EA1</f>
        <v>IFI női OB</v>
      </c>
      <c r="CL2" s="4" t="s">
        <v>205</v>
      </c>
      <c r="CM2" s="200" t="str">
        <f>versenyek!ED1</f>
        <v>IFI férfi OB</v>
      </c>
      <c r="CN2" s="4" t="s">
        <v>205</v>
      </c>
      <c r="CO2" s="200" t="str">
        <f>versenyek!EG1</f>
        <v>Silesian GP</v>
      </c>
      <c r="CP2" s="4" t="s">
        <v>205</v>
      </c>
      <c r="CQ2" s="200" t="str">
        <f>versenyek!EJ1</f>
        <v>WMDCC 2014</v>
      </c>
      <c r="CR2" s="4" t="s">
        <v>205</v>
      </c>
      <c r="CS2" s="200" t="str">
        <f>versenyek!EM1</f>
        <v>Vegyes OB</v>
      </c>
      <c r="CT2" s="4" t="s">
        <v>205</v>
      </c>
      <c r="CU2" s="200" t="str">
        <f>versenyek!EP1</f>
        <v>Savona Cup</v>
      </c>
      <c r="CV2" s="4" t="s">
        <v>205</v>
      </c>
      <c r="CW2" s="200" t="str">
        <f>versenyek!ES1</f>
        <v>Egyéni férfi OB</v>
      </c>
      <c r="CX2" s="4" t="s">
        <v>205</v>
      </c>
      <c r="CY2" s="200" t="str">
        <f>versenyek!EV1</f>
        <v>Egyéni női OB</v>
      </c>
      <c r="CZ2" s="4" t="s">
        <v>205</v>
      </c>
      <c r="DA2" s="200" t="str">
        <f>versenyek!EY1</f>
        <v>Szezonzáró kupa</v>
      </c>
      <c r="DB2" s="200" t="s">
        <v>205</v>
      </c>
      <c r="DC2" s="200" t="str">
        <f>versenyek!FB1</f>
        <v>Zoetermeer Sweetlake Summer Cup</v>
      </c>
      <c r="DD2" s="200" t="s">
        <v>205</v>
      </c>
      <c r="DE2" s="200" t="str">
        <f>versenyek!FE1</f>
        <v>Riga open 2014</v>
      </c>
      <c r="DF2" s="200" t="s">
        <v>205</v>
      </c>
      <c r="DG2" s="200" t="str">
        <f>versenyek!FH1</f>
        <v>Szezonnyitó kupa</v>
      </c>
      <c r="DH2" s="200" t="s">
        <v>205</v>
      </c>
      <c r="DI2" s="200" t="str">
        <f>versenyek!FK1</f>
        <v>Kitzbühel</v>
      </c>
      <c r="DJ2" s="200" t="s">
        <v>205</v>
      </c>
      <c r="DK2" s="200" t="str">
        <f>versenyek!FN1</f>
        <v>EMCC 2014</v>
      </c>
      <c r="DL2" s="200" t="s">
        <v>205</v>
      </c>
      <c r="DM2" s="200" t="str">
        <f>versenyek!FQ1</f>
        <v>Octoberfest Turnier 2014</v>
      </c>
      <c r="DN2" s="4" t="s">
        <v>205</v>
      </c>
      <c r="DO2" s="200" t="str">
        <f>versenyek!FT1</f>
        <v>Újpest Kupa</v>
      </c>
      <c r="DP2" s="4" t="s">
        <v>205</v>
      </c>
      <c r="DQ2" s="200" t="str">
        <f>versenyek!FW1</f>
        <v>Vegyes Páros OB</v>
      </c>
      <c r="DR2" s="4" t="s">
        <v>205</v>
      </c>
      <c r="DS2" s="200" t="str">
        <f>versenyek!FZ1</f>
        <v>Bern Intern Consolation</v>
      </c>
      <c r="DT2" s="4" t="s">
        <v>205</v>
      </c>
      <c r="DU2" s="200" t="str">
        <f>versenyek!GC1</f>
        <v>Magyar Kupa</v>
      </c>
      <c r="DV2" s="4" t="s">
        <v>205</v>
      </c>
      <c r="DW2" s="200" t="str">
        <f>versenyek!GF1</f>
        <v xml:space="preserve">Wetzikon </v>
      </c>
      <c r="DX2" s="4" t="s">
        <v>205</v>
      </c>
      <c r="DY2" s="200" t="str">
        <f>versenyek!GI1</f>
        <v>ECC B  Men</v>
      </c>
      <c r="DZ2" s="4" t="s">
        <v>205</v>
      </c>
      <c r="EA2" s="200" t="str">
        <f>versenyek!GL1</f>
        <v>ECC B Women</v>
      </c>
      <c r="EB2" s="4" t="s">
        <v>205</v>
      </c>
      <c r="EC2" s="200" t="str">
        <f>versenyek!GO1</f>
        <v>Évzáró kupa</v>
      </c>
      <c r="ED2" s="4" t="s">
        <v>205</v>
      </c>
      <c r="EE2" s="200" t="str">
        <f>versenyek!GR1</f>
        <v>EJCC Women</v>
      </c>
      <c r="EF2" s="4" t="s">
        <v>205</v>
      </c>
      <c r="EG2" s="200" t="str">
        <f>versenyek!GX1</f>
        <v>Évnyitó kupa</v>
      </c>
      <c r="EH2" s="4" t="s">
        <v>205</v>
      </c>
      <c r="EI2" s="200" t="str">
        <f>versenyek!HA1</f>
        <v>Berlin Cup</v>
      </c>
      <c r="EJ2" s="4" t="s">
        <v>205</v>
      </c>
      <c r="EK2" s="200" t="str">
        <f>versenyek!HD1</f>
        <v>Aarau Mixed Doubles</v>
      </c>
      <c r="EL2" s="4" t="s">
        <v>205</v>
      </c>
      <c r="EM2" s="200" t="str">
        <f>versenyek!HG1</f>
        <v>OCSB női "A"</v>
      </c>
      <c r="EN2" s="4" t="s">
        <v>205</v>
      </c>
      <c r="EO2" s="200" t="str">
        <f>versenyek!HJ1</f>
        <v>OCSB férfi "A"</v>
      </c>
      <c r="EP2" s="4" t="s">
        <v>205</v>
      </c>
      <c r="EQ2" s="200" t="str">
        <f>versenyek!HM1</f>
        <v>Letící Kameny</v>
      </c>
      <c r="ER2" s="4" t="s">
        <v>205</v>
      </c>
      <c r="ES2" s="200" t="str">
        <f>versenyek!HP1</f>
        <v>OCSB férfi "B"</v>
      </c>
      <c r="ET2" s="4" t="s">
        <v>205</v>
      </c>
      <c r="EU2" s="200" t="str">
        <f>versenyek!HS1</f>
        <v>Deaflympics 2015 Men</v>
      </c>
      <c r="EV2" s="4" t="s">
        <v>205</v>
      </c>
      <c r="EW2" s="200" t="str">
        <f>versenyek!HV1</f>
        <v>Deaflympics 2015 Women</v>
      </c>
      <c r="EX2" s="4" t="s">
        <v>205</v>
      </c>
      <c r="EY2" s="200" t="str">
        <f>versenyek!HY1</f>
        <v>IFI női OB</v>
      </c>
      <c r="EZ2" s="4" t="s">
        <v>205</v>
      </c>
      <c r="FA2" s="200" t="str">
        <f>versenyek!IB1</f>
        <v>IFI férfi OB</v>
      </c>
      <c r="FB2" s="4" t="s">
        <v>205</v>
      </c>
      <c r="FC2" s="200" t="str">
        <f>versenyek!IE1</f>
        <v>VIII Mixed-Doubles Curling Cup</v>
      </c>
      <c r="FD2" s="4" t="s">
        <v>205</v>
      </c>
      <c r="FE2" s="200" t="str">
        <f>versenyek!IH1</f>
        <v>WMDCC 2015</v>
      </c>
      <c r="FF2" s="4" t="s">
        <v>205</v>
      </c>
      <c r="FG2" s="5" t="str">
        <f>versenyek!IK1</f>
        <v>Vegyes OB</v>
      </c>
      <c r="FH2" s="4" t="s">
        <v>205</v>
      </c>
      <c r="FI2" s="200" t="str">
        <f>versenyek!IN1</f>
        <v>Savona Cup</v>
      </c>
      <c r="FJ2" s="4" t="s">
        <v>205</v>
      </c>
      <c r="FK2" s="200" t="str">
        <f>versenyek!IQ1</f>
        <v>Egyéni férfi OB</v>
      </c>
      <c r="FL2" s="4" t="s">
        <v>205</v>
      </c>
      <c r="FM2" s="200" t="str">
        <f>versenyek!IT1</f>
        <v>Egyéni női OB</v>
      </c>
    </row>
    <row r="3" spans="1:169">
      <c r="A3" s="1" t="s">
        <v>1382</v>
      </c>
      <c r="C3" s="111"/>
      <c r="D3" s="45" t="s">
        <v>206</v>
      </c>
      <c r="G3" s="111"/>
      <c r="H3" s="45" t="s">
        <v>206</v>
      </c>
      <c r="J3" s="45" t="s">
        <v>206</v>
      </c>
      <c r="L3" s="45"/>
      <c r="M3" s="111"/>
      <c r="N3" s="45" t="s">
        <v>206</v>
      </c>
      <c r="P3" s="45" t="s">
        <v>206</v>
      </c>
      <c r="R3" s="45" t="s">
        <v>206</v>
      </c>
      <c r="T3" s="45"/>
      <c r="V3" s="45"/>
      <c r="W3" s="9"/>
      <c r="X3" s="45"/>
      <c r="Y3" s="9"/>
      <c r="Z3" s="45"/>
      <c r="AA3" s="9"/>
      <c r="AB3" s="45" t="s">
        <v>206</v>
      </c>
      <c r="AD3" s="45" t="s">
        <v>206</v>
      </c>
      <c r="AP3" s="45"/>
      <c r="AR3" s="45"/>
      <c r="AS3" s="9"/>
      <c r="AT3" s="45"/>
      <c r="AV3" s="45"/>
      <c r="AW3" s="9"/>
      <c r="AX3" s="45"/>
      <c r="AY3" s="9"/>
      <c r="AZ3" s="45"/>
      <c r="BA3" s="9"/>
      <c r="BB3" s="45"/>
      <c r="BC3" s="9"/>
      <c r="BD3" s="45"/>
      <c r="BF3" s="45"/>
      <c r="BG3" s="9"/>
      <c r="BH3" s="45"/>
      <c r="BJ3" s="45"/>
      <c r="BK3" s="9"/>
      <c r="BL3" s="45"/>
      <c r="BM3" s="9"/>
      <c r="BN3" s="45"/>
      <c r="BO3" s="9"/>
      <c r="BP3" s="45"/>
      <c r="BQ3" s="9"/>
      <c r="BR3" s="45"/>
      <c r="BS3" s="9"/>
      <c r="BT3" s="45"/>
      <c r="BU3" s="9"/>
      <c r="BV3" s="45"/>
      <c r="BX3" s="45"/>
      <c r="BY3" s="9"/>
      <c r="BZ3" s="45"/>
      <c r="CA3" s="9"/>
      <c r="CB3" s="45"/>
      <c r="CC3" s="9"/>
      <c r="CD3" s="45"/>
      <c r="CE3" s="9"/>
      <c r="CF3" s="45"/>
      <c r="CG3" s="9"/>
      <c r="CH3" s="45"/>
      <c r="CI3" s="9"/>
      <c r="CJ3" s="45"/>
      <c r="CK3" s="9"/>
      <c r="CL3" s="45"/>
      <c r="CN3" s="45"/>
      <c r="CP3" s="45"/>
      <c r="CR3" s="45"/>
      <c r="CT3" s="45"/>
      <c r="CV3" s="45"/>
      <c r="CX3" s="45"/>
      <c r="CZ3" s="45"/>
      <c r="DB3" s="45"/>
      <c r="DD3" s="45"/>
      <c r="DF3" s="45"/>
      <c r="DH3" s="45"/>
      <c r="DJ3" s="45"/>
      <c r="DL3" s="45"/>
      <c r="DN3" s="45"/>
      <c r="DP3" s="45"/>
      <c r="DQ3" s="9"/>
      <c r="DT3" s="45"/>
      <c r="DV3" s="45"/>
      <c r="DX3" s="45"/>
      <c r="DZ3" s="45"/>
      <c r="EB3" s="45"/>
      <c r="EC3" s="53"/>
      <c r="ED3" s="45"/>
      <c r="EF3" s="45"/>
      <c r="EH3" s="45"/>
      <c r="EJ3" s="45"/>
      <c r="EL3" s="45"/>
      <c r="EN3" s="45"/>
      <c r="EP3" s="45"/>
      <c r="ER3" s="45"/>
      <c r="ET3" s="45"/>
      <c r="EU3" s="229"/>
      <c r="EV3" s="45"/>
      <c r="EW3" s="229"/>
      <c r="EX3" s="45"/>
      <c r="EY3" s="229"/>
      <c r="EZ3" s="45">
        <f>SUM(INDEX('egyeni-ranglista'!$1:$1048576,MATCH($A3,'egyeni-ranglista'!$A:$A,0),EZ$227):INDEX('egyeni-ranglista'!$1:$1048576,MATCH($A3,'egyeni-ranglista'!$A:$A,0),EZ$228))</f>
        <v>0</v>
      </c>
      <c r="FA3" s="1" t="s">
        <v>1377</v>
      </c>
      <c r="FB3" s="45"/>
      <c r="FC3" s="229"/>
      <c r="FD3" s="45"/>
      <c r="FF3" s="45"/>
      <c r="FH3" s="45"/>
      <c r="FJ3" s="45"/>
      <c r="FL3" s="45"/>
    </row>
    <row r="4" spans="1:169">
      <c r="A4" s="32" t="s">
        <v>311</v>
      </c>
      <c r="L4" s="45"/>
      <c r="M4" s="9"/>
      <c r="N4" s="45"/>
      <c r="O4" s="9"/>
      <c r="P4" s="45"/>
      <c r="R4" s="45"/>
      <c r="T4" s="45"/>
      <c r="V4" s="45"/>
      <c r="X4" s="45"/>
      <c r="Y4" s="9"/>
      <c r="Z4" s="45">
        <v>0</v>
      </c>
      <c r="AA4" s="9" t="s">
        <v>313</v>
      </c>
      <c r="AB4" s="45"/>
      <c r="AD4" s="45"/>
      <c r="AR4" s="9"/>
      <c r="AS4" s="9"/>
      <c r="BD4" s="45">
        <f>SUM(INDEX('egyeni-ranglista'!$1:$1048576,MATCH($A4,'egyeni-ranglista'!$A:$A,0),BD$227):INDEX('egyeni-ranglista'!$1:$1048576,MATCH($A4,'egyeni-ranglista'!$A:$A,0),BD$228))</f>
        <v>2.5765956716207805</v>
      </c>
      <c r="BE4" s="9" t="s">
        <v>313</v>
      </c>
      <c r="BF4" s="45"/>
      <c r="BG4" s="9"/>
      <c r="BH4" s="45"/>
      <c r="BI4" s="9"/>
      <c r="BJ4" s="45"/>
      <c r="BK4" s="9"/>
      <c r="BL4" s="45"/>
      <c r="BM4" s="9"/>
      <c r="BN4" s="45"/>
      <c r="BO4" s="9"/>
      <c r="BP4" s="45"/>
      <c r="BQ4" s="9"/>
      <c r="BR4" s="45"/>
      <c r="BS4" s="9"/>
      <c r="BT4" s="45"/>
      <c r="BU4" s="9"/>
      <c r="BV4" s="45"/>
      <c r="BW4" s="9"/>
      <c r="BX4" s="45"/>
      <c r="BY4" s="9"/>
      <c r="BZ4" s="45"/>
      <c r="CA4" s="9"/>
      <c r="CB4" s="45"/>
      <c r="CC4" s="9"/>
      <c r="CD4" s="45"/>
      <c r="CE4" s="9"/>
      <c r="CF4" s="45"/>
      <c r="CG4" s="9"/>
      <c r="CH4" s="45"/>
      <c r="CI4" s="9"/>
      <c r="CJ4" s="45"/>
      <c r="CK4" s="9"/>
      <c r="CL4" s="45">
        <f>SUM(INDEX('egyeni-ranglista'!$1:$1048576,MATCH($A4,'egyeni-ranglista'!$A:$A,0),CL$227):INDEX('egyeni-ranglista'!$1:$1048576,MATCH($A4,'egyeni-ranglista'!$A:$A,0),CL$228))</f>
        <v>2.5765956716207805</v>
      </c>
      <c r="CM4" s="9" t="s">
        <v>313</v>
      </c>
      <c r="CN4" s="45"/>
      <c r="CO4" s="9"/>
      <c r="CP4" s="45"/>
      <c r="CQ4" s="9"/>
      <c r="CR4" s="45"/>
      <c r="CS4" s="9"/>
      <c r="CT4" s="45"/>
      <c r="CU4" s="9"/>
      <c r="CV4" s="45">
        <f>SUM(INDEX('egyeni-ranglista'!$1:$1048576,MATCH($A4,'egyeni-ranglista'!$A:$A,0),CV$227):INDEX('egyeni-ranglista'!$1:$1048576,MATCH($A4,'egyeni-ranglista'!$A:$A,0),CV$228))</f>
        <v>3.2774128343502236</v>
      </c>
      <c r="CW4" s="32" t="s">
        <v>311</v>
      </c>
      <c r="CX4" s="45"/>
      <c r="CY4" s="9"/>
      <c r="CZ4" s="45"/>
      <c r="DA4" s="9"/>
      <c r="DB4" s="45"/>
      <c r="DD4" s="45"/>
      <c r="DF4" s="45"/>
      <c r="DH4" s="45"/>
      <c r="DJ4" s="45"/>
      <c r="DL4" s="45"/>
      <c r="DN4" s="45"/>
      <c r="DO4" s="9"/>
      <c r="DP4" s="45"/>
      <c r="DQ4" s="9"/>
      <c r="DT4" s="45">
        <f>SUM(INDEX('egyeni-ranglista'!$1:$1048576,MATCH($A4,'egyeni-ranglista'!$A:$A,0),DT$227):INDEX('egyeni-ranglista'!$1:$1048576,MATCH($A4,'egyeni-ranglista'!$A:$A,0),DT$228))</f>
        <v>3.2774128343502236</v>
      </c>
      <c r="DU4" s="229" t="s">
        <v>1233</v>
      </c>
      <c r="DV4" s="45"/>
      <c r="DW4" s="9"/>
      <c r="DX4" s="45"/>
      <c r="DY4" s="9"/>
      <c r="DZ4" s="45"/>
      <c r="EA4" s="9"/>
      <c r="EB4" s="45">
        <f>SUM(INDEX('egyeni-ranglista'!$1:$1048576,MATCH($A4,'egyeni-ranglista'!$A:$A,0),EB$227):INDEX('egyeni-ranglista'!$1:$1048576,MATCH($A4,'egyeni-ranglista'!$A:$A,0),EB$228))</f>
        <v>3.2774128343502236</v>
      </c>
      <c r="EC4" s="229" t="s">
        <v>1233</v>
      </c>
      <c r="ED4" s="45"/>
      <c r="EE4" s="9"/>
      <c r="EL4" s="45"/>
      <c r="EM4" s="9"/>
      <c r="EN4" s="45"/>
      <c r="EO4" s="246"/>
      <c r="ER4" s="45">
        <f>SUM(INDEX('egyeni-ranglista'!$1:$1048576,MATCH($A4,'egyeni-ranglista'!$A:$A,0),ER$227):INDEX('egyeni-ranglista'!$1:$1048576,MATCH($A4,'egyeni-ranglista'!$A:$A,0),ER$228))</f>
        <v>4.2146605573583944</v>
      </c>
      <c r="ES4" s="280" t="s">
        <v>1335</v>
      </c>
      <c r="EZ4" s="45">
        <f>SUM(INDEX('egyeni-ranglista'!$1:$1048576,MATCH($A4,'egyeni-ranglista'!$A:$A,0),EZ$227):INDEX('egyeni-ranglista'!$1:$1048576,MATCH($A4,'egyeni-ranglista'!$A:$A,0),EZ$228))</f>
        <v>1.2921474209720365</v>
      </c>
      <c r="FA4" s="1" t="s">
        <v>1377</v>
      </c>
      <c r="FF4" s="45"/>
      <c r="FG4" s="9"/>
      <c r="FH4" s="45"/>
      <c r="FI4" s="9"/>
      <c r="FJ4" s="45">
        <f>SUM(INDEX('egyeni-ranglista'!$1:$1048576,MATCH($A4,'egyeni-ranglista'!$A:$A,0),FJ$227):INDEX('egyeni-ranglista'!$1:$1048576,MATCH($A4,'egyeni-ranglista'!$A:$A,0),FJ$228))</f>
        <v>1.5972832154866694</v>
      </c>
      <c r="FK4" s="32" t="s">
        <v>311</v>
      </c>
      <c r="FL4" s="45"/>
      <c r="FM4" s="9"/>
    </row>
    <row r="5" spans="1:169">
      <c r="A5" s="1" t="s">
        <v>1357</v>
      </c>
      <c r="C5" s="9"/>
      <c r="E5" s="52"/>
      <c r="L5" s="45"/>
      <c r="M5" s="9"/>
      <c r="N5" s="45"/>
      <c r="O5" s="52"/>
      <c r="P5" s="45"/>
      <c r="Q5" s="52"/>
      <c r="R5" s="45"/>
      <c r="T5" s="45"/>
      <c r="V5" s="45"/>
      <c r="W5" s="9"/>
      <c r="X5" s="45"/>
      <c r="Y5" s="9"/>
      <c r="Z5" s="45"/>
      <c r="AA5" s="9"/>
      <c r="AB5" s="45"/>
      <c r="AD5" s="45"/>
      <c r="AP5" s="45"/>
      <c r="AQ5" s="52"/>
      <c r="AR5" s="45"/>
      <c r="AS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45"/>
      <c r="DD5" s="45"/>
      <c r="DF5" s="45"/>
      <c r="DH5" s="45"/>
      <c r="DJ5" s="45"/>
      <c r="DL5" s="45"/>
      <c r="DP5" s="9"/>
      <c r="DQ5" s="9"/>
      <c r="EB5" s="45"/>
      <c r="EF5" s="45"/>
      <c r="EG5" s="9"/>
      <c r="EH5" s="45"/>
      <c r="EI5" s="9"/>
      <c r="EJ5" s="45"/>
      <c r="EK5" s="9"/>
      <c r="EP5" s="45"/>
      <c r="EQ5" s="9"/>
      <c r="ER5" s="45">
        <f>SUM(INDEX('egyeni-ranglista'!$1:$1048576,MATCH($A5,'egyeni-ranglista'!$A:$A,0),ER$227):INDEX('egyeni-ranglista'!$1:$1048576,MATCH($A5,'egyeni-ranglista'!$A:$A,0),ER$228))</f>
        <v>0</v>
      </c>
      <c r="ES5" s="278" t="s">
        <v>19</v>
      </c>
      <c r="ET5" s="45"/>
      <c r="EU5" s="245"/>
      <c r="EV5" s="45"/>
      <c r="EW5" s="245"/>
      <c r="EX5" s="45"/>
      <c r="EY5" s="245"/>
      <c r="EZ5" s="45">
        <f>SUM(INDEX('egyeni-ranglista'!$1:$1048576,MATCH($A5,'egyeni-ranglista'!$A:$A,0),EZ$227):INDEX('egyeni-ranglista'!$1:$1048576,MATCH($A5,'egyeni-ranglista'!$A:$A,0),EZ$228))</f>
        <v>0</v>
      </c>
      <c r="FA5" s="1" t="s">
        <v>1377</v>
      </c>
      <c r="FB5" s="45"/>
      <c r="FC5" s="245"/>
      <c r="FD5" s="45"/>
      <c r="FE5" s="9"/>
      <c r="FF5" s="9"/>
      <c r="FG5" s="9"/>
      <c r="FH5" s="9"/>
      <c r="FI5" s="9"/>
      <c r="FJ5" s="9"/>
      <c r="FK5" s="9"/>
      <c r="FL5" s="9"/>
      <c r="FM5" s="9"/>
    </row>
    <row r="6" spans="1:169">
      <c r="A6" s="32" t="s">
        <v>303</v>
      </c>
      <c r="L6" s="45"/>
      <c r="M6" s="9"/>
      <c r="N6" s="45"/>
      <c r="O6" s="9"/>
      <c r="P6" s="45"/>
      <c r="R6" s="45"/>
      <c r="T6" s="45"/>
      <c r="V6" s="45"/>
      <c r="X6" s="45"/>
      <c r="Y6" s="9"/>
      <c r="Z6" s="45">
        <v>0</v>
      </c>
      <c r="AA6" s="9" t="s">
        <v>313</v>
      </c>
      <c r="AB6" s="45"/>
      <c r="AD6" s="45"/>
      <c r="AR6" s="9"/>
      <c r="AS6" s="9"/>
      <c r="BD6" s="45">
        <f>SUM(INDEX('egyeni-ranglista'!$1:$1048576,MATCH($A6,'egyeni-ranglista'!$A:$A,0),BD$227):INDEX('egyeni-ranglista'!$1:$1048576,MATCH($A6,'egyeni-ranglista'!$A:$A,0),BD$228))</f>
        <v>2.5765956716207805</v>
      </c>
      <c r="BE6" s="9" t="s">
        <v>313</v>
      </c>
      <c r="BF6" s="45"/>
      <c r="BG6" s="9"/>
      <c r="BH6" s="45"/>
      <c r="BI6" s="9"/>
      <c r="BJ6" s="45"/>
      <c r="BK6" s="9"/>
      <c r="BL6" s="45"/>
      <c r="BM6" s="9"/>
      <c r="BN6" s="45"/>
      <c r="BO6" s="9"/>
      <c r="BP6" s="45"/>
      <c r="BQ6" s="9"/>
      <c r="BR6" s="45"/>
      <c r="BS6" s="9"/>
      <c r="BT6" s="45"/>
      <c r="BU6" s="9"/>
      <c r="BV6" s="45"/>
      <c r="BW6" s="9"/>
      <c r="BX6" s="45"/>
      <c r="BY6" s="9"/>
      <c r="BZ6" s="45"/>
      <c r="CA6" s="9"/>
      <c r="CB6" s="45"/>
      <c r="CC6" s="9"/>
      <c r="CD6" s="45"/>
      <c r="CE6" s="9"/>
      <c r="CF6" s="45"/>
      <c r="CG6" s="9"/>
      <c r="CH6" s="45"/>
      <c r="CI6" s="9"/>
      <c r="CJ6" s="45"/>
      <c r="CK6" s="9"/>
      <c r="CL6" s="45">
        <f>SUM(INDEX('egyeni-ranglista'!$1:$1048576,MATCH($A6,'egyeni-ranglista'!$A:$A,0),CL$227):INDEX('egyeni-ranglista'!$1:$1048576,MATCH($A6,'egyeni-ranglista'!$A:$A,0),CL$228))</f>
        <v>2.5765956716207805</v>
      </c>
      <c r="CM6" s="9" t="s">
        <v>313</v>
      </c>
      <c r="CN6" s="45"/>
      <c r="CO6" s="9"/>
      <c r="CP6" s="45"/>
      <c r="CQ6" s="9"/>
      <c r="CR6" s="45"/>
      <c r="CS6" s="9"/>
      <c r="CT6" s="45"/>
      <c r="CU6" s="9"/>
      <c r="CV6" s="45"/>
      <c r="CW6" s="9"/>
      <c r="CX6" s="45"/>
      <c r="CY6" s="9"/>
      <c r="CZ6" s="45"/>
      <c r="DA6" s="9"/>
      <c r="DB6" s="45"/>
      <c r="DD6" s="45"/>
      <c r="DF6" s="45"/>
      <c r="DH6" s="45"/>
      <c r="DJ6" s="45"/>
      <c r="DL6" s="45"/>
      <c r="DN6" s="45"/>
      <c r="DO6" s="9"/>
      <c r="DP6" s="45"/>
      <c r="DQ6" s="9"/>
      <c r="DT6" s="45"/>
      <c r="DU6" s="9"/>
      <c r="DV6" s="45"/>
      <c r="DW6" s="9"/>
      <c r="DX6" s="45"/>
      <c r="DY6" s="9"/>
      <c r="DZ6" s="45"/>
      <c r="EA6" s="9"/>
      <c r="EB6" s="45"/>
      <c r="ED6" s="45"/>
      <c r="EE6" s="9"/>
      <c r="EF6" s="45"/>
      <c r="EH6" s="45"/>
      <c r="EJ6" s="45"/>
      <c r="EL6" s="45"/>
      <c r="EM6" s="9"/>
      <c r="EN6" s="45"/>
      <c r="EO6" s="9"/>
      <c r="EP6" s="45"/>
      <c r="ER6" s="45">
        <f>SUM(INDEX('egyeni-ranglista'!$1:$1048576,MATCH($A6,'egyeni-ranglista'!$A:$A,0),ER$227):INDEX('egyeni-ranglista'!$1:$1048576,MATCH($A6,'egyeni-ranglista'!$A:$A,0),ER$228))</f>
        <v>3.2774128343502236</v>
      </c>
      <c r="ES6" s="280" t="s">
        <v>1335</v>
      </c>
      <c r="ET6" s="45"/>
      <c r="EV6" s="45"/>
      <c r="EX6" s="45"/>
      <c r="EZ6" s="45">
        <f>SUM(INDEX('egyeni-ranglista'!$1:$1048576,MATCH($A6,'egyeni-ranglista'!$A:$A,0),EZ$227):INDEX('egyeni-ranglista'!$1:$1048576,MATCH($A6,'egyeni-ranglista'!$A:$A,0),EZ$228))</f>
        <v>0.35489969796386556</v>
      </c>
      <c r="FA6" s="1" t="s">
        <v>1377</v>
      </c>
      <c r="FB6" s="45"/>
      <c r="FD6" s="45"/>
      <c r="FF6" s="45"/>
      <c r="FG6" s="9"/>
      <c r="FH6" s="45"/>
      <c r="FI6" s="9"/>
      <c r="FJ6" s="45">
        <f>SUM(INDEX('egyeni-ranglista'!$1:$1048576,MATCH($A6,'egyeni-ranglista'!$A:$A,0),FJ$227):INDEX('egyeni-ranglista'!$1:$1048576,MATCH($A6,'egyeni-ranglista'!$A:$A,0),FJ$228))</f>
        <v>0.66003549247849858</v>
      </c>
      <c r="FK6" s="32" t="s">
        <v>303</v>
      </c>
      <c r="FL6" s="45"/>
      <c r="FM6" s="9"/>
    </row>
    <row r="7" spans="1:169">
      <c r="A7" s="32" t="s">
        <v>1383</v>
      </c>
      <c r="L7" s="45"/>
      <c r="M7" s="9"/>
      <c r="N7" s="45"/>
      <c r="O7" s="9"/>
      <c r="P7" s="45"/>
      <c r="R7" s="45"/>
      <c r="T7" s="45"/>
      <c r="V7" s="45"/>
      <c r="X7" s="45"/>
      <c r="Y7" s="9"/>
      <c r="Z7" s="45"/>
      <c r="AA7" s="9"/>
      <c r="AB7" s="45"/>
      <c r="AD7" s="45"/>
      <c r="AP7" s="45"/>
      <c r="AQ7" s="9"/>
      <c r="AR7" s="45"/>
      <c r="AS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45"/>
      <c r="CK7" s="9"/>
      <c r="CL7" s="45"/>
      <c r="CM7" s="9"/>
      <c r="CN7" s="45"/>
      <c r="CO7" s="9"/>
      <c r="CP7" s="45"/>
      <c r="CQ7" s="9"/>
      <c r="CR7" s="45"/>
      <c r="CS7" s="9"/>
      <c r="CT7" s="45"/>
      <c r="CU7" s="9"/>
      <c r="CV7" s="45"/>
      <c r="CW7" s="9"/>
      <c r="CX7" s="45"/>
      <c r="CY7" s="32"/>
      <c r="CZ7" s="45"/>
      <c r="DA7" s="32"/>
      <c r="DB7" s="45"/>
      <c r="DD7" s="45"/>
      <c r="DF7" s="45"/>
      <c r="DH7" s="45"/>
      <c r="DJ7" s="45"/>
      <c r="DL7" s="45"/>
      <c r="EB7" s="45"/>
      <c r="EC7" s="3"/>
      <c r="EF7" s="45"/>
      <c r="EH7" s="45"/>
      <c r="EJ7" s="45"/>
      <c r="EP7" s="45"/>
      <c r="ER7" s="45"/>
      <c r="ES7" s="275"/>
      <c r="ET7" s="45"/>
      <c r="EV7" s="45"/>
      <c r="EX7" s="45"/>
      <c r="EY7" s="275"/>
      <c r="EZ7" s="45">
        <f>SUM(INDEX('egyeni-ranglista'!$1:$1048576,MATCH($A7,'egyeni-ranglista'!$A:$A,0),EZ$227):INDEX('egyeni-ranglista'!$1:$1048576,MATCH($A7,'egyeni-ranglista'!$A:$A,0),EZ$228))</f>
        <v>0</v>
      </c>
      <c r="FA7" s="1" t="s">
        <v>1377</v>
      </c>
      <c r="FB7" s="45"/>
      <c r="FD7" s="45"/>
      <c r="FF7" s="45"/>
      <c r="FG7" s="9"/>
      <c r="FH7" s="45"/>
      <c r="FI7" s="9"/>
      <c r="FJ7" s="45"/>
      <c r="FK7" s="9"/>
      <c r="FL7" s="45">
        <f>SUM(INDEX('egyeni-ranglista'!$1:$1048576,MATCH($A7,'egyeni-ranglista'!$A:$A,0),FL$227):INDEX('egyeni-ranglista'!$1:$1048576,MATCH($A7,'egyeni-ranglista'!$A:$A,0),FL$228))</f>
        <v>0.30513579451463302</v>
      </c>
      <c r="FM7" s="32" t="s">
        <v>723</v>
      </c>
    </row>
    <row r="8" spans="1:169">
      <c r="A8" s="32" t="s">
        <v>1358</v>
      </c>
      <c r="L8" s="45"/>
      <c r="M8" s="9"/>
      <c r="N8" s="45"/>
      <c r="O8" s="9"/>
      <c r="P8" s="45"/>
      <c r="R8" s="45"/>
      <c r="T8" s="45"/>
      <c r="V8" s="45"/>
      <c r="X8" s="45"/>
      <c r="Y8" s="9"/>
      <c r="Z8" s="45">
        <v>0</v>
      </c>
      <c r="AA8" s="9" t="s">
        <v>320</v>
      </c>
      <c r="AB8" s="45"/>
      <c r="AD8" s="45"/>
      <c r="AR8" s="9"/>
      <c r="AS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45"/>
      <c r="DD8" s="45"/>
      <c r="DF8" s="45"/>
      <c r="DH8" s="45"/>
      <c r="DJ8" s="45"/>
      <c r="DL8" s="45"/>
      <c r="DP8" s="9"/>
      <c r="DQ8" s="9"/>
      <c r="EB8" s="45"/>
      <c r="EF8" s="45"/>
      <c r="EG8" s="65"/>
      <c r="EH8" s="45"/>
      <c r="EJ8" s="45"/>
      <c r="EP8" s="45"/>
      <c r="ER8" s="45">
        <f>SUM(INDEX('egyeni-ranglista'!$1:$1048576,MATCH($A8,'egyeni-ranglista'!$A:$A,0),ER$227):INDEX('egyeni-ranglista'!$1:$1048576,MATCH($A8,'egyeni-ranglista'!$A:$A,0),ER$228))</f>
        <v>0</v>
      </c>
      <c r="ES8" s="278" t="s">
        <v>19</v>
      </c>
      <c r="EZ8" s="45">
        <f>SUM(INDEX('egyeni-ranglista'!$1:$1048576,MATCH($A8,'egyeni-ranglista'!$A:$A,0),EZ$227):INDEX('egyeni-ranglista'!$1:$1048576,MATCH($A8,'egyeni-ranglista'!$A:$A,0),EZ$228))</f>
        <v>0</v>
      </c>
      <c r="FA8" s="1" t="s">
        <v>1377</v>
      </c>
      <c r="FD8" s="45"/>
      <c r="FF8" s="9"/>
      <c r="FG8" s="9"/>
      <c r="FH8" s="9"/>
      <c r="FI8" s="9"/>
      <c r="FJ8" s="9"/>
      <c r="FK8" s="9"/>
      <c r="FL8" s="9"/>
      <c r="FM8" s="9"/>
    </row>
    <row r="9" spans="1:169">
      <c r="A9" s="32" t="s">
        <v>808</v>
      </c>
      <c r="L9" s="45"/>
      <c r="M9" s="9"/>
      <c r="N9" s="45"/>
      <c r="O9" s="9"/>
      <c r="P9" s="45"/>
      <c r="R9" s="45"/>
      <c r="T9" s="45"/>
      <c r="V9" s="45"/>
      <c r="X9" s="45"/>
      <c r="Y9" s="9"/>
      <c r="Z9" s="45"/>
      <c r="AA9" s="9"/>
      <c r="AB9" s="45"/>
      <c r="AD9" s="45"/>
      <c r="AP9" s="45"/>
      <c r="AQ9" s="9"/>
      <c r="AR9" s="45"/>
      <c r="AS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45"/>
      <c r="DD9" s="45"/>
      <c r="DF9" s="45"/>
      <c r="DH9" s="45"/>
      <c r="DJ9" s="45"/>
      <c r="DL9" s="45"/>
      <c r="DT9" s="45">
        <f>SUM(INDEX('egyeni-ranglista'!$1:$1048576,MATCH($A9,'egyeni-ranglista'!$A:$A,0),DT$227):INDEX('egyeni-ranglista'!$1:$1048576,MATCH($A9,'egyeni-ranglista'!$A:$A,0),DT$228))</f>
        <v>0</v>
      </c>
      <c r="DU9" s="10" t="s">
        <v>1231</v>
      </c>
      <c r="DZ9" s="45"/>
      <c r="EA9" s="9"/>
      <c r="EB9" s="45">
        <f>SUM(INDEX('egyeni-ranglista'!$1:$1048576,MATCH($A9,'egyeni-ranglista'!$A:$A,0),EB$227):INDEX('egyeni-ranglista'!$1:$1048576,MATCH($A9,'egyeni-ranglista'!$A:$A,0),EB$228))</f>
        <v>0</v>
      </c>
      <c r="EC9" s="1" t="s">
        <v>1233</v>
      </c>
      <c r="ED9" s="45"/>
      <c r="EE9" s="9"/>
      <c r="EF9" s="45"/>
      <c r="EG9" s="65"/>
      <c r="EH9" s="45"/>
      <c r="EJ9" s="45"/>
      <c r="EL9" s="45"/>
      <c r="EM9" s="9"/>
      <c r="EN9" s="45">
        <f>SUM(INDEX('egyeni-ranglista'!$1:$1048576,MATCH($A9,'egyeni-ranglista'!$A:$A,0),EN$227):INDEX('egyeni-ranglista'!$1:$1048576,MATCH($A9,'egyeni-ranglista'!$A:$A,0),EN$228))</f>
        <v>0.93724772300817094</v>
      </c>
      <c r="EO9" s="10" t="s">
        <v>1296</v>
      </c>
      <c r="EP9" s="45"/>
      <c r="ER9" s="45">
        <f>SUM(INDEX('egyeni-ranglista'!$1:$1048576,MATCH($A9,'egyeni-ranglista'!$A:$A,0),ER$227):INDEX('egyeni-ranglista'!$1:$1048576,MATCH($A9,'egyeni-ranglista'!$A:$A,0),ER$228))</f>
        <v>3.2022898437696861</v>
      </c>
      <c r="ES9" s="10" t="s">
        <v>1330</v>
      </c>
      <c r="ET9" s="45"/>
      <c r="EV9" s="45"/>
      <c r="EX9" s="45"/>
      <c r="EZ9" s="45">
        <f>SUM(INDEX('egyeni-ranglista'!$1:$1048576,MATCH($A9,'egyeni-ranglista'!$A:$A,0),EZ$227):INDEX('egyeni-ranglista'!$1:$1048576,MATCH($A9,'egyeni-ranglista'!$A:$A,0),EZ$228))</f>
        <v>9.5904844071192663</v>
      </c>
      <c r="FA9" s="1" t="s">
        <v>1330</v>
      </c>
      <c r="FB9" s="45"/>
      <c r="FD9" s="45"/>
      <c r="FF9" s="9"/>
      <c r="FG9" s="9"/>
      <c r="FH9" s="9"/>
      <c r="FI9" s="9"/>
      <c r="FJ9" s="45">
        <f>SUM(INDEX('egyeni-ranglista'!$1:$1048576,MATCH($A9,'egyeni-ranglista'!$A:$A,0),FJ$227):INDEX('egyeni-ranglista'!$1:$1048576,MATCH($A9,'egyeni-ranglista'!$A:$A,0),FJ$228))</f>
        <v>10.322810313954385</v>
      </c>
      <c r="FK9" s="32" t="s">
        <v>808</v>
      </c>
      <c r="FL9" s="9"/>
      <c r="FM9" s="9"/>
    </row>
    <row r="10" spans="1:169">
      <c r="A10" s="32" t="s">
        <v>1353</v>
      </c>
      <c r="L10" s="45"/>
      <c r="M10" s="9"/>
      <c r="N10" s="45"/>
      <c r="O10" s="9"/>
      <c r="P10" s="45"/>
      <c r="R10" s="45"/>
      <c r="T10" s="45"/>
      <c r="V10" s="45"/>
      <c r="X10" s="45"/>
      <c r="Y10" s="9"/>
      <c r="Z10" s="45"/>
      <c r="AA10" s="9"/>
      <c r="AB10" s="45"/>
      <c r="AD10" s="45"/>
      <c r="AR10" s="9"/>
      <c r="AS10" s="9"/>
      <c r="BD10" s="45"/>
      <c r="BE10" s="13"/>
      <c r="BF10" s="45"/>
      <c r="BG10" s="9"/>
      <c r="BH10" s="45"/>
      <c r="BI10" s="9"/>
      <c r="BJ10" s="45"/>
      <c r="BK10" s="9"/>
      <c r="BL10" s="45"/>
      <c r="BM10" s="9"/>
      <c r="BN10" s="45"/>
      <c r="BO10" s="9"/>
      <c r="BP10" s="45"/>
      <c r="BQ10" s="9"/>
      <c r="BR10" s="45"/>
      <c r="BS10" s="9"/>
      <c r="BT10" s="45"/>
      <c r="BU10" s="9"/>
      <c r="BV10" s="45"/>
      <c r="BW10" s="9"/>
      <c r="BX10" s="45"/>
      <c r="BY10" s="9"/>
      <c r="BZ10" s="45"/>
      <c r="CA10" s="9"/>
      <c r="CB10" s="45"/>
      <c r="CC10" s="9"/>
      <c r="CD10" s="45"/>
      <c r="CE10" s="9"/>
      <c r="CF10" s="45"/>
      <c r="CG10" s="9"/>
      <c r="CH10" s="45"/>
      <c r="CI10" s="9"/>
      <c r="CJ10" s="45"/>
      <c r="CK10" s="9"/>
      <c r="CL10" s="45"/>
      <c r="CM10" s="9"/>
      <c r="CN10" s="45"/>
      <c r="CO10" s="9"/>
      <c r="CP10" s="45"/>
      <c r="CQ10" s="9"/>
      <c r="CR10" s="45"/>
      <c r="CS10" s="9"/>
      <c r="CT10" s="45"/>
      <c r="CU10" s="9"/>
      <c r="CV10" s="45"/>
      <c r="CW10" s="9"/>
      <c r="CX10" s="45"/>
      <c r="CY10" s="9"/>
      <c r="CZ10" s="45"/>
      <c r="DA10" s="9"/>
      <c r="DB10" s="45"/>
      <c r="DD10" s="45"/>
      <c r="DF10" s="45"/>
      <c r="DH10" s="45"/>
      <c r="DJ10" s="45"/>
      <c r="DL10" s="45"/>
      <c r="DN10" s="45"/>
      <c r="DO10" s="45"/>
      <c r="DP10" s="45"/>
      <c r="DQ10" s="9"/>
      <c r="DT10" s="45"/>
      <c r="DU10" s="45"/>
      <c r="DV10" s="45"/>
      <c r="DW10" s="45"/>
      <c r="DX10" s="45"/>
      <c r="DY10" s="45"/>
      <c r="DZ10" s="45"/>
      <c r="EA10" s="45"/>
      <c r="EB10" s="45"/>
      <c r="ED10" s="45"/>
      <c r="EE10" s="45"/>
      <c r="EF10" s="45"/>
      <c r="EG10" s="65"/>
      <c r="EH10" s="45"/>
      <c r="EJ10" s="45"/>
      <c r="EL10" s="45"/>
      <c r="EM10" s="45"/>
      <c r="EN10" s="45"/>
      <c r="EO10" s="45"/>
      <c r="EP10" s="45"/>
      <c r="ER10" s="45">
        <f>SUM(INDEX('egyeni-ranglista'!$1:$1048576,MATCH($A10,'egyeni-ranglista'!$A:$A,0),ER$227):INDEX('egyeni-ranglista'!$1:$1048576,MATCH($A10,'egyeni-ranglista'!$A:$A,0),ER$228))</f>
        <v>0</v>
      </c>
      <c r="ES10" s="10" t="s">
        <v>1330</v>
      </c>
      <c r="ET10" s="45"/>
      <c r="EV10" s="45"/>
      <c r="EX10" s="45"/>
      <c r="EZ10" s="45">
        <f>SUM(INDEX('egyeni-ranglista'!$1:$1048576,MATCH($A10,'egyeni-ranglista'!$A:$A,0),EZ$227):INDEX('egyeni-ranglista'!$1:$1048576,MATCH($A10,'egyeni-ranglista'!$A:$A,0),EZ$228))</f>
        <v>6.3881945633495798</v>
      </c>
      <c r="FA10" s="1" t="s">
        <v>1330</v>
      </c>
      <c r="FB10" s="45"/>
      <c r="FD10" s="45"/>
      <c r="FF10" s="45"/>
      <c r="FG10" s="9"/>
      <c r="FH10" s="45"/>
      <c r="FI10" s="9"/>
      <c r="FJ10" s="45">
        <f>SUM(INDEX('egyeni-ranglista'!$1:$1048576,MATCH($A10,'egyeni-ranglista'!$A:$A,0),FJ$227):INDEX('egyeni-ranglista'!$1:$1048576,MATCH($A10,'egyeni-ranglista'!$A:$A,0),FJ$228))</f>
        <v>7.1205204701846991</v>
      </c>
      <c r="FK10" s="32" t="s">
        <v>1353</v>
      </c>
      <c r="FL10" s="45"/>
      <c r="FM10" s="9"/>
    </row>
    <row r="11" spans="1:169">
      <c r="A11" s="1" t="s">
        <v>11</v>
      </c>
      <c r="C11" s="9"/>
      <c r="E11" s="1" t="s">
        <v>87</v>
      </c>
      <c r="F11" s="45" t="s">
        <v>206</v>
      </c>
      <c r="H11" s="45" t="s">
        <v>206</v>
      </c>
      <c r="J11" s="45" t="s">
        <v>206</v>
      </c>
      <c r="L11" s="45"/>
      <c r="M11" s="9"/>
      <c r="N11" s="45" t="s">
        <v>206</v>
      </c>
      <c r="P11" s="45">
        <v>0</v>
      </c>
      <c r="Q11" s="1" t="s">
        <v>1231</v>
      </c>
      <c r="R11" s="45" t="s">
        <v>206</v>
      </c>
      <c r="T11" s="45" t="s">
        <v>206</v>
      </c>
      <c r="V11" s="45"/>
      <c r="W11" s="9"/>
      <c r="X11" s="45"/>
      <c r="Y11" s="9"/>
      <c r="Z11" s="45">
        <v>0.81833873328174578</v>
      </c>
      <c r="AA11" s="138" t="s">
        <v>242</v>
      </c>
      <c r="AB11" s="45">
        <v>5.0345861959339313</v>
      </c>
      <c r="AC11" s="138" t="s">
        <v>242</v>
      </c>
      <c r="AD11" s="45" t="s">
        <v>206</v>
      </c>
      <c r="AR11" s="9"/>
      <c r="AS11" s="9"/>
      <c r="AT11" s="45">
        <f>SUM(INDEX('egyeni-ranglista'!$1:$1048576,MATCH($A11,'egyeni-ranglista'!$A:$A,0),AT$227):INDEX('egyeni-ranglista'!$1:$1048576,MATCH($A11,'egyeni-ranglista'!$A:$A,0),AT$228))</f>
        <v>12.669597788218198</v>
      </c>
      <c r="AU11" s="1" t="s">
        <v>1233</v>
      </c>
      <c r="AV11" s="45"/>
      <c r="AW11" s="9"/>
      <c r="AX11" s="45"/>
      <c r="AY11" s="9"/>
      <c r="AZ11" s="45"/>
      <c r="BA11" s="9"/>
      <c r="BB11" s="45"/>
      <c r="BC11" s="9"/>
      <c r="BD11" s="45"/>
      <c r="BE11" s="9"/>
      <c r="BF11" s="45"/>
      <c r="BG11" s="9"/>
      <c r="BH11" s="45">
        <f>SUM(INDEX('egyeni-ranglista'!$1:$1048576,MATCH($A11,'egyeni-ranglista'!$A:$A,0),BH$227):INDEX('egyeni-ranglista'!$1:$1048576,MATCH($A11,'egyeni-ranglista'!$A:$A,0),BH$228))</f>
        <v>13.638568014091824</v>
      </c>
      <c r="BI11" s="9" t="s">
        <v>1231</v>
      </c>
      <c r="BJ11" s="45"/>
      <c r="BK11" s="9"/>
      <c r="BL11" s="45"/>
      <c r="BM11" s="9"/>
      <c r="BN11" s="45">
        <f>SUM(INDEX('egyeni-ranglista'!$1:$1048576,MATCH($A11,'egyeni-ranglista'!$A:$A,0),BN$227):INDEX('egyeni-ranglista'!$1:$1048576,MATCH($A11,'egyeni-ranglista'!$A:$A,0),BN$228))</f>
        <v>13.638568014091824</v>
      </c>
      <c r="BO11" s="9" t="s">
        <v>1231</v>
      </c>
      <c r="BP11" s="45"/>
      <c r="BQ11" s="9"/>
      <c r="BR11" s="45"/>
      <c r="BS11" s="9"/>
      <c r="BT11" s="45"/>
      <c r="BU11" s="9"/>
      <c r="BV11" s="45">
        <f>SUM(INDEX('egyeni-ranglista'!$1:$1048576,MATCH($A11,'egyeni-ranglista'!$A:$A,0),BV$227):INDEX('egyeni-ranglista'!$1:$1048576,MATCH($A11,'egyeni-ranglista'!$A:$A,0),BV$228))</f>
        <v>21.778621085109886</v>
      </c>
      <c r="BW11" s="1" t="s">
        <v>1233</v>
      </c>
      <c r="BX11" s="45"/>
      <c r="BY11" s="9"/>
      <c r="BZ11" s="45"/>
      <c r="CA11" s="9"/>
      <c r="CB11" s="45">
        <f>SUM(INDEX('egyeni-ranglista'!$1:$1048576,MATCH($A11,'egyeni-ranglista'!$A:$A,0),CB$227):INDEX('egyeni-ranglista'!$1:$1048576,MATCH($A11,'egyeni-ranglista'!$A:$A,0),CB$228))</f>
        <v>24.466414189476975</v>
      </c>
      <c r="CC11" s="9" t="s">
        <v>1231</v>
      </c>
      <c r="CD11" s="45"/>
      <c r="CE11" s="9"/>
      <c r="CF11" s="45"/>
      <c r="CG11" s="9"/>
      <c r="CH11" s="45"/>
      <c r="CI11" s="9"/>
      <c r="CJ11" s="45"/>
      <c r="CK11" s="9"/>
      <c r="CL11" s="45">
        <f>SUM(INDEX('egyeni-ranglista'!$1:$1048576,MATCH($A11,'egyeni-ranglista'!$A:$A,0),CL$227):INDEX('egyeni-ranglista'!$1:$1048576,MATCH($A11,'egyeni-ranglista'!$A:$A,0),CL$228))</f>
        <v>25.565909160877304</v>
      </c>
      <c r="CM11" s="1" t="s">
        <v>1233</v>
      </c>
      <c r="CN11" s="45"/>
      <c r="CP11" s="45"/>
      <c r="CR11" s="45"/>
      <c r="CT11" s="45"/>
      <c r="CV11" s="45">
        <f>SUM(INDEX('egyeni-ranglista'!$1:$1048576,MATCH($A11,'egyeni-ranglista'!$A:$A,0),CV$227):INDEX('egyeni-ranglista'!$1:$1048576,MATCH($A11,'egyeni-ranglista'!$A:$A,0),CV$228))</f>
        <v>19.077689289423034</v>
      </c>
      <c r="CW11" s="1" t="s">
        <v>11</v>
      </c>
      <c r="CX11" s="45"/>
      <c r="CZ11" s="45"/>
      <c r="DB11" s="45"/>
      <c r="DD11" s="45"/>
      <c r="DF11" s="45">
        <f>SUM(INDEX('egyeni-ranglista'!$1:$1048576,MATCH($A11,'egyeni-ranglista'!$A:$A,0),DF$227):INDEX('egyeni-ranglista'!$1:$1048576,MATCH($A11,'egyeni-ranglista'!$A:$A,0),DF$228))</f>
        <v>18.108719063549408</v>
      </c>
      <c r="DG11" s="1" t="s">
        <v>1231</v>
      </c>
      <c r="DH11" s="45"/>
      <c r="DJ11" s="45"/>
      <c r="DL11" s="45"/>
      <c r="DN11" s="45"/>
      <c r="DO11" s="9"/>
      <c r="DP11" s="45"/>
      <c r="DQ11" s="9"/>
      <c r="DT11" s="45">
        <f>SUM(INDEX('egyeni-ranglista'!$1:$1048576,MATCH($A11,'egyeni-ranglista'!$A:$A,0),DT$227):INDEX('egyeni-ranglista'!$1:$1048576,MATCH($A11,'egyeni-ranglista'!$A:$A,0),DT$228))</f>
        <v>24.334540318794549</v>
      </c>
      <c r="DU11" s="10" t="s">
        <v>1231</v>
      </c>
      <c r="DV11" s="45"/>
      <c r="DW11" s="9"/>
      <c r="DX11" s="45"/>
      <c r="DY11" s="9"/>
      <c r="DZ11" s="45"/>
      <c r="EA11" s="9"/>
      <c r="EB11" s="45"/>
      <c r="ED11" s="45"/>
      <c r="EE11" s="9"/>
      <c r="EF11" s="45"/>
      <c r="EG11" s="65"/>
      <c r="EH11" s="45"/>
      <c r="EJ11" s="45"/>
      <c r="EL11" s="45"/>
      <c r="EM11" s="9"/>
      <c r="EN11" s="45">
        <f>SUM(INDEX('egyeni-ranglista'!$1:$1048576,MATCH($A11,'egyeni-ranglista'!$A:$A,0),EN$227):INDEX('egyeni-ranglista'!$1:$1048576,MATCH($A11,'egyeni-ranglista'!$A:$A,0),EN$228))</f>
        <v>12.688355410127652</v>
      </c>
      <c r="EO11" s="10" t="s">
        <v>1231</v>
      </c>
      <c r="EP11" s="45"/>
      <c r="ER11" s="45">
        <f>SUM(INDEX('egyeni-ranglista'!$1:$1048576,MATCH($A11,'egyeni-ranglista'!$A:$A,0),ER$227):INDEX('egyeni-ranglista'!$1:$1048576,MATCH($A11,'egyeni-ranglista'!$A:$A,0),ER$228))</f>
        <v>16.118944680250355</v>
      </c>
      <c r="ES11" s="10" t="s">
        <v>1330</v>
      </c>
      <c r="ET11" s="45"/>
      <c r="EV11" s="45"/>
      <c r="EX11" s="45"/>
      <c r="EZ11" s="45">
        <f>SUM(INDEX('egyeni-ranglista'!$1:$1048576,MATCH($A11,'egyeni-ranglista'!$A:$A,0),EZ$227):INDEX('egyeni-ranglista'!$1:$1048576,MATCH($A11,'egyeni-ranglista'!$A:$A,0),EZ$228))</f>
        <v>17.144100060117751</v>
      </c>
      <c r="FA11" s="1" t="s">
        <v>1379</v>
      </c>
      <c r="FB11" s="45"/>
      <c r="FD11" s="45"/>
      <c r="FF11" s="45"/>
      <c r="FH11" s="45"/>
      <c r="FJ11" s="45">
        <f>SUM(INDEX('egyeni-ranglista'!$1:$1048576,MATCH($A11,'egyeni-ranglista'!$A:$A,0),FJ$227):INDEX('egyeni-ranglista'!$1:$1048576,MATCH($A11,'egyeni-ranglista'!$A:$A,0),FJ$228))</f>
        <v>17.144100060117751</v>
      </c>
      <c r="FK11" s="1" t="s">
        <v>11</v>
      </c>
      <c r="FL11" s="45"/>
    </row>
    <row r="12" spans="1:169">
      <c r="A12" s="32" t="s">
        <v>739</v>
      </c>
      <c r="L12" s="45"/>
      <c r="M12" s="9"/>
      <c r="N12" s="45"/>
      <c r="O12" s="9"/>
      <c r="P12" s="45"/>
      <c r="R12" s="45"/>
      <c r="T12" s="45"/>
      <c r="V12" s="45"/>
      <c r="X12" s="45"/>
      <c r="Y12" s="9"/>
      <c r="Z12" s="45"/>
      <c r="AA12" s="9"/>
      <c r="AB12" s="45"/>
      <c r="AD12" s="45"/>
      <c r="AP12" s="45"/>
      <c r="AQ12" s="9"/>
      <c r="AR12" s="45"/>
      <c r="AS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45">
        <f>SUM(INDEX('egyeni-ranglista'!$1:$1048576,MATCH($A12,'egyeni-ranglista'!$A:$A,0),CL$227):INDEX('egyeni-ranglista'!$1:$1048576,MATCH($A12,'egyeni-ranglista'!$A:$A,0),CL$228))</f>
        <v>0</v>
      </c>
      <c r="CM12" s="9" t="s">
        <v>737</v>
      </c>
      <c r="CN12" s="45"/>
      <c r="CO12" s="9"/>
      <c r="CP12" s="45"/>
      <c r="CQ12" s="9"/>
      <c r="CR12" s="45"/>
      <c r="CS12" s="9"/>
      <c r="CT12" s="45"/>
      <c r="CU12" s="9"/>
      <c r="CV12" s="45"/>
      <c r="CW12" s="9"/>
      <c r="CX12" s="45"/>
      <c r="CY12" s="9"/>
      <c r="CZ12" s="45"/>
      <c r="DA12" s="9"/>
      <c r="DB12" s="45"/>
      <c r="DD12" s="45"/>
      <c r="DF12" s="45"/>
      <c r="DH12" s="45"/>
      <c r="DJ12" s="45"/>
      <c r="DL12" s="45"/>
      <c r="EB12" s="45"/>
      <c r="EF12" s="45"/>
      <c r="EG12" s="65"/>
      <c r="EH12" s="45"/>
      <c r="EJ12" s="45"/>
      <c r="EP12" s="45"/>
      <c r="ER12" s="45">
        <f>SUM(INDEX('egyeni-ranglista'!$1:$1048576,MATCH($A12,'egyeni-ranglista'!$A:$A,0),ER$227):INDEX('egyeni-ranglista'!$1:$1048576,MATCH($A12,'egyeni-ranglista'!$A:$A,0),ER$228))</f>
        <v>2.234599659784243</v>
      </c>
      <c r="ES12" s="10" t="s">
        <v>1330</v>
      </c>
      <c r="ET12" s="45"/>
      <c r="EV12" s="45"/>
      <c r="EX12" s="45"/>
      <c r="EZ12" s="45">
        <f>SUM(INDEX('egyeni-ranglista'!$1:$1048576,MATCH($A12,'egyeni-ranglista'!$A:$A,0),EZ$227):INDEX('egyeni-ranglista'!$1:$1048576,MATCH($A12,'egyeni-ranglista'!$A:$A,0),EZ$228))</f>
        <v>6.3881945633495798</v>
      </c>
      <c r="FA12" s="1" t="s">
        <v>1376</v>
      </c>
      <c r="FB12" s="45"/>
      <c r="FD12" s="45"/>
      <c r="FF12" s="45">
        <f>SUM(INDEX('egyeni-ranglista'!$1:$1048576,MATCH($A12,'egyeni-ranglista'!$A:$A,0),FF$227):INDEX('egyeni-ranglista'!$1:$1048576,MATCH($A12,'egyeni-ranglista'!$A:$A,0),FF$228))</f>
        <v>6.835727061971042</v>
      </c>
      <c r="FG12" s="229" t="s">
        <v>1371</v>
      </c>
      <c r="FH12" s="45"/>
      <c r="FI12" s="9"/>
      <c r="FJ12" s="45">
        <f>SUM(INDEX('egyeni-ranglista'!$1:$1048576,MATCH($A12,'egyeni-ranglista'!$A:$A,0),FJ$227):INDEX('egyeni-ranglista'!$1:$1048576,MATCH($A12,'egyeni-ranglista'!$A:$A,0),FJ$228))</f>
        <v>6.835727061971042</v>
      </c>
      <c r="FK12" s="32" t="s">
        <v>739</v>
      </c>
      <c r="FL12" s="45"/>
      <c r="FM12" s="9"/>
    </row>
    <row r="13" spans="1:169">
      <c r="A13" s="204" t="s">
        <v>314</v>
      </c>
      <c r="L13" s="45"/>
      <c r="M13" s="9"/>
      <c r="N13" s="45"/>
      <c r="O13" s="9"/>
      <c r="P13" s="45"/>
      <c r="R13" s="45"/>
      <c r="T13" s="45"/>
      <c r="V13" s="45"/>
      <c r="X13" s="45"/>
      <c r="Y13" s="9"/>
      <c r="Z13" s="45">
        <v>0</v>
      </c>
      <c r="AA13" s="9" t="s">
        <v>320</v>
      </c>
      <c r="AB13" s="45"/>
      <c r="AD13" s="45"/>
      <c r="AR13" s="9"/>
      <c r="AS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45">
        <f>SUM(INDEX('egyeni-ranglista'!$1:$1048576,MATCH($A13,'egyeni-ranglista'!$A:$A,0),CL$227):INDEX('egyeni-ranglista'!$1:$1048576,MATCH($A13,'egyeni-ranglista'!$A:$A,0),CL$228))</f>
        <v>0.81982589551570295</v>
      </c>
      <c r="CM13" s="9" t="s">
        <v>737</v>
      </c>
      <c r="CN13" s="45"/>
      <c r="CO13" s="9"/>
      <c r="CP13" s="45"/>
      <c r="CQ13" s="9"/>
      <c r="CR13" s="45"/>
      <c r="CS13" s="9"/>
      <c r="CT13" s="45"/>
      <c r="CU13" s="9"/>
      <c r="CV13" s="45">
        <f>SUM(INDEX('egyeni-ranglista'!$1:$1048576,MATCH($A13,'egyeni-ranglista'!$A:$A,0),CV$227):INDEX('egyeni-ranglista'!$1:$1048576,MATCH($A13,'egyeni-ranglista'!$A:$A,0),CV$228))</f>
        <v>2.234599659784243</v>
      </c>
      <c r="CW13" s="9" t="s">
        <v>314</v>
      </c>
      <c r="CX13" s="45"/>
      <c r="CY13" s="9"/>
      <c r="CZ13" s="45"/>
      <c r="DA13" s="9"/>
      <c r="DB13" s="45"/>
      <c r="DD13" s="45"/>
      <c r="DF13" s="45"/>
      <c r="DH13" s="45"/>
      <c r="DJ13" s="45"/>
      <c r="DL13" s="45"/>
      <c r="DP13" s="9"/>
      <c r="DQ13" s="9"/>
      <c r="EB13" s="45"/>
      <c r="EC13" s="245"/>
      <c r="EF13" s="45"/>
      <c r="EH13" s="45"/>
      <c r="EJ13" s="45"/>
      <c r="EP13" s="45"/>
      <c r="ER13" s="45">
        <f>SUM(INDEX('egyeni-ranglista'!$1:$1048576,MATCH($A13,'egyeni-ranglista'!$A:$A,0),ER$227):INDEX('egyeni-ranglista'!$1:$1048576,MATCH($A13,'egyeni-ranglista'!$A:$A,0),ER$228))</f>
        <v>2.234599659784243</v>
      </c>
      <c r="ES13" s="10" t="s">
        <v>1330</v>
      </c>
      <c r="ET13" s="45"/>
      <c r="EV13" s="45"/>
      <c r="EX13" s="45"/>
      <c r="EZ13" s="45">
        <f>SUM(INDEX('egyeni-ranglista'!$1:$1048576,MATCH($A13,'egyeni-ranglista'!$A:$A,0),EZ$227):INDEX('egyeni-ranglista'!$1:$1048576,MATCH($A13,'egyeni-ranglista'!$A:$A,0),EZ$228))</f>
        <v>6.3881945633495798</v>
      </c>
      <c r="FA13" s="1" t="s">
        <v>1376</v>
      </c>
      <c r="FB13" s="45"/>
      <c r="FD13" s="45"/>
      <c r="FF13" s="45">
        <f>SUM(INDEX('egyeni-ranglista'!$1:$1048576,MATCH($A13,'egyeni-ranglista'!$A:$A,0),FF$227):INDEX('egyeni-ranglista'!$1:$1048576,MATCH($A13,'egyeni-ranglista'!$A:$A,0),FF$228))</f>
        <v>6.835727061971042</v>
      </c>
      <c r="FG13" s="229" t="s">
        <v>1364</v>
      </c>
      <c r="FH13" s="45"/>
      <c r="FI13" s="9"/>
      <c r="FJ13" s="45">
        <f>SUM(INDEX('egyeni-ranglista'!$1:$1048576,MATCH($A13,'egyeni-ranglista'!$A:$A,0),FJ$227):INDEX('egyeni-ranglista'!$1:$1048576,MATCH($A13,'egyeni-ranglista'!$A:$A,0),FJ$228))</f>
        <v>10.045228225176746</v>
      </c>
      <c r="FK13" s="9" t="s">
        <v>314</v>
      </c>
      <c r="FL13" s="45"/>
      <c r="FM13" s="9"/>
    </row>
    <row r="14" spans="1:169">
      <c r="A14" s="204" t="s">
        <v>738</v>
      </c>
      <c r="L14" s="45"/>
      <c r="M14" s="9"/>
      <c r="N14" s="45"/>
      <c r="O14" s="9"/>
      <c r="P14" s="45"/>
      <c r="R14" s="45"/>
      <c r="T14" s="45"/>
      <c r="V14" s="45"/>
      <c r="X14" s="45"/>
      <c r="Y14" s="9"/>
      <c r="Z14" s="45"/>
      <c r="AA14" s="9"/>
      <c r="AB14" s="45"/>
      <c r="AD14" s="45"/>
      <c r="AP14" s="45"/>
      <c r="AQ14" s="9"/>
      <c r="AR14" s="45"/>
      <c r="AS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45">
        <f>SUM(INDEX('egyeni-ranglista'!$1:$1048576,MATCH($A14,'egyeni-ranglista'!$A:$A,0),CL$227):INDEX('egyeni-ranglista'!$1:$1048576,MATCH($A14,'egyeni-ranglista'!$A:$A,0),CL$228))</f>
        <v>0</v>
      </c>
      <c r="CM14" s="9" t="s">
        <v>737</v>
      </c>
      <c r="CN14" s="45"/>
      <c r="CO14" s="9"/>
      <c r="CP14" s="45"/>
      <c r="CQ14" s="9"/>
      <c r="CR14" s="45"/>
      <c r="CS14" s="9"/>
      <c r="CT14" s="45"/>
      <c r="CU14" s="9"/>
      <c r="CV14" s="45">
        <f>SUM(INDEX('egyeni-ranglista'!$1:$1048576,MATCH($A14,'egyeni-ranglista'!$A:$A,0),CV$227):INDEX('egyeni-ranglista'!$1:$1048576,MATCH($A14,'egyeni-ranglista'!$A:$A,0),CV$228))</f>
        <v>2.234599659784243</v>
      </c>
      <c r="CW14" s="32" t="s">
        <v>738</v>
      </c>
      <c r="CX14" s="45"/>
      <c r="CY14" s="9"/>
      <c r="CZ14" s="45"/>
      <c r="DA14" s="9"/>
      <c r="DB14" s="45"/>
      <c r="DD14" s="45"/>
      <c r="DF14" s="45"/>
      <c r="DH14" s="45"/>
      <c r="DJ14" s="45"/>
      <c r="DL14" s="45"/>
      <c r="EB14" s="45"/>
      <c r="EF14" s="45">
        <f>SUM(INDEX('egyeni-ranglista'!$1:$1048576,MATCH($A14,'egyeni-ranglista'!$A:$A,0),EF$227):INDEX('egyeni-ranglista'!$1:$1048576,MATCH($A14,'egyeni-ranglista'!$A:$A,0),EF$228))</f>
        <v>2.234599659784243</v>
      </c>
      <c r="EG14" s="11" t="s">
        <v>574</v>
      </c>
      <c r="EL14" s="45"/>
      <c r="EM14" s="9"/>
      <c r="ER14" s="45">
        <f>SUM(INDEX('egyeni-ranglista'!$1:$1048576,MATCH($A14,'egyeni-ranglista'!$A:$A,0),ER$227):INDEX('egyeni-ranglista'!$1:$1048576,MATCH($A14,'egyeni-ranglista'!$A:$A,0),ER$228))</f>
        <v>3.0011961185506033</v>
      </c>
      <c r="ES14" s="10" t="s">
        <v>1330</v>
      </c>
      <c r="EZ14" s="45">
        <f>SUM(INDEX('egyeni-ranglista'!$1:$1048576,MATCH($A14,'egyeni-ranglista'!$A:$A,0),EZ$227):INDEX('egyeni-ranglista'!$1:$1048576,MATCH($A14,'egyeni-ranglista'!$A:$A,0),EZ$228))</f>
        <v>7.1547910221159405</v>
      </c>
      <c r="FA14" s="1" t="s">
        <v>1376</v>
      </c>
      <c r="FF14" s="45">
        <f>SUM(INDEX('egyeni-ranglista'!$1:$1048576,MATCH($A14,'egyeni-ranglista'!$A:$A,0),FF$227):INDEX('egyeni-ranglista'!$1:$1048576,MATCH($A14,'egyeni-ranglista'!$A:$A,0),FF$228))</f>
        <v>7.6023235207374027</v>
      </c>
      <c r="FG14" s="229" t="s">
        <v>1364</v>
      </c>
      <c r="FH14" s="45"/>
      <c r="FI14" s="9"/>
      <c r="FJ14" s="45">
        <f>SUM(INDEX('egyeni-ranglista'!$1:$1048576,MATCH($A14,'egyeni-ranglista'!$A:$A,0),FJ$227):INDEX('egyeni-ranglista'!$1:$1048576,MATCH($A14,'egyeni-ranglista'!$A:$A,0),FJ$228))</f>
        <v>10.811824683943106</v>
      </c>
      <c r="FK14" s="32" t="s">
        <v>738</v>
      </c>
      <c r="FL14" s="45"/>
      <c r="FM14" s="9"/>
    </row>
    <row r="15" spans="1:169">
      <c r="A15" s="204" t="s">
        <v>1378</v>
      </c>
      <c r="L15" s="45"/>
      <c r="M15" s="9"/>
      <c r="N15" s="45"/>
      <c r="O15" s="9"/>
      <c r="P15" s="45"/>
      <c r="R15" s="45"/>
      <c r="T15" s="45"/>
      <c r="V15" s="45"/>
      <c r="X15" s="45"/>
      <c r="Y15" s="9"/>
      <c r="Z15" s="45"/>
      <c r="AA15" s="9"/>
      <c r="AB15" s="45"/>
      <c r="AD15" s="45"/>
      <c r="AJ15" s="45"/>
      <c r="AK15" s="9"/>
      <c r="AL15" s="45"/>
      <c r="AN15" s="45"/>
      <c r="AP15" s="45"/>
      <c r="AR15" s="45"/>
      <c r="AS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45"/>
      <c r="DA15" s="9"/>
      <c r="DB15" s="45"/>
      <c r="DD15" s="45"/>
      <c r="DF15" s="45"/>
      <c r="DH15" s="45"/>
      <c r="DJ15" s="45"/>
      <c r="DL15" s="45"/>
      <c r="DP15" s="9"/>
      <c r="DQ15" s="9"/>
      <c r="EB15" s="45"/>
      <c r="EF15" s="45"/>
      <c r="EH15" s="45"/>
      <c r="EJ15" s="45"/>
      <c r="EP15" s="45"/>
      <c r="ER15" s="45"/>
      <c r="ET15" s="45"/>
      <c r="EV15" s="45"/>
      <c r="EX15" s="45"/>
      <c r="EZ15" s="45">
        <f>SUM(INDEX('egyeni-ranglista'!$1:$1048576,MATCH($A15,'egyeni-ranglista'!$A:$A,0),EZ$227):INDEX('egyeni-ranglista'!$1:$1048576,MATCH($A15,'egyeni-ranglista'!$A:$A,0),EZ$228))</f>
        <v>0</v>
      </c>
      <c r="FA15" s="1" t="s">
        <v>1376</v>
      </c>
      <c r="FB15" s="45"/>
      <c r="FD15" s="45"/>
      <c r="FF15" s="9"/>
      <c r="FG15" s="9"/>
      <c r="FH15" s="9"/>
      <c r="FI15" s="9"/>
      <c r="FJ15" s="9"/>
      <c r="FK15" s="9"/>
      <c r="FL15" s="9"/>
      <c r="FM15" s="9"/>
    </row>
    <row r="16" spans="1:169">
      <c r="A16" s="1" t="s">
        <v>1385</v>
      </c>
      <c r="C16" s="9"/>
      <c r="E16" s="11"/>
      <c r="F16" s="45" t="s">
        <v>206</v>
      </c>
      <c r="H16" s="45" t="s">
        <v>206</v>
      </c>
      <c r="K16" s="11"/>
      <c r="L16" s="45"/>
      <c r="N16" s="45"/>
      <c r="O16" s="11"/>
      <c r="P16" s="45" t="s">
        <v>206</v>
      </c>
      <c r="R16" s="45"/>
      <c r="S16" s="11"/>
      <c r="T16" s="45" t="s">
        <v>206</v>
      </c>
      <c r="V16" s="45"/>
      <c r="W16" s="9"/>
      <c r="X16" s="45"/>
      <c r="Y16" s="9"/>
      <c r="Z16" s="45"/>
      <c r="AA16" s="9"/>
      <c r="AB16" s="45"/>
      <c r="AD16" s="45" t="s">
        <v>206</v>
      </c>
      <c r="AR16" s="9"/>
      <c r="AS16" s="9"/>
      <c r="BF16" s="9"/>
      <c r="BG16" s="9"/>
      <c r="BH16" s="45"/>
      <c r="BI16" s="11"/>
      <c r="BJ16" s="45"/>
      <c r="BK16" s="9"/>
      <c r="BL16" s="45"/>
      <c r="BM16" s="9"/>
      <c r="BN16" s="45"/>
      <c r="BO16" s="9"/>
      <c r="BP16" s="45"/>
      <c r="BQ16" s="9"/>
      <c r="BR16" s="45"/>
      <c r="BS16" s="9"/>
      <c r="BT16" s="45"/>
      <c r="BU16" s="9"/>
      <c r="BV16" s="45"/>
      <c r="BW16" s="9"/>
      <c r="BX16" s="45"/>
      <c r="BY16" s="11"/>
      <c r="BZ16" s="45"/>
      <c r="CA16" s="9"/>
      <c r="CB16" s="45"/>
      <c r="CC16" s="9"/>
      <c r="CD16" s="45"/>
      <c r="CE16" s="11"/>
      <c r="CF16" s="45"/>
      <c r="CG16" s="9"/>
      <c r="CH16" s="45"/>
      <c r="CI16" s="9"/>
      <c r="CJ16" s="45"/>
      <c r="CK16" s="9"/>
      <c r="CL16" s="45"/>
      <c r="CM16" s="9"/>
      <c r="CN16" s="45"/>
      <c r="CO16" s="9"/>
      <c r="CP16" s="45"/>
      <c r="CQ16" s="9"/>
      <c r="CR16" s="45"/>
      <c r="CS16" s="55"/>
      <c r="CT16" s="45"/>
      <c r="CU16" s="9"/>
      <c r="CV16" s="45"/>
      <c r="CW16" s="9"/>
      <c r="CX16" s="45"/>
      <c r="CZ16" s="45"/>
      <c r="DA16" s="11"/>
      <c r="DB16" s="45"/>
      <c r="DD16" s="45"/>
      <c r="DF16" s="45"/>
      <c r="DG16" s="11"/>
      <c r="DH16" s="45"/>
      <c r="DJ16" s="45"/>
      <c r="DL16" s="45"/>
      <c r="DN16" s="45"/>
      <c r="DO16" s="11"/>
      <c r="DP16" s="45"/>
      <c r="DQ16" s="9"/>
      <c r="DT16" s="45"/>
      <c r="DU16" s="57"/>
      <c r="DV16" s="45"/>
      <c r="DW16" s="9"/>
      <c r="DX16" s="45"/>
      <c r="DY16" s="9"/>
      <c r="DZ16" s="45"/>
      <c r="EA16" s="9"/>
      <c r="EB16" s="45"/>
      <c r="EC16" s="57"/>
      <c r="ED16" s="45"/>
      <c r="EE16" s="9"/>
      <c r="EF16" s="45"/>
      <c r="EG16" s="57"/>
      <c r="EL16" s="45"/>
      <c r="EM16" s="57"/>
      <c r="EN16" s="45"/>
      <c r="EO16" s="57"/>
      <c r="EV16" s="45"/>
      <c r="EW16" s="57"/>
      <c r="EX16" s="45">
        <f>SUM(INDEX('egyeni-ranglista'!$1:$1048576,MATCH($A16,'egyeni-ranglista'!$A:$A,0),EX$227):INDEX('egyeni-ranglista'!$1:$1048576,MATCH($A16,'egyeni-ranglista'!$A:$A,0),EX$228))</f>
        <v>0</v>
      </c>
      <c r="EY16" s="1" t="s">
        <v>1375</v>
      </c>
      <c r="FH16" s="45"/>
      <c r="FI16" s="9"/>
      <c r="FJ16" s="45"/>
      <c r="FK16" s="9"/>
      <c r="FL16" s="45"/>
    </row>
    <row r="17" spans="1:169">
      <c r="A17" s="32" t="s">
        <v>1388</v>
      </c>
      <c r="L17" s="45"/>
      <c r="M17" s="9"/>
      <c r="N17" s="45"/>
      <c r="O17" s="9"/>
      <c r="P17" s="45"/>
      <c r="R17" s="45"/>
      <c r="T17" s="45"/>
      <c r="V17" s="45"/>
      <c r="X17" s="45"/>
      <c r="Y17" s="9"/>
      <c r="Z17" s="45"/>
      <c r="AA17" s="9"/>
      <c r="AB17" s="45"/>
      <c r="AD17" s="45"/>
      <c r="AP17" s="45"/>
      <c r="AQ17" s="9"/>
      <c r="AR17" s="45"/>
      <c r="AS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45"/>
      <c r="DD17" s="45"/>
      <c r="DF17" s="45"/>
      <c r="DH17" s="45"/>
      <c r="DJ17" s="45"/>
      <c r="DL17" s="45"/>
      <c r="DP17" s="9"/>
      <c r="DQ17" s="9"/>
      <c r="EB17" s="45"/>
      <c r="EF17" s="45"/>
      <c r="EH17" s="45"/>
      <c r="EJ17" s="45"/>
      <c r="EP17" s="45"/>
      <c r="ER17" s="45"/>
      <c r="ET17" s="45"/>
      <c r="EU17" s="9"/>
      <c r="EV17" s="45"/>
      <c r="EW17" s="9"/>
      <c r="EX17" s="45">
        <f>SUM(INDEX('egyeni-ranglista'!$1:$1048576,MATCH($A17,'egyeni-ranglista'!$A:$A,0),EX$227):INDEX('egyeni-ranglista'!$1:$1048576,MATCH($A17,'egyeni-ranglista'!$A:$A,0),EX$228))</f>
        <v>0</v>
      </c>
      <c r="EY17" s="9" t="s">
        <v>1375</v>
      </c>
      <c r="EZ17" s="45"/>
      <c r="FA17" s="9"/>
      <c r="FB17" s="45"/>
      <c r="FC17" s="9"/>
      <c r="FD17" s="45"/>
      <c r="FF17" s="9"/>
      <c r="FG17" s="9"/>
      <c r="FH17" s="9"/>
      <c r="FI17" s="9"/>
      <c r="FJ17" s="9"/>
      <c r="FK17" s="9"/>
      <c r="FL17" s="9"/>
      <c r="FM17" s="9"/>
    </row>
    <row r="18" spans="1:169">
      <c r="A18" s="32" t="s">
        <v>1384</v>
      </c>
      <c r="F18" s="45" t="s">
        <v>206</v>
      </c>
      <c r="H18" s="45" t="s">
        <v>206</v>
      </c>
      <c r="J18" s="45" t="s">
        <v>206</v>
      </c>
      <c r="L18" s="45"/>
      <c r="M18" s="9"/>
      <c r="N18" s="45" t="s">
        <v>206</v>
      </c>
      <c r="O18" s="9"/>
      <c r="P18" s="45"/>
      <c r="Q18" s="11"/>
      <c r="R18" s="45" t="s">
        <v>206</v>
      </c>
      <c r="T18" s="45" t="s">
        <v>206</v>
      </c>
      <c r="V18" s="45"/>
      <c r="W18" s="9"/>
      <c r="X18" s="45"/>
      <c r="Y18" s="9"/>
      <c r="Z18" s="45"/>
      <c r="AA18" s="9"/>
      <c r="AB18" s="45" t="s">
        <v>206</v>
      </c>
      <c r="AD18" s="45" t="s">
        <v>206</v>
      </c>
      <c r="AJ18" s="45"/>
      <c r="AK18" s="11"/>
      <c r="AL18" s="45"/>
      <c r="AN18" s="45"/>
      <c r="AP18" s="45"/>
      <c r="AR18" s="45"/>
      <c r="AS18" s="9"/>
      <c r="BF18" s="9"/>
      <c r="BG18" s="9"/>
      <c r="BH18" s="45"/>
      <c r="BI18" s="14"/>
      <c r="BJ18" s="45"/>
      <c r="BK18" s="9"/>
      <c r="BL18" s="45"/>
      <c r="BM18" s="9"/>
      <c r="BN18" s="45"/>
      <c r="BO18" s="9"/>
      <c r="BP18" s="45"/>
      <c r="BQ18" s="9"/>
      <c r="BR18" s="45"/>
      <c r="BS18" s="9"/>
      <c r="BT18" s="45"/>
      <c r="BU18" s="9"/>
      <c r="BV18" s="45"/>
      <c r="BW18" s="9"/>
      <c r="BX18" s="45"/>
      <c r="BY18" s="9"/>
      <c r="BZ18" s="45"/>
      <c r="CA18" s="9"/>
      <c r="CB18" s="45"/>
      <c r="CC18" s="9"/>
      <c r="CD18" s="45"/>
      <c r="CE18" s="9"/>
      <c r="CF18" s="45"/>
      <c r="CG18" s="9"/>
      <c r="CH18" s="45"/>
      <c r="CI18" s="9"/>
      <c r="CJ18" s="45"/>
      <c r="CK18" s="9"/>
      <c r="CL18" s="45"/>
      <c r="CM18" s="9"/>
      <c r="CN18" s="45"/>
      <c r="CO18" s="9"/>
      <c r="CP18" s="45"/>
      <c r="CQ18" s="9"/>
      <c r="CR18" s="45"/>
      <c r="CS18" s="9"/>
      <c r="CT18" s="45"/>
      <c r="CU18" s="9"/>
      <c r="CV18" s="45"/>
      <c r="CW18" s="9"/>
      <c r="CX18" s="45"/>
      <c r="CY18" s="9"/>
      <c r="CZ18" s="45"/>
      <c r="DA18" s="9"/>
      <c r="DB18" s="45"/>
      <c r="DD18" s="45"/>
      <c r="DF18" s="45"/>
      <c r="DH18" s="45"/>
      <c r="DJ18" s="45"/>
      <c r="DL18" s="45"/>
      <c r="DP18" s="45"/>
      <c r="DQ18" s="9"/>
      <c r="EB18" s="45"/>
      <c r="EF18" s="45"/>
      <c r="EH18" s="45"/>
      <c r="EJ18" s="45"/>
      <c r="EP18" s="45"/>
      <c r="ER18" s="45"/>
      <c r="ET18" s="45"/>
      <c r="EU18" s="9"/>
      <c r="EV18" s="45"/>
      <c r="EW18" s="9"/>
      <c r="EX18" s="45">
        <f>SUM(INDEX('egyeni-ranglista'!$1:$1048576,MATCH($A18,'egyeni-ranglista'!$A:$A,0),EX$227):INDEX('egyeni-ranglista'!$1:$1048576,MATCH($A18,'egyeni-ranglista'!$A:$A,0),EX$228))</f>
        <v>0</v>
      </c>
      <c r="EY18" s="9" t="s">
        <v>1375</v>
      </c>
      <c r="EZ18" s="45"/>
      <c r="FA18" s="9"/>
      <c r="FB18" s="45"/>
      <c r="FC18" s="9"/>
      <c r="FD18" s="45"/>
      <c r="FF18" s="45"/>
      <c r="FG18" s="9"/>
      <c r="FH18" s="45"/>
      <c r="FI18" s="9"/>
      <c r="FJ18" s="45"/>
      <c r="FK18" s="9"/>
      <c r="FL18" s="45"/>
      <c r="FM18" s="9"/>
    </row>
    <row r="19" spans="1:169">
      <c r="A19" s="1" t="s">
        <v>1387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T19" s="45"/>
      <c r="DV19" s="45"/>
      <c r="DX19" s="45"/>
      <c r="DZ19" s="45"/>
      <c r="EB19" s="45"/>
      <c r="ED19" s="45"/>
      <c r="EF19" s="45"/>
      <c r="EG19" s="260"/>
      <c r="EL19" s="45"/>
      <c r="EM19" s="9"/>
      <c r="EN19" s="45"/>
      <c r="ER19" s="45"/>
      <c r="ES19" s="277"/>
      <c r="ET19" s="45"/>
      <c r="EV19" s="45"/>
      <c r="EX19" s="45">
        <f>SUM(INDEX('egyeni-ranglista'!$1:$1048576,MATCH($A19,'egyeni-ranglista'!$A:$A,0),EX$227):INDEX('egyeni-ranglista'!$1:$1048576,MATCH($A19,'egyeni-ranglista'!$A:$A,0),EX$228))</f>
        <v>0</v>
      </c>
      <c r="EY19" s="1" t="s">
        <v>1375</v>
      </c>
      <c r="EZ19" s="45"/>
      <c r="FB19" s="45"/>
      <c r="FF19" s="9"/>
      <c r="FG19" s="9"/>
      <c r="FH19" s="9"/>
      <c r="FI19" s="9"/>
      <c r="FJ19" s="9"/>
      <c r="FK19" s="9"/>
      <c r="FL19" s="9"/>
      <c r="FM19" s="9"/>
    </row>
    <row r="20" spans="1:169">
      <c r="A20" s="1" t="s">
        <v>1386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T20" s="45"/>
      <c r="DV20" s="45"/>
      <c r="DX20" s="45"/>
      <c r="DZ20" s="45"/>
      <c r="EB20" s="45"/>
      <c r="ED20" s="45"/>
      <c r="EF20" s="45"/>
      <c r="EG20" s="260"/>
      <c r="EL20" s="45"/>
      <c r="EM20" s="9"/>
      <c r="EN20" s="45"/>
      <c r="ER20" s="45"/>
      <c r="ES20" s="277"/>
      <c r="ET20" s="45"/>
      <c r="EV20" s="45"/>
      <c r="EX20" s="45">
        <f>SUM(INDEX('egyeni-ranglista'!$1:$1048576,MATCH($A20,'egyeni-ranglista'!$A:$A,0),EX$227):INDEX('egyeni-ranglista'!$1:$1048576,MATCH($A20,'egyeni-ranglista'!$A:$A,0),EX$228))</f>
        <v>0</v>
      </c>
      <c r="EY20" s="1" t="s">
        <v>1375</v>
      </c>
      <c r="EZ20" s="45"/>
      <c r="FB20" s="45"/>
      <c r="FF20" s="9"/>
      <c r="FG20" s="9"/>
      <c r="FH20" s="9"/>
      <c r="FI20" s="9"/>
      <c r="FJ20" s="9"/>
      <c r="FK20" s="9"/>
      <c r="FL20" s="9"/>
      <c r="FM20" s="9"/>
    </row>
    <row r="21" spans="1:169">
      <c r="A21" s="1" t="s">
        <v>85</v>
      </c>
      <c r="C21" s="9"/>
      <c r="D21" s="45">
        <v>30</v>
      </c>
      <c r="E21" s="9" t="s">
        <v>1</v>
      </c>
      <c r="F21" s="45" t="s">
        <v>206</v>
      </c>
      <c r="H21" s="45" t="s">
        <v>206</v>
      </c>
      <c r="J21" s="45" t="s">
        <v>206</v>
      </c>
      <c r="L21" s="45"/>
      <c r="M21" s="9"/>
      <c r="N21" s="45" t="s">
        <v>206</v>
      </c>
      <c r="P21" s="45" t="s">
        <v>206</v>
      </c>
      <c r="R21" s="45"/>
      <c r="S21" s="9" t="s">
        <v>1</v>
      </c>
      <c r="T21" s="45" t="s">
        <v>206</v>
      </c>
      <c r="V21" s="45"/>
      <c r="W21" s="9"/>
      <c r="X21" s="45">
        <v>43.816713653628</v>
      </c>
      <c r="Y21" s="9" t="s">
        <v>293</v>
      </c>
      <c r="Z21" s="45"/>
      <c r="AA21" s="9"/>
      <c r="AB21" s="45" t="s">
        <v>206</v>
      </c>
      <c r="AD21" s="45"/>
      <c r="AE21" s="1" t="s">
        <v>45</v>
      </c>
      <c r="AJ21" s="45">
        <v>53.953045448149133</v>
      </c>
      <c r="AK21" s="1" t="s">
        <v>324</v>
      </c>
      <c r="AL21" s="45"/>
      <c r="AN21" s="45"/>
      <c r="AP21" s="45">
        <f>SUM(INDEX('egyeni-ranglista'!$1:$1048576,MATCH($A21,'egyeni-ranglista'!$A:$A,0),AP$227):INDEX('egyeni-ranglista'!$1:$1048576,MATCH($A21,'egyeni-ranglista'!$A:$A,0),AP$228))</f>
        <v>23.95304544814914</v>
      </c>
      <c r="AQ21" s="1" t="s">
        <v>324</v>
      </c>
      <c r="AR21" s="45"/>
      <c r="AS21" s="9"/>
      <c r="BF21" s="9"/>
      <c r="BG21" s="9"/>
      <c r="BH21" s="9"/>
      <c r="BI21" s="9"/>
      <c r="BJ21" s="9"/>
      <c r="BK21" s="9"/>
      <c r="BL21" s="9"/>
      <c r="BM21" s="9"/>
      <c r="BN21" s="45">
        <f>SUM(INDEX('egyeni-ranglista'!$1:$1048576,MATCH($A21,'egyeni-ranglista'!$A:$A,0),BN$227):INDEX('egyeni-ranglista'!$1:$1048576,MATCH($A21,'egyeni-ranglista'!$A:$A,0),BN$228))</f>
        <v>23.057737739287333</v>
      </c>
      <c r="BO21" s="1" t="s">
        <v>324</v>
      </c>
      <c r="BP21" s="45"/>
      <c r="BQ21" s="9"/>
      <c r="BR21" s="45"/>
      <c r="BS21" s="9"/>
      <c r="BT21" s="45"/>
      <c r="BU21" s="9"/>
      <c r="BV21" s="45"/>
      <c r="BW21" s="1" t="s">
        <v>572</v>
      </c>
      <c r="BX21" s="45"/>
      <c r="BY21" s="9"/>
      <c r="BZ21" s="45"/>
      <c r="CA21" s="1" t="s">
        <v>572</v>
      </c>
      <c r="CB21" s="45"/>
      <c r="CD21" s="45">
        <f>SUM(INDEX('egyeni-ranglista'!$1:$1048576,MATCH($A21,'egyeni-ranglista'!$A:$A,0),CD$227):INDEX('egyeni-ranglista'!$1:$1048576,MATCH($A21,'egyeni-ranglista'!$A:$A,0),CD$228))</f>
        <v>49.297075345771205</v>
      </c>
      <c r="CE21" s="1" t="s">
        <v>324</v>
      </c>
      <c r="CF21" s="45"/>
      <c r="CG21" s="9"/>
      <c r="CH21" s="45"/>
      <c r="CI21" s="9"/>
      <c r="CJ21" s="45">
        <f>SUM(INDEX('egyeni-ranglista'!$1:$1048576,MATCH($A21,'egyeni-ranglista'!$A:$A,0),CJ$227):INDEX('egyeni-ranglista'!$1:$1048576,MATCH($A21,'egyeni-ranglista'!$A:$A,0),CJ$228))</f>
        <v>73.787313145581479</v>
      </c>
      <c r="CK21" s="1" t="s">
        <v>324</v>
      </c>
      <c r="CL21" s="45"/>
      <c r="CN21" s="45"/>
      <c r="CO21" s="1" t="s">
        <v>324</v>
      </c>
      <c r="CP21" s="45"/>
      <c r="CR21" s="45"/>
      <c r="CT21" s="45"/>
      <c r="CU21" s="9"/>
      <c r="CV21" s="45"/>
      <c r="CW21" s="9"/>
      <c r="CX21" s="45">
        <f>SUM(INDEX('egyeni-ranglista'!$1:$1048576,MATCH($A21,'egyeni-ranglista'!$A:$A,0),CX$227):INDEX('egyeni-ranglista'!$1:$1048576,MATCH($A21,'egyeni-ranglista'!$A:$A,0),CX$228))</f>
        <v>78.17347694989661</v>
      </c>
      <c r="CY21" s="9" t="s">
        <v>85</v>
      </c>
      <c r="CZ21" s="45">
        <f>SUM(INDEX('egyeni-ranglista'!$1:$1048576,MATCH($A21,'egyeni-ranglista'!$A:$A,0),CZ$227):INDEX('egyeni-ranglista'!$1:$1048576,MATCH($A21,'egyeni-ranglista'!$A:$A,0),CZ$228))</f>
        <v>79.904245832520516</v>
      </c>
      <c r="DA21" s="1" t="s">
        <v>324</v>
      </c>
      <c r="DB21" s="45"/>
      <c r="DD21" s="45"/>
      <c r="DF21" s="45">
        <f>SUM(INDEX('egyeni-ranglista'!$1:$1048576,MATCH($A21,'egyeni-ranglista'!$A:$A,0),DF$227):INDEX('egyeni-ranglista'!$1:$1048576,MATCH($A21,'egyeni-ranglista'!$A:$A,0),DF$228))</f>
        <v>79.904245832520516</v>
      </c>
      <c r="DG21" s="1" t="s">
        <v>324</v>
      </c>
      <c r="DH21" s="45"/>
      <c r="DJ21" s="45"/>
      <c r="DL21" s="45"/>
      <c r="DN21" s="45">
        <f>SUM(INDEX('egyeni-ranglista'!$1:$1048576,MATCH($A21,'egyeni-ranglista'!$A:$A,0),DN$227):INDEX('egyeni-ranglista'!$1:$1048576,MATCH($A21,'egyeni-ranglista'!$A:$A,0),DN$228))</f>
        <v>84.054793336017283</v>
      </c>
      <c r="DO21" s="1" t="s">
        <v>324</v>
      </c>
      <c r="DP21" s="45">
        <f>SUM(INDEX('egyeni-ranglista'!$1:$1048576,MATCH($A21,'egyeni-ranglista'!$A:$A,0),DP$227):INDEX('egyeni-ranglista'!$1:$1048576,MATCH($A21,'egyeni-ranglista'!$A:$A,0),DP$228))</f>
        <v>95.406106498280096</v>
      </c>
      <c r="DQ21" s="1" t="s">
        <v>1264</v>
      </c>
      <c r="DR21" s="45"/>
      <c r="DT21" s="45">
        <f>SUM(INDEX('egyeni-ranglista'!$1:$1048576,MATCH($A21,'egyeni-ranglista'!$A:$A,0),DT$227):INDEX('egyeni-ranglista'!$1:$1048576,MATCH($A21,'egyeni-ranglista'!$A:$A,0),DT$228))</f>
        <v>95.406106498280096</v>
      </c>
      <c r="DU21" s="16" t="s">
        <v>324</v>
      </c>
      <c r="DZ21" s="45">
        <f>SUM(INDEX('egyeni-ranglista'!$1:$1048576,MATCH($A21,'egyeni-ranglista'!$A:$A,0),DZ$227):INDEX('egyeni-ranglista'!$1:$1048576,MATCH($A21,'egyeni-ranglista'!$A:$A,0),DZ$228))</f>
        <v>101.55893607041354</v>
      </c>
      <c r="EA21" s="16" t="s">
        <v>324</v>
      </c>
      <c r="EB21" s="45">
        <f>SUM(INDEX('egyeni-ranglista'!$1:$1048576,MATCH($A21,'egyeni-ranglista'!$A:$A,0),EB$227):INDEX('egyeni-ranglista'!$1:$1048576,MATCH($A21,'egyeni-ranglista'!$A:$A,0),EB$228))</f>
        <v>146.02220206293009</v>
      </c>
      <c r="EC21" s="16" t="s">
        <v>324</v>
      </c>
      <c r="ED21" s="45">
        <f>SUM(INDEX('egyeni-ranglista'!$1:$1048576,MATCH($A21,'egyeni-ranglista'!$A:$A,0),ED$227):INDEX('egyeni-ranglista'!$1:$1048576,MATCH($A21,'egyeni-ranglista'!$A:$A,0),ED$228))</f>
        <v>126.04747910974956</v>
      </c>
      <c r="EE21" s="16" t="s">
        <v>324</v>
      </c>
      <c r="EF21" s="45"/>
      <c r="EH21" s="45"/>
      <c r="EJ21" s="45"/>
      <c r="EL21" s="45">
        <f>SUM(INDEX('egyeni-ranglista'!$1:$1048576,MATCH($A21,'egyeni-ranglista'!$A:$A,0),EL$227):INDEX('egyeni-ranglista'!$1:$1048576,MATCH($A21,'egyeni-ranglista'!$A:$A,0),EL$228))</f>
        <v>170.76518013141811</v>
      </c>
      <c r="EM21" s="16" t="s">
        <v>324</v>
      </c>
      <c r="EN21" s="45"/>
      <c r="EO21" s="16"/>
      <c r="EP21" s="45"/>
      <c r="ER21" s="45"/>
      <c r="EX21" s="45">
        <f>SUM(INDEX('egyeni-ranglista'!$1:$1048576,MATCH($A21,'egyeni-ranglista'!$A:$A,0),EX$227):INDEX('egyeni-ranglista'!$1:$1048576,MATCH($A21,'egyeni-ranglista'!$A:$A,0),EX$228))</f>
        <v>193.12519930953539</v>
      </c>
      <c r="EY21" s="275" t="s">
        <v>1334</v>
      </c>
      <c r="FD21" s="45"/>
      <c r="FF21" s="45">
        <f>SUM(INDEX('egyeni-ranglista'!$1:$1048576,MATCH($A21,'egyeni-ranglista'!$A:$A,0),FF$227):INDEX('egyeni-ranglista'!$1:$1048576,MATCH($A21,'egyeni-ranglista'!$A:$A,0),FF$228))</f>
        <v>196.61218591606718</v>
      </c>
      <c r="FG21" s="55" t="s">
        <v>1362</v>
      </c>
      <c r="FH21" s="45"/>
      <c r="FI21" s="9"/>
      <c r="FJ21" s="45"/>
      <c r="FK21" s="9"/>
      <c r="FL21" s="45">
        <f>SUM(INDEX('egyeni-ranglista'!$1:$1048576,MATCH($A21,'egyeni-ranglista'!$A:$A,0),FL$227):INDEX('egyeni-ranglista'!$1:$1048576,MATCH($A21,'egyeni-ranglista'!$A:$A,0),FL$228))</f>
        <v>212.65969173209569</v>
      </c>
      <c r="FM21" s="9" t="s">
        <v>85</v>
      </c>
    </row>
    <row r="22" spans="1:169">
      <c r="A22" s="1" t="s">
        <v>24</v>
      </c>
      <c r="C22" s="9"/>
      <c r="D22" s="45">
        <v>44</v>
      </c>
      <c r="E22" s="16" t="s">
        <v>102</v>
      </c>
      <c r="F22" s="45">
        <v>48.476538544309044</v>
      </c>
      <c r="G22" s="1" t="s">
        <v>194</v>
      </c>
      <c r="H22" s="45">
        <v>48.476538544309044</v>
      </c>
      <c r="I22" s="1" t="s">
        <v>231</v>
      </c>
      <c r="J22" s="45">
        <v>72.944975196904124</v>
      </c>
      <c r="K22" s="16" t="s">
        <v>102</v>
      </c>
      <c r="L22" s="45"/>
      <c r="M22" s="9"/>
      <c r="N22" s="45" t="s">
        <v>206</v>
      </c>
      <c r="P22" s="45" t="s">
        <v>206</v>
      </c>
      <c r="R22" s="45">
        <v>99.858049567114705</v>
      </c>
      <c r="S22" s="16" t="s">
        <v>102</v>
      </c>
      <c r="T22" s="45" t="s">
        <v>206</v>
      </c>
      <c r="V22" s="45">
        <v>118.80944495277178</v>
      </c>
      <c r="W22" s="1" t="s">
        <v>231</v>
      </c>
      <c r="X22" s="45">
        <v>134.35467590685633</v>
      </c>
      <c r="Y22" s="9" t="s">
        <v>291</v>
      </c>
      <c r="Z22" s="45"/>
      <c r="AA22" s="9"/>
      <c r="AB22" s="45" t="s">
        <v>206</v>
      </c>
      <c r="AD22" s="45">
        <v>136.47247947036891</v>
      </c>
      <c r="AE22" s="1" t="s">
        <v>243</v>
      </c>
      <c r="AH22" s="45">
        <v>163.7913717599084</v>
      </c>
      <c r="AI22" s="1" t="s">
        <v>24</v>
      </c>
      <c r="AJ22" s="45">
        <v>165.90603805855778</v>
      </c>
      <c r="AK22" s="1" t="s">
        <v>324</v>
      </c>
      <c r="AL22" s="45"/>
      <c r="AN22" s="45"/>
      <c r="AP22" s="45">
        <f>SUM(INDEX('egyeni-ranglista'!$1:$1048576,MATCH($A22,'egyeni-ranglista'!$A:$A,0),AP$227):INDEX('egyeni-ranglista'!$1:$1048576,MATCH($A22,'egyeni-ranglista'!$A:$A,0),AP$228))</f>
        <v>121.90603805855777</v>
      </c>
      <c r="AQ22" s="1" t="s">
        <v>324</v>
      </c>
      <c r="AR22" s="45"/>
      <c r="AS22" s="9"/>
      <c r="AT22" s="45">
        <f>SUM(INDEX('egyeni-ranglista'!$1:$1048576,MATCH($A22,'egyeni-ranglista'!$A:$A,0),AT$227):INDEX('egyeni-ranglista'!$1:$1048576,MATCH($A22,'egyeni-ranglista'!$A:$A,0),AT$228))</f>
        <v>121.90603805855777</v>
      </c>
      <c r="AU22" s="1" t="s">
        <v>324</v>
      </c>
      <c r="AV22" s="45"/>
      <c r="AW22" s="9"/>
      <c r="AX22" s="45"/>
      <c r="AY22" s="9" t="s">
        <v>611</v>
      </c>
      <c r="AZ22" s="45"/>
      <c r="BA22" s="9"/>
      <c r="BB22" s="45"/>
      <c r="BC22" s="9"/>
      <c r="BD22" s="45">
        <f>SUM(INDEX('egyeni-ranglista'!$1:$1048576,MATCH($A22,'egyeni-ranglista'!$A:$A,0),BD$227):INDEX('egyeni-ranglista'!$1:$1048576,MATCH($A22,'egyeni-ranglista'!$A:$A,0),BD$228))</f>
        <v>125.13999822495055</v>
      </c>
      <c r="BE22" s="1" t="s">
        <v>324</v>
      </c>
      <c r="BF22" s="45"/>
      <c r="BG22" s="9"/>
      <c r="BH22" s="45">
        <f>SUM(INDEX('egyeni-ranglista'!$1:$1048576,MATCH($A22,'egyeni-ranglista'!$A:$A,0),BH$227):INDEX('egyeni-ranglista'!$1:$1048576,MATCH($A22,'egyeni-ranglista'!$A:$A,0),BH$228))</f>
        <v>120.66345968064149</v>
      </c>
      <c r="BI22" s="1" t="s">
        <v>324</v>
      </c>
      <c r="BJ22" s="45">
        <f>SUM(INDEX('egyeni-ranglista'!$1:$1048576,MATCH($A22,'egyeni-ranglista'!$A:$A,0),BJ$227):INDEX('egyeni-ranglista'!$1:$1048576,MATCH($A22,'egyeni-ranglista'!$A:$A,0),BJ$228))</f>
        <v>134.56728496180816</v>
      </c>
      <c r="BK22" s="1" t="s">
        <v>231</v>
      </c>
      <c r="BL22" s="45"/>
      <c r="BN22" s="45">
        <f>SUM(INDEX('egyeni-ranglista'!$1:$1048576,MATCH($A22,'egyeni-ranglista'!$A:$A,0),BN$227):INDEX('egyeni-ranglista'!$1:$1048576,MATCH($A22,'egyeni-ranglista'!$A:$A,0),BN$228))</f>
        <v>171.32923118411884</v>
      </c>
      <c r="BO22" s="1" t="s">
        <v>324</v>
      </c>
      <c r="BP22" s="45"/>
      <c r="BQ22" s="9" t="s">
        <v>681</v>
      </c>
      <c r="BR22" s="45"/>
      <c r="BS22" s="9"/>
      <c r="BT22" s="45"/>
      <c r="BU22" s="9"/>
      <c r="BV22" s="45">
        <f>SUM(INDEX('egyeni-ranglista'!$1:$1048576,MATCH($A22,'egyeni-ranglista'!$A:$A,0),BV$227):INDEX('egyeni-ranglista'!$1:$1048576,MATCH($A22,'egyeni-ranglista'!$A:$A,0),BV$228))</f>
        <v>128.12838334831298</v>
      </c>
      <c r="BW22" s="1" t="s">
        <v>324</v>
      </c>
      <c r="BX22" s="45"/>
      <c r="BY22" s="9"/>
      <c r="BZ22" s="45"/>
      <c r="CA22" s="1" t="s">
        <v>324</v>
      </c>
      <c r="CB22" s="45"/>
      <c r="CD22" s="45">
        <f>SUM(INDEX('egyeni-ranglista'!$1:$1048576,MATCH($A22,'egyeni-ranglista'!$A:$A,0),CD$227):INDEX('egyeni-ranglista'!$1:$1048576,MATCH($A22,'egyeni-ranglista'!$A:$A,0),CD$228))</f>
        <v>184.24245383674878</v>
      </c>
      <c r="CE22" s="1" t="s">
        <v>324</v>
      </c>
      <c r="CF22" s="45"/>
      <c r="CG22" s="9"/>
      <c r="CH22" s="45">
        <f>SUM(INDEX('egyeni-ranglista'!$1:$1048576,MATCH($A22,'egyeni-ranglista'!$A:$A,0),CH$227):INDEX('egyeni-ranglista'!$1:$1048576,MATCH($A22,'egyeni-ranglista'!$A:$A,0),CH$228))</f>
        <v>193.18746068247452</v>
      </c>
      <c r="CI22" s="9" t="s">
        <v>231</v>
      </c>
      <c r="CJ22" s="45">
        <f>SUM(INDEX('egyeni-ranglista'!$1:$1048576,MATCH($A22,'egyeni-ranglista'!$A:$A,0),CJ$227):INDEX('egyeni-ranglista'!$1:$1048576,MATCH($A22,'egyeni-ranglista'!$A:$A,0),CJ$228))</f>
        <v>217.2698314561672</v>
      </c>
      <c r="CK22" s="1" t="s">
        <v>324</v>
      </c>
      <c r="CL22" s="45"/>
      <c r="CN22" s="45"/>
      <c r="CO22" s="1" t="s">
        <v>324</v>
      </c>
      <c r="CP22" s="45"/>
      <c r="CQ22" s="9" t="s">
        <v>231</v>
      </c>
      <c r="CR22" s="45">
        <f>SUM(INDEX('egyeni-ranglista'!$1:$1048576,MATCH($A22,'egyeni-ranglista'!$A:$A,0),CR$227):INDEX('egyeni-ranglista'!$1:$1048576,MATCH($A22,'egyeni-ranglista'!$A:$A,0),CR$228))</f>
        <v>324.03160514158714</v>
      </c>
      <c r="CS22" s="1" t="s">
        <v>243</v>
      </c>
      <c r="CT22" s="45"/>
      <c r="CU22" s="9" t="s">
        <v>201</v>
      </c>
      <c r="CV22" s="45"/>
      <c r="CW22" s="9"/>
      <c r="CX22" s="45">
        <f>SUM(INDEX('egyeni-ranglista'!$1:$1048576,MATCH($A22,'egyeni-ranglista'!$A:$A,0),CX$227):INDEX('egyeni-ranglista'!$1:$1048576,MATCH($A22,'egyeni-ranglista'!$A:$A,0),CX$228))</f>
        <v>387.14364598398589</v>
      </c>
      <c r="CY22" s="9" t="s">
        <v>24</v>
      </c>
      <c r="CZ22" s="45">
        <f>SUM(INDEX('egyeni-ranglista'!$1:$1048576,MATCH($A22,'egyeni-ranglista'!$A:$A,0),CZ$227):INDEX('egyeni-ranglista'!$1:$1048576,MATCH($A22,'egyeni-ranglista'!$A:$A,0),CZ$228))</f>
        <v>391.25974766278256</v>
      </c>
      <c r="DA22" s="1" t="s">
        <v>324</v>
      </c>
      <c r="DB22" s="45"/>
      <c r="DD22" s="45"/>
      <c r="DF22" s="45">
        <f>SUM(INDEX('egyeni-ranglista'!$1:$1048576,MATCH($A22,'egyeni-ranglista'!$A:$A,0),DF$227):INDEX('egyeni-ranglista'!$1:$1048576,MATCH($A22,'egyeni-ranglista'!$A:$A,0),DF$228))</f>
        <v>391.25974766278256</v>
      </c>
      <c r="DG22" s="1" t="s">
        <v>324</v>
      </c>
      <c r="DH22" s="45"/>
      <c r="DJ22" s="45"/>
      <c r="DL22" s="45"/>
      <c r="DN22" s="45">
        <f>SUM(INDEX('egyeni-ranglista'!$1:$1048576,MATCH($A22,'egyeni-ranglista'!$A:$A,0),DN$227):INDEX('egyeni-ranglista'!$1:$1048576,MATCH($A22,'egyeni-ranglista'!$A:$A,0),DN$228))</f>
        <v>392.17633499988654</v>
      </c>
      <c r="DO22" s="1" t="s">
        <v>324</v>
      </c>
      <c r="DP22" s="45">
        <f>SUM(INDEX('egyeni-ranglista'!$1:$1048576,MATCH($A22,'egyeni-ranglista'!$A:$A,0),DP$227):INDEX('egyeni-ranglista'!$1:$1048576,MATCH($A22,'egyeni-ranglista'!$A:$A,0),DP$228))</f>
        <v>389.62382288098269</v>
      </c>
      <c r="DQ22" s="1" t="s">
        <v>231</v>
      </c>
      <c r="DR22" s="45"/>
      <c r="DT22" s="45">
        <f>SUM(INDEX('egyeni-ranglista'!$1:$1048576,MATCH($A22,'egyeni-ranglista'!$A:$A,0),DT$227):INDEX('egyeni-ranglista'!$1:$1048576,MATCH($A22,'egyeni-ranglista'!$A:$A,0),DT$228))</f>
        <v>400.12390415686713</v>
      </c>
      <c r="DU22" s="16" t="s">
        <v>324</v>
      </c>
      <c r="DZ22" s="45">
        <f>SUM(INDEX('egyeni-ranglista'!$1:$1048576,MATCH($A22,'egyeni-ranglista'!$A:$A,0),DZ$227):INDEX('egyeni-ranglista'!$1:$1048576,MATCH($A22,'egyeni-ranglista'!$A:$A,0),DZ$228))</f>
        <v>399.72408115620442</v>
      </c>
      <c r="EA22" s="16" t="s">
        <v>324</v>
      </c>
      <c r="EB22" s="45">
        <f>SUM(INDEX('egyeni-ranglista'!$1:$1048576,MATCH($A22,'egyeni-ranglista'!$A:$A,0),EB$227):INDEX('egyeni-ranglista'!$1:$1048576,MATCH($A22,'egyeni-ranglista'!$A:$A,0),EB$228))</f>
        <v>437.87630984095307</v>
      </c>
      <c r="EC22" s="16" t="s">
        <v>324</v>
      </c>
      <c r="ED22" s="45">
        <f>SUM(INDEX('egyeni-ranglista'!$1:$1048576,MATCH($A22,'egyeni-ranglista'!$A:$A,0),ED$227):INDEX('egyeni-ranglista'!$1:$1048576,MATCH($A22,'egyeni-ranglista'!$A:$A,0),ED$228))</f>
        <v>386.67989125849402</v>
      </c>
      <c r="EE22" s="16" t="s">
        <v>324</v>
      </c>
      <c r="EF22" s="45"/>
      <c r="EH22" s="45"/>
      <c r="EJ22" s="45">
        <f>SUM(INDEX('egyeni-ranglista'!$1:$1048576,MATCH($A22,'egyeni-ranglista'!$A:$A,0),EJ$227):INDEX('egyeni-ranglista'!$1:$1048576,MATCH($A22,'egyeni-ranglista'!$A:$A,0),EJ$228))</f>
        <v>431.39759228016254</v>
      </c>
      <c r="EK22" s="1" t="s">
        <v>231</v>
      </c>
      <c r="EL22" s="45">
        <f>SUM(INDEX('egyeni-ranglista'!$1:$1048576,MATCH($A22,'egyeni-ranglista'!$A:$A,0),EL$227):INDEX('egyeni-ranglista'!$1:$1048576,MATCH($A22,'egyeni-ranglista'!$A:$A,0),EL$228))</f>
        <v>443.0793364590653</v>
      </c>
      <c r="EM22" s="16" t="s">
        <v>324</v>
      </c>
      <c r="EN22" s="45"/>
      <c r="EO22" s="16"/>
      <c r="EP22" s="45"/>
      <c r="ER22" s="45"/>
      <c r="ET22" s="45"/>
      <c r="EU22" s="9"/>
      <c r="EV22" s="45"/>
      <c r="EW22" s="9"/>
      <c r="EX22" s="45">
        <f>SUM(INDEX('egyeni-ranglista'!$1:$1048576,MATCH($A22,'egyeni-ranglista'!$A:$A,0),EX$227):INDEX('egyeni-ranglista'!$1:$1048576,MATCH($A22,'egyeni-ranglista'!$A:$A,0),EX$228))</f>
        <v>441.35698486349003</v>
      </c>
      <c r="EY22" s="275" t="s">
        <v>1334</v>
      </c>
      <c r="EZ22" s="45"/>
      <c r="FA22" s="9"/>
      <c r="FB22" s="45">
        <f>SUM(INDEX('egyeni-ranglista'!$1:$1048576,MATCH($A22,'egyeni-ranglista'!$A:$A,0),FB$227):INDEX('egyeni-ranglista'!$1:$1048576,MATCH($A22,'egyeni-ranglista'!$A:$A,0),FB$228))</f>
        <v>448.99027847706873</v>
      </c>
      <c r="FC22" s="9" t="s">
        <v>231</v>
      </c>
      <c r="FD22" s="45">
        <f>SUM(INDEX('egyeni-ranglista'!$1:$1048576,MATCH($A22,'egyeni-ranglista'!$A:$A,0),FD$227):INDEX('egyeni-ranglista'!$1:$1048576,MATCH($A22,'egyeni-ranglista'!$A:$A,0),FD$228))</f>
        <v>462.04830887863511</v>
      </c>
      <c r="FE22" s="9" t="s">
        <v>231</v>
      </c>
      <c r="FF22" s="45">
        <f>SUM(INDEX('egyeni-ranglista'!$1:$1048576,MATCH($A22,'egyeni-ranglista'!$A:$A,0),FF$227):INDEX('egyeni-ranglista'!$1:$1048576,MATCH($A22,'egyeni-ranglista'!$A:$A,0),FF$228))</f>
        <v>762.44949903557722</v>
      </c>
      <c r="FG22" s="1" t="s">
        <v>243</v>
      </c>
      <c r="FH22" s="45">
        <f>SUM(INDEX('egyeni-ranglista'!$1:$1048576,MATCH($A22,'egyeni-ranglista'!$A:$A,0),FH$227):INDEX('egyeni-ranglista'!$1:$1048576,MATCH($A22,'egyeni-ranglista'!$A:$A,0),FH$228))</f>
        <v>767.87380005668695</v>
      </c>
      <c r="FI22" s="9" t="s">
        <v>201</v>
      </c>
      <c r="FJ22" s="45"/>
      <c r="FK22" s="9"/>
      <c r="FL22" s="45">
        <f>SUM(INDEX('egyeni-ranglista'!$1:$1048576,MATCH($A22,'egyeni-ranglista'!$A:$A,0),FL$227):INDEX('egyeni-ranglista'!$1:$1048576,MATCH($A22,'egyeni-ranglista'!$A:$A,0),FL$228))</f>
        <v>726.62380005668695</v>
      </c>
      <c r="FM22" s="9" t="s">
        <v>24</v>
      </c>
    </row>
    <row r="23" spans="1:169">
      <c r="A23" s="32" t="s">
        <v>1354</v>
      </c>
      <c r="L23" s="45"/>
      <c r="M23" s="9"/>
      <c r="N23" s="45"/>
      <c r="O23" s="9"/>
      <c r="P23" s="45"/>
      <c r="R23" s="45"/>
      <c r="T23" s="45"/>
      <c r="V23" s="45"/>
      <c r="X23" s="45"/>
      <c r="Y23" s="9"/>
      <c r="Z23" s="45"/>
      <c r="AA23" s="9"/>
      <c r="AB23" s="45"/>
      <c r="AD23" s="45"/>
      <c r="AR23" s="9"/>
      <c r="AS23" s="9"/>
      <c r="AT23" s="45"/>
      <c r="AV23" s="45"/>
      <c r="AW23" s="9"/>
      <c r="AX23" s="45"/>
      <c r="AY23" s="9"/>
      <c r="AZ23" s="45"/>
      <c r="BA23" s="9"/>
      <c r="BB23" s="45"/>
      <c r="BC23" s="9"/>
      <c r="BD23" s="45"/>
      <c r="BE23" s="9"/>
      <c r="BF23" s="45"/>
      <c r="BG23" s="9"/>
      <c r="BH23" s="45"/>
      <c r="BI23" s="9"/>
      <c r="BJ23" s="45"/>
      <c r="BK23" s="9"/>
      <c r="BL23" s="45"/>
      <c r="BM23" s="9"/>
      <c r="BN23" s="45"/>
      <c r="BP23" s="45"/>
      <c r="BQ23" s="9"/>
      <c r="BR23" s="45"/>
      <c r="BS23" s="9"/>
      <c r="BT23" s="45"/>
      <c r="BU23" s="9"/>
      <c r="BV23" s="45"/>
      <c r="BX23" s="45"/>
      <c r="BY23" s="9"/>
      <c r="BZ23" s="45"/>
      <c r="CA23" s="9"/>
      <c r="CB23" s="45"/>
      <c r="CC23" s="9"/>
      <c r="CD23" s="45"/>
      <c r="CE23" s="9"/>
      <c r="CF23" s="45"/>
      <c r="CG23" s="9"/>
      <c r="CH23" s="45"/>
      <c r="CI23" s="9"/>
      <c r="CJ23" s="45"/>
      <c r="CK23" s="9"/>
      <c r="CL23" s="45"/>
      <c r="CM23" s="9"/>
      <c r="CN23" s="45"/>
      <c r="CO23" s="9"/>
      <c r="CP23" s="45"/>
      <c r="CQ23" s="9"/>
      <c r="CR23" s="45"/>
      <c r="CS23" s="9"/>
      <c r="CT23" s="45"/>
      <c r="CU23" s="9"/>
      <c r="CV23" s="45"/>
      <c r="CW23" s="9"/>
      <c r="CX23" s="45"/>
      <c r="CY23" s="9"/>
      <c r="CZ23" s="45"/>
      <c r="DA23" s="9"/>
      <c r="DB23" s="45"/>
      <c r="DD23" s="45"/>
      <c r="DF23" s="45"/>
      <c r="DH23" s="45"/>
      <c r="DJ23" s="45"/>
      <c r="DL23" s="45"/>
      <c r="DN23" s="45"/>
      <c r="DO23" s="9"/>
      <c r="DP23" s="45"/>
      <c r="DQ23" s="9"/>
      <c r="DT23" s="45"/>
      <c r="DU23" s="9"/>
      <c r="DV23" s="45"/>
      <c r="DW23" s="9"/>
      <c r="DX23" s="45"/>
      <c r="DY23" s="9"/>
      <c r="DZ23" s="45"/>
      <c r="EA23" s="9"/>
      <c r="EB23" s="45"/>
      <c r="ED23" s="45"/>
      <c r="EE23" s="9"/>
      <c r="EF23" s="45"/>
      <c r="EH23" s="45"/>
      <c r="EJ23" s="45"/>
      <c r="EL23" s="45"/>
      <c r="EM23" s="9"/>
      <c r="EN23" s="45"/>
      <c r="EO23" s="9"/>
      <c r="EP23" s="45"/>
      <c r="ER23" s="45">
        <f>SUM(INDEX('egyeni-ranglista'!$1:$1048576,MATCH($A23,'egyeni-ranglista'!$A:$A,0),ER$227):INDEX('egyeni-ranglista'!$1:$1048576,MATCH($A23,'egyeni-ranglista'!$A:$A,0),ER$228))</f>
        <v>0</v>
      </c>
      <c r="ES23" s="275" t="s">
        <v>1334</v>
      </c>
      <c r="ET23" s="45"/>
      <c r="EV23" s="45"/>
      <c r="EX23" s="45">
        <f>SUM(INDEX('egyeni-ranglista'!$1:$1048576,MATCH($A23,'egyeni-ranglista'!$A:$A,0),EX$227):INDEX('egyeni-ranglista'!$1:$1048576,MATCH($A23,'egyeni-ranglista'!$A:$A,0),EX$228))</f>
        <v>0.53234954694579828</v>
      </c>
      <c r="EY23" s="275" t="s">
        <v>1334</v>
      </c>
      <c r="EZ23" s="45"/>
      <c r="FB23" s="45"/>
      <c r="FD23" s="45"/>
      <c r="FF23" s="45"/>
      <c r="FG23" s="9"/>
      <c r="FH23" s="45"/>
      <c r="FI23" s="9"/>
      <c r="FJ23" s="45"/>
      <c r="FK23" s="9"/>
      <c r="FL23" s="45"/>
      <c r="FM23" s="9"/>
    </row>
    <row r="24" spans="1:169">
      <c r="A24" s="32" t="s">
        <v>1329</v>
      </c>
      <c r="L24" s="45"/>
      <c r="M24" s="9"/>
      <c r="N24" s="45"/>
      <c r="O24" s="9"/>
      <c r="P24" s="45"/>
      <c r="R24" s="45"/>
      <c r="T24" s="45"/>
      <c r="V24" s="45"/>
      <c r="X24" s="45"/>
      <c r="Y24" s="9"/>
      <c r="Z24" s="45"/>
      <c r="AA24" s="9"/>
      <c r="AB24" s="45"/>
      <c r="AD24" s="45"/>
      <c r="AP24" s="45"/>
      <c r="AQ24" s="9"/>
      <c r="AR24" s="45"/>
      <c r="AS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D24" s="9"/>
      <c r="DF24" s="9"/>
      <c r="DH24" s="9"/>
      <c r="DJ24" s="9"/>
      <c r="DL24" s="9"/>
      <c r="EL24" s="45">
        <f>SUM(INDEX('egyeni-ranglista'!$1:$1048576,MATCH($A24,'egyeni-ranglista'!$A:$A,0),EL$227):INDEX('egyeni-ranglista'!$1:$1048576,MATCH($A24,'egyeni-ranglista'!$A:$A,0),EL$228))</f>
        <v>0</v>
      </c>
      <c r="EM24" s="16" t="s">
        <v>569</v>
      </c>
      <c r="ER24" s="45">
        <f>SUM(INDEX('egyeni-ranglista'!$1:$1048576,MATCH($A24,'egyeni-ranglista'!$A:$A,0),ER$227):INDEX('egyeni-ranglista'!$1:$1048576,MATCH($A24,'egyeni-ranglista'!$A:$A,0),ER$228))</f>
        <v>3.9740587201192299</v>
      </c>
      <c r="ES24" s="275" t="s">
        <v>1334</v>
      </c>
      <c r="EX24" s="45">
        <f>SUM(INDEX('egyeni-ranglista'!$1:$1048576,MATCH($A24,'egyeni-ranglista'!$A:$A,0),EX$227):INDEX('egyeni-ranglista'!$1:$1048576,MATCH($A24,'egyeni-ranglista'!$A:$A,0),EX$228))</f>
        <v>4.5064082670650283</v>
      </c>
      <c r="EY24" s="275" t="s">
        <v>1334</v>
      </c>
      <c r="FF24" s="9"/>
      <c r="FG24" s="9"/>
      <c r="FH24" s="9"/>
      <c r="FI24" s="9"/>
      <c r="FJ24" s="9"/>
      <c r="FK24" s="9"/>
      <c r="FL24" s="45">
        <f>SUM(INDEX('egyeni-ranglista'!$1:$1048576,MATCH($A24,'egyeni-ranglista'!$A:$A,0),FL$227):INDEX('egyeni-ranglista'!$1:$1048576,MATCH($A24,'egyeni-ranglista'!$A:$A,0),FL$228))</f>
        <v>12.139701880643754</v>
      </c>
      <c r="FM24" s="32" t="s">
        <v>1329</v>
      </c>
    </row>
    <row r="25" spans="1:169">
      <c r="A25" s="32" t="s">
        <v>722</v>
      </c>
      <c r="L25" s="45"/>
      <c r="M25" s="9"/>
      <c r="N25" s="45"/>
      <c r="O25" s="9"/>
      <c r="P25" s="45"/>
      <c r="R25" s="45"/>
      <c r="T25" s="45"/>
      <c r="V25" s="45"/>
      <c r="X25" s="45"/>
      <c r="Y25" s="9"/>
      <c r="Z25" s="45"/>
      <c r="AA25" s="9"/>
      <c r="AB25" s="45"/>
      <c r="AD25" s="45"/>
      <c r="AP25" s="45"/>
      <c r="AQ25" s="9"/>
      <c r="AR25" s="45"/>
      <c r="AS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45">
        <f>SUM(INDEX('egyeni-ranglista'!$1:$1048576,MATCH($A25,'egyeni-ranglista'!$A:$A,0),CJ$227):INDEX('egyeni-ranglista'!$1:$1048576,MATCH($A25,'egyeni-ranglista'!$A:$A,0),CJ$228))</f>
        <v>0</v>
      </c>
      <c r="CK25" s="9" t="s">
        <v>721</v>
      </c>
      <c r="CL25" s="45"/>
      <c r="CM25" s="9"/>
      <c r="CN25" s="45"/>
      <c r="CO25" s="9"/>
      <c r="CP25" s="45"/>
      <c r="CQ25" s="9"/>
      <c r="CR25" s="45"/>
      <c r="CS25" s="9"/>
      <c r="CT25" s="45"/>
      <c r="CU25" s="9"/>
      <c r="CV25" s="45"/>
      <c r="CW25" s="9"/>
      <c r="CX25" s="45">
        <f>SUM(INDEX('egyeni-ranglista'!$1:$1048576,MATCH($A25,'egyeni-ranglista'!$A:$A,0),CX$227):INDEX('egyeni-ranglista'!$1:$1048576,MATCH($A25,'egyeni-ranglista'!$A:$A,0),CX$228))</f>
        <v>6.3410041394268157</v>
      </c>
      <c r="CY25" s="32" t="s">
        <v>722</v>
      </c>
      <c r="CZ25" s="45">
        <f>SUM(INDEX('egyeni-ranglista'!$1:$1048576,MATCH($A25,'egyeni-ranglista'!$A:$A,0),CZ$227):INDEX('egyeni-ranglista'!$1:$1048576,MATCH($A25,'egyeni-ranglista'!$A:$A,0),CZ$228))</f>
        <v>6.3410041394268157</v>
      </c>
      <c r="DA25" s="32"/>
      <c r="DB25" s="45"/>
      <c r="DD25" s="45"/>
      <c r="DF25" s="45"/>
      <c r="DH25" s="45"/>
      <c r="DJ25" s="45"/>
      <c r="DL25" s="45"/>
      <c r="EB25" s="45"/>
      <c r="EC25" s="45"/>
      <c r="EF25" s="45"/>
      <c r="EH25" s="45"/>
      <c r="EJ25" s="45"/>
      <c r="EP25" s="45"/>
      <c r="ER25" s="45">
        <f>SUM(INDEX('egyeni-ranglista'!$1:$1048576,MATCH($A25,'egyeni-ranglista'!$A:$A,0),ER$227):INDEX('egyeni-ranglista'!$1:$1048576,MATCH($A25,'egyeni-ranglista'!$A:$A,0),ER$228))</f>
        <v>6.3410041394268157</v>
      </c>
      <c r="ES25" s="275" t="s">
        <v>1334</v>
      </c>
      <c r="ET25" s="45"/>
      <c r="EV25" s="45"/>
      <c r="EX25" s="45">
        <f>SUM(INDEX('egyeni-ranglista'!$1:$1048576,MATCH($A25,'egyeni-ranglista'!$A:$A,0),EX$227):INDEX('egyeni-ranglista'!$1:$1048576,MATCH($A25,'egyeni-ranglista'!$A:$A,0),EX$228))</f>
        <v>0.53234954694579828</v>
      </c>
      <c r="EY25" s="275" t="s">
        <v>1334</v>
      </c>
      <c r="EZ25" s="45"/>
      <c r="FB25" s="45"/>
      <c r="FD25" s="45"/>
      <c r="FF25" s="45"/>
      <c r="FG25" s="9"/>
      <c r="FH25" s="45"/>
      <c r="FI25" s="9"/>
      <c r="FJ25" s="45"/>
      <c r="FK25" s="9"/>
      <c r="FL25" s="45">
        <f>SUM(INDEX('egyeni-ranglista'!$1:$1048576,MATCH($A25,'egyeni-ranglista'!$A:$A,0),FL$227):INDEX('egyeni-ranglista'!$1:$1048576,MATCH($A25,'egyeni-ranglista'!$A:$A,0),FL$228))</f>
        <v>8.1656431605245245</v>
      </c>
      <c r="FM25" s="32" t="s">
        <v>722</v>
      </c>
    </row>
    <row r="26" spans="1:169">
      <c r="A26" s="32" t="s">
        <v>723</v>
      </c>
      <c r="L26" s="45"/>
      <c r="M26" s="9"/>
      <c r="N26" s="45"/>
      <c r="O26" s="9"/>
      <c r="P26" s="45"/>
      <c r="R26" s="45"/>
      <c r="T26" s="45"/>
      <c r="V26" s="45"/>
      <c r="X26" s="45"/>
      <c r="Y26" s="9"/>
      <c r="Z26" s="45"/>
      <c r="AA26" s="9"/>
      <c r="AB26" s="45"/>
      <c r="AD26" s="45"/>
      <c r="AP26" s="45"/>
      <c r="AQ26" s="9"/>
      <c r="AR26" s="45"/>
      <c r="AS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45">
        <f>SUM(INDEX('egyeni-ranglista'!$1:$1048576,MATCH($A26,'egyeni-ranglista'!$A:$A,0),CJ$227):INDEX('egyeni-ranglista'!$1:$1048576,MATCH($A26,'egyeni-ranglista'!$A:$A,0),CJ$228))</f>
        <v>0</v>
      </c>
      <c r="CK26" s="9" t="s">
        <v>721</v>
      </c>
      <c r="CL26" s="45"/>
      <c r="CM26" s="9"/>
      <c r="CN26" s="45"/>
      <c r="CO26" s="9"/>
      <c r="CP26" s="45"/>
      <c r="CQ26" s="9"/>
      <c r="CR26" s="45"/>
      <c r="CS26" s="9"/>
      <c r="CT26" s="45"/>
      <c r="CU26" s="9"/>
      <c r="CV26" s="45"/>
      <c r="CW26" s="9"/>
      <c r="CX26" s="45">
        <f>SUM(INDEX('egyeni-ranglista'!$1:$1048576,MATCH($A26,'egyeni-ranglista'!$A:$A,0),CX$227):INDEX('egyeni-ranglista'!$1:$1048576,MATCH($A26,'egyeni-ranglista'!$A:$A,0),CX$228))</f>
        <v>6.3410041394268157</v>
      </c>
      <c r="CY26" s="32" t="s">
        <v>723</v>
      </c>
      <c r="CZ26" s="45"/>
      <c r="DA26" s="32"/>
      <c r="DB26" s="45"/>
      <c r="DD26" s="45"/>
      <c r="DF26" s="45"/>
      <c r="DH26" s="45"/>
      <c r="DJ26" s="45"/>
      <c r="DL26" s="45"/>
      <c r="EB26" s="45"/>
      <c r="EC26" s="3"/>
      <c r="EF26" s="45"/>
      <c r="EH26" s="45"/>
      <c r="EJ26" s="45"/>
      <c r="EP26" s="45"/>
      <c r="ER26" s="45">
        <f>SUM(INDEX('egyeni-ranglista'!$1:$1048576,MATCH($A26,'egyeni-ranglista'!$A:$A,0),ER$227):INDEX('egyeni-ranglista'!$1:$1048576,MATCH($A26,'egyeni-ranglista'!$A:$A,0),ER$228))</f>
        <v>6.3410041394268157</v>
      </c>
      <c r="ES26" s="275" t="s">
        <v>1334</v>
      </c>
      <c r="ET26" s="45"/>
      <c r="EV26" s="45"/>
      <c r="EX26" s="45">
        <f>SUM(INDEX('egyeni-ranglista'!$1:$1048576,MATCH($A26,'egyeni-ranglista'!$A:$A,0),EX$227):INDEX('egyeni-ranglista'!$1:$1048576,MATCH($A26,'egyeni-ranglista'!$A:$A,0),EX$228))</f>
        <v>0.53234954694579828</v>
      </c>
      <c r="EY26" s="275" t="s">
        <v>1334</v>
      </c>
      <c r="EZ26" s="45"/>
      <c r="FB26" s="45"/>
      <c r="FD26" s="45"/>
      <c r="FF26" s="45"/>
      <c r="FG26" s="9"/>
      <c r="FH26" s="45"/>
      <c r="FI26" s="9"/>
      <c r="FJ26" s="45"/>
      <c r="FK26" s="9"/>
      <c r="FL26" s="45">
        <f>SUM(INDEX('egyeni-ranglista'!$1:$1048576,MATCH($A26,'egyeni-ranglista'!$A:$A,0),FL$227):INDEX('egyeni-ranglista'!$1:$1048576,MATCH($A26,'egyeni-ranglista'!$A:$A,0),FL$228))</f>
        <v>8.1656431605245245</v>
      </c>
      <c r="FM26" s="32" t="s">
        <v>723</v>
      </c>
    </row>
    <row r="27" spans="1:169">
      <c r="A27" s="32" t="s">
        <v>724</v>
      </c>
      <c r="L27" s="45"/>
      <c r="M27" s="9"/>
      <c r="N27" s="45"/>
      <c r="O27" s="9"/>
      <c r="P27" s="45"/>
      <c r="R27" s="45"/>
      <c r="T27" s="45"/>
      <c r="V27" s="45"/>
      <c r="X27" s="45"/>
      <c r="Y27" s="9"/>
      <c r="Z27" s="45"/>
      <c r="AA27" s="9"/>
      <c r="AB27" s="45"/>
      <c r="AD27" s="45"/>
      <c r="AP27" s="45"/>
      <c r="AQ27" s="9"/>
      <c r="AR27" s="45"/>
      <c r="AS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45">
        <f>SUM(INDEX('egyeni-ranglista'!$1:$1048576,MATCH($A27,'egyeni-ranglista'!$A:$A,0),CJ$227):INDEX('egyeni-ranglista'!$1:$1048576,MATCH($A27,'egyeni-ranglista'!$A:$A,0),CJ$228))</f>
        <v>0</v>
      </c>
      <c r="CK27" s="9" t="s">
        <v>721</v>
      </c>
      <c r="CL27" s="45"/>
      <c r="CM27" s="9"/>
      <c r="CN27" s="45"/>
      <c r="CO27" s="9"/>
      <c r="CP27" s="45"/>
      <c r="CQ27" s="9"/>
      <c r="CR27" s="45"/>
      <c r="CS27" s="9"/>
      <c r="CT27" s="45"/>
      <c r="CU27" s="9"/>
      <c r="CV27" s="45"/>
      <c r="CW27" s="9"/>
      <c r="CX27" s="45"/>
      <c r="CY27" s="9"/>
      <c r="CZ27" s="45"/>
      <c r="DA27" s="9"/>
      <c r="DB27" s="45"/>
      <c r="DD27" s="45"/>
      <c r="DF27" s="45"/>
      <c r="DH27" s="45"/>
      <c r="DJ27" s="45"/>
      <c r="DL27" s="45"/>
      <c r="EB27" s="45"/>
      <c r="EF27" s="45"/>
      <c r="EG27" s="9"/>
      <c r="EH27" s="45"/>
      <c r="EI27" s="9"/>
      <c r="EJ27" s="45"/>
      <c r="EK27" s="9"/>
      <c r="EP27" s="45"/>
      <c r="EQ27" s="9"/>
      <c r="ER27" s="45"/>
      <c r="ES27" s="9"/>
      <c r="ET27" s="45"/>
      <c r="EV27" s="45"/>
      <c r="EX27" s="45">
        <f>SUM(INDEX('egyeni-ranglista'!$1:$1048576,MATCH($A27,'egyeni-ranglista'!$A:$A,0),EX$227):INDEX('egyeni-ranglista'!$1:$1048576,MATCH($A27,'egyeni-ranglista'!$A:$A,0),EX$228))</f>
        <v>0</v>
      </c>
      <c r="EY27" s="1" t="s">
        <v>1374</v>
      </c>
      <c r="EZ27" s="45"/>
      <c r="FB27" s="45"/>
      <c r="FD27" s="45"/>
      <c r="FE27" s="9"/>
      <c r="FF27" s="45">
        <f>SUM(INDEX('egyeni-ranglista'!$1:$1048576,MATCH($A27,'egyeni-ranglista'!$A:$A,0),FF$227):INDEX('egyeni-ranglista'!$1:$1048576,MATCH($A27,'egyeni-ranglista'!$A:$A,0),FF$228))</f>
        <v>12.490844094947006</v>
      </c>
      <c r="FG27" s="229" t="s">
        <v>1364</v>
      </c>
      <c r="FH27" s="45"/>
      <c r="FI27" s="9"/>
      <c r="FJ27" s="45"/>
      <c r="FK27" s="9"/>
      <c r="FL27" s="45">
        <f>SUM(INDEX('egyeni-ranglista'!$1:$1048576,MATCH($A27,'egyeni-ranglista'!$A:$A,0),FL$227):INDEX('egyeni-ranglista'!$1:$1048576,MATCH($A27,'egyeni-ranglista'!$A:$A,0),FL$228))</f>
        <v>15.70034525815271</v>
      </c>
      <c r="FM27" s="32" t="s">
        <v>724</v>
      </c>
    </row>
    <row r="28" spans="1:169">
      <c r="A28" s="32" t="s">
        <v>725</v>
      </c>
      <c r="L28" s="45"/>
      <c r="M28" s="9"/>
      <c r="N28" s="45"/>
      <c r="O28" s="9"/>
      <c r="P28" s="45"/>
      <c r="R28" s="45"/>
      <c r="T28" s="45"/>
      <c r="V28" s="45"/>
      <c r="X28" s="45"/>
      <c r="Y28" s="9"/>
      <c r="Z28" s="45"/>
      <c r="AA28" s="9"/>
      <c r="AB28" s="45"/>
      <c r="AD28" s="45"/>
      <c r="AP28" s="45"/>
      <c r="AQ28" s="9"/>
      <c r="AR28" s="45"/>
      <c r="AS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45">
        <f>SUM(INDEX('egyeni-ranglista'!$1:$1048576,MATCH($A28,'egyeni-ranglista'!$A:$A,0),CJ$227):INDEX('egyeni-ranglista'!$1:$1048576,MATCH($A28,'egyeni-ranglista'!$A:$A,0),CJ$228))</f>
        <v>0</v>
      </c>
      <c r="CK28" s="9" t="s">
        <v>721</v>
      </c>
      <c r="CL28" s="45"/>
      <c r="CM28" s="9"/>
      <c r="CN28" s="45"/>
      <c r="CO28" s="9"/>
      <c r="CP28" s="45"/>
      <c r="CQ28" s="9"/>
      <c r="CR28" s="45"/>
      <c r="CS28" s="9"/>
      <c r="CT28" s="45"/>
      <c r="CU28" s="9"/>
      <c r="CV28" s="45"/>
      <c r="CW28" s="9"/>
      <c r="CX28" s="45"/>
      <c r="CY28" s="9"/>
      <c r="CZ28" s="45"/>
      <c r="DA28" s="9"/>
      <c r="DB28" s="45"/>
      <c r="DD28" s="45"/>
      <c r="DF28" s="45"/>
      <c r="DH28" s="45"/>
      <c r="DJ28" s="45"/>
      <c r="DL28" s="45"/>
      <c r="EB28" s="45"/>
      <c r="EF28" s="45"/>
      <c r="EG28" s="45"/>
      <c r="EH28" s="45"/>
      <c r="EI28" s="45"/>
      <c r="EJ28" s="45"/>
      <c r="EK28" s="45"/>
      <c r="EP28" s="45"/>
      <c r="EQ28" s="45"/>
      <c r="ER28" s="45"/>
      <c r="ES28" s="45"/>
      <c r="ET28" s="45"/>
      <c r="EV28" s="45"/>
      <c r="EX28" s="45">
        <f>SUM(INDEX('egyeni-ranglista'!$1:$1048576,MATCH($A28,'egyeni-ranglista'!$A:$A,0),EX$227):INDEX('egyeni-ranglista'!$1:$1048576,MATCH($A28,'egyeni-ranglista'!$A:$A,0),EX$228))</f>
        <v>0</v>
      </c>
      <c r="EY28" s="1" t="s">
        <v>1374</v>
      </c>
      <c r="EZ28" s="45"/>
      <c r="FB28" s="45"/>
      <c r="FD28" s="45"/>
      <c r="FE28" s="45"/>
      <c r="FF28" s="45">
        <f>SUM(INDEX('egyeni-ranglista'!$1:$1048576,MATCH($A28,'egyeni-ranglista'!$A:$A,0),FF$227):INDEX('egyeni-ranglista'!$1:$1048576,MATCH($A28,'egyeni-ranglista'!$A:$A,0),FF$228))</f>
        <v>12.490844094947006</v>
      </c>
      <c r="FG28" s="229" t="s">
        <v>1364</v>
      </c>
      <c r="FH28" s="45"/>
      <c r="FI28" s="9"/>
      <c r="FJ28" s="45"/>
      <c r="FK28" s="9"/>
      <c r="FL28" s="45">
        <f>SUM(INDEX('egyeni-ranglista'!$1:$1048576,MATCH($A28,'egyeni-ranglista'!$A:$A,0),FL$227):INDEX('egyeni-ranglista'!$1:$1048576,MATCH($A28,'egyeni-ranglista'!$A:$A,0),FL$228))</f>
        <v>15.70034525815271</v>
      </c>
      <c r="FM28" s="32" t="s">
        <v>725</v>
      </c>
    </row>
    <row r="29" spans="1:169">
      <c r="A29" s="1" t="s">
        <v>1380</v>
      </c>
      <c r="C29" s="9"/>
      <c r="E29" s="11"/>
      <c r="F29" s="45" t="s">
        <v>206</v>
      </c>
      <c r="H29" s="45" t="s">
        <v>206</v>
      </c>
      <c r="K29" s="11"/>
      <c r="L29" s="45"/>
      <c r="N29" s="45"/>
      <c r="O29" s="11"/>
      <c r="P29" s="45" t="s">
        <v>206</v>
      </c>
      <c r="R29" s="45"/>
      <c r="S29" s="11"/>
      <c r="T29" s="45" t="s">
        <v>206</v>
      </c>
      <c r="V29" s="45"/>
      <c r="W29" s="9"/>
      <c r="X29" s="45"/>
      <c r="Y29" s="9"/>
      <c r="Z29" s="45"/>
      <c r="AA29" s="9"/>
      <c r="AB29" s="45"/>
      <c r="AD29" s="45" t="s">
        <v>206</v>
      </c>
      <c r="AR29" s="9"/>
      <c r="AS29" s="9"/>
      <c r="BF29" s="9"/>
      <c r="BG29" s="9"/>
      <c r="BH29" s="45"/>
      <c r="BI29" s="11"/>
      <c r="BJ29" s="45"/>
      <c r="BK29" s="9"/>
      <c r="BL29" s="45"/>
      <c r="BM29" s="9"/>
      <c r="BN29" s="45"/>
      <c r="BO29" s="9"/>
      <c r="BP29" s="45"/>
      <c r="BQ29" s="9"/>
      <c r="BR29" s="45"/>
      <c r="BS29" s="9"/>
      <c r="BT29" s="45"/>
      <c r="BU29" s="9"/>
      <c r="BV29" s="45"/>
      <c r="BW29" s="9"/>
      <c r="BX29" s="45"/>
      <c r="BY29" s="11"/>
      <c r="BZ29" s="45"/>
      <c r="CA29" s="9"/>
      <c r="CB29" s="45"/>
      <c r="CC29" s="9"/>
      <c r="CD29" s="45"/>
      <c r="CE29" s="11"/>
      <c r="CF29" s="45"/>
      <c r="CG29" s="9"/>
      <c r="CH29" s="45"/>
      <c r="CI29" s="9"/>
      <c r="CJ29" s="45"/>
      <c r="CK29" s="9"/>
      <c r="CL29" s="45"/>
      <c r="CM29" s="9"/>
      <c r="CN29" s="45"/>
      <c r="CO29" s="9"/>
      <c r="CP29" s="45"/>
      <c r="CQ29" s="9"/>
      <c r="CR29" s="45"/>
      <c r="CS29" s="55"/>
      <c r="CT29" s="45"/>
      <c r="CU29" s="9"/>
      <c r="CV29" s="45"/>
      <c r="CW29" s="9"/>
      <c r="CX29" s="45"/>
      <c r="CZ29" s="45"/>
      <c r="DA29" s="11"/>
      <c r="DB29" s="45"/>
      <c r="DD29" s="45"/>
      <c r="DF29" s="45"/>
      <c r="DG29" s="11"/>
      <c r="DH29" s="45"/>
      <c r="DJ29" s="45"/>
      <c r="DL29" s="45"/>
      <c r="DN29" s="45"/>
      <c r="DO29" s="11"/>
      <c r="DP29" s="45"/>
      <c r="DQ29" s="9"/>
      <c r="DT29" s="45"/>
      <c r="DU29" s="57"/>
      <c r="DV29" s="45"/>
      <c r="DW29" s="9"/>
      <c r="DX29" s="45"/>
      <c r="DY29" s="9"/>
      <c r="DZ29" s="45"/>
      <c r="EA29" s="9"/>
      <c r="EB29" s="45"/>
      <c r="EC29" s="57"/>
      <c r="ED29" s="45"/>
      <c r="EE29" s="9"/>
      <c r="EF29" s="45"/>
      <c r="EG29" s="57"/>
      <c r="EL29" s="45"/>
      <c r="EM29" s="57"/>
      <c r="EN29" s="45"/>
      <c r="EO29" s="57"/>
      <c r="EV29" s="45"/>
      <c r="EW29" s="57"/>
      <c r="EX29" s="45">
        <f>SUM(INDEX('egyeni-ranglista'!$1:$1048576,MATCH($A29,'egyeni-ranglista'!$A:$A,0),EX$227):INDEX('egyeni-ranglista'!$1:$1048576,MATCH($A29,'egyeni-ranglista'!$A:$A,0),EX$228))</f>
        <v>0</v>
      </c>
      <c r="EY29" s="1" t="s">
        <v>1374</v>
      </c>
      <c r="FH29" s="45"/>
      <c r="FI29" s="9"/>
      <c r="FJ29" s="45"/>
      <c r="FK29" s="9"/>
      <c r="FL29" s="45"/>
    </row>
    <row r="30" spans="1:169">
      <c r="A30" s="32" t="s">
        <v>1381</v>
      </c>
      <c r="L30" s="45"/>
      <c r="M30" s="9"/>
      <c r="N30" s="45"/>
      <c r="O30" s="9"/>
      <c r="P30" s="45"/>
      <c r="R30" s="45"/>
      <c r="T30" s="45"/>
      <c r="V30" s="45"/>
      <c r="W30" s="9"/>
      <c r="X30" s="45"/>
      <c r="Y30" s="9"/>
      <c r="Z30" s="45"/>
      <c r="AA30" s="9"/>
      <c r="AB30" s="45"/>
      <c r="AD30" s="45"/>
      <c r="AP30" s="45"/>
      <c r="AQ30" s="9"/>
      <c r="AR30" s="45"/>
      <c r="AS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45"/>
      <c r="DD30" s="45"/>
      <c r="DF30" s="45"/>
      <c r="DH30" s="45"/>
      <c r="DJ30" s="45"/>
      <c r="DL30" s="45"/>
      <c r="DP30" s="9"/>
      <c r="DQ30" s="9"/>
      <c r="EB30" s="45"/>
      <c r="EF30" s="45"/>
      <c r="EH30" s="45"/>
      <c r="EJ30" s="45"/>
      <c r="EP30" s="45"/>
      <c r="ER30" s="45"/>
      <c r="ET30" s="45"/>
      <c r="EV30" s="45"/>
      <c r="EX30" s="45">
        <f>SUM(INDEX('egyeni-ranglista'!$1:$1048576,MATCH($A30,'egyeni-ranglista'!$A:$A,0),EX$227):INDEX('egyeni-ranglista'!$1:$1048576,MATCH($A30,'egyeni-ranglista'!$A:$A,0),EX$228))</f>
        <v>0</v>
      </c>
      <c r="EY30" s="1" t="s">
        <v>1374</v>
      </c>
      <c r="EZ30" s="45"/>
      <c r="FB30" s="45"/>
      <c r="FD30" s="45"/>
      <c r="FF30" s="9"/>
      <c r="FG30" s="9"/>
      <c r="FH30" s="9"/>
      <c r="FI30" s="9"/>
      <c r="FJ30" s="9"/>
      <c r="FK30" s="9"/>
      <c r="FL30" s="9"/>
      <c r="FM30" s="9"/>
    </row>
    <row r="31" spans="1:169">
      <c r="A31" s="1" t="s">
        <v>178</v>
      </c>
      <c r="B31" s="45">
        <v>90</v>
      </c>
      <c r="C31" s="1" t="s">
        <v>261</v>
      </c>
      <c r="D31" s="45" t="s">
        <v>206</v>
      </c>
      <c r="G31" s="1" t="s">
        <v>21</v>
      </c>
      <c r="H31" s="45">
        <v>109.02141941900972</v>
      </c>
      <c r="I31" s="1" t="s">
        <v>231</v>
      </c>
      <c r="J31" s="45">
        <v>133.48985607160481</v>
      </c>
      <c r="K31" s="1" t="s">
        <v>21</v>
      </c>
      <c r="L31" s="45"/>
      <c r="M31" s="9"/>
      <c r="N31" s="45" t="s">
        <v>206</v>
      </c>
      <c r="P31" s="45" t="s">
        <v>206</v>
      </c>
      <c r="R31" s="45" t="s">
        <v>206</v>
      </c>
      <c r="T31" s="45">
        <v>138.72295386581243</v>
      </c>
      <c r="U31" s="1" t="s">
        <v>1292</v>
      </c>
      <c r="V31" s="45">
        <v>175.98001081926904</v>
      </c>
      <c r="W31" s="1" t="s">
        <v>231</v>
      </c>
      <c r="X31" s="45"/>
      <c r="Y31" s="9"/>
      <c r="Z31" s="45"/>
      <c r="AA31" s="9"/>
      <c r="AB31" s="45" t="s">
        <v>206</v>
      </c>
      <c r="AD31" s="45">
        <v>191.5252417733536</v>
      </c>
      <c r="AE31" s="1" t="s">
        <v>42</v>
      </c>
      <c r="AF31" s="45">
        <v>236.22888370169096</v>
      </c>
      <c r="AG31" s="1" t="s">
        <v>178</v>
      </c>
      <c r="AR31" s="9"/>
      <c r="AS31" s="1" t="s">
        <v>42</v>
      </c>
      <c r="AT31" s="45">
        <f>SUM(INDEX('egyeni-ranglista'!$1:$1048576,MATCH($A31,'egyeni-ranglista'!$A:$A,0),AT$227):INDEX('egyeni-ranglista'!$1:$1048576,MATCH($A31,'egyeni-ranglista'!$A:$A,0),AT$228))</f>
        <v>149.55731351150845</v>
      </c>
      <c r="AU31" s="1" t="s">
        <v>1292</v>
      </c>
      <c r="AV31" s="45"/>
      <c r="AW31" s="9"/>
      <c r="AX31" s="45"/>
      <c r="AY31" s="9"/>
      <c r="AZ31" s="45"/>
      <c r="BA31" s="1" t="s">
        <v>42</v>
      </c>
      <c r="BB31" s="45"/>
      <c r="BC31" s="1" t="s">
        <v>42</v>
      </c>
      <c r="BD31" s="45">
        <f>SUM(INDEX('egyeni-ranglista'!$1:$1048576,MATCH($A31,'egyeni-ranglista'!$A:$A,0),BD$227):INDEX('egyeni-ranglista'!$1:$1048576,MATCH($A31,'egyeni-ranglista'!$A:$A,0),BD$228))</f>
        <v>213.91492602791931</v>
      </c>
      <c r="BE31" s="1" t="s">
        <v>1292</v>
      </c>
      <c r="BF31" s="45"/>
      <c r="BG31" s="9"/>
      <c r="BH31" s="45">
        <f>SUM(INDEX('egyeni-ranglista'!$1:$1048576,MATCH($A31,'egyeni-ranglista'!$A:$A,0),BH$227):INDEX('egyeni-ranglista'!$1:$1048576,MATCH($A31,'egyeni-ranglista'!$A:$A,0),BH$228))</f>
        <v>235.82213333845169</v>
      </c>
      <c r="BI31" s="1" t="s">
        <v>1292</v>
      </c>
      <c r="BJ31" s="45">
        <f>SUM(INDEX('egyeni-ranglista'!$1:$1048576,MATCH($A31,'egyeni-ranglista'!$A:$A,0),BJ$227):INDEX('egyeni-ranglista'!$1:$1048576,MATCH($A31,'egyeni-ranglista'!$A:$A,0),BJ$228))</f>
        <v>259.68239592417069</v>
      </c>
      <c r="BK31" s="1" t="s">
        <v>231</v>
      </c>
      <c r="BL31" s="45"/>
      <c r="BN31" s="45">
        <f>SUM(INDEX('egyeni-ranglista'!$1:$1048576,MATCH($A31,'egyeni-ranglista'!$A:$A,0),BN$227):INDEX('egyeni-ranglista'!$1:$1048576,MATCH($A31,'egyeni-ranglista'!$A:$A,0),BN$228))</f>
        <v>296.44434214648135</v>
      </c>
      <c r="BO31" s="1" t="s">
        <v>1292</v>
      </c>
      <c r="BP31" s="45"/>
      <c r="BQ31" s="9"/>
      <c r="BR31" s="45"/>
      <c r="BS31" s="9"/>
      <c r="BT31" s="45"/>
      <c r="BU31" s="9"/>
      <c r="BV31" s="45"/>
      <c r="BW31" s="9"/>
      <c r="BX31" s="45"/>
      <c r="BY31" s="9"/>
      <c r="BZ31" s="45"/>
      <c r="CA31" s="9"/>
      <c r="CB31" s="45"/>
      <c r="CC31" s="9"/>
      <c r="CD31" s="45"/>
      <c r="CE31" s="9"/>
      <c r="CF31" s="45">
        <f>SUM(INDEX('egyeni-ranglista'!$1:$1048576,MATCH($A31,'egyeni-ranglista'!$A:$A,0),CF$227):INDEX('egyeni-ranglista'!$1:$1048576,MATCH($A31,'egyeni-ranglista'!$A:$A,0),CF$228))</f>
        <v>241.42449525038185</v>
      </c>
      <c r="CG31" s="1" t="s">
        <v>1292</v>
      </c>
      <c r="CH31" s="45">
        <f>SUM(INDEX('egyeni-ranglista'!$1:$1048576,MATCH($A31,'egyeni-ranglista'!$A:$A,0),CH$227):INDEX('egyeni-ranglista'!$1:$1048576,MATCH($A31,'egyeni-ranglista'!$A:$A,0),CH$228))</f>
        <v>257.21975186834504</v>
      </c>
      <c r="CI31" s="9" t="s">
        <v>231</v>
      </c>
      <c r="CJ31" s="45"/>
      <c r="CK31" s="9"/>
      <c r="CL31" s="45"/>
      <c r="CM31" s="9"/>
      <c r="CN31" s="45"/>
      <c r="CO31" s="9"/>
      <c r="CP31" s="45"/>
      <c r="CQ31" s="9" t="s">
        <v>231</v>
      </c>
      <c r="CR31" s="45">
        <f>SUM(INDEX('egyeni-ranglista'!$1:$1048576,MATCH($A31,'egyeni-ranglista'!$A:$A,0),CR$227):INDEX('egyeni-ranglista'!$1:$1048576,MATCH($A31,'egyeni-ranglista'!$A:$A,0),CR$228))</f>
        <v>358.27445465333608</v>
      </c>
      <c r="CS31" s="1" t="s">
        <v>42</v>
      </c>
      <c r="CT31" s="45"/>
      <c r="CU31" s="9"/>
      <c r="CV31" s="45">
        <f>SUM(INDEX('egyeni-ranglista'!$1:$1048576,MATCH($A31,'egyeni-ranglista'!$A:$A,0),CV$227):INDEX('egyeni-ranglista'!$1:$1048576,MATCH($A31,'egyeni-ranglista'!$A:$A,0),CV$228))</f>
        <v>387.91233966817043</v>
      </c>
      <c r="CW31" s="1" t="s">
        <v>178</v>
      </c>
      <c r="CX31" s="45"/>
      <c r="CY31" s="9"/>
      <c r="CZ31" s="45">
        <f>SUM(INDEX('egyeni-ranglista'!$1:$1048576,MATCH($A31,'egyeni-ranglista'!$A:$A,0),CZ$227):INDEX('egyeni-ranglista'!$1:$1048576,MATCH($A31,'egyeni-ranglista'!$A:$A,0),CZ$228))</f>
        <v>388.19394868277647</v>
      </c>
      <c r="DA31" s="9" t="s">
        <v>812</v>
      </c>
      <c r="DB31" s="45"/>
      <c r="DD31" s="45">
        <f>SUM(INDEX('egyeni-ranglista'!$1:$1048576,MATCH($A31,'egyeni-ranglista'!$A:$A,0),DD$227):INDEX('egyeni-ranglista'!$1:$1048576,MATCH($A31,'egyeni-ranglista'!$A:$A,0),DD$228))</f>
        <v>416.08201766766979</v>
      </c>
      <c r="DE31" s="1" t="s">
        <v>42</v>
      </c>
      <c r="DF31" s="45"/>
      <c r="DH31" s="45">
        <f>SUM(INDEX('egyeni-ranglista'!$1:$1048576,MATCH($A31,'egyeni-ranglista'!$A:$A,0),DH$227):INDEX('egyeni-ranglista'!$1:$1048576,MATCH($A31,'egyeni-ranglista'!$A:$A,0),DH$228))</f>
        <v>400.03898981988692</v>
      </c>
      <c r="DI31" s="1" t="s">
        <v>42</v>
      </c>
      <c r="DJ31" s="45">
        <f>SUM(INDEX('egyeni-ranglista'!$1:$1048576,MATCH($A31,'egyeni-ranglista'!$A:$A,0),DJ$227):INDEX('egyeni-ranglista'!$1:$1048576,MATCH($A31,'egyeni-ranglista'!$A:$A,0),DJ$228))</f>
        <v>400.27258773785877</v>
      </c>
      <c r="DK31" s="1" t="s">
        <v>42</v>
      </c>
      <c r="DL31" s="45"/>
      <c r="DN31" s="45">
        <f>SUM(INDEX('egyeni-ranglista'!$1:$1048576,MATCH($A31,'egyeni-ranglista'!$A:$A,0),DN$227):INDEX('egyeni-ranglista'!$1:$1048576,MATCH($A31,'egyeni-ranglista'!$A:$A,0),DN$228))</f>
        <v>364.06587387617384</v>
      </c>
      <c r="DO31" s="1" t="s">
        <v>1292</v>
      </c>
      <c r="DP31" s="45">
        <f>SUM(INDEX('egyeni-ranglista'!$1:$1048576,MATCH($A31,'egyeni-ranglista'!$A:$A,0),DP$227):INDEX('egyeni-ranglista'!$1:$1048576,MATCH($A31,'egyeni-ranglista'!$A:$A,0),DP$228))</f>
        <v>357.93984479080461</v>
      </c>
      <c r="DQ31" s="1" t="s">
        <v>231</v>
      </c>
      <c r="DT31" s="45"/>
      <c r="DV31" s="45"/>
      <c r="DX31" s="45"/>
      <c r="DZ31" s="45"/>
      <c r="EB31" s="45"/>
      <c r="ED31" s="45"/>
      <c r="EF31" s="45">
        <f>SUM(INDEX('egyeni-ranglista'!$1:$1048576,MATCH($A31,'egyeni-ranglista'!$A:$A,0),EF$227):INDEX('egyeni-ranglista'!$1:$1048576,MATCH($A31,'egyeni-ranglista'!$A:$A,0),EF$228))</f>
        <v>356.50118156252921</v>
      </c>
      <c r="EG31" s="10" t="s">
        <v>1292</v>
      </c>
      <c r="EJ31" s="45">
        <f>SUM(INDEX('egyeni-ranglista'!$1:$1048576,MATCH($A31,'egyeni-ranglista'!$A:$A,0),EJ$227):INDEX('egyeni-ranglista'!$1:$1048576,MATCH($A31,'egyeni-ranglista'!$A:$A,0),EJ$228))</f>
        <v>363.24723039967319</v>
      </c>
      <c r="EK31" s="1" t="s">
        <v>231</v>
      </c>
      <c r="EL31" s="45"/>
      <c r="EN31" s="45">
        <f>SUM(INDEX('egyeni-ranglista'!$1:$1048576,MATCH($A31,'egyeni-ranglista'!$A:$A,0),EN$227):INDEX('egyeni-ranglista'!$1:$1048576,MATCH($A31,'egyeni-ranglista'!$A:$A,0),EN$228))</f>
        <v>374.92897457857595</v>
      </c>
      <c r="EO31" s="10" t="s">
        <v>1292</v>
      </c>
      <c r="EP31" s="45">
        <f>SUM(INDEX('egyeni-ranglista'!$1:$1048576,MATCH($A31,'egyeni-ranglista'!$A:$A,0),EP$227):INDEX('egyeni-ranglista'!$1:$1048576,MATCH($A31,'egyeni-ranglista'!$A:$A,0),EP$228))</f>
        <v>456.47049092599048</v>
      </c>
      <c r="EQ31" s="10" t="s">
        <v>42</v>
      </c>
      <c r="ER31" s="45"/>
      <c r="ET31" s="45"/>
      <c r="EU31" s="9"/>
      <c r="EV31" s="45"/>
      <c r="EW31" s="9"/>
      <c r="EX31" s="45"/>
      <c r="EY31" s="9"/>
      <c r="EZ31" s="45"/>
      <c r="FA31" s="9"/>
      <c r="FB31" s="45">
        <f>SUM(INDEX('egyeni-ranglista'!$1:$1048576,MATCH($A31,'egyeni-ranglista'!$A:$A,0),FB$227):INDEX('egyeni-ranglista'!$1:$1048576,MATCH($A31,'egyeni-ranglista'!$A:$A,0),FB$228))</f>
        <v>413.9792231681962</v>
      </c>
      <c r="FC31" s="9" t="s">
        <v>231</v>
      </c>
      <c r="FD31" s="45">
        <f>SUM(INDEX('egyeni-ranglista'!$1:$1048576,MATCH($A31,'egyeni-ranglista'!$A:$A,0),FD$227):INDEX('egyeni-ranglista'!$1:$1048576,MATCH($A31,'egyeni-ranglista'!$A:$A,0),FD$228))</f>
        <v>431.18356057680955</v>
      </c>
      <c r="FE31" s="9" t="s">
        <v>231</v>
      </c>
      <c r="FF31" s="45">
        <f>SUM(INDEX('egyeni-ranglista'!$1:$1048576,MATCH($A31,'egyeni-ranglista'!$A:$A,0),FF$227):INDEX('egyeni-ranglista'!$1:$1048576,MATCH($A31,'egyeni-ranglista'!$A:$A,0),FF$228))</f>
        <v>731.58475073375166</v>
      </c>
      <c r="FG31" s="1" t="s">
        <v>42</v>
      </c>
      <c r="FH31" s="45"/>
      <c r="FI31" s="9"/>
      <c r="FJ31" s="45">
        <f>SUM(INDEX('egyeni-ranglista'!$1:$1048576,MATCH($A31,'egyeni-ranglista'!$A:$A,0),FJ$227):INDEX('egyeni-ranglista'!$1:$1048576,MATCH($A31,'egyeni-ranglista'!$A:$A,0),FJ$228))</f>
        <v>740.46087967738595</v>
      </c>
      <c r="FK31" s="1" t="s">
        <v>178</v>
      </c>
      <c r="FL31" s="45"/>
      <c r="FM31" s="9"/>
    </row>
    <row r="32" spans="1:169">
      <c r="A32" s="1" t="s">
        <v>107</v>
      </c>
      <c r="B32" s="45">
        <v>90</v>
      </c>
      <c r="C32" s="9" t="s">
        <v>21</v>
      </c>
      <c r="D32" s="45" t="s">
        <v>206</v>
      </c>
      <c r="F32" s="45">
        <v>105.56591126715608</v>
      </c>
      <c r="G32" s="1" t="s">
        <v>21</v>
      </c>
      <c r="H32" s="45">
        <v>115.07482935623709</v>
      </c>
      <c r="I32" s="1" t="s">
        <v>230</v>
      </c>
      <c r="K32" s="1" t="s">
        <v>21</v>
      </c>
      <c r="L32" s="45"/>
      <c r="M32" s="9"/>
      <c r="N32" s="45" t="s">
        <v>206</v>
      </c>
      <c r="P32" s="45" t="s">
        <v>206</v>
      </c>
      <c r="R32" s="45" t="s">
        <v>206</v>
      </c>
      <c r="T32" s="45">
        <v>135.26086066036393</v>
      </c>
      <c r="U32" s="1" t="s">
        <v>1292</v>
      </c>
      <c r="V32" s="45">
        <v>172.51791761382054</v>
      </c>
      <c r="W32" s="1" t="s">
        <v>230</v>
      </c>
      <c r="X32" s="45"/>
      <c r="Y32" s="9"/>
      <c r="Z32" s="45"/>
      <c r="AA32" s="9"/>
      <c r="AB32" s="45" t="s">
        <v>206</v>
      </c>
      <c r="AD32" s="45">
        <v>178.99509717802243</v>
      </c>
      <c r="AE32" s="1" t="s">
        <v>42</v>
      </c>
      <c r="AF32" s="45">
        <v>223.69873910635977</v>
      </c>
      <c r="AG32" s="1" t="s">
        <v>107</v>
      </c>
      <c r="AR32" s="9"/>
      <c r="AS32" s="1" t="s">
        <v>42</v>
      </c>
      <c r="AT32" s="45">
        <f>SUM(INDEX('egyeni-ranglista'!$1:$1048576,MATCH($A32,'egyeni-ranglista'!$A:$A,0),AT$227):INDEX('egyeni-ranglista'!$1:$1048576,MATCH($A32,'egyeni-ranglista'!$A:$A,0),AT$228))</f>
        <v>138.75257362824917</v>
      </c>
      <c r="AU32" s="1" t="s">
        <v>1292</v>
      </c>
      <c r="AV32" s="45"/>
      <c r="AW32" s="9"/>
      <c r="AX32" s="45"/>
      <c r="AY32" s="9"/>
      <c r="AZ32" s="45"/>
      <c r="BA32" s="1" t="s">
        <v>42</v>
      </c>
      <c r="BB32" s="45"/>
      <c r="BC32" s="1" t="s">
        <v>42</v>
      </c>
      <c r="BD32" s="45">
        <f>SUM(INDEX('egyeni-ranglista'!$1:$1048576,MATCH($A32,'egyeni-ranglista'!$A:$A,0),BD$227):INDEX('egyeni-ranglista'!$1:$1048576,MATCH($A32,'egyeni-ranglista'!$A:$A,0),BD$228))</f>
        <v>197.05677620743265</v>
      </c>
      <c r="BE32" s="1" t="s">
        <v>1292</v>
      </c>
      <c r="BF32" s="45"/>
      <c r="BG32" s="9"/>
      <c r="BH32" s="45">
        <f>SUM(INDEX('egyeni-ranglista'!$1:$1048576,MATCH($A32,'egyeni-ranglista'!$A:$A,0),BH$227):INDEX('egyeni-ranglista'!$1:$1048576,MATCH($A32,'egyeni-ranglista'!$A:$A,0),BH$228))</f>
        <v>218.96398351796503</v>
      </c>
      <c r="BI32" s="1" t="s">
        <v>1292</v>
      </c>
      <c r="BJ32" s="45">
        <f>SUM(INDEX('egyeni-ranglista'!$1:$1048576,MATCH($A32,'egyeni-ranglista'!$A:$A,0),BJ$227):INDEX('egyeni-ranglista'!$1:$1048576,MATCH($A32,'egyeni-ranglista'!$A:$A,0),BJ$228))</f>
        <v>242.82424610368403</v>
      </c>
      <c r="BK32" s="1" t="s">
        <v>230</v>
      </c>
      <c r="BL32" s="45"/>
      <c r="BN32" s="45">
        <f>SUM(INDEX('egyeni-ranglista'!$1:$1048576,MATCH($A32,'egyeni-ranglista'!$A:$A,0),BN$227):INDEX('egyeni-ranglista'!$1:$1048576,MATCH($A32,'egyeni-ranglista'!$A:$A,0),BN$228))</f>
        <v>247.93007196789384</v>
      </c>
      <c r="BO32" s="1" t="s">
        <v>1292</v>
      </c>
      <c r="BP32" s="45"/>
      <c r="BQ32" s="9"/>
      <c r="BR32" s="45"/>
      <c r="BS32" s="9"/>
      <c r="BT32" s="45"/>
      <c r="BU32" s="9"/>
      <c r="BV32" s="45"/>
      <c r="BW32" s="9"/>
      <c r="BX32" s="45"/>
      <c r="BY32" s="9"/>
      <c r="BZ32" s="45"/>
      <c r="CA32" s="9"/>
      <c r="CB32" s="45"/>
      <c r="CC32" s="9"/>
      <c r="CD32" s="45"/>
      <c r="CE32" s="9"/>
      <c r="CF32" s="45">
        <f>SUM(INDEX('egyeni-ranglista'!$1:$1048576,MATCH($A32,'egyeni-ranglista'!$A:$A,0),CF$227):INDEX('egyeni-ranglista'!$1:$1048576,MATCH($A32,'egyeni-ranglista'!$A:$A,0),CF$228))</f>
        <v>202.42572821447021</v>
      </c>
      <c r="CG32" s="1" t="s">
        <v>1292</v>
      </c>
      <c r="CH32" s="45">
        <f>SUM(INDEX('egyeni-ranglista'!$1:$1048576,MATCH($A32,'egyeni-ranglista'!$A:$A,0),CH$227):INDEX('egyeni-ranglista'!$1:$1048576,MATCH($A32,'egyeni-ranglista'!$A:$A,0),CH$228))</f>
        <v>227.2890362223161</v>
      </c>
      <c r="CI32" s="9" t="s">
        <v>230</v>
      </c>
      <c r="CJ32" s="45"/>
      <c r="CK32" s="9"/>
      <c r="CL32" s="45"/>
      <c r="CM32" s="9"/>
      <c r="CN32" s="45"/>
      <c r="CO32" s="9"/>
      <c r="CP32" s="45"/>
      <c r="CQ32" s="9"/>
      <c r="CR32" s="45">
        <f>SUM(INDEX('egyeni-ranglista'!$1:$1048576,MATCH($A32,'egyeni-ranglista'!$A:$A,0),CR$227):INDEX('egyeni-ranglista'!$1:$1048576,MATCH($A32,'egyeni-ranglista'!$A:$A,0),CR$228))</f>
        <v>187.26807749997451</v>
      </c>
      <c r="CS32" s="1" t="s">
        <v>42</v>
      </c>
      <c r="CT32" s="45"/>
      <c r="CU32" s="9"/>
      <c r="CV32" s="45">
        <f>SUM(INDEX('egyeni-ranglista'!$1:$1048576,MATCH($A32,'egyeni-ranglista'!$A:$A,0),CV$227):INDEX('egyeni-ranglista'!$1:$1048576,MATCH($A32,'egyeni-ranglista'!$A:$A,0),CV$228))</f>
        <v>216.90596251480886</v>
      </c>
      <c r="CW32" s="1" t="s">
        <v>107</v>
      </c>
      <c r="CX32" s="45"/>
      <c r="CY32" s="9"/>
      <c r="CZ32" s="45"/>
      <c r="DA32" s="9"/>
      <c r="DB32" s="45">
        <f>SUM(INDEX('egyeni-ranglista'!$1:$1048576,MATCH($A32,'egyeni-ranglista'!$A:$A,0),DB$227):INDEX('egyeni-ranglista'!$1:$1048576,MATCH($A32,'egyeni-ranglista'!$A:$A,0),DB$228))</f>
        <v>219.39867329202355</v>
      </c>
      <c r="DC32" s="1" t="s">
        <v>42</v>
      </c>
      <c r="DD32" s="45">
        <f>SUM(INDEX('egyeni-ranglista'!$1:$1048576,MATCH($A32,'egyeni-ranglista'!$A:$A,0),DD$227):INDEX('egyeni-ranglista'!$1:$1048576,MATCH($A32,'egyeni-ranglista'!$A:$A,0),DD$228))</f>
        <v>223.64004739165586</v>
      </c>
      <c r="DE32" s="1" t="s">
        <v>42</v>
      </c>
      <c r="DF32" s="45"/>
      <c r="DH32" s="45">
        <f>SUM(INDEX('egyeni-ranglista'!$1:$1048576,MATCH($A32,'egyeni-ranglista'!$A:$A,0),DH$227):INDEX('egyeni-ranglista'!$1:$1048576,MATCH($A32,'egyeni-ranglista'!$A:$A,0),DH$228))</f>
        <v>207.59701954387296</v>
      </c>
      <c r="DI32" s="1" t="s">
        <v>42</v>
      </c>
      <c r="DJ32" s="45">
        <f>SUM(INDEX('egyeni-ranglista'!$1:$1048576,MATCH($A32,'egyeni-ranglista'!$A:$A,0),DJ$227):INDEX('egyeni-ranglista'!$1:$1048576,MATCH($A32,'egyeni-ranglista'!$A:$A,0),DJ$228))</f>
        <v>207.83061746184489</v>
      </c>
      <c r="DK32" s="1" t="s">
        <v>42</v>
      </c>
      <c r="DL32" s="45"/>
      <c r="DN32" s="45">
        <f>SUM(INDEX('egyeni-ranglista'!$1:$1048576,MATCH($A32,'egyeni-ranglista'!$A:$A,0),DN$227):INDEX('egyeni-ranglista'!$1:$1048576,MATCH($A32,'egyeni-ranglista'!$A:$A,0),DN$228))</f>
        <v>171.62390360015996</v>
      </c>
      <c r="DO32" s="1" t="s">
        <v>1292</v>
      </c>
      <c r="DP32" s="45">
        <f>SUM(INDEX('egyeni-ranglista'!$1:$1048576,MATCH($A32,'egyeni-ranglista'!$A:$A,0),DP$227):INDEX('egyeni-ranglista'!$1:$1048576,MATCH($A32,'egyeni-ranglista'!$A:$A,0),DP$228))</f>
        <v>165.49787451479068</v>
      </c>
      <c r="DQ32" s="1" t="s">
        <v>230</v>
      </c>
      <c r="DT32" s="45"/>
      <c r="DV32" s="45"/>
      <c r="DX32" s="45"/>
      <c r="DZ32" s="45"/>
      <c r="EB32" s="45"/>
      <c r="ED32" s="45"/>
      <c r="EF32" s="45">
        <f>SUM(INDEX('egyeni-ranglista'!$1:$1048576,MATCH($A32,'egyeni-ranglista'!$A:$A,0),EF$227):INDEX('egyeni-ranglista'!$1:$1048576,MATCH($A32,'egyeni-ranglista'!$A:$A,0),EF$228))</f>
        <v>177.33565428420698</v>
      </c>
      <c r="EG32" s="10" t="s">
        <v>1292</v>
      </c>
      <c r="EJ32" s="45">
        <f>SUM(INDEX('egyeni-ranglista'!$1:$1048576,MATCH($A32,'egyeni-ranglista'!$A:$A,0),EJ$227):INDEX('egyeni-ranglista'!$1:$1048576,MATCH($A32,'egyeni-ranglista'!$A:$A,0),EJ$228))</f>
        <v>184.08170312135096</v>
      </c>
      <c r="EK32" s="229" t="s">
        <v>230</v>
      </c>
      <c r="EL32" s="45"/>
      <c r="EN32" s="45">
        <f>SUM(INDEX('egyeni-ranglista'!$1:$1048576,MATCH($A32,'egyeni-ranglista'!$A:$A,0),EN$227):INDEX('egyeni-ranglista'!$1:$1048576,MATCH($A32,'egyeni-ranglista'!$A:$A,0),EN$228))</f>
        <v>201.21492791707499</v>
      </c>
      <c r="EO32" s="10" t="s">
        <v>1292</v>
      </c>
      <c r="EP32" s="45">
        <f>SUM(INDEX('egyeni-ranglista'!$1:$1048576,MATCH($A32,'egyeni-ranglista'!$A:$A,0),EP$227):INDEX('egyeni-ranglista'!$1:$1048576,MATCH($A32,'egyeni-ranglista'!$A:$A,0),EP$228))</f>
        <v>282.75644426448952</v>
      </c>
      <c r="EQ32" s="10" t="s">
        <v>42</v>
      </c>
      <c r="ER32" s="45"/>
      <c r="ES32" s="10"/>
      <c r="ET32" s="45"/>
      <c r="EU32" s="9"/>
      <c r="EV32" s="45"/>
      <c r="EW32" s="9"/>
      <c r="EX32" s="45"/>
      <c r="EY32" s="9"/>
      <c r="EZ32" s="45"/>
      <c r="FA32" s="9"/>
      <c r="FB32" s="45">
        <f>SUM(INDEX('egyeni-ranglista'!$1:$1048576,MATCH($A32,'egyeni-ranglista'!$A:$A,0),FB$227):INDEX('egyeni-ranglista'!$1:$1048576,MATCH($A32,'egyeni-ranglista'!$A:$A,0),FB$228))</f>
        <v>259.66486407439214</v>
      </c>
      <c r="FC32" s="9" t="s">
        <v>230</v>
      </c>
      <c r="FD32" s="45"/>
      <c r="FF32" s="45">
        <f>SUM(INDEX('egyeni-ranglista'!$1:$1048576,MATCH($A32,'egyeni-ranglista'!$A:$A,0),FF$227):INDEX('egyeni-ranglista'!$1:$1048576,MATCH($A32,'egyeni-ranglista'!$A:$A,0),FF$228))</f>
        <v>266.83333799464771</v>
      </c>
      <c r="FG32" s="1" t="s">
        <v>42</v>
      </c>
      <c r="FH32" s="45">
        <f>SUM(INDEX('egyeni-ranglista'!$1:$1048576,MATCH($A32,'egyeni-ranglista'!$A:$A,0),FH$227):INDEX('egyeni-ranglista'!$1:$1048576,MATCH($A32,'egyeni-ranglista'!$A:$A,0),FH$228))</f>
        <v>275.70946693828182</v>
      </c>
      <c r="FI32" s="9" t="s">
        <v>1366</v>
      </c>
      <c r="FJ32" s="45">
        <f>SUM(INDEX('egyeni-ranglista'!$1:$1048576,MATCH($A32,'egyeni-ranglista'!$A:$A,0),FJ$227):INDEX('egyeni-ranglista'!$1:$1048576,MATCH($A32,'egyeni-ranglista'!$A:$A,0),FJ$228))</f>
        <v>277.58446693828182</v>
      </c>
      <c r="FK32" s="1" t="s">
        <v>107</v>
      </c>
      <c r="FL32" s="45"/>
      <c r="FM32" s="9"/>
    </row>
    <row r="33" spans="1:169">
      <c r="A33" s="1" t="s">
        <v>82</v>
      </c>
      <c r="B33" s="45">
        <v>72</v>
      </c>
      <c r="C33" s="10" t="s">
        <v>201</v>
      </c>
      <c r="D33" s="45" t="s">
        <v>206</v>
      </c>
      <c r="F33" s="45">
        <v>72</v>
      </c>
      <c r="G33" s="10" t="s">
        <v>201</v>
      </c>
      <c r="H33" s="45">
        <v>75.169639363027002</v>
      </c>
      <c r="I33" s="1" t="s">
        <v>230</v>
      </c>
      <c r="J33" s="45">
        <v>90.122572872946222</v>
      </c>
      <c r="K33" s="10" t="s">
        <v>201</v>
      </c>
      <c r="L33" s="45"/>
      <c r="M33" s="9"/>
      <c r="N33" s="45" t="s">
        <v>206</v>
      </c>
      <c r="P33" s="45" t="s">
        <v>206</v>
      </c>
      <c r="R33" s="45">
        <v>97.598426864671382</v>
      </c>
      <c r="S33" s="10" t="s">
        <v>201</v>
      </c>
      <c r="T33" s="45" t="s">
        <v>206</v>
      </c>
      <c r="V33" s="45">
        <v>128.60980113211025</v>
      </c>
      <c r="W33" s="1" t="s">
        <v>230</v>
      </c>
      <c r="X33" s="45"/>
      <c r="Y33" s="9"/>
      <c r="Z33" s="45"/>
      <c r="AA33" s="9"/>
      <c r="AB33" s="45" t="s">
        <v>206</v>
      </c>
      <c r="AD33" s="45">
        <v>135.08698069631214</v>
      </c>
      <c r="AE33" s="1" t="s">
        <v>42</v>
      </c>
      <c r="AH33" s="45">
        <v>179.79062262464947</v>
      </c>
      <c r="AI33" s="1" t="s">
        <v>82</v>
      </c>
      <c r="AJ33" s="45"/>
      <c r="AL33" s="45"/>
      <c r="AN33" s="45"/>
      <c r="AP33" s="45"/>
      <c r="AR33" s="45"/>
      <c r="AS33" s="1" t="s">
        <v>42</v>
      </c>
      <c r="AT33" s="45"/>
      <c r="AV33" s="45"/>
      <c r="AX33" s="45"/>
      <c r="AZ33" s="45"/>
      <c r="BA33" s="1" t="s">
        <v>42</v>
      </c>
      <c r="BB33" s="45"/>
      <c r="BC33" s="1" t="s">
        <v>42</v>
      </c>
      <c r="BD33" s="45">
        <f>SUM(INDEX('egyeni-ranglista'!$1:$1048576,MATCH($A33,'egyeni-ranglista'!$A:$A,0),BD$227):INDEX('egyeni-ranglista'!$1:$1048576,MATCH($A33,'egyeni-ranglista'!$A:$A,0),BD$228))</f>
        <v>167.60756634928393</v>
      </c>
      <c r="BE33" s="10" t="s">
        <v>201</v>
      </c>
      <c r="BF33" s="45"/>
      <c r="BG33" s="9"/>
      <c r="BH33" s="45">
        <f>SUM(INDEX('egyeni-ranglista'!$1:$1048576,MATCH($A33,'egyeni-ranglista'!$A:$A,0),BH$227):INDEX('egyeni-ranglista'!$1:$1048576,MATCH($A33,'egyeni-ranglista'!$A:$A,0),BH$228))</f>
        <v>171.86730110410966</v>
      </c>
      <c r="BI33" s="10" t="s">
        <v>201</v>
      </c>
      <c r="BJ33" s="45">
        <f>SUM(INDEX('egyeni-ranglista'!$1:$1048576,MATCH($A33,'egyeni-ranglista'!$A:$A,0),BJ$227):INDEX('egyeni-ranglista'!$1:$1048576,MATCH($A33,'egyeni-ranglista'!$A:$A,0),BJ$228))</f>
        <v>177.96687859519375</v>
      </c>
      <c r="BK33" s="1" t="s">
        <v>230</v>
      </c>
      <c r="BL33" s="45"/>
      <c r="BN33" s="45">
        <f>SUM(INDEX('egyeni-ranglista'!$1:$1048576,MATCH($A33,'egyeni-ranglista'!$A:$A,0),BN$227):INDEX('egyeni-ranglista'!$1:$1048576,MATCH($A33,'egyeni-ranglista'!$A:$A,0),BN$228))</f>
        <v>183.07270445940355</v>
      </c>
      <c r="BO33" s="10" t="s">
        <v>201</v>
      </c>
      <c r="BP33" s="45"/>
      <c r="BQ33" s="9"/>
      <c r="BR33" s="45"/>
      <c r="BS33" s="9"/>
      <c r="BT33" s="45"/>
      <c r="BU33" s="10" t="s">
        <v>201</v>
      </c>
      <c r="BV33" s="45"/>
      <c r="BW33" s="9"/>
      <c r="BX33" s="45"/>
      <c r="BY33" s="9"/>
      <c r="BZ33" s="45"/>
      <c r="CA33" s="9"/>
      <c r="CB33" s="45"/>
      <c r="CC33" s="9"/>
      <c r="CD33" s="45">
        <f>SUM(INDEX('egyeni-ranglista'!$1:$1048576,MATCH($A33,'egyeni-ranglista'!$A:$A,0),CD$227):INDEX('egyeni-ranglista'!$1:$1048576,MATCH($A33,'egyeni-ranglista'!$A:$A,0),CD$228))</f>
        <v>161.57651629562415</v>
      </c>
      <c r="CE33" s="9" t="s">
        <v>201</v>
      </c>
      <c r="CF33" s="45"/>
      <c r="CG33" s="9"/>
      <c r="CH33" s="45">
        <f>SUM(INDEX('egyeni-ranglista'!$1:$1048576,MATCH($A33,'egyeni-ranglista'!$A:$A,0),CH$227):INDEX('egyeni-ranglista'!$1:$1048576,MATCH($A33,'egyeni-ranglista'!$A:$A,0),CH$228))</f>
        <v>170.06559316463964</v>
      </c>
      <c r="CI33" s="9" t="s">
        <v>230</v>
      </c>
      <c r="CJ33" s="45"/>
      <c r="CK33" s="9"/>
      <c r="CL33" s="45"/>
      <c r="CM33" s="9"/>
      <c r="CN33" s="45"/>
      <c r="CO33" s="9"/>
      <c r="CP33" s="45"/>
      <c r="CQ33" s="9"/>
      <c r="CR33" s="45">
        <f>SUM(INDEX('egyeni-ranglista'!$1:$1048576,MATCH($A33,'egyeni-ranglista'!$A:$A,0),CR$227):INDEX('egyeni-ranglista'!$1:$1048576,MATCH($A33,'egyeni-ranglista'!$A:$A,0),CR$228))</f>
        <v>130.0446344422981</v>
      </c>
      <c r="CS33" s="1" t="s">
        <v>42</v>
      </c>
      <c r="CT33" s="45"/>
      <c r="CU33" s="9" t="s">
        <v>201</v>
      </c>
      <c r="CV33" s="45"/>
      <c r="CW33" s="9"/>
      <c r="CX33" s="45"/>
      <c r="CY33" s="9"/>
      <c r="CZ33" s="45"/>
      <c r="DA33" s="9"/>
      <c r="DB33" s="45">
        <f>SUM(INDEX('egyeni-ranglista'!$1:$1048576,MATCH($A33,'egyeni-ranglista'!$A:$A,0),DB$227):INDEX('egyeni-ranglista'!$1:$1048576,MATCH($A33,'egyeni-ranglista'!$A:$A,0),DB$228))</f>
        <v>203.39022338573562</v>
      </c>
      <c r="DC33" s="1" t="s">
        <v>42</v>
      </c>
      <c r="DD33" s="45">
        <f>SUM(INDEX('egyeni-ranglista'!$1:$1048576,MATCH($A33,'egyeni-ranglista'!$A:$A,0),DD$227):INDEX('egyeni-ranglista'!$1:$1048576,MATCH($A33,'egyeni-ranglista'!$A:$A,0),DD$228))</f>
        <v>207.63159748536793</v>
      </c>
      <c r="DE33" s="1" t="s">
        <v>42</v>
      </c>
      <c r="DF33" s="45"/>
      <c r="DH33" s="45">
        <f>SUM(INDEX('egyeni-ranglista'!$1:$1048576,MATCH($A33,'egyeni-ranglista'!$A:$A,0),DH$227):INDEX('egyeni-ranglista'!$1:$1048576,MATCH($A33,'egyeni-ranglista'!$A:$A,0),DH$228))</f>
        <v>209.03003370331027</v>
      </c>
      <c r="DI33" s="1" t="s">
        <v>42</v>
      </c>
      <c r="DJ33" s="45">
        <f>SUM(INDEX('egyeni-ranglista'!$1:$1048576,MATCH($A33,'egyeni-ranglista'!$A:$A,0),DJ$227):INDEX('egyeni-ranglista'!$1:$1048576,MATCH($A33,'egyeni-ranglista'!$A:$A,0),DJ$228))</f>
        <v>209.2636316212822</v>
      </c>
      <c r="DK33" s="1" t="s">
        <v>42</v>
      </c>
      <c r="DL33" s="45"/>
      <c r="DN33" s="45">
        <f>SUM(INDEX('egyeni-ranglista'!$1:$1048576,MATCH($A33,'egyeni-ranglista'!$A:$A,0),DN$227):INDEX('egyeni-ranglista'!$1:$1048576,MATCH($A33,'egyeni-ranglista'!$A:$A,0),DN$228))</f>
        <v>190.7043903153039</v>
      </c>
      <c r="DO33" s="10" t="s">
        <v>201</v>
      </c>
      <c r="DP33" s="45">
        <f>SUM(INDEX('egyeni-ranglista'!$1:$1048576,MATCH($A33,'egyeni-ranglista'!$A:$A,0),DP$227):INDEX('egyeni-ranglista'!$1:$1048576,MATCH($A33,'egyeni-ranglista'!$A:$A,0),DP$228))</f>
        <v>189.00271556936801</v>
      </c>
      <c r="DQ33" s="1" t="s">
        <v>230</v>
      </c>
      <c r="DT33" s="45">
        <f>SUM(INDEX('egyeni-ranglista'!$1:$1048576,MATCH($A33,'egyeni-ranglista'!$A:$A,0),DT$227):INDEX('egyeni-ranglista'!$1:$1048576,MATCH($A33,'egyeni-ranglista'!$A:$A,0),DT$228))</f>
        <v>212.77923984294409</v>
      </c>
      <c r="DU33" s="10" t="s">
        <v>201</v>
      </c>
      <c r="DV33" s="45">
        <f>SUM(INDEX('egyeni-ranglista'!$1:$1048576,MATCH($A33,'egyeni-ranglista'!$A:$A,0),DV$227):INDEX('egyeni-ranglista'!$1:$1048576,MATCH($A33,'egyeni-ranglista'!$A:$A,0),DV$228))</f>
        <v>210.36096088244224</v>
      </c>
      <c r="DW33" s="10" t="s">
        <v>201</v>
      </c>
      <c r="DZ33" s="45"/>
      <c r="EA33" s="9"/>
      <c r="EB33" s="45"/>
      <c r="ED33" s="45"/>
      <c r="EE33" s="9"/>
      <c r="EF33" s="45"/>
      <c r="EH33" s="45"/>
      <c r="EJ33" s="45">
        <f>SUM(INDEX('egyeni-ranglista'!$1:$1048576,MATCH($A33,'egyeni-ranglista'!$A:$A,0),EJ$227):INDEX('egyeni-ranglista'!$1:$1048576,MATCH($A33,'egyeni-ranglista'!$A:$A,0),EJ$228))</f>
        <v>234.83492114758184</v>
      </c>
      <c r="EK33" s="1" t="s">
        <v>230</v>
      </c>
      <c r="EL33" s="45">
        <f>SUM(INDEX('egyeni-ranglista'!$1:$1048576,MATCH($A33,'egyeni-ranglista'!$A:$A,0),EL$227):INDEX('egyeni-ranglista'!$1:$1048576,MATCH($A33,'egyeni-ranglista'!$A:$A,0),EL$228))</f>
        <v>251.96814594330587</v>
      </c>
      <c r="EM33" s="10" t="s">
        <v>201</v>
      </c>
      <c r="EN33" s="45"/>
      <c r="EO33" s="10"/>
      <c r="EP33" s="45">
        <f>SUM(INDEX('egyeni-ranglista'!$1:$1048576,MATCH($A33,'egyeni-ranglista'!$A:$A,0),EP$227):INDEX('egyeni-ranglista'!$1:$1048576,MATCH($A33,'egyeni-ranglista'!$A:$A,0),EP$228))</f>
        <v>286.93986268035508</v>
      </c>
      <c r="EQ33" s="10" t="s">
        <v>42</v>
      </c>
      <c r="ER33" s="45"/>
      <c r="ET33" s="45"/>
      <c r="EU33" s="9"/>
      <c r="EV33" s="45"/>
      <c r="EW33" s="9"/>
      <c r="EX33" s="45"/>
      <c r="EY33" s="9"/>
      <c r="EZ33" s="45"/>
      <c r="FA33" s="9"/>
      <c r="FB33" s="45">
        <f>SUM(INDEX('egyeni-ranglista'!$1:$1048576,MATCH($A33,'egyeni-ranglista'!$A:$A,0),FB$227):INDEX('egyeni-ranglista'!$1:$1048576,MATCH($A33,'egyeni-ranglista'!$A:$A,0),FB$228))</f>
        <v>280.22251362908804</v>
      </c>
      <c r="FC33" s="9" t="s">
        <v>230</v>
      </c>
      <c r="FD33" s="45">
        <f>SUM(INDEX('egyeni-ranglista'!$1:$1048576,MATCH($A33,'egyeni-ranglista'!$A:$A,0),FD$227):INDEX('egyeni-ranglista'!$1:$1048576,MATCH($A33,'egyeni-ranglista'!$A:$A,0),FD$228))</f>
        <v>287.39098754934361</v>
      </c>
      <c r="FE33" s="10" t="s">
        <v>42</v>
      </c>
      <c r="FF33" s="45">
        <f>SUM(INDEX('egyeni-ranglista'!$1:$1048576,MATCH($A33,'egyeni-ranglista'!$A:$A,0),FF$227):INDEX('egyeni-ranglista'!$1:$1048576,MATCH($A33,'egyeni-ranglista'!$A:$A,0),FF$228))</f>
        <v>287.39098754934361</v>
      </c>
      <c r="FG33" s="1" t="s">
        <v>42</v>
      </c>
      <c r="FH33" s="45">
        <f>SUM(INDEX('egyeni-ranglista'!$1:$1048576,MATCH($A33,'egyeni-ranglista'!$A:$A,0),FH$227):INDEX('egyeni-ranglista'!$1:$1048576,MATCH($A33,'egyeni-ranglista'!$A:$A,0),FH$228))</f>
        <v>296.26711649297772</v>
      </c>
      <c r="FI33" s="9" t="s">
        <v>201</v>
      </c>
      <c r="FJ33" s="45"/>
      <c r="FK33" s="9"/>
      <c r="FL33" s="45">
        <f>SUM(INDEX('egyeni-ranglista'!$1:$1048576,MATCH($A33,'egyeni-ranglista'!$A:$A,0),FL$227):INDEX('egyeni-ranglista'!$1:$1048576,MATCH($A33,'egyeni-ranglista'!$A:$A,0),FL$228))</f>
        <v>255.01711649297769</v>
      </c>
      <c r="FM33" s="9" t="s">
        <v>82</v>
      </c>
    </row>
    <row r="34" spans="1:169">
      <c r="A34" s="1" t="s">
        <v>161</v>
      </c>
      <c r="B34" s="45">
        <v>33.5</v>
      </c>
      <c r="C34" s="1" t="s">
        <v>261</v>
      </c>
      <c r="D34" s="45" t="s">
        <v>206</v>
      </c>
      <c r="F34" s="45">
        <v>43.012501329928718</v>
      </c>
      <c r="G34" s="1" t="s">
        <v>194</v>
      </c>
      <c r="H34" s="45">
        <v>43.012501329928718</v>
      </c>
      <c r="I34" s="1" t="s">
        <v>229</v>
      </c>
      <c r="J34" s="45" t="s">
        <v>206</v>
      </c>
      <c r="L34" s="45"/>
      <c r="M34" s="9"/>
      <c r="N34" s="45" t="s">
        <v>206</v>
      </c>
      <c r="P34" s="45" t="s">
        <v>206</v>
      </c>
      <c r="R34" s="45">
        <v>47.770252901266652</v>
      </c>
      <c r="S34" s="1" t="s">
        <v>0</v>
      </c>
      <c r="T34" s="45" t="s">
        <v>206</v>
      </c>
      <c r="V34" s="45"/>
      <c r="W34" s="9"/>
      <c r="X34" s="45">
        <v>56.38452353111078</v>
      </c>
      <c r="Y34" s="1" t="s">
        <v>290</v>
      </c>
      <c r="Z34" s="45"/>
      <c r="AA34" s="9"/>
      <c r="AB34" s="45">
        <v>59.850020271404077</v>
      </c>
      <c r="AC34" s="1" t="s">
        <v>242</v>
      </c>
      <c r="AD34" s="45"/>
      <c r="AE34" s="1" t="s">
        <v>42</v>
      </c>
      <c r="AQ34" s="1" t="s">
        <v>566</v>
      </c>
      <c r="AR34" s="9"/>
      <c r="AS34" s="1" t="s">
        <v>42</v>
      </c>
      <c r="AT34" s="45">
        <f>SUM(INDEX('egyeni-ranglista'!$1:$1048576,MATCH($A34,'egyeni-ranglista'!$A:$A,0),AT$227):INDEX('egyeni-ranglista'!$1:$1048576,MATCH($A34,'egyeni-ranglista'!$A:$A,0),AT$228))</f>
        <v>82.019328332254858</v>
      </c>
      <c r="AU34" s="1" t="s">
        <v>324</v>
      </c>
      <c r="AV34" s="45"/>
      <c r="AW34" s="9"/>
      <c r="AX34" s="45"/>
      <c r="AY34" s="9"/>
      <c r="AZ34" s="45"/>
      <c r="BA34" s="1" t="s">
        <v>42</v>
      </c>
      <c r="BB34" s="45"/>
      <c r="BC34" s="1" t="s">
        <v>42</v>
      </c>
      <c r="BD34" s="45">
        <f>SUM(INDEX('egyeni-ranglista'!$1:$1048576,MATCH($A34,'egyeni-ranglista'!$A:$A,0),BD$227):INDEX('egyeni-ranglista'!$1:$1048576,MATCH($A34,'egyeni-ranglista'!$A:$A,0),BD$228))</f>
        <v>128.93547678294044</v>
      </c>
      <c r="BE34" s="9" t="s">
        <v>201</v>
      </c>
      <c r="BF34" s="45"/>
      <c r="BG34" s="9"/>
      <c r="BH34" s="45">
        <f>SUM(INDEX('egyeni-ranglista'!$1:$1048576,MATCH($A34,'egyeni-ranglista'!$A:$A,0),BH$227):INDEX('egyeni-ranglista'!$1:$1048576,MATCH($A34,'egyeni-ranglista'!$A:$A,0),BH$228))</f>
        <v>133.19521153776617</v>
      </c>
      <c r="BI34" s="9" t="s">
        <v>201</v>
      </c>
      <c r="BJ34" s="45">
        <f>SUM(INDEX('egyeni-ranglista'!$1:$1048576,MATCH($A34,'egyeni-ranglista'!$A:$A,0),BJ$227):INDEX('egyeni-ranglista'!$1:$1048576,MATCH($A34,'egyeni-ranglista'!$A:$A,0),BJ$228))</f>
        <v>142.46442839187728</v>
      </c>
      <c r="BK34" s="1" t="s">
        <v>229</v>
      </c>
      <c r="BL34" s="45"/>
      <c r="BN34" s="45">
        <f>SUM(INDEX('egyeni-ranglista'!$1:$1048576,MATCH($A34,'egyeni-ranglista'!$A:$A,0),BN$227):INDEX('egyeni-ranglista'!$1:$1048576,MATCH($A34,'egyeni-ranglista'!$A:$A,0),BN$228))</f>
        <v>157.78190598450672</v>
      </c>
      <c r="BO34" s="9" t="s">
        <v>201</v>
      </c>
      <c r="BP34" s="45"/>
      <c r="BQ34" s="9"/>
      <c r="BR34" s="45"/>
      <c r="BS34" s="9"/>
      <c r="BT34" s="45"/>
      <c r="BU34" s="9" t="s">
        <v>201</v>
      </c>
      <c r="BV34" s="45">
        <f>SUM(INDEX('egyeni-ranglista'!$1:$1048576,MATCH($A34,'egyeni-ranglista'!$A:$A,0),BV$227):INDEX('egyeni-ranglista'!$1:$1048576,MATCH($A34,'egyeni-ranglista'!$A:$A,0),BV$228))</f>
        <v>184.96812801847258</v>
      </c>
      <c r="BW34" s="1" t="s">
        <v>324</v>
      </c>
      <c r="BX34" s="45"/>
      <c r="BY34" s="9"/>
      <c r="BZ34" s="45"/>
      <c r="CA34" s="1" t="s">
        <v>324</v>
      </c>
      <c r="CB34" s="45"/>
      <c r="CD34" s="45">
        <f>SUM(INDEX('egyeni-ranglista'!$1:$1048576,MATCH($A34,'egyeni-ranglista'!$A:$A,0),CD$227):INDEX('egyeni-ranglista'!$1:$1048576,MATCH($A34,'egyeni-ranglista'!$A:$A,0),CD$228))</f>
        <v>251.41932326272138</v>
      </c>
      <c r="CE34" s="9" t="s">
        <v>201</v>
      </c>
      <c r="CF34" s="45"/>
      <c r="CG34" s="9"/>
      <c r="CH34" s="45">
        <f>SUM(INDEX('egyeni-ranglista'!$1:$1048576,MATCH($A34,'egyeni-ranglista'!$A:$A,0),CH$227):INDEX('egyeni-ranglista'!$1:$1048576,MATCH($A34,'egyeni-ranglista'!$A:$A,0),CH$228))</f>
        <v>266.38557969593876</v>
      </c>
      <c r="CI34" s="9" t="s">
        <v>229</v>
      </c>
      <c r="CJ34" s="45"/>
      <c r="CK34" s="9"/>
      <c r="CL34" s="45"/>
      <c r="CM34" s="9"/>
      <c r="CN34" s="45"/>
      <c r="CO34" s="9"/>
      <c r="CP34" s="45"/>
      <c r="CQ34" s="9"/>
      <c r="CR34" s="45">
        <f>SUM(INDEX('egyeni-ranglista'!$1:$1048576,MATCH($A34,'egyeni-ranglista'!$A:$A,0),CR$227):INDEX('egyeni-ranglista'!$1:$1048576,MATCH($A34,'egyeni-ranglista'!$A:$A,0),CR$228))</f>
        <v>213.92620315359227</v>
      </c>
      <c r="CS34" s="1" t="s">
        <v>42</v>
      </c>
      <c r="CT34" s="45"/>
      <c r="CU34" s="9" t="s">
        <v>201</v>
      </c>
      <c r="CV34" s="45"/>
      <c r="CW34" s="9"/>
      <c r="CX34" s="45">
        <f>SUM(INDEX('egyeni-ranglista'!$1:$1048576,MATCH($A34,'egyeni-ranglista'!$A:$A,0),CX$227):INDEX('egyeni-ranglista'!$1:$1048576,MATCH($A34,'egyeni-ranglista'!$A:$A,0),CX$228))</f>
        <v>288.56408816842662</v>
      </c>
      <c r="CY34" s="9" t="s">
        <v>161</v>
      </c>
      <c r="CZ34" s="45">
        <f>SUM(INDEX('egyeni-ranglista'!$1:$1048576,MATCH($A34,'egyeni-ranglista'!$A:$A,0),CZ$227):INDEX('egyeni-ranglista'!$1:$1048576,MATCH($A34,'egyeni-ranglista'!$A:$A,0),CZ$228))</f>
        <v>289.77562638626335</v>
      </c>
      <c r="DA34" s="9" t="s">
        <v>812</v>
      </c>
      <c r="DB34" s="45">
        <f>SUM(INDEX('egyeni-ranglista'!$1:$1048576,MATCH($A34,'egyeni-ranglista'!$A:$A,0),DB$227):INDEX('egyeni-ranglista'!$1:$1048576,MATCH($A34,'egyeni-ranglista'!$A:$A,0),DB$228))</f>
        <v>316.42903870355082</v>
      </c>
      <c r="DC34" s="1" t="s">
        <v>42</v>
      </c>
      <c r="DD34" s="45">
        <f>SUM(INDEX('egyeni-ranglista'!$1:$1048576,MATCH($A34,'egyeni-ranglista'!$A:$A,0),DD$227):INDEX('egyeni-ranglista'!$1:$1048576,MATCH($A34,'egyeni-ranglista'!$A:$A,0),DD$228))</f>
        <v>320.67041280318313</v>
      </c>
      <c r="DE34" s="1" t="s">
        <v>42</v>
      </c>
      <c r="DF34" s="45"/>
      <c r="DH34" s="45">
        <f>SUM(INDEX('egyeni-ranglista'!$1:$1048576,MATCH($A34,'egyeni-ranglista'!$A:$A,0),DH$227):INDEX('egyeni-ranglista'!$1:$1048576,MATCH($A34,'egyeni-ranglista'!$A:$A,0),DH$228))</f>
        <v>322.06884902112552</v>
      </c>
      <c r="DI34" s="1" t="s">
        <v>42</v>
      </c>
      <c r="DJ34" s="45">
        <f>SUM(INDEX('egyeni-ranglista'!$1:$1048576,MATCH($A34,'egyeni-ranglista'!$A:$A,0),DJ$227):INDEX('egyeni-ranglista'!$1:$1048576,MATCH($A34,'egyeni-ranglista'!$A:$A,0),DJ$228))</f>
        <v>322.30244693909742</v>
      </c>
      <c r="DK34" s="1" t="s">
        <v>42</v>
      </c>
      <c r="DL34" s="45"/>
      <c r="DN34" s="45">
        <f>SUM(INDEX('egyeni-ranglista'!$1:$1048576,MATCH($A34,'egyeni-ranglista'!$A:$A,0),DN$227):INDEX('egyeni-ranglista'!$1:$1048576,MATCH($A34,'egyeni-ranglista'!$A:$A,0),DN$228))</f>
        <v>303.74320563311903</v>
      </c>
      <c r="DO34" s="10" t="s">
        <v>201</v>
      </c>
      <c r="DP34" s="45">
        <f>SUM(INDEX('egyeni-ranglista'!$1:$1048576,MATCH($A34,'egyeni-ranglista'!$A:$A,0),DP$227):INDEX('egyeni-ranglista'!$1:$1048576,MATCH($A34,'egyeni-ranglista'!$A:$A,0),DP$228))</f>
        <v>302.04153088718311</v>
      </c>
      <c r="DQ34" s="1" t="s">
        <v>229</v>
      </c>
      <c r="DT34" s="45">
        <f>SUM(INDEX('egyeni-ranglista'!$1:$1048576,MATCH($A34,'egyeni-ranglista'!$A:$A,0),DT$227):INDEX('egyeni-ranglista'!$1:$1048576,MATCH($A34,'egyeni-ranglista'!$A:$A,0),DT$228))</f>
        <v>306.416564752135</v>
      </c>
      <c r="DU34" s="10" t="s">
        <v>201</v>
      </c>
      <c r="DV34" s="45">
        <f>SUM(INDEX('egyeni-ranglista'!$1:$1048576,MATCH($A34,'egyeni-ranglista'!$A:$A,0),DV$227):INDEX('egyeni-ranglista'!$1:$1048576,MATCH($A34,'egyeni-ranglista'!$A:$A,0),DV$228))</f>
        <v>303.99828579163312</v>
      </c>
      <c r="DW34" s="10" t="s">
        <v>201</v>
      </c>
      <c r="DZ34" s="45"/>
      <c r="EA34" s="9"/>
      <c r="EB34" s="45"/>
      <c r="ED34" s="45">
        <f>SUM(INDEX('egyeni-ranglista'!$1:$1048576,MATCH($A34,'egyeni-ranglista'!$A:$A,0),ED$227):INDEX('egyeni-ranglista'!$1:$1048576,MATCH($A34,'egyeni-ranglista'!$A:$A,0),ED$228))</f>
        <v>253.40678018267988</v>
      </c>
      <c r="EE34" s="16" t="s">
        <v>324</v>
      </c>
      <c r="EF34" s="45"/>
      <c r="EL34" s="45">
        <f>SUM(INDEX('egyeni-ranglista'!$1:$1048576,MATCH($A34,'egyeni-ranglista'!$A:$A,0),EL$227):INDEX('egyeni-ranglista'!$1:$1048576,MATCH($A34,'egyeni-ranglista'!$A:$A,0),EL$228))</f>
        <v>298.1244812043484</v>
      </c>
      <c r="EM34" s="10" t="s">
        <v>201</v>
      </c>
      <c r="EN34" s="45"/>
      <c r="EO34" s="10"/>
      <c r="EP34" s="45">
        <f>SUM(INDEX('egyeni-ranglista'!$1:$1048576,MATCH($A34,'egyeni-ranglista'!$A:$A,0),EP$227):INDEX('egyeni-ranglista'!$1:$1048576,MATCH($A34,'egyeni-ranglista'!$A:$A,0),EP$228))</f>
        <v>333.09619794139763</v>
      </c>
      <c r="EQ34" s="10" t="s">
        <v>42</v>
      </c>
      <c r="ER34" s="45"/>
      <c r="ET34" s="45"/>
      <c r="EV34" s="45"/>
      <c r="EX34" s="45"/>
      <c r="EZ34" s="45"/>
      <c r="FB34" s="45">
        <f>SUM(INDEX('egyeni-ranglista'!$1:$1048576,MATCH($A34,'egyeni-ranglista'!$A:$A,0),FB$227):INDEX('egyeni-ranglista'!$1:$1048576,MATCH($A34,'egyeni-ranglista'!$A:$A,0),FB$228))</f>
        <v>327.71675837755799</v>
      </c>
      <c r="FC34" s="1" t="s">
        <v>229</v>
      </c>
      <c r="FD34" s="45">
        <f>SUM(INDEX('egyeni-ranglista'!$1:$1048576,MATCH($A34,'egyeni-ranglista'!$A:$A,0),FD$227):INDEX('egyeni-ranglista'!$1:$1048576,MATCH($A34,'egyeni-ranglista'!$A:$A,0),FD$228))</f>
        <v>327.71675837755799</v>
      </c>
      <c r="FE34" s="10" t="s">
        <v>42</v>
      </c>
      <c r="FF34" s="45">
        <f>SUM(INDEX('egyeni-ranglista'!$1:$1048576,MATCH($A34,'egyeni-ranglista'!$A:$A,0),FF$227):INDEX('egyeni-ranglista'!$1:$1048576,MATCH($A34,'egyeni-ranglista'!$A:$A,0),FF$228))</f>
        <v>327.71675837755799</v>
      </c>
      <c r="FG34" s="1" t="s">
        <v>42</v>
      </c>
      <c r="FH34" s="45">
        <f>SUM(INDEX('egyeni-ranglista'!$1:$1048576,MATCH($A34,'egyeni-ranglista'!$A:$A,0),FH$227):INDEX('egyeni-ranglista'!$1:$1048576,MATCH($A34,'egyeni-ranglista'!$A:$A,0),FH$228))</f>
        <v>336.59288732119211</v>
      </c>
      <c r="FI34" s="9" t="s">
        <v>201</v>
      </c>
      <c r="FJ34" s="45"/>
      <c r="FK34" s="9"/>
      <c r="FL34" s="45">
        <f>SUM(INDEX('egyeni-ranglista'!$1:$1048576,MATCH($A34,'egyeni-ranglista'!$A:$A,0),FL$227):INDEX('egyeni-ranglista'!$1:$1048576,MATCH($A34,'egyeni-ranglista'!$A:$A,0),FL$228))</f>
        <v>295.34288732119205</v>
      </c>
      <c r="FM34" s="9" t="s">
        <v>161</v>
      </c>
    </row>
    <row r="35" spans="1:169">
      <c r="A35" s="32" t="s">
        <v>188</v>
      </c>
      <c r="C35" s="9"/>
      <c r="F35" s="45" t="s">
        <v>206</v>
      </c>
      <c r="H35" s="45" t="s">
        <v>206</v>
      </c>
      <c r="J35" s="45" t="s">
        <v>206</v>
      </c>
      <c r="L35" s="45"/>
      <c r="M35" s="9"/>
      <c r="N35" s="45" t="s">
        <v>206</v>
      </c>
      <c r="P35" s="45" t="s">
        <v>206</v>
      </c>
      <c r="R35" s="45">
        <v>0</v>
      </c>
      <c r="S35" s="1" t="s">
        <v>0</v>
      </c>
      <c r="T35" s="45" t="s">
        <v>206</v>
      </c>
      <c r="V35" s="45"/>
      <c r="W35" s="9"/>
      <c r="X35" s="45">
        <v>8.6142706298441283</v>
      </c>
      <c r="Y35" s="1" t="s">
        <v>290</v>
      </c>
      <c r="Z35" s="45"/>
      <c r="AA35" s="9"/>
      <c r="AB35" s="45" t="s">
        <v>206</v>
      </c>
      <c r="AD35" s="45" t="s">
        <v>206</v>
      </c>
      <c r="AP35" s="45"/>
      <c r="AQ35" s="1" t="s">
        <v>573</v>
      </c>
      <c r="AR35" s="45"/>
      <c r="AS35" s="9"/>
      <c r="BD35" s="45"/>
      <c r="BE35" s="1" t="s">
        <v>631</v>
      </c>
      <c r="BF35" s="45"/>
      <c r="BG35" s="9"/>
      <c r="BH35" s="45"/>
      <c r="BI35" s="9"/>
      <c r="BJ35" s="45"/>
      <c r="BK35" s="9"/>
      <c r="BL35" s="45"/>
      <c r="BM35" s="9"/>
      <c r="BN35" s="45"/>
      <c r="BO35" s="9"/>
      <c r="BP35" s="45"/>
      <c r="BQ35" s="9"/>
      <c r="BR35" s="45"/>
      <c r="BS35" s="9"/>
      <c r="BT35" s="45"/>
      <c r="BU35" s="9"/>
      <c r="BV35" s="45"/>
      <c r="BW35" s="9"/>
      <c r="BX35" s="45">
        <f>SUM(INDEX('egyeni-ranglista'!$1:$1048576,MATCH($A35,'egyeni-ranglista'!$A:$A,0),BX$227):INDEX('egyeni-ranglista'!$1:$1048576,MATCH($A35,'egyeni-ranglista'!$A:$A,0),BX$228))</f>
        <v>15.29283637957948</v>
      </c>
      <c r="BY35" s="1" t="s">
        <v>543</v>
      </c>
      <c r="BZ35" s="45"/>
      <c r="CA35" s="9"/>
      <c r="CB35" s="45"/>
      <c r="CC35" s="9"/>
      <c r="CD35" s="45">
        <f>SUM(INDEX('egyeni-ranglista'!$1:$1048576,MATCH($A35,'egyeni-ranglista'!$A:$A,0),CD$227):INDEX('egyeni-ranglista'!$1:$1048576,MATCH($A35,'egyeni-ranglista'!$A:$A,0),CD$228))</f>
        <v>7.5030325388176351</v>
      </c>
      <c r="CE35" s="1" t="s">
        <v>543</v>
      </c>
      <c r="CF35" s="45"/>
      <c r="CG35" s="9"/>
      <c r="CH35" s="45"/>
      <c r="CI35" s="9"/>
      <c r="CJ35" s="45"/>
      <c r="CK35" s="9"/>
      <c r="CL35" s="45"/>
      <c r="CM35" s="9"/>
      <c r="CN35" s="45"/>
      <c r="CO35" s="9"/>
      <c r="CP35" s="45"/>
      <c r="CQ35" s="9"/>
      <c r="CR35" s="45"/>
      <c r="CS35" s="55" t="s">
        <v>779</v>
      </c>
      <c r="CT35" s="45"/>
      <c r="CU35" s="9"/>
      <c r="CV35" s="45"/>
      <c r="CW35" s="9"/>
      <c r="CX35" s="45"/>
      <c r="CY35" s="9"/>
      <c r="CZ35" s="45">
        <f>SUM(INDEX('egyeni-ranglista'!$1:$1048576,MATCH($A35,'egyeni-ranglista'!$A:$A,0),CZ$227):INDEX('egyeni-ranglista'!$1:$1048576,MATCH($A35,'egyeni-ranglista'!$A:$A,0),CZ$228))</f>
        <v>14.956752550531963</v>
      </c>
      <c r="DA35" s="1" t="s">
        <v>543</v>
      </c>
      <c r="DB35" s="45"/>
      <c r="DD35" s="45"/>
      <c r="DF35" s="45"/>
      <c r="DH35" s="45"/>
      <c r="DJ35" s="45"/>
      <c r="DL35" s="45"/>
      <c r="DN35" s="45">
        <f>SUM(INDEX('egyeni-ranglista'!$1:$1048576,MATCH($A35,'egyeni-ranglista'!$A:$A,0),DN$227):INDEX('egyeni-ranglista'!$1:$1048576,MATCH($A35,'egyeni-ranglista'!$A:$A,0),DN$228))</f>
        <v>17.166363621485832</v>
      </c>
      <c r="DO35" s="1" t="s">
        <v>543</v>
      </c>
      <c r="DP35" s="45"/>
      <c r="DQ35" s="9"/>
      <c r="DT35" s="45">
        <f>SUM(INDEX('egyeni-ranglista'!$1:$1048576,MATCH($A35,'egyeni-ranglista'!$A:$A,0),DT$227):INDEX('egyeni-ranglista'!$1:$1048576,MATCH($A35,'egyeni-ranglista'!$A:$A,0),DT$228))</f>
        <v>18.679872043120874</v>
      </c>
      <c r="DU35" s="11" t="s">
        <v>543</v>
      </c>
      <c r="DV35" s="45"/>
      <c r="DW35" s="9"/>
      <c r="DX35" s="45"/>
      <c r="DY35" s="9"/>
      <c r="DZ35" s="45"/>
      <c r="EA35" s="9"/>
      <c r="EB35" s="45"/>
      <c r="ED35" s="45"/>
      <c r="EE35" s="9"/>
      <c r="EF35" s="45">
        <f>SUM(INDEX('egyeni-ranglista'!$1:$1048576,MATCH($A35,'egyeni-ranglista'!$A:$A,0),EF$227):INDEX('egyeni-ranglista'!$1:$1048576,MATCH($A35,'egyeni-ranglista'!$A:$A,0),EF$228))</f>
        <v>17.85540525403859</v>
      </c>
      <c r="EG35" s="11" t="s">
        <v>543</v>
      </c>
      <c r="EL35" s="45">
        <f>SUM(INDEX('egyeni-ranglista'!$1:$1048576,MATCH($A35,'egyeni-ranglista'!$A:$A,0),EL$227):INDEX('egyeni-ranglista'!$1:$1048576,MATCH($A35,'egyeni-ranglista'!$A:$A,0),EL$228))</f>
        <v>19.38859817157131</v>
      </c>
      <c r="EM35" s="11" t="s">
        <v>543</v>
      </c>
      <c r="EN35" s="45"/>
      <c r="EO35" s="11"/>
      <c r="FF35" s="45">
        <f>SUM(INDEX('egyeni-ranglista'!$1:$1048576,MATCH($A35,'egyeni-ranglista'!$A:$A,0),FF$227):INDEX('egyeni-ranglista'!$1:$1048576,MATCH($A35,'egyeni-ranglista'!$A:$A,0),FF$228))</f>
        <v>23.713118754624521</v>
      </c>
      <c r="FG35" s="55" t="s">
        <v>779</v>
      </c>
      <c r="FH35" s="45"/>
      <c r="FI35" s="9"/>
      <c r="FJ35" s="45"/>
      <c r="FK35" s="9"/>
      <c r="FL35" s="45"/>
      <c r="FM35" s="9"/>
    </row>
    <row r="36" spans="1:169">
      <c r="A36" s="1" t="s">
        <v>175</v>
      </c>
      <c r="B36" s="45">
        <v>13.9</v>
      </c>
      <c r="C36" s="111" t="s">
        <v>195</v>
      </c>
      <c r="D36" s="45">
        <v>13.9</v>
      </c>
      <c r="E36" s="9" t="s">
        <v>97</v>
      </c>
      <c r="F36" s="45">
        <v>13.9</v>
      </c>
      <c r="G36" s="111" t="s">
        <v>195</v>
      </c>
      <c r="H36" s="45" t="s">
        <v>206</v>
      </c>
      <c r="J36" s="45">
        <v>18.337495108237803</v>
      </c>
      <c r="K36" s="9" t="s">
        <v>97</v>
      </c>
      <c r="L36" s="45">
        <v>20.58025130575535</v>
      </c>
      <c r="M36" s="111" t="s">
        <v>195</v>
      </c>
      <c r="N36" s="45" t="s">
        <v>206</v>
      </c>
      <c r="P36" s="45" t="s">
        <v>206</v>
      </c>
      <c r="R36" s="45" t="s">
        <v>206</v>
      </c>
      <c r="T36" s="45">
        <v>23.959708899685157</v>
      </c>
      <c r="U36" s="9" t="s">
        <v>97</v>
      </c>
      <c r="V36" s="45"/>
      <c r="W36" s="9"/>
      <c r="X36" s="45"/>
      <c r="Y36" s="9"/>
      <c r="Z36" s="45"/>
      <c r="AA36" s="9"/>
      <c r="AB36" s="45">
        <v>49.362247731587402</v>
      </c>
      <c r="AC36" s="1" t="s">
        <v>116</v>
      </c>
      <c r="AD36" s="45">
        <v>61.855903064416204</v>
      </c>
      <c r="AE36" s="1" t="s">
        <v>116</v>
      </c>
      <c r="AR36" s="9"/>
      <c r="AS36" s="9"/>
      <c r="AT36" s="45">
        <f>SUM(INDEX('egyeni-ranglista'!$1:$1048576,MATCH($A36,'egyeni-ranglista'!$A:$A,0),AT$227):INDEX('egyeni-ranglista'!$1:$1048576,MATCH($A36,'egyeni-ranglista'!$A:$A,0),AT$228))</f>
        <v>66.582420534556761</v>
      </c>
      <c r="AU36" s="1" t="s">
        <v>1292</v>
      </c>
      <c r="AV36" s="45"/>
      <c r="AW36" s="9"/>
      <c r="AX36" s="45"/>
      <c r="AY36" s="9"/>
      <c r="AZ36" s="45"/>
      <c r="BA36" s="9"/>
      <c r="BB36" s="45"/>
      <c r="BC36" s="9"/>
      <c r="BD36" s="45">
        <f>SUM(INDEX('egyeni-ranglista'!$1:$1048576,MATCH($A36,'egyeni-ranglista'!$A:$A,0),BD$227):INDEX('egyeni-ranglista'!$1:$1048576,MATCH($A36,'egyeni-ranglista'!$A:$A,0),BD$228))</f>
        <v>84.023884600282045</v>
      </c>
      <c r="BE36" s="1" t="s">
        <v>1292</v>
      </c>
      <c r="BF36" s="45"/>
      <c r="BG36" s="9"/>
      <c r="BH36" s="45">
        <f>SUM(INDEX('egyeni-ranglista'!$1:$1048576,MATCH($A36,'egyeni-ranglista'!$A:$A,0),BH$227):INDEX('egyeni-ranglista'!$1:$1048576,MATCH($A36,'egyeni-ranglista'!$A:$A,0),BH$228))</f>
        <v>105.93109191081443</v>
      </c>
      <c r="BI36" s="1" t="s">
        <v>1292</v>
      </c>
      <c r="BJ36" s="45"/>
      <c r="BK36" s="9"/>
      <c r="BL36" s="45"/>
      <c r="BM36" s="9"/>
      <c r="BN36" s="45">
        <f>SUM(INDEX('egyeni-ranglista'!$1:$1048576,MATCH($A36,'egyeni-ranglista'!$A:$A,0),BN$227):INDEX('egyeni-ranglista'!$1:$1048576,MATCH($A36,'egyeni-ranglista'!$A:$A,0),BN$228))</f>
        <v>134.8627774773766</v>
      </c>
      <c r="BO36" s="1" t="s">
        <v>1292</v>
      </c>
      <c r="BP36" s="45"/>
      <c r="BQ36" s="9"/>
      <c r="BR36" s="45"/>
      <c r="BS36" s="9"/>
      <c r="BT36" s="45"/>
      <c r="BU36" s="9"/>
      <c r="BV36" s="45"/>
      <c r="BW36" s="9"/>
      <c r="BX36" s="45"/>
      <c r="BY36" s="9"/>
      <c r="BZ36" s="45"/>
      <c r="CA36" s="9"/>
      <c r="CB36" s="45"/>
      <c r="CC36" s="9"/>
      <c r="CD36" s="45"/>
      <c r="CE36" s="9"/>
      <c r="CF36" s="45">
        <f>SUM(INDEX('egyeni-ranglista'!$1:$1048576,MATCH($A36,'egyeni-ranglista'!$A:$A,0),CF$227):INDEX('egyeni-ranglista'!$1:$1048576,MATCH($A36,'egyeni-ranglista'!$A:$A,0),CF$228))</f>
        <v>115.77676935818684</v>
      </c>
      <c r="CG36" s="1" t="s">
        <v>1292</v>
      </c>
      <c r="CH36" s="45"/>
      <c r="CI36" s="9"/>
      <c r="CJ36" s="45"/>
      <c r="CK36" s="9"/>
      <c r="CL36" s="45"/>
      <c r="CM36" s="9"/>
      <c r="CN36" s="45"/>
      <c r="CO36" s="9"/>
      <c r="CP36" s="45"/>
      <c r="CQ36" s="9"/>
      <c r="CR36" s="45">
        <f>SUM(INDEX('egyeni-ranglista'!$1:$1048576,MATCH($A36,'egyeni-ranglista'!$A:$A,0),CR$227):INDEX('egyeni-ranglista'!$1:$1048576,MATCH($A36,'egyeni-ranglista'!$A:$A,0),CR$228))</f>
        <v>115.99708412726525</v>
      </c>
      <c r="CS36" s="55" t="s">
        <v>116</v>
      </c>
      <c r="CT36" s="45"/>
      <c r="CU36" s="9"/>
      <c r="CV36" s="45"/>
      <c r="CW36" s="9"/>
      <c r="CX36" s="45"/>
      <c r="CY36" s="9"/>
      <c r="CZ36" s="45"/>
      <c r="DA36" s="9"/>
      <c r="DB36" s="45"/>
      <c r="DD36" s="45"/>
      <c r="DF36" s="45"/>
      <c r="DH36" s="45"/>
      <c r="DJ36" s="45"/>
      <c r="DL36" s="45"/>
      <c r="DN36" s="45">
        <f>SUM(INDEX('egyeni-ranglista'!$1:$1048576,MATCH($A36,'egyeni-ranglista'!$A:$A,0),DN$227):INDEX('egyeni-ranglista'!$1:$1048576,MATCH($A36,'egyeni-ranglista'!$A:$A,0),DN$228))</f>
        <v>84.881158588461574</v>
      </c>
      <c r="DO36" s="1" t="s">
        <v>1292</v>
      </c>
      <c r="DP36" s="45"/>
      <c r="DQ36" s="9"/>
      <c r="DT36" s="45"/>
      <c r="DV36" s="45"/>
      <c r="DX36" s="45"/>
      <c r="DZ36" s="45"/>
      <c r="EB36" s="45"/>
      <c r="ED36" s="45"/>
      <c r="EF36" s="45">
        <f>SUM(INDEX('egyeni-ranglista'!$1:$1048576,MATCH($A36,'egyeni-ranglista'!$A:$A,0),EF$227):INDEX('egyeni-ranglista'!$1:$1048576,MATCH($A36,'egyeni-ranglista'!$A:$A,0),EF$228))</f>
        <v>66.816384998932492</v>
      </c>
      <c r="EG36" s="10" t="s">
        <v>1292</v>
      </c>
      <c r="EL36" s="45"/>
      <c r="EN36" s="45">
        <f>SUM(INDEX('egyeni-ranglista'!$1:$1048576,MATCH($A36,'egyeni-ranglista'!$A:$A,0),EN$227):INDEX('egyeni-ranglista'!$1:$1048576,MATCH($A36,'egyeni-ranglista'!$A:$A,0),EN$228))</f>
        <v>73.562433836076465</v>
      </c>
      <c r="EO36" s="10" t="s">
        <v>1292</v>
      </c>
      <c r="FF36" s="45">
        <f>SUM(INDEX('egyeni-ranglista'!$1:$1048576,MATCH($A36,'egyeni-ranglista'!$A:$A,0),FF$227):INDEX('egyeni-ranglista'!$1:$1048576,MATCH($A36,'egyeni-ranglista'!$A:$A,0),FF$228))</f>
        <v>123.76346261144325</v>
      </c>
      <c r="FG36" s="55" t="s">
        <v>116</v>
      </c>
      <c r="FH36" s="45"/>
      <c r="FI36" s="9"/>
      <c r="FJ36" s="45"/>
      <c r="FK36" s="9"/>
      <c r="FL36" s="45"/>
      <c r="FM36" s="9"/>
    </row>
    <row r="37" spans="1:169">
      <c r="A37" s="32" t="s">
        <v>153</v>
      </c>
      <c r="F37" s="45" t="s">
        <v>206</v>
      </c>
      <c r="H37" s="45" t="s">
        <v>206</v>
      </c>
      <c r="J37" s="45" t="s">
        <v>206</v>
      </c>
      <c r="L37" s="45"/>
      <c r="M37" s="9"/>
      <c r="N37" s="45" t="s">
        <v>206</v>
      </c>
      <c r="P37" s="45" t="s">
        <v>206</v>
      </c>
      <c r="R37" s="45"/>
      <c r="S37" s="1" t="s">
        <v>0</v>
      </c>
      <c r="T37" s="45" t="s">
        <v>206</v>
      </c>
      <c r="V37" s="45"/>
      <c r="W37" s="9"/>
      <c r="X37" s="45"/>
      <c r="Y37" s="9"/>
      <c r="Z37" s="45"/>
      <c r="AA37" s="9"/>
      <c r="AB37" s="45" t="s">
        <v>206</v>
      </c>
      <c r="AD37" s="45"/>
      <c r="AE37" s="1" t="s">
        <v>44</v>
      </c>
      <c r="AJ37" s="45">
        <v>14.823109786557648</v>
      </c>
      <c r="AK37" s="1" t="s">
        <v>96</v>
      </c>
      <c r="AL37" s="45"/>
      <c r="AN37" s="45"/>
      <c r="AP37" s="45">
        <f>SUM(INDEX('egyeni-ranglista'!$1:$1048576,MATCH($A37,'egyeni-ranglista'!$A:$A,0),AP$227):INDEX('egyeni-ranglista'!$1:$1048576,MATCH($A37,'egyeni-ranglista'!$A:$A,0),AP$228))</f>
        <v>15.568615258307684</v>
      </c>
      <c r="AQ37" s="1" t="s">
        <v>543</v>
      </c>
      <c r="AR37" s="45"/>
      <c r="AS37" s="9"/>
      <c r="BD37" s="45">
        <f>SUM(INDEX('egyeni-ranglista'!$1:$1048576,MATCH($A37,'egyeni-ranglista'!$A:$A,0),BD$227):INDEX('egyeni-ranglista'!$1:$1048576,MATCH($A37,'egyeni-ranglista'!$A:$A,0),BD$228))</f>
        <v>18.781684267749736</v>
      </c>
      <c r="BE37" s="9" t="s">
        <v>1237</v>
      </c>
      <c r="BF37" s="45"/>
      <c r="BG37" s="9"/>
      <c r="BH37" s="45"/>
      <c r="BI37" s="9"/>
      <c r="BJ37" s="45"/>
      <c r="BK37" s="9"/>
      <c r="BL37" s="45"/>
      <c r="BM37" s="9"/>
      <c r="BN37" s="45">
        <f>SUM(INDEX('egyeni-ranglista'!$1:$1048576,MATCH($A37,'egyeni-ranglista'!$A:$A,0),BN$227):INDEX('egyeni-ranglista'!$1:$1048576,MATCH($A37,'egyeni-ranglista'!$A:$A,0),BN$228))</f>
        <v>23.345685790777317</v>
      </c>
      <c r="BO37" s="9" t="s">
        <v>1237</v>
      </c>
      <c r="BP37" s="45"/>
      <c r="BQ37" s="9"/>
      <c r="BR37" s="45"/>
      <c r="BS37" s="9"/>
      <c r="BT37" s="45"/>
      <c r="BU37" s="9"/>
      <c r="BV37" s="45"/>
      <c r="BW37" s="9"/>
      <c r="BX37" s="45">
        <f>SUM(INDEX('egyeni-ranglista'!$1:$1048576,MATCH($A37,'egyeni-ranglista'!$A:$A,0),BX$227):INDEX('egyeni-ranglista'!$1:$1048576,MATCH($A37,'egyeni-ranglista'!$A:$A,0),BX$228))</f>
        <v>26.059036814450003</v>
      </c>
      <c r="BY37" s="1" t="s">
        <v>543</v>
      </c>
      <c r="BZ37" s="45"/>
      <c r="CA37" s="9"/>
      <c r="CB37" s="45"/>
      <c r="CC37" s="9"/>
      <c r="CD37" s="45">
        <f>SUM(INDEX('egyeni-ranglista'!$1:$1048576,MATCH($A37,'egyeni-ranglista'!$A:$A,0),CD$227):INDEX('egyeni-ranglista'!$1:$1048576,MATCH($A37,'egyeni-ranglista'!$A:$A,0),CD$228))</f>
        <v>18.269232973688158</v>
      </c>
      <c r="CE37" s="1" t="s">
        <v>543</v>
      </c>
      <c r="CF37" s="45"/>
      <c r="CG37" s="9"/>
      <c r="CH37" s="45"/>
      <c r="CI37" s="9"/>
      <c r="CJ37" s="45"/>
      <c r="CK37" s="9"/>
      <c r="CL37" s="45"/>
      <c r="CM37" s="9"/>
      <c r="CN37" s="45"/>
      <c r="CO37" s="9"/>
      <c r="CP37" s="45"/>
      <c r="CQ37" s="9"/>
      <c r="CR37" s="45"/>
      <c r="CS37" s="9"/>
      <c r="CT37" s="45"/>
      <c r="CU37" s="9"/>
      <c r="CV37" s="45"/>
      <c r="CW37" s="9"/>
      <c r="CX37" s="45"/>
      <c r="CY37" s="9"/>
      <c r="CZ37" s="45">
        <f>SUM(INDEX('egyeni-ranglista'!$1:$1048576,MATCH($A37,'egyeni-ranglista'!$A:$A,0),CZ$227):INDEX('egyeni-ranglista'!$1:$1048576,MATCH($A37,'egyeni-ranglista'!$A:$A,0),CZ$228))</f>
        <v>18.863237650255272</v>
      </c>
      <c r="DA37" s="1" t="s">
        <v>543</v>
      </c>
      <c r="DB37" s="45"/>
      <c r="DD37" s="45"/>
      <c r="DF37" s="45"/>
      <c r="DH37" s="45"/>
      <c r="DJ37" s="45"/>
      <c r="DL37" s="45"/>
      <c r="DN37" s="45">
        <f>SUM(INDEX('egyeni-ranglista'!$1:$1048576,MATCH($A37,'egyeni-ranglista'!$A:$A,0),DN$227):INDEX('egyeni-ranglista'!$1:$1048576,MATCH($A37,'egyeni-ranglista'!$A:$A,0),DN$228))</f>
        <v>15.763341726431525</v>
      </c>
      <c r="DO37" s="1" t="s">
        <v>543</v>
      </c>
      <c r="DP37" s="45"/>
      <c r="DQ37" s="9"/>
      <c r="DT37" s="45">
        <f>SUM(INDEX('egyeni-ranglista'!$1:$1048576,MATCH($A37,'egyeni-ranglista'!$A:$A,0),DT$227):INDEX('egyeni-ranglista'!$1:$1048576,MATCH($A37,'egyeni-ranglista'!$A:$A,0),DT$228))</f>
        <v>17.276850148066565</v>
      </c>
      <c r="DU37" s="11" t="s">
        <v>543</v>
      </c>
      <c r="DV37" s="45"/>
      <c r="DW37" s="45"/>
      <c r="DX37" s="45"/>
      <c r="DY37" s="45"/>
      <c r="DZ37" s="45"/>
      <c r="EA37" s="9"/>
      <c r="EB37" s="45">
        <f>SUM(INDEX('egyeni-ranglista'!$1:$1048576,MATCH($A37,'egyeni-ranglista'!$A:$A,0),EB$227):INDEX('egyeni-ranglista'!$1:$1048576,MATCH($A37,'egyeni-ranglista'!$A:$A,0),EB$228))</f>
        <v>14.563499124393879</v>
      </c>
      <c r="EC37" s="247" t="s">
        <v>96</v>
      </c>
      <c r="ED37" s="45"/>
      <c r="EE37" s="9"/>
      <c r="EF37" s="45"/>
      <c r="EH37" s="45"/>
      <c r="EJ37" s="45"/>
      <c r="EL37" s="45">
        <f>SUM(INDEX('egyeni-ranglista'!$1:$1048576,MATCH($A37,'egyeni-ranglista'!$A:$A,0),EL$227):INDEX('egyeni-ranglista'!$1:$1048576,MATCH($A37,'egyeni-ranglista'!$A:$A,0),EL$228))</f>
        <v>15.301111873658547</v>
      </c>
      <c r="EM37" s="11" t="s">
        <v>543</v>
      </c>
      <c r="EN37" s="45"/>
      <c r="EO37" s="11"/>
      <c r="EP37" s="45"/>
      <c r="ER37" s="45"/>
      <c r="ET37" s="45"/>
      <c r="EV37" s="45"/>
      <c r="EX37" s="45"/>
      <c r="EZ37" s="45"/>
      <c r="FB37" s="45"/>
      <c r="FD37" s="45"/>
      <c r="FF37" s="45">
        <f>SUM(INDEX('egyeni-ranglista'!$1:$1048576,MATCH($A37,'egyeni-ranglista'!$A:$A,0),FF$227):INDEX('egyeni-ranglista'!$1:$1048576,MATCH($A37,'egyeni-ranglista'!$A:$A,0),FF$228))</f>
        <v>19.625632456711756</v>
      </c>
      <c r="FG37" s="291" t="s">
        <v>116</v>
      </c>
      <c r="FH37" s="45"/>
      <c r="FI37" s="9"/>
      <c r="FJ37" s="45"/>
      <c r="FK37" s="9"/>
      <c r="FL37" s="45"/>
      <c r="FM37" s="9"/>
    </row>
    <row r="38" spans="1:169">
      <c r="A38" s="1" t="s">
        <v>192</v>
      </c>
      <c r="B38" s="45">
        <v>72</v>
      </c>
      <c r="C38" s="10" t="s">
        <v>201</v>
      </c>
      <c r="D38" s="45">
        <v>72</v>
      </c>
      <c r="E38" s="1" t="s">
        <v>95</v>
      </c>
      <c r="F38" s="45">
        <v>78.714807816463562</v>
      </c>
      <c r="G38" s="10" t="s">
        <v>201</v>
      </c>
      <c r="H38" s="45">
        <v>81.884447179490564</v>
      </c>
      <c r="I38" s="1" t="s">
        <v>223</v>
      </c>
      <c r="J38" s="45">
        <v>85.282841159017664</v>
      </c>
      <c r="K38" s="10" t="s">
        <v>201</v>
      </c>
      <c r="L38" s="45"/>
      <c r="M38" s="9"/>
      <c r="N38" s="45">
        <v>92.758695150742824</v>
      </c>
      <c r="O38" s="55" t="s">
        <v>116</v>
      </c>
      <c r="P38" s="45" t="s">
        <v>206</v>
      </c>
      <c r="R38" s="45">
        <v>95.158244006075961</v>
      </c>
      <c r="S38" s="10" t="s">
        <v>201</v>
      </c>
      <c r="T38" s="45" t="s">
        <v>206</v>
      </c>
      <c r="V38" s="45"/>
      <c r="W38" s="9"/>
      <c r="X38" s="45"/>
      <c r="Y38" s="9"/>
      <c r="Z38" s="45"/>
      <c r="AA38" s="9"/>
      <c r="AB38" s="45">
        <v>126.16961827351483</v>
      </c>
      <c r="AC38" s="55" t="s">
        <v>116</v>
      </c>
      <c r="AD38" s="45">
        <v>138.66327360634364</v>
      </c>
      <c r="AE38" s="55" t="s">
        <v>116</v>
      </c>
      <c r="AJ38" s="45">
        <v>157.28979107648419</v>
      </c>
      <c r="AK38" s="1" t="s">
        <v>325</v>
      </c>
      <c r="AL38" s="45"/>
      <c r="AN38" s="45"/>
      <c r="AP38" s="45"/>
      <c r="AR38" s="45"/>
      <c r="AS38" s="9"/>
      <c r="AT38" s="45">
        <f>SUM(INDEX('egyeni-ranglista'!$1:$1048576,MATCH($A38,'egyeni-ranglista'!$A:$A,0),AT$227):INDEX('egyeni-ranglista'!$1:$1048576,MATCH($A38,'egyeni-ranglista'!$A:$A,0),AT$228))</f>
        <v>93.490351265734574</v>
      </c>
      <c r="AU38" s="55" t="s">
        <v>116</v>
      </c>
      <c r="AV38" s="45"/>
      <c r="AW38" s="9"/>
      <c r="AX38" s="45"/>
      <c r="AY38" s="9"/>
      <c r="AZ38" s="45"/>
      <c r="BA38" s="9"/>
      <c r="BB38" s="45"/>
      <c r="BC38" s="9"/>
      <c r="BD38" s="45">
        <f>SUM(INDEX('egyeni-ranglista'!$1:$1048576,MATCH($A38,'egyeni-ranglista'!$A:$A,0),BD$227):INDEX('egyeni-ranglista'!$1:$1048576,MATCH($A38,'egyeni-ranglista'!$A:$A,0),BD$228))</f>
        <v>98.335202395102712</v>
      </c>
      <c r="BE38" s="10" t="s">
        <v>201</v>
      </c>
      <c r="BF38" s="45"/>
      <c r="BG38" s="9"/>
      <c r="BH38" s="45">
        <f>SUM(INDEX('egyeni-ranglista'!$1:$1048576,MATCH($A38,'egyeni-ranglista'!$A:$A,0),BH$227):INDEX('egyeni-ranglista'!$1:$1048576,MATCH($A38,'egyeni-ranglista'!$A:$A,0),BH$228))</f>
        <v>95.880129333464879</v>
      </c>
      <c r="BI38" s="10" t="s">
        <v>201</v>
      </c>
      <c r="BJ38" s="45"/>
      <c r="BK38" s="9"/>
      <c r="BL38" s="45"/>
      <c r="BM38" s="9"/>
      <c r="BN38" s="45">
        <f>SUM(INDEX('egyeni-ranglista'!$1:$1048576,MATCH($A38,'egyeni-ranglista'!$A:$A,0),BN$227):INDEX('egyeni-ranglista'!$1:$1048576,MATCH($A38,'egyeni-ranglista'!$A:$A,0),BN$228))</f>
        <v>101.979706824549</v>
      </c>
      <c r="BO38" s="10" t="s">
        <v>201</v>
      </c>
      <c r="BP38" s="45"/>
      <c r="BQ38" s="9"/>
      <c r="BR38" s="45"/>
      <c r="BS38" s="9"/>
      <c r="BT38" s="45"/>
      <c r="BU38" s="10" t="s">
        <v>201</v>
      </c>
      <c r="BV38" s="45"/>
      <c r="BW38" s="9"/>
      <c r="BX38" s="45">
        <f>SUM(INDEX('egyeni-ranglista'!$1:$1048576,MATCH($A38,'egyeni-ranglista'!$A:$A,0),BX$227):INDEX('egyeni-ranglista'!$1:$1048576,MATCH($A38,'egyeni-ranglista'!$A:$A,0),BX$228))</f>
        <v>123.04943245860055</v>
      </c>
      <c r="BY38" s="1" t="s">
        <v>543</v>
      </c>
      <c r="BZ38" s="45"/>
      <c r="CA38" s="9"/>
      <c r="CB38" s="45"/>
      <c r="CC38" s="9"/>
      <c r="CD38" s="45">
        <f>SUM(INDEX('egyeni-ranglista'!$1:$1048576,MATCH($A38,'egyeni-ranglista'!$A:$A,0),CD$227):INDEX('egyeni-ranglista'!$1:$1048576,MATCH($A38,'egyeni-ranglista'!$A:$A,0),CD$228))</f>
        <v>90.462976124910824</v>
      </c>
      <c r="CE38" s="1" t="s">
        <v>543</v>
      </c>
      <c r="CF38" s="45"/>
      <c r="CG38" s="9"/>
      <c r="CH38" s="45"/>
      <c r="CI38" s="9"/>
      <c r="CJ38" s="45"/>
      <c r="CK38" s="9"/>
      <c r="CL38" s="45"/>
      <c r="CM38" s="9"/>
      <c r="CN38" s="45"/>
      <c r="CO38" s="9"/>
      <c r="CP38" s="45"/>
      <c r="CQ38" s="9"/>
      <c r="CR38" s="45">
        <f>SUM(INDEX('egyeni-ranglista'!$1:$1048576,MATCH($A38,'egyeni-ranglista'!$A:$A,0),CR$227):INDEX('egyeni-ranglista'!$1:$1048576,MATCH($A38,'egyeni-ranglista'!$A:$A,0),CR$228))</f>
        <v>66.145647155222093</v>
      </c>
      <c r="CS38" s="55" t="s">
        <v>116</v>
      </c>
      <c r="CT38" s="45"/>
      <c r="CU38" s="9"/>
      <c r="CV38" s="45"/>
      <c r="CW38" s="9"/>
      <c r="CX38" s="45"/>
      <c r="CY38" s="9"/>
      <c r="CZ38" s="45">
        <f>SUM(INDEX('egyeni-ranglista'!$1:$1048576,MATCH($A38,'egyeni-ranglista'!$A:$A,0),CZ$227):INDEX('egyeni-ranglista'!$1:$1048576,MATCH($A38,'egyeni-ranglista'!$A:$A,0),CZ$228))</f>
        <v>74.378392992676083</v>
      </c>
      <c r="DA38" s="1" t="s">
        <v>543</v>
      </c>
      <c r="DB38" s="45"/>
      <c r="DD38" s="45"/>
      <c r="DF38" s="45"/>
      <c r="DH38" s="45"/>
      <c r="DJ38" s="45"/>
      <c r="DL38" s="45"/>
      <c r="DN38" s="45">
        <f>SUM(INDEX('egyeni-ranglista'!$1:$1048576,MATCH($A38,'egyeni-ranglista'!$A:$A,0),DN$227):INDEX('egyeni-ranglista'!$1:$1048576,MATCH($A38,'egyeni-ranglista'!$A:$A,0),DN$228))</f>
        <v>62.495926999627741</v>
      </c>
      <c r="DO38" s="1" t="s">
        <v>543</v>
      </c>
      <c r="DP38" s="45">
        <f>SUM(INDEX('egyeni-ranglista'!$1:$1048576,MATCH($A38,'egyeni-ranglista'!$A:$A,0),DP$227):INDEX('egyeni-ranglista'!$1:$1048576,MATCH($A38,'egyeni-ranglista'!$A:$A,0),DP$228))</f>
        <v>54.740218567151672</v>
      </c>
      <c r="DQ38" s="1" t="s">
        <v>1261</v>
      </c>
      <c r="DT38" s="45">
        <f>SUM(INDEX('egyeni-ranglista'!$1:$1048576,MATCH($A38,'egyeni-ranglista'!$A:$A,0),DT$227):INDEX('egyeni-ranglista'!$1:$1048576,MATCH($A38,'egyeni-ranglista'!$A:$A,0),DT$228))</f>
        <v>67.86855953887256</v>
      </c>
      <c r="DU38" s="11" t="s">
        <v>543</v>
      </c>
      <c r="DZ38" s="45"/>
      <c r="EA38" s="9"/>
      <c r="EB38" s="45"/>
      <c r="EC38" s="229"/>
      <c r="ED38" s="45"/>
      <c r="EE38" s="9"/>
      <c r="EF38" s="45">
        <f>SUM(INDEX('egyeni-ranglista'!$1:$1048576,MATCH($A38,'egyeni-ranglista'!$A:$A,0),EF$227):INDEX('egyeni-ranglista'!$1:$1048576,MATCH($A38,'egyeni-ranglista'!$A:$A,0),EF$228))</f>
        <v>35.10011914448647</v>
      </c>
      <c r="EG38" s="11" t="s">
        <v>543</v>
      </c>
      <c r="EL38" s="45">
        <f>SUM(INDEX('egyeni-ranglista'!$1:$1048576,MATCH($A38,'egyeni-ranglista'!$A:$A,0),EL$227):INDEX('egyeni-ranglista'!$1:$1048576,MATCH($A38,'egyeni-ranglista'!$A:$A,0),EL$228))</f>
        <v>36.633312062019193</v>
      </c>
      <c r="EM38" s="11" t="s">
        <v>543</v>
      </c>
      <c r="EN38" s="45"/>
      <c r="EO38" s="11"/>
      <c r="ET38" s="45"/>
      <c r="EU38" s="9"/>
      <c r="EV38" s="45"/>
      <c r="EW38" s="9"/>
      <c r="EX38" s="45"/>
      <c r="EY38" s="9"/>
      <c r="EZ38" s="45"/>
      <c r="FA38" s="9"/>
      <c r="FB38" s="45">
        <f>SUM(INDEX('egyeni-ranglista'!$1:$1048576,MATCH($A38,'egyeni-ranglista'!$A:$A,0),FB$227):INDEX('egyeni-ranglista'!$1:$1048576,MATCH($A38,'egyeni-ranglista'!$A:$A,0),FB$228))</f>
        <v>40.957832645072401</v>
      </c>
      <c r="FC38" s="9" t="s">
        <v>1261</v>
      </c>
      <c r="FF38" s="45">
        <f>SUM(INDEX('egyeni-ranglista'!$1:$1048576,MATCH($A38,'egyeni-ranglista'!$A:$A,0),FF$227):INDEX('egyeni-ranglista'!$1:$1048576,MATCH($A38,'egyeni-ranglista'!$A:$A,0),FF$228))</f>
        <v>40.957832645072401</v>
      </c>
      <c r="FG38" s="55" t="s">
        <v>116</v>
      </c>
      <c r="FH38" s="45"/>
      <c r="FI38" s="9"/>
      <c r="FJ38" s="45"/>
      <c r="FK38" s="9"/>
      <c r="FL38" s="45"/>
      <c r="FM38" s="9"/>
    </row>
    <row r="39" spans="1:169">
      <c r="A39" s="1" t="s">
        <v>50</v>
      </c>
      <c r="C39" s="9"/>
      <c r="D39" s="45">
        <v>25</v>
      </c>
      <c r="E39" s="7" t="s">
        <v>97</v>
      </c>
      <c r="F39" s="45">
        <v>25</v>
      </c>
      <c r="G39" s="7" t="s">
        <v>97</v>
      </c>
      <c r="H39" s="45">
        <v>25</v>
      </c>
      <c r="I39" s="1" t="s">
        <v>223</v>
      </c>
      <c r="J39" s="45">
        <v>28.398393979527096</v>
      </c>
      <c r="K39" s="7" t="s">
        <v>97</v>
      </c>
      <c r="L39" s="45"/>
      <c r="M39" s="9"/>
      <c r="N39" s="45">
        <v>30.641150177044643</v>
      </c>
      <c r="O39" s="7" t="s">
        <v>97</v>
      </c>
      <c r="P39" s="45" t="s">
        <v>206</v>
      </c>
      <c r="R39" s="45" t="s">
        <v>206</v>
      </c>
      <c r="T39" s="45">
        <v>32.320834375777835</v>
      </c>
      <c r="U39" s="7" t="s">
        <v>97</v>
      </c>
      <c r="V39" s="45"/>
      <c r="W39" s="9"/>
      <c r="X39" s="45"/>
      <c r="Y39" s="9"/>
      <c r="Z39" s="45"/>
      <c r="AA39" s="9"/>
      <c r="AB39" s="45">
        <v>57.723373207680076</v>
      </c>
      <c r="AC39" s="1" t="s">
        <v>116</v>
      </c>
      <c r="AD39" s="45">
        <v>70.217028540508878</v>
      </c>
      <c r="AE39" s="1" t="s">
        <v>116</v>
      </c>
      <c r="AJ39" s="45">
        <v>88.843546010649433</v>
      </c>
      <c r="AK39" s="1" t="s">
        <v>325</v>
      </c>
      <c r="AL39" s="45"/>
      <c r="AN39" s="45"/>
      <c r="AP39" s="45"/>
      <c r="AR39" s="45"/>
      <c r="AS39" s="9"/>
      <c r="AT39" s="45">
        <f>SUM(INDEX('egyeni-ranglista'!$1:$1048576,MATCH($A39,'egyeni-ranglista'!$A:$A,0),AT$227):INDEX('egyeni-ranglista'!$1:$1048576,MATCH($A39,'egyeni-ranglista'!$A:$A,0),AT$228))</f>
        <v>72.044106199899829</v>
      </c>
      <c r="AU39" s="55" t="s">
        <v>116</v>
      </c>
      <c r="AV39" s="45"/>
      <c r="AW39" s="9"/>
      <c r="AX39" s="45"/>
      <c r="AY39" s="9" t="s">
        <v>611</v>
      </c>
      <c r="AZ39" s="45"/>
      <c r="BA39" s="9"/>
      <c r="BB39" s="45"/>
      <c r="BC39" s="9"/>
      <c r="BD39" s="45"/>
      <c r="BE39" s="9"/>
      <c r="BF39" s="45"/>
      <c r="BG39" s="9"/>
      <c r="BH39" s="45">
        <f>SUM(INDEX('egyeni-ranglista'!$1:$1048576,MATCH($A39,'egyeni-ranglista'!$A:$A,0),BH$227):INDEX('egyeni-ranglista'!$1:$1048576,MATCH($A39,'egyeni-ranglista'!$A:$A,0),BH$228))</f>
        <v>80.122917495660744</v>
      </c>
      <c r="BI39" s="7" t="s">
        <v>97</v>
      </c>
      <c r="BJ39" s="45"/>
      <c r="BK39" s="9"/>
      <c r="BL39" s="45"/>
      <c r="BM39" s="9"/>
      <c r="BN39" s="45">
        <f>SUM(INDEX('egyeni-ranglista'!$1:$1048576,MATCH($A39,'egyeni-ranglista'!$A:$A,0),BN$227):INDEX('egyeni-ranglista'!$1:$1048576,MATCH($A39,'egyeni-ranglista'!$A:$A,0),BN$228))</f>
        <v>80.122917495660744</v>
      </c>
      <c r="BO39" s="7" t="s">
        <v>97</v>
      </c>
      <c r="BP39" s="45"/>
      <c r="BQ39" s="9"/>
      <c r="BR39" s="45"/>
      <c r="BS39" s="9"/>
      <c r="BT39" s="45"/>
      <c r="BU39" s="9"/>
      <c r="BV39" s="45"/>
      <c r="BW39" s="9"/>
      <c r="BX39" s="45">
        <f>SUM(INDEX('egyeni-ranglista'!$1:$1048576,MATCH($A39,'egyeni-ranglista'!$A:$A,0),BX$227):INDEX('egyeni-ranglista'!$1:$1048576,MATCH($A39,'egyeni-ranglista'!$A:$A,0),BX$228))</f>
        <v>74.481767318616107</v>
      </c>
      <c r="BY39" s="7" t="s">
        <v>97</v>
      </c>
      <c r="BZ39" s="45"/>
      <c r="CA39" s="9"/>
      <c r="CB39" s="45"/>
      <c r="CC39" s="9"/>
      <c r="CD39" s="45"/>
      <c r="CE39" s="9"/>
      <c r="CF39" s="45">
        <f>SUM(INDEX('egyeni-ranglista'!$1:$1048576,MATCH($A39,'egyeni-ranglista'!$A:$A,0),CF$227):INDEX('egyeni-ranglista'!$1:$1048576,MATCH($A39,'egyeni-ranglista'!$A:$A,0),CF$228))</f>
        <v>48.636244471604087</v>
      </c>
      <c r="CG39" s="7" t="s">
        <v>97</v>
      </c>
      <c r="CH39" s="45"/>
      <c r="CI39" s="9"/>
      <c r="CJ39" s="45"/>
      <c r="CK39" s="9"/>
      <c r="CL39" s="45"/>
      <c r="CM39" s="9"/>
      <c r="CN39" s="45"/>
      <c r="CO39" s="9"/>
      <c r="CP39" s="45"/>
      <c r="CQ39" s="9"/>
      <c r="CR39" s="45">
        <f>SUM(INDEX('egyeni-ranglista'!$1:$1048576,MATCH($A39,'egyeni-ranglista'!$A:$A,0),CR$227):INDEX('egyeni-ranglista'!$1:$1048576,MATCH($A39,'egyeni-ranglista'!$A:$A,0),CR$228))</f>
        <v>27.488044987013566</v>
      </c>
      <c r="CS39" s="55" t="s">
        <v>116</v>
      </c>
      <c r="CT39" s="45"/>
      <c r="CU39" s="9"/>
      <c r="CV39" s="45">
        <f>SUM(INDEX('egyeni-ranglista'!$1:$1048576,MATCH($A39,'egyeni-ranglista'!$A:$A,0),CV$227):INDEX('egyeni-ranglista'!$1:$1048576,MATCH($A39,'egyeni-ranglista'!$A:$A,0),CV$228))</f>
        <v>35.720790824467556</v>
      </c>
      <c r="CW39" s="9" t="s">
        <v>50</v>
      </c>
      <c r="CX39" s="45"/>
      <c r="CY39" s="9"/>
      <c r="CZ39" s="45"/>
      <c r="DA39" s="9"/>
      <c r="DB39" s="45"/>
      <c r="DD39" s="45"/>
      <c r="DF39" s="45"/>
      <c r="DH39" s="45"/>
      <c r="DJ39" s="45"/>
      <c r="DL39" s="45"/>
      <c r="DN39" s="45">
        <f>SUM(INDEX('egyeni-ranglista'!$1:$1048576,MATCH($A39,'egyeni-ranglista'!$A:$A,0),DN$227):INDEX('egyeni-ranglista'!$1:$1048576,MATCH($A39,'egyeni-ranglista'!$A:$A,0),DN$228))</f>
        <v>21.71248076715657</v>
      </c>
      <c r="DO39" s="9" t="s">
        <v>97</v>
      </c>
      <c r="DP39" s="45">
        <f>SUM(INDEX('egyeni-ranglista'!$1:$1048576,MATCH($A39,'egyeni-ranglista'!$A:$A,0),DP$227):INDEX('egyeni-ranglista'!$1:$1048576,MATCH($A39,'egyeni-ranglista'!$A:$A,0),DP$228))</f>
        <v>27.009760242879217</v>
      </c>
      <c r="DQ39" s="9" t="s">
        <v>1263</v>
      </c>
      <c r="DT39" s="45">
        <f>SUM(INDEX('egyeni-ranglista'!$1:$1048576,MATCH($A39,'egyeni-ranglista'!$A:$A,0),DT$227):INDEX('egyeni-ranglista'!$1:$1048576,MATCH($A39,'egyeni-ranglista'!$A:$A,0),DT$228))</f>
        <v>30.948262534395482</v>
      </c>
      <c r="DU39" s="7" t="s">
        <v>97</v>
      </c>
      <c r="DV39" s="45"/>
      <c r="DW39" s="9"/>
      <c r="DX39" s="45"/>
      <c r="DY39" s="9"/>
      <c r="DZ39" s="45"/>
      <c r="EA39" s="9"/>
      <c r="EB39" s="45">
        <f>SUM(INDEX('egyeni-ranglista'!$1:$1048576,MATCH($A39,'egyeni-ranglista'!$A:$A,0),EB$227):INDEX('egyeni-ranglista'!$1:$1048576,MATCH($A39,'egyeni-ranglista'!$A:$A,0),EB$228))</f>
        <v>42.61952281390105</v>
      </c>
      <c r="EC39" s="257" t="s">
        <v>1270</v>
      </c>
      <c r="ED39" s="45"/>
      <c r="EE39" s="9"/>
      <c r="EF39" s="45">
        <f>SUM(INDEX('egyeni-ranglista'!$1:$1048576,MATCH($A39,'egyeni-ranglista'!$A:$A,0),EF$227):INDEX('egyeni-ranglista'!$1:$1048576,MATCH($A39,'egyeni-ranglista'!$A:$A,0),EF$228))</f>
        <v>41.695238537947013</v>
      </c>
      <c r="EG39" s="7" t="s">
        <v>97</v>
      </c>
      <c r="EH39" s="45"/>
      <c r="EI39" s="9"/>
      <c r="EJ39" s="45"/>
      <c r="EK39" s="9"/>
      <c r="EL39" s="45"/>
      <c r="EM39" s="9"/>
      <c r="EN39" s="45">
        <f>SUM(INDEX('egyeni-ranglista'!$1:$1048576,MATCH($A39,'egyeni-ranglista'!$A:$A,0),EN$227):INDEX('egyeni-ranglista'!$1:$1048576,MATCH($A39,'egyeni-ranglista'!$A:$A,0),EN$228))</f>
        <v>42.308515704960101</v>
      </c>
      <c r="EO39" s="7" t="s">
        <v>97</v>
      </c>
      <c r="EP39" s="45"/>
      <c r="EQ39" s="9"/>
      <c r="ER39" s="45"/>
      <c r="ES39" s="9"/>
      <c r="ET39" s="45"/>
      <c r="EU39" s="9"/>
      <c r="EV39" s="45"/>
      <c r="EW39" s="9"/>
      <c r="EX39" s="45"/>
      <c r="EY39" s="9"/>
      <c r="EZ39" s="45"/>
      <c r="FA39" s="9"/>
      <c r="FB39" s="45"/>
      <c r="FC39" s="9"/>
      <c r="FD39" s="45"/>
      <c r="FE39" s="9"/>
      <c r="FF39" s="45">
        <f>SUM(INDEX('egyeni-ranglista'!$1:$1048576,MATCH($A39,'egyeni-ranglista'!$A:$A,0),FF$227):INDEX('egyeni-ranglista'!$1:$1048576,MATCH($A39,'egyeni-ranglista'!$A:$A,0),FF$228))</f>
        <v>39.131668748865806</v>
      </c>
      <c r="FG39" s="55" t="s">
        <v>116</v>
      </c>
      <c r="FH39" s="45"/>
      <c r="FI39" s="9"/>
      <c r="FJ39" s="45">
        <f>SUM(INDEX('egyeni-ranglista'!$1:$1048576,MATCH($A39,'egyeni-ranglista'!$A:$A,0),FJ$227):INDEX('egyeni-ranglista'!$1:$1048576,MATCH($A39,'egyeni-ranglista'!$A:$A,0),FJ$228))</f>
        <v>41.597260122097502</v>
      </c>
      <c r="FK39" s="9" t="s">
        <v>50</v>
      </c>
      <c r="FL39" s="45"/>
      <c r="FM39" s="9"/>
    </row>
    <row r="40" spans="1:169">
      <c r="A40" s="1" t="s">
        <v>105</v>
      </c>
      <c r="C40" s="9"/>
      <c r="E40" s="16" t="s">
        <v>102</v>
      </c>
      <c r="F40" s="45" t="s">
        <v>206</v>
      </c>
      <c r="H40" s="45" t="s">
        <v>206</v>
      </c>
      <c r="K40" s="16" t="s">
        <v>102</v>
      </c>
      <c r="L40" s="45"/>
      <c r="M40" s="9"/>
      <c r="N40" s="45" t="s">
        <v>206</v>
      </c>
      <c r="P40" s="45" t="s">
        <v>206</v>
      </c>
      <c r="R40" s="45"/>
      <c r="S40" s="16" t="s">
        <v>102</v>
      </c>
      <c r="T40" s="45" t="s">
        <v>206</v>
      </c>
      <c r="V40" s="45"/>
      <c r="W40" s="9"/>
      <c r="X40" s="45"/>
      <c r="Y40" s="9"/>
      <c r="Z40" s="45"/>
      <c r="AA40" s="9"/>
      <c r="AB40" s="45" t="s">
        <v>206</v>
      </c>
      <c r="AD40" s="45"/>
      <c r="AE40" s="143" t="s">
        <v>43</v>
      </c>
      <c r="AJ40" s="45">
        <v>98.066311794204822</v>
      </c>
      <c r="AK40" s="143" t="s">
        <v>43</v>
      </c>
      <c r="AL40" s="45"/>
      <c r="AN40" s="45"/>
      <c r="AP40" s="45">
        <f>SUM(INDEX('egyeni-ranglista'!$1:$1048576,MATCH($A40,'egyeni-ranglista'!$A:$A,0),AP$227):INDEX('egyeni-ranglista'!$1:$1048576,MATCH($A40,'egyeni-ranglista'!$A:$A,0),AP$228))</f>
        <v>67.485410285705456</v>
      </c>
      <c r="AQ40" s="16" t="s">
        <v>102</v>
      </c>
      <c r="AR40" s="45"/>
      <c r="AS40" s="9"/>
      <c r="BD40" s="45">
        <f>SUM(INDEX('egyeni-ranglista'!$1:$1048576,MATCH($A40,'egyeni-ranglista'!$A:$A,0),BD$227):INDEX('egyeni-ranglista'!$1:$1048576,MATCH($A40,'egyeni-ranglista'!$A:$A,0),BD$228))</f>
        <v>69.413251691370689</v>
      </c>
      <c r="BE40" s="16" t="s">
        <v>102</v>
      </c>
      <c r="BF40" s="45"/>
      <c r="BG40" s="9"/>
      <c r="BH40" s="45">
        <f>SUM(INDEX('egyeni-ranglista'!$1:$1048576,MATCH($A40,'egyeni-ranglista'!$A:$A,0),BH$227):INDEX('egyeni-ranglista'!$1:$1048576,MATCH($A40,'egyeni-ranglista'!$A:$A,0),BH$228))</f>
        <v>64.936713147061639</v>
      </c>
      <c r="BI40" s="16" t="s">
        <v>102</v>
      </c>
      <c r="BJ40" s="45"/>
      <c r="BK40" s="9"/>
      <c r="BL40" s="45"/>
      <c r="BM40" s="9"/>
      <c r="BN40" s="45"/>
      <c r="BO40" s="9"/>
      <c r="BP40" s="45"/>
      <c r="BQ40" s="9"/>
      <c r="BR40" s="45"/>
      <c r="BS40" s="9"/>
      <c r="BT40" s="45"/>
      <c r="BU40" s="9"/>
      <c r="BV40" s="45"/>
      <c r="BW40" s="9"/>
      <c r="BX40" s="45"/>
      <c r="BY40" s="9"/>
      <c r="BZ40" s="45"/>
      <c r="CA40" s="9"/>
      <c r="CB40" s="45"/>
      <c r="CC40" s="9"/>
      <c r="CD40" s="45">
        <f>SUM(INDEX('egyeni-ranglista'!$1:$1048576,MATCH($A40,'egyeni-ranglista'!$A:$A,0),CD$227):INDEX('egyeni-ranglista'!$1:$1048576,MATCH($A40,'egyeni-ranglista'!$A:$A,0),CD$228))</f>
        <v>19.072243391193979</v>
      </c>
      <c r="CE40" s="16" t="s">
        <v>102</v>
      </c>
      <c r="CF40" s="45"/>
      <c r="CG40" s="9"/>
      <c r="CH40" s="45"/>
      <c r="CI40" s="9"/>
      <c r="CJ40" s="45"/>
      <c r="CK40" s="9"/>
      <c r="CL40" s="45"/>
      <c r="CM40" s="9"/>
      <c r="CN40" s="45"/>
      <c r="CO40" s="9"/>
      <c r="CP40" s="45"/>
      <c r="CQ40" s="9"/>
      <c r="CR40" s="45"/>
      <c r="CS40" s="143" t="s">
        <v>778</v>
      </c>
      <c r="CT40" s="45"/>
      <c r="CU40" s="9"/>
      <c r="CV40" s="45"/>
      <c r="CW40" s="9"/>
      <c r="CX40" s="45"/>
      <c r="CY40" s="9"/>
      <c r="CZ40" s="45"/>
      <c r="DA40" s="9"/>
      <c r="DB40" s="45"/>
      <c r="DD40" s="45"/>
      <c r="DF40" s="45"/>
      <c r="DH40" s="45"/>
      <c r="DJ40" s="45"/>
      <c r="DL40" s="45"/>
      <c r="DN40" s="45">
        <f>SUM(INDEX('egyeni-ranglista'!$1:$1048576,MATCH($A40,'egyeni-ranglista'!$A:$A,0),DN$227):INDEX('egyeni-ranglista'!$1:$1048576,MATCH($A40,'egyeni-ranglista'!$A:$A,0),DN$228))</f>
        <v>6.82017714265994</v>
      </c>
      <c r="DO40" s="16" t="s">
        <v>102</v>
      </c>
      <c r="DP40" s="45"/>
      <c r="DQ40" s="9"/>
      <c r="DT40" s="45">
        <f>SUM(INDEX('egyeni-ranglista'!$1:$1048576,MATCH($A40,'egyeni-ranglista'!$A:$A,0),DT$227):INDEX('egyeni-ranglista'!$1:$1048576,MATCH($A40,'egyeni-ranglista'!$A:$A,0),DT$228))</f>
        <v>6.82017714265994</v>
      </c>
      <c r="DU40" s="16" t="s">
        <v>102</v>
      </c>
      <c r="DZ40" s="45"/>
      <c r="EA40" s="9"/>
      <c r="EB40" s="45"/>
      <c r="ED40" s="45"/>
      <c r="EE40" s="9"/>
      <c r="EF40" s="45"/>
      <c r="EH40" s="45"/>
      <c r="EJ40" s="45"/>
      <c r="EL40" s="45">
        <f>SUM(INDEX('egyeni-ranglista'!$1:$1048576,MATCH($A40,'egyeni-ranglista'!$A:$A,0),EL$227):INDEX('egyeni-ranglista'!$1:$1048576,MATCH($A40,'egyeni-ranglista'!$A:$A,0),EL$228))</f>
        <v>6.82017714265994</v>
      </c>
      <c r="EM40" s="16" t="s">
        <v>102</v>
      </c>
      <c r="EN40" s="45"/>
      <c r="EO40" s="16"/>
      <c r="EP40" s="45"/>
      <c r="ER40" s="45"/>
      <c r="ET40" s="45"/>
      <c r="EV40" s="45"/>
      <c r="EX40" s="45"/>
      <c r="EZ40" s="45"/>
      <c r="FB40" s="45"/>
      <c r="FD40" s="45"/>
      <c r="FF40" s="45">
        <f>SUM(INDEX('egyeni-ranglista'!$1:$1048576,MATCH($A40,'egyeni-ranglista'!$A:$A,0),FF$227):INDEX('egyeni-ranglista'!$1:$1048576,MATCH($A40,'egyeni-ranglista'!$A:$A,0),FF$228))</f>
        <v>10.006303899601956</v>
      </c>
      <c r="FG40" s="143" t="s">
        <v>1367</v>
      </c>
      <c r="FH40" s="45"/>
      <c r="FI40" s="9"/>
      <c r="FJ40" s="45"/>
      <c r="FK40" s="9"/>
      <c r="FL40" s="45"/>
      <c r="FM40" s="9"/>
    </row>
    <row r="41" spans="1:169">
      <c r="A41" s="1" t="s">
        <v>103</v>
      </c>
      <c r="C41" s="9"/>
      <c r="D41" s="45">
        <v>44</v>
      </c>
      <c r="E41" s="16" t="s">
        <v>102</v>
      </c>
      <c r="F41" s="45" t="s">
        <v>206</v>
      </c>
      <c r="H41" s="45" t="s">
        <v>206</v>
      </c>
      <c r="J41" s="45">
        <v>48.476538544309044</v>
      </c>
      <c r="K41" s="16" t="s">
        <v>102</v>
      </c>
      <c r="L41" s="45"/>
      <c r="M41" s="9"/>
      <c r="N41" s="45" t="s">
        <v>206</v>
      </c>
      <c r="P41" s="45" t="s">
        <v>206</v>
      </c>
      <c r="R41" s="45">
        <v>75.389612914519631</v>
      </c>
      <c r="S41" s="16" t="s">
        <v>102</v>
      </c>
      <c r="T41" s="45" t="s">
        <v>206</v>
      </c>
      <c r="V41" s="45"/>
      <c r="W41" s="9"/>
      <c r="X41" s="45"/>
      <c r="Y41" s="9"/>
      <c r="Z41" s="45"/>
      <c r="AA41" s="9"/>
      <c r="AB41" s="45" t="s">
        <v>206</v>
      </c>
      <c r="AD41" s="45">
        <v>94.341008300176711</v>
      </c>
      <c r="AE41" s="1" t="s">
        <v>43</v>
      </c>
      <c r="AP41" s="45">
        <f>SUM(INDEX('egyeni-ranglista'!$1:$1048576,MATCH($A41,'egyeni-ranglista'!$A:$A,0),AP$227):INDEX('egyeni-ranglista'!$1:$1048576,MATCH($A41,'egyeni-ranglista'!$A:$A,0),AP$228))</f>
        <v>54.066311794204822</v>
      </c>
      <c r="AQ41" s="16" t="s">
        <v>102</v>
      </c>
      <c r="AR41" s="45"/>
      <c r="AS41" s="9"/>
      <c r="BD41" s="45">
        <f>SUM(INDEX('egyeni-ranglista'!$1:$1048576,MATCH($A41,'egyeni-ranglista'!$A:$A,0),BD$227):INDEX('egyeni-ranglista'!$1:$1048576,MATCH($A41,'egyeni-ranglista'!$A:$A,0),BD$228))</f>
        <v>55.994153199870055</v>
      </c>
      <c r="BE41" s="16" t="s">
        <v>102</v>
      </c>
      <c r="BF41" s="45"/>
      <c r="BG41" s="9"/>
      <c r="BH41" s="45">
        <f>SUM(INDEX('egyeni-ranglista'!$1:$1048576,MATCH($A41,'egyeni-ranglista'!$A:$A,0),BH$227):INDEX('egyeni-ranglista'!$1:$1048576,MATCH($A41,'egyeni-ranglista'!$A:$A,0),BH$228))</f>
        <v>51.517614655561005</v>
      </c>
      <c r="BI41" s="16" t="s">
        <v>102</v>
      </c>
      <c r="BJ41" s="45"/>
      <c r="BK41" s="9"/>
      <c r="BL41" s="45"/>
      <c r="BM41" s="9"/>
      <c r="BN41" s="45"/>
      <c r="BO41" s="9"/>
      <c r="BP41" s="45"/>
      <c r="BQ41" s="9"/>
      <c r="BR41" s="45"/>
      <c r="BS41" s="9"/>
      <c r="BT41" s="45"/>
      <c r="BU41" s="9"/>
      <c r="BV41" s="45"/>
      <c r="BW41" s="9"/>
      <c r="BX41" s="45"/>
      <c r="BY41" s="9"/>
      <c r="BZ41" s="45"/>
      <c r="CA41" s="9"/>
      <c r="CB41" s="45"/>
      <c r="CC41" s="9"/>
      <c r="CD41" s="45">
        <f>SUM(INDEX('egyeni-ranglista'!$1:$1048576,MATCH($A41,'egyeni-ranglista'!$A:$A,0),CD$227):INDEX('egyeni-ranglista'!$1:$1048576,MATCH($A41,'egyeni-ranglista'!$A:$A,0),CD$228))</f>
        <v>5.6531448996933431</v>
      </c>
      <c r="CE41" s="16" t="s">
        <v>102</v>
      </c>
      <c r="CF41" s="45"/>
      <c r="CG41" s="9"/>
      <c r="CH41" s="45"/>
      <c r="CI41" s="9"/>
      <c r="CJ41" s="45"/>
      <c r="CK41" s="9"/>
      <c r="CL41" s="45"/>
      <c r="CM41" s="9"/>
      <c r="CN41" s="45"/>
      <c r="CO41" s="9"/>
      <c r="CP41" s="45"/>
      <c r="CQ41" s="9"/>
      <c r="CR41" s="45">
        <f>SUM(INDEX('egyeni-ranglista'!$1:$1048576,MATCH($A41,'egyeni-ranglista'!$A:$A,0),CR$227):INDEX('egyeni-ranglista'!$1:$1048576,MATCH($A41,'egyeni-ranglista'!$A:$A,0),CR$228))</f>
        <v>6.6898320889616745</v>
      </c>
      <c r="CS41" s="143" t="s">
        <v>43</v>
      </c>
      <c r="CT41" s="45"/>
      <c r="CU41" s="9"/>
      <c r="CV41" s="45"/>
      <c r="CW41" s="9"/>
      <c r="CX41" s="45"/>
      <c r="CY41" s="9"/>
      <c r="CZ41" s="45">
        <f>SUM(INDEX('egyeni-ranglista'!$1:$1048576,MATCH($A41,'egyeni-ranglista'!$A:$A,0),CZ$227):INDEX('egyeni-ranglista'!$1:$1048576,MATCH($A41,'egyeni-ranglista'!$A:$A,0),CZ$228))</f>
        <v>10.806205007688668</v>
      </c>
      <c r="DA41" s="1" t="s">
        <v>820</v>
      </c>
      <c r="DB41" s="45"/>
      <c r="DD41" s="45"/>
      <c r="DF41" s="45"/>
      <c r="DH41" s="45"/>
      <c r="DJ41" s="45"/>
      <c r="DL41" s="45"/>
      <c r="DN41" s="45">
        <f>SUM(INDEX('egyeni-ranglista'!$1:$1048576,MATCH($A41,'egyeni-ranglista'!$A:$A,0),DN$227):INDEX('egyeni-ranglista'!$1:$1048576,MATCH($A41,'egyeni-ranglista'!$A:$A,0),DN$228))</f>
        <v>8.8783636020234376</v>
      </c>
      <c r="DO41" s="16" t="s">
        <v>102</v>
      </c>
      <c r="DP41" s="45"/>
      <c r="DQ41" s="9"/>
      <c r="DT41" s="45">
        <f>SUM(INDEX('egyeni-ranglista'!$1:$1048576,MATCH($A41,'egyeni-ranglista'!$A:$A,0),DT$227):INDEX('egyeni-ranglista'!$1:$1048576,MATCH($A41,'egyeni-ranglista'!$A:$A,0),DT$228))</f>
        <v>8.8783636020234376</v>
      </c>
      <c r="DU41" s="16" t="s">
        <v>102</v>
      </c>
      <c r="DZ41" s="45"/>
      <c r="EA41" s="9"/>
      <c r="EB41" s="45"/>
      <c r="ED41" s="45"/>
      <c r="EE41" s="9"/>
      <c r="EF41" s="45"/>
      <c r="EH41" s="45"/>
      <c r="EJ41" s="45"/>
      <c r="EL41" s="45">
        <f>SUM(INDEX('egyeni-ranglista'!$1:$1048576,MATCH($A41,'egyeni-ranglista'!$A:$A,0),EL$227):INDEX('egyeni-ranglista'!$1:$1048576,MATCH($A41,'egyeni-ranglista'!$A:$A,0),EL$228))</f>
        <v>8.8783636020234376</v>
      </c>
      <c r="EM41" s="16" t="s">
        <v>102</v>
      </c>
      <c r="EN41" s="45"/>
      <c r="EO41" s="16"/>
      <c r="EP41" s="45"/>
      <c r="ER41" s="45"/>
      <c r="FD41" s="45"/>
      <c r="FF41" s="45">
        <f>SUM(INDEX('egyeni-ranglista'!$1:$1048576,MATCH($A41,'egyeni-ranglista'!$A:$A,0),FF$227):INDEX('egyeni-ranglista'!$1:$1048576,MATCH($A41,'egyeni-ranglista'!$A:$A,0),FF$228))</f>
        <v>12.064490358965454</v>
      </c>
      <c r="FG41" s="143" t="s">
        <v>43</v>
      </c>
      <c r="FH41" s="45"/>
      <c r="FI41" s="9"/>
      <c r="FJ41" s="45"/>
      <c r="FK41" s="9"/>
      <c r="FL41" s="45"/>
      <c r="FM41" s="9"/>
    </row>
    <row r="42" spans="1:169">
      <c r="A42" s="1" t="s">
        <v>75</v>
      </c>
      <c r="C42" s="9"/>
      <c r="D42" s="114">
        <v>7.5</v>
      </c>
      <c r="E42" s="15" t="s">
        <v>87</v>
      </c>
      <c r="F42" s="45" t="s">
        <v>206</v>
      </c>
      <c r="H42" s="45" t="s">
        <v>206</v>
      </c>
      <c r="J42" s="45">
        <v>7.5</v>
      </c>
      <c r="K42" s="15" t="s">
        <v>87</v>
      </c>
      <c r="L42" s="45"/>
      <c r="M42" s="9"/>
      <c r="N42" s="45" t="s">
        <v>206</v>
      </c>
      <c r="P42" s="45" t="s">
        <v>206</v>
      </c>
      <c r="R42" s="45" t="s">
        <v>206</v>
      </c>
      <c r="T42" s="45">
        <v>11.23792699586258</v>
      </c>
      <c r="U42" s="15" t="s">
        <v>87</v>
      </c>
      <c r="V42" s="45"/>
      <c r="W42" s="9"/>
      <c r="X42" s="45"/>
      <c r="Y42" s="9"/>
      <c r="Z42" s="45"/>
      <c r="AA42" s="9"/>
      <c r="AB42" s="45" t="s">
        <v>206</v>
      </c>
      <c r="AD42" s="45"/>
      <c r="AE42" s="143" t="s">
        <v>43</v>
      </c>
      <c r="AJ42" s="45"/>
      <c r="AK42" s="143" t="s">
        <v>43</v>
      </c>
      <c r="AL42" s="45"/>
      <c r="AN42" s="45"/>
      <c r="AP42" s="45">
        <f>SUM(INDEX('egyeni-ranglista'!$1:$1048576,MATCH($A42,'egyeni-ranglista'!$A:$A,0),AP$227):INDEX('egyeni-ranglista'!$1:$1048576,MATCH($A42,'egyeni-ranglista'!$A:$A,0),AP$228))</f>
        <v>32.73684710294571</v>
      </c>
      <c r="AQ42" s="15" t="s">
        <v>87</v>
      </c>
      <c r="AR42" s="45"/>
      <c r="AS42" s="9"/>
      <c r="BD42" s="45">
        <f>SUM(INDEX('egyeni-ranglista'!$1:$1048576,MATCH($A42,'egyeni-ranglista'!$A:$A,0),BD$227):INDEX('egyeni-ranglista'!$1:$1048576,MATCH($A42,'egyeni-ranglista'!$A:$A,0),BD$228))</f>
        <v>32.73684710294571</v>
      </c>
      <c r="BE42" s="15" t="s">
        <v>87</v>
      </c>
      <c r="BF42" s="45"/>
      <c r="BG42" s="9"/>
      <c r="BH42" s="45">
        <f>SUM(INDEX('egyeni-ranglista'!$1:$1048576,MATCH($A42,'egyeni-ranglista'!$A:$A,0),BH$227):INDEX('egyeni-ranglista'!$1:$1048576,MATCH($A42,'egyeni-ranglista'!$A:$A,0),BH$228))</f>
        <v>46.124584903826616</v>
      </c>
      <c r="BI42" s="15" t="s">
        <v>87</v>
      </c>
      <c r="BJ42" s="45"/>
      <c r="BK42" s="9"/>
      <c r="BL42" s="45"/>
      <c r="BM42" s="9"/>
      <c r="BN42" s="45"/>
      <c r="BO42" s="9"/>
      <c r="BP42" s="45"/>
      <c r="BQ42" s="9"/>
      <c r="BR42" s="45"/>
      <c r="BS42" s="9"/>
      <c r="BT42" s="45"/>
      <c r="BU42" s="9"/>
      <c r="BV42" s="45"/>
      <c r="BW42" s="9"/>
      <c r="BX42" s="45">
        <f>SUM(INDEX('egyeni-ranglista'!$1:$1048576,MATCH($A42,'egyeni-ranglista'!$A:$A,0),BX$227):INDEX('egyeni-ranglista'!$1:$1048576,MATCH($A42,'egyeni-ranglista'!$A:$A,0),BX$228))</f>
        <v>47.02126633501959</v>
      </c>
      <c r="BY42" s="15" t="s">
        <v>87</v>
      </c>
      <c r="BZ42" s="45"/>
      <c r="CA42" s="9"/>
      <c r="CB42" s="45"/>
      <c r="CC42" s="9"/>
      <c r="CD42" s="45"/>
      <c r="CE42" s="9"/>
      <c r="CF42" s="45">
        <f>SUM(INDEX('egyeni-ranglista'!$1:$1048576,MATCH($A42,'egyeni-ranglista'!$A:$A,0),CF$227):INDEX('egyeni-ranglista'!$1:$1048576,MATCH($A42,'egyeni-ranglista'!$A:$A,0),CF$228))</f>
        <v>38.052381975253198</v>
      </c>
      <c r="CG42" s="15" t="s">
        <v>87</v>
      </c>
      <c r="CH42" s="45"/>
      <c r="CI42" s="9"/>
      <c r="CJ42" s="45"/>
      <c r="CK42" s="9"/>
      <c r="CL42" s="45"/>
      <c r="CM42" s="9"/>
      <c r="CN42" s="45"/>
      <c r="CO42" s="9"/>
      <c r="CP42" s="45"/>
      <c r="CQ42" s="9"/>
      <c r="CR42" s="45">
        <f>SUM(INDEX('egyeni-ranglista'!$1:$1048576,MATCH($A42,'egyeni-ranglista'!$A:$A,0),CR$227):INDEX('egyeni-ranglista'!$1:$1048576,MATCH($A42,'egyeni-ranglista'!$A:$A,0),CR$228))</f>
        <v>37.176213715047609</v>
      </c>
      <c r="CS42" s="143" t="s">
        <v>778</v>
      </c>
      <c r="CT42" s="45"/>
      <c r="CU42" s="9"/>
      <c r="CV42" s="45"/>
      <c r="CW42" s="9"/>
      <c r="CX42" s="45"/>
      <c r="CY42" s="9"/>
      <c r="CZ42" s="45">
        <f>SUM(INDEX('egyeni-ranglista'!$1:$1048576,MATCH($A42,'egyeni-ranglista'!$A:$A,0),CZ$227):INDEX('egyeni-ranglista'!$1:$1048576,MATCH($A42,'egyeni-ranglista'!$A:$A,0),CZ$228))</f>
        <v>39.234400174411107</v>
      </c>
      <c r="DA42" s="143" t="s">
        <v>43</v>
      </c>
      <c r="DB42" s="45"/>
      <c r="DD42" s="45"/>
      <c r="DF42" s="45"/>
      <c r="DH42" s="45"/>
      <c r="DJ42" s="45"/>
      <c r="DL42" s="45"/>
      <c r="DN42" s="45">
        <f>SUM(INDEX('egyeni-ranglista'!$1:$1048576,MATCH($A42,'egyeni-ranglista'!$A:$A,0),DN$227):INDEX('egyeni-ranglista'!$1:$1048576,MATCH($A42,'egyeni-ranglista'!$A:$A,0),DN$228))</f>
        <v>12.42756388202957</v>
      </c>
      <c r="DO42" s="15" t="s">
        <v>87</v>
      </c>
      <c r="DP42" s="45"/>
      <c r="DQ42" s="9"/>
      <c r="DT42" s="45"/>
      <c r="DU42" s="9"/>
      <c r="DV42" s="45"/>
      <c r="DW42" s="9"/>
      <c r="DX42" s="45"/>
      <c r="DY42" s="9"/>
      <c r="DZ42" s="45"/>
      <c r="EA42" s="9"/>
      <c r="EB42" s="45"/>
      <c r="EC42" s="45"/>
      <c r="ED42" s="45"/>
      <c r="EE42" s="9"/>
      <c r="EF42" s="45"/>
      <c r="EH42" s="45"/>
      <c r="EJ42" s="45"/>
      <c r="EL42" s="45"/>
      <c r="EM42" s="9"/>
      <c r="EN42" s="45"/>
      <c r="EO42" s="9"/>
      <c r="EP42" s="45"/>
      <c r="ER42" s="45">
        <f>SUM(INDEX('egyeni-ranglista'!$1:$1048576,MATCH($A42,'egyeni-ranglista'!$A:$A,0),ER$227):INDEX('egyeni-ranglista'!$1:$1048576,MATCH($A42,'egyeni-ranglista'!$A:$A,0),ER$228))</f>
        <v>2.0581864593634971</v>
      </c>
      <c r="ES42" s="280" t="s">
        <v>87</v>
      </c>
      <c r="ET42" s="45"/>
      <c r="EV42" s="45"/>
      <c r="EX42" s="45"/>
      <c r="EZ42" s="45"/>
      <c r="FB42" s="45"/>
      <c r="FD42" s="45"/>
      <c r="FF42" s="45">
        <f>SUM(INDEX('egyeni-ranglista'!$1:$1048576,MATCH($A42,'egyeni-ranglista'!$A:$A,0),FF$227):INDEX('egyeni-ranglista'!$1:$1048576,MATCH($A42,'egyeni-ranglista'!$A:$A,0),FF$228))</f>
        <v>3.3003354022370264</v>
      </c>
      <c r="FG42" s="143" t="s">
        <v>43</v>
      </c>
      <c r="FH42" s="45"/>
      <c r="FI42" s="9"/>
      <c r="FJ42" s="45"/>
      <c r="FK42" s="9"/>
      <c r="FL42" s="45"/>
      <c r="FM42" s="9"/>
    </row>
    <row r="43" spans="1:169">
      <c r="A43" s="1" t="s">
        <v>74</v>
      </c>
      <c r="C43" s="9"/>
      <c r="D43" s="114">
        <v>7.5</v>
      </c>
      <c r="E43" s="15" t="s">
        <v>87</v>
      </c>
      <c r="F43" s="45" t="s">
        <v>206</v>
      </c>
      <c r="H43" s="45" t="s">
        <v>206</v>
      </c>
      <c r="J43" s="45">
        <v>7.5</v>
      </c>
      <c r="K43" s="15" t="s">
        <v>87</v>
      </c>
      <c r="L43" s="45"/>
      <c r="M43" s="9"/>
      <c r="N43" s="45" t="s">
        <v>206</v>
      </c>
      <c r="P43" s="45" t="s">
        <v>206</v>
      </c>
      <c r="R43" s="45" t="s">
        <v>206</v>
      </c>
      <c r="T43" s="45"/>
      <c r="U43" s="15" t="s">
        <v>87</v>
      </c>
      <c r="V43" s="45"/>
      <c r="W43" s="9"/>
      <c r="X43" s="45"/>
      <c r="Y43" s="9"/>
      <c r="Z43" s="45"/>
      <c r="AA43" s="9"/>
      <c r="AB43" s="45" t="s">
        <v>206</v>
      </c>
      <c r="AD43" s="45">
        <v>23.092445117416958</v>
      </c>
      <c r="AE43" s="143" t="s">
        <v>43</v>
      </c>
      <c r="AJ43" s="45">
        <v>26.817748611445069</v>
      </c>
      <c r="AK43" s="143" t="s">
        <v>43</v>
      </c>
      <c r="AL43" s="45"/>
      <c r="AN43" s="45"/>
      <c r="AP43" s="45">
        <f>SUM(INDEX('egyeni-ranglista'!$1:$1048576,MATCH($A43,'egyeni-ranglista'!$A:$A,0),AP$227):INDEX('egyeni-ranglista'!$1:$1048576,MATCH($A43,'egyeni-ranglista'!$A:$A,0),AP$228))</f>
        <v>32.73684710294571</v>
      </c>
      <c r="AQ43" s="15" t="s">
        <v>87</v>
      </c>
      <c r="AR43" s="45"/>
      <c r="AS43" s="9"/>
      <c r="AY43" s="9" t="s">
        <v>611</v>
      </c>
      <c r="BA43" s="9"/>
      <c r="BC43" s="9"/>
      <c r="BD43" s="45">
        <f>SUM(INDEX('egyeni-ranglista'!$1:$1048576,MATCH($A43,'egyeni-ranglista'!$A:$A,0),BD$227):INDEX('egyeni-ranglista'!$1:$1048576,MATCH($A43,'egyeni-ranglista'!$A:$A,0),BD$228))</f>
        <v>35.970807269338486</v>
      </c>
      <c r="BE43" s="15" t="s">
        <v>87</v>
      </c>
      <c r="BF43" s="45"/>
      <c r="BG43" s="9"/>
      <c r="BH43" s="45">
        <f>SUM(INDEX('egyeni-ranglista'!$1:$1048576,MATCH($A43,'egyeni-ranglista'!$A:$A,0),BH$227):INDEX('egyeni-ranglista'!$1:$1048576,MATCH($A43,'egyeni-ranglista'!$A:$A,0),BH$228))</f>
        <v>49.358545070219392</v>
      </c>
      <c r="BI43" s="15" t="s">
        <v>87</v>
      </c>
      <c r="BJ43" s="45"/>
      <c r="BK43" s="9"/>
      <c r="BL43" s="45"/>
      <c r="BM43" s="9"/>
      <c r="BN43" s="45"/>
      <c r="BO43" s="9"/>
      <c r="BP43" s="45"/>
      <c r="BQ43" s="9"/>
      <c r="BR43" s="45"/>
      <c r="BS43" s="9"/>
      <c r="BT43" s="45"/>
      <c r="BU43" s="9"/>
      <c r="BV43" s="45"/>
      <c r="BW43" s="9"/>
      <c r="BX43" s="45">
        <f>SUM(INDEX('egyeni-ranglista'!$1:$1048576,MATCH($A43,'egyeni-ranglista'!$A:$A,0),BX$227):INDEX('egyeni-ranglista'!$1:$1048576,MATCH($A43,'egyeni-ranglista'!$A:$A,0),BX$228))</f>
        <v>50.255226501412366</v>
      </c>
      <c r="BY43" s="15" t="s">
        <v>87</v>
      </c>
      <c r="BZ43" s="45"/>
      <c r="CA43" s="9"/>
      <c r="CB43" s="45"/>
      <c r="CC43" s="9"/>
      <c r="CD43" s="45"/>
      <c r="CE43" s="9"/>
      <c r="CF43" s="45">
        <f>SUM(INDEX('egyeni-ranglista'!$1:$1048576,MATCH($A43,'egyeni-ranglista'!$A:$A,0),CF$227):INDEX('egyeni-ranglista'!$1:$1048576,MATCH($A43,'egyeni-ranglista'!$A:$A,0),CF$228))</f>
        <v>41.286342141645981</v>
      </c>
      <c r="CG43" s="15" t="s">
        <v>87</v>
      </c>
      <c r="CH43" s="45"/>
      <c r="CI43" s="9"/>
      <c r="CJ43" s="45"/>
      <c r="CK43" s="9"/>
      <c r="CL43" s="45"/>
      <c r="CM43" s="9"/>
      <c r="CN43" s="45"/>
      <c r="CO43" s="9"/>
      <c r="CP43" s="45"/>
      <c r="CQ43" s="9"/>
      <c r="CR43" s="45">
        <f>SUM(INDEX('egyeni-ranglista'!$1:$1048576,MATCH($A43,'egyeni-ranglista'!$A:$A,0),CR$227):INDEX('egyeni-ranglista'!$1:$1048576,MATCH($A43,'egyeni-ranglista'!$A:$A,0),CR$228))</f>
        <v>40.410173881440386</v>
      </c>
      <c r="CS43" s="143" t="s">
        <v>43</v>
      </c>
      <c r="CT43" s="45"/>
      <c r="CU43" s="9"/>
      <c r="CV43" s="45">
        <f>SUM(INDEX('egyeni-ranglista'!$1:$1048576,MATCH($A43,'egyeni-ranglista'!$A:$A,0),CV$227):INDEX('egyeni-ranglista'!$1:$1048576,MATCH($A43,'egyeni-ranglista'!$A:$A,0),CV$228))</f>
        <v>44.526546800167381</v>
      </c>
      <c r="CW43" s="1" t="s">
        <v>74</v>
      </c>
      <c r="CX43" s="45"/>
      <c r="CY43" s="9"/>
      <c r="CZ43" s="45">
        <f>SUM(INDEX('egyeni-ranglista'!$1:$1048576,MATCH($A43,'egyeni-ranglista'!$A:$A,0),CZ$227):INDEX('egyeni-ranglista'!$1:$1048576,MATCH($A43,'egyeni-ranglista'!$A:$A,0),CZ$228))</f>
        <v>44.980759085707447</v>
      </c>
      <c r="DA43" s="143" t="s">
        <v>43</v>
      </c>
      <c r="DB43" s="45"/>
      <c r="DD43" s="45"/>
      <c r="DF43" s="45"/>
      <c r="DH43" s="45"/>
      <c r="DJ43" s="45"/>
      <c r="DL43" s="45"/>
      <c r="DN43" s="45">
        <f>SUM(INDEX('egyeni-ranglista'!$1:$1048576,MATCH($A43,'egyeni-ranglista'!$A:$A,0),DN$227):INDEX('egyeni-ranglista'!$1:$1048576,MATCH($A43,'egyeni-ranglista'!$A:$A,0),DN$228))</f>
        <v>14.939962626933132</v>
      </c>
      <c r="DO43" s="15" t="s">
        <v>87</v>
      </c>
      <c r="DP43" s="45"/>
      <c r="DQ43" s="9"/>
      <c r="DT43" s="45"/>
      <c r="DV43" s="45"/>
      <c r="DX43" s="45"/>
      <c r="DZ43" s="45"/>
      <c r="EB43" s="45"/>
      <c r="ED43" s="45"/>
      <c r="EF43" s="45"/>
      <c r="EH43" s="45"/>
      <c r="EJ43" s="45"/>
      <c r="EL43" s="45"/>
      <c r="EM43" s="9"/>
      <c r="EN43" s="45"/>
      <c r="EP43" s="45"/>
      <c r="ER43" s="45">
        <f>SUM(INDEX('egyeni-ranglista'!$1:$1048576,MATCH($A43,'egyeni-ranglista'!$A:$A,0),ER$227):INDEX('egyeni-ranglista'!$1:$1048576,MATCH($A43,'egyeni-ranglista'!$A:$A,0),ER$228))</f>
        <v>4.5705852042670587</v>
      </c>
      <c r="ES43" s="280" t="s">
        <v>87</v>
      </c>
      <c r="ET43" s="45"/>
      <c r="EV43" s="45"/>
      <c r="EX43" s="45"/>
      <c r="EZ43" s="45"/>
      <c r="FB43" s="45"/>
      <c r="FD43" s="45"/>
      <c r="FF43" s="45">
        <f>SUM(INDEX('egyeni-ranglista'!$1:$1048576,MATCH($A43,'egyeni-ranglista'!$A:$A,0),FF$227):INDEX('egyeni-ranglista'!$1:$1048576,MATCH($A43,'egyeni-ranglista'!$A:$A,0),FF$228))</f>
        <v>5.8127341471405884</v>
      </c>
      <c r="FG43" s="143" t="s">
        <v>43</v>
      </c>
      <c r="FH43" s="45"/>
      <c r="FI43" s="9"/>
      <c r="FJ43" s="45">
        <f>SUM(INDEX('egyeni-ranglista'!$1:$1048576,MATCH($A43,'egyeni-ranglista'!$A:$A,0),FJ$227):INDEX('egyeni-ranglista'!$1:$1048576,MATCH($A43,'egyeni-ranglista'!$A:$A,0),FJ$228))</f>
        <v>3.8360286705507303</v>
      </c>
      <c r="FK43" s="1" t="s">
        <v>74</v>
      </c>
      <c r="FL43" s="45"/>
      <c r="FM43" s="9"/>
    </row>
    <row r="44" spans="1:169">
      <c r="A44" s="32" t="s">
        <v>134</v>
      </c>
      <c r="C44" s="9"/>
      <c r="F44" s="45" t="s">
        <v>206</v>
      </c>
      <c r="G44" s="9"/>
      <c r="H44" s="45" t="s">
        <v>206</v>
      </c>
      <c r="I44" s="9"/>
      <c r="J44" s="45" t="s">
        <v>206</v>
      </c>
      <c r="K44" s="9"/>
      <c r="L44" s="45"/>
      <c r="M44" s="9"/>
      <c r="N44" s="45">
        <v>10</v>
      </c>
      <c r="O44" s="57" t="s">
        <v>125</v>
      </c>
      <c r="P44" s="45" t="s">
        <v>206</v>
      </c>
      <c r="R44" s="45">
        <v>10.479909771066627</v>
      </c>
      <c r="S44" s="57" t="s">
        <v>125</v>
      </c>
      <c r="T44" s="45" t="s">
        <v>206</v>
      </c>
      <c r="V44" s="45"/>
      <c r="W44" s="9"/>
      <c r="X44" s="45"/>
      <c r="Y44" s="9"/>
      <c r="Z44" s="45"/>
      <c r="AA44" s="9"/>
      <c r="AB44" s="45" t="s">
        <v>206</v>
      </c>
      <c r="AD44" s="45" t="s">
        <v>206</v>
      </c>
      <c r="AP44" s="45">
        <f>SUM(INDEX('egyeni-ranglista'!$1:$1048576,MATCH($A44,'egyeni-ranglista'!$A:$A,0),AP$227):INDEX('egyeni-ranglista'!$1:$1048576,MATCH($A44,'egyeni-ranglista'!$A:$A,0),AP$228))</f>
        <v>4.7870450859886908</v>
      </c>
      <c r="AQ44" s="16" t="s">
        <v>569</v>
      </c>
      <c r="AR44" s="45"/>
      <c r="AS44" s="9"/>
      <c r="BD44" s="45">
        <f>SUM(INDEX('egyeni-ranglista'!$1:$1048576,MATCH($A44,'egyeni-ranglista'!$A:$A,0),BD$227):INDEX('egyeni-ranglista'!$1:$1048576,MATCH($A44,'egyeni-ranglista'!$A:$A,0),BD$228))</f>
        <v>5.7509657888213068</v>
      </c>
      <c r="BE44" s="16" t="s">
        <v>102</v>
      </c>
      <c r="BF44" s="45"/>
      <c r="BG44" s="9"/>
      <c r="BH44" s="45">
        <f>SUM(INDEX('egyeni-ranglista'!$1:$1048576,MATCH($A44,'egyeni-ranglista'!$A:$A,0),BH$227):INDEX('egyeni-ranglista'!$1:$1048576,MATCH($A44,'egyeni-ranglista'!$A:$A,0),BH$228))</f>
        <v>5.7509657888213068</v>
      </c>
      <c r="BI44" s="16" t="s">
        <v>102</v>
      </c>
      <c r="BJ44" s="45"/>
      <c r="BK44" s="9"/>
      <c r="BL44" s="45"/>
      <c r="BM44" s="9"/>
      <c r="BN44" s="45"/>
      <c r="BO44" s="9"/>
      <c r="BP44" s="45"/>
      <c r="BQ44" s="9"/>
      <c r="BR44" s="45"/>
      <c r="BS44" s="9"/>
      <c r="BT44" s="45"/>
      <c r="BU44" s="9"/>
      <c r="BV44" s="45"/>
      <c r="BW44" s="9"/>
      <c r="BX44" s="45"/>
      <c r="BY44" s="9"/>
      <c r="BZ44" s="45"/>
      <c r="CA44" s="9"/>
      <c r="CB44" s="45"/>
      <c r="CC44" s="9"/>
      <c r="CD44" s="45">
        <f>SUM(INDEX('egyeni-ranglista'!$1:$1048576,MATCH($A44,'egyeni-ranglista'!$A:$A,0),CD$227):INDEX('egyeni-ranglista'!$1:$1048576,MATCH($A44,'egyeni-ranglista'!$A:$A,0),CD$228))</f>
        <v>0.96392070283261566</v>
      </c>
      <c r="CE44" s="16" t="s">
        <v>102</v>
      </c>
      <c r="CF44" s="45"/>
      <c r="CG44" s="9"/>
      <c r="CH44" s="45"/>
      <c r="CI44" s="9"/>
      <c r="CJ44" s="45"/>
      <c r="CK44" s="9"/>
      <c r="CL44" s="45"/>
      <c r="CM44" s="9"/>
      <c r="CN44" s="45"/>
      <c r="CO44" s="9"/>
      <c r="CP44" s="45"/>
      <c r="CQ44" s="9"/>
      <c r="CR44" s="45"/>
      <c r="CS44" s="9"/>
      <c r="CT44" s="45"/>
      <c r="CU44" s="9"/>
      <c r="CV44" s="45"/>
      <c r="CW44" s="9"/>
      <c r="CX44" s="45"/>
      <c r="CY44" s="9"/>
      <c r="CZ44" s="45"/>
      <c r="DA44" s="9"/>
      <c r="DB44" s="45"/>
      <c r="DD44" s="45"/>
      <c r="DF44" s="45"/>
      <c r="DH44" s="45"/>
      <c r="DJ44" s="45"/>
      <c r="DL44" s="45"/>
      <c r="DN44" s="45">
        <f>SUM(INDEX('egyeni-ranglista'!$1:$1048576,MATCH($A44,'egyeni-ranglista'!$A:$A,0),DN$227):INDEX('egyeni-ranglista'!$1:$1048576,MATCH($A44,'egyeni-ranglista'!$A:$A,0),DN$228))</f>
        <v>4.7619906832964434</v>
      </c>
      <c r="DO44" s="16" t="s">
        <v>102</v>
      </c>
      <c r="DP44" s="45"/>
      <c r="DQ44" s="9"/>
      <c r="DT44" s="45">
        <f>SUM(INDEX('egyeni-ranglista'!$1:$1048576,MATCH($A44,'egyeni-ranglista'!$A:$A,0),DT$227):INDEX('egyeni-ranglista'!$1:$1048576,MATCH($A44,'egyeni-ranglista'!$A:$A,0),DT$228))</f>
        <v>4.7619906832964434</v>
      </c>
      <c r="DU44" s="16" t="s">
        <v>102</v>
      </c>
      <c r="DV44" s="45"/>
      <c r="DW44" s="9"/>
      <c r="DX44" s="45"/>
      <c r="DY44" s="9"/>
      <c r="DZ44" s="45"/>
      <c r="EA44" s="9"/>
      <c r="EB44" s="45"/>
      <c r="ED44" s="45"/>
      <c r="EE44" s="9"/>
      <c r="EF44" s="45"/>
      <c r="EH44" s="45"/>
      <c r="EJ44" s="45"/>
      <c r="EL44" s="45">
        <f>SUM(INDEX('egyeni-ranglista'!$1:$1048576,MATCH($A44,'egyeni-ranglista'!$A:$A,0),EL$227):INDEX('egyeni-ranglista'!$1:$1048576,MATCH($A44,'egyeni-ranglista'!$A:$A,0),EL$228))</f>
        <v>4.7619906832964434</v>
      </c>
      <c r="EM44" s="16" t="s">
        <v>102</v>
      </c>
      <c r="EN44" s="45"/>
      <c r="EO44" s="16"/>
      <c r="EP44" s="45"/>
      <c r="ER44" s="45"/>
      <c r="FD44" s="45"/>
      <c r="FF44" s="45">
        <f>SUM(INDEX('egyeni-ranglista'!$1:$1048576,MATCH($A44,'egyeni-ranglista'!$A:$A,0),FF$227):INDEX('egyeni-ranglista'!$1:$1048576,MATCH($A44,'egyeni-ranglista'!$A:$A,0),FF$228))</f>
        <v>7.9481174402384598</v>
      </c>
      <c r="FG44" s="143" t="s">
        <v>43</v>
      </c>
      <c r="FH44" s="45"/>
      <c r="FI44" s="9"/>
      <c r="FJ44" s="45"/>
      <c r="FK44" s="9"/>
      <c r="FL44" s="45"/>
      <c r="FM44" s="9"/>
    </row>
    <row r="45" spans="1:169">
      <c r="A45" s="1" t="s">
        <v>170</v>
      </c>
      <c r="C45" s="9"/>
      <c r="D45" s="45">
        <v>4</v>
      </c>
      <c r="E45" s="1" t="s">
        <v>22</v>
      </c>
      <c r="G45" s="1" t="s">
        <v>22</v>
      </c>
      <c r="K45" s="1" t="s">
        <v>22</v>
      </c>
      <c r="L45" s="45"/>
      <c r="M45" s="9"/>
      <c r="N45" s="45" t="s">
        <v>206</v>
      </c>
      <c r="P45" s="45" t="s">
        <v>206</v>
      </c>
      <c r="R45" s="45" t="s">
        <v>206</v>
      </c>
      <c r="T45" s="45"/>
      <c r="U45" s="1" t="s">
        <v>22</v>
      </c>
      <c r="V45" s="45"/>
      <c r="W45" s="9"/>
      <c r="X45" s="45"/>
      <c r="Y45" s="9"/>
      <c r="Z45" s="45"/>
      <c r="AA45" s="9"/>
      <c r="AB45" s="45">
        <v>45.759452667938703</v>
      </c>
      <c r="AC45" s="1" t="s">
        <v>33</v>
      </c>
      <c r="AD45" s="45" t="s">
        <v>206</v>
      </c>
      <c r="AJ45" s="45">
        <v>49.2299124826134</v>
      </c>
      <c r="AK45" s="1" t="s">
        <v>323</v>
      </c>
      <c r="AP45" s="45">
        <f>SUM(INDEX('egyeni-ranglista'!$1:$1048576,MATCH($A45,'egyeni-ranglista'!$A:$A,0),AP$227):INDEX('egyeni-ranglista'!$1:$1048576,MATCH($A45,'egyeni-ranglista'!$A:$A,0),AP$228))</f>
        <v>48.039181633738501</v>
      </c>
      <c r="AQ45" s="9" t="s">
        <v>545</v>
      </c>
      <c r="AR45" s="9"/>
      <c r="AS45" s="9"/>
      <c r="AV45" s="45"/>
      <c r="AW45" s="1" t="s">
        <v>323</v>
      </c>
      <c r="BD45" s="45">
        <f>SUM(INDEX('egyeni-ranglista'!$1:$1048576,MATCH($A45,'egyeni-ranglista'!$A:$A,0),BD$227):INDEX('egyeni-ranglista'!$1:$1048576,MATCH($A45,'egyeni-ranglista'!$A:$A,0),BD$228))</f>
        <v>61.778159304266488</v>
      </c>
      <c r="BE45" s="1" t="s">
        <v>323</v>
      </c>
      <c r="BF45" s="9"/>
      <c r="BG45" s="9"/>
      <c r="BH45" s="45">
        <f>SUM(INDEX('egyeni-ranglista'!$1:$1048576,MATCH($A45,'egyeni-ranglista'!$A:$A,0),BH$227):INDEX('egyeni-ranglista'!$1:$1048576,MATCH($A45,'egyeni-ranglista'!$A:$A,0),BH$228))</f>
        <v>65.62522539614875</v>
      </c>
      <c r="BI45" s="14" t="s">
        <v>22</v>
      </c>
      <c r="BL45" s="45"/>
      <c r="BN45" s="45"/>
      <c r="BP45" s="45"/>
      <c r="BQ45" s="14" t="s">
        <v>22</v>
      </c>
      <c r="BR45" s="45"/>
      <c r="BT45" s="45"/>
      <c r="BV45" s="45">
        <f>SUM(INDEX('egyeni-ranglista'!$1:$1048576,MATCH($A45,'egyeni-ranglista'!$A:$A,0),BV$227):INDEX('egyeni-ranglista'!$1:$1048576,MATCH($A45,'egyeni-ranglista'!$A:$A,0),BV$228))</f>
        <v>45.023285412564775</v>
      </c>
      <c r="BW45" s="14" t="s">
        <v>22</v>
      </c>
      <c r="BX45" s="45"/>
      <c r="BY45" s="14"/>
      <c r="BZ45" s="45"/>
      <c r="CA45" s="9"/>
      <c r="CB45" s="45"/>
      <c r="CC45" s="9"/>
      <c r="CD45" s="45"/>
      <c r="CE45" s="9"/>
      <c r="CF45" s="45">
        <f>SUM(INDEX('egyeni-ranglista'!$1:$1048576,MATCH($A45,'egyeni-ranglista'!$A:$A,0),CF$227):INDEX('egyeni-ranglista'!$1:$1048576,MATCH($A45,'egyeni-ranglista'!$A:$A,0),CF$228))</f>
        <v>30.542551810984126</v>
      </c>
      <c r="CG45" s="14" t="s">
        <v>22</v>
      </c>
      <c r="CH45" s="45">
        <f>SUM(INDEX('egyeni-ranglista'!$1:$1048576,MATCH($A45,'egyeni-ranglista'!$A:$A,0),CH$227):INDEX('egyeni-ranglista'!$1:$1048576,MATCH($A45,'egyeni-ranglista'!$A:$A,0),CH$228))</f>
        <v>51.911066064653056</v>
      </c>
      <c r="CI45" s="9" t="s">
        <v>716</v>
      </c>
      <c r="CJ45" s="45"/>
      <c r="CK45" s="9"/>
      <c r="CL45" s="45"/>
      <c r="CM45" s="9"/>
      <c r="CN45" s="45"/>
      <c r="CO45" s="9"/>
      <c r="CP45" s="45"/>
      <c r="CQ45" s="9"/>
      <c r="CR45" s="45">
        <f>SUM(INDEX('egyeni-ranglista'!$1:$1048576,MATCH($A45,'egyeni-ranglista'!$A:$A,0),CR$227):INDEX('egyeni-ranglista'!$1:$1048576,MATCH($A45,'egyeni-ranglista'!$A:$A,0),CR$228))</f>
        <v>48.440606249978387</v>
      </c>
      <c r="CS45" s="55" t="s">
        <v>775</v>
      </c>
      <c r="CT45" s="45"/>
      <c r="CU45" s="9"/>
      <c r="CV45" s="45"/>
      <c r="CW45" s="9"/>
      <c r="CX45" s="45"/>
      <c r="CY45" s="9"/>
      <c r="CZ45" s="45">
        <f>SUM(INDEX('egyeni-ranglista'!$1:$1048576,MATCH($A45,'egyeni-ranglista'!$A:$A,0),CZ$227):INDEX('egyeni-ranglista'!$1:$1048576,MATCH($A45,'egyeni-ranglista'!$A:$A,0),CZ$228))</f>
        <v>60.789725006159372</v>
      </c>
      <c r="DA45" s="9" t="s">
        <v>813</v>
      </c>
      <c r="DB45" s="45"/>
      <c r="DD45" s="45"/>
      <c r="DF45" s="45"/>
      <c r="DH45" s="45"/>
      <c r="DJ45" s="45"/>
      <c r="DP45" s="45">
        <f>SUM(INDEX('egyeni-ranglista'!$1:$1048576,MATCH($A45,'egyeni-ranglista'!$A:$A,0),DP$227):INDEX('egyeni-ranglista'!$1:$1048576,MATCH($A45,'egyeni-ranglista'!$A:$A,0),DP$228))</f>
        <v>39.905479986296889</v>
      </c>
      <c r="DQ45" s="1" t="s">
        <v>716</v>
      </c>
      <c r="DT45" s="45">
        <f>SUM(INDEX('egyeni-ranglista'!$1:$1048576,MATCH($A45,'egyeni-ranglista'!$A:$A,0),DT$227):INDEX('egyeni-ranglista'!$1:$1048576,MATCH($A45,'egyeni-ranglista'!$A:$A,0),DT$228))</f>
        <v>42.531148180641068</v>
      </c>
      <c r="DU45" s="245" t="s">
        <v>22</v>
      </c>
      <c r="EB45" s="45"/>
      <c r="EF45" s="45">
        <f>SUM(INDEX('egyeni-ranglista'!$1:$1048576,MATCH($A45,'egyeni-ranglista'!$A:$A,0),EF$227):INDEX('egyeni-ranglista'!$1:$1048576,MATCH($A45,'egyeni-ranglista'!$A:$A,0),EF$228))</f>
        <v>65.903663040834857</v>
      </c>
      <c r="EG45" s="14" t="s">
        <v>648</v>
      </c>
      <c r="EH45" s="45"/>
      <c r="EI45" s="14" t="s">
        <v>22</v>
      </c>
      <c r="EN45" s="45">
        <f>SUM(INDEX('egyeni-ranglista'!$1:$1048576,MATCH($A45,'egyeni-ranglista'!$A:$A,0),EN$227):INDEX('egyeni-ranglista'!$1:$1048576,MATCH($A45,'egyeni-ranglista'!$A:$A,0),EN$228))</f>
        <v>92.380213512497221</v>
      </c>
      <c r="EO45" s="245" t="s">
        <v>22</v>
      </c>
      <c r="EP45" s="45"/>
      <c r="ER45" s="45"/>
      <c r="ET45" s="45"/>
      <c r="EV45" s="45"/>
      <c r="EX45" s="45"/>
      <c r="EZ45" s="45"/>
      <c r="FB45" s="45"/>
      <c r="FD45" s="45"/>
      <c r="FF45" s="45">
        <f>SUM(INDEX('egyeni-ranglista'!$1:$1048576,MATCH($A45,'egyeni-ranglista'!$A:$A,0),FF$227):INDEX('egyeni-ranglista'!$1:$1048576,MATCH($A45,'egyeni-ranglista'!$A:$A,0),FF$228))</f>
        <v>104.987331070251</v>
      </c>
      <c r="FG45" s="55" t="s">
        <v>1372</v>
      </c>
      <c r="FH45" s="45"/>
      <c r="FI45" s="9"/>
      <c r="FJ45" s="45"/>
      <c r="FK45" s="9"/>
      <c r="FL45" s="45"/>
      <c r="FM45" s="9"/>
    </row>
    <row r="46" spans="1:169">
      <c r="A46" s="32" t="s">
        <v>328</v>
      </c>
      <c r="L46" s="45"/>
      <c r="M46" s="9"/>
      <c r="N46" s="45"/>
      <c r="O46" s="9"/>
      <c r="P46" s="45"/>
      <c r="R46" s="45"/>
      <c r="T46" s="45"/>
      <c r="V46" s="45"/>
      <c r="X46" s="45"/>
      <c r="Y46" s="9"/>
      <c r="Z46" s="45"/>
      <c r="AA46" s="9"/>
      <c r="AB46" s="45"/>
      <c r="AD46" s="45"/>
      <c r="AJ46" s="45">
        <v>0</v>
      </c>
      <c r="AK46" s="9" t="s">
        <v>326</v>
      </c>
      <c r="AL46" s="45"/>
      <c r="AN46" s="45"/>
      <c r="AP46" s="45"/>
      <c r="AR46" s="45"/>
      <c r="AS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45">
        <f>SUM(INDEX('egyeni-ranglista'!$1:$1048576,MATCH($A46,'egyeni-ranglista'!$A:$A,0),CZ$227):INDEX('egyeni-ranglista'!$1:$1048576,MATCH($A46,'egyeni-ranglista'!$A:$A,0),CZ$228))</f>
        <v>0</v>
      </c>
      <c r="DA46" s="9" t="s">
        <v>326</v>
      </c>
      <c r="DB46" s="45"/>
      <c r="DD46" s="45"/>
      <c r="DF46" s="45"/>
      <c r="DH46" s="45"/>
      <c r="DJ46" s="45"/>
      <c r="DL46" s="45"/>
      <c r="DP46" s="9"/>
      <c r="DQ46" s="9"/>
      <c r="DT46" s="225">
        <v>0</v>
      </c>
      <c r="DU46" s="247" t="s">
        <v>96</v>
      </c>
      <c r="EB46" s="45">
        <f>SUM(INDEX('egyeni-ranglista'!$1:$1048576,MATCH($A46,'egyeni-ranglista'!$A:$A,0),EB$227):INDEX('egyeni-ranglista'!$1:$1048576,MATCH($A46,'egyeni-ranglista'!$A:$A,0),EB$228))</f>
        <v>5.4465881304359316</v>
      </c>
      <c r="EC46" s="247" t="s">
        <v>96</v>
      </c>
      <c r="EL46" s="45"/>
      <c r="EM46" s="9"/>
      <c r="EN46" s="45">
        <f>SUM(INDEX('egyeni-ranglista'!$1:$1048576,MATCH($A46,'egyeni-ranglista'!$A:$A,0),EN$227):INDEX('egyeni-ranglista'!$1:$1048576,MATCH($A46,'egyeni-ranglista'!$A:$A,0),EN$228))</f>
        <v>7.0086676687828833</v>
      </c>
      <c r="EO46" s="247" t="s">
        <v>96</v>
      </c>
      <c r="FF46" s="45">
        <f>SUM(INDEX('egyeni-ranglista'!$1:$1048576,MATCH($A46,'egyeni-ranglista'!$A:$A,0),FF$227):INDEX('egyeni-ranglista'!$1:$1048576,MATCH($A46,'egyeni-ranglista'!$A:$A,0),FF$228))</f>
        <v>29.659088876398037</v>
      </c>
      <c r="FG46" s="55" t="s">
        <v>1362</v>
      </c>
      <c r="FH46" s="9"/>
      <c r="FI46" s="9"/>
      <c r="FJ46" s="45">
        <f>SUM(INDEX('egyeni-ranglista'!$1:$1048576,MATCH($A46,'egyeni-ranglista'!$A:$A,0),FJ$227):INDEX('egyeni-ranglista'!$1:$1048576,MATCH($A46,'egyeni-ranglista'!$A:$A,0),FJ$228))</f>
        <v>45.706594692426556</v>
      </c>
      <c r="FK46" s="9" t="s">
        <v>328</v>
      </c>
      <c r="FL46" s="9"/>
      <c r="FM46" s="9"/>
    </row>
    <row r="47" spans="1:169">
      <c r="A47" s="32" t="s">
        <v>89</v>
      </c>
      <c r="C47" s="9"/>
      <c r="F47" s="45" t="s">
        <v>206</v>
      </c>
      <c r="G47" s="9"/>
      <c r="H47" s="45" t="s">
        <v>206</v>
      </c>
      <c r="I47" s="9"/>
      <c r="J47" s="45" t="s">
        <v>206</v>
      </c>
      <c r="K47" s="9"/>
      <c r="L47" s="45"/>
      <c r="M47" s="9"/>
      <c r="N47" s="45"/>
      <c r="O47" s="57" t="s">
        <v>125</v>
      </c>
      <c r="P47" s="45" t="s">
        <v>206</v>
      </c>
      <c r="R47" s="45"/>
      <c r="S47" s="57" t="s">
        <v>125</v>
      </c>
      <c r="T47" s="45" t="s">
        <v>206</v>
      </c>
      <c r="V47" s="45"/>
      <c r="W47" s="9"/>
      <c r="X47" s="45"/>
      <c r="Y47" s="9"/>
      <c r="Z47" s="45"/>
      <c r="AA47" s="9"/>
      <c r="AB47" s="45">
        <v>10.787045085988691</v>
      </c>
      <c r="AC47" s="94" t="s">
        <v>36</v>
      </c>
      <c r="AD47" s="45">
        <v>11.481137048923625</v>
      </c>
      <c r="AE47" s="94" t="s">
        <v>36</v>
      </c>
      <c r="AJ47" s="45">
        <v>13.964672711609033</v>
      </c>
      <c r="AK47" s="1" t="s">
        <v>325</v>
      </c>
      <c r="AL47" s="45"/>
      <c r="AN47" s="45"/>
      <c r="AP47" s="45"/>
      <c r="AR47" s="45"/>
      <c r="AS47" s="9"/>
      <c r="BD47" s="45"/>
      <c r="BE47" s="1" t="s">
        <v>631</v>
      </c>
      <c r="BF47" s="45"/>
      <c r="BG47" s="9"/>
      <c r="BH47" s="45"/>
      <c r="BI47" s="9"/>
      <c r="BJ47" s="45"/>
      <c r="BK47" s="9"/>
      <c r="BL47" s="45"/>
      <c r="BM47" s="9"/>
      <c r="BN47" s="45"/>
      <c r="BO47" s="9"/>
      <c r="BP47" s="45"/>
      <c r="BQ47" s="9"/>
      <c r="BR47" s="45"/>
      <c r="BS47" s="9"/>
      <c r="BT47" s="45"/>
      <c r="BU47" s="9"/>
      <c r="BV47" s="45"/>
      <c r="BW47" s="9"/>
      <c r="BX47" s="45"/>
      <c r="BY47" s="9"/>
      <c r="BZ47" s="45"/>
      <c r="CA47" s="9"/>
      <c r="CB47" s="45"/>
      <c r="CC47" s="9"/>
      <c r="CD47" s="45"/>
      <c r="CE47" s="9"/>
      <c r="CF47" s="45"/>
      <c r="CG47" s="9"/>
      <c r="CH47" s="45"/>
      <c r="CI47" s="9"/>
      <c r="CJ47" s="45"/>
      <c r="CK47" s="9"/>
      <c r="CL47" s="45"/>
      <c r="CM47" s="9"/>
      <c r="CN47" s="45"/>
      <c r="CO47" s="9"/>
      <c r="CP47" s="45"/>
      <c r="CQ47" s="9"/>
      <c r="CR47" s="45"/>
      <c r="CS47" s="9"/>
      <c r="CT47" s="45"/>
      <c r="CU47" s="9"/>
      <c r="CV47" s="45"/>
      <c r="CW47" s="9"/>
      <c r="CX47" s="45"/>
      <c r="CY47" s="9"/>
      <c r="CZ47" s="45"/>
      <c r="DA47" s="9"/>
      <c r="DB47" s="45"/>
      <c r="DD47" s="45"/>
      <c r="DF47" s="45"/>
      <c r="DH47" s="45"/>
      <c r="DJ47" s="45"/>
      <c r="DL47" s="45"/>
      <c r="DN47" s="45"/>
      <c r="DP47" s="45"/>
      <c r="DQ47" s="9"/>
      <c r="DT47" s="45"/>
      <c r="DV47" s="45"/>
      <c r="DX47" s="45"/>
      <c r="DZ47" s="45"/>
      <c r="EB47" s="45"/>
      <c r="ED47" s="45"/>
      <c r="EF47" s="45"/>
      <c r="EH47" s="45"/>
      <c r="EJ47" s="45"/>
      <c r="EL47" s="45"/>
      <c r="EN47" s="45"/>
      <c r="EP47" s="45"/>
      <c r="ER47" s="45"/>
      <c r="ET47" s="45"/>
      <c r="EV47" s="45"/>
      <c r="EX47" s="45"/>
      <c r="EZ47" s="45"/>
      <c r="FB47" s="45"/>
      <c r="FD47" s="45"/>
      <c r="FF47" s="45">
        <f>SUM(INDEX('egyeni-ranglista'!$1:$1048576,MATCH($A47,'egyeni-ranglista'!$A:$A,0),FF$227):INDEX('egyeni-ranglista'!$1:$1048576,MATCH($A47,'egyeni-ranglista'!$A:$A,0),FF$228))</f>
        <v>0</v>
      </c>
      <c r="FG47" s="55" t="s">
        <v>1362</v>
      </c>
      <c r="FH47" s="45"/>
      <c r="FI47" s="9"/>
      <c r="FJ47" s="45"/>
      <c r="FK47" s="9"/>
      <c r="FL47" s="45">
        <f>SUM(INDEX('egyeni-ranglista'!$1:$1048576,MATCH($A47,'egyeni-ranglista'!$A:$A,0),FL$227):INDEX('egyeni-ranglista'!$1:$1048576,MATCH($A47,'egyeni-ranglista'!$A:$A,0),FL$228))</f>
        <v>16.047505816028519</v>
      </c>
      <c r="FM47" s="32" t="s">
        <v>89</v>
      </c>
    </row>
    <row r="48" spans="1:169">
      <c r="A48" s="1" t="s">
        <v>53</v>
      </c>
      <c r="C48" s="9"/>
      <c r="D48" s="45">
        <v>25</v>
      </c>
      <c r="E48" s="14" t="s">
        <v>22</v>
      </c>
      <c r="F48" s="45">
        <v>27.238269272154522</v>
      </c>
      <c r="G48" s="14" t="s">
        <v>22</v>
      </c>
      <c r="H48" s="45">
        <v>33.577547998208523</v>
      </c>
      <c r="I48" s="1" t="s">
        <v>227</v>
      </c>
      <c r="J48" s="45">
        <v>34.936905590019364</v>
      </c>
      <c r="K48" s="14" t="s">
        <v>22</v>
      </c>
      <c r="L48" s="45"/>
      <c r="M48" s="9"/>
      <c r="N48" s="45" t="s">
        <v>206</v>
      </c>
      <c r="P48" s="45" t="s">
        <v>206</v>
      </c>
      <c r="R48" s="45" t="s">
        <v>206</v>
      </c>
      <c r="T48" s="45">
        <v>51.38378437181472</v>
      </c>
      <c r="U48" s="14" t="s">
        <v>22</v>
      </c>
      <c r="V48" s="45"/>
      <c r="W48" s="9"/>
      <c r="X48" s="45"/>
      <c r="Y48" s="9"/>
      <c r="Z48" s="45"/>
      <c r="AA48" s="9"/>
      <c r="AB48" s="45">
        <v>68.31881025974954</v>
      </c>
      <c r="AC48" s="56" t="s">
        <v>37</v>
      </c>
      <c r="AD48" s="45">
        <v>68.31881025974954</v>
      </c>
      <c r="AE48" s="56" t="s">
        <v>37</v>
      </c>
      <c r="AF48" s="45">
        <v>80.736488573176587</v>
      </c>
      <c r="AG48" s="1" t="s">
        <v>53</v>
      </c>
      <c r="AJ48" s="45">
        <v>81.558109864639391</v>
      </c>
      <c r="AK48" s="1" t="s">
        <v>323</v>
      </c>
      <c r="AL48" s="45"/>
      <c r="AN48" s="45"/>
      <c r="AO48" s="9" t="s">
        <v>498</v>
      </c>
      <c r="AP48" s="45">
        <f>SUM(INDEX('egyeni-ranglista'!$1:$1048576,MATCH($A48,'egyeni-ranglista'!$A:$A,0),AP$227):INDEX('egyeni-ranglista'!$1:$1048576,MATCH($A48,'egyeni-ranglista'!$A:$A,0),AP$228))</f>
        <v>62.91737901576451</v>
      </c>
      <c r="AQ48" s="56" t="s">
        <v>37</v>
      </c>
      <c r="AR48" s="45"/>
      <c r="AS48" s="9"/>
      <c r="AV48" s="45"/>
      <c r="AW48" s="1" t="s">
        <v>323</v>
      </c>
      <c r="AX48" s="45"/>
      <c r="AY48" s="9" t="s">
        <v>611</v>
      </c>
      <c r="BA48" s="9"/>
      <c r="BC48" s="9"/>
      <c r="BD48" s="45">
        <f>SUM(INDEX('egyeni-ranglista'!$1:$1048576,MATCH($A48,'egyeni-ranglista'!$A:$A,0),BD$227):INDEX('egyeni-ranglista'!$1:$1048576,MATCH($A48,'egyeni-ranglista'!$A:$A,0),BD$228))</f>
        <v>84.388613465904143</v>
      </c>
      <c r="BE48" s="1" t="s">
        <v>323</v>
      </c>
      <c r="BF48" s="45"/>
      <c r="BG48" s="9"/>
      <c r="BH48" s="45">
        <f>SUM(INDEX('egyeni-ranglista'!$1:$1048576,MATCH($A48,'egyeni-ranglista'!$A:$A,0),BH$227):INDEX('egyeni-ranglista'!$1:$1048576,MATCH($A48,'egyeni-ranglista'!$A:$A,0),BH$228))</f>
        <v>88.235679557786398</v>
      </c>
      <c r="BI48" s="14" t="s">
        <v>22</v>
      </c>
      <c r="BJ48" s="45">
        <f>SUM(INDEX('egyeni-ranglista'!$1:$1048576,MATCH($A48,'egyeni-ranglista'!$A:$A,0),BJ$227):INDEX('egyeni-ranglista'!$1:$1048576,MATCH($A48,'egyeni-ranglista'!$A:$A,0),BJ$228))</f>
        <v>81.896400831732407</v>
      </c>
      <c r="BK48" s="1" t="s">
        <v>227</v>
      </c>
      <c r="BL48" s="45"/>
      <c r="BN48" s="45"/>
      <c r="BP48" s="45"/>
      <c r="BQ48" s="14" t="s">
        <v>22</v>
      </c>
      <c r="BR48" s="45"/>
      <c r="BT48" s="45"/>
      <c r="BV48" s="45">
        <f>SUM(INDEX('egyeni-ranglista'!$1:$1048576,MATCH($A48,'egyeni-ranglista'!$A:$A,0),BV$227):INDEX('egyeni-ranglista'!$1:$1048576,MATCH($A48,'egyeni-ranglista'!$A:$A,0),BV$228))</f>
        <v>73.422538192285344</v>
      </c>
      <c r="BW48" s="14" t="s">
        <v>22</v>
      </c>
      <c r="BX48" s="45">
        <f>SUM(INDEX('egyeni-ranglista'!$1:$1048576,MATCH($A48,'egyeni-ranglista'!$A:$A,0),BX$227):INDEX('egyeni-ranglista'!$1:$1048576,MATCH($A48,'egyeni-ranglista'!$A:$A,0),BX$228))</f>
        <v>75.876830478639533</v>
      </c>
      <c r="BY48" s="14" t="s">
        <v>22</v>
      </c>
      <c r="BZ48" s="45"/>
      <c r="CA48" s="9"/>
      <c r="CB48" s="45"/>
      <c r="CC48" s="9"/>
      <c r="CD48" s="45"/>
      <c r="CE48" s="9"/>
      <c r="CF48" s="45">
        <f>SUM(INDEX('egyeni-ranglista'!$1:$1048576,MATCH($A48,'egyeni-ranglista'!$A:$A,0),CF$227):INDEX('egyeni-ranglista'!$1:$1048576,MATCH($A48,'egyeni-ranglista'!$A:$A,0),CF$228))</f>
        <v>61.002971563410398</v>
      </c>
      <c r="CG48" s="14" t="s">
        <v>22</v>
      </c>
      <c r="CH48" s="45">
        <f>SUM(INDEX('egyeni-ranglista'!$1:$1048576,MATCH($A48,'egyeni-ranglista'!$A:$A,0),CH$227):INDEX('egyeni-ranglista'!$1:$1048576,MATCH($A48,'egyeni-ranglista'!$A:$A,0),CH$228))</f>
        <v>82.371485817079332</v>
      </c>
      <c r="CI48" s="9" t="s">
        <v>227</v>
      </c>
      <c r="CJ48" s="45"/>
      <c r="CK48" s="9"/>
      <c r="CL48" s="45"/>
      <c r="CM48" s="9"/>
      <c r="CN48" s="45"/>
      <c r="CO48" s="9"/>
      <c r="CP48" s="45"/>
      <c r="CQ48" s="9"/>
      <c r="CR48" s="45"/>
      <c r="CS48" s="9"/>
      <c r="CT48" s="45"/>
      <c r="CU48" s="9"/>
      <c r="CV48" s="45"/>
      <c r="CW48" s="9"/>
      <c r="CX48" s="45"/>
      <c r="CY48" s="9"/>
      <c r="CZ48" s="45">
        <f>SUM(INDEX('egyeni-ranglista'!$1:$1048576,MATCH($A48,'egyeni-ranglista'!$A:$A,0),CZ$227):INDEX('egyeni-ranglista'!$1:$1048576,MATCH($A48,'egyeni-ranglista'!$A:$A,0),CZ$228))</f>
        <v>71.139050443330547</v>
      </c>
      <c r="DA48" s="9" t="s">
        <v>813</v>
      </c>
      <c r="DB48" s="45"/>
      <c r="DD48" s="45"/>
      <c r="DF48" s="45"/>
      <c r="DH48" s="45"/>
      <c r="DI48" s="9" t="s">
        <v>813</v>
      </c>
      <c r="DJ48" s="45"/>
      <c r="DK48" s="9"/>
      <c r="DL48" s="45"/>
      <c r="DM48" s="97" t="s">
        <v>236</v>
      </c>
      <c r="DN48" s="45">
        <f>SUM(INDEX('egyeni-ranglista'!$1:$1048576,MATCH($A48,'egyeni-ranglista'!$A:$A,0),DN$227):INDEX('egyeni-ranglista'!$1:$1048576,MATCH($A48,'egyeni-ranglista'!$A:$A,0),DN$228))</f>
        <v>47.5479730129694</v>
      </c>
      <c r="DO48" s="1" t="s">
        <v>236</v>
      </c>
      <c r="DP48" s="45">
        <f>SUM(INDEX('egyeni-ranglista'!$1:$1048576,MATCH($A48,'egyeni-ranglista'!$A:$A,0),DP$227):INDEX('egyeni-ranglista'!$1:$1048576,MATCH($A48,'egyeni-ranglista'!$A:$A,0),DP$228))</f>
        <v>51.331744067057002</v>
      </c>
      <c r="DQ48" s="1" t="s">
        <v>1262</v>
      </c>
      <c r="DR48" s="45"/>
      <c r="DS48" s="1" t="s">
        <v>576</v>
      </c>
      <c r="DT48" s="45">
        <f>SUM(INDEX('egyeni-ranglista'!$1:$1048576,MATCH($A48,'egyeni-ranglista'!$A:$A,0),DT$227):INDEX('egyeni-ranglista'!$1:$1048576,MATCH($A48,'egyeni-ranglista'!$A:$A,0),DT$228))</f>
        <v>51.747758343023698</v>
      </c>
      <c r="DU48" s="245" t="s">
        <v>22</v>
      </c>
      <c r="DV48" s="45"/>
      <c r="DX48" s="45">
        <f>SUM(INDEX('egyeni-ranglista'!$1:$1048576,MATCH($A48,'egyeni-ranglista'!$A:$A,0),DX$227):INDEX('egyeni-ranglista'!$1:$1048576,MATCH($A48,'egyeni-ranglista'!$A:$A,0),DX$228))</f>
        <v>77.574565489571668</v>
      </c>
      <c r="DY48" s="242" t="s">
        <v>576</v>
      </c>
      <c r="DZ48" s="45"/>
      <c r="EA48" s="9"/>
      <c r="EB48" s="45"/>
      <c r="ED48" s="45"/>
      <c r="EE48" s="9"/>
      <c r="EF48" s="45">
        <f>SUM(INDEX('egyeni-ranglista'!$1:$1048576,MATCH($A48,'egyeni-ranglista'!$A:$A,0),EF$227):INDEX('egyeni-ranglista'!$1:$1048576,MATCH($A48,'egyeni-ranglista'!$A:$A,0),EF$228))</f>
        <v>87.858286967848173</v>
      </c>
      <c r="EG48" s="14" t="s">
        <v>22</v>
      </c>
      <c r="EH48" s="45"/>
      <c r="EI48" s="14" t="s">
        <v>22</v>
      </c>
      <c r="EL48" s="45"/>
      <c r="EM48" s="9"/>
      <c r="EN48" s="45">
        <f>SUM(INDEX('egyeni-ranglista'!$1:$1048576,MATCH($A48,'egyeni-ranglista'!$A:$A,0),EN$227):INDEX('egyeni-ranglista'!$1:$1048576,MATCH($A48,'egyeni-ranglista'!$A:$A,0),EN$228))</f>
        <v>119.85433194262832</v>
      </c>
      <c r="EO48" s="245" t="s">
        <v>22</v>
      </c>
      <c r="ET48" s="45"/>
      <c r="EV48" s="45"/>
      <c r="EX48" s="45"/>
      <c r="EZ48" s="45"/>
      <c r="FB48" s="45">
        <f>SUM(INDEX('egyeni-ranglista'!$1:$1048576,MATCH($A48,'egyeni-ranglista'!$A:$A,0),FB$227):INDEX('egyeni-ranglista'!$1:$1048576,MATCH($A48,'egyeni-ranglista'!$A:$A,0),FB$228))</f>
        <v>130.45458526924105</v>
      </c>
      <c r="FC48" s="1" t="s">
        <v>1262</v>
      </c>
      <c r="FF48" s="45">
        <f>SUM(INDEX('egyeni-ranglista'!$1:$1048576,MATCH($A48,'egyeni-ranglista'!$A:$A,0),FF$227):INDEX('egyeni-ranglista'!$1:$1048576,MATCH($A48,'egyeni-ranglista'!$A:$A,0),FF$228))</f>
        <v>131.4103817919418</v>
      </c>
      <c r="FG48" s="55" t="s">
        <v>1362</v>
      </c>
      <c r="FH48" s="45"/>
      <c r="FI48" s="9"/>
      <c r="FJ48" s="45"/>
      <c r="FK48" s="9"/>
      <c r="FL48" s="45"/>
      <c r="FM48" s="9"/>
    </row>
    <row r="49" spans="1:169">
      <c r="A49" s="1" t="s">
        <v>31</v>
      </c>
      <c r="C49" s="9"/>
      <c r="D49" s="45">
        <v>30</v>
      </c>
      <c r="E49" s="8" t="s">
        <v>1</v>
      </c>
      <c r="F49" s="45">
        <v>30.895307708861807</v>
      </c>
      <c r="G49" s="8" t="s">
        <v>1</v>
      </c>
      <c r="H49" s="45">
        <v>32.797091326678007</v>
      </c>
      <c r="I49" s="1" t="s">
        <v>225</v>
      </c>
      <c r="K49" s="8" t="s">
        <v>1</v>
      </c>
      <c r="L49" s="45"/>
      <c r="M49" s="9"/>
      <c r="N49" s="45" t="s">
        <v>206</v>
      </c>
      <c r="P49" s="45" t="s">
        <v>206</v>
      </c>
      <c r="R49" s="45">
        <v>32.797091326678007</v>
      </c>
      <c r="S49" s="8" t="s">
        <v>1</v>
      </c>
      <c r="T49" s="45" t="s">
        <v>206</v>
      </c>
      <c r="V49" s="45"/>
      <c r="W49" s="9"/>
      <c r="X49" s="45"/>
      <c r="Y49" s="9"/>
      <c r="Z49" s="45"/>
      <c r="AA49" s="9"/>
      <c r="AB49" s="45">
        <v>45.7184972714442</v>
      </c>
      <c r="AC49" s="56" t="s">
        <v>37</v>
      </c>
      <c r="AD49" s="45">
        <v>45.7184972714442</v>
      </c>
      <c r="AE49" s="56" t="s">
        <v>37</v>
      </c>
      <c r="AH49" s="45">
        <v>58.136175584871239</v>
      </c>
      <c r="AI49" s="1" t="s">
        <v>31</v>
      </c>
      <c r="AJ49" s="45">
        <v>58.723582890051624</v>
      </c>
      <c r="AK49" s="8" t="s">
        <v>1</v>
      </c>
      <c r="AL49" s="45"/>
      <c r="AN49" s="45"/>
      <c r="AP49" s="45">
        <f>SUM(INDEX('egyeni-ranglista'!$1:$1048576,MATCH($A49,'egyeni-ranglista'!$A:$A,0),AP$227):INDEX('egyeni-ranglista'!$1:$1048576,MATCH($A49,'egyeni-ranglista'!$A:$A,0),AP$228))</f>
        <v>34.314873928176887</v>
      </c>
      <c r="AQ49" s="56" t="s">
        <v>37</v>
      </c>
      <c r="AR49" s="45"/>
      <c r="AS49" s="9"/>
      <c r="AY49" s="9" t="s">
        <v>611</v>
      </c>
      <c r="BA49" s="9"/>
      <c r="BC49" s="9"/>
      <c r="BD49" s="45">
        <f>SUM(INDEX('egyeni-ranglista'!$1:$1048576,MATCH($A49,'egyeni-ranglista'!$A:$A,0),BD$227):INDEX('egyeni-ranglista'!$1:$1048576,MATCH($A49,'egyeni-ranglista'!$A:$A,0),BD$228))</f>
        <v>51.686337736114695</v>
      </c>
      <c r="BE49" s="8" t="s">
        <v>1</v>
      </c>
      <c r="BF49" s="45"/>
      <c r="BG49" s="9"/>
      <c r="BH49" s="45">
        <f>SUM(INDEX('egyeni-ranglista'!$1:$1048576,MATCH($A49,'egyeni-ranglista'!$A:$A,0),BH$227):INDEX('egyeni-ranglista'!$1:$1048576,MATCH($A49,'egyeni-ranglista'!$A:$A,0),BH$228))</f>
        <v>52.00809710006024</v>
      </c>
      <c r="BI49" s="8" t="s">
        <v>1</v>
      </c>
      <c r="BJ49" s="45"/>
      <c r="BK49" s="9"/>
      <c r="BL49" s="45"/>
      <c r="BM49" s="9"/>
      <c r="BN49" s="45"/>
      <c r="BO49" s="9"/>
      <c r="BP49" s="45"/>
      <c r="BQ49" s="9"/>
      <c r="BR49" s="45"/>
      <c r="BS49" s="9"/>
      <c r="BT49" s="45"/>
      <c r="BU49" s="9"/>
      <c r="BV49" s="45">
        <f>SUM(INDEX('egyeni-ranglista'!$1:$1048576,MATCH($A49,'egyeni-ranglista'!$A:$A,0),BV$227):INDEX('egyeni-ranglista'!$1:$1048576,MATCH($A49,'egyeni-ranglista'!$A:$A,0),BV$228))</f>
        <v>51.960156853066266</v>
      </c>
      <c r="BW49" s="8" t="s">
        <v>1</v>
      </c>
      <c r="BX49" s="45"/>
      <c r="BY49" s="9"/>
      <c r="BZ49" s="45"/>
      <c r="CA49" s="9"/>
      <c r="CB49" s="45"/>
      <c r="CC49" s="9"/>
      <c r="CD49" s="45">
        <f>SUM(INDEX('egyeni-ranglista'!$1:$1048576,MATCH($A49,'egyeni-ranglista'!$A:$A,0),CD$227):INDEX('egyeni-ranglista'!$1:$1048576,MATCH($A49,'egyeni-ranglista'!$A:$A,0),CD$228))</f>
        <v>44.297948664773322</v>
      </c>
      <c r="CE49" s="8" t="s">
        <v>1</v>
      </c>
      <c r="CF49" s="45"/>
      <c r="CG49" s="9"/>
      <c r="CH49" s="45">
        <f>SUM(INDEX('egyeni-ranglista'!$1:$1048576,MATCH($A49,'egyeni-ranglista'!$A:$A,0),CH$227):INDEX('egyeni-ranglista'!$1:$1048576,MATCH($A49,'egyeni-ranglista'!$A:$A,0),CH$228))</f>
        <v>54.502214414694272</v>
      </c>
      <c r="CI49" s="9" t="s">
        <v>714</v>
      </c>
      <c r="CJ49" s="45"/>
      <c r="CK49" s="9"/>
      <c r="CL49" s="45"/>
      <c r="CM49" s="9"/>
      <c r="CN49" s="45"/>
      <c r="CO49" s="9"/>
      <c r="CP49" s="45"/>
      <c r="CQ49" s="9"/>
      <c r="CR49" s="45"/>
      <c r="CS49" s="9"/>
      <c r="CT49" s="45"/>
      <c r="CU49" s="9"/>
      <c r="CV49" s="45"/>
      <c r="CW49" s="9"/>
      <c r="CX49" s="45">
        <f>SUM(INDEX('egyeni-ranglista'!$1:$1048576,MATCH($A49,'egyeni-ranglista'!$A:$A,0),CX$227):INDEX('egyeni-ranglista'!$1:$1048576,MATCH($A49,'egyeni-ranglista'!$A:$A,0),CX$228))</f>
        <v>48.774083538404085</v>
      </c>
      <c r="CY49" s="9" t="s">
        <v>31</v>
      </c>
      <c r="CZ49" s="45">
        <f>SUM(INDEX('egyeni-ranglista'!$1:$1048576,MATCH($A49,'egyeni-ranglista'!$A:$A,0),CZ$227):INDEX('egyeni-ranglista'!$1:$1048576,MATCH($A49,'egyeni-ranglista'!$A:$A,0),CZ$228))</f>
        <v>48.705906898010873</v>
      </c>
      <c r="DA49" s="9" t="s">
        <v>822</v>
      </c>
      <c r="DB49" s="45"/>
      <c r="DD49" s="45"/>
      <c r="DF49" s="45"/>
      <c r="DH49" s="45"/>
      <c r="DJ49" s="45"/>
      <c r="DL49" s="45"/>
      <c r="DN49" s="45">
        <f>SUM(INDEX('egyeni-ranglista'!$1:$1048576,MATCH($A49,'egyeni-ranglista'!$A:$A,0),DN$227):INDEX('egyeni-ranglista'!$1:$1048576,MATCH($A49,'egyeni-ranglista'!$A:$A,0),DN$228))</f>
        <v>25.300753562054147</v>
      </c>
      <c r="DO49" s="8" t="s">
        <v>1</v>
      </c>
      <c r="DP49" s="45">
        <f>SUM(INDEX('egyeni-ranglista'!$1:$1048576,MATCH($A49,'egyeni-ranglista'!$A:$A,0),DP$227):INDEX('egyeni-ranglista'!$1:$1048576,MATCH($A49,'egyeni-ranglista'!$A:$A,0),DP$228))</f>
        <v>40.095502829217381</v>
      </c>
      <c r="DQ49" s="1" t="s">
        <v>1262</v>
      </c>
      <c r="DT49" s="45">
        <f>SUM(INDEX('egyeni-ranglista'!$1:$1048576,MATCH($A49,'egyeni-ranglista'!$A:$A,0),DT$227):INDEX('egyeni-ranglista'!$1:$1048576,MATCH($A49,'egyeni-ranglista'!$A:$A,0),DT$228))</f>
        <v>46.659673315077825</v>
      </c>
      <c r="DU49" s="245" t="s">
        <v>648</v>
      </c>
      <c r="DV49" s="45"/>
      <c r="DW49" s="9"/>
      <c r="DX49" s="45"/>
      <c r="DY49" s="9"/>
      <c r="DZ49" s="45"/>
      <c r="EA49" s="9"/>
      <c r="EB49" s="45"/>
      <c r="ED49" s="45"/>
      <c r="EE49" s="9"/>
      <c r="EF49" s="45"/>
      <c r="EH49" s="45"/>
      <c r="EJ49" s="45"/>
      <c r="EL49" s="45">
        <f>SUM(INDEX('egyeni-ranglista'!$1:$1048576,MATCH($A49,'egyeni-ranglista'!$A:$A,0),EL$227):INDEX('egyeni-ranglista'!$1:$1048576,MATCH($A49,'egyeni-ranglista'!$A:$A,0),EL$228))</f>
        <v>55.405987894011254</v>
      </c>
      <c r="EM49" s="8" t="s">
        <v>1</v>
      </c>
      <c r="EN49" s="45"/>
      <c r="EO49" s="245"/>
      <c r="EP49" s="45"/>
      <c r="ER49" s="45"/>
      <c r="ET49" s="45"/>
      <c r="EV49" s="45"/>
      <c r="EX49" s="45"/>
      <c r="EZ49" s="45"/>
      <c r="FB49" s="45">
        <f>SUM(INDEX('egyeni-ranglista'!$1:$1048576,MATCH($A49,'egyeni-ranglista'!$A:$A,0),FB$227):INDEX('egyeni-ranglista'!$1:$1048576,MATCH($A49,'egyeni-ranglista'!$A:$A,0),FB$228))</f>
        <v>62.356527027668832</v>
      </c>
      <c r="FC49" s="1" t="s">
        <v>1262</v>
      </c>
      <c r="FD49" s="45"/>
      <c r="FF49" s="45">
        <f>SUM(INDEX('egyeni-ranglista'!$1:$1048576,MATCH($A49,'egyeni-ranglista'!$A:$A,0),FF$227):INDEX('egyeni-ranglista'!$1:$1048576,MATCH($A49,'egyeni-ranglista'!$A:$A,0),FF$228))</f>
        <v>63.312323550369577</v>
      </c>
      <c r="FG49" s="1" t="s">
        <v>1368</v>
      </c>
      <c r="FH49" s="45"/>
      <c r="FI49" s="9"/>
      <c r="FJ49" s="45"/>
      <c r="FK49" s="9"/>
      <c r="FL49" s="45">
        <f>SUM(INDEX('egyeni-ranglista'!$1:$1048576,MATCH($A49,'egyeni-ranglista'!$A:$A,0),FL$227):INDEX('egyeni-ranglista'!$1:$1048576,MATCH($A49,'egyeni-ranglista'!$A:$A,0),FL$228))</f>
        <v>63.312323550369577</v>
      </c>
      <c r="FM49" s="9" t="s">
        <v>31</v>
      </c>
    </row>
    <row r="50" spans="1:169">
      <c r="A50" s="1" t="s">
        <v>177</v>
      </c>
      <c r="B50" s="45">
        <v>90</v>
      </c>
      <c r="C50" s="12" t="s">
        <v>21</v>
      </c>
      <c r="D50" s="45">
        <v>105.56591126715608</v>
      </c>
      <c r="E50" s="12" t="s">
        <v>21</v>
      </c>
      <c r="F50" s="45">
        <v>121.68145002666864</v>
      </c>
      <c r="G50" s="12" t="s">
        <v>21</v>
      </c>
      <c r="H50" s="45" t="s">
        <v>206</v>
      </c>
      <c r="J50" s="45">
        <v>131.19036811574964</v>
      </c>
      <c r="K50" s="12" t="s">
        <v>21</v>
      </c>
      <c r="L50" s="45"/>
      <c r="M50" s="9"/>
      <c r="N50" s="45">
        <v>136.42346590995726</v>
      </c>
      <c r="O50" s="97" t="s">
        <v>236</v>
      </c>
      <c r="P50" s="45" t="s">
        <v>206</v>
      </c>
      <c r="R50" s="45" t="s">
        <v>206</v>
      </c>
      <c r="T50" s="45">
        <v>145.06184178915655</v>
      </c>
      <c r="U50" s="97" t="s">
        <v>236</v>
      </c>
      <c r="V50" s="45"/>
      <c r="W50" s="9"/>
      <c r="X50" s="45"/>
      <c r="Y50" s="9"/>
      <c r="Z50" s="45"/>
      <c r="AA50" s="9"/>
      <c r="AB50" s="45">
        <v>206.02793498572191</v>
      </c>
      <c r="AC50" s="97" t="s">
        <v>236</v>
      </c>
      <c r="AD50" s="45">
        <v>211.23362470773392</v>
      </c>
      <c r="AE50" s="1" t="s">
        <v>243</v>
      </c>
      <c r="AL50" s="45"/>
      <c r="AM50" s="97" t="s">
        <v>236</v>
      </c>
      <c r="AN50" s="45"/>
      <c r="AO50" s="9"/>
      <c r="AP50" s="45"/>
      <c r="AQ50" s="9"/>
      <c r="AR50" s="45"/>
      <c r="AS50" s="9"/>
      <c r="AT50" s="45">
        <f>SUM(INDEX('egyeni-ranglista'!$1:$1048576,MATCH($A50,'egyeni-ranglista'!$A:$A,0),AT$227):INDEX('egyeni-ranglista'!$1:$1048576,MATCH($A50,'egyeni-ranglista'!$A:$A,0),AT$228))</f>
        <v>153.55251699727341</v>
      </c>
      <c r="AU50" s="97" t="s">
        <v>236</v>
      </c>
      <c r="AV50" s="45"/>
      <c r="AW50" s="9"/>
      <c r="AX50" s="45"/>
      <c r="AY50" s="9"/>
      <c r="AZ50" s="45"/>
      <c r="BA50" s="9"/>
      <c r="BB50" s="45"/>
      <c r="BC50" s="9"/>
      <c r="BD50" s="45"/>
      <c r="BE50" s="9"/>
      <c r="BF50" s="45"/>
      <c r="BG50" s="97" t="s">
        <v>236</v>
      </c>
      <c r="BH50" s="45">
        <f>SUM(INDEX('egyeni-ranglista'!$1:$1048576,MATCH($A50,'egyeni-ranglista'!$A:$A,0),BH$227):INDEX('egyeni-ranglista'!$1:$1048576,MATCH($A50,'egyeni-ranglista'!$A:$A,0),BH$228))</f>
        <v>139.37122493044609</v>
      </c>
      <c r="BI50" s="97" t="s">
        <v>236</v>
      </c>
      <c r="BJ50" s="45"/>
      <c r="BK50" s="9"/>
      <c r="BL50" s="45"/>
      <c r="BM50" s="97" t="s">
        <v>236</v>
      </c>
      <c r="BN50" s="45"/>
      <c r="BO50" s="9"/>
      <c r="BP50" s="45"/>
      <c r="BQ50" s="9"/>
      <c r="BR50" s="45"/>
      <c r="BS50" s="97" t="s">
        <v>236</v>
      </c>
      <c r="BT50" s="45"/>
      <c r="BU50" s="9"/>
      <c r="BV50" s="45"/>
      <c r="BW50" s="9"/>
      <c r="BX50" s="45">
        <f>SUM(INDEX('egyeni-ranglista'!$1:$1048576,MATCH($A50,'egyeni-ranglista'!$A:$A,0),BX$227):INDEX('egyeni-ranglista'!$1:$1048576,MATCH($A50,'egyeni-ranglista'!$A:$A,0),BX$228))</f>
        <v>207.59803475543214</v>
      </c>
      <c r="BY50" s="97" t="s">
        <v>236</v>
      </c>
      <c r="BZ50" s="45"/>
      <c r="CA50" s="9"/>
      <c r="CB50" s="45"/>
      <c r="CC50" s="9"/>
      <c r="CD50" s="45"/>
      <c r="CE50" s="9"/>
      <c r="CF50" s="45">
        <f>SUM(INDEX('egyeni-ranglista'!$1:$1048576,MATCH($A50,'egyeni-ranglista'!$A:$A,0),CF$227):INDEX('egyeni-ranglista'!$1:$1048576,MATCH($A50,'egyeni-ranglista'!$A:$A,0),CF$228))</f>
        <v>152.83396788314855</v>
      </c>
      <c r="CG50" s="97" t="s">
        <v>236</v>
      </c>
      <c r="CH50" s="45"/>
      <c r="CI50" s="9"/>
      <c r="CJ50" s="45"/>
      <c r="CK50" s="9"/>
      <c r="CL50" s="45"/>
      <c r="CM50" s="9"/>
      <c r="CN50" s="45"/>
      <c r="CO50" s="9"/>
      <c r="CP50" s="45"/>
      <c r="CQ50" s="9"/>
      <c r="CR50" s="45">
        <f>SUM(INDEX('egyeni-ranglista'!$1:$1048576,MATCH($A50,'egyeni-ranglista'!$A:$A,0),CR$227):INDEX('egyeni-ranglista'!$1:$1048576,MATCH($A50,'egyeni-ranglista'!$A:$A,0),CR$228))</f>
        <v>171.59382008040248</v>
      </c>
      <c r="CS50" s="1" t="s">
        <v>243</v>
      </c>
      <c r="CT50" s="45"/>
      <c r="CU50" s="9"/>
      <c r="CV50" s="45"/>
      <c r="CW50" s="9"/>
      <c r="CX50" s="45"/>
      <c r="CY50" s="9"/>
      <c r="CZ50" s="45">
        <f>SUM(INDEX('egyeni-ranglista'!$1:$1048576,MATCH($A50,'egyeni-ranglista'!$A:$A,0),CZ$227):INDEX('egyeni-ranglista'!$1:$1048576,MATCH($A50,'egyeni-ranglista'!$A:$A,0),CZ$228))</f>
        <v>189.70586092280126</v>
      </c>
      <c r="DA50" s="97" t="s">
        <v>236</v>
      </c>
      <c r="DB50" s="45"/>
      <c r="DD50" s="45"/>
      <c r="DF50" s="45">
        <f>SUM(INDEX('egyeni-ranglista'!$1:$1048576,MATCH($A50,'egyeni-ranglista'!$A:$A,0),DF$227):INDEX('egyeni-ranglista'!$1:$1048576,MATCH($A50,'egyeni-ranglista'!$A:$A,0),DF$228))</f>
        <v>194.48129305285053</v>
      </c>
      <c r="DG50" s="97" t="s">
        <v>236</v>
      </c>
      <c r="DH50" s="45"/>
      <c r="DJ50" s="45"/>
      <c r="DL50" s="45">
        <f>SUM(INDEX('egyeni-ranglista'!$1:$1048576,MATCH($A50,'egyeni-ranglista'!$A:$A,0),DL$227):INDEX('egyeni-ranglista'!$1:$1048576,MATCH($A50,'egyeni-ranglista'!$A:$A,0),DL$228))</f>
        <v>209.42326406543887</v>
      </c>
      <c r="DM50" s="97" t="s">
        <v>236</v>
      </c>
      <c r="DN50" s="45">
        <f>SUM(INDEX('egyeni-ranglista'!$1:$1048576,MATCH($A50,'egyeni-ranglista'!$A:$A,0),DN$227):INDEX('egyeni-ranglista'!$1:$1048576,MATCH($A50,'egyeni-ranglista'!$A:$A,0),DN$228))</f>
        <v>207.27900920371965</v>
      </c>
      <c r="DO50" s="97" t="s">
        <v>236</v>
      </c>
      <c r="DP50" s="45"/>
      <c r="DQ50" s="9"/>
      <c r="DR50" s="45">
        <f>SUM(INDEX('egyeni-ranglista'!$1:$1048576,MATCH($A50,'egyeni-ranglista'!$A:$A,0),DR$227):INDEX('egyeni-ranglista'!$1:$1048576,MATCH($A50,'egyeni-ranglista'!$A:$A,0),DR$228))</f>
        <v>204.57432845992949</v>
      </c>
      <c r="DS50" s="97" t="s">
        <v>236</v>
      </c>
      <c r="DT50" s="45">
        <f>SUM(INDEX('egyeni-ranglista'!$1:$1048576,MATCH($A50,'egyeni-ranglista'!$A:$A,0),DT$227):INDEX('egyeni-ranglista'!$1:$1048576,MATCH($A50,'egyeni-ranglista'!$A:$A,0),DT$228))</f>
        <v>192.74205881493546</v>
      </c>
      <c r="DU50" s="242" t="s">
        <v>236</v>
      </c>
      <c r="DV50" s="45"/>
      <c r="DX50" s="45">
        <f>SUM(INDEX('egyeni-ranglista'!$1:$1048576,MATCH($A50,'egyeni-ranglista'!$A:$A,0),DX$227):INDEX('egyeni-ranglista'!$1:$1048576,MATCH($A50,'egyeni-ranglista'!$A:$A,0),DX$228))</f>
        <v>196.63247890810399</v>
      </c>
      <c r="DY50" s="242" t="s">
        <v>236</v>
      </c>
      <c r="DZ50" s="45"/>
      <c r="EA50" s="9"/>
      <c r="EB50" s="45"/>
      <c r="ED50" s="45"/>
      <c r="EE50" s="9"/>
      <c r="EL50" s="45"/>
      <c r="EM50" s="9"/>
      <c r="EN50" s="45">
        <f>SUM(INDEX('egyeni-ranglista'!$1:$1048576,MATCH($A50,'egyeni-ranglista'!$A:$A,0),EN$227):INDEX('egyeni-ranglista'!$1:$1048576,MATCH($A50,'egyeni-ranglista'!$A:$A,0),EN$228))</f>
        <v>148.74233391389285</v>
      </c>
      <c r="EO50" s="242" t="s">
        <v>236</v>
      </c>
      <c r="FF50" s="45">
        <f>SUM(INDEX('egyeni-ranglista'!$1:$1048576,MATCH($A50,'egyeni-ranglista'!$A:$A,0),FF$227):INDEX('egyeni-ranglista'!$1:$1048576,MATCH($A50,'egyeni-ranglista'!$A:$A,0),FF$228))</f>
        <v>147.28882636184073</v>
      </c>
      <c r="FG50" s="1" t="s">
        <v>243</v>
      </c>
      <c r="FH50" s="45"/>
      <c r="FI50" s="9"/>
      <c r="FJ50" s="45"/>
      <c r="FK50" s="9"/>
      <c r="FL50" s="45"/>
      <c r="FM50" s="9"/>
    </row>
    <row r="51" spans="1:169">
      <c r="A51" s="1" t="s">
        <v>108</v>
      </c>
      <c r="B51" s="45">
        <v>90</v>
      </c>
      <c r="C51" s="12" t="s">
        <v>21</v>
      </c>
      <c r="D51" s="45">
        <v>105.56591126715608</v>
      </c>
      <c r="E51" s="12" t="s">
        <v>21</v>
      </c>
      <c r="F51" s="45">
        <v>121.68145002666864</v>
      </c>
      <c r="G51" s="12" t="s">
        <v>21</v>
      </c>
      <c r="H51" s="45">
        <v>131.19036811574964</v>
      </c>
      <c r="I51" s="1" t="s">
        <v>224</v>
      </c>
      <c r="J51" s="45">
        <v>141.38555005433093</v>
      </c>
      <c r="K51" s="12" t="s">
        <v>21</v>
      </c>
      <c r="L51" s="45"/>
      <c r="M51" s="9"/>
      <c r="N51" s="45">
        <v>146.61864784853856</v>
      </c>
      <c r="O51" s="97" t="s">
        <v>236</v>
      </c>
      <c r="P51" s="45" t="s">
        <v>206</v>
      </c>
      <c r="R51" s="45" t="s">
        <v>206</v>
      </c>
      <c r="T51" s="45">
        <v>155.25702372773785</v>
      </c>
      <c r="U51" s="97" t="s">
        <v>236</v>
      </c>
      <c r="V51" s="45">
        <v>216.22311692430321</v>
      </c>
      <c r="W51" s="1" t="s">
        <v>224</v>
      </c>
      <c r="X51" s="45"/>
      <c r="Y51" s="9"/>
      <c r="Z51" s="45"/>
      <c r="AA51" s="9"/>
      <c r="AB51" s="45">
        <v>218.38217677903717</v>
      </c>
      <c r="AC51" s="97" t="s">
        <v>236</v>
      </c>
      <c r="AD51" s="45">
        <v>223.58786650104918</v>
      </c>
      <c r="AE51" s="1" t="s">
        <v>243</v>
      </c>
      <c r="AL51" s="45"/>
      <c r="AM51" s="97" t="s">
        <v>236</v>
      </c>
      <c r="AN51" s="45"/>
      <c r="AO51" s="9" t="s">
        <v>498</v>
      </c>
      <c r="AP51" s="45">
        <f>SUM(INDEX('egyeni-ranglista'!$1:$1048576,MATCH($A51,'egyeni-ranglista'!$A:$A,0),AP$227):INDEX('egyeni-ranglista'!$1:$1048576,MATCH($A51,'egyeni-ranglista'!$A:$A,0),AP$228))</f>
        <v>169.65675879058864</v>
      </c>
      <c r="AQ51" s="9" t="s">
        <v>545</v>
      </c>
      <c r="AR51" s="45"/>
      <c r="AS51" s="9"/>
      <c r="AT51" s="45">
        <f>SUM(INDEX('egyeni-ranglista'!$1:$1048576,MATCH($A51,'egyeni-ranglista'!$A:$A,0),AT$227):INDEX('egyeni-ranglista'!$1:$1048576,MATCH($A51,'egyeni-ranglista'!$A:$A,0),AT$228))</f>
        <v>179.29596581891479</v>
      </c>
      <c r="AU51" s="97" t="s">
        <v>236</v>
      </c>
      <c r="AV51" s="45"/>
      <c r="AW51" s="9"/>
      <c r="AX51" s="45"/>
      <c r="AY51" s="9"/>
      <c r="AZ51" s="45"/>
      <c r="BA51" s="9"/>
      <c r="BB51" s="45"/>
      <c r="BC51" s="9"/>
      <c r="BD51" s="45"/>
      <c r="BE51" s="9"/>
      <c r="BF51" s="45"/>
      <c r="BG51" s="97" t="s">
        <v>236</v>
      </c>
      <c r="BH51" s="45">
        <f>SUM(INDEX('egyeni-ranglista'!$1:$1048576,MATCH($A51,'egyeni-ranglista'!$A:$A,0),BH$227):INDEX('egyeni-ranglista'!$1:$1048576,MATCH($A51,'egyeni-ranglista'!$A:$A,0),BH$228))</f>
        <v>165.1146737520875</v>
      </c>
      <c r="BI51" s="97" t="s">
        <v>236</v>
      </c>
      <c r="BJ51" s="45"/>
      <c r="BK51" s="9"/>
      <c r="BL51" s="45"/>
      <c r="BM51" s="97" t="s">
        <v>236</v>
      </c>
      <c r="BN51" s="45"/>
      <c r="BO51" s="9"/>
      <c r="BP51" s="45"/>
      <c r="BQ51" s="9"/>
      <c r="BR51" s="45"/>
      <c r="BS51" s="97" t="s">
        <v>236</v>
      </c>
      <c r="BT51" s="45"/>
      <c r="BU51" s="9"/>
      <c r="BV51" s="45"/>
      <c r="BW51" s="9"/>
      <c r="BX51" s="45">
        <f>SUM(INDEX('egyeni-ranglista'!$1:$1048576,MATCH($A51,'egyeni-ranglista'!$A:$A,0),BX$227):INDEX('egyeni-ranglista'!$1:$1048576,MATCH($A51,'egyeni-ranglista'!$A:$A,0),BX$228))</f>
        <v>223.14630163849225</v>
      </c>
      <c r="BY51" s="97" t="s">
        <v>236</v>
      </c>
      <c r="BZ51" s="45"/>
      <c r="CA51" s="9"/>
      <c r="CB51" s="45"/>
      <c r="CC51" s="9"/>
      <c r="CD51" s="45"/>
      <c r="CE51" s="9"/>
      <c r="CF51" s="45">
        <f>SUM(INDEX('egyeni-ranglista'!$1:$1048576,MATCH($A51,'egyeni-ranglista'!$A:$A,0),CF$227):INDEX('egyeni-ranglista'!$1:$1048576,MATCH($A51,'egyeni-ranglista'!$A:$A,0),CF$228))</f>
        <v>168.38223476620868</v>
      </c>
      <c r="CG51" s="97" t="s">
        <v>236</v>
      </c>
      <c r="CH51" s="45">
        <f>SUM(INDEX('egyeni-ranglista'!$1:$1048576,MATCH($A51,'egyeni-ranglista'!$A:$A,0),CH$227):INDEX('egyeni-ranglista'!$1:$1048576,MATCH($A51,'egyeni-ranglista'!$A:$A,0),CH$228))</f>
        <v>217.50760912028014</v>
      </c>
      <c r="CI51" s="9" t="s">
        <v>714</v>
      </c>
      <c r="CJ51" s="45"/>
      <c r="CK51" s="9"/>
      <c r="CL51" s="45"/>
      <c r="CM51" s="9"/>
      <c r="CN51" s="45"/>
      <c r="CO51" s="9"/>
      <c r="CP51" s="45"/>
      <c r="CQ51" s="9"/>
      <c r="CR51" s="45">
        <f>SUM(INDEX('egyeni-ranglista'!$1:$1048576,MATCH($A51,'egyeni-ranglista'!$A:$A,0),CR$227):INDEX('egyeni-ranglista'!$1:$1048576,MATCH($A51,'egyeni-ranglista'!$A:$A,0),CR$228))</f>
        <v>191.67257454586547</v>
      </c>
      <c r="CS51" s="1" t="s">
        <v>243</v>
      </c>
      <c r="CT51" s="45"/>
      <c r="CU51" s="9"/>
      <c r="CV51" s="45"/>
      <c r="CW51" s="9"/>
      <c r="CX51" s="45"/>
      <c r="CY51" s="9"/>
      <c r="CZ51" s="45">
        <f>SUM(INDEX('egyeni-ranglista'!$1:$1048576,MATCH($A51,'egyeni-ranglista'!$A:$A,0),CZ$227):INDEX('egyeni-ranglista'!$1:$1048576,MATCH($A51,'egyeni-ranglista'!$A:$A,0),CZ$228))</f>
        <v>209.78461538826426</v>
      </c>
      <c r="DA51" s="97" t="s">
        <v>236</v>
      </c>
      <c r="DB51" s="45"/>
      <c r="DD51" s="45"/>
      <c r="DF51" s="45">
        <f>SUM(INDEX('egyeni-ranglista'!$1:$1048576,MATCH($A51,'egyeni-ranglista'!$A:$A,0),DF$227):INDEX('egyeni-ranglista'!$1:$1048576,MATCH($A51,'egyeni-ranglista'!$A:$A,0),DF$228))</f>
        <v>201.1708404899874</v>
      </c>
      <c r="DG51" s="97" t="s">
        <v>236</v>
      </c>
      <c r="DH51" s="45"/>
      <c r="DJ51" s="45"/>
      <c r="DL51" s="45">
        <f>SUM(INDEX('egyeni-ranglista'!$1:$1048576,MATCH($A51,'egyeni-ranglista'!$A:$A,0),DL$227):INDEX('egyeni-ranglista'!$1:$1048576,MATCH($A51,'egyeni-ranglista'!$A:$A,0),DL$228))</f>
        <v>216.11281150257574</v>
      </c>
      <c r="DM51" s="97" t="s">
        <v>236</v>
      </c>
      <c r="DN51" s="45">
        <f>SUM(INDEX('egyeni-ranglista'!$1:$1048576,MATCH($A51,'egyeni-ranglista'!$A:$A,0),DN$227):INDEX('egyeni-ranglista'!$1:$1048576,MATCH($A51,'egyeni-ranglista'!$A:$A,0),DN$228))</f>
        <v>213.96855664085649</v>
      </c>
      <c r="DO51" s="97" t="s">
        <v>236</v>
      </c>
      <c r="DP51" s="45">
        <f>SUM(INDEX('egyeni-ranglista'!$1:$1048576,MATCH($A51,'egyeni-ranglista'!$A:$A,0),DP$227):INDEX('egyeni-ranglista'!$1:$1048576,MATCH($A51,'egyeni-ranglista'!$A:$A,0),DP$228))</f>
        <v>211.26387589706633</v>
      </c>
      <c r="DQ51" s="1" t="s">
        <v>224</v>
      </c>
      <c r="DR51" s="45">
        <f>SUM(INDEX('egyeni-ranglista'!$1:$1048576,MATCH($A51,'egyeni-ranglista'!$A:$A,0),DR$227):INDEX('egyeni-ranglista'!$1:$1048576,MATCH($A51,'egyeni-ranglista'!$A:$A,0),DR$228))</f>
        <v>220.45371457727094</v>
      </c>
      <c r="DS51" s="97" t="s">
        <v>236</v>
      </c>
      <c r="DT51" s="45">
        <f>SUM(INDEX('egyeni-ranglista'!$1:$1048576,MATCH($A51,'egyeni-ranglista'!$A:$A,0),DT$227):INDEX('egyeni-ranglista'!$1:$1048576,MATCH($A51,'egyeni-ranglista'!$A:$A,0),DT$228))</f>
        <v>208.62144493227692</v>
      </c>
      <c r="DU51" s="242" t="s">
        <v>236</v>
      </c>
      <c r="DV51" s="45"/>
      <c r="DX51" s="45">
        <f>SUM(INDEX('egyeni-ranglista'!$1:$1048576,MATCH($A51,'egyeni-ranglista'!$A:$A,0),DX$227):INDEX('egyeni-ranglista'!$1:$1048576,MATCH($A51,'egyeni-ranglista'!$A:$A,0),DX$228))</f>
        <v>212.51186502544545</v>
      </c>
      <c r="DY51" s="242" t="s">
        <v>236</v>
      </c>
      <c r="DZ51" s="45"/>
      <c r="EA51" s="9"/>
      <c r="EB51" s="45"/>
      <c r="ED51" s="45"/>
      <c r="EE51" s="9"/>
      <c r="EL51" s="45"/>
      <c r="EM51" s="9"/>
      <c r="EN51" s="45">
        <f>SUM(INDEX('egyeni-ranglista'!$1:$1048576,MATCH($A51,'egyeni-ranglista'!$A:$A,0),EN$227):INDEX('egyeni-ranglista'!$1:$1048576,MATCH($A51,'egyeni-ranglista'!$A:$A,0),EN$228))</f>
        <v>164.62172003123433</v>
      </c>
      <c r="EO51" s="242" t="s">
        <v>236</v>
      </c>
      <c r="FF51" s="45">
        <f>SUM(INDEX('egyeni-ranglista'!$1:$1048576,MATCH($A51,'egyeni-ranglista'!$A:$A,0),FF$227):INDEX('egyeni-ranglista'!$1:$1048576,MATCH($A51,'egyeni-ranglista'!$A:$A,0),FF$228))</f>
        <v>156.47866504204535</v>
      </c>
      <c r="FG51" s="1" t="s">
        <v>243</v>
      </c>
      <c r="FH51" s="45"/>
      <c r="FI51" s="9"/>
      <c r="FJ51" s="45"/>
      <c r="FK51" s="9"/>
      <c r="FL51" s="45"/>
      <c r="FM51" s="9"/>
    </row>
    <row r="52" spans="1:169">
      <c r="A52" s="1" t="s">
        <v>86</v>
      </c>
      <c r="C52" s="9"/>
      <c r="D52" s="45">
        <v>30</v>
      </c>
      <c r="E52" s="8" t="s">
        <v>1</v>
      </c>
      <c r="F52" s="45">
        <v>30.895307708861807</v>
      </c>
      <c r="G52" s="8" t="s">
        <v>1</v>
      </c>
      <c r="H52" s="45">
        <v>32.797091326678007</v>
      </c>
      <c r="I52" s="1" t="s">
        <v>224</v>
      </c>
      <c r="J52" s="45">
        <v>42.992273265259293</v>
      </c>
      <c r="K52" s="8" t="s">
        <v>1</v>
      </c>
      <c r="L52" s="45"/>
      <c r="M52" s="9"/>
      <c r="N52" s="45">
        <v>42.992273265259293</v>
      </c>
      <c r="O52" s="1" t="s">
        <v>236</v>
      </c>
      <c r="P52" s="45" t="s">
        <v>206</v>
      </c>
      <c r="R52" s="45">
        <v>51.63064914445858</v>
      </c>
      <c r="S52" s="8" t="s">
        <v>1</v>
      </c>
      <c r="T52" s="45" t="s">
        <v>206</v>
      </c>
      <c r="V52" s="45">
        <v>64.55205508922478</v>
      </c>
      <c r="W52" s="1" t="s">
        <v>224</v>
      </c>
      <c r="X52" s="45"/>
      <c r="Y52" s="9"/>
      <c r="Z52" s="45"/>
      <c r="AA52" s="9"/>
      <c r="AB52" s="45"/>
      <c r="AC52" s="1" t="s">
        <v>236</v>
      </c>
      <c r="AD52" s="45">
        <v>71.916804665970744</v>
      </c>
      <c r="AE52" s="1" t="s">
        <v>243</v>
      </c>
      <c r="AJ52" s="45">
        <v>99.235696955510235</v>
      </c>
      <c r="AK52" s="8" t="s">
        <v>1</v>
      </c>
      <c r="AL52" s="45"/>
      <c r="AN52" s="45">
        <f>SUM(INDEX('egyeni-ranglista'!$1:$1048576,MATCH($A52,'egyeni-ranglista'!$A:$A,0),AN$227):INDEX('egyeni-ranglista'!$1:$1048576,MATCH($A52,'egyeni-ranglista'!$A:$A,0),AN$228))</f>
        <v>74.826987993635498</v>
      </c>
      <c r="AO52" s="9" t="s">
        <v>498</v>
      </c>
      <c r="AP52" s="45">
        <f>SUM(INDEX('egyeni-ranglista'!$1:$1048576,MATCH($A52,'egyeni-ranglista'!$A:$A,0),AP$227):INDEX('egyeni-ranglista'!$1:$1048576,MATCH($A52,'egyeni-ranglista'!$A:$A,0),AP$228))</f>
        <v>78.576987993635498</v>
      </c>
      <c r="AQ52" s="9" t="s">
        <v>545</v>
      </c>
      <c r="AR52" s="45"/>
      <c r="AS52" s="9"/>
      <c r="AT52" s="45">
        <f>SUM(INDEX('egyeni-ranglista'!$1:$1048576,MATCH($A52,'egyeni-ranglista'!$A:$A,0),AT$227):INDEX('egyeni-ranglista'!$1:$1048576,MATCH($A52,'egyeni-ranglista'!$A:$A,0),AT$228))</f>
        <v>88.216195021961653</v>
      </c>
      <c r="AU52" s="9" t="s">
        <v>236</v>
      </c>
      <c r="AV52" s="45"/>
      <c r="AW52" s="9"/>
      <c r="AX52" s="45"/>
      <c r="AY52" s="9"/>
      <c r="AZ52" s="45"/>
      <c r="BA52" s="9"/>
      <c r="BB52" s="45"/>
      <c r="BC52" s="9"/>
      <c r="BD52" s="45">
        <f>SUM(INDEX('egyeni-ranglista'!$1:$1048576,MATCH($A52,'egyeni-ranglista'!$A:$A,0),BD$227):INDEX('egyeni-ranglista'!$1:$1048576,MATCH($A52,'egyeni-ranglista'!$A:$A,0),BD$228))</f>
        <v>95.483471716013852</v>
      </c>
      <c r="BE52" s="8" t="s">
        <v>1</v>
      </c>
      <c r="BF52" s="45"/>
      <c r="BG52" s="9"/>
      <c r="BH52" s="45">
        <f>SUM(INDEX('egyeni-ranglista'!$1:$1048576,MATCH($A52,'egyeni-ranglista'!$A:$A,0),BH$227):INDEX('egyeni-ranglista'!$1:$1048576,MATCH($A52,'egyeni-ranglista'!$A:$A,0),BH$228))</f>
        <v>95.805231079959398</v>
      </c>
      <c r="BI52" s="8" t="s">
        <v>1</v>
      </c>
      <c r="BJ52" s="45"/>
      <c r="BK52" s="9"/>
      <c r="BL52" s="45"/>
      <c r="BM52" s="9"/>
      <c r="BN52" s="45"/>
      <c r="BO52" s="9"/>
      <c r="BP52" s="45"/>
      <c r="BQ52" s="9"/>
      <c r="BR52" s="45"/>
      <c r="BS52" s="9"/>
      <c r="BT52" s="45"/>
      <c r="BU52" s="9"/>
      <c r="BV52" s="45">
        <f>SUM(INDEX('egyeni-ranglista'!$1:$1048576,MATCH($A52,'egyeni-ranglista'!$A:$A,0),BV$227):INDEX('egyeni-ranglista'!$1:$1048576,MATCH($A52,'egyeni-ranglista'!$A:$A,0),BV$228))</f>
        <v>85.562108894384124</v>
      </c>
      <c r="BW52" s="8" t="s">
        <v>1</v>
      </c>
      <c r="BX52" s="45"/>
      <c r="BY52" s="9"/>
      <c r="BZ52" s="45"/>
      <c r="CA52" s="9"/>
      <c r="CB52" s="45"/>
      <c r="CC52" s="9"/>
      <c r="CD52" s="45">
        <f>SUM(INDEX('egyeni-ranglista'!$1:$1048576,MATCH($A52,'egyeni-ranglista'!$A:$A,0),CD$227):INDEX('egyeni-ranglista'!$1:$1048576,MATCH($A52,'egyeni-ranglista'!$A:$A,0),CD$228))</f>
        <v>69.2615248268919</v>
      </c>
      <c r="CE52" s="8" t="s">
        <v>646</v>
      </c>
      <c r="CF52" s="45"/>
      <c r="CG52" s="9"/>
      <c r="CH52" s="45"/>
      <c r="CI52" s="9"/>
      <c r="CJ52" s="45"/>
      <c r="CK52" s="9"/>
      <c r="CL52" s="45"/>
      <c r="CM52" s="9"/>
      <c r="CN52" s="45"/>
      <c r="CO52" s="9"/>
      <c r="CP52" s="45"/>
      <c r="CQ52" s="9"/>
      <c r="CR52" s="45"/>
      <c r="CS52" s="1" t="s">
        <v>777</v>
      </c>
      <c r="CT52" s="45"/>
      <c r="CU52" s="9"/>
      <c r="CV52" s="45"/>
      <c r="CW52" s="9"/>
      <c r="CX52" s="45"/>
      <c r="CY52" s="9"/>
      <c r="CZ52" s="45"/>
      <c r="DA52" s="9"/>
      <c r="DB52" s="45"/>
      <c r="DD52" s="45"/>
      <c r="DF52" s="45"/>
      <c r="DH52" s="45"/>
      <c r="DJ52" s="45"/>
      <c r="DL52" s="45"/>
      <c r="DN52" s="45">
        <f>SUM(INDEX('egyeni-ranglista'!$1:$1048576,MATCH($A52,'egyeni-ranglista'!$A:$A,0),DN$227):INDEX('egyeni-ranglista'!$1:$1048576,MATCH($A52,'egyeni-ranglista'!$A:$A,0),DN$228))</f>
        <v>21.271194423455334</v>
      </c>
      <c r="DO52" s="8" t="s">
        <v>1</v>
      </c>
      <c r="DP52" s="45">
        <f>SUM(INDEX('egyeni-ranglista'!$1:$1048576,MATCH($A52,'egyeni-ranglista'!$A:$A,0),DP$227):INDEX('egyeni-ranglista'!$1:$1048576,MATCH($A52,'egyeni-ranglista'!$A:$A,0),DP$228))</f>
        <v>36.065943690618568</v>
      </c>
      <c r="DQ52" s="1" t="s">
        <v>224</v>
      </c>
      <c r="DT52" s="45"/>
      <c r="DV52" s="45"/>
      <c r="DX52" s="45"/>
      <c r="DZ52" s="45"/>
      <c r="EB52" s="45"/>
      <c r="EC52" s="9"/>
      <c r="ED52" s="45"/>
      <c r="EF52" s="45"/>
      <c r="EH52" s="45"/>
      <c r="EJ52" s="45"/>
      <c r="EL52" s="45">
        <f>SUM(INDEX('egyeni-ranglista'!$1:$1048576,MATCH($A52,'egyeni-ranglista'!$A:$A,0),EL$227):INDEX('egyeni-ranglista'!$1:$1048576,MATCH($A52,'egyeni-ranglista'!$A:$A,0),EL$228))</f>
        <v>39.996584614349935</v>
      </c>
      <c r="EM52" s="8" t="s">
        <v>1</v>
      </c>
      <c r="EN52" s="45"/>
      <c r="EP52" s="45"/>
      <c r="ER52" s="45"/>
      <c r="ET52" s="45"/>
      <c r="EV52" s="45"/>
      <c r="EX52" s="45"/>
      <c r="EZ52" s="45"/>
      <c r="FB52" s="45"/>
      <c r="FD52" s="45"/>
      <c r="FF52" s="45">
        <f>SUM(INDEX('egyeni-ranglista'!$1:$1048576,MATCH($A52,'egyeni-ranglista'!$A:$A,0),FF$227):INDEX('egyeni-ranglista'!$1:$1048576,MATCH($A52,'egyeni-ranglista'!$A:$A,0),FF$228))</f>
        <v>58.73880406010484</v>
      </c>
      <c r="FG52" s="1" t="s">
        <v>243</v>
      </c>
      <c r="FH52" s="45"/>
      <c r="FI52" s="9"/>
      <c r="FJ52" s="45"/>
      <c r="FK52" s="9"/>
      <c r="FL52" s="45"/>
      <c r="FM52" s="9"/>
    </row>
    <row r="53" spans="1:169" s="9" customFormat="1">
      <c r="A53" s="1" t="s">
        <v>176</v>
      </c>
      <c r="B53" s="45"/>
      <c r="D53" s="45">
        <v>8.3000000000000007</v>
      </c>
      <c r="E53" s="6" t="s">
        <v>96</v>
      </c>
      <c r="F53" s="45">
        <v>8.3000000000000007</v>
      </c>
      <c r="G53" s="6" t="s">
        <v>96</v>
      </c>
      <c r="H53" s="45" t="s">
        <v>206</v>
      </c>
      <c r="I53" s="1"/>
      <c r="J53" s="45">
        <v>8.3000000000000007</v>
      </c>
      <c r="K53" s="6" t="s">
        <v>96</v>
      </c>
      <c r="L53" s="45">
        <v>9.7951707983450333</v>
      </c>
      <c r="M53" s="6" t="s">
        <v>96</v>
      </c>
      <c r="N53" s="45" t="s">
        <v>206</v>
      </c>
      <c r="O53" s="1"/>
      <c r="P53" s="45">
        <v>10.733909018881091</v>
      </c>
      <c r="Q53" s="6" t="s">
        <v>96</v>
      </c>
      <c r="R53" s="45" t="s">
        <v>206</v>
      </c>
      <c r="S53" s="1"/>
      <c r="T53" s="45" t="s">
        <v>206</v>
      </c>
      <c r="U53" s="1"/>
      <c r="V53" s="45"/>
      <c r="X53" s="45"/>
      <c r="Z53" s="45"/>
      <c r="AB53" s="45">
        <v>19.735635084980295</v>
      </c>
      <c r="AC53" s="6" t="s">
        <v>96</v>
      </c>
      <c r="AD53" s="45" t="s">
        <v>206</v>
      </c>
      <c r="AE53" s="1"/>
      <c r="AF53" s="1"/>
      <c r="AG53" s="1"/>
      <c r="AH53" s="1"/>
      <c r="AI53" s="1"/>
      <c r="AJ53" s="45">
        <v>22.164956955252563</v>
      </c>
      <c r="AK53" s="6" t="s">
        <v>96</v>
      </c>
      <c r="AL53" s="45"/>
      <c r="AM53" s="1"/>
      <c r="AN53" s="45"/>
      <c r="AO53" s="1"/>
      <c r="AP53" s="45"/>
      <c r="AQ53" s="1"/>
      <c r="AR53" s="45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45">
        <f>SUM(INDEX('egyeni-ranglista'!$1:$1048576,MATCH($A53,'egyeni-ranglista'!$A:$A,0),BD$227):INDEX('egyeni-ranglista'!$1:$1048576,MATCH($A53,'egyeni-ranglista'!$A:$A,0),BD$228))</f>
        <v>14.610462427002597</v>
      </c>
      <c r="BE53" s="9" t="s">
        <v>630</v>
      </c>
      <c r="BF53" s="45"/>
      <c r="BH53" s="45"/>
      <c r="BI53" s="9" t="s">
        <v>630</v>
      </c>
      <c r="BJ53" s="45"/>
      <c r="BL53" s="45"/>
      <c r="BN53" s="45">
        <f>SUM(INDEX('egyeni-ranglista'!$1:$1048576,MATCH($A53,'egyeni-ranglista'!$A:$A,0),BN$227):INDEX('egyeni-ranglista'!$1:$1048576,MATCH($A53,'egyeni-ranglista'!$A:$A,0),BN$228))</f>
        <v>17.522178796128458</v>
      </c>
      <c r="BO53" s="6" t="s">
        <v>96</v>
      </c>
      <c r="BP53" s="45"/>
      <c r="BR53" s="45"/>
      <c r="BT53" s="45"/>
      <c r="BV53" s="45"/>
      <c r="BX53" s="45">
        <f>SUM(INDEX('egyeni-ranglista'!$1:$1048576,MATCH($A53,'egyeni-ranglista'!$A:$A,0),BX$227):INDEX('egyeni-ranglista'!$1:$1048576,MATCH($A53,'egyeni-ranglista'!$A:$A,0),BX$228))</f>
        <v>18.886961210389128</v>
      </c>
      <c r="BY53" s="6" t="s">
        <v>96</v>
      </c>
      <c r="BZ53" s="45"/>
      <c r="CB53" s="45"/>
      <c r="CD53" s="45"/>
      <c r="CF53" s="45">
        <f>SUM(INDEX('egyeni-ranglista'!$1:$1048576,MATCH($A53,'egyeni-ranglista'!$A:$A,0),CF$227):INDEX('egyeni-ranglista'!$1:$1048576,MATCH($A53,'egyeni-ranglista'!$A:$A,0),CF$228))</f>
        <v>18.954369824195048</v>
      </c>
      <c r="CG53" s="6" t="s">
        <v>96</v>
      </c>
      <c r="CH53" s="45"/>
      <c r="CJ53" s="45"/>
      <c r="CL53" s="45"/>
      <c r="CN53" s="45"/>
      <c r="CP53" s="45"/>
      <c r="CR53" s="45"/>
      <c r="CT53" s="45"/>
      <c r="CV53" s="45"/>
      <c r="CX53" s="45"/>
      <c r="CZ53" s="45">
        <f>SUM(INDEX('egyeni-ranglista'!$1:$1048576,MATCH($A53,'egyeni-ranglista'!$A:$A,0),CZ$227):INDEX('egyeni-ranglista'!$1:$1048576,MATCH($A53,'egyeni-ranglista'!$A:$A,0),CZ$228))</f>
        <v>23.64788603847909</v>
      </c>
      <c r="DA53" s="6" t="s">
        <v>823</v>
      </c>
      <c r="DB53" s="45"/>
      <c r="DC53" s="1"/>
      <c r="DD53" s="45"/>
      <c r="DE53" s="1"/>
      <c r="DF53" s="45">
        <f>SUM(INDEX('egyeni-ranglista'!$1:$1048576,MATCH($A53,'egyeni-ranglista'!$A:$A,0),DF$227):INDEX('egyeni-ranglista'!$1:$1048576,MATCH($A53,'egyeni-ranglista'!$A:$A,0),DF$228))</f>
        <v>22.902380566729054</v>
      </c>
      <c r="DG53" s="1" t="s">
        <v>1231</v>
      </c>
      <c r="DH53" s="45"/>
      <c r="DI53" s="1"/>
      <c r="DJ53" s="45"/>
      <c r="DK53" s="1"/>
      <c r="DL53" s="45"/>
      <c r="DM53" s="1"/>
      <c r="DN53" s="45">
        <f>SUM(INDEX('egyeni-ranglista'!$1:$1048576,MATCH($A53,'egyeni-ranglista'!$A:$A,0),DN$227):INDEX('egyeni-ranglista'!$1:$1048576,MATCH($A53,'egyeni-ranglista'!$A:$A,0),DN$228))</f>
        <v>27.606867980965003</v>
      </c>
      <c r="DO53" s="6" t="s">
        <v>96</v>
      </c>
      <c r="DP53" s="45"/>
      <c r="DR53" s="1"/>
      <c r="DS53" s="1"/>
      <c r="DT53" s="45">
        <f>SUM(INDEX('egyeni-ranglista'!$1:$1048576,MATCH($A53,'egyeni-ranglista'!$A:$A,0),DT$227):INDEX('egyeni-ranglista'!$1:$1048576,MATCH($A53,'egyeni-ranglista'!$A:$A,0),DT$228))</f>
        <v>26.216485452848335</v>
      </c>
      <c r="DU53" s="6" t="s">
        <v>96</v>
      </c>
      <c r="DV53" s="45"/>
      <c r="DW53" s="1"/>
      <c r="DX53" s="45"/>
      <c r="DY53" s="1"/>
      <c r="DZ53" s="1"/>
      <c r="EA53" s="1"/>
      <c r="EB53" s="45">
        <f>SUM(INDEX('egyeni-ranglista'!$1:$1048576,MATCH($A53,'egyeni-ranglista'!$A:$A,0),EB$227):INDEX('egyeni-ranglista'!$1:$1048576,MATCH($A53,'egyeni-ranglista'!$A:$A,0),EB$228))</f>
        <v>27.864382150142504</v>
      </c>
      <c r="EC53" s="6" t="s">
        <v>96</v>
      </c>
      <c r="ED53" s="1"/>
      <c r="EE53" s="1"/>
      <c r="EF53" s="1"/>
      <c r="EG53" s="1"/>
      <c r="EH53" s="1"/>
      <c r="EI53" s="1"/>
      <c r="EJ53" s="1"/>
      <c r="EK53" s="1"/>
      <c r="EL53" s="45"/>
      <c r="EN53" s="45">
        <f>SUM(INDEX('egyeni-ranglista'!$1:$1048576,MATCH($A53,'egyeni-ranglista'!$A:$A,0),EN$227):INDEX('egyeni-ranglista'!$1:$1048576,MATCH($A53,'egyeni-ranglista'!$A:$A,0),EN$228))</f>
        <v>20.357327008584335</v>
      </c>
      <c r="EO53" s="6" t="s">
        <v>96</v>
      </c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45">
        <f>SUM(INDEX('egyeni-ranglista'!$1:$1048576,MATCH($A53,'egyeni-ranglista'!$A:$A,0),FF$227):INDEX('egyeni-ranglista'!$1:$1048576,MATCH($A53,'egyeni-ranglista'!$A:$A,0),FF$228))</f>
        <v>35.884910131643181</v>
      </c>
      <c r="FG53" s="143" t="s">
        <v>1363</v>
      </c>
      <c r="FH53" s="45"/>
      <c r="FJ53" s="45"/>
      <c r="FL53" s="45"/>
    </row>
    <row r="54" spans="1:169">
      <c r="A54" s="1" t="s">
        <v>151</v>
      </c>
      <c r="C54" s="9"/>
      <c r="D54" s="45">
        <v>25</v>
      </c>
      <c r="E54" s="7" t="s">
        <v>97</v>
      </c>
      <c r="F54" s="45">
        <v>25</v>
      </c>
      <c r="G54" s="7" t="s">
        <v>97</v>
      </c>
      <c r="H54" s="45" t="s">
        <v>206</v>
      </c>
      <c r="J54" s="45">
        <v>25</v>
      </c>
      <c r="K54" s="7" t="s">
        <v>97</v>
      </c>
      <c r="L54" s="45"/>
      <c r="M54" s="9"/>
      <c r="N54" s="45">
        <v>27.242756197517547</v>
      </c>
      <c r="O54" s="7" t="s">
        <v>97</v>
      </c>
      <c r="P54" s="45" t="s">
        <v>206</v>
      </c>
      <c r="R54" s="45" t="s">
        <v>206</v>
      </c>
      <c r="T54" s="45">
        <v>28.922440396250742</v>
      </c>
      <c r="U54" s="7" t="s">
        <v>97</v>
      </c>
      <c r="V54" s="45"/>
      <c r="W54" s="9"/>
      <c r="X54" s="45"/>
      <c r="Y54" s="9"/>
      <c r="Z54" s="45"/>
      <c r="AA54" s="9"/>
      <c r="AB54" s="45">
        <v>54.324979228152984</v>
      </c>
      <c r="AC54" s="9" t="s">
        <v>96</v>
      </c>
      <c r="AD54" s="45" t="s">
        <v>206</v>
      </c>
      <c r="AJ54" s="45">
        <v>56.754301098425252</v>
      </c>
      <c r="AK54" s="1" t="s">
        <v>96</v>
      </c>
      <c r="AL54" s="45"/>
      <c r="AN54" s="45"/>
      <c r="AP54" s="45">
        <f>SUM(INDEX('egyeni-ranglista'!$1:$1048576,MATCH($A54,'egyeni-ranglista'!$A:$A,0),AP$227):INDEX('egyeni-ranglista'!$1:$1048576,MATCH($A54,'egyeni-ranglista'!$A:$A,0),AP$228))</f>
        <v>32.499806570175288</v>
      </c>
      <c r="AQ54" s="9" t="s">
        <v>540</v>
      </c>
      <c r="AR54" s="45"/>
      <c r="AS54" s="9"/>
      <c r="AY54" s="9" t="s">
        <v>611</v>
      </c>
      <c r="BA54" s="9"/>
      <c r="BC54" s="9"/>
      <c r="BD54" s="45">
        <f>SUM(INDEX('egyeni-ranglista'!$1:$1048576,MATCH($A54,'egyeni-ranglista'!$A:$A,0),BD$227):INDEX('egyeni-ranglista'!$1:$1048576,MATCH($A54,'egyeni-ranglista'!$A:$A,0),BD$228))</f>
        <v>35.733766736568064</v>
      </c>
      <c r="BE54" s="1" t="s">
        <v>631</v>
      </c>
      <c r="BF54" s="45"/>
      <c r="BG54" s="9"/>
      <c r="BH54" s="45">
        <f>SUM(INDEX('egyeni-ranglista'!$1:$1048576,MATCH($A54,'egyeni-ranglista'!$A:$A,0),BH$227):INDEX('egyeni-ranglista'!$1:$1048576,MATCH($A54,'egyeni-ranglista'!$A:$A,0),BH$228))</f>
        <v>35.733766736568064</v>
      </c>
      <c r="BI54" s="7" t="s">
        <v>97</v>
      </c>
      <c r="BJ54" s="45"/>
      <c r="BK54" s="9"/>
      <c r="BL54" s="45"/>
      <c r="BM54" s="9"/>
      <c r="BN54" s="45">
        <f>SUM(INDEX('egyeni-ranglista'!$1:$1048576,MATCH($A54,'egyeni-ranglista'!$A:$A,0),BN$227):INDEX('egyeni-ranglista'!$1:$1048576,MATCH($A54,'egyeni-ranglista'!$A:$A,0),BN$228))</f>
        <v>35.733766736568064</v>
      </c>
      <c r="BO54" s="7" t="s">
        <v>97</v>
      </c>
      <c r="BP54" s="45"/>
      <c r="BQ54" s="9"/>
      <c r="BR54" s="45"/>
      <c r="BS54" s="9"/>
      <c r="BT54" s="45"/>
      <c r="BU54" s="9"/>
      <c r="BV54" s="45"/>
      <c r="BW54" s="9"/>
      <c r="BX54" s="45">
        <f>SUM(INDEX('egyeni-ranglista'!$1:$1048576,MATCH($A54,'egyeni-ranglista'!$A:$A,0),BX$227):INDEX('egyeni-ranglista'!$1:$1048576,MATCH($A54,'egyeni-ranglista'!$A:$A,0),BX$228))</f>
        <v>33.491010539050521</v>
      </c>
      <c r="BY54" s="7" t="s">
        <v>97</v>
      </c>
      <c r="BZ54" s="45"/>
      <c r="CA54" s="9"/>
      <c r="CB54" s="45"/>
      <c r="CC54" s="9"/>
      <c r="CD54" s="45"/>
      <c r="CE54" s="9"/>
      <c r="CF54" s="45">
        <f>SUM(INDEX('egyeni-ranglista'!$1:$1048576,MATCH($A54,'egyeni-ranglista'!$A:$A,0),CF$227):INDEX('egyeni-ranglista'!$1:$1048576,MATCH($A54,'egyeni-ranglista'!$A:$A,0),CF$228))</f>
        <v>7.6454876920385075</v>
      </c>
      <c r="CG54" s="7" t="s">
        <v>97</v>
      </c>
      <c r="CH54" s="45"/>
      <c r="CI54" s="9"/>
      <c r="CJ54" s="45"/>
      <c r="CK54" s="9"/>
      <c r="CL54" s="45"/>
      <c r="CM54" s="9"/>
      <c r="CN54" s="45"/>
      <c r="CO54" s="9"/>
      <c r="CP54" s="45"/>
      <c r="CQ54" s="9"/>
      <c r="CR54" s="45"/>
      <c r="CS54" s="9"/>
      <c r="CT54" s="45"/>
      <c r="CU54" s="9"/>
      <c r="CV54" s="45">
        <f>SUM(INDEX('egyeni-ranglista'!$1:$1048576,MATCH($A54,'egyeni-ranglista'!$A:$A,0),CV$227):INDEX('egyeni-ranglista'!$1:$1048576,MATCH($A54,'egyeni-ranglista'!$A:$A,0),CV$228))</f>
        <v>15.188139140145076</v>
      </c>
      <c r="CW54" s="1" t="s">
        <v>151</v>
      </c>
      <c r="CX54" s="45"/>
      <c r="CY54" s="9"/>
      <c r="CZ54" s="45">
        <f>SUM(INDEX('egyeni-ranglista'!$1:$1048576,MATCH($A54,'egyeni-ranglista'!$A:$A,0),CZ$227):INDEX('egyeni-ranglista'!$1:$1048576,MATCH($A54,'egyeni-ranglista'!$A:$A,0),CZ$228))</f>
        <v>15.188139140145076</v>
      </c>
      <c r="DA54" s="7" t="s">
        <v>97</v>
      </c>
      <c r="DB54" s="45"/>
      <c r="DD54" s="45"/>
      <c r="DF54" s="45"/>
      <c r="DH54" s="45"/>
      <c r="DJ54" s="45"/>
      <c r="DL54" s="45"/>
      <c r="DN54" s="45">
        <f>SUM(INDEX('egyeni-ranglista'!$1:$1048576,MATCH($A54,'egyeni-ranglista'!$A:$A,0),DN$227):INDEX('egyeni-ranglista'!$1:$1048576,MATCH($A54,'egyeni-ranglista'!$A:$A,0),DN$228))</f>
        <v>11.208673502002259</v>
      </c>
      <c r="DO54" s="7" t="s">
        <v>97</v>
      </c>
      <c r="DP54" s="45"/>
      <c r="DQ54" s="9"/>
      <c r="DT54" s="45">
        <f>SUM(INDEX('egyeni-ranglista'!$1:$1048576,MATCH($A54,'egyeni-ranglista'!$A:$A,0),DT$227):INDEX('egyeni-ranglista'!$1:$1048576,MATCH($A54,'egyeni-ranglista'!$A:$A,0),DT$228))</f>
        <v>16.505952977724903</v>
      </c>
      <c r="DU54" s="7" t="s">
        <v>97</v>
      </c>
      <c r="DV54" s="45"/>
      <c r="DW54" s="9"/>
      <c r="DX54" s="45"/>
      <c r="DY54" s="9"/>
      <c r="DZ54" s="45"/>
      <c r="EA54" s="9"/>
      <c r="EB54" s="45">
        <f>SUM(INDEX('egyeni-ranglista'!$1:$1048576,MATCH($A54,'egyeni-ranglista'!$A:$A,0),EB$227):INDEX('egyeni-ranglista'!$1:$1048576,MATCH($A54,'egyeni-ranglista'!$A:$A,0),EB$228))</f>
        <v>28.17721325723047</v>
      </c>
      <c r="EC54" s="257" t="s">
        <v>1228</v>
      </c>
      <c r="ED54" s="45"/>
      <c r="EE54" s="9"/>
      <c r="EF54" s="45">
        <f>SUM(INDEX('egyeni-ranglista'!$1:$1048576,MATCH($A54,'egyeni-ranglista'!$A:$A,0),EF$227):INDEX('egyeni-ranglista'!$1:$1048576,MATCH($A54,'egyeni-ranglista'!$A:$A,0),EF$228))</f>
        <v>27.565344888945827</v>
      </c>
      <c r="EG54" s="7" t="s">
        <v>97</v>
      </c>
      <c r="EH54" s="45"/>
      <c r="EI54" s="9"/>
      <c r="EJ54" s="45"/>
      <c r="EK54" s="9"/>
      <c r="EL54" s="45"/>
      <c r="EM54" s="9"/>
      <c r="EN54" s="45">
        <f>SUM(INDEX('egyeni-ranglista'!$1:$1048576,MATCH($A54,'egyeni-ranglista'!$A:$A,0),EN$227):INDEX('egyeni-ranglista'!$1:$1048576,MATCH($A54,'egyeni-ranglista'!$A:$A,0),EN$228))</f>
        <v>28.178622055958915</v>
      </c>
      <c r="EO54" s="7" t="s">
        <v>97</v>
      </c>
      <c r="FF54" s="45">
        <f>SUM(INDEX('egyeni-ranglista'!$1:$1048576,MATCH($A54,'egyeni-ranglista'!$A:$A,0),FF$227):INDEX('egyeni-ranglista'!$1:$1048576,MATCH($A54,'egyeni-ranglista'!$A:$A,0),FF$228))</f>
        <v>25.001775099864627</v>
      </c>
      <c r="FG54" s="143" t="s">
        <v>1363</v>
      </c>
      <c r="FH54" s="45"/>
      <c r="FI54" s="9"/>
      <c r="FJ54" s="45">
        <f>SUM(INDEX('egyeni-ranglista'!$1:$1048576,MATCH($A54,'egyeni-ranglista'!$A:$A,0),FJ$227):INDEX('egyeni-ranglista'!$1:$1048576,MATCH($A54,'egyeni-ranglista'!$A:$A,0),FJ$228))</f>
        <v>30.350943705207467</v>
      </c>
      <c r="FK54" s="1" t="s">
        <v>151</v>
      </c>
      <c r="FL54" s="45"/>
      <c r="FM54" s="9"/>
    </row>
    <row r="55" spans="1:169">
      <c r="A55" s="1" t="s">
        <v>163</v>
      </c>
      <c r="C55" s="9"/>
      <c r="D55" s="45">
        <v>14</v>
      </c>
      <c r="E55" s="11" t="s">
        <v>23</v>
      </c>
      <c r="F55" s="45" t="s">
        <v>206</v>
      </c>
      <c r="H55" s="45" t="s">
        <v>206</v>
      </c>
      <c r="J55" s="45">
        <v>14</v>
      </c>
      <c r="K55" s="11" t="s">
        <v>23</v>
      </c>
      <c r="L55" s="45">
        <v>14</v>
      </c>
      <c r="M55" s="1" t="s">
        <v>35</v>
      </c>
      <c r="N55" s="45">
        <v>16.065224085179327</v>
      </c>
      <c r="O55" s="11" t="s">
        <v>23</v>
      </c>
      <c r="P55" s="45" t="s">
        <v>206</v>
      </c>
      <c r="R55" s="45">
        <v>16.065224085179327</v>
      </c>
      <c r="S55" s="11" t="s">
        <v>23</v>
      </c>
      <c r="T55" s="45" t="s">
        <v>206</v>
      </c>
      <c r="V55" s="45"/>
      <c r="W55" s="9"/>
      <c r="X55" s="45"/>
      <c r="Y55" s="9"/>
      <c r="Z55" s="45"/>
      <c r="AA55" s="9"/>
      <c r="AB55" s="45">
        <v>22.095213526070218</v>
      </c>
      <c r="AC55" s="1" t="s">
        <v>35</v>
      </c>
      <c r="AD55" s="45" t="s">
        <v>206</v>
      </c>
      <c r="AR55" s="9"/>
      <c r="AS55" s="9"/>
      <c r="BF55" s="9"/>
      <c r="BG55" s="9"/>
      <c r="BH55" s="45">
        <f>SUM(INDEX('egyeni-ranglista'!$1:$1048576,MATCH($A55,'egyeni-ranglista'!$A:$A,0),BH$227):INDEX('egyeni-ranglista'!$1:$1048576,MATCH($A55,'egyeni-ranglista'!$A:$A,0),BH$228))</f>
        <v>9.1363514704726185</v>
      </c>
      <c r="BI55" s="11" t="s">
        <v>23</v>
      </c>
      <c r="BJ55" s="45"/>
      <c r="BK55" s="9"/>
      <c r="BL55" s="45"/>
      <c r="BM55" s="9"/>
      <c r="BN55" s="45"/>
      <c r="BO55" s="9"/>
      <c r="BP55" s="45"/>
      <c r="BQ55" s="9"/>
      <c r="BR55" s="45"/>
      <c r="BS55" s="9"/>
      <c r="BT55" s="45"/>
      <c r="BU55" s="9"/>
      <c r="BV55" s="45"/>
      <c r="BW55" s="9"/>
      <c r="BX55" s="45">
        <f>SUM(INDEX('egyeni-ranglista'!$1:$1048576,MATCH($A55,'egyeni-ranglista'!$A:$A,0),BX$227):INDEX('egyeni-ranglista'!$1:$1048576,MATCH($A55,'egyeni-ranglista'!$A:$A,0),BX$228))</f>
        <v>7.0711273852932903</v>
      </c>
      <c r="BY55" s="11" t="s">
        <v>23</v>
      </c>
      <c r="BZ55" s="45"/>
      <c r="CA55" s="9"/>
      <c r="CB55" s="45"/>
      <c r="CC55" s="9"/>
      <c r="CD55" s="45">
        <f>SUM(INDEX('egyeni-ranglista'!$1:$1048576,MATCH($A55,'egyeni-ranglista'!$A:$A,0),CD$227):INDEX('egyeni-ranglista'!$1:$1048576,MATCH($A55,'egyeni-ranglista'!$A:$A,0),CD$228))</f>
        <v>1.0411379444024</v>
      </c>
      <c r="CE55" s="11" t="s">
        <v>23</v>
      </c>
      <c r="CF55" s="45"/>
      <c r="CG55" s="9"/>
      <c r="CH55" s="45"/>
      <c r="CI55" s="9"/>
      <c r="CJ55" s="45"/>
      <c r="CK55" s="9"/>
      <c r="CL55" s="45"/>
      <c r="CM55" s="9"/>
      <c r="CN55" s="45"/>
      <c r="CO55" s="9"/>
      <c r="CP55" s="45"/>
      <c r="CQ55" s="9"/>
      <c r="CR55" s="45"/>
      <c r="CS55" s="9"/>
      <c r="CT55" s="45"/>
      <c r="CU55" s="9"/>
      <c r="CV55" s="45"/>
      <c r="CW55" s="9"/>
      <c r="CX55" s="45">
        <f>SUM(INDEX('egyeni-ranglista'!$1:$1048576,MATCH($A55,'egyeni-ranglista'!$A:$A,0),CX$227):INDEX('egyeni-ranglista'!$1:$1048576,MATCH($A55,'egyeni-ranglista'!$A:$A,0),CX$228))</f>
        <v>3.4014219166403166</v>
      </c>
      <c r="CY55" s="9" t="s">
        <v>163</v>
      </c>
      <c r="CZ55" s="45">
        <f>SUM(INDEX('egyeni-ranglista'!$1:$1048576,MATCH($A55,'egyeni-ranglista'!$A:$A,0),CZ$227):INDEX('egyeni-ranglista'!$1:$1048576,MATCH($A55,'egyeni-ranglista'!$A:$A,0),CZ$228))</f>
        <v>3.4014219166403166</v>
      </c>
      <c r="DA55" s="11" t="s">
        <v>23</v>
      </c>
      <c r="DB55" s="45"/>
      <c r="DD55" s="45"/>
      <c r="DF55" s="45">
        <f>SUM(INDEX('egyeni-ranglista'!$1:$1048576,MATCH($A55,'egyeni-ranglista'!$A:$A,0),DF$227):INDEX('egyeni-ranglista'!$1:$1048576,MATCH($A55,'egyeni-ranglista'!$A:$A,0),DF$228))</f>
        <v>3.4014219166403166</v>
      </c>
      <c r="DG55" s="11" t="s">
        <v>23</v>
      </c>
      <c r="DH55" s="45"/>
      <c r="DJ55" s="45"/>
      <c r="DL55" s="45"/>
      <c r="DN55" s="45">
        <f>SUM(INDEX('egyeni-ranglista'!$1:$1048576,MATCH($A55,'egyeni-ranglista'!$A:$A,0),DN$227):INDEX('egyeni-ranglista'!$1:$1048576,MATCH($A55,'egyeni-ranglista'!$A:$A,0),DN$228))</f>
        <v>6.3068051690880491</v>
      </c>
      <c r="DO55" s="11" t="s">
        <v>23</v>
      </c>
      <c r="DP55" s="45"/>
      <c r="DQ55" s="9"/>
      <c r="DT55" s="45">
        <f>SUM(INDEX('egyeni-ranglista'!$1:$1048576,MATCH($A55,'egyeni-ranglista'!$A:$A,0),DT$227):INDEX('egyeni-ranglista'!$1:$1048576,MATCH($A55,'egyeni-ranglista'!$A:$A,0),DT$228))</f>
        <v>8.5770678015406112</v>
      </c>
      <c r="DU55" s="57" t="s">
        <v>23</v>
      </c>
      <c r="DZ55" s="45"/>
      <c r="EA55" s="9"/>
      <c r="EB55" s="45">
        <f>SUM(INDEX('egyeni-ranglista'!$1:$1048576,MATCH($A55,'egyeni-ranglista'!$A:$A,0),EB$227):INDEX('egyeni-ranglista'!$1:$1048576,MATCH($A55,'egyeni-ranglista'!$A:$A,0),EB$228))</f>
        <v>10.133235838808019</v>
      </c>
      <c r="EC55" s="57" t="s">
        <v>23</v>
      </c>
      <c r="ED55" s="45"/>
      <c r="EE55" s="9"/>
      <c r="EF55" s="45">
        <f>SUM(INDEX('egyeni-ranglista'!$1:$1048576,MATCH($A55,'egyeni-ranglista'!$A:$A,0),EF$227):INDEX('egyeni-ranglista'!$1:$1048576,MATCH($A55,'egyeni-ranglista'!$A:$A,0),EF$228))</f>
        <v>10.133235838808019</v>
      </c>
      <c r="EG55" s="57" t="s">
        <v>23</v>
      </c>
      <c r="EL55" s="45">
        <f>SUM(INDEX('egyeni-ranglista'!$1:$1048576,MATCH($A55,'egyeni-ranglista'!$A:$A,0),EL$227):INDEX('egyeni-ranglista'!$1:$1048576,MATCH($A55,'egyeni-ranglista'!$A:$A,0),EL$228))</f>
        <v>13.199621673873461</v>
      </c>
      <c r="EM55" s="57" t="s">
        <v>1297</v>
      </c>
      <c r="EN55" s="45"/>
      <c r="EO55" s="57"/>
      <c r="EV55" s="45">
        <f>SUM(INDEX('egyeni-ranglista'!$1:$1048576,MATCH($A55,'egyeni-ranglista'!$A:$A,0),EV$227):INDEX('egyeni-ranglista'!$1:$1048576,MATCH($A55,'egyeni-ranglista'!$A:$A,0),EV$228))</f>
        <v>17.746317197471605</v>
      </c>
      <c r="EW55" s="57" t="s">
        <v>23</v>
      </c>
      <c r="FF55" s="45">
        <f>SUM(INDEX('egyeni-ranglista'!$1:$1048576,MATCH($A55,'egyeni-ranglista'!$A:$A,0),FF$227):INDEX('egyeni-ranglista'!$1:$1048576,MATCH($A55,'egyeni-ranglista'!$A:$A,0),FF$228))</f>
        <v>22.924468146719011</v>
      </c>
      <c r="FG55" s="143" t="s">
        <v>1363</v>
      </c>
      <c r="FH55" s="45"/>
      <c r="FI55" s="9"/>
      <c r="FJ55" s="45"/>
      <c r="FK55" s="9"/>
      <c r="FL55" s="45">
        <f>SUM(INDEX('egyeni-ranglista'!$1:$1048576,MATCH($A55,'egyeni-ranglista'!$A:$A,0),FL$227):INDEX('egyeni-ranglista'!$1:$1048576,MATCH($A55,'egyeni-ranglista'!$A:$A,0),FL$228))</f>
        <v>28.273636752061851</v>
      </c>
      <c r="FM55" s="1" t="s">
        <v>163</v>
      </c>
    </row>
    <row r="56" spans="1:169">
      <c r="A56" s="1" t="s">
        <v>164</v>
      </c>
      <c r="C56" s="9"/>
      <c r="D56" s="45">
        <v>14</v>
      </c>
      <c r="E56" s="11" t="s">
        <v>23</v>
      </c>
      <c r="F56" s="45" t="s">
        <v>206</v>
      </c>
      <c r="H56" s="45" t="s">
        <v>206</v>
      </c>
      <c r="J56" s="45">
        <v>14</v>
      </c>
      <c r="K56" s="11" t="s">
        <v>23</v>
      </c>
      <c r="L56" s="45">
        <v>14</v>
      </c>
      <c r="M56" s="1" t="s">
        <v>35</v>
      </c>
      <c r="N56" s="45">
        <v>16.065224085179327</v>
      </c>
      <c r="O56" s="11" t="s">
        <v>23</v>
      </c>
      <c r="P56" s="45" t="s">
        <v>206</v>
      </c>
      <c r="R56" s="45">
        <v>16.065224085179327</v>
      </c>
      <c r="S56" s="11" t="s">
        <v>23</v>
      </c>
      <c r="T56" s="45" t="s">
        <v>206</v>
      </c>
      <c r="V56" s="45"/>
      <c r="W56" s="9"/>
      <c r="X56" s="45"/>
      <c r="Y56" s="9"/>
      <c r="Z56" s="45"/>
      <c r="AA56" s="9"/>
      <c r="AB56" s="45">
        <v>22.095213526070218</v>
      </c>
      <c r="AC56" s="1" t="s">
        <v>35</v>
      </c>
      <c r="AD56" s="45" t="s">
        <v>206</v>
      </c>
      <c r="AR56" s="9"/>
      <c r="AS56" s="9"/>
      <c r="BF56" s="9"/>
      <c r="BG56" s="9"/>
      <c r="BH56" s="45">
        <f>SUM(INDEX('egyeni-ranglista'!$1:$1048576,MATCH($A56,'egyeni-ranglista'!$A:$A,0),BH$227):INDEX('egyeni-ranglista'!$1:$1048576,MATCH($A56,'egyeni-ranglista'!$A:$A,0),BH$228))</f>
        <v>9.1363514704726185</v>
      </c>
      <c r="BI56" s="11" t="s">
        <v>23</v>
      </c>
      <c r="BJ56" s="45"/>
      <c r="BK56" s="9"/>
      <c r="BL56" s="45"/>
      <c r="BM56" s="9"/>
      <c r="BN56" s="45"/>
      <c r="BO56" s="6" t="s">
        <v>630</v>
      </c>
      <c r="BP56" s="45"/>
      <c r="BQ56" s="9"/>
      <c r="BR56" s="45"/>
      <c r="BS56" s="9"/>
      <c r="BT56" s="45"/>
      <c r="BU56" s="9"/>
      <c r="BV56" s="45"/>
      <c r="BW56" s="9"/>
      <c r="BX56" s="45">
        <f>SUM(INDEX('egyeni-ranglista'!$1:$1048576,MATCH($A56,'egyeni-ranglista'!$A:$A,0),BX$227):INDEX('egyeni-ranglista'!$1:$1048576,MATCH($A56,'egyeni-ranglista'!$A:$A,0),BX$228))</f>
        <v>8.9704731018641723</v>
      </c>
      <c r="BY56" s="11" t="s">
        <v>23</v>
      </c>
      <c r="BZ56" s="45"/>
      <c r="CA56" s="9"/>
      <c r="CB56" s="45"/>
      <c r="CC56" s="9"/>
      <c r="CD56" s="45">
        <f>SUM(INDEX('egyeni-ranglista'!$1:$1048576,MATCH($A56,'egyeni-ranglista'!$A:$A,0),CD$227):INDEX('egyeni-ranglista'!$1:$1048576,MATCH($A56,'egyeni-ranglista'!$A:$A,0),CD$228))</f>
        <v>2.9404836609732818</v>
      </c>
      <c r="CE56" s="11" t="s">
        <v>23</v>
      </c>
      <c r="CF56" s="45"/>
      <c r="CG56" s="9"/>
      <c r="CH56" s="45"/>
      <c r="CI56" s="9"/>
      <c r="CJ56" s="45"/>
      <c r="CK56" s="9"/>
      <c r="CL56" s="45"/>
      <c r="CM56" s="9"/>
      <c r="CN56" s="45"/>
      <c r="CO56" s="9"/>
      <c r="CP56" s="45"/>
      <c r="CQ56" s="9"/>
      <c r="CR56" s="45"/>
      <c r="CS56" s="9"/>
      <c r="CT56" s="45"/>
      <c r="CU56" s="9"/>
      <c r="CV56" s="45"/>
      <c r="CW56" s="9"/>
      <c r="CX56" s="45">
        <f>SUM(INDEX('egyeni-ranglista'!$1:$1048576,MATCH($A56,'egyeni-ranglista'!$A:$A,0),CX$227):INDEX('egyeni-ranglista'!$1:$1048576,MATCH($A56,'egyeni-ranglista'!$A:$A,0),CX$228))</f>
        <v>5.3007676332111977</v>
      </c>
      <c r="CY56" s="1" t="s">
        <v>164</v>
      </c>
      <c r="CZ56" s="45">
        <f>SUM(INDEX('egyeni-ranglista'!$1:$1048576,MATCH($A56,'egyeni-ranglista'!$A:$A,0),CZ$227):INDEX('egyeni-ranglista'!$1:$1048576,MATCH($A56,'egyeni-ranglista'!$A:$A,0),CZ$228))</f>
        <v>5.3007676332111977</v>
      </c>
      <c r="DA56" s="11" t="s">
        <v>23</v>
      </c>
      <c r="DB56" s="45"/>
      <c r="DD56" s="45"/>
      <c r="DF56" s="45">
        <f>SUM(INDEX('egyeni-ranglista'!$1:$1048576,MATCH($A56,'egyeni-ranglista'!$A:$A,0),DF$227):INDEX('egyeni-ranglista'!$1:$1048576,MATCH($A56,'egyeni-ranglista'!$A:$A,0),DF$228))</f>
        <v>5.3007676332111977</v>
      </c>
      <c r="DG56" s="11" t="s">
        <v>23</v>
      </c>
      <c r="DH56" s="45"/>
      <c r="DJ56" s="45"/>
      <c r="DL56" s="45"/>
      <c r="DN56" s="45">
        <f>SUM(INDEX('egyeni-ranglista'!$1:$1048576,MATCH($A56,'egyeni-ranglista'!$A:$A,0),DN$227):INDEX('egyeni-ranglista'!$1:$1048576,MATCH($A56,'egyeni-ranglista'!$A:$A,0),DN$228))</f>
        <v>8.2061508856589302</v>
      </c>
      <c r="DO56" s="11" t="s">
        <v>23</v>
      </c>
      <c r="DP56" s="45"/>
      <c r="DQ56" s="9"/>
      <c r="DT56" s="45">
        <f>SUM(INDEX('egyeni-ranglista'!$1:$1048576,MATCH($A56,'egyeni-ranglista'!$A:$A,0),DT$227):INDEX('egyeni-ranglista'!$1:$1048576,MATCH($A56,'egyeni-ranglista'!$A:$A,0),DT$228))</f>
        <v>10.476413518111492</v>
      </c>
      <c r="DU56" s="57" t="s">
        <v>23</v>
      </c>
      <c r="DV56" s="45"/>
      <c r="DW56" s="9"/>
      <c r="DX56" s="45"/>
      <c r="DY56" s="9"/>
      <c r="DZ56" s="45"/>
      <c r="EA56" s="9"/>
      <c r="EB56" s="45">
        <f>SUM(INDEX('egyeni-ranglista'!$1:$1048576,MATCH($A56,'egyeni-ranglista'!$A:$A,0),EB$227):INDEX('egyeni-ranglista'!$1:$1048576,MATCH($A56,'egyeni-ranglista'!$A:$A,0),EB$228))</f>
        <v>10.133235838808019</v>
      </c>
      <c r="EC56" s="57" t="s">
        <v>647</v>
      </c>
      <c r="ED56" s="45"/>
      <c r="EE56" s="9"/>
      <c r="EF56" s="45">
        <f>SUM(INDEX('egyeni-ranglista'!$1:$1048576,MATCH($A56,'egyeni-ranglista'!$A:$A,0),EF$227):INDEX('egyeni-ranglista'!$1:$1048576,MATCH($A56,'egyeni-ranglista'!$A:$A,0),EF$228))</f>
        <v>10.133235838808019</v>
      </c>
      <c r="EG56" s="57" t="s">
        <v>647</v>
      </c>
      <c r="EL56" s="45">
        <f>SUM(INDEX('egyeni-ranglista'!$1:$1048576,MATCH($A56,'egyeni-ranglista'!$A:$A,0),EL$227):INDEX('egyeni-ranglista'!$1:$1048576,MATCH($A56,'egyeni-ranglista'!$A:$A,0),EL$228))</f>
        <v>11.666428756340739</v>
      </c>
      <c r="EM56" s="57" t="s">
        <v>23</v>
      </c>
      <c r="EN56" s="45"/>
      <c r="EO56" s="57"/>
      <c r="EV56" s="45">
        <f>SUM(INDEX('egyeni-ranglista'!$1:$1048576,MATCH($A56,'egyeni-ranglista'!$A:$A,0),EV$227):INDEX('egyeni-ranglista'!$1:$1048576,MATCH($A56,'egyeni-ranglista'!$A:$A,0),EV$228))</f>
        <v>24.161241720177344</v>
      </c>
      <c r="EW56" s="57" t="s">
        <v>23</v>
      </c>
      <c r="EX56" s="45"/>
      <c r="EZ56" s="45"/>
      <c r="FB56" s="45"/>
      <c r="FF56" s="45">
        <f>SUM(INDEX('egyeni-ranglista'!$1:$1048576,MATCH($A56,'egyeni-ranglista'!$A:$A,0),FF$227):INDEX('egyeni-ranglista'!$1:$1048576,MATCH($A56,'egyeni-ranglista'!$A:$A,0),FF$228))</f>
        <v>29.33939266942475</v>
      </c>
      <c r="FG56" s="143" t="s">
        <v>1363</v>
      </c>
      <c r="FH56" s="45"/>
      <c r="FI56" s="9"/>
      <c r="FJ56" s="45"/>
      <c r="FK56" s="9"/>
      <c r="FL56" s="45">
        <f>SUM(INDEX('egyeni-ranglista'!$1:$1048576,MATCH($A56,'egyeni-ranglista'!$A:$A,0),FL$227):INDEX('egyeni-ranglista'!$1:$1048576,MATCH($A56,'egyeni-ranglista'!$A:$A,0),FL$228))</f>
        <v>34.688561274767594</v>
      </c>
      <c r="FM56" s="1" t="s">
        <v>164</v>
      </c>
    </row>
    <row r="57" spans="1:169">
      <c r="A57" s="32" t="s">
        <v>62</v>
      </c>
      <c r="B57" s="45">
        <v>13.5</v>
      </c>
      <c r="C57" s="1" t="s">
        <v>195</v>
      </c>
      <c r="F57" s="45" t="s">
        <v>206</v>
      </c>
      <c r="H57" s="45" t="s">
        <v>206</v>
      </c>
      <c r="J57" s="45" t="s">
        <v>206</v>
      </c>
      <c r="L57" s="45">
        <v>13.5</v>
      </c>
      <c r="M57" s="1" t="s">
        <v>195</v>
      </c>
      <c r="N57" s="45" t="s">
        <v>206</v>
      </c>
      <c r="P57" s="45" t="s">
        <v>206</v>
      </c>
      <c r="R57" s="45" t="s">
        <v>206</v>
      </c>
      <c r="T57" s="45"/>
      <c r="U57" s="1" t="s">
        <v>1292</v>
      </c>
      <c r="V57" s="45"/>
      <c r="W57" s="9"/>
      <c r="X57" s="45"/>
      <c r="Y57" s="9"/>
      <c r="Z57" s="45">
        <v>54.136514547386426</v>
      </c>
      <c r="AA57" s="138" t="s">
        <v>242</v>
      </c>
      <c r="AB57" s="45">
        <v>58.35276201003861</v>
      </c>
      <c r="AC57" s="138" t="s">
        <v>242</v>
      </c>
      <c r="AD57" s="45"/>
      <c r="AE57" s="1" t="s">
        <v>42</v>
      </c>
      <c r="AP57" s="45">
        <f>SUM(INDEX('egyeni-ranglista'!$1:$1048576,MATCH($A57,'egyeni-ranglista'!$A:$A,0),AP$227):INDEX('egyeni-ranglista'!$1:$1048576,MATCH($A57,'egyeni-ranglista'!$A:$A,0),AP$228))</f>
        <v>97.191415530660223</v>
      </c>
      <c r="AQ57" s="1" t="s">
        <v>537</v>
      </c>
      <c r="AR57" s="45"/>
      <c r="AS57" s="9"/>
      <c r="AT57" s="45">
        <f>SUM(INDEX('egyeni-ranglista'!$1:$1048576,MATCH($A57,'egyeni-ranglista'!$A:$A,0),AT$227):INDEX('egyeni-ranglista'!$1:$1048576,MATCH($A57,'egyeni-ranglista'!$A:$A,0),AT$228))</f>
        <v>103.61755354954433</v>
      </c>
      <c r="AU57" s="1" t="s">
        <v>1233</v>
      </c>
      <c r="AV57" s="45"/>
      <c r="AW57" s="9"/>
      <c r="AX57" s="45"/>
      <c r="AY57" s="9"/>
      <c r="AZ57" s="45"/>
      <c r="BA57" s="9"/>
      <c r="BB57" s="45"/>
      <c r="BC57" s="9"/>
      <c r="BD57" s="45">
        <f>SUM(INDEX('egyeni-ranglista'!$1:$1048576,MATCH($A57,'egyeni-ranglista'!$A:$A,0),BD$227):INDEX('egyeni-ranglista'!$1:$1048576,MATCH($A57,'egyeni-ranglista'!$A:$A,0),BD$228))</f>
        <v>104.58652377541796</v>
      </c>
      <c r="BE57" s="1" t="s">
        <v>1293</v>
      </c>
      <c r="BF57" s="45"/>
      <c r="BG57" s="9"/>
      <c r="BH57" s="45">
        <f>SUM(INDEX('egyeni-ranglista'!$1:$1048576,MATCH($A57,'egyeni-ranglista'!$A:$A,0),BH$227):INDEX('egyeni-ranglista'!$1:$1048576,MATCH($A57,'egyeni-ranglista'!$A:$A,0),BH$228))</f>
        <v>115.54012743068415</v>
      </c>
      <c r="BI57" s="1" t="s">
        <v>1292</v>
      </c>
      <c r="BJ57" s="45"/>
      <c r="BK57" s="9"/>
      <c r="BL57" s="45"/>
      <c r="BM57" s="9"/>
      <c r="BN57" s="45">
        <f>SUM(INDEX('egyeni-ranglista'!$1:$1048576,MATCH($A57,'egyeni-ranglista'!$A:$A,0),BN$227):INDEX('egyeni-ranglista'!$1:$1048576,MATCH($A57,'egyeni-ranglista'!$A:$A,0),BN$228))</f>
        <v>148.90930810548414</v>
      </c>
      <c r="BO57" s="1" t="s">
        <v>1292</v>
      </c>
      <c r="BP57" s="45"/>
      <c r="BQ57" s="9"/>
      <c r="BR57" s="45"/>
      <c r="BS57" s="9"/>
      <c r="BT57" s="45"/>
      <c r="BU57" s="9"/>
      <c r="BV57" s="45">
        <f>SUM(INDEX('egyeni-ranglista'!$1:$1048576,MATCH($A57,'egyeni-ranglista'!$A:$A,0),BV$227):INDEX('egyeni-ranglista'!$1:$1048576,MATCH($A57,'egyeni-ranglista'!$A:$A,0),BV$228))</f>
        <v>160.84805260964396</v>
      </c>
      <c r="BW57" s="1" t="s">
        <v>1233</v>
      </c>
      <c r="BX57" s="45"/>
      <c r="BY57" s="9"/>
      <c r="BZ57" s="45"/>
      <c r="CA57" s="9"/>
      <c r="CB57" s="45"/>
      <c r="CC57" s="9"/>
      <c r="CD57" s="45"/>
      <c r="CE57" s="9"/>
      <c r="CF57" s="45">
        <f>SUM(INDEX('egyeni-ranglista'!$1:$1048576,MATCH($A57,'egyeni-ranglista'!$A:$A,0),CF$227):INDEX('egyeni-ranglista'!$1:$1048576,MATCH($A57,'egyeni-ranglista'!$A:$A,0),CF$228))</f>
        <v>123.71766989990637</v>
      </c>
      <c r="CG57" s="1" t="s">
        <v>1293</v>
      </c>
      <c r="CH57" s="45"/>
      <c r="CI57" s="9"/>
      <c r="CJ57" s="45"/>
      <c r="CK57" s="9"/>
      <c r="CL57" s="45">
        <f>SUM(INDEX('egyeni-ranglista'!$1:$1048576,MATCH($A57,'egyeni-ranglista'!$A:$A,0),CL$227):INDEX('egyeni-ranglista'!$1:$1048576,MATCH($A57,'egyeni-ranglista'!$A:$A,0),CL$228))</f>
        <v>139.38791368593024</v>
      </c>
      <c r="CM57" s="1" t="s">
        <v>1233</v>
      </c>
      <c r="CN57" s="45"/>
      <c r="CP57" s="45"/>
      <c r="CR57" s="45"/>
      <c r="CT57" s="45"/>
      <c r="CV57" s="45"/>
      <c r="CX57" s="45"/>
      <c r="CZ57" s="45"/>
      <c r="DB57" s="45"/>
      <c r="DD57" s="45"/>
      <c r="DF57" s="45"/>
      <c r="DH57" s="45"/>
      <c r="DJ57" s="45"/>
      <c r="DL57" s="45"/>
      <c r="DN57" s="45">
        <f>SUM(INDEX('egyeni-ranglista'!$1:$1048576,MATCH($A57,'egyeni-ranglista'!$A:$A,0),DN$227):INDEX('egyeni-ranglista'!$1:$1048576,MATCH($A57,'egyeni-ranglista'!$A:$A,0),DN$228))</f>
        <v>69.847339986114719</v>
      </c>
      <c r="DO57" s="1" t="s">
        <v>1293</v>
      </c>
      <c r="DP57" s="45"/>
      <c r="DQ57" s="9"/>
      <c r="DT57" s="45">
        <f>SUM(INDEX('egyeni-ranglista'!$1:$1048576,MATCH($A57,'egyeni-ranglista'!$A:$A,0),DT$227):INDEX('egyeni-ranglista'!$1:$1048576,MATCH($A57,'egyeni-ranglista'!$A:$A,0),DT$228))</f>
        <v>50.099735106030096</v>
      </c>
      <c r="DU57" s="229" t="s">
        <v>1233</v>
      </c>
      <c r="DV57" s="45"/>
      <c r="DX57" s="45"/>
      <c r="DZ57" s="45"/>
      <c r="EA57" s="9"/>
      <c r="EB57" s="45"/>
      <c r="ED57" s="45"/>
      <c r="EE57" s="9"/>
      <c r="EF57" s="45">
        <f>SUM(INDEX('egyeni-ranglista'!$1:$1048576,MATCH($A57,'egyeni-ranglista'!$A:$A,0),EF$227):INDEX('egyeni-ranglista'!$1:$1048576,MATCH($A57,'egyeni-ranglista'!$A:$A,0),EF$228))</f>
        <v>34.654858764221437</v>
      </c>
      <c r="EG57" s="10" t="s">
        <v>1293</v>
      </c>
      <c r="EL57" s="45"/>
      <c r="EM57" s="229"/>
      <c r="EN57" s="45">
        <f>SUM(INDEX('egyeni-ranglista'!$1:$1048576,MATCH($A57,'egyeni-ranglista'!$A:$A,0),EN$227):INDEX('egyeni-ranglista'!$1:$1048576,MATCH($A57,'egyeni-ranglista'!$A:$A,0),EN$228))</f>
        <v>38.027883182793424</v>
      </c>
      <c r="EO57" s="10" t="s">
        <v>1292</v>
      </c>
      <c r="FF57" s="45">
        <f>SUM(INDEX('egyeni-ranglista'!$1:$1048576,MATCH($A57,'egyeni-ranglista'!$A:$A,0),FF$227):INDEX('egyeni-ranglista'!$1:$1048576,MATCH($A57,'egyeni-ranglista'!$A:$A,0),FF$228))</f>
        <v>98.536116560701899</v>
      </c>
      <c r="FG57" s="1" t="s">
        <v>1369</v>
      </c>
      <c r="FH57" s="45"/>
      <c r="FJ57" s="45">
        <f>SUM(INDEX('egyeni-ranglista'!$1:$1048576,MATCH($A57,'egyeni-ranglista'!$A:$A,0),FJ$227):INDEX('egyeni-ranglista'!$1:$1048576,MATCH($A57,'egyeni-ranglista'!$A:$A,0),FJ$228))</f>
        <v>98.536116560701899</v>
      </c>
      <c r="FK57" s="9" t="s">
        <v>62</v>
      </c>
      <c r="FL57" s="45"/>
    </row>
    <row r="58" spans="1:169">
      <c r="A58" s="1" t="s">
        <v>77</v>
      </c>
      <c r="B58" s="45" t="s">
        <v>206</v>
      </c>
      <c r="D58" s="45" t="s">
        <v>206</v>
      </c>
      <c r="F58" s="45">
        <v>5</v>
      </c>
      <c r="G58" s="1" t="s">
        <v>98</v>
      </c>
      <c r="H58" s="45">
        <v>6.2678557452108006</v>
      </c>
      <c r="I58" s="1" t="s">
        <v>232</v>
      </c>
      <c r="J58" s="45">
        <v>13.064643704264991</v>
      </c>
      <c r="K58" s="53" t="s">
        <v>1229</v>
      </c>
      <c r="L58" s="45"/>
      <c r="M58" s="9"/>
      <c r="N58" s="45">
        <v>24.278424691852734</v>
      </c>
      <c r="O58" s="1" t="s">
        <v>65</v>
      </c>
      <c r="P58" s="45">
        <v>27.877747974852436</v>
      </c>
      <c r="Q58" s="53" t="s">
        <v>1229</v>
      </c>
      <c r="R58" s="45" t="s">
        <v>206</v>
      </c>
      <c r="T58" s="45" t="s">
        <v>206</v>
      </c>
      <c r="V58" s="45">
        <v>42.607845173923863</v>
      </c>
      <c r="W58" s="1" t="s">
        <v>232</v>
      </c>
      <c r="X58" s="45"/>
      <c r="Y58" s="9"/>
      <c r="Z58" s="45"/>
      <c r="AA58" s="9"/>
      <c r="AB58" s="45" t="s">
        <v>206</v>
      </c>
      <c r="AD58" s="45">
        <v>43.471469115817449</v>
      </c>
      <c r="AE58" s="1" t="s">
        <v>44</v>
      </c>
      <c r="AF58" s="45">
        <v>49.680308272530972</v>
      </c>
      <c r="AG58" s="1" t="s">
        <v>77</v>
      </c>
      <c r="AP58" s="45">
        <f>SUM(INDEX('egyeni-ranglista'!$1:$1048576,MATCH($A58,'egyeni-ranglista'!$A:$A,0),AP$227):INDEX('egyeni-ranglista'!$1:$1048576,MATCH($A58,'egyeni-ranglista'!$A:$A,0),AP$228))</f>
        <v>46.487875113749134</v>
      </c>
      <c r="AQ58" s="53" t="s">
        <v>1229</v>
      </c>
      <c r="AR58" s="45"/>
      <c r="AS58" s="9"/>
      <c r="BD58" s="45">
        <f>SUM(INDEX('egyeni-ranglista'!$1:$1048576,MATCH($A58,'egyeni-ranglista'!$A:$A,0),BD$227):INDEX('egyeni-ranglista'!$1:$1048576,MATCH($A58,'egyeni-ranglista'!$A:$A,0),BD$228))</f>
        <v>50.98617172696801</v>
      </c>
      <c r="BE58" s="53" t="s">
        <v>1229</v>
      </c>
      <c r="BF58" s="45"/>
      <c r="BG58" s="9"/>
      <c r="BH58" s="45">
        <f>SUM(INDEX('egyeni-ranglista'!$1:$1048576,MATCH($A58,'egyeni-ranglista'!$A:$A,0),BH$227):INDEX('egyeni-ranglista'!$1:$1048576,MATCH($A58,'egyeni-ranglista'!$A:$A,0),BH$228))</f>
        <v>60.114174773023166</v>
      </c>
      <c r="BI58" s="53" t="s">
        <v>1229</v>
      </c>
      <c r="BJ58" s="45">
        <f>SUM(INDEX('egyeni-ranglista'!$1:$1048576,MATCH($A58,'egyeni-ranglista'!$A:$A,0),BJ$227):INDEX('egyeni-ranglista'!$1:$1048576,MATCH($A58,'egyeni-ranglista'!$A:$A,0),BJ$228))</f>
        <v>79.238596106856804</v>
      </c>
      <c r="BK58" s="1" t="s">
        <v>232</v>
      </c>
      <c r="BL58" s="45"/>
      <c r="BN58" s="45">
        <f>SUM(INDEX('egyeni-ranglista'!$1:$1048576,MATCH($A58,'egyeni-ranglista'!$A:$A,0),BN$227):INDEX('egyeni-ranglista'!$1:$1048576,MATCH($A58,'egyeni-ranglista'!$A:$A,0),BN$228))</f>
        <v>101.70422990937999</v>
      </c>
      <c r="BO58" s="53" t="s">
        <v>1229</v>
      </c>
      <c r="BP58" s="45"/>
      <c r="BQ58" s="9"/>
      <c r="BR58" s="45"/>
      <c r="BS58" s="9"/>
      <c r="BT58" s="45"/>
      <c r="BU58" s="9"/>
      <c r="BV58" s="45"/>
      <c r="BW58" s="9"/>
      <c r="BX58" s="45">
        <f>SUM(INDEX('egyeni-ranglista'!$1:$1048576,MATCH($A58,'egyeni-ranglista'!$A:$A,0),BX$227):INDEX('egyeni-ranglista'!$1:$1048576,MATCH($A58,'egyeni-ranglista'!$A:$A,0),BX$228))</f>
        <v>89.120363010083423</v>
      </c>
      <c r="BY58" s="53" t="s">
        <v>1229</v>
      </c>
      <c r="BZ58" s="45"/>
      <c r="CA58" s="9"/>
      <c r="CB58" s="45"/>
      <c r="CC58" s="9"/>
      <c r="CD58" s="45"/>
      <c r="CE58" s="9"/>
      <c r="CF58" s="45">
        <f>SUM(INDEX('egyeni-ranglista'!$1:$1048576,MATCH($A58,'egyeni-ranglista'!$A:$A,0),CF$227):INDEX('egyeni-ranglista'!$1:$1048576,MATCH($A58,'egyeni-ranglista'!$A:$A,0),CF$228))</f>
        <v>76.974443446129442</v>
      </c>
      <c r="CG58" s="53" t="s">
        <v>1229</v>
      </c>
      <c r="CH58" s="45">
        <f>SUM(INDEX('egyeni-ranglista'!$1:$1048576,MATCH($A58,'egyeni-ranglista'!$A:$A,0),CH$227):INDEX('egyeni-ranglista'!$1:$1048576,MATCH($A58,'egyeni-ranglista'!$A:$A,0),CH$228))</f>
        <v>90.356495673348491</v>
      </c>
      <c r="CI58" s="9" t="s">
        <v>232</v>
      </c>
      <c r="CJ58" s="45"/>
      <c r="CK58" s="9"/>
      <c r="CL58" s="45"/>
      <c r="CM58" s="9"/>
      <c r="CN58" s="45"/>
      <c r="CO58" s="9"/>
      <c r="CP58" s="45"/>
      <c r="CQ58" s="9"/>
      <c r="CR58" s="45">
        <f>SUM(INDEX('egyeni-ranglista'!$1:$1048576,MATCH($A58,'egyeni-ranglista'!$A:$A,0),CR$227):INDEX('egyeni-ranglista'!$1:$1048576,MATCH($A58,'egyeni-ranglista'!$A:$A,0),CR$228))</f>
        <v>85.485566004062321</v>
      </c>
      <c r="CS58" s="1" t="s">
        <v>44</v>
      </c>
      <c r="CT58" s="45"/>
      <c r="CU58" s="9"/>
      <c r="CV58" s="45">
        <f>SUM(INDEX('egyeni-ranglista'!$1:$1048576,MATCH($A58,'egyeni-ranglista'!$A:$A,0),CV$227):INDEX('egyeni-ranglista'!$1:$1048576,MATCH($A58,'egyeni-ranglista'!$A:$A,0),CV$228))</f>
        <v>91.248488090280119</v>
      </c>
      <c r="CW58" s="9" t="s">
        <v>77</v>
      </c>
      <c r="CX58" s="45"/>
      <c r="CY58" s="9"/>
      <c r="CZ58" s="45"/>
      <c r="DA58" s="9"/>
      <c r="DB58" s="45"/>
      <c r="DD58" s="45"/>
      <c r="DF58" s="45">
        <f>SUM(INDEX('egyeni-ranglista'!$1:$1048576,MATCH($A58,'egyeni-ranglista'!$A:$A,0),DF$227):INDEX('egyeni-ranglista'!$1:$1048576,MATCH($A58,'egyeni-ranglista'!$A:$A,0),DF$228))</f>
        <v>88.273514729803566</v>
      </c>
      <c r="DG58" s="1" t="s">
        <v>1235</v>
      </c>
      <c r="DH58" s="45"/>
      <c r="DJ58" s="45"/>
      <c r="DL58" s="45"/>
      <c r="DN58" s="45"/>
      <c r="DO58" s="229" t="s">
        <v>1292</v>
      </c>
      <c r="DP58" s="45"/>
      <c r="DT58" s="45"/>
      <c r="DU58" s="229"/>
      <c r="DV58" s="45"/>
      <c r="DW58" s="229"/>
      <c r="DX58" s="45"/>
      <c r="DY58" s="229"/>
      <c r="DZ58" s="45"/>
      <c r="EA58" s="229"/>
      <c r="EB58" s="45"/>
      <c r="ED58" s="45"/>
      <c r="EE58" s="229"/>
      <c r="EF58" s="45">
        <f>SUM(INDEX('egyeni-ranglista'!$1:$1048576,MATCH($A58,'egyeni-ranglista'!$A:$A,0),EF$227):INDEX('egyeni-ranglista'!$1:$1048576,MATCH($A58,'egyeni-ranglista'!$A:$A,0),EF$228))</f>
        <v>55.03346005377157</v>
      </c>
      <c r="EG58" s="10" t="s">
        <v>1292</v>
      </c>
      <c r="EL58" s="45"/>
      <c r="EM58" s="229"/>
      <c r="EN58" s="45">
        <f>SUM(INDEX('egyeni-ranglista'!$1:$1048576,MATCH($A58,'egyeni-ranglista'!$A:$A,0),EN$227):INDEX('egyeni-ranglista'!$1:$1048576,MATCH($A58,'egyeni-ranglista'!$A:$A,0),EN$228))</f>
        <v>61.779508890915537</v>
      </c>
      <c r="EO58" s="10" t="s">
        <v>1293</v>
      </c>
      <c r="FF58" s="45">
        <f>SUM(INDEX('egyeni-ranglista'!$1:$1048576,MATCH($A58,'egyeni-ranglista'!$A:$A,0),FF$227):INDEX('egyeni-ranglista'!$1:$1048576,MATCH($A58,'egyeni-ranglista'!$A:$A,0),FF$228))</f>
        <v>86.96668140808282</v>
      </c>
      <c r="FG58" s="1" t="s">
        <v>44</v>
      </c>
      <c r="FH58" s="45"/>
      <c r="FI58" s="9"/>
      <c r="FJ58" s="45">
        <f>SUM(INDEX('egyeni-ranglista'!$1:$1048576,MATCH($A58,'egyeni-ranglista'!$A:$A,0),FJ$227):INDEX('egyeni-ranglista'!$1:$1048576,MATCH($A58,'egyeni-ranglista'!$A:$A,0),FJ$228))</f>
        <v>88.692595369345</v>
      </c>
      <c r="FK58" s="9" t="s">
        <v>77</v>
      </c>
      <c r="FL58" s="45"/>
      <c r="FM58" s="9"/>
    </row>
    <row r="59" spans="1:169">
      <c r="A59" s="32" t="s">
        <v>1277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EB59" s="45"/>
      <c r="EF59" s="45">
        <f>SUM(INDEX('egyeni-ranglista'!$1:$1048576,MATCH($A59,'egyeni-ranglista'!$A:$A,0),EF$227):INDEX('egyeni-ranglista'!$1:$1048576,MATCH($A59,'egyeni-ranglista'!$A:$A,0),EF$228))</f>
        <v>0</v>
      </c>
      <c r="EG59" s="260" t="s">
        <v>816</v>
      </c>
      <c r="EL59" s="45">
        <f>SUM(INDEX('egyeni-ranglista'!$1:$1048576,MATCH($A59,'egyeni-ranglista'!$A:$A,0),EL$227):INDEX('egyeni-ranglista'!$1:$1048576,MATCH($A59,'egyeni-ranglista'!$A:$A,0),EL$228))</f>
        <v>0</v>
      </c>
      <c r="EM59" s="10" t="s">
        <v>712</v>
      </c>
      <c r="FF59" s="45">
        <f>SUM(INDEX('egyeni-ranglista'!$1:$1048576,MATCH($A59,'egyeni-ranglista'!$A:$A,0),FF$227):INDEX('egyeni-ranglista'!$1:$1048576,MATCH($A59,'egyeni-ranglista'!$A:$A,0),FF$228))</f>
        <v>17.48585836852461</v>
      </c>
      <c r="FG59" s="1" t="s">
        <v>44</v>
      </c>
      <c r="FH59" s="9"/>
      <c r="FI59" s="9"/>
      <c r="FJ59" s="9"/>
      <c r="FK59" s="9"/>
      <c r="FL59" s="45">
        <f>SUM(INDEX('egyeni-ranglista'!$1:$1048576,MATCH($A59,'egyeni-ranglista'!$A:$A,0),FL$227):INDEX('egyeni-ranglista'!$1:$1048576,MATCH($A59,'egyeni-ranglista'!$A:$A,0),FL$228))</f>
        <v>24.974694416004589</v>
      </c>
      <c r="FM59" s="32" t="s">
        <v>1277</v>
      </c>
    </row>
    <row r="60" spans="1:169">
      <c r="A60" s="1" t="s">
        <v>197</v>
      </c>
      <c r="B60" s="45">
        <v>72</v>
      </c>
      <c r="C60" s="10" t="s">
        <v>201</v>
      </c>
      <c r="D60" s="45">
        <v>72</v>
      </c>
      <c r="E60" s="1" t="s">
        <v>95</v>
      </c>
      <c r="F60" s="45">
        <v>78.714807816463562</v>
      </c>
      <c r="G60" s="10" t="s">
        <v>201</v>
      </c>
      <c r="H60" s="45">
        <v>81.884447179490564</v>
      </c>
      <c r="I60" s="1" t="s">
        <v>228</v>
      </c>
      <c r="J60" s="45">
        <v>81.884447179490564</v>
      </c>
      <c r="K60" s="10" t="s">
        <v>201</v>
      </c>
      <c r="L60" s="45"/>
      <c r="M60" s="9"/>
      <c r="N60" s="45">
        <v>89.360301171215724</v>
      </c>
      <c r="O60" s="55" t="s">
        <v>116</v>
      </c>
      <c r="P60" s="45" t="s">
        <v>206</v>
      </c>
      <c r="R60" s="45">
        <v>91.759850026548861</v>
      </c>
      <c r="S60" s="10" t="s">
        <v>201</v>
      </c>
      <c r="T60" s="45" t="s">
        <v>206</v>
      </c>
      <c r="V60" s="45"/>
      <c r="W60" s="9"/>
      <c r="X60" s="45"/>
      <c r="Y60" s="9"/>
      <c r="Z60" s="45"/>
      <c r="AA60" s="9"/>
      <c r="AB60" s="45">
        <v>122.77122429398773</v>
      </c>
      <c r="AC60" s="55" t="s">
        <v>116</v>
      </c>
      <c r="AD60" s="45">
        <v>135.26487962681654</v>
      </c>
      <c r="AE60" s="55" t="s">
        <v>116</v>
      </c>
      <c r="AR60" s="9"/>
      <c r="AS60" s="9"/>
      <c r="BD60" s="45">
        <f>SUM(INDEX('egyeni-ranglista'!$1:$1048576,MATCH($A60,'egyeni-ranglista'!$A:$A,0),BD$227):INDEX('egyeni-ranglista'!$1:$1048576,MATCH($A60,'egyeni-ranglista'!$A:$A,0),BD$228))</f>
        <v>81.891397096957093</v>
      </c>
      <c r="BE60" s="10" t="s">
        <v>201</v>
      </c>
      <c r="BF60" s="45"/>
      <c r="BG60" s="9"/>
      <c r="BH60" s="45">
        <f>SUM(INDEX('egyeni-ranglista'!$1:$1048576,MATCH($A60,'egyeni-ranglista'!$A:$A,0),BH$227):INDEX('egyeni-ranglista'!$1:$1048576,MATCH($A60,'egyeni-ranglista'!$A:$A,0),BH$228))</f>
        <v>79.436324035319259</v>
      </c>
      <c r="BI60" s="10" t="s">
        <v>201</v>
      </c>
      <c r="BJ60" s="45"/>
      <c r="BK60" s="9"/>
      <c r="BL60" s="45"/>
      <c r="BM60" s="9"/>
      <c r="BN60" s="45">
        <f>SUM(INDEX('egyeni-ranglista'!$1:$1048576,MATCH($A60,'egyeni-ranglista'!$A:$A,0),BN$227):INDEX('egyeni-ranglista'!$1:$1048576,MATCH($A60,'egyeni-ranglista'!$A:$A,0),BN$228))</f>
        <v>85.535901526403364</v>
      </c>
      <c r="BO60" s="10" t="s">
        <v>201</v>
      </c>
      <c r="BP60" s="45"/>
      <c r="BQ60" s="9"/>
      <c r="BR60" s="45"/>
      <c r="BS60" s="9"/>
      <c r="BT60" s="45"/>
      <c r="BU60" s="10" t="s">
        <v>201</v>
      </c>
      <c r="BV60" s="45"/>
      <c r="BW60" s="9"/>
      <c r="BX60" s="45"/>
      <c r="BY60" s="9"/>
      <c r="BZ60" s="45"/>
      <c r="CA60" s="9"/>
      <c r="CB60" s="45"/>
      <c r="CC60" s="9"/>
      <c r="CD60" s="45">
        <f>SUM(INDEX('egyeni-ranglista'!$1:$1048576,MATCH($A60,'egyeni-ranglista'!$A:$A,0),CD$227):INDEX('egyeni-ranglista'!$1:$1048576,MATCH($A60,'egyeni-ranglista'!$A:$A,0),CD$228))</f>
        <v>76.593098017210025</v>
      </c>
      <c r="CE60" s="9" t="s">
        <v>201</v>
      </c>
      <c r="CF60" s="45"/>
      <c r="CG60" s="9"/>
      <c r="CH60" s="45">
        <f>SUM(INDEX('egyeni-ranglista'!$1:$1048576,MATCH($A60,'egyeni-ranglista'!$A:$A,0),CH$227):INDEX('egyeni-ranglista'!$1:$1048576,MATCH($A60,'egyeni-ranglista'!$A:$A,0),CH$228))</f>
        <v>91.559354450427421</v>
      </c>
      <c r="CI60" s="9" t="s">
        <v>716</v>
      </c>
      <c r="CJ60" s="45"/>
      <c r="CK60" s="9"/>
      <c r="CL60" s="45"/>
      <c r="CM60" s="9"/>
      <c r="CN60" s="45"/>
      <c r="CO60" s="9"/>
      <c r="CP60" s="45"/>
      <c r="CQ60" s="9"/>
      <c r="CR60" s="45">
        <f>SUM(INDEX('egyeni-ranglista'!$1:$1048576,MATCH($A60,'egyeni-ranglista'!$A:$A,0),CR$227):INDEX('egyeni-ranglista'!$1:$1048576,MATCH($A60,'egyeni-ranglista'!$A:$A,0),CR$228))</f>
        <v>60.439181647458042</v>
      </c>
      <c r="CS60" s="1" t="s">
        <v>44</v>
      </c>
      <c r="CT60" s="45"/>
      <c r="CU60" s="9" t="s">
        <v>201</v>
      </c>
      <c r="CV60" s="45"/>
      <c r="CW60" s="9"/>
      <c r="CX60" s="45">
        <f>SUM(INDEX('egyeni-ranglista'!$1:$1048576,MATCH($A60,'egyeni-ranglista'!$A:$A,0),CX$227):INDEX('egyeni-ranglista'!$1:$1048576,MATCH($A60,'egyeni-ranglista'!$A:$A,0),CX$228))</f>
        <v>111.20210373367584</v>
      </c>
      <c r="CY60" s="1" t="s">
        <v>197</v>
      </c>
      <c r="CZ60" s="45">
        <f>SUM(INDEX('egyeni-ranglista'!$1:$1048576,MATCH($A60,'egyeni-ranglista'!$A:$A,0),CZ$227):INDEX('egyeni-ranglista'!$1:$1048576,MATCH($A60,'egyeni-ranglista'!$A:$A,0),CZ$228))</f>
        <v>115.00979527544844</v>
      </c>
      <c r="DA60" s="9" t="s">
        <v>812</v>
      </c>
      <c r="DB60" s="45">
        <f>SUM(INDEX('egyeni-ranglista'!$1:$1048576,MATCH($A60,'egyeni-ranglista'!$A:$A,0),DB$227):INDEX('egyeni-ranglista'!$1:$1048576,MATCH($A60,'egyeni-ranglista'!$A:$A,0),DB$228))</f>
        <v>142.89786426034175</v>
      </c>
      <c r="DC60" s="1" t="s">
        <v>42</v>
      </c>
      <c r="DD60" s="45"/>
      <c r="DF60" s="45"/>
      <c r="DH60" s="45">
        <f>SUM(INDEX('egyeni-ranglista'!$1:$1048576,MATCH($A60,'egyeni-ranglista'!$A:$A,0),DH$227):INDEX('egyeni-ranglista'!$1:$1048576,MATCH($A60,'egyeni-ranglista'!$A:$A,0),DH$228))</f>
        <v>147.13923835997406</v>
      </c>
      <c r="DI60" s="229" t="s">
        <v>813</v>
      </c>
      <c r="DJ60" s="45"/>
      <c r="DK60" s="229"/>
      <c r="DL60" s="45"/>
      <c r="DM60" s="229"/>
      <c r="DN60" s="45">
        <f>SUM(INDEX('egyeni-ranglista'!$1:$1048576,MATCH($A60,'egyeni-ranglista'!$A:$A,0),DN$227):INDEX('egyeni-ranglista'!$1:$1048576,MATCH($A60,'egyeni-ranglista'!$A:$A,0),DN$228))</f>
        <v>143.56630157019137</v>
      </c>
      <c r="DO60" s="10" t="s">
        <v>201</v>
      </c>
      <c r="DP60" s="45">
        <f>SUM(INDEX('egyeni-ranglista'!$1:$1048576,MATCH($A60,'egyeni-ranglista'!$A:$A,0),DP$227):INDEX('egyeni-ranglista'!$1:$1048576,MATCH($A60,'egyeni-ranglista'!$A:$A,0),DP$228))</f>
        <v>141.86462682425548</v>
      </c>
      <c r="DQ60" s="1" t="s">
        <v>716</v>
      </c>
      <c r="DT60" s="45">
        <f>SUM(INDEX('egyeni-ranglista'!$1:$1048576,MATCH($A60,'egyeni-ranglista'!$A:$A,0),DT$227):INDEX('egyeni-ranglista'!$1:$1048576,MATCH($A60,'egyeni-ranglista'!$A:$A,0),DT$228))</f>
        <v>144.49029501859965</v>
      </c>
      <c r="DU60" s="10" t="s">
        <v>201</v>
      </c>
      <c r="DV60" s="45">
        <f>SUM(INDEX('egyeni-ranglista'!$1:$1048576,MATCH($A60,'egyeni-ranglista'!$A:$A,0),DV$227):INDEX('egyeni-ranglista'!$1:$1048576,MATCH($A60,'egyeni-ranglista'!$A:$A,0),DV$228))</f>
        <v>142.07201605809777</v>
      </c>
      <c r="DW60" s="10" t="s">
        <v>201</v>
      </c>
      <c r="DX60" s="45"/>
      <c r="DY60" s="9"/>
      <c r="DZ60" s="45"/>
      <c r="EA60" s="9"/>
      <c r="EB60" s="45"/>
      <c r="ED60" s="45"/>
      <c r="EE60" s="9"/>
      <c r="EF60" s="45"/>
      <c r="EH60" s="45"/>
      <c r="EJ60" s="45"/>
      <c r="EL60" s="45">
        <f>SUM(INDEX('egyeni-ranglista'!$1:$1048576,MATCH($A60,'egyeni-ranglista'!$A:$A,0),EL$227):INDEX('egyeni-ranglista'!$1:$1048576,MATCH($A60,'egyeni-ranglista'!$A:$A,0),EL$228))</f>
        <v>166.54597632323734</v>
      </c>
      <c r="EM60" s="10" t="s">
        <v>201</v>
      </c>
      <c r="EN60" s="45"/>
      <c r="EO60" s="10"/>
      <c r="EP60" s="45"/>
      <c r="ER60" s="45"/>
      <c r="ET60" s="45"/>
      <c r="EV60" s="45"/>
      <c r="EX60" s="45"/>
      <c r="EZ60" s="45"/>
      <c r="FB60" s="45"/>
      <c r="FD60" s="45"/>
      <c r="FF60" s="45">
        <f>SUM(INDEX('egyeni-ranglista'!$1:$1048576,MATCH($A60,'egyeni-ranglista'!$A:$A,0),FF$227):INDEX('egyeni-ranglista'!$1:$1048576,MATCH($A60,'egyeni-ranglista'!$A:$A,0),FF$228))</f>
        <v>186.55143662706917</v>
      </c>
      <c r="FG60" s="1" t="s">
        <v>44</v>
      </c>
      <c r="FH60" s="45">
        <f>SUM(INDEX('egyeni-ranglista'!$1:$1048576,MATCH($A60,'egyeni-ranglista'!$A:$A,0),FH$227):INDEX('egyeni-ranglista'!$1:$1048576,MATCH($A60,'egyeni-ranglista'!$A:$A,0),FH$228))</f>
        <v>188.27735058833136</v>
      </c>
      <c r="FI60" s="9" t="s">
        <v>201</v>
      </c>
      <c r="FJ60" s="45"/>
      <c r="FK60" s="9"/>
      <c r="FL60" s="45">
        <f>SUM(INDEX('egyeni-ranglista'!$1:$1048576,MATCH($A60,'egyeni-ranglista'!$A:$A,0),FL$227):INDEX('egyeni-ranglista'!$1:$1048576,MATCH($A60,'egyeni-ranglista'!$A:$A,0),FL$228))</f>
        <v>147.02735058833136</v>
      </c>
      <c r="FM60" s="1" t="s">
        <v>197</v>
      </c>
    </row>
    <row r="61" spans="1:169">
      <c r="A61" s="1" t="s">
        <v>79</v>
      </c>
      <c r="B61" s="45" t="s">
        <v>206</v>
      </c>
      <c r="D61" s="45" t="s">
        <v>206</v>
      </c>
      <c r="F61" s="45" t="s">
        <v>206</v>
      </c>
      <c r="H61" s="45" t="s">
        <v>206</v>
      </c>
      <c r="J61" s="45">
        <v>5</v>
      </c>
      <c r="K61" s="53" t="s">
        <v>1229</v>
      </c>
      <c r="L61" s="45"/>
      <c r="M61" s="9"/>
      <c r="N61" s="45" t="s">
        <v>206</v>
      </c>
      <c r="P61" s="45">
        <v>16.213780987587739</v>
      </c>
      <c r="Q61" s="53" t="s">
        <v>1229</v>
      </c>
      <c r="R61" s="45" t="s">
        <v>206</v>
      </c>
      <c r="T61" s="45" t="s">
        <v>206</v>
      </c>
      <c r="V61" s="45"/>
      <c r="W61" s="9"/>
      <c r="X61" s="45"/>
      <c r="Y61" s="9"/>
      <c r="Z61" s="45"/>
      <c r="AA61" s="9"/>
      <c r="AB61" s="45" t="s">
        <v>206</v>
      </c>
      <c r="AD61" s="45"/>
      <c r="AE61" s="1" t="s">
        <v>44</v>
      </c>
      <c r="AP61" s="45">
        <f>SUM(INDEX('egyeni-ranglista'!$1:$1048576,MATCH($A61,'egyeni-ranglista'!$A:$A,0),AP$227):INDEX('egyeni-ranglista'!$1:$1048576,MATCH($A61,'egyeni-ranglista'!$A:$A,0),AP$228))</f>
        <v>32.152717343372686</v>
      </c>
      <c r="AQ61" s="53" t="s">
        <v>1229</v>
      </c>
      <c r="AR61" s="45"/>
      <c r="AS61" s="9"/>
      <c r="BD61" s="45">
        <f>SUM(INDEX('egyeni-ranglista'!$1:$1048576,MATCH($A61,'egyeni-ranglista'!$A:$A,0),BD$227):INDEX('egyeni-ranglista'!$1:$1048576,MATCH($A61,'egyeni-ranglista'!$A:$A,0),BD$228))</f>
        <v>36.651013956591562</v>
      </c>
      <c r="BE61" s="53" t="s">
        <v>1229</v>
      </c>
      <c r="BF61" s="45"/>
      <c r="BG61" s="9"/>
      <c r="BH61" s="45">
        <f>SUM(INDEX('egyeni-ranglista'!$1:$1048576,MATCH($A61,'egyeni-ranglista'!$A:$A,0),BH$227):INDEX('egyeni-ranglista'!$1:$1048576,MATCH($A61,'egyeni-ranglista'!$A:$A,0),BH$228))</f>
        <v>45.779017002646725</v>
      </c>
      <c r="BI61" s="53" t="s">
        <v>1229</v>
      </c>
      <c r="BJ61" s="45"/>
      <c r="BK61" s="9"/>
      <c r="BL61" s="45"/>
      <c r="BM61" s="9"/>
      <c r="BN61" s="45">
        <f>SUM(INDEX('egyeni-ranglista'!$1:$1048576,MATCH($A61,'egyeni-ranglista'!$A:$A,0),BN$227):INDEX('egyeni-ranglista'!$1:$1048576,MATCH($A61,'egyeni-ranglista'!$A:$A,0),BN$228))</f>
        <v>66.171294081691173</v>
      </c>
      <c r="BO61" s="53" t="s">
        <v>1229</v>
      </c>
      <c r="BP61" s="45"/>
      <c r="BQ61" s="9"/>
      <c r="BR61" s="45"/>
      <c r="BS61" s="9"/>
      <c r="BT61" s="45"/>
      <c r="BU61" s="9"/>
      <c r="BV61" s="45"/>
      <c r="BW61" s="9"/>
      <c r="BX61" s="45">
        <f>SUM(INDEX('egyeni-ranglista'!$1:$1048576,MATCH($A61,'egyeni-ranglista'!$A:$A,0),BX$227):INDEX('egyeni-ranglista'!$1:$1048576,MATCH($A61,'egyeni-ranglista'!$A:$A,0),BX$228))</f>
        <v>60.384215141448792</v>
      </c>
      <c r="BY61" s="53" t="s">
        <v>1229</v>
      </c>
      <c r="BZ61" s="45"/>
      <c r="CA61" s="9"/>
      <c r="CB61" s="45"/>
      <c r="CC61" s="9"/>
      <c r="CD61" s="45"/>
      <c r="CE61" s="9"/>
      <c r="CF61" s="45">
        <f>SUM(INDEX('egyeni-ranglista'!$1:$1048576,MATCH($A61,'egyeni-ranglista'!$A:$A,0),CF$227):INDEX('egyeni-ranglista'!$1:$1048576,MATCH($A61,'egyeni-ranglista'!$A:$A,0),CF$228))</f>
        <v>51.837618860494494</v>
      </c>
      <c r="CG61" s="53" t="s">
        <v>1229</v>
      </c>
      <c r="CH61" s="45"/>
      <c r="CI61" s="9"/>
      <c r="CJ61" s="45"/>
      <c r="CK61" s="9"/>
      <c r="CL61" s="45"/>
      <c r="CM61" s="9"/>
      <c r="CN61" s="45"/>
      <c r="CO61" s="9"/>
      <c r="CP61" s="45"/>
      <c r="CQ61" s="9"/>
      <c r="CR61" s="45">
        <f>SUM(INDEX('egyeni-ranglista'!$1:$1048576,MATCH($A61,'egyeni-ranglista'!$A:$A,0),CR$227):INDEX('egyeni-ranglista'!$1:$1048576,MATCH($A61,'egyeni-ranglista'!$A:$A,0),CR$228))</f>
        <v>59.874455872893591</v>
      </c>
      <c r="CS61" s="1" t="s">
        <v>44</v>
      </c>
      <c r="CT61" s="45"/>
      <c r="CU61" s="9"/>
      <c r="CV61" s="45"/>
      <c r="CW61" s="9"/>
      <c r="CX61" s="45"/>
      <c r="CY61" s="9"/>
      <c r="CZ61" s="45">
        <f>SUM(INDEX('egyeni-ranglista'!$1:$1048576,MATCH($A61,'egyeni-ranglista'!$A:$A,0),CZ$227):INDEX('egyeni-ranglista'!$1:$1048576,MATCH($A61,'egyeni-ranglista'!$A:$A,0),CZ$228))</f>
        <v>65.63737795911139</v>
      </c>
      <c r="DA61" s="53" t="s">
        <v>1229</v>
      </c>
      <c r="DB61" s="45"/>
      <c r="DD61" s="45"/>
      <c r="DF61" s="45"/>
      <c r="DH61" s="45"/>
      <c r="DJ61" s="45"/>
      <c r="DL61" s="45"/>
      <c r="DN61" s="45"/>
      <c r="DP61" s="45">
        <f>SUM(INDEX('egyeni-ranglista'!$1:$1048576,MATCH($A61,'egyeni-ranglista'!$A:$A,0),DP$227):INDEX('egyeni-ranglista'!$1:$1048576,MATCH($A61,'egyeni-ranglista'!$A:$A,0),DP$228))</f>
        <v>35.492144135361428</v>
      </c>
      <c r="DQ61" s="1" t="s">
        <v>1261</v>
      </c>
      <c r="DT61" s="45"/>
      <c r="DV61" s="45"/>
      <c r="DX61" s="45"/>
      <c r="DZ61" s="45"/>
      <c r="EB61" s="45"/>
      <c r="ED61" s="45"/>
      <c r="EF61" s="45">
        <f>SUM(INDEX('egyeni-ranglista'!$1:$1048576,MATCH($A61,'egyeni-ranglista'!$A:$A,0),EF$227):INDEX('egyeni-ranglista'!$1:$1048576,MATCH($A61,'egyeni-ranglista'!$A:$A,0),EF$228))</f>
        <v>37.010282141619811</v>
      </c>
      <c r="EG61" s="11" t="s">
        <v>543</v>
      </c>
      <c r="EL61" s="45"/>
      <c r="EM61" s="9"/>
      <c r="EN61" s="45">
        <f>SUM(INDEX('egyeni-ranglista'!$1:$1048576,MATCH($A61,'egyeni-ranglista'!$A:$A,0),EN$227):INDEX('egyeni-ranglista'!$1:$1048576,MATCH($A61,'egyeni-ranglista'!$A:$A,0),EN$228))</f>
        <v>38.543475059152534</v>
      </c>
      <c r="EO61" s="53" t="s">
        <v>1229</v>
      </c>
      <c r="ET61" s="45"/>
      <c r="EU61" s="9"/>
      <c r="EV61" s="45"/>
      <c r="EW61" s="9"/>
      <c r="EX61" s="45"/>
      <c r="EY61" s="9"/>
      <c r="EZ61" s="45"/>
      <c r="FA61" s="9"/>
      <c r="FB61" s="45">
        <f>SUM(INDEX('egyeni-ranglista'!$1:$1048576,MATCH($A61,'egyeni-ranglista'!$A:$A,0),FB$227):INDEX('egyeni-ranglista'!$1:$1048576,MATCH($A61,'egyeni-ranglista'!$A:$A,0),FB$228))</f>
        <v>40.153093735370518</v>
      </c>
      <c r="FC61" s="9" t="s">
        <v>1261</v>
      </c>
      <c r="FF61" s="45">
        <f>SUM(INDEX('egyeni-ranglista'!$1:$1048576,MATCH($A61,'egyeni-ranglista'!$A:$A,0),FF$227):INDEX('egyeni-ranglista'!$1:$1048576,MATCH($A61,'egyeni-ranglista'!$A:$A,0),FF$228))</f>
        <v>40.153093735370518</v>
      </c>
      <c r="FG61" s="1" t="s">
        <v>44</v>
      </c>
      <c r="FH61" s="45"/>
      <c r="FI61" s="9"/>
      <c r="FJ61" s="45"/>
      <c r="FK61" s="9"/>
      <c r="FL61" s="45"/>
      <c r="FM61" s="9"/>
    </row>
    <row r="62" spans="1:169">
      <c r="A62" s="1" t="s">
        <v>149</v>
      </c>
      <c r="C62" s="10" t="s">
        <v>201</v>
      </c>
      <c r="D62" s="45" t="s">
        <v>206</v>
      </c>
      <c r="G62" s="10" t="s">
        <v>201</v>
      </c>
      <c r="H62" s="45" t="s">
        <v>206</v>
      </c>
      <c r="K62" s="10" t="s">
        <v>201</v>
      </c>
      <c r="L62" s="45"/>
      <c r="M62" s="9"/>
      <c r="N62" s="45" t="s">
        <v>206</v>
      </c>
      <c r="P62" s="45" t="s">
        <v>206</v>
      </c>
      <c r="R62" s="45"/>
      <c r="S62" s="10" t="s">
        <v>201</v>
      </c>
      <c r="T62" s="45" t="s">
        <v>206</v>
      </c>
      <c r="V62" s="45"/>
      <c r="W62" s="9"/>
      <c r="X62" s="45"/>
      <c r="Y62" s="9"/>
      <c r="Z62" s="45"/>
      <c r="AA62" s="9"/>
      <c r="AB62" s="45" t="s">
        <v>206</v>
      </c>
      <c r="AD62" s="45" t="s">
        <v>206</v>
      </c>
      <c r="AR62" s="9"/>
      <c r="AS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45"/>
      <c r="DD62" s="45"/>
      <c r="DF62" s="45"/>
      <c r="DH62" s="45"/>
      <c r="DJ62" s="45"/>
      <c r="DL62" s="45"/>
      <c r="DP62" s="9"/>
      <c r="DQ62" s="9"/>
      <c r="DZ62" s="45"/>
      <c r="EA62" s="9"/>
      <c r="EB62" s="45"/>
      <c r="ED62" s="45"/>
      <c r="EE62" s="9"/>
      <c r="EF62" s="45"/>
      <c r="EG62" s="9"/>
      <c r="EH62" s="45"/>
      <c r="EI62" s="9"/>
      <c r="EJ62" s="45"/>
      <c r="EK62" s="9"/>
      <c r="EP62" s="45"/>
      <c r="EQ62" s="9"/>
      <c r="ER62" s="45"/>
      <c r="ET62" s="45"/>
      <c r="EV62" s="45"/>
      <c r="EX62" s="45"/>
      <c r="EZ62" s="45"/>
      <c r="FB62" s="45"/>
      <c r="FD62" s="45"/>
      <c r="FE62" s="9"/>
      <c r="FF62" s="9"/>
      <c r="FG62" s="9"/>
      <c r="FH62" s="9"/>
      <c r="FI62" s="9"/>
      <c r="FJ62" s="9"/>
      <c r="FK62" s="9"/>
      <c r="FL62" s="9"/>
      <c r="FM62" s="9"/>
    </row>
    <row r="63" spans="1:169">
      <c r="A63" s="1" t="s">
        <v>110</v>
      </c>
      <c r="C63" s="9"/>
      <c r="D63" s="45">
        <v>0</v>
      </c>
      <c r="E63" s="54" t="s">
        <v>64</v>
      </c>
      <c r="F63" s="45" t="s">
        <v>206</v>
      </c>
      <c r="H63" s="45" t="s">
        <v>206</v>
      </c>
      <c r="J63" s="45" t="s">
        <v>206</v>
      </c>
      <c r="L63" s="45"/>
      <c r="M63" s="9"/>
      <c r="N63" s="45">
        <v>0</v>
      </c>
      <c r="O63" s="54" t="s">
        <v>64</v>
      </c>
      <c r="P63" s="45" t="s">
        <v>206</v>
      </c>
      <c r="R63" s="45" t="s">
        <v>206</v>
      </c>
      <c r="T63" s="45">
        <v>0.7198646565999407</v>
      </c>
      <c r="U63" s="54" t="s">
        <v>64</v>
      </c>
      <c r="V63" s="45"/>
      <c r="W63" s="9"/>
      <c r="X63" s="45"/>
      <c r="Y63" s="9"/>
      <c r="Z63" s="45"/>
      <c r="AA63" s="9"/>
      <c r="AB63" s="45">
        <v>4.1068698341869059</v>
      </c>
      <c r="AC63" s="1" t="s">
        <v>34</v>
      </c>
      <c r="AD63" s="45" t="s">
        <v>206</v>
      </c>
      <c r="AR63" s="9"/>
      <c r="AS63" s="9"/>
      <c r="AT63" s="45">
        <f>SUM(INDEX('egyeni-ranglista'!$1:$1048576,MATCH($A63,'egyeni-ranglista'!$A:$A,0),AT$227):INDEX('egyeni-ranglista'!$1:$1048576,MATCH($A63,'egyeni-ranglista'!$A:$A,0),AT$228))</f>
        <v>5.8420997415242395</v>
      </c>
      <c r="AU63" s="54" t="s">
        <v>64</v>
      </c>
      <c r="AV63" s="45"/>
      <c r="AW63" s="9"/>
      <c r="AX63" s="45"/>
      <c r="AY63" s="9"/>
      <c r="AZ63" s="45"/>
      <c r="BA63" s="9"/>
      <c r="BB63" s="45"/>
      <c r="BC63" s="9"/>
      <c r="BD63" s="45"/>
      <c r="BE63" s="9"/>
      <c r="BF63" s="45"/>
      <c r="BG63" s="9"/>
      <c r="BH63" s="45">
        <f>SUM(INDEX('egyeni-ranglista'!$1:$1048576,MATCH($A63,'egyeni-ranglista'!$A:$A,0),BH$227):INDEX('egyeni-ranglista'!$1:$1048576,MATCH($A63,'egyeni-ranglista'!$A:$A,0),BH$228))</f>
        <v>9.2334955320819336</v>
      </c>
      <c r="BI63" s="13" t="s">
        <v>19</v>
      </c>
      <c r="BJ63" s="45"/>
      <c r="BK63" s="9"/>
      <c r="BL63" s="45"/>
      <c r="BM63" s="9"/>
      <c r="BN63" s="45">
        <f>SUM(INDEX('egyeni-ranglista'!$1:$1048576,MATCH($A63,'egyeni-ranglista'!$A:$A,0),BN$227):INDEX('egyeni-ranglista'!$1:$1048576,MATCH($A63,'egyeni-ranglista'!$A:$A,0),BN$228))</f>
        <v>9.2334955320819336</v>
      </c>
      <c r="BO63" s="13" t="s">
        <v>19</v>
      </c>
      <c r="BP63" s="45"/>
      <c r="BQ63" s="9"/>
      <c r="BR63" s="45"/>
      <c r="BS63" s="9"/>
      <c r="BT63" s="45"/>
      <c r="BU63" s="9"/>
      <c r="BV63" s="45">
        <f>SUM(INDEX('egyeni-ranglista'!$1:$1048576,MATCH($A63,'egyeni-ranglista'!$A:$A,0),BV$227):INDEX('egyeni-ranglista'!$1:$1048576,MATCH($A63,'egyeni-ranglista'!$A:$A,0),BV$228))</f>
        <v>9.2334955320819336</v>
      </c>
      <c r="BW63" s="13" t="s">
        <v>19</v>
      </c>
      <c r="BX63" s="45"/>
      <c r="BY63" s="9"/>
      <c r="BZ63" s="45"/>
      <c r="CA63" s="9"/>
      <c r="CB63" s="45"/>
      <c r="CC63" s="9"/>
      <c r="CD63" s="45"/>
      <c r="CE63" s="9"/>
      <c r="CF63" s="45">
        <f>SUM(INDEX('egyeni-ranglista'!$1:$1048576,MATCH($A63,'egyeni-ranglista'!$A:$A,0),CF$227):INDEX('egyeni-ranglista'!$1:$1048576,MATCH($A63,'egyeni-ranglista'!$A:$A,0),CF$228))</f>
        <v>12.84011574072246</v>
      </c>
      <c r="CG63" s="13" t="s">
        <v>19</v>
      </c>
      <c r="CH63" s="45"/>
      <c r="CI63" s="9"/>
      <c r="CJ63" s="45"/>
      <c r="CK63" s="9"/>
      <c r="CL63" s="45"/>
      <c r="CM63" s="9"/>
      <c r="CN63" s="45"/>
      <c r="CO63" s="9"/>
      <c r="CP63" s="45"/>
      <c r="CQ63" s="9"/>
      <c r="CR63" s="45"/>
      <c r="CS63" s="9"/>
      <c r="CT63" s="45"/>
      <c r="CU63" s="9"/>
      <c r="CV63" s="45"/>
      <c r="CW63" s="9"/>
      <c r="CX63" s="45"/>
      <c r="CY63" s="9"/>
      <c r="CZ63" s="45"/>
      <c r="DA63" s="9"/>
      <c r="DB63" s="45"/>
      <c r="DD63" s="45"/>
      <c r="DF63" s="45"/>
      <c r="DH63" s="45"/>
      <c r="DJ63" s="45"/>
      <c r="DL63" s="45"/>
      <c r="DN63" s="45"/>
      <c r="DO63" s="9"/>
      <c r="DP63" s="45"/>
      <c r="DQ63" s="9"/>
      <c r="DT63" s="45"/>
      <c r="DU63" s="9"/>
      <c r="DV63" s="45"/>
      <c r="DW63" s="9"/>
      <c r="DX63" s="45"/>
      <c r="DY63" s="9"/>
      <c r="DZ63" s="45"/>
      <c r="EA63" s="9"/>
      <c r="EB63" s="45"/>
      <c r="ED63" s="45"/>
      <c r="EE63" s="9"/>
      <c r="EF63" s="45"/>
      <c r="EH63" s="45"/>
      <c r="EJ63" s="45"/>
      <c r="EL63" s="45"/>
      <c r="EM63" s="9"/>
      <c r="EN63" s="45"/>
      <c r="EO63" s="9"/>
      <c r="EP63" s="45"/>
      <c r="ER63" s="45"/>
      <c r="ET63" s="45"/>
      <c r="EV63" s="45"/>
      <c r="EX63" s="45"/>
      <c r="EZ63" s="45"/>
      <c r="FB63" s="45"/>
      <c r="FD63" s="45"/>
      <c r="FF63" s="45"/>
      <c r="FG63" s="9"/>
      <c r="FH63" s="45"/>
      <c r="FI63" s="9"/>
      <c r="FJ63" s="45"/>
      <c r="FK63" s="9"/>
      <c r="FL63" s="45"/>
      <c r="FM63" s="9"/>
    </row>
    <row r="64" spans="1:169">
      <c r="A64" s="32" t="s">
        <v>546</v>
      </c>
      <c r="L64" s="45"/>
      <c r="M64" s="9"/>
      <c r="N64" s="45"/>
      <c r="O64" s="9"/>
      <c r="P64" s="45"/>
      <c r="R64" s="45"/>
      <c r="T64" s="45"/>
      <c r="V64" s="45"/>
      <c r="X64" s="45"/>
      <c r="Y64" s="9"/>
      <c r="Z64" s="45"/>
      <c r="AA64" s="9"/>
      <c r="AB64" s="45"/>
      <c r="AD64" s="45"/>
      <c r="AP64" s="45">
        <f>SUM(INDEX('egyeni-ranglista'!$1:$1048576,MATCH($A64,'egyeni-ranglista'!$A:$A,0),AP$227):INDEX('egyeni-ranglista'!$1:$1048576,MATCH($A64,'egyeni-ranglista'!$A:$A,0),AP$228))</f>
        <v>0</v>
      </c>
      <c r="AQ64" s="9" t="s">
        <v>550</v>
      </c>
      <c r="AR64" s="45"/>
      <c r="AS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45"/>
      <c r="DD64" s="45"/>
      <c r="DF64" s="45"/>
      <c r="DH64" s="45"/>
      <c r="DJ64" s="45"/>
      <c r="DL64" s="45"/>
      <c r="DP64" s="9"/>
      <c r="DQ64" s="9"/>
      <c r="EB64" s="45"/>
      <c r="EF64" s="45"/>
      <c r="EH64" s="45"/>
      <c r="EJ64" s="45"/>
      <c r="EP64" s="45"/>
      <c r="ER64" s="45"/>
      <c r="ET64" s="45"/>
      <c r="EV64" s="45"/>
      <c r="EX64" s="45"/>
      <c r="EZ64" s="45"/>
      <c r="FB64" s="45"/>
      <c r="FD64" s="45"/>
      <c r="FF64" s="9"/>
      <c r="FG64" s="9"/>
      <c r="FH64" s="9"/>
      <c r="FI64" s="9"/>
      <c r="FJ64" s="9"/>
      <c r="FK64" s="9"/>
      <c r="FL64" s="9"/>
      <c r="FM64" s="9"/>
    </row>
    <row r="65" spans="1:169">
      <c r="A65" s="32" t="s">
        <v>556</v>
      </c>
      <c r="L65" s="45"/>
      <c r="M65" s="9"/>
      <c r="N65" s="45"/>
      <c r="O65" s="9"/>
      <c r="P65" s="45"/>
      <c r="R65" s="45"/>
      <c r="T65" s="45"/>
      <c r="V65" s="45"/>
      <c r="X65" s="45"/>
      <c r="Y65" s="9"/>
      <c r="Z65" s="45"/>
      <c r="AA65" s="9"/>
      <c r="AB65" s="45"/>
      <c r="AD65" s="45"/>
      <c r="AP65" s="45">
        <f>SUM(INDEX('egyeni-ranglista'!$1:$1048576,MATCH($A65,'egyeni-ranglista'!$A:$A,0),AP$227):INDEX('egyeni-ranglista'!$1:$1048576,MATCH($A65,'egyeni-ranglista'!$A:$A,0),AP$228))</f>
        <v>0</v>
      </c>
      <c r="AQ65" s="9" t="s">
        <v>559</v>
      </c>
      <c r="AR65" s="45"/>
      <c r="AS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45"/>
      <c r="DD65" s="45"/>
      <c r="DF65" s="45"/>
      <c r="DH65" s="45"/>
      <c r="DJ65" s="45"/>
      <c r="DL65" s="45"/>
      <c r="EB65" s="45"/>
      <c r="EF65" s="45"/>
      <c r="EH65" s="45"/>
      <c r="EJ65" s="45"/>
      <c r="EP65" s="45"/>
      <c r="ER65" s="45"/>
      <c r="ET65" s="45"/>
      <c r="EV65" s="45"/>
      <c r="EX65" s="45"/>
      <c r="EZ65" s="45"/>
      <c r="FB65" s="45"/>
      <c r="FD65" s="45"/>
      <c r="FF65" s="9"/>
      <c r="FG65" s="9"/>
      <c r="FH65" s="9"/>
      <c r="FI65" s="9"/>
      <c r="FJ65" s="9"/>
      <c r="FK65" s="9"/>
      <c r="FL65" s="9"/>
      <c r="FM65" s="9"/>
    </row>
    <row r="66" spans="1:169">
      <c r="A66" s="32" t="s">
        <v>294</v>
      </c>
      <c r="L66" s="45"/>
      <c r="M66" s="9"/>
      <c r="N66" s="45"/>
      <c r="O66" s="9"/>
      <c r="P66" s="45"/>
      <c r="R66" s="45"/>
      <c r="T66" s="45"/>
      <c r="V66" s="45"/>
      <c r="X66" s="45">
        <v>0</v>
      </c>
      <c r="Y66" s="9" t="s">
        <v>293</v>
      </c>
      <c r="Z66" s="45"/>
      <c r="AA66" s="9"/>
      <c r="AB66" s="45"/>
      <c r="AD66" s="45"/>
      <c r="AR66" s="9"/>
      <c r="AS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45"/>
      <c r="DD66" s="45"/>
      <c r="DF66" s="45"/>
      <c r="DH66" s="45"/>
      <c r="DJ66" s="45"/>
      <c r="DL66" s="45"/>
      <c r="DP66" s="9"/>
      <c r="DQ66" s="9"/>
      <c r="EB66" s="45"/>
      <c r="EF66" s="45"/>
      <c r="EH66" s="45"/>
      <c r="EJ66" s="45"/>
      <c r="EP66" s="45"/>
      <c r="ER66" s="45"/>
      <c r="ET66" s="45"/>
      <c r="EV66" s="45"/>
      <c r="EX66" s="45"/>
      <c r="EZ66" s="45"/>
      <c r="FB66" s="45"/>
      <c r="FD66" s="45"/>
      <c r="FF66" s="9"/>
      <c r="FG66" s="9"/>
      <c r="FH66" s="9"/>
      <c r="FI66" s="9"/>
      <c r="FJ66" s="9"/>
      <c r="FK66" s="9"/>
      <c r="FL66" s="9"/>
      <c r="FM66" s="9"/>
    </row>
    <row r="67" spans="1:169">
      <c r="A67" s="32" t="s">
        <v>557</v>
      </c>
      <c r="L67" s="45"/>
      <c r="M67" s="9"/>
      <c r="N67" s="45"/>
      <c r="O67" s="9"/>
      <c r="P67" s="45"/>
      <c r="R67" s="45"/>
      <c r="T67" s="45"/>
      <c r="V67" s="45"/>
      <c r="X67" s="45"/>
      <c r="Y67" s="9"/>
      <c r="Z67" s="45"/>
      <c r="AA67" s="9"/>
      <c r="AB67" s="45"/>
      <c r="AD67" s="45"/>
      <c r="AP67" s="45">
        <f>SUM(INDEX('egyeni-ranglista'!$1:$1048576,MATCH($A67,'egyeni-ranglista'!$A:$A,0),AP$227):INDEX('egyeni-ranglista'!$1:$1048576,MATCH($A67,'egyeni-ranglista'!$A:$A,0),AP$228))</f>
        <v>0</v>
      </c>
      <c r="AQ67" s="9" t="s">
        <v>559</v>
      </c>
      <c r="AR67" s="45"/>
      <c r="AS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45"/>
      <c r="DD67" s="45"/>
      <c r="DF67" s="45"/>
      <c r="DH67" s="45"/>
      <c r="DJ67" s="45"/>
      <c r="DL67" s="45"/>
      <c r="EB67" s="45"/>
      <c r="EF67" s="45"/>
      <c r="EH67" s="45"/>
      <c r="EJ67" s="45"/>
      <c r="EP67" s="45"/>
      <c r="ER67" s="45"/>
      <c r="ET67" s="45"/>
      <c r="EV67" s="45"/>
      <c r="EX67" s="45"/>
      <c r="EZ67" s="45"/>
      <c r="FB67" s="45"/>
      <c r="FD67" s="45"/>
      <c r="FF67" s="9"/>
      <c r="FG67" s="9"/>
      <c r="FH67" s="9"/>
      <c r="FI67" s="9"/>
      <c r="FJ67" s="9"/>
      <c r="FK67" s="9"/>
      <c r="FL67" s="9"/>
      <c r="FM67" s="9"/>
    </row>
    <row r="68" spans="1:169">
      <c r="A68" s="32" t="s">
        <v>729</v>
      </c>
      <c r="L68" s="45"/>
      <c r="M68" s="9"/>
      <c r="N68" s="45"/>
      <c r="O68" s="9"/>
      <c r="P68" s="45"/>
      <c r="R68" s="45"/>
      <c r="T68" s="45"/>
      <c r="V68" s="45"/>
      <c r="X68" s="45"/>
      <c r="Y68" s="9"/>
      <c r="Z68" s="45"/>
      <c r="AA68" s="9"/>
      <c r="AB68" s="45"/>
      <c r="AD68" s="45"/>
      <c r="AP68" s="45"/>
      <c r="AQ68" s="9"/>
      <c r="AR68" s="45"/>
      <c r="AS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45">
        <f>SUM(INDEX('egyeni-ranglista'!$1:$1048576,MATCH($A68,'egyeni-ranglista'!$A:$A,0),CJ$227):INDEX('egyeni-ranglista'!$1:$1048576,MATCH($A68,'egyeni-ranglista'!$A:$A,0),CJ$228))</f>
        <v>0</v>
      </c>
      <c r="CK68" s="9" t="s">
        <v>733</v>
      </c>
      <c r="CL68" s="45"/>
      <c r="CM68" s="9"/>
      <c r="CN68" s="45"/>
      <c r="CO68" s="9"/>
      <c r="CP68" s="45"/>
      <c r="CQ68" s="9"/>
      <c r="CR68" s="45"/>
      <c r="CS68" s="9"/>
      <c r="CT68" s="45"/>
      <c r="CU68" s="9"/>
      <c r="CV68" s="45"/>
      <c r="CW68" s="9"/>
      <c r="CX68" s="45"/>
      <c r="CY68" s="9"/>
      <c r="CZ68" s="45"/>
      <c r="DA68" s="9"/>
      <c r="DB68" s="45"/>
      <c r="DD68" s="45"/>
      <c r="DF68" s="45"/>
      <c r="DH68" s="45"/>
      <c r="DJ68" s="45"/>
      <c r="DL68" s="45"/>
      <c r="EB68" s="45"/>
      <c r="EF68" s="45"/>
      <c r="EH68" s="45"/>
      <c r="EJ68" s="45"/>
      <c r="EP68" s="45"/>
      <c r="ER68" s="45"/>
      <c r="ES68" s="65"/>
      <c r="ET68" s="45"/>
      <c r="EV68" s="45"/>
      <c r="EX68" s="45"/>
      <c r="EZ68" s="45"/>
      <c r="FB68" s="45"/>
      <c r="FD68" s="45"/>
      <c r="FF68" s="45"/>
      <c r="FG68" s="9"/>
      <c r="FH68" s="45"/>
      <c r="FI68" s="9"/>
      <c r="FJ68" s="45"/>
      <c r="FK68" s="9"/>
      <c r="FL68" s="45"/>
      <c r="FM68" s="9"/>
    </row>
    <row r="69" spans="1:169">
      <c r="A69" s="1" t="s">
        <v>166</v>
      </c>
      <c r="B69" s="45" t="s">
        <v>206</v>
      </c>
      <c r="D69" s="45" t="s">
        <v>206</v>
      </c>
      <c r="F69" s="45" t="s">
        <v>206</v>
      </c>
      <c r="H69" s="45" t="s">
        <v>206</v>
      </c>
      <c r="J69" s="45">
        <v>5.6</v>
      </c>
      <c r="K69" s="51" t="s">
        <v>124</v>
      </c>
      <c r="L69" s="45">
        <v>5.6</v>
      </c>
      <c r="M69" s="1" t="s">
        <v>35</v>
      </c>
      <c r="N69" s="45">
        <v>7.6652240851793261</v>
      </c>
      <c r="O69" s="51" t="s">
        <v>124</v>
      </c>
      <c r="P69" s="45">
        <v>7.6652240851793261</v>
      </c>
      <c r="Q69" s="51" t="s">
        <v>124</v>
      </c>
      <c r="R69" s="45" t="s">
        <v>206</v>
      </c>
      <c r="T69" s="45" t="s">
        <v>206</v>
      </c>
      <c r="V69" s="45"/>
      <c r="W69" s="9"/>
      <c r="X69" s="45"/>
      <c r="Y69" s="9"/>
      <c r="Z69" s="45"/>
      <c r="AA69" s="9"/>
      <c r="AB69" s="45"/>
      <c r="AC69" s="1" t="s">
        <v>35</v>
      </c>
      <c r="AD69" s="45" t="s">
        <v>206</v>
      </c>
      <c r="AR69" s="9"/>
      <c r="AS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45">
        <f>SUM(INDEX('egyeni-ranglista'!$1:$1048576,MATCH($A69,'egyeni-ranglista'!$A:$A,0),BX$227):INDEX('egyeni-ranglista'!$1:$1048576,MATCH($A69,'egyeni-ranglista'!$A:$A,0),BX$228))</f>
        <v>3.0869847776067649</v>
      </c>
      <c r="BY69" s="51" t="s">
        <v>124</v>
      </c>
      <c r="BZ69" s="45"/>
      <c r="CA69" s="9"/>
      <c r="CB69" s="45">
        <f>SUM(INDEX('egyeni-ranglista'!$1:$1048576,MATCH($A69,'egyeni-ranglista'!$A:$A,0),CB$227):INDEX('egyeni-ranglista'!$1:$1048576,MATCH($A69,'egyeni-ranglista'!$A:$A,0),CB$228))</f>
        <v>5.1634718898138185</v>
      </c>
      <c r="CC69" s="51" t="s">
        <v>124</v>
      </c>
      <c r="CD69" s="45"/>
      <c r="CE69" s="9"/>
      <c r="CF69" s="45"/>
      <c r="CG69" s="9"/>
      <c r="CH69" s="45"/>
      <c r="CI69" s="9"/>
      <c r="CJ69" s="45"/>
      <c r="CK69" s="9"/>
      <c r="CL69" s="45"/>
      <c r="CM69" s="9"/>
      <c r="CN69" s="45"/>
      <c r="CO69" s="9"/>
      <c r="CP69" s="45"/>
      <c r="CQ69" s="9"/>
      <c r="CR69" s="45"/>
      <c r="CS69" s="9"/>
      <c r="CT69" s="45"/>
      <c r="CU69" s="9"/>
      <c r="CV69" s="45">
        <f>SUM(INDEX('egyeni-ranglista'!$1:$1048576,MATCH($A69,'egyeni-ranglista'!$A:$A,0),CV$227):INDEX('egyeni-ranglista'!$1:$1048576,MATCH($A69,'egyeni-ranglista'!$A:$A,0),CV$228))</f>
        <v>4.8719896077298239</v>
      </c>
      <c r="CW69" s="1" t="s">
        <v>166</v>
      </c>
      <c r="CX69" s="45"/>
      <c r="CY69" s="9"/>
      <c r="CZ69" s="45">
        <f>SUM(INDEX('egyeni-ranglista'!$1:$1048576,MATCH($A69,'egyeni-ranglista'!$A:$A,0),CZ$227):INDEX('egyeni-ranglista'!$1:$1048576,MATCH($A69,'egyeni-ranglista'!$A:$A,0),CZ$228))</f>
        <v>5.174797798089867</v>
      </c>
      <c r="DA69" s="51" t="s">
        <v>124</v>
      </c>
      <c r="DB69" s="45"/>
      <c r="DD69" s="45"/>
      <c r="DF69" s="45"/>
      <c r="DH69" s="45"/>
      <c r="DJ69" s="45"/>
      <c r="DL69" s="45"/>
      <c r="DN69" s="45">
        <f>SUM(INDEX('egyeni-ranglista'!$1:$1048576,MATCH($A69,'egyeni-ranglista'!$A:$A,0),DN$227):INDEX('egyeni-ranglista'!$1:$1048576,MATCH($A69,'egyeni-ranglista'!$A:$A,0),DN$228))</f>
        <v>5.174797798089867</v>
      </c>
      <c r="DO69" s="51" t="s">
        <v>124</v>
      </c>
      <c r="DP69" s="9"/>
      <c r="DQ69" s="9"/>
      <c r="DT69" s="45">
        <f>SUM(INDEX('egyeni-ranglista'!$1:$1048576,MATCH($A69,'egyeni-ranglista'!$A:$A,0),DT$227):INDEX('egyeni-ranglista'!$1:$1048576,MATCH($A69,'egyeni-ranglista'!$A:$A,0),DT$228))</f>
        <v>5.174797798089867</v>
      </c>
      <c r="DU69" s="243" t="s">
        <v>124</v>
      </c>
      <c r="DZ69" s="45"/>
      <c r="EA69" s="9"/>
      <c r="EB69" s="45">
        <f>SUM(INDEX('egyeni-ranglista'!$1:$1048576,MATCH($A69,'egyeni-ranglista'!$A:$A,0),EB$227):INDEX('egyeni-ranglista'!$1:$1048576,MATCH($A69,'egyeni-ranglista'!$A:$A,0),EB$228))</f>
        <v>7.5090498539909802</v>
      </c>
      <c r="EC69" s="243" t="s">
        <v>124</v>
      </c>
      <c r="ED69" s="45"/>
      <c r="EE69" s="9"/>
      <c r="EF69" s="45">
        <f>SUM(INDEX('egyeni-ranglista'!$1:$1048576,MATCH($A69,'egyeni-ranglista'!$A:$A,0),EF$227):INDEX('egyeni-ranglista'!$1:$1048576,MATCH($A69,'egyeni-ranglista'!$A:$A,0),EF$228))</f>
        <v>10.259865877306149</v>
      </c>
      <c r="EG69" s="243" t="s">
        <v>124</v>
      </c>
      <c r="EL69" s="45"/>
      <c r="EM69" s="9"/>
      <c r="EN69" s="45">
        <f>SUM(INDEX('egyeni-ranglista'!$1:$1048576,MATCH($A69,'egyeni-ranglista'!$A:$A,0),EN$227):INDEX('egyeni-ranglista'!$1:$1048576,MATCH($A69,'egyeni-ranglista'!$A:$A,0),EN$228))</f>
        <v>14.85944462990431</v>
      </c>
      <c r="EO69" s="243" t="s">
        <v>124</v>
      </c>
      <c r="ET69" s="45">
        <f>SUM(INDEX('egyeni-ranglista'!$1:$1048576,MATCH($A69,'egyeni-ranglista'!$A:$A,0),ET$227):INDEX('egyeni-ranglista'!$1:$1048576,MATCH($A69,'egyeni-ranglista'!$A:$A,0),ET$228))</f>
        <v>25.434999571393483</v>
      </c>
      <c r="EU69" s="243" t="s">
        <v>124</v>
      </c>
      <c r="FF69" s="45"/>
      <c r="FG69" s="9"/>
      <c r="FH69" s="45"/>
      <c r="FI69" s="9"/>
      <c r="FJ69" s="45">
        <f>SUM(INDEX('egyeni-ranglista'!$1:$1048576,MATCH($A69,'egyeni-ranglista'!$A:$A,0),FJ$227):INDEX('egyeni-ranglista'!$1:$1048576,MATCH($A69,'egyeni-ranglista'!$A:$A,0),FJ$228))</f>
        <v>25.434999571393483</v>
      </c>
      <c r="FK69" s="1" t="s">
        <v>166</v>
      </c>
      <c r="FL69" s="45"/>
      <c r="FM69" s="9"/>
    </row>
    <row r="70" spans="1:169">
      <c r="A70" s="1" t="s">
        <v>12</v>
      </c>
      <c r="C70" s="9"/>
      <c r="D70" s="45">
        <v>14</v>
      </c>
      <c r="E70" s="11" t="s">
        <v>23</v>
      </c>
      <c r="F70" s="45" t="s">
        <v>206</v>
      </c>
      <c r="H70" s="45" t="s">
        <v>206</v>
      </c>
      <c r="J70" s="45">
        <v>14</v>
      </c>
      <c r="K70" s="11" t="s">
        <v>23</v>
      </c>
      <c r="L70" s="45">
        <v>14</v>
      </c>
      <c r="M70" s="1" t="s">
        <v>35</v>
      </c>
      <c r="N70" s="45">
        <v>16.065224085179327</v>
      </c>
      <c r="O70" s="11" t="s">
        <v>23</v>
      </c>
      <c r="P70" s="45" t="s">
        <v>206</v>
      </c>
      <c r="R70" s="45">
        <v>16.065224085179327</v>
      </c>
      <c r="S70" s="11" t="s">
        <v>23</v>
      </c>
      <c r="T70" s="45" t="s">
        <v>206</v>
      </c>
      <c r="V70" s="45"/>
      <c r="W70" s="9"/>
      <c r="X70" s="45"/>
      <c r="Y70" s="9"/>
      <c r="Z70" s="45"/>
      <c r="AA70" s="9"/>
      <c r="AB70" s="45">
        <v>22.095213526070218</v>
      </c>
      <c r="AC70" s="1" t="s">
        <v>35</v>
      </c>
      <c r="AD70" s="45" t="s">
        <v>206</v>
      </c>
      <c r="AR70" s="9"/>
      <c r="AS70" s="9"/>
      <c r="BF70" s="9"/>
      <c r="BG70" s="9"/>
      <c r="BH70" s="45">
        <f>SUM(INDEX('egyeni-ranglista'!$1:$1048576,MATCH($A70,'egyeni-ranglista'!$A:$A,0),BH$227):INDEX('egyeni-ranglista'!$1:$1048576,MATCH($A70,'egyeni-ranglista'!$A:$A,0),BH$228))</f>
        <v>9.1363514704726185</v>
      </c>
      <c r="BI70" s="11" t="s">
        <v>23</v>
      </c>
      <c r="BJ70" s="45"/>
      <c r="BK70" s="9"/>
      <c r="BL70" s="45"/>
      <c r="BM70" s="9"/>
      <c r="BN70" s="45"/>
      <c r="BO70" s="9"/>
      <c r="BP70" s="45"/>
      <c r="BQ70" s="9"/>
      <c r="BR70" s="45"/>
      <c r="BS70" s="9"/>
      <c r="BT70" s="45"/>
      <c r="BU70" s="9"/>
      <c r="BV70" s="45"/>
      <c r="BW70" s="9"/>
      <c r="BX70" s="45">
        <f>SUM(INDEX('egyeni-ranglista'!$1:$1048576,MATCH($A70,'egyeni-ranglista'!$A:$A,0),BX$227):INDEX('egyeni-ranglista'!$1:$1048576,MATCH($A70,'egyeni-ranglista'!$A:$A,0),BX$228))</f>
        <v>7.0711273852932903</v>
      </c>
      <c r="BY70" s="11" t="s">
        <v>23</v>
      </c>
      <c r="BZ70" s="45"/>
      <c r="CA70" s="9"/>
      <c r="CB70" s="45"/>
      <c r="CC70" s="9"/>
      <c r="CD70" s="45">
        <f>SUM(INDEX('egyeni-ranglista'!$1:$1048576,MATCH($A70,'egyeni-ranglista'!$A:$A,0),CD$227):INDEX('egyeni-ranglista'!$1:$1048576,MATCH($A70,'egyeni-ranglista'!$A:$A,0),CD$228))</f>
        <v>1.0411379444024</v>
      </c>
      <c r="CE70" s="11" t="s">
        <v>23</v>
      </c>
      <c r="CF70" s="45"/>
      <c r="CG70" s="9"/>
      <c r="CH70" s="45"/>
      <c r="CI70" s="9"/>
      <c r="CJ70" s="45"/>
      <c r="CK70" s="9"/>
      <c r="CL70" s="45"/>
      <c r="CM70" s="9"/>
      <c r="CN70" s="45"/>
      <c r="CO70" s="9"/>
      <c r="CP70" s="45"/>
      <c r="CQ70" s="9"/>
      <c r="CR70" s="45">
        <f>SUM(INDEX('egyeni-ranglista'!$1:$1048576,MATCH($A70,'egyeni-ranglista'!$A:$A,0),CR$227):INDEX('egyeni-ranglista'!$1:$1048576,MATCH($A70,'egyeni-ranglista'!$A:$A,0),CR$228))</f>
        <v>3.4014219166403166</v>
      </c>
      <c r="CS70" s="55" t="s">
        <v>775</v>
      </c>
      <c r="CT70" s="45"/>
      <c r="CU70" s="9"/>
      <c r="CV70" s="45"/>
      <c r="CW70" s="9"/>
      <c r="CX70" s="45">
        <f>SUM(INDEX('egyeni-ranglista'!$1:$1048576,MATCH($A70,'egyeni-ranglista'!$A:$A,0),CX$227):INDEX('egyeni-ranglista'!$1:$1048576,MATCH($A70,'egyeni-ranglista'!$A:$A,0),CX$228))</f>
        <v>15.7505406728213</v>
      </c>
      <c r="CY70" s="1" t="s">
        <v>12</v>
      </c>
      <c r="CZ70" s="45">
        <f>SUM(INDEX('egyeni-ranglista'!$1:$1048576,MATCH($A70,'egyeni-ranglista'!$A:$A,0),CZ$227):INDEX('egyeni-ranglista'!$1:$1048576,MATCH($A70,'egyeni-ranglista'!$A:$A,0),CZ$228))</f>
        <v>16.615925114133255</v>
      </c>
      <c r="DA70" s="11" t="s">
        <v>23</v>
      </c>
      <c r="DB70" s="45"/>
      <c r="DD70" s="45"/>
      <c r="DF70" s="45">
        <f>SUM(INDEX('egyeni-ranglista'!$1:$1048576,MATCH($A70,'egyeni-ranglista'!$A:$A,0),DF$227):INDEX('egyeni-ranglista'!$1:$1048576,MATCH($A70,'egyeni-ranglista'!$A:$A,0),DF$228))</f>
        <v>16.615925114133255</v>
      </c>
      <c r="DG70" s="11" t="s">
        <v>23</v>
      </c>
      <c r="DH70" s="45"/>
      <c r="DJ70" s="45"/>
      <c r="DL70" s="45"/>
      <c r="DN70" s="45">
        <f>SUM(INDEX('egyeni-ranglista'!$1:$1048576,MATCH($A70,'egyeni-ranglista'!$A:$A,0),DN$227):INDEX('egyeni-ranglista'!$1:$1048576,MATCH($A70,'egyeni-ranglista'!$A:$A,0),DN$228))</f>
        <v>19.521308366580989</v>
      </c>
      <c r="DO70" s="11" t="s">
        <v>23</v>
      </c>
      <c r="DP70" s="45">
        <f>SUM(INDEX('egyeni-ranglista'!$1:$1048576,MATCH($A70,'egyeni-ranglista'!$A:$A,0),DP$227):INDEX('egyeni-ranglista'!$1:$1048576,MATCH($A70,'egyeni-ranglista'!$A:$A,0),DP$228))</f>
        <v>21.791570999033549</v>
      </c>
      <c r="DQ70" s="108" t="s">
        <v>1263</v>
      </c>
      <c r="DT70" s="45">
        <f>SUM(INDEX('egyeni-ranglista'!$1:$1048576,MATCH($A70,'egyeni-ranglista'!$A:$A,0),DT$227):INDEX('egyeni-ranglista'!$1:$1048576,MATCH($A70,'egyeni-ranglista'!$A:$A,0),DT$228))</f>
        <v>25.730073290549814</v>
      </c>
      <c r="DU70" s="57" t="s">
        <v>23</v>
      </c>
      <c r="DV70" s="45"/>
      <c r="DW70" s="9"/>
      <c r="DX70" s="45"/>
      <c r="DY70" s="9"/>
      <c r="DZ70" s="45"/>
      <c r="EA70" s="9"/>
      <c r="EB70" s="45">
        <f>SUM(INDEX('egyeni-ranglista'!$1:$1048576,MATCH($A70,'egyeni-ranglista'!$A:$A,0),EB$227):INDEX('egyeni-ranglista'!$1:$1048576,MATCH($A70,'egyeni-ranglista'!$A:$A,0),EB$228))</f>
        <v>27.286241327817223</v>
      </c>
      <c r="EC70" s="57" t="s">
        <v>23</v>
      </c>
      <c r="ED70" s="45"/>
      <c r="EE70" s="9"/>
      <c r="EF70" s="45">
        <f>SUM(INDEX('egyeni-ranglista'!$1:$1048576,MATCH($A70,'egyeni-ranglista'!$A:$A,0),EF$227):INDEX('egyeni-ranglista'!$1:$1048576,MATCH($A70,'egyeni-ranglista'!$A:$A,0),EF$228))</f>
        <v>27.286241327817223</v>
      </c>
      <c r="EG70" s="57" t="s">
        <v>23</v>
      </c>
      <c r="EL70" s="45">
        <f>SUM(INDEX('egyeni-ranglista'!$1:$1048576,MATCH($A70,'egyeni-ranglista'!$A:$A,0),EL$227):INDEX('egyeni-ranglista'!$1:$1048576,MATCH($A70,'egyeni-ranglista'!$A:$A,0),EL$228))</f>
        <v>30.352627162882662</v>
      </c>
      <c r="EM70" s="57" t="s">
        <v>23</v>
      </c>
      <c r="EN70" s="45"/>
      <c r="EO70" s="57"/>
      <c r="EV70" s="45">
        <f>SUM(INDEX('egyeni-ranglista'!$1:$1048576,MATCH($A70,'egyeni-ranglista'!$A:$A,0),EV$227):INDEX('egyeni-ranglista'!$1:$1048576,MATCH($A70,'egyeni-ranglista'!$A:$A,0),EV$228))</f>
        <v>42.847440126719263</v>
      </c>
      <c r="EW70" s="57" t="s">
        <v>23</v>
      </c>
      <c r="FH70" s="45"/>
      <c r="FI70" s="9"/>
      <c r="FJ70" s="45"/>
      <c r="FK70" s="9"/>
      <c r="FL70" s="45">
        <f>SUM(INDEX('egyeni-ranglista'!$1:$1048576,MATCH($A70,'egyeni-ranglista'!$A:$A,0),FL$227):INDEX('egyeni-ranglista'!$1:$1048576,MATCH($A70,'egyeni-ranglista'!$A:$A,0),FL$228))</f>
        <v>35.676472319785688</v>
      </c>
      <c r="FM70" s="1" t="s">
        <v>12</v>
      </c>
    </row>
    <row r="71" spans="1:169">
      <c r="A71" s="32" t="s">
        <v>302</v>
      </c>
      <c r="L71" s="45"/>
      <c r="M71" s="9"/>
      <c r="N71" s="45"/>
      <c r="O71" s="9"/>
      <c r="P71" s="45"/>
      <c r="R71" s="45"/>
      <c r="T71" s="45"/>
      <c r="V71" s="45"/>
      <c r="X71" s="45"/>
      <c r="Y71" s="9"/>
      <c r="Z71" s="45">
        <v>0</v>
      </c>
      <c r="AA71" s="9" t="s">
        <v>313</v>
      </c>
      <c r="AB71" s="45"/>
      <c r="AD71" s="45"/>
      <c r="AR71" s="9"/>
      <c r="AS71" s="9"/>
      <c r="AT71" s="45"/>
      <c r="AU71" s="1" t="s">
        <v>1234</v>
      </c>
      <c r="AV71" s="45"/>
      <c r="AW71" s="9"/>
      <c r="AX71" s="45"/>
      <c r="AY71" s="9"/>
      <c r="AZ71" s="45"/>
      <c r="BA71" s="9"/>
      <c r="BB71" s="45"/>
      <c r="BC71" s="9"/>
      <c r="BD71" s="45">
        <f>SUM(INDEX('egyeni-ranglista'!$1:$1048576,MATCH($A71,'egyeni-ranglista'!$A:$A,0),BD$227):INDEX('egyeni-ranglista'!$1:$1048576,MATCH($A71,'egyeni-ranglista'!$A:$A,0),BD$228))</f>
        <v>3.061080784557594</v>
      </c>
      <c r="BE71" s="9" t="s">
        <v>313</v>
      </c>
      <c r="BF71" s="45"/>
      <c r="BG71" s="9"/>
      <c r="BH71" s="45"/>
      <c r="BI71" s="9"/>
      <c r="BJ71" s="45"/>
      <c r="BK71" s="9"/>
      <c r="BL71" s="45"/>
      <c r="BM71" s="9"/>
      <c r="BN71" s="45">
        <f>SUM(INDEX('egyeni-ranglista'!$1:$1048576,MATCH($A71,'egyeni-ranglista'!$A:$A,0),BN$227):INDEX('egyeni-ranglista'!$1:$1048576,MATCH($A71,'egyeni-ranglista'!$A:$A,0),BN$228))</f>
        <v>3.061080784557594</v>
      </c>
      <c r="BO71" s="1" t="s">
        <v>1235</v>
      </c>
      <c r="BP71" s="45"/>
      <c r="BQ71" s="9"/>
      <c r="BR71" s="45"/>
      <c r="BS71" s="9"/>
      <c r="BT71" s="45"/>
      <c r="BU71" s="9"/>
      <c r="BV71" s="45"/>
      <c r="BW71" s="1" t="s">
        <v>1233</v>
      </c>
      <c r="BX71" s="45"/>
      <c r="BY71" s="9"/>
      <c r="BZ71" s="45"/>
      <c r="CA71" s="9"/>
      <c r="CB71" s="45"/>
      <c r="CC71" s="9"/>
      <c r="CD71" s="45"/>
      <c r="CE71" s="9"/>
      <c r="CF71" s="45"/>
      <c r="CG71" s="9"/>
      <c r="CH71" s="45"/>
      <c r="CI71" s="9"/>
      <c r="CJ71" s="45"/>
      <c r="CK71" s="9"/>
      <c r="CL71" s="45">
        <f>SUM(INDEX('egyeni-ranglista'!$1:$1048576,MATCH($A71,'egyeni-ranglista'!$A:$A,0),CL$227):INDEX('egyeni-ranglista'!$1:$1048576,MATCH($A71,'egyeni-ranglista'!$A:$A,0),CL$228))</f>
        <v>10.637239157715459</v>
      </c>
      <c r="CM71" s="9" t="s">
        <v>313</v>
      </c>
      <c r="CN71" s="45"/>
      <c r="CO71" s="9"/>
      <c r="CP71" s="45"/>
      <c r="CQ71" s="9"/>
      <c r="CR71" s="45"/>
      <c r="CS71" s="9"/>
      <c r="CT71" s="45"/>
      <c r="CU71" s="9"/>
      <c r="CV71" s="45"/>
      <c r="CW71" s="9"/>
      <c r="CX71" s="45"/>
      <c r="CY71" s="9"/>
      <c r="CZ71" s="45"/>
      <c r="DA71" s="9"/>
      <c r="DB71" s="45"/>
      <c r="DD71" s="45"/>
      <c r="DF71" s="45"/>
      <c r="DH71" s="45"/>
      <c r="DJ71" s="45"/>
      <c r="DL71" s="45"/>
      <c r="DN71" s="45"/>
      <c r="DO71" s="9"/>
      <c r="DP71" s="45"/>
      <c r="DQ71" s="108"/>
      <c r="DT71" s="45"/>
      <c r="DU71" s="9"/>
      <c r="DV71" s="45"/>
      <c r="DW71" s="9"/>
      <c r="DX71" s="45"/>
      <c r="DY71" s="9"/>
      <c r="DZ71" s="45"/>
      <c r="EA71" s="9"/>
      <c r="EB71" s="45"/>
      <c r="ED71" s="45"/>
      <c r="EE71" s="9"/>
      <c r="EF71" s="45"/>
      <c r="EH71" s="45"/>
      <c r="EJ71" s="45"/>
      <c r="EL71" s="45"/>
      <c r="EM71" s="9"/>
      <c r="EN71" s="45"/>
      <c r="EO71" s="9"/>
      <c r="EP71" s="45"/>
      <c r="ER71" s="45"/>
      <c r="ES71" s="229"/>
      <c r="ET71" s="45"/>
      <c r="EV71" s="45"/>
      <c r="EX71" s="45"/>
      <c r="EZ71" s="45"/>
      <c r="FB71" s="45"/>
      <c r="FD71" s="45"/>
      <c r="FF71" s="45"/>
      <c r="FG71" s="9"/>
      <c r="FH71" s="45"/>
      <c r="FI71" s="9"/>
      <c r="FJ71" s="45"/>
      <c r="FK71" s="9"/>
      <c r="FL71" s="45"/>
      <c r="FM71" s="9"/>
    </row>
    <row r="72" spans="1:169">
      <c r="A72" s="1" t="s">
        <v>150</v>
      </c>
      <c r="C72" s="9"/>
      <c r="D72" s="45">
        <v>44</v>
      </c>
      <c r="E72" s="16" t="s">
        <v>102</v>
      </c>
      <c r="F72" s="45" t="s">
        <v>206</v>
      </c>
      <c r="H72" s="45" t="s">
        <v>206</v>
      </c>
      <c r="J72" s="45">
        <v>48.476538544309044</v>
      </c>
      <c r="K72" s="16" t="s">
        <v>102</v>
      </c>
      <c r="L72" s="45"/>
      <c r="M72" s="9"/>
      <c r="N72" s="45" t="s">
        <v>206</v>
      </c>
      <c r="P72" s="45" t="s">
        <v>206</v>
      </c>
      <c r="R72" s="45">
        <v>75.389612914519631</v>
      </c>
      <c r="S72" s="16" t="s">
        <v>102</v>
      </c>
      <c r="T72" s="45" t="s">
        <v>206</v>
      </c>
      <c r="V72" s="45"/>
      <c r="W72" s="9"/>
      <c r="X72" s="45"/>
      <c r="Y72" s="9"/>
      <c r="Z72" s="45"/>
      <c r="AA72" s="9"/>
      <c r="AB72" s="45" t="s">
        <v>206</v>
      </c>
      <c r="AD72" s="45">
        <v>94.341008300176711</v>
      </c>
      <c r="AE72" s="143" t="s">
        <v>43</v>
      </c>
      <c r="AJ72" s="45">
        <v>98.066311794204822</v>
      </c>
      <c r="AK72" s="143" t="s">
        <v>43</v>
      </c>
      <c r="AL72" s="45"/>
      <c r="AN72" s="45"/>
      <c r="AP72" s="45">
        <f>SUM(INDEX('egyeni-ranglista'!$1:$1048576,MATCH($A72,'egyeni-ranglista'!$A:$A,0),AP$227):INDEX('egyeni-ranglista'!$1:$1048576,MATCH($A72,'egyeni-ranglista'!$A:$A,0),AP$228))</f>
        <v>67.485410285705456</v>
      </c>
      <c r="AQ72" s="16" t="s">
        <v>102</v>
      </c>
      <c r="AR72" s="45"/>
      <c r="AS72" s="9"/>
      <c r="BD72" s="45">
        <f>SUM(INDEX('egyeni-ranglista'!$1:$1048576,MATCH($A72,'egyeni-ranglista'!$A:$A,0),BD$227):INDEX('egyeni-ranglista'!$1:$1048576,MATCH($A72,'egyeni-ranglista'!$A:$A,0),BD$228))</f>
        <v>69.413251691370689</v>
      </c>
      <c r="BE72" s="16" t="s">
        <v>102</v>
      </c>
      <c r="BF72" s="45"/>
      <c r="BG72" s="9"/>
      <c r="BH72" s="45">
        <f>SUM(INDEX('egyeni-ranglista'!$1:$1048576,MATCH($A72,'egyeni-ranglista'!$A:$A,0),BH$227):INDEX('egyeni-ranglista'!$1:$1048576,MATCH($A72,'egyeni-ranglista'!$A:$A,0),BH$228))</f>
        <v>64.936713147061639</v>
      </c>
      <c r="BI72" s="16" t="s">
        <v>102</v>
      </c>
      <c r="BJ72" s="45"/>
      <c r="BK72" s="9"/>
      <c r="BL72" s="45"/>
      <c r="BM72" s="9"/>
      <c r="BN72" s="45"/>
      <c r="BO72" s="9"/>
      <c r="BP72" s="45"/>
      <c r="BQ72" s="9"/>
      <c r="BR72" s="45"/>
      <c r="BS72" s="9"/>
      <c r="BT72" s="45"/>
      <c r="BU72" s="9"/>
      <c r="BV72" s="45"/>
      <c r="BW72" s="9"/>
      <c r="BX72" s="45"/>
      <c r="BY72" s="9"/>
      <c r="BZ72" s="45"/>
      <c r="CA72" s="9"/>
      <c r="CB72" s="45"/>
      <c r="CC72" s="9"/>
      <c r="CD72" s="45">
        <f>SUM(INDEX('egyeni-ranglista'!$1:$1048576,MATCH($A72,'egyeni-ranglista'!$A:$A,0),CD$227):INDEX('egyeni-ranglista'!$1:$1048576,MATCH($A72,'egyeni-ranglista'!$A:$A,0),CD$228))</f>
        <v>19.072243391193979</v>
      </c>
      <c r="CE72" s="16" t="s">
        <v>102</v>
      </c>
      <c r="CF72" s="45"/>
      <c r="CG72" s="9"/>
      <c r="CH72" s="45"/>
      <c r="CI72" s="9"/>
      <c r="CJ72" s="45"/>
      <c r="CK72" s="9"/>
      <c r="CL72" s="45"/>
      <c r="CM72" s="9"/>
      <c r="CN72" s="45"/>
      <c r="CO72" s="9"/>
      <c r="CP72" s="45"/>
      <c r="CQ72" s="9"/>
      <c r="CR72" s="45">
        <f>SUM(INDEX('egyeni-ranglista'!$1:$1048576,MATCH($A72,'egyeni-ranglista'!$A:$A,0),CR$227):INDEX('egyeni-ranglista'!$1:$1048576,MATCH($A72,'egyeni-ranglista'!$A:$A,0),CR$228))</f>
        <v>20.10893058046231</v>
      </c>
      <c r="CS72" s="143" t="s">
        <v>43</v>
      </c>
      <c r="CT72" s="45"/>
      <c r="CU72" s="9"/>
      <c r="CV72" s="45"/>
      <c r="CW72" s="9"/>
      <c r="CX72" s="45"/>
      <c r="CY72" s="9"/>
      <c r="CZ72" s="45">
        <f>SUM(INDEX('egyeni-ranglista'!$1:$1048576,MATCH($A72,'egyeni-ranglista'!$A:$A,0),CZ$227):INDEX('egyeni-ranglista'!$1:$1048576,MATCH($A72,'egyeni-ranglista'!$A:$A,0),CZ$228))</f>
        <v>24.225303499189305</v>
      </c>
      <c r="DA72" s="143" t="s">
        <v>43</v>
      </c>
      <c r="DB72" s="45"/>
      <c r="DD72" s="45"/>
      <c r="DF72" s="45"/>
      <c r="DH72" s="45"/>
      <c r="DJ72" s="45"/>
      <c r="DL72" s="45"/>
      <c r="DN72" s="45">
        <f>SUM(INDEX('egyeni-ranglista'!$1:$1048576,MATCH($A72,'egyeni-ranglista'!$A:$A,0),DN$227):INDEX('egyeni-ranglista'!$1:$1048576,MATCH($A72,'egyeni-ranglista'!$A:$A,0),DN$228))</f>
        <v>8.8783636020234376</v>
      </c>
      <c r="DO72" s="16" t="s">
        <v>102</v>
      </c>
      <c r="DP72" s="45"/>
      <c r="DQ72" s="9"/>
      <c r="DT72" s="45">
        <f>SUM(INDEX('egyeni-ranglista'!$1:$1048576,MATCH($A72,'egyeni-ranglista'!$A:$A,0),DT$227):INDEX('egyeni-ranglista'!$1:$1048576,MATCH($A72,'egyeni-ranglista'!$A:$A,0),DT$228))</f>
        <v>8.8783636020234376</v>
      </c>
      <c r="DU72" s="16" t="s">
        <v>102</v>
      </c>
      <c r="DZ72" s="45"/>
      <c r="EA72" s="9"/>
      <c r="EB72" s="45"/>
      <c r="ED72" s="45"/>
      <c r="EE72" s="9"/>
      <c r="EF72" s="45"/>
      <c r="EH72" s="45"/>
      <c r="EJ72" s="45"/>
      <c r="EL72" s="45">
        <f>SUM(INDEX('egyeni-ranglista'!$1:$1048576,MATCH($A72,'egyeni-ranglista'!$A:$A,0),EL$227):INDEX('egyeni-ranglista'!$1:$1048576,MATCH($A72,'egyeni-ranglista'!$A:$A,0),EL$228))</f>
        <v>8.8783636020234376</v>
      </c>
      <c r="EM72" s="16" t="s">
        <v>102</v>
      </c>
      <c r="EN72" s="45"/>
      <c r="EO72" s="16"/>
      <c r="EP72" s="45"/>
      <c r="ER72" s="45"/>
      <c r="ET72" s="45"/>
      <c r="EV72" s="45"/>
      <c r="EX72" s="45"/>
      <c r="EZ72" s="45"/>
      <c r="FB72" s="45"/>
      <c r="FD72" s="45"/>
      <c r="FH72" s="45"/>
      <c r="FI72" s="9"/>
      <c r="FJ72" s="45"/>
      <c r="FK72" s="9"/>
      <c r="FL72" s="45"/>
      <c r="FM72" s="9"/>
    </row>
    <row r="73" spans="1:169">
      <c r="A73" s="1" t="s">
        <v>182</v>
      </c>
      <c r="C73" s="9"/>
      <c r="D73" s="45" t="s">
        <v>206</v>
      </c>
      <c r="F73" s="45">
        <v>55</v>
      </c>
      <c r="G73" s="1" t="s">
        <v>67</v>
      </c>
      <c r="H73" s="45" t="s">
        <v>206</v>
      </c>
      <c r="J73" s="45" t="s">
        <v>206</v>
      </c>
      <c r="L73" s="45"/>
      <c r="M73" s="9"/>
      <c r="N73" s="45" t="s">
        <v>206</v>
      </c>
      <c r="P73" s="45" t="s">
        <v>206</v>
      </c>
      <c r="R73" s="45" t="s">
        <v>206</v>
      </c>
      <c r="T73" s="45">
        <v>68.946413197318805</v>
      </c>
      <c r="U73" s="1" t="s">
        <v>1292</v>
      </c>
      <c r="V73" s="45"/>
      <c r="W73" s="9"/>
      <c r="X73" s="45"/>
      <c r="Y73" s="9"/>
      <c r="Z73" s="45"/>
      <c r="AA73" s="9"/>
      <c r="AB73" s="45" t="s">
        <v>206</v>
      </c>
      <c r="AD73" s="45" t="s">
        <v>206</v>
      </c>
      <c r="AR73" s="9"/>
      <c r="AS73" s="9"/>
      <c r="AT73" s="45">
        <f>SUM(INDEX('egyeni-ranglista'!$1:$1048576,MATCH($A73,'egyeni-ranglista'!$A:$A,0),AT$227):INDEX('egyeni-ranglista'!$1:$1048576,MATCH($A73,'egyeni-ranglista'!$A:$A,0),AT$228))</f>
        <v>51.203470150775424</v>
      </c>
      <c r="AU73" s="1" t="s">
        <v>1292</v>
      </c>
      <c r="AV73" s="45"/>
      <c r="AW73" s="9"/>
      <c r="AX73" s="45"/>
      <c r="AY73" s="9"/>
      <c r="AZ73" s="45"/>
      <c r="BA73" s="9"/>
      <c r="BB73" s="45"/>
      <c r="BC73" s="9"/>
      <c r="BD73" s="45"/>
      <c r="BE73" s="1" t="s">
        <v>1292</v>
      </c>
      <c r="BF73" s="45"/>
      <c r="BG73" s="9"/>
      <c r="BH73" s="45"/>
      <c r="BI73" s="1" t="s">
        <v>1293</v>
      </c>
      <c r="BJ73" s="45"/>
      <c r="BK73" s="9"/>
      <c r="BL73" s="45"/>
      <c r="BM73" s="9"/>
      <c r="BN73" s="45">
        <f>SUM(INDEX('egyeni-ranglista'!$1:$1048576,MATCH($A73,'egyeni-ranglista'!$A:$A,0),BN$227):INDEX('egyeni-ranglista'!$1:$1048576,MATCH($A73,'egyeni-ranglista'!$A:$A,0),BN$228))</f>
        <v>93.290318667114278</v>
      </c>
      <c r="BO73" s="1" t="s">
        <v>1293</v>
      </c>
      <c r="BP73" s="45"/>
      <c r="BQ73" s="9"/>
      <c r="BR73" s="45"/>
      <c r="BS73" s="9"/>
      <c r="BT73" s="45"/>
      <c r="BU73" s="9"/>
      <c r="BV73" s="45"/>
      <c r="BW73" s="9"/>
      <c r="BX73" s="45"/>
      <c r="BY73" s="9"/>
      <c r="BZ73" s="45"/>
      <c r="CA73" s="9"/>
      <c r="CB73" s="45"/>
      <c r="CC73" s="9"/>
      <c r="CD73" s="45"/>
      <c r="CE73" s="9"/>
      <c r="CF73" s="45"/>
      <c r="CG73" s="1" t="s">
        <v>1292</v>
      </c>
      <c r="CH73" s="45"/>
      <c r="CI73" s="9"/>
      <c r="CJ73" s="45"/>
      <c r="CK73" s="9"/>
      <c r="CL73" s="45"/>
      <c r="CM73" s="9"/>
      <c r="CN73" s="45"/>
      <c r="CO73" s="9"/>
      <c r="CP73" s="45"/>
      <c r="CQ73" s="9"/>
      <c r="CR73" s="45"/>
      <c r="CS73" s="9"/>
      <c r="CT73" s="45"/>
      <c r="CU73" s="9"/>
      <c r="CV73" s="45"/>
      <c r="CW73" s="9"/>
      <c r="CX73" s="45"/>
      <c r="CY73" s="9"/>
      <c r="CZ73" s="45"/>
      <c r="DA73" s="9"/>
      <c r="DB73" s="45"/>
      <c r="DD73" s="45"/>
      <c r="DF73" s="45"/>
      <c r="DH73" s="45"/>
      <c r="DJ73" s="45"/>
      <c r="DL73" s="45"/>
      <c r="DN73" s="45"/>
      <c r="DP73" s="45"/>
      <c r="DQ73" s="9"/>
      <c r="DT73" s="45"/>
      <c r="DV73" s="45"/>
      <c r="DX73" s="45"/>
      <c r="DZ73" s="45"/>
      <c r="EB73" s="45"/>
      <c r="ED73" s="45"/>
      <c r="EF73" s="45"/>
      <c r="EH73" s="45"/>
      <c r="EJ73" s="45"/>
      <c r="EL73" s="45"/>
      <c r="EN73" s="45"/>
      <c r="EP73" s="45"/>
      <c r="ER73" s="45"/>
      <c r="ET73" s="45"/>
      <c r="EU73" s="9"/>
      <c r="EV73" s="45"/>
      <c r="EW73" s="9"/>
      <c r="EX73" s="45"/>
      <c r="EY73" s="9"/>
      <c r="EZ73" s="45"/>
      <c r="FA73" s="9"/>
      <c r="FB73" s="45"/>
      <c r="FC73" s="9"/>
      <c r="FD73" s="45"/>
      <c r="FF73" s="45"/>
      <c r="FG73" s="9"/>
      <c r="FH73" s="45"/>
      <c r="FI73" s="9"/>
      <c r="FJ73" s="45"/>
      <c r="FK73" s="9"/>
      <c r="FL73" s="45"/>
      <c r="FM73" s="9"/>
    </row>
    <row r="74" spans="1:169">
      <c r="A74" s="1" t="s">
        <v>181</v>
      </c>
      <c r="C74" s="9"/>
      <c r="D74" s="45" t="s">
        <v>206</v>
      </c>
      <c r="F74" s="45">
        <v>55</v>
      </c>
      <c r="G74" s="1" t="s">
        <v>67</v>
      </c>
      <c r="H74" s="45" t="s">
        <v>206</v>
      </c>
      <c r="J74" s="45" t="s">
        <v>206</v>
      </c>
      <c r="L74" s="45"/>
      <c r="M74" s="9"/>
      <c r="N74" s="45" t="s">
        <v>206</v>
      </c>
      <c r="P74" s="45" t="s">
        <v>206</v>
      </c>
      <c r="R74" s="45" t="s">
        <v>206</v>
      </c>
      <c r="T74" s="45">
        <v>68.946413197318805</v>
      </c>
      <c r="U74" s="9" t="s">
        <v>22</v>
      </c>
      <c r="V74" s="45"/>
      <c r="W74" s="9"/>
      <c r="X74" s="45"/>
      <c r="Y74" s="9"/>
      <c r="Z74" s="45"/>
      <c r="AA74" s="9"/>
      <c r="AB74" s="45" t="s">
        <v>206</v>
      </c>
      <c r="AD74" s="45" t="s">
        <v>206</v>
      </c>
      <c r="AR74" s="9"/>
      <c r="AS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45"/>
      <c r="DD74" s="45"/>
      <c r="DF74" s="45"/>
      <c r="DH74" s="45"/>
      <c r="DJ74" s="45"/>
      <c r="DL74" s="45"/>
      <c r="DP74" s="9"/>
      <c r="DQ74" s="9"/>
      <c r="EB74" s="45"/>
      <c r="EF74" s="45"/>
      <c r="EH74" s="45"/>
      <c r="EJ74" s="45"/>
      <c r="EP74" s="45"/>
      <c r="ET74" s="45"/>
      <c r="EV74" s="45"/>
      <c r="EX74" s="45"/>
      <c r="EZ74" s="45"/>
      <c r="FB74" s="45"/>
      <c r="FD74" s="45"/>
      <c r="FF74" s="9"/>
      <c r="FG74" s="9"/>
      <c r="FH74" s="9"/>
      <c r="FI74" s="9"/>
      <c r="FJ74" s="9"/>
      <c r="FK74" s="9"/>
      <c r="FL74" s="9"/>
      <c r="FM74" s="9"/>
    </row>
    <row r="75" spans="1:169">
      <c r="A75" s="32" t="s">
        <v>730</v>
      </c>
      <c r="L75" s="45"/>
      <c r="M75" s="9"/>
      <c r="N75" s="45"/>
      <c r="O75" s="9"/>
      <c r="P75" s="45"/>
      <c r="R75" s="45"/>
      <c r="T75" s="45"/>
      <c r="V75" s="45"/>
      <c r="X75" s="45"/>
      <c r="Y75" s="9"/>
      <c r="Z75" s="45"/>
      <c r="AA75" s="9"/>
      <c r="AB75" s="45"/>
      <c r="AD75" s="45"/>
      <c r="AP75" s="45"/>
      <c r="AQ75" s="9"/>
      <c r="AR75" s="45"/>
      <c r="AS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45">
        <f>SUM(INDEX('egyeni-ranglista'!$1:$1048576,MATCH($A75,'egyeni-ranglista'!$A:$A,0),CJ$227):INDEX('egyeni-ranglista'!$1:$1048576,MATCH($A75,'egyeni-ranglista'!$A:$A,0),CJ$228))</f>
        <v>0</v>
      </c>
      <c r="CK75" s="9" t="s">
        <v>733</v>
      </c>
      <c r="CL75" s="45"/>
      <c r="CM75" s="9"/>
      <c r="CN75" s="45"/>
      <c r="CO75" s="9"/>
      <c r="CP75" s="45"/>
      <c r="CQ75" s="9"/>
      <c r="CR75" s="45"/>
      <c r="CS75" s="9"/>
      <c r="CT75" s="45"/>
      <c r="CU75" s="9"/>
      <c r="CV75" s="45"/>
      <c r="CW75" s="9"/>
      <c r="CX75" s="45"/>
      <c r="CY75" s="9"/>
      <c r="CZ75" s="45"/>
      <c r="DA75" s="9"/>
      <c r="DB75" s="45"/>
      <c r="DD75" s="45"/>
      <c r="DF75" s="45"/>
      <c r="DH75" s="45"/>
      <c r="DJ75" s="45"/>
      <c r="DL75" s="45"/>
      <c r="EB75" s="45"/>
      <c r="EF75" s="45"/>
      <c r="EG75" s="9"/>
      <c r="EH75" s="45"/>
      <c r="EI75" s="9"/>
      <c r="EJ75" s="45"/>
      <c r="EK75" s="9"/>
      <c r="EP75" s="45"/>
      <c r="EQ75" s="9"/>
      <c r="ER75" s="45"/>
      <c r="ES75" s="9"/>
      <c r="ET75" s="45"/>
      <c r="EV75" s="45"/>
      <c r="EX75" s="45"/>
      <c r="EZ75" s="45"/>
      <c r="FB75" s="45"/>
      <c r="FD75" s="45"/>
      <c r="FE75" s="9"/>
      <c r="FF75" s="45"/>
      <c r="FG75" s="9"/>
      <c r="FH75" s="45"/>
      <c r="FI75" s="9"/>
      <c r="FJ75" s="45"/>
      <c r="FK75" s="9"/>
      <c r="FL75" s="45"/>
      <c r="FM75" s="9"/>
    </row>
    <row r="76" spans="1:169">
      <c r="A76" s="32" t="s">
        <v>159</v>
      </c>
      <c r="F76" s="45" t="s">
        <v>206</v>
      </c>
      <c r="H76" s="45" t="s">
        <v>206</v>
      </c>
      <c r="J76" s="45" t="s">
        <v>206</v>
      </c>
      <c r="L76" s="45"/>
      <c r="M76" s="9"/>
      <c r="N76" s="45" t="s">
        <v>206</v>
      </c>
      <c r="O76" s="9"/>
      <c r="P76" s="45">
        <v>0</v>
      </c>
      <c r="Q76" s="11" t="s">
        <v>154</v>
      </c>
      <c r="R76" s="45" t="s">
        <v>206</v>
      </c>
      <c r="T76" s="45" t="s">
        <v>206</v>
      </c>
      <c r="V76" s="45"/>
      <c r="W76" s="9"/>
      <c r="X76" s="45"/>
      <c r="Y76" s="9"/>
      <c r="Z76" s="45"/>
      <c r="AA76" s="9"/>
      <c r="AB76" s="45" t="s">
        <v>206</v>
      </c>
      <c r="AD76" s="45" t="s">
        <v>206</v>
      </c>
      <c r="AJ76" s="45">
        <v>0</v>
      </c>
      <c r="AK76" s="11" t="s">
        <v>154</v>
      </c>
      <c r="AL76" s="45"/>
      <c r="AN76" s="45"/>
      <c r="AP76" s="45"/>
      <c r="AR76" s="45"/>
      <c r="AS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45"/>
      <c r="DD76" s="45"/>
      <c r="DF76" s="45"/>
      <c r="DH76" s="45"/>
      <c r="DJ76" s="45"/>
      <c r="DL76" s="45"/>
      <c r="DP76" s="9"/>
      <c r="DQ76" s="9"/>
      <c r="EB76" s="45"/>
      <c r="EC76" s="65"/>
      <c r="EF76" s="45"/>
      <c r="EG76" s="65"/>
      <c r="EH76" s="45"/>
      <c r="EI76" s="65"/>
      <c r="EJ76" s="45"/>
      <c r="EK76" s="65"/>
      <c r="EP76" s="45"/>
      <c r="EQ76" s="65"/>
      <c r="ER76" s="45"/>
      <c r="ET76" s="45"/>
      <c r="EU76" s="9"/>
      <c r="EV76" s="45"/>
      <c r="EW76" s="9"/>
      <c r="EX76" s="45"/>
      <c r="EY76" s="9"/>
      <c r="EZ76" s="45"/>
      <c r="FA76" s="9"/>
      <c r="FB76" s="45"/>
      <c r="FC76" s="9"/>
      <c r="FD76" s="45"/>
      <c r="FE76" s="65"/>
      <c r="FF76" s="9"/>
      <c r="FG76" s="9"/>
      <c r="FH76" s="9"/>
      <c r="FI76" s="9"/>
      <c r="FJ76" s="9"/>
      <c r="FK76" s="9"/>
      <c r="FL76" s="9"/>
      <c r="FM76" s="9"/>
    </row>
    <row r="77" spans="1:169">
      <c r="A77" s="32" t="s">
        <v>728</v>
      </c>
      <c r="L77" s="45"/>
      <c r="M77" s="9"/>
      <c r="N77" s="45"/>
      <c r="O77" s="9"/>
      <c r="P77" s="45"/>
      <c r="R77" s="45"/>
      <c r="T77" s="45"/>
      <c r="V77" s="45"/>
      <c r="X77" s="45"/>
      <c r="Y77" s="9"/>
      <c r="Z77" s="45"/>
      <c r="AA77" s="9"/>
      <c r="AB77" s="45"/>
      <c r="AD77" s="45"/>
      <c r="AP77" s="45"/>
      <c r="AQ77" s="9"/>
      <c r="AR77" s="45"/>
      <c r="AS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45">
        <f>SUM(INDEX('egyeni-ranglista'!$1:$1048576,MATCH($A77,'egyeni-ranglista'!$A:$A,0),CJ$227):INDEX('egyeni-ranglista'!$1:$1048576,MATCH($A77,'egyeni-ranglista'!$A:$A,0),CJ$228))</f>
        <v>0</v>
      </c>
      <c r="CK77" s="9" t="s">
        <v>733</v>
      </c>
      <c r="CL77" s="45"/>
      <c r="CM77" s="9"/>
      <c r="CN77" s="45"/>
      <c r="CO77" s="9"/>
      <c r="CP77" s="45"/>
      <c r="CQ77" s="9"/>
      <c r="CR77" s="45"/>
      <c r="CS77" s="9"/>
      <c r="CT77" s="45"/>
      <c r="CU77" s="9"/>
      <c r="CV77" s="45"/>
      <c r="CW77" s="9"/>
      <c r="CX77" s="45"/>
      <c r="CY77" s="9"/>
      <c r="CZ77" s="45"/>
      <c r="DA77" s="9"/>
      <c r="DB77" s="45"/>
      <c r="DD77" s="45"/>
      <c r="DF77" s="45"/>
      <c r="DH77" s="45"/>
      <c r="DJ77" s="45"/>
      <c r="DL77" s="45"/>
      <c r="EB77" s="45"/>
      <c r="EF77" s="45"/>
      <c r="EH77" s="45"/>
      <c r="EJ77" s="45"/>
      <c r="EP77" s="45"/>
      <c r="ER77" s="45"/>
      <c r="ET77" s="45"/>
      <c r="EV77" s="45"/>
      <c r="EX77" s="45"/>
      <c r="EZ77" s="45"/>
      <c r="FB77" s="45"/>
      <c r="FD77" s="45"/>
      <c r="FF77" s="45"/>
      <c r="FG77" s="9"/>
      <c r="FH77" s="45"/>
      <c r="FI77" s="9"/>
      <c r="FJ77" s="45"/>
      <c r="FK77" s="9"/>
      <c r="FL77" s="45"/>
      <c r="FM77" s="9"/>
    </row>
    <row r="78" spans="1:169">
      <c r="A78" s="32" t="s">
        <v>289</v>
      </c>
      <c r="L78" s="45"/>
      <c r="M78" s="9"/>
      <c r="N78" s="45"/>
      <c r="P78" s="45"/>
      <c r="R78" s="45"/>
      <c r="T78" s="45"/>
      <c r="V78" s="45"/>
      <c r="W78" s="9"/>
      <c r="X78" s="45">
        <v>0</v>
      </c>
      <c r="Y78" s="1" t="s">
        <v>290</v>
      </c>
      <c r="Z78" s="45"/>
      <c r="AA78" s="9"/>
      <c r="AB78" s="45"/>
      <c r="AD78" s="45"/>
      <c r="AR78" s="9"/>
      <c r="AS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45"/>
      <c r="DD78" s="45"/>
      <c r="DF78" s="45"/>
      <c r="DH78" s="45"/>
      <c r="DJ78" s="45"/>
      <c r="DL78" s="45"/>
      <c r="DP78" s="9"/>
      <c r="DQ78" s="9"/>
      <c r="EB78" s="45"/>
      <c r="EF78" s="45"/>
      <c r="EG78" s="9"/>
      <c r="EH78" s="45"/>
      <c r="EI78" s="9"/>
      <c r="EJ78" s="45"/>
      <c r="EK78" s="9"/>
      <c r="EP78" s="45"/>
      <c r="EQ78" s="9"/>
      <c r="ER78" s="45"/>
      <c r="ES78" s="9"/>
      <c r="ET78" s="45"/>
      <c r="EV78" s="45"/>
      <c r="EX78" s="45"/>
      <c r="EZ78" s="45"/>
      <c r="FB78" s="45"/>
      <c r="FD78" s="45"/>
      <c r="FE78" s="9"/>
      <c r="FF78" s="9"/>
      <c r="FG78" s="9"/>
      <c r="FH78" s="9"/>
      <c r="FI78" s="9"/>
      <c r="FJ78" s="9"/>
      <c r="FK78" s="9"/>
      <c r="FL78" s="9"/>
      <c r="FM78" s="9"/>
    </row>
    <row r="79" spans="1:169">
      <c r="A79" s="1" t="s">
        <v>83</v>
      </c>
      <c r="B79" s="45">
        <v>72</v>
      </c>
      <c r="C79" s="10" t="s">
        <v>201</v>
      </c>
      <c r="D79" s="45" t="s">
        <v>206</v>
      </c>
      <c r="F79" s="45">
        <v>72</v>
      </c>
      <c r="G79" s="10" t="s">
        <v>201</v>
      </c>
      <c r="H79" s="45" t="s">
        <v>206</v>
      </c>
      <c r="J79" s="45">
        <v>75.169639363027002</v>
      </c>
      <c r="K79" s="10" t="s">
        <v>201</v>
      </c>
      <c r="L79" s="45"/>
      <c r="M79" s="9"/>
      <c r="N79" s="45" t="s">
        <v>206</v>
      </c>
      <c r="P79" s="45" t="s">
        <v>206</v>
      </c>
      <c r="R79" s="45">
        <v>82.645493354752162</v>
      </c>
      <c r="S79" s="10" t="s">
        <v>201</v>
      </c>
      <c r="T79" s="45" t="s">
        <v>206</v>
      </c>
      <c r="V79" s="45"/>
      <c r="W79" s="9"/>
      <c r="X79" s="45"/>
      <c r="Y79" s="9"/>
      <c r="Z79" s="45"/>
      <c r="AA79" s="9"/>
      <c r="AB79" s="45" t="s">
        <v>206</v>
      </c>
      <c r="AD79" s="45" t="s">
        <v>206</v>
      </c>
      <c r="AR79" s="9"/>
      <c r="AS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45"/>
      <c r="CE79" s="9" t="s">
        <v>201</v>
      </c>
      <c r="CF79" s="45"/>
      <c r="CG79" s="9"/>
      <c r="CH79" s="45"/>
      <c r="CI79" s="9"/>
      <c r="CJ79" s="45"/>
      <c r="CK79" s="9"/>
      <c r="CL79" s="45"/>
      <c r="CM79" s="9"/>
      <c r="CN79" s="45"/>
      <c r="CO79" s="9"/>
      <c r="CP79" s="45"/>
      <c r="CQ79" s="9"/>
      <c r="CR79" s="45"/>
      <c r="CS79" s="9"/>
      <c r="CT79" s="45"/>
      <c r="CU79" s="9"/>
      <c r="CV79" s="45"/>
      <c r="CW79" s="9"/>
      <c r="CX79" s="45"/>
      <c r="CY79" s="9"/>
      <c r="CZ79" s="45"/>
      <c r="DA79" s="9"/>
      <c r="DB79" s="45"/>
      <c r="DD79" s="45"/>
      <c r="DF79" s="45"/>
      <c r="DH79" s="45"/>
      <c r="DJ79" s="45"/>
      <c r="DL79" s="45"/>
      <c r="DP79" s="9"/>
      <c r="DQ79" s="9"/>
      <c r="EB79" s="45"/>
      <c r="EC79" s="9"/>
      <c r="EF79" s="45"/>
      <c r="EH79" s="45"/>
      <c r="EJ79" s="45"/>
      <c r="EL79" s="45">
        <f>SUM(INDEX('egyeni-ranglista'!$1:$1048576,MATCH($A79,'egyeni-ranglista'!$A:$A,0),EL$227):INDEX('egyeni-ranglista'!$1:$1048576,MATCH($A79,'egyeni-ranglista'!$A:$A,0),EL$228))</f>
        <v>14.966256433217392</v>
      </c>
      <c r="EM79" s="10" t="s">
        <v>712</v>
      </c>
      <c r="EP79" s="45"/>
      <c r="ER79" s="45"/>
      <c r="ET79" s="45"/>
      <c r="EV79" s="45"/>
      <c r="EX79" s="45"/>
      <c r="EZ79" s="45"/>
      <c r="FB79" s="45"/>
      <c r="FD79" s="45"/>
      <c r="FF79" s="45"/>
      <c r="FG79" s="9"/>
      <c r="FH79" s="45"/>
      <c r="FI79" s="9"/>
      <c r="FJ79" s="45"/>
      <c r="FK79" s="9"/>
      <c r="FL79" s="45"/>
      <c r="FM79" s="9"/>
    </row>
    <row r="80" spans="1:169">
      <c r="A80" s="1" t="s">
        <v>18</v>
      </c>
      <c r="C80" s="9"/>
      <c r="E80" s="9" t="s">
        <v>96</v>
      </c>
      <c r="G80" s="9" t="s">
        <v>96</v>
      </c>
      <c r="H80" s="45" t="s">
        <v>206</v>
      </c>
      <c r="J80" s="45" t="s">
        <v>206</v>
      </c>
      <c r="L80" s="45"/>
      <c r="M80" s="9"/>
      <c r="N80" s="45" t="s">
        <v>206</v>
      </c>
      <c r="P80" s="45" t="s">
        <v>206</v>
      </c>
      <c r="R80" s="45" t="s">
        <v>206</v>
      </c>
      <c r="T80" s="45" t="s">
        <v>206</v>
      </c>
      <c r="V80" s="45"/>
      <c r="W80" s="9"/>
      <c r="X80" s="45"/>
      <c r="Y80" s="9"/>
      <c r="Z80" s="45"/>
      <c r="AA80" s="9"/>
      <c r="AB80" s="45" t="s">
        <v>206</v>
      </c>
      <c r="AD80" s="45" t="s">
        <v>206</v>
      </c>
      <c r="AR80" s="9"/>
      <c r="AS80" s="9"/>
      <c r="BD80" s="45"/>
      <c r="BE80" s="9" t="s">
        <v>630</v>
      </c>
      <c r="BF80" s="45"/>
      <c r="BG80" s="9"/>
      <c r="BH80" s="45"/>
      <c r="BI80" s="9"/>
      <c r="BJ80" s="45"/>
      <c r="BK80" s="9"/>
      <c r="BL80" s="45"/>
      <c r="BM80" s="9"/>
      <c r="BN80" s="45">
        <f>SUM(INDEX('egyeni-ranglista'!$1:$1048576,MATCH($A80,'egyeni-ranglista'!$A:$A,0),BN$227):INDEX('egyeni-ranglista'!$1:$1048576,MATCH($A80,'egyeni-ranglista'!$A:$A,0),BN$228))</f>
        <v>1.5213338410091934</v>
      </c>
      <c r="BO80" s="9" t="s">
        <v>630</v>
      </c>
      <c r="BP80" s="45"/>
      <c r="BQ80" s="9"/>
      <c r="BR80" s="45"/>
      <c r="BS80" s="9"/>
      <c r="BT80" s="45"/>
      <c r="BU80" s="9"/>
      <c r="BV80" s="45"/>
      <c r="BW80" s="9"/>
      <c r="BX80" s="45"/>
      <c r="BY80" s="9"/>
      <c r="BZ80" s="45"/>
      <c r="CA80" s="9"/>
      <c r="CB80" s="45"/>
      <c r="CC80" s="9"/>
      <c r="CD80" s="45"/>
      <c r="CE80" s="9"/>
      <c r="CF80" s="45"/>
      <c r="CG80" s="9"/>
      <c r="CH80" s="45"/>
      <c r="CI80" s="9"/>
      <c r="CJ80" s="45"/>
      <c r="CK80" s="9"/>
      <c r="CL80" s="45"/>
      <c r="CM80" s="9"/>
      <c r="CN80" s="45"/>
      <c r="CO80" s="9"/>
      <c r="CP80" s="45"/>
      <c r="CQ80" s="9"/>
      <c r="CR80" s="45"/>
      <c r="CS80" s="9"/>
      <c r="CT80" s="45"/>
      <c r="CU80" s="9"/>
      <c r="CV80" s="45"/>
      <c r="CW80" s="9"/>
      <c r="CX80" s="45"/>
      <c r="CY80" s="9"/>
      <c r="CZ80" s="45"/>
      <c r="DA80" s="9"/>
      <c r="DB80" s="45"/>
      <c r="DD80" s="45"/>
      <c r="DF80" s="45"/>
      <c r="DH80" s="45"/>
      <c r="DJ80" s="45"/>
      <c r="DL80" s="45"/>
      <c r="DN80" s="45"/>
      <c r="DO80" s="9"/>
      <c r="DP80" s="45"/>
      <c r="DQ80" s="9"/>
      <c r="DT80" s="45"/>
      <c r="DU80" s="9"/>
      <c r="DV80" s="45"/>
      <c r="DW80" s="9"/>
      <c r="DX80" s="45"/>
      <c r="DY80" s="9"/>
      <c r="DZ80" s="45"/>
      <c r="EA80" s="9"/>
      <c r="EB80" s="45"/>
      <c r="ED80" s="45"/>
      <c r="EE80" s="9"/>
      <c r="EF80" s="45"/>
      <c r="EH80" s="45"/>
      <c r="EJ80" s="45"/>
      <c r="EL80" s="45"/>
      <c r="EM80" s="9"/>
      <c r="EN80" s="45"/>
      <c r="EO80" s="9"/>
      <c r="EP80" s="45"/>
      <c r="ER80" s="45"/>
      <c r="ET80" s="45"/>
      <c r="EV80" s="45"/>
      <c r="EX80" s="45"/>
      <c r="EZ80" s="45"/>
      <c r="FB80" s="45"/>
      <c r="FD80" s="45"/>
      <c r="FF80" s="45"/>
      <c r="FG80" s="9"/>
      <c r="FH80" s="45"/>
      <c r="FI80" s="9"/>
      <c r="FJ80" s="45"/>
      <c r="FK80" s="9"/>
      <c r="FL80" s="45"/>
      <c r="FM80" s="9"/>
    </row>
    <row r="81" spans="1:169">
      <c r="A81" s="32" t="s">
        <v>732</v>
      </c>
      <c r="L81" s="45"/>
      <c r="M81" s="9"/>
      <c r="N81" s="45"/>
      <c r="O81" s="9"/>
      <c r="P81" s="45"/>
      <c r="R81" s="45"/>
      <c r="T81" s="45"/>
      <c r="V81" s="45"/>
      <c r="X81" s="45"/>
      <c r="Y81" s="9"/>
      <c r="Z81" s="45"/>
      <c r="AA81" s="9"/>
      <c r="AB81" s="45"/>
      <c r="AD81" s="45"/>
      <c r="AP81" s="45"/>
      <c r="AQ81" s="9"/>
      <c r="AR81" s="45"/>
      <c r="AS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45"/>
      <c r="CK81" s="9" t="s">
        <v>734</v>
      </c>
      <c r="CL81" s="45"/>
      <c r="CM81" s="9"/>
      <c r="CN81" s="45"/>
      <c r="CO81" s="9"/>
      <c r="CP81" s="45"/>
      <c r="CQ81" s="9"/>
      <c r="CR81" s="45"/>
      <c r="CS81" s="9"/>
      <c r="CT81" s="45"/>
      <c r="CU81" s="9"/>
      <c r="CV81" s="45"/>
      <c r="CW81" s="9"/>
      <c r="CX81" s="45"/>
      <c r="CY81" s="9"/>
      <c r="CZ81" s="45"/>
      <c r="DA81" s="9"/>
      <c r="DB81" s="45"/>
      <c r="DD81" s="45"/>
      <c r="DF81" s="45"/>
      <c r="DH81" s="45"/>
      <c r="DJ81" s="45"/>
      <c r="DL81" s="45"/>
      <c r="EB81" s="45"/>
      <c r="EF81" s="45"/>
      <c r="EH81" s="45"/>
      <c r="EJ81" s="45"/>
      <c r="EP81" s="45"/>
      <c r="ER81" s="45"/>
      <c r="ES81" s="65"/>
      <c r="ET81" s="45"/>
      <c r="EV81" s="45"/>
      <c r="EX81" s="45"/>
      <c r="EZ81" s="45"/>
      <c r="FB81" s="45"/>
      <c r="FD81" s="45"/>
      <c r="FF81" s="45"/>
      <c r="FG81" s="9"/>
      <c r="FH81" s="45"/>
      <c r="FI81" s="9"/>
      <c r="FJ81" s="45"/>
      <c r="FK81" s="9"/>
      <c r="FL81" s="45"/>
      <c r="FM81" s="9"/>
    </row>
    <row r="82" spans="1:169">
      <c r="A82" s="32" t="s">
        <v>339</v>
      </c>
      <c r="L82" s="45"/>
      <c r="M82" s="9"/>
      <c r="N82" s="45"/>
      <c r="O82" s="9"/>
      <c r="P82" s="45"/>
      <c r="R82" s="45"/>
      <c r="T82" s="45"/>
      <c r="V82" s="45"/>
      <c r="X82" s="45"/>
      <c r="Y82" s="9"/>
      <c r="Z82" s="45">
        <v>0</v>
      </c>
      <c r="AA82" s="9" t="s">
        <v>336</v>
      </c>
      <c r="AB82" s="45"/>
      <c r="AD82" s="45"/>
      <c r="AJ82" s="45"/>
      <c r="AK82" s="9"/>
      <c r="AL82" s="45"/>
      <c r="AN82" s="45"/>
      <c r="AP82" s="45"/>
      <c r="AR82" s="45"/>
      <c r="AS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45"/>
      <c r="DD82" s="45"/>
      <c r="DF82" s="45"/>
      <c r="DH82" s="45"/>
      <c r="DJ82" s="45"/>
      <c r="DL82" s="45"/>
      <c r="DP82" s="9"/>
      <c r="DQ82" s="9"/>
      <c r="EB82" s="45"/>
      <c r="EF82" s="45"/>
      <c r="EH82" s="45"/>
      <c r="EJ82" s="45"/>
      <c r="EP82" s="45"/>
      <c r="ER82" s="45"/>
      <c r="ET82" s="45"/>
      <c r="EV82" s="45"/>
      <c r="EX82" s="45"/>
      <c r="EZ82" s="45"/>
      <c r="FB82" s="45"/>
      <c r="FD82" s="45"/>
      <c r="FF82" s="9"/>
      <c r="FG82" s="9"/>
      <c r="FH82" s="9"/>
      <c r="FI82" s="9"/>
      <c r="FJ82" s="9"/>
      <c r="FK82" s="9"/>
      <c r="FL82" s="9"/>
      <c r="FM82" s="9"/>
    </row>
    <row r="83" spans="1:169">
      <c r="A83" s="32" t="s">
        <v>740</v>
      </c>
      <c r="L83" s="45"/>
      <c r="M83" s="9"/>
      <c r="N83" s="45"/>
      <c r="O83" s="9"/>
      <c r="P83" s="45"/>
      <c r="R83" s="45"/>
      <c r="T83" s="45"/>
      <c r="V83" s="45"/>
      <c r="X83" s="45"/>
      <c r="Y83" s="9"/>
      <c r="Z83" s="45"/>
      <c r="AA83" s="9"/>
      <c r="AB83" s="45"/>
      <c r="AD83" s="45"/>
      <c r="AP83" s="45"/>
      <c r="AQ83" s="9"/>
      <c r="AR83" s="45"/>
      <c r="AS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45">
        <f>SUM(INDEX('egyeni-ranglista'!$1:$1048576,MATCH($A83,'egyeni-ranglista'!$A:$A,0),CL$227):INDEX('egyeni-ranglista'!$1:$1048576,MATCH($A83,'egyeni-ranglista'!$A:$A,0),CL$228))</f>
        <v>0</v>
      </c>
      <c r="CM83" s="9" t="s">
        <v>737</v>
      </c>
      <c r="CN83" s="45"/>
      <c r="CO83" s="9"/>
      <c r="CP83" s="45"/>
      <c r="CQ83" s="9"/>
      <c r="CR83" s="45"/>
      <c r="CS83" s="9"/>
      <c r="CT83" s="45"/>
      <c r="CU83" s="9"/>
      <c r="CV83" s="45"/>
      <c r="CW83" s="9"/>
      <c r="CX83" s="45"/>
      <c r="CY83" s="9"/>
      <c r="CZ83" s="45"/>
      <c r="DA83" s="9"/>
      <c r="DB83" s="45"/>
      <c r="DD83" s="45"/>
      <c r="DF83" s="45"/>
      <c r="DH83" s="45"/>
      <c r="DJ83" s="45"/>
      <c r="DL83" s="45"/>
      <c r="DQ83" s="65"/>
      <c r="EB83" s="45"/>
      <c r="EF83" s="45"/>
      <c r="EH83" s="45"/>
      <c r="EJ83" s="45"/>
      <c r="EP83" s="45"/>
      <c r="ER83" s="45"/>
      <c r="ET83" s="45"/>
      <c r="EV83" s="45"/>
      <c r="EX83" s="45"/>
      <c r="EZ83" s="45"/>
      <c r="FB83" s="45"/>
      <c r="FD83" s="45"/>
      <c r="FF83" s="45"/>
      <c r="FG83" s="9"/>
      <c r="FH83" s="45"/>
      <c r="FI83" s="9"/>
      <c r="FJ83" s="45"/>
      <c r="FK83" s="9"/>
      <c r="FL83" s="45"/>
      <c r="FM83" s="9"/>
    </row>
    <row r="84" spans="1:169">
      <c r="A84" s="1" t="s">
        <v>13</v>
      </c>
      <c r="C84" s="9"/>
      <c r="D84" s="45">
        <v>6</v>
      </c>
      <c r="E84" s="1" t="s">
        <v>95</v>
      </c>
      <c r="F84" s="45">
        <v>12.714807816463566</v>
      </c>
      <c r="G84" s="9" t="s">
        <v>97</v>
      </c>
      <c r="H84" s="45" t="s">
        <v>206</v>
      </c>
      <c r="J84" s="45" t="s">
        <v>206</v>
      </c>
      <c r="L84" s="45"/>
      <c r="M84" s="9"/>
      <c r="N84" s="45">
        <v>12.714807816463566</v>
      </c>
      <c r="O84" s="57" t="s">
        <v>125</v>
      </c>
      <c r="P84" s="45" t="s">
        <v>206</v>
      </c>
      <c r="R84" s="45">
        <v>13.194717587530192</v>
      </c>
      <c r="S84" s="57" t="s">
        <v>125</v>
      </c>
      <c r="T84" s="45" t="s">
        <v>206</v>
      </c>
      <c r="V84" s="45"/>
      <c r="W84" s="9"/>
      <c r="X84" s="45"/>
      <c r="Y84" s="9"/>
      <c r="Z84" s="45"/>
      <c r="AA84" s="9"/>
      <c r="AB84" s="45">
        <v>17.501852902452256</v>
      </c>
      <c r="AC84" s="94" t="s">
        <v>36</v>
      </c>
      <c r="AD84" s="45">
        <v>18.19594486538719</v>
      </c>
      <c r="AE84" s="94" t="s">
        <v>36</v>
      </c>
      <c r="AJ84" s="45">
        <v>20.679480528072599</v>
      </c>
      <c r="AK84" s="9" t="s">
        <v>20</v>
      </c>
      <c r="AL84" s="45"/>
      <c r="AN84" s="45"/>
      <c r="AP84" s="45"/>
      <c r="AR84" s="45"/>
      <c r="AS84" s="9"/>
      <c r="BD84" s="45">
        <f>SUM(INDEX('egyeni-ranglista'!$1:$1048576,MATCH($A84,'egyeni-ranglista'!$A:$A,0),BD$227):INDEX('egyeni-ranglista'!$1:$1048576,MATCH($A84,'egyeni-ranglista'!$A:$A,0),BD$228))</f>
        <v>18.407007886822775</v>
      </c>
      <c r="BE84" s="1" t="s">
        <v>632</v>
      </c>
      <c r="BF84" s="45"/>
      <c r="BG84" s="9"/>
      <c r="BH84" s="45"/>
      <c r="BI84" s="9"/>
      <c r="BJ84" s="45"/>
      <c r="BK84" s="9"/>
      <c r="BL84" s="45"/>
      <c r="BM84" s="9"/>
      <c r="BN84" s="45">
        <f>SUM(INDEX('egyeni-ranglista'!$1:$1048576,MATCH($A84,'egyeni-ranglista'!$A:$A,0),BN$227):INDEX('egyeni-ranglista'!$1:$1048576,MATCH($A84,'egyeni-ranglista'!$A:$A,0),BN$228))</f>
        <v>11.69220007035921</v>
      </c>
      <c r="BO84" s="9" t="s">
        <v>20</v>
      </c>
      <c r="BP84" s="45"/>
      <c r="BQ84" s="9"/>
      <c r="BR84" s="45"/>
      <c r="BS84" s="9"/>
      <c r="BT84" s="45"/>
      <c r="BU84" s="9"/>
      <c r="BV84" s="45"/>
      <c r="BW84" s="9"/>
      <c r="BX84" s="45">
        <f>SUM(INDEX('egyeni-ranglista'!$1:$1048576,MATCH($A84,'egyeni-ranglista'!$A:$A,0),BX$227):INDEX('egyeni-ranglista'!$1:$1048576,MATCH($A84,'egyeni-ranglista'!$A:$A,0),BX$228))</f>
        <v>11.69220007035921</v>
      </c>
      <c r="BY84" s="52" t="s">
        <v>20</v>
      </c>
      <c r="BZ84" s="45"/>
      <c r="CA84" s="9"/>
      <c r="CB84" s="45"/>
      <c r="CC84" s="9"/>
      <c r="CD84" s="45"/>
      <c r="CE84" s="9"/>
      <c r="CF84" s="45"/>
      <c r="CG84" s="9"/>
      <c r="CH84" s="45"/>
      <c r="CI84" s="9"/>
      <c r="CJ84" s="45"/>
      <c r="CK84" s="9"/>
      <c r="CL84" s="45"/>
      <c r="CM84" s="9"/>
      <c r="CN84" s="45"/>
      <c r="CO84" s="9"/>
      <c r="CP84" s="45"/>
      <c r="CQ84" s="9"/>
      <c r="CR84" s="45"/>
      <c r="CS84" s="9"/>
      <c r="CT84" s="45"/>
      <c r="CU84" s="9"/>
      <c r="CV84" s="45"/>
      <c r="CW84" s="9"/>
      <c r="CX84" s="45"/>
      <c r="CY84" s="9"/>
      <c r="CZ84" s="45">
        <f>SUM(INDEX('egyeni-ranglista'!$1:$1048576,MATCH($A84,'egyeni-ranglista'!$A:$A,0),CZ$227):INDEX('egyeni-ranglista'!$1:$1048576,MATCH($A84,'egyeni-ranglista'!$A:$A,0),CZ$228))</f>
        <v>3.7275273587501765</v>
      </c>
      <c r="DA84" s="6" t="s">
        <v>823</v>
      </c>
      <c r="DB84" s="45"/>
      <c r="DD84" s="45"/>
      <c r="DF84" s="45"/>
      <c r="DH84" s="45"/>
      <c r="DJ84" s="45"/>
      <c r="DL84" s="45"/>
      <c r="DN84" s="45"/>
      <c r="DP84" s="45"/>
      <c r="DQ84" s="9"/>
      <c r="DT84" s="45"/>
      <c r="DV84" s="45"/>
      <c r="DX84" s="45"/>
      <c r="DZ84" s="45"/>
      <c r="EB84" s="45"/>
      <c r="ED84" s="45"/>
      <c r="EF84" s="45"/>
      <c r="EH84" s="45"/>
      <c r="EJ84" s="45"/>
      <c r="EL84" s="45">
        <f>SUM(INDEX('egyeni-ranglista'!$1:$1048576,MATCH($A84,'egyeni-ranglista'!$A:$A,0),EL$227):INDEX('egyeni-ranglista'!$1:$1048576,MATCH($A84,'egyeni-ranglista'!$A:$A,0),EL$228))</f>
        <v>0</v>
      </c>
      <c r="EM84" s="11" t="s">
        <v>574</v>
      </c>
      <c r="EN84" s="45"/>
      <c r="EP84" s="45"/>
      <c r="ER84" s="45"/>
      <c r="ET84" s="45"/>
      <c r="EV84" s="45"/>
      <c r="EX84" s="45"/>
      <c r="EZ84" s="45"/>
      <c r="FB84" s="45"/>
      <c r="FD84" s="45"/>
      <c r="FF84" s="45"/>
      <c r="FG84" s="9"/>
      <c r="FH84" s="45"/>
      <c r="FI84" s="9"/>
      <c r="FJ84" s="45"/>
      <c r="FK84" s="9"/>
      <c r="FL84" s="45"/>
      <c r="FM84" s="9"/>
    </row>
    <row r="85" spans="1:169">
      <c r="A85" s="32" t="s">
        <v>146</v>
      </c>
      <c r="F85" s="45" t="s">
        <v>206</v>
      </c>
      <c r="H85" s="45" t="s">
        <v>206</v>
      </c>
      <c r="J85" s="45" t="s">
        <v>206</v>
      </c>
      <c r="L85" s="45"/>
      <c r="M85" s="9"/>
      <c r="N85" s="45" t="s">
        <v>206</v>
      </c>
      <c r="P85" s="45" t="s">
        <v>206</v>
      </c>
      <c r="R85" s="45" t="s">
        <v>206</v>
      </c>
      <c r="T85" s="45" t="s">
        <v>206</v>
      </c>
      <c r="V85" s="45"/>
      <c r="W85" s="9"/>
      <c r="X85" s="45"/>
      <c r="Y85" s="9"/>
      <c r="Z85" s="45"/>
      <c r="AA85" s="9"/>
      <c r="AB85" s="45">
        <v>6</v>
      </c>
      <c r="AC85" s="1" t="s">
        <v>33</v>
      </c>
      <c r="AD85" s="45" t="s">
        <v>206</v>
      </c>
      <c r="AJ85" s="45">
        <v>9.4704598146746672</v>
      </c>
      <c r="AK85" s="1" t="s">
        <v>322</v>
      </c>
      <c r="AL85" s="45"/>
      <c r="AN85" s="45"/>
      <c r="AP85" s="45">
        <f>SUM(INDEX('egyeni-ranglista'!$1:$1048576,MATCH($A85,'egyeni-ranglista'!$A:$A,0),AP$227):INDEX('egyeni-ranglista'!$1:$1048576,MATCH($A85,'egyeni-ranglista'!$A:$A,0),AP$228))</f>
        <v>4.5887180222997204</v>
      </c>
      <c r="AQ85" s="1" t="s">
        <v>538</v>
      </c>
      <c r="AR85" s="45"/>
      <c r="AS85" s="9"/>
      <c r="BD85" s="45"/>
      <c r="BE85" s="13" t="s">
        <v>634</v>
      </c>
      <c r="BF85" s="45"/>
      <c r="BG85" s="9"/>
      <c r="BH85" s="45"/>
      <c r="BI85" s="9"/>
      <c r="BJ85" s="45"/>
      <c r="BK85" s="9"/>
      <c r="BL85" s="45"/>
      <c r="BM85" s="9"/>
      <c r="BN85" s="45"/>
      <c r="BO85" s="9"/>
      <c r="BP85" s="45"/>
      <c r="BQ85" s="9"/>
      <c r="BR85" s="45"/>
      <c r="BS85" s="9"/>
      <c r="BT85" s="45"/>
      <c r="BU85" s="9"/>
      <c r="BV85" s="45"/>
      <c r="BW85" s="9"/>
      <c r="BX85" s="45"/>
      <c r="BY85" s="9"/>
      <c r="BZ85" s="45"/>
      <c r="CA85" s="9"/>
      <c r="CB85" s="45"/>
      <c r="CC85" s="9"/>
      <c r="CD85" s="45"/>
      <c r="CE85" s="9"/>
      <c r="CF85" s="45"/>
      <c r="CG85" s="9"/>
      <c r="CH85" s="45"/>
      <c r="CI85" s="9"/>
      <c r="CJ85" s="45"/>
      <c r="CK85" s="9"/>
      <c r="CL85" s="45"/>
      <c r="CM85" s="9"/>
      <c r="CN85" s="45"/>
      <c r="CO85" s="9"/>
      <c r="CP85" s="45"/>
      <c r="CQ85" s="9"/>
      <c r="CR85" s="45"/>
      <c r="CS85" s="9"/>
      <c r="CT85" s="45"/>
      <c r="CU85" s="9"/>
      <c r="CV85" s="45"/>
      <c r="CW85" s="9"/>
      <c r="CX85" s="45"/>
      <c r="CY85" s="9"/>
      <c r="CZ85" s="45"/>
      <c r="DA85" s="9"/>
      <c r="DB85" s="45"/>
      <c r="DD85" s="45"/>
      <c r="DF85" s="45"/>
      <c r="DH85" s="45"/>
      <c r="DJ85" s="45"/>
      <c r="DL85" s="45"/>
      <c r="DN85" s="45"/>
      <c r="DP85" s="45"/>
      <c r="DQ85" s="9"/>
      <c r="DT85" s="45"/>
      <c r="DV85" s="45"/>
      <c r="DX85" s="45"/>
      <c r="DZ85" s="45"/>
      <c r="EB85" s="45"/>
      <c r="ED85" s="45"/>
      <c r="EF85" s="45"/>
      <c r="EH85" s="45"/>
      <c r="EJ85" s="45"/>
      <c r="EL85" s="45"/>
      <c r="EN85" s="45"/>
      <c r="EP85" s="45"/>
      <c r="ER85" s="45"/>
      <c r="ET85" s="45"/>
      <c r="EV85" s="45"/>
      <c r="EX85" s="45"/>
      <c r="EZ85" s="45"/>
      <c r="FB85" s="45"/>
      <c r="FD85" s="45"/>
      <c r="FF85" s="45"/>
      <c r="FG85" s="9"/>
      <c r="FH85" s="45"/>
      <c r="FI85" s="9"/>
      <c r="FJ85" s="45"/>
      <c r="FK85" s="9"/>
      <c r="FL85" s="45"/>
      <c r="FM85" s="9"/>
    </row>
    <row r="86" spans="1:169">
      <c r="A86" s="32" t="s">
        <v>548</v>
      </c>
      <c r="L86" s="45"/>
      <c r="M86" s="9"/>
      <c r="N86" s="45"/>
      <c r="O86" s="9"/>
      <c r="P86" s="45"/>
      <c r="R86" s="45"/>
      <c r="T86" s="45"/>
      <c r="V86" s="45"/>
      <c r="X86" s="45"/>
      <c r="Y86" s="9"/>
      <c r="Z86" s="45"/>
      <c r="AA86" s="9"/>
      <c r="AB86" s="45"/>
      <c r="AD86" s="45"/>
      <c r="AP86" s="45">
        <f>SUM(INDEX('egyeni-ranglista'!$1:$1048576,MATCH($A86,'egyeni-ranglista'!$A:$A,0),AP$227):INDEX('egyeni-ranglista'!$1:$1048576,MATCH($A86,'egyeni-ranglista'!$A:$A,0),AP$228))</f>
        <v>0</v>
      </c>
      <c r="AQ86" s="9" t="s">
        <v>550</v>
      </c>
      <c r="AR86" s="45"/>
      <c r="AS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45"/>
      <c r="DD86" s="45"/>
      <c r="DF86" s="45"/>
      <c r="DH86" s="45"/>
      <c r="DJ86" s="45"/>
      <c r="DL86" s="45"/>
      <c r="DP86" s="9"/>
      <c r="DQ86" s="9"/>
      <c r="EB86" s="45"/>
      <c r="EF86" s="45"/>
      <c r="EH86" s="45"/>
      <c r="EJ86" s="45"/>
      <c r="EP86" s="45"/>
      <c r="ER86" s="45"/>
      <c r="ET86" s="45"/>
      <c r="EU86" s="9"/>
      <c r="EV86" s="45"/>
      <c r="EW86" s="9"/>
      <c r="EX86" s="45"/>
      <c r="EY86" s="9"/>
      <c r="EZ86" s="45"/>
      <c r="FA86" s="9"/>
      <c r="FB86" s="45"/>
      <c r="FC86" s="9"/>
      <c r="FD86" s="45"/>
      <c r="FF86" s="9"/>
      <c r="FG86" s="9"/>
      <c r="FH86" s="9"/>
      <c r="FI86" s="9"/>
      <c r="FJ86" s="9"/>
      <c r="FK86" s="9"/>
      <c r="FL86" s="9"/>
      <c r="FM86" s="9"/>
    </row>
    <row r="87" spans="1:169">
      <c r="A87" s="32" t="s">
        <v>1211</v>
      </c>
      <c r="L87" s="45"/>
      <c r="M87" s="9"/>
      <c r="N87" s="45"/>
      <c r="O87" s="9"/>
      <c r="P87" s="45"/>
      <c r="R87" s="45"/>
      <c r="T87" s="45"/>
      <c r="V87" s="45"/>
      <c r="X87" s="45"/>
      <c r="Y87" s="9"/>
      <c r="Z87" s="45"/>
      <c r="AA87" s="9"/>
      <c r="AB87" s="45"/>
      <c r="AD87" s="45"/>
      <c r="AP87" s="45"/>
      <c r="AQ87" s="9"/>
      <c r="AR87" s="45"/>
      <c r="AS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45"/>
      <c r="DD87" s="45"/>
      <c r="DF87" s="45">
        <f>SUM(INDEX('egyeni-ranglista'!$1:$1048576,MATCH($A87,'egyeni-ranglista'!$A:$A,0),DF$227):INDEX('egyeni-ranglista'!$1:$1048576,MATCH($A87,'egyeni-ranglista'!$A:$A,0),DF$228))</f>
        <v>0</v>
      </c>
      <c r="DG87" s="1" t="s">
        <v>1209</v>
      </c>
      <c r="DH87" s="45"/>
      <c r="DJ87" s="45"/>
      <c r="DL87" s="45"/>
      <c r="DP87" s="9"/>
      <c r="DQ87" s="9"/>
      <c r="DT87" s="45">
        <f>SUM(INDEX('egyeni-ranglista'!$1:$1048576,MATCH($A87,'egyeni-ranglista'!$A:$A,0),DT$227):INDEX('egyeni-ranglista'!$1:$1048576,MATCH($A87,'egyeni-ranglista'!$A:$A,0),DT$228))</f>
        <v>0</v>
      </c>
      <c r="DU87" s="6" t="s">
        <v>96</v>
      </c>
      <c r="DV87" s="45"/>
      <c r="DX87" s="45"/>
      <c r="EB87" s="45">
        <f>SUM(INDEX('egyeni-ranglista'!$1:$1048576,MATCH($A87,'egyeni-ranglista'!$A:$A,0),EB$227):INDEX('egyeni-ranglista'!$1:$1048576,MATCH($A87,'egyeni-ranglista'!$A:$A,0),EB$228))</f>
        <v>5.4465881304359316</v>
      </c>
      <c r="EC87" s="6" t="s">
        <v>96</v>
      </c>
      <c r="EF87" s="45">
        <f>SUM(INDEX('egyeni-ranglista'!$1:$1048576,MATCH($A87,'egyeni-ranglista'!$A:$A,0),EF$227):INDEX('egyeni-ranglista'!$1:$1048576,MATCH($A87,'egyeni-ranglista'!$A:$A,0),EF$228))</f>
        <v>7.0086676687828833</v>
      </c>
      <c r="EG87" s="7" t="s">
        <v>1272</v>
      </c>
      <c r="EL87" s="45"/>
      <c r="EM87" s="9"/>
      <c r="ER87" s="45">
        <f>SUM(INDEX('egyeni-ranglista'!$1:$1048576,MATCH($A87,'egyeni-ranglista'!$A:$A,0),ER$227):INDEX('egyeni-ranglista'!$1:$1048576,MATCH($A87,'egyeni-ranglista'!$A:$A,0),ER$228))</f>
        <v>7.0086676687828833</v>
      </c>
      <c r="ES87" s="41" t="s">
        <v>1332</v>
      </c>
      <c r="ET87" s="45"/>
      <c r="EV87" s="45"/>
      <c r="EX87" s="45"/>
      <c r="EZ87" s="45"/>
      <c r="FB87" s="45"/>
      <c r="FF87" s="9"/>
      <c r="FG87" s="9"/>
      <c r="FH87" s="9"/>
      <c r="FI87" s="9"/>
      <c r="FJ87" s="9"/>
      <c r="FK87" s="9"/>
      <c r="FL87" s="9"/>
      <c r="FM87" s="9"/>
    </row>
    <row r="88" spans="1:169">
      <c r="A88" s="32" t="s">
        <v>123</v>
      </c>
      <c r="F88" s="45" t="s">
        <v>206</v>
      </c>
      <c r="H88" s="45" t="s">
        <v>206</v>
      </c>
      <c r="J88" s="45" t="s">
        <v>206</v>
      </c>
      <c r="L88" s="45"/>
      <c r="M88" s="9"/>
      <c r="N88" s="45" t="s">
        <v>206</v>
      </c>
      <c r="O88" s="9"/>
      <c r="P88" s="45">
        <v>0</v>
      </c>
      <c r="Q88" s="11" t="s">
        <v>154</v>
      </c>
      <c r="R88" s="45" t="s">
        <v>206</v>
      </c>
      <c r="T88" s="45" t="s">
        <v>206</v>
      </c>
      <c r="V88" s="45"/>
      <c r="W88" s="9"/>
      <c r="X88" s="45"/>
      <c r="Y88" s="9"/>
      <c r="Z88" s="45"/>
      <c r="AA88" s="9"/>
      <c r="AB88" s="45" t="s">
        <v>206</v>
      </c>
      <c r="AD88" s="45" t="s">
        <v>206</v>
      </c>
      <c r="AJ88" s="45">
        <v>0</v>
      </c>
      <c r="AK88" s="11" t="s">
        <v>154</v>
      </c>
      <c r="AL88" s="45"/>
      <c r="AN88" s="45"/>
      <c r="AP88" s="45"/>
      <c r="AR88" s="45"/>
      <c r="AS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45"/>
      <c r="DD88" s="45"/>
      <c r="DF88" s="45"/>
      <c r="DH88" s="45"/>
      <c r="DJ88" s="45"/>
      <c r="DL88" s="45"/>
      <c r="DP88" s="9"/>
      <c r="DQ88" s="9"/>
      <c r="EB88" s="45"/>
      <c r="EF88" s="45"/>
      <c r="EH88" s="45"/>
      <c r="EJ88" s="45"/>
      <c r="EP88" s="45"/>
      <c r="ER88" s="45"/>
      <c r="ET88" s="45"/>
      <c r="EU88" s="53"/>
      <c r="EV88" s="45"/>
      <c r="EW88" s="53"/>
      <c r="EX88" s="45"/>
      <c r="EY88" s="53"/>
      <c r="EZ88" s="45"/>
      <c r="FA88" s="53"/>
      <c r="FB88" s="45"/>
      <c r="FC88" s="53"/>
      <c r="FD88" s="45"/>
      <c r="FF88" s="9"/>
      <c r="FG88" s="9"/>
      <c r="FH88" s="9"/>
      <c r="FI88" s="9"/>
      <c r="FJ88" s="9"/>
      <c r="FK88" s="9"/>
      <c r="FL88" s="9"/>
      <c r="FM88" s="9"/>
    </row>
    <row r="89" spans="1:169">
      <c r="A89" s="32" t="s">
        <v>52</v>
      </c>
      <c r="L89" s="45"/>
      <c r="M89" s="9"/>
      <c r="N89" s="45"/>
      <c r="O89" s="9"/>
      <c r="P89" s="45"/>
      <c r="R89" s="45"/>
      <c r="T89" s="45"/>
      <c r="V89" s="45"/>
      <c r="X89" s="45"/>
      <c r="Y89" s="9"/>
      <c r="Z89" s="45"/>
      <c r="AA89" s="9"/>
      <c r="AB89" s="45"/>
      <c r="AD89" s="45"/>
      <c r="AP89" s="45">
        <f>SUM(INDEX('egyeni-ranglista'!$1:$1048576,MATCH($A89,'egyeni-ranglista'!$A:$A,0),AP$227):INDEX('egyeni-ranglista'!$1:$1048576,MATCH($A89,'egyeni-ranglista'!$A:$A,0),AP$228))</f>
        <v>0</v>
      </c>
      <c r="AQ89" s="9" t="s">
        <v>540</v>
      </c>
      <c r="AR89" s="45"/>
      <c r="AS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45"/>
      <c r="CG89" s="7" t="s">
        <v>644</v>
      </c>
      <c r="CH89" s="45"/>
      <c r="CI89" s="9"/>
      <c r="CJ89" s="45"/>
      <c r="CK89" s="9"/>
      <c r="CL89" s="45"/>
      <c r="CM89" s="9"/>
      <c r="CN89" s="45"/>
      <c r="CO89" s="9"/>
      <c r="CP89" s="45"/>
      <c r="CQ89" s="9"/>
      <c r="CR89" s="45"/>
      <c r="CS89" s="9"/>
      <c r="CT89" s="45"/>
      <c r="CU89" s="9"/>
      <c r="CV89" s="45"/>
      <c r="CW89" s="9"/>
      <c r="CX89" s="45"/>
      <c r="CY89" s="9"/>
      <c r="CZ89" s="45"/>
      <c r="DA89" s="9"/>
      <c r="DB89" s="45"/>
      <c r="DD89" s="45"/>
      <c r="DF89" s="45"/>
      <c r="DH89" s="45"/>
      <c r="DJ89" s="45"/>
      <c r="DL89" s="45"/>
      <c r="DP89" s="9"/>
      <c r="DQ89" s="9"/>
      <c r="EB89" s="45"/>
      <c r="EF89" s="45"/>
      <c r="EH89" s="45"/>
      <c r="EJ89" s="45"/>
      <c r="EP89" s="45"/>
      <c r="ER89" s="45"/>
      <c r="ET89" s="45"/>
      <c r="EU89" s="9"/>
      <c r="EV89" s="45"/>
      <c r="EW89" s="9"/>
      <c r="EX89" s="45"/>
      <c r="EY89" s="9"/>
      <c r="EZ89" s="45"/>
      <c r="FA89" s="9"/>
      <c r="FB89" s="45"/>
      <c r="FC89" s="9"/>
      <c r="FD89" s="45"/>
      <c r="FF89" s="45"/>
      <c r="FG89" s="9"/>
      <c r="FH89" s="45"/>
      <c r="FI89" s="9"/>
      <c r="FJ89" s="45"/>
      <c r="FK89" s="9"/>
      <c r="FL89" s="45"/>
      <c r="FM89" s="9"/>
    </row>
    <row r="90" spans="1:169">
      <c r="A90" s="32" t="s">
        <v>342</v>
      </c>
      <c r="L90" s="45"/>
      <c r="M90" s="9"/>
      <c r="N90" s="45"/>
      <c r="O90" s="9"/>
      <c r="P90" s="45"/>
      <c r="R90" s="45"/>
      <c r="T90" s="45"/>
      <c r="V90" s="45"/>
      <c r="X90" s="45"/>
      <c r="Y90" s="9"/>
      <c r="Z90" s="45"/>
      <c r="AA90" s="9" t="s">
        <v>336</v>
      </c>
      <c r="AB90" s="45"/>
      <c r="AD90" s="45"/>
      <c r="AJ90" s="45"/>
      <c r="AK90" s="9"/>
      <c r="AL90" s="45"/>
      <c r="AN90" s="45"/>
      <c r="AP90" s="45"/>
      <c r="AR90" s="45"/>
      <c r="AS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45"/>
      <c r="DD90" s="45"/>
      <c r="DF90" s="45"/>
      <c r="DH90" s="45"/>
      <c r="DJ90" s="45"/>
      <c r="DL90" s="45"/>
      <c r="DP90" s="9"/>
      <c r="DQ90" s="9"/>
      <c r="EB90" s="45"/>
      <c r="EF90" s="45"/>
      <c r="EG90" s="9"/>
      <c r="EH90" s="45"/>
      <c r="EI90" s="9"/>
      <c r="EJ90" s="45"/>
      <c r="EK90" s="9"/>
      <c r="EP90" s="45"/>
      <c r="EQ90" s="9"/>
      <c r="ER90" s="45"/>
      <c r="ES90" s="9"/>
      <c r="ET90" s="45"/>
      <c r="EV90" s="45"/>
      <c r="EX90" s="45"/>
      <c r="EZ90" s="45"/>
      <c r="FB90" s="45"/>
      <c r="FD90" s="45"/>
      <c r="FE90" s="9"/>
      <c r="FF90" s="9"/>
      <c r="FG90" s="9"/>
      <c r="FH90" s="9"/>
      <c r="FI90" s="9"/>
      <c r="FJ90" s="9"/>
      <c r="FK90" s="9"/>
      <c r="FL90" s="9"/>
      <c r="FM90" s="9"/>
    </row>
    <row r="91" spans="1:169">
      <c r="A91" s="32" t="s">
        <v>295</v>
      </c>
      <c r="L91" s="45"/>
      <c r="M91" s="9"/>
      <c r="N91" s="45"/>
      <c r="O91" s="9"/>
      <c r="P91" s="45"/>
      <c r="R91" s="45"/>
      <c r="T91" s="45"/>
      <c r="V91" s="45"/>
      <c r="X91" s="45">
        <v>0</v>
      </c>
      <c r="Y91" s="9" t="s">
        <v>293</v>
      </c>
      <c r="Z91" s="45"/>
      <c r="AA91" s="9"/>
      <c r="AB91" s="45"/>
      <c r="AD91" s="45"/>
      <c r="AR91" s="9"/>
      <c r="AS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45"/>
      <c r="DD91" s="45"/>
      <c r="DF91" s="45"/>
      <c r="DH91" s="45"/>
      <c r="DJ91" s="45"/>
      <c r="DL91" s="45"/>
      <c r="DP91" s="9"/>
      <c r="DQ91" s="9"/>
      <c r="EB91" s="45"/>
      <c r="EF91" s="45"/>
      <c r="EG91" s="53"/>
      <c r="EH91" s="45"/>
      <c r="EI91" s="53"/>
      <c r="EJ91" s="45"/>
      <c r="EK91" s="53"/>
      <c r="EP91" s="45"/>
      <c r="EQ91" s="53"/>
      <c r="ER91" s="45"/>
      <c r="ES91" s="53"/>
      <c r="ET91" s="45"/>
      <c r="EV91" s="45"/>
      <c r="EX91" s="45"/>
      <c r="EZ91" s="45"/>
      <c r="FB91" s="45"/>
      <c r="FD91" s="45"/>
      <c r="FE91" s="53"/>
      <c r="FF91" s="9"/>
      <c r="FG91" s="9"/>
      <c r="FH91" s="9"/>
      <c r="FI91" s="9"/>
      <c r="FJ91" s="9"/>
      <c r="FK91" s="9"/>
      <c r="FL91" s="9"/>
      <c r="FM91" s="9"/>
    </row>
    <row r="92" spans="1:169">
      <c r="A92" s="1" t="s">
        <v>165</v>
      </c>
      <c r="C92" s="9"/>
      <c r="D92" s="45" t="s">
        <v>206</v>
      </c>
      <c r="F92" s="45" t="s">
        <v>206</v>
      </c>
      <c r="H92" s="45" t="s">
        <v>206</v>
      </c>
      <c r="J92" s="45">
        <v>14</v>
      </c>
      <c r="K92" s="1" t="s">
        <v>23</v>
      </c>
      <c r="L92" s="45"/>
      <c r="M92" s="9"/>
      <c r="N92" s="45">
        <v>14</v>
      </c>
      <c r="O92" s="1" t="s">
        <v>23</v>
      </c>
      <c r="P92" s="45" t="s">
        <v>206</v>
      </c>
      <c r="R92" s="45">
        <v>14</v>
      </c>
      <c r="S92" s="1" t="s">
        <v>23</v>
      </c>
      <c r="T92" s="45" t="s">
        <v>206</v>
      </c>
      <c r="V92" s="45"/>
      <c r="W92" s="9"/>
      <c r="X92" s="45"/>
      <c r="Y92" s="9"/>
      <c r="Z92" s="45"/>
      <c r="AA92" s="9"/>
      <c r="AB92" s="45">
        <v>20.029989440890891</v>
      </c>
      <c r="AC92" s="1" t="s">
        <v>35</v>
      </c>
      <c r="AD92" s="45" t="s">
        <v>206</v>
      </c>
      <c r="AR92" s="9"/>
      <c r="AS92" s="9"/>
      <c r="BF92" s="9"/>
      <c r="BG92" s="9"/>
      <c r="BH92" s="45">
        <f>SUM(INDEX('egyeni-ranglista'!$1:$1048576,MATCH($A92,'egyeni-ranglista'!$A:$A,0),BH$227):INDEX('egyeni-ranglista'!$1:$1048576,MATCH($A92,'egyeni-ranglista'!$A:$A,0),BH$228))</f>
        <v>7.0711273852932903</v>
      </c>
      <c r="BI92" s="1" t="s">
        <v>23</v>
      </c>
      <c r="BJ92" s="45"/>
      <c r="BK92" s="9"/>
      <c r="BL92" s="45"/>
      <c r="BM92" s="9"/>
      <c r="BN92" s="45"/>
      <c r="BO92" s="9"/>
      <c r="BP92" s="45"/>
      <c r="BQ92" s="9"/>
      <c r="BR92" s="45"/>
      <c r="BS92" s="9"/>
      <c r="BT92" s="45"/>
      <c r="BU92" s="9"/>
      <c r="BV92" s="45"/>
      <c r="BW92" s="9"/>
      <c r="BX92" s="45">
        <f>SUM(INDEX('egyeni-ranglista'!$1:$1048576,MATCH($A92,'egyeni-ranglista'!$A:$A,0),BX$227):INDEX('egyeni-ranglista'!$1:$1048576,MATCH($A92,'egyeni-ranglista'!$A:$A,0),BX$228))</f>
        <v>7.0711273852932903</v>
      </c>
      <c r="BY92" s="11" t="s">
        <v>23</v>
      </c>
      <c r="BZ92" s="45"/>
      <c r="CA92" s="9"/>
      <c r="CB92" s="45"/>
      <c r="CC92" s="9"/>
      <c r="CD92" s="45">
        <f>SUM(INDEX('egyeni-ranglista'!$1:$1048576,MATCH($A92,'egyeni-ranglista'!$A:$A,0),CD$227):INDEX('egyeni-ranglista'!$1:$1048576,MATCH($A92,'egyeni-ranglista'!$A:$A,0),CD$228))</f>
        <v>1.0411379444024</v>
      </c>
      <c r="CE92" s="11" t="s">
        <v>23</v>
      </c>
      <c r="CF92" s="45"/>
      <c r="CG92" s="9"/>
      <c r="CH92" s="45"/>
      <c r="CI92" s="9"/>
      <c r="CJ92" s="45"/>
      <c r="CK92" s="9"/>
      <c r="CL92" s="45"/>
      <c r="CM92" s="9"/>
      <c r="CN92" s="45"/>
      <c r="CO92" s="9"/>
      <c r="CP92" s="45"/>
      <c r="CQ92" s="9"/>
      <c r="CR92" s="45"/>
      <c r="CS92" s="9"/>
      <c r="CT92" s="45"/>
      <c r="CU92" s="9"/>
      <c r="CV92" s="45"/>
      <c r="CW92" s="9"/>
      <c r="CX92" s="45"/>
      <c r="CY92" s="9"/>
      <c r="CZ92" s="45">
        <f>SUM(INDEX('egyeni-ranglista'!$1:$1048576,MATCH($A92,'egyeni-ranglista'!$A:$A,0),CZ$227):INDEX('egyeni-ranglista'!$1:$1048576,MATCH($A92,'egyeni-ranglista'!$A:$A,0),CZ$228))</f>
        <v>3.4014219166403166</v>
      </c>
      <c r="DA92" s="11" t="s">
        <v>647</v>
      </c>
      <c r="DB92" s="45"/>
      <c r="DD92" s="45"/>
      <c r="DF92" s="45">
        <f>SUM(INDEX('egyeni-ranglista'!$1:$1048576,MATCH($A92,'egyeni-ranglista'!$A:$A,0),DF$227):INDEX('egyeni-ranglista'!$1:$1048576,MATCH($A92,'egyeni-ranglista'!$A:$A,0),DF$228))</f>
        <v>3.4014219166403166</v>
      </c>
      <c r="DG92" s="11" t="s">
        <v>647</v>
      </c>
      <c r="DH92" s="45"/>
      <c r="DJ92" s="45"/>
      <c r="DL92" s="45"/>
      <c r="DN92" s="45">
        <f>SUM(INDEX('egyeni-ranglista'!$1:$1048576,MATCH($A92,'egyeni-ranglista'!$A:$A,0),DN$227):INDEX('egyeni-ranglista'!$1:$1048576,MATCH($A92,'egyeni-ranglista'!$A:$A,0),DN$228))</f>
        <v>4.8541135428641828</v>
      </c>
      <c r="DO92" s="11" t="s">
        <v>647</v>
      </c>
      <c r="DP92" s="45"/>
      <c r="DQ92" s="9"/>
      <c r="DT92" s="45">
        <f>SUM(INDEX('egyeni-ranglista'!$1:$1048576,MATCH($A92,'egyeni-ranglista'!$A:$A,0),DT$227):INDEX('egyeni-ranglista'!$1:$1048576,MATCH($A92,'egyeni-ranglista'!$A:$A,0),DT$228))</f>
        <v>5.9892448590904639</v>
      </c>
      <c r="DU92" s="57" t="s">
        <v>647</v>
      </c>
      <c r="DZ92" s="45"/>
      <c r="EA92" s="9"/>
      <c r="EB92" s="45">
        <f>SUM(INDEX('egyeni-ranglista'!$1:$1048576,MATCH($A92,'egyeni-ranglista'!$A:$A,0),EB$227):INDEX('egyeni-ranglista'!$1:$1048576,MATCH($A92,'egyeni-ranglista'!$A:$A,0),EB$228))</f>
        <v>6.767328877724168</v>
      </c>
      <c r="EC92" s="57" t="s">
        <v>23</v>
      </c>
      <c r="ED92" s="45"/>
      <c r="EE92" s="9"/>
      <c r="EF92" s="45">
        <f>SUM(INDEX('egyeni-ranglista'!$1:$1048576,MATCH($A92,'egyeni-ranglista'!$A:$A,0),EF$227):INDEX('egyeni-ranglista'!$1:$1048576,MATCH($A92,'egyeni-ranglista'!$A:$A,0),EF$228))</f>
        <v>6.767328877724168</v>
      </c>
      <c r="EG92" s="57" t="s">
        <v>23</v>
      </c>
      <c r="EL92" s="45">
        <f>SUM(INDEX('egyeni-ranglista'!$1:$1048576,MATCH($A92,'egyeni-ranglista'!$A:$A,0),EL$227):INDEX('egyeni-ranglista'!$1:$1048576,MATCH($A92,'egyeni-ranglista'!$A:$A,0),EL$228))</f>
        <v>9.8337147127896092</v>
      </c>
      <c r="EM92" s="57" t="s">
        <v>23</v>
      </c>
      <c r="EN92" s="45"/>
      <c r="EO92" s="57"/>
      <c r="EV92" s="45">
        <f>SUM(INDEX('egyeni-ranglista'!$1:$1048576,MATCH($A92,'egyeni-ranglista'!$A:$A,0),EV$227):INDEX('egyeni-ranglista'!$1:$1048576,MATCH($A92,'egyeni-ranglista'!$A:$A,0),EV$228))</f>
        <v>22.328527676626212</v>
      </c>
      <c r="EW92" s="57" t="s">
        <v>23</v>
      </c>
      <c r="FF92" s="45"/>
      <c r="FG92" s="9"/>
      <c r="FH92" s="45"/>
      <c r="FI92" s="9"/>
      <c r="FJ92" s="45"/>
      <c r="FK92" s="9"/>
      <c r="FL92" s="45">
        <f>SUM(INDEX('egyeni-ranglista'!$1:$1048576,MATCH($A92,'egyeni-ranglista'!$A:$A,0),FL$227):INDEX('egyeni-ranglista'!$1:$1048576,MATCH($A92,'egyeni-ranglista'!$A:$A,0),FL$228))</f>
        <v>27.506678625873619</v>
      </c>
      <c r="FM92" s="1" t="s">
        <v>165</v>
      </c>
    </row>
    <row r="93" spans="1:169">
      <c r="A93" s="32" t="s">
        <v>710</v>
      </c>
      <c r="L93" s="45"/>
      <c r="M93" s="9"/>
      <c r="N93" s="45"/>
      <c r="O93" s="9"/>
      <c r="P93" s="45"/>
      <c r="R93" s="45"/>
      <c r="T93" s="45"/>
      <c r="V93" s="45"/>
      <c r="X93" s="45"/>
      <c r="Y93" s="9"/>
      <c r="Z93" s="45"/>
      <c r="AA93" s="9"/>
      <c r="AB93" s="45"/>
      <c r="AD93" s="45"/>
      <c r="AP93" s="45"/>
      <c r="AQ93" s="9"/>
      <c r="AR93" s="45"/>
      <c r="AS93" s="9"/>
      <c r="BZ93" s="9"/>
      <c r="CA93" s="9"/>
      <c r="CB93" s="45">
        <f>SUM(INDEX('egyeni-ranglista'!$1:$1048576,MATCH($A93,'egyeni-ranglista'!$A:$A,0),CB$227):INDEX('egyeni-ranglista'!$1:$1048576,MATCH($A93,'egyeni-ranglista'!$A:$A,0),CB$228))</f>
        <v>0</v>
      </c>
      <c r="CC93" s="9" t="s">
        <v>708</v>
      </c>
      <c r="CD93" s="45"/>
      <c r="CE93" s="9"/>
      <c r="CF93" s="45"/>
      <c r="CG93" s="9"/>
      <c r="CH93" s="45"/>
      <c r="CI93" s="9"/>
      <c r="CJ93" s="45"/>
      <c r="CK93" s="9"/>
      <c r="CL93" s="45"/>
      <c r="CM93" s="9"/>
      <c r="CN93" s="45"/>
      <c r="CO93" s="9"/>
      <c r="CP93" s="45"/>
      <c r="CQ93" s="9"/>
      <c r="CR93" s="45"/>
      <c r="CS93" s="9"/>
      <c r="CT93" s="45"/>
      <c r="CU93" s="9"/>
      <c r="CV93" s="45"/>
      <c r="CW93" s="9"/>
      <c r="CX93" s="45"/>
      <c r="CY93" s="9"/>
      <c r="CZ93" s="45"/>
      <c r="DA93" s="9"/>
      <c r="DB93" s="45"/>
      <c r="DD93" s="45"/>
      <c r="DF93" s="45"/>
      <c r="DH93" s="45"/>
      <c r="DJ93" s="45"/>
      <c r="DL93" s="45"/>
      <c r="EB93" s="45"/>
      <c r="EF93" s="45"/>
      <c r="EH93" s="45"/>
      <c r="EJ93" s="45"/>
      <c r="EP93" s="45"/>
      <c r="ER93" s="45"/>
      <c r="ET93" s="45"/>
      <c r="EU93" s="9"/>
      <c r="EV93" s="45"/>
      <c r="EW93" s="9"/>
      <c r="EX93" s="45"/>
      <c r="EY93" s="9"/>
      <c r="EZ93" s="45"/>
      <c r="FA93" s="9"/>
      <c r="FB93" s="45"/>
      <c r="FC93" s="9"/>
      <c r="FD93" s="45"/>
      <c r="FF93" s="45"/>
      <c r="FG93" s="9"/>
      <c r="FH93" s="45"/>
      <c r="FI93" s="9"/>
      <c r="FJ93" s="45"/>
      <c r="FK93" s="9"/>
      <c r="FL93" s="45"/>
      <c r="FM93" s="9"/>
    </row>
    <row r="94" spans="1:169">
      <c r="A94" s="32" t="s">
        <v>346</v>
      </c>
      <c r="L94" s="45"/>
      <c r="M94" s="9"/>
      <c r="N94" s="45"/>
      <c r="O94" s="9"/>
      <c r="P94" s="45"/>
      <c r="R94" s="45"/>
      <c r="T94" s="45"/>
      <c r="V94" s="45"/>
      <c r="X94" s="45"/>
      <c r="Y94" s="9"/>
      <c r="Z94" s="45">
        <v>0</v>
      </c>
      <c r="AA94" s="9" t="s">
        <v>337</v>
      </c>
      <c r="AB94" s="45"/>
      <c r="AD94" s="45"/>
      <c r="AR94" s="9"/>
      <c r="AS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45"/>
      <c r="DD94" s="45"/>
      <c r="DF94" s="45"/>
      <c r="DH94" s="45"/>
      <c r="DJ94" s="45"/>
      <c r="DL94" s="45"/>
      <c r="DP94" s="9"/>
      <c r="DQ94" s="108"/>
      <c r="EB94" s="45"/>
      <c r="EF94" s="45"/>
      <c r="EH94" s="45"/>
      <c r="EJ94" s="45"/>
      <c r="EP94" s="45"/>
      <c r="ER94" s="45"/>
      <c r="ES94" s="65"/>
      <c r="ET94" s="45"/>
      <c r="EV94" s="45"/>
      <c r="EX94" s="45"/>
      <c r="EZ94" s="45"/>
      <c r="FB94" s="45"/>
      <c r="FD94" s="45"/>
      <c r="FF94" s="9"/>
      <c r="FG94" s="9"/>
      <c r="FH94" s="9"/>
      <c r="FI94" s="9"/>
      <c r="FJ94" s="9"/>
      <c r="FK94" s="9"/>
      <c r="FL94" s="9"/>
      <c r="FM94" s="9"/>
    </row>
    <row r="95" spans="1:169">
      <c r="A95" s="1" t="s">
        <v>111</v>
      </c>
      <c r="C95" s="9"/>
      <c r="D95" s="45">
        <v>8.3000000000000007</v>
      </c>
      <c r="E95" s="6" t="s">
        <v>96</v>
      </c>
      <c r="F95" s="45" t="s">
        <v>206</v>
      </c>
      <c r="H95" s="45" t="s">
        <v>206</v>
      </c>
      <c r="J95" s="45">
        <v>8.3000000000000007</v>
      </c>
      <c r="K95" s="6" t="s">
        <v>96</v>
      </c>
      <c r="L95" s="45">
        <v>9.7951707983450333</v>
      </c>
      <c r="M95" s="6" t="s">
        <v>96</v>
      </c>
      <c r="N95" s="45" t="s">
        <v>206</v>
      </c>
      <c r="P95" s="45">
        <v>10.733909018881091</v>
      </c>
      <c r="Q95" s="6" t="s">
        <v>96</v>
      </c>
      <c r="R95" s="45" t="s">
        <v>206</v>
      </c>
      <c r="T95" s="45" t="s">
        <v>206</v>
      </c>
      <c r="V95" s="45"/>
      <c r="W95" s="9"/>
      <c r="X95" s="45"/>
      <c r="Y95" s="9"/>
      <c r="Z95" s="45"/>
      <c r="AA95" s="9"/>
      <c r="AB95" s="45">
        <v>19.735635084980295</v>
      </c>
      <c r="AC95" s="6" t="s">
        <v>96</v>
      </c>
      <c r="AD95" s="45" t="s">
        <v>206</v>
      </c>
      <c r="AJ95" s="45">
        <v>22.164956955252563</v>
      </c>
      <c r="AK95" s="6" t="s">
        <v>96</v>
      </c>
      <c r="AL95" s="45"/>
      <c r="AN95" s="45"/>
      <c r="AP95" s="45"/>
      <c r="AR95" s="45"/>
      <c r="AS95" s="9"/>
      <c r="BD95" s="45">
        <f>SUM(INDEX('egyeni-ranglista'!$1:$1048576,MATCH($A95,'egyeni-ranglista'!$A:$A,0),BD$227):INDEX('egyeni-ranglista'!$1:$1048576,MATCH($A95,'egyeni-ranglista'!$A:$A,0),BD$228))</f>
        <v>14.610462427002597</v>
      </c>
      <c r="BE95" s="6" t="s">
        <v>96</v>
      </c>
      <c r="BF95" s="45"/>
      <c r="BG95" s="9"/>
      <c r="BH95" s="45">
        <f>SUM(INDEX('egyeni-ranglista'!$1:$1048576,MATCH($A95,'egyeni-ranglista'!$A:$A,0),BH$227):INDEX('egyeni-ranglista'!$1:$1048576,MATCH($A95,'egyeni-ranglista'!$A:$A,0),BH$228))</f>
        <v>17.653130109020985</v>
      </c>
      <c r="BI95" s="6" t="s">
        <v>96</v>
      </c>
      <c r="BJ95" s="45"/>
      <c r="BK95" s="9"/>
      <c r="BL95" s="45"/>
      <c r="BM95" s="9"/>
      <c r="BN95" s="45">
        <f>SUM(INDEX('egyeni-ranglista'!$1:$1048576,MATCH($A95,'egyeni-ranglista'!$A:$A,0),BN$227):INDEX('egyeni-ranglista'!$1:$1048576,MATCH($A95,'egyeni-ranglista'!$A:$A,0),BN$228))</f>
        <v>20.433895165254317</v>
      </c>
      <c r="BO95" s="6" t="s">
        <v>96</v>
      </c>
      <c r="BP95" s="45"/>
      <c r="BQ95" s="9"/>
      <c r="BR95" s="45"/>
      <c r="BS95" s="9"/>
      <c r="BT95" s="45"/>
      <c r="BU95" s="9"/>
      <c r="BV95" s="45"/>
      <c r="BW95" s="9"/>
      <c r="BX95" s="45">
        <f>SUM(INDEX('egyeni-ranglista'!$1:$1048576,MATCH($A95,'egyeni-ranglista'!$A:$A,0),BX$227):INDEX('egyeni-ranglista'!$1:$1048576,MATCH($A95,'egyeni-ranglista'!$A:$A,0),BX$228))</f>
        <v>21.798677579514987</v>
      </c>
      <c r="BY95" s="6" t="s">
        <v>96</v>
      </c>
      <c r="BZ95" s="45"/>
      <c r="CA95" s="9"/>
      <c r="CB95" s="45"/>
      <c r="CC95" s="9"/>
      <c r="CD95" s="45"/>
      <c r="CE95" s="9"/>
      <c r="CF95" s="45">
        <f>SUM(INDEX('egyeni-ranglista'!$1:$1048576,MATCH($A95,'egyeni-ranglista'!$A:$A,0),CF$227):INDEX('egyeni-ranglista'!$1:$1048576,MATCH($A95,'egyeni-ranglista'!$A:$A,0),CF$228))</f>
        <v>21.866086193320903</v>
      </c>
      <c r="CG95" s="6" t="s">
        <v>96</v>
      </c>
      <c r="CH95" s="45"/>
      <c r="CI95" s="9"/>
      <c r="CJ95" s="45"/>
      <c r="CK95" s="9"/>
      <c r="CL95" s="45"/>
      <c r="CM95" s="9"/>
      <c r="CN95" s="45"/>
      <c r="CO95" s="9"/>
      <c r="CP95" s="45"/>
      <c r="CQ95" s="9"/>
      <c r="CR95" s="45"/>
      <c r="CS95" s="9"/>
      <c r="CT95" s="45"/>
      <c r="CU95" s="9"/>
      <c r="CV95" s="45"/>
      <c r="CW95" s="9"/>
      <c r="CX95" s="45"/>
      <c r="CY95" s="9"/>
      <c r="CZ95" s="45"/>
      <c r="DA95" s="9"/>
      <c r="DB95" s="45"/>
      <c r="DD95" s="45"/>
      <c r="DF95" s="45"/>
      <c r="DH95" s="45"/>
      <c r="DJ95" s="45"/>
      <c r="DL95" s="45"/>
      <c r="DN95" s="45">
        <f>SUM(INDEX('egyeni-ranglista'!$1:$1048576,MATCH($A95,'egyeni-ranglista'!$A:$A,0),DN$227):INDEX('egyeni-ranglista'!$1:$1048576,MATCH($A95,'egyeni-ranglista'!$A:$A,0),DN$228))</f>
        <v>22.771429253836526</v>
      </c>
      <c r="DO95" s="6" t="s">
        <v>96</v>
      </c>
      <c r="DP95" s="45"/>
      <c r="DQ95" s="9"/>
      <c r="DT95" s="45"/>
      <c r="DV95" s="45"/>
      <c r="DX95" s="45"/>
      <c r="DZ95" s="45"/>
      <c r="EB95" s="45">
        <f>SUM(INDEX('egyeni-ranglista'!$1:$1048576,MATCH($A95,'egyeni-ranglista'!$A:$A,0),EB$227):INDEX('egyeni-ranglista'!$1:$1048576,MATCH($A95,'egyeni-ranglista'!$A:$A,0),EB$228))</f>
        <v>16.191972764461433</v>
      </c>
      <c r="EC95" s="261" t="s">
        <v>630</v>
      </c>
      <c r="ED95" s="45"/>
      <c r="EF95" s="45"/>
      <c r="EH95" s="45"/>
      <c r="EJ95" s="45"/>
      <c r="EL95" s="45"/>
      <c r="EM95" s="9"/>
      <c r="EN95" s="45">
        <f>SUM(INDEX('egyeni-ranglista'!$1:$1048576,MATCH($A95,'egyeni-ranglista'!$A:$A,0),EN$227):INDEX('egyeni-ranglista'!$1:$1048576,MATCH($A95,'egyeni-ranglista'!$A:$A,0),EN$228))</f>
        <v>7.903877853729786</v>
      </c>
      <c r="EO95" s="6" t="s">
        <v>96</v>
      </c>
      <c r="EP95" s="45"/>
      <c r="ER95" s="45"/>
      <c r="ES95" s="65"/>
      <c r="ET95" s="45"/>
      <c r="EV95" s="45"/>
      <c r="EX95" s="45"/>
      <c r="EZ95" s="45"/>
      <c r="FB95" s="45"/>
      <c r="FD95" s="45"/>
      <c r="FF95" s="45"/>
      <c r="FG95" s="9"/>
      <c r="FH95" s="45"/>
      <c r="FI95" s="9"/>
      <c r="FJ95" s="45"/>
      <c r="FK95" s="9"/>
      <c r="FL95" s="45"/>
      <c r="FM95" s="9"/>
    </row>
    <row r="96" spans="1:169">
      <c r="A96" s="1" t="s">
        <v>17</v>
      </c>
      <c r="C96" s="9"/>
      <c r="D96" s="45">
        <v>8.3000000000000007</v>
      </c>
      <c r="E96" s="6" t="s">
        <v>96</v>
      </c>
      <c r="F96" s="45">
        <v>8.3000000000000007</v>
      </c>
      <c r="G96" s="6" t="s">
        <v>96</v>
      </c>
      <c r="H96" s="45" t="s">
        <v>206</v>
      </c>
      <c r="J96" s="45">
        <v>8.3000000000000007</v>
      </c>
      <c r="K96" s="6" t="s">
        <v>96</v>
      </c>
      <c r="L96" s="45">
        <v>9.7951707983450333</v>
      </c>
      <c r="M96" s="6" t="s">
        <v>96</v>
      </c>
      <c r="N96" s="45" t="s">
        <v>206</v>
      </c>
      <c r="P96" s="45">
        <v>10.733909018881091</v>
      </c>
      <c r="Q96" s="6" t="s">
        <v>96</v>
      </c>
      <c r="R96" s="45" t="s">
        <v>206</v>
      </c>
      <c r="T96" s="45" t="s">
        <v>206</v>
      </c>
      <c r="V96" s="45"/>
      <c r="W96" s="9"/>
      <c r="X96" s="45"/>
      <c r="Y96" s="9"/>
      <c r="Z96" s="45"/>
      <c r="AA96" s="9"/>
      <c r="AB96" s="45">
        <v>19.735635084980295</v>
      </c>
      <c r="AC96" s="6" t="s">
        <v>96</v>
      </c>
      <c r="AD96" s="45" t="s">
        <v>206</v>
      </c>
      <c r="AP96" s="45">
        <f>SUM(INDEX('egyeni-ranglista'!$1:$1048576,MATCH($A96,'egyeni-ranglista'!$A:$A,0),AP$227):INDEX('egyeni-ranglista'!$1:$1048576,MATCH($A96,'egyeni-ranglista'!$A:$A,0),AP$228))</f>
        <v>13.864956955252561</v>
      </c>
      <c r="AQ96" s="9" t="s">
        <v>540</v>
      </c>
      <c r="AR96" s="45"/>
      <c r="AS96" s="9"/>
      <c r="AT96" s="9"/>
      <c r="AV96" s="9"/>
      <c r="AX96" s="9"/>
      <c r="AZ96" s="9"/>
      <c r="BB96" s="9"/>
      <c r="BD96" s="45">
        <f>SUM(INDEX('egyeni-ranglista'!$1:$1048576,MATCH($A96,'egyeni-ranglista'!$A:$A,0),BD$227):INDEX('egyeni-ranglista'!$1:$1048576,MATCH($A96,'egyeni-ranglista'!$A:$A,0),BD$228))</f>
        <v>13.864956955252561</v>
      </c>
      <c r="BE96" s="6" t="s">
        <v>96</v>
      </c>
      <c r="BF96" s="45"/>
      <c r="BG96" s="9"/>
      <c r="BH96" s="45">
        <f>SUM(INDEX('egyeni-ranglista'!$1:$1048576,MATCH($A96,'egyeni-ranglista'!$A:$A,0),BH$227):INDEX('egyeni-ranglista'!$1:$1048576,MATCH($A96,'egyeni-ranglista'!$A:$A,0),BH$228))</f>
        <v>16.907624637270949</v>
      </c>
      <c r="BI96" s="6" t="s">
        <v>96</v>
      </c>
      <c r="BJ96" s="45"/>
      <c r="BK96" s="9"/>
      <c r="BL96" s="45"/>
      <c r="BM96" s="9"/>
      <c r="BN96" s="45">
        <f>SUM(INDEX('egyeni-ranglista'!$1:$1048576,MATCH($A96,'egyeni-ranglista'!$A:$A,0),BN$227):INDEX('egyeni-ranglista'!$1:$1048576,MATCH($A96,'egyeni-ranglista'!$A:$A,0),BN$228))</f>
        <v>19.688389693504281</v>
      </c>
      <c r="BO96" s="6" t="s">
        <v>96</v>
      </c>
      <c r="BP96" s="45"/>
      <c r="BQ96" s="9"/>
      <c r="BR96" s="45"/>
      <c r="BS96" s="9"/>
      <c r="BT96" s="45"/>
      <c r="BU96" s="9"/>
      <c r="BV96" s="45"/>
      <c r="BW96" s="9"/>
      <c r="BX96" s="45">
        <f>SUM(INDEX('egyeni-ranglista'!$1:$1048576,MATCH($A96,'egyeni-ranglista'!$A:$A,0),BX$227):INDEX('egyeni-ranglista'!$1:$1048576,MATCH($A96,'egyeni-ranglista'!$A:$A,0),BX$228))</f>
        <v>21.053172107764951</v>
      </c>
      <c r="BY96" s="6" t="s">
        <v>96</v>
      </c>
      <c r="BZ96" s="45"/>
      <c r="CA96" s="9"/>
      <c r="CB96" s="45"/>
      <c r="CC96" s="9"/>
      <c r="CD96" s="45"/>
      <c r="CE96" s="9"/>
      <c r="CF96" s="45">
        <f>SUM(INDEX('egyeni-ranglista'!$1:$1048576,MATCH($A96,'egyeni-ranglista'!$A:$A,0),CF$227):INDEX('egyeni-ranglista'!$1:$1048576,MATCH($A96,'egyeni-ranglista'!$A:$A,0),CF$228))</f>
        <v>21.120580721570867</v>
      </c>
      <c r="CG96" s="6" t="s">
        <v>96</v>
      </c>
      <c r="CH96" s="45"/>
      <c r="CI96" s="9"/>
      <c r="CJ96" s="45"/>
      <c r="CK96" s="9"/>
      <c r="CL96" s="45"/>
      <c r="CM96" s="9"/>
      <c r="CN96" s="45"/>
      <c r="CO96" s="9"/>
      <c r="CP96" s="45"/>
      <c r="CQ96" s="9"/>
      <c r="CR96" s="45"/>
      <c r="CS96" s="9"/>
      <c r="CT96" s="45"/>
      <c r="CU96" s="9"/>
      <c r="CV96" s="45"/>
      <c r="CW96" s="9"/>
      <c r="CX96" s="45"/>
      <c r="CY96" s="9"/>
      <c r="CZ96" s="45"/>
      <c r="DA96" s="9"/>
      <c r="DB96" s="45"/>
      <c r="DD96" s="45"/>
      <c r="DF96" s="45"/>
      <c r="DH96" s="45"/>
      <c r="DJ96" s="45"/>
      <c r="DL96" s="45"/>
      <c r="DN96" s="45">
        <f>SUM(INDEX('egyeni-ranglista'!$1:$1048576,MATCH($A96,'egyeni-ranglista'!$A:$A,0),DN$227):INDEX('egyeni-ranglista'!$1:$1048576,MATCH($A96,'egyeni-ranglista'!$A:$A,0),DN$228))</f>
        <v>22.771429253836526</v>
      </c>
      <c r="DO96" s="6" t="s">
        <v>96</v>
      </c>
      <c r="DP96" s="45"/>
      <c r="DQ96" s="9"/>
      <c r="DT96" s="45"/>
      <c r="DV96" s="45"/>
      <c r="DX96" s="45"/>
      <c r="DZ96" s="45"/>
      <c r="EB96" s="45"/>
      <c r="ED96" s="45"/>
      <c r="EF96" s="45"/>
      <c r="EH96" s="45"/>
      <c r="EJ96" s="45"/>
      <c r="EL96" s="45"/>
      <c r="EM96" s="9"/>
      <c r="EN96" s="45"/>
      <c r="EP96" s="45"/>
      <c r="ER96" s="45"/>
      <c r="ET96" s="45"/>
      <c r="EV96" s="45"/>
      <c r="EX96" s="45"/>
      <c r="EZ96" s="45"/>
      <c r="FB96" s="45"/>
      <c r="FD96" s="45"/>
      <c r="FF96" s="45"/>
      <c r="FG96" s="9"/>
      <c r="FH96" s="45"/>
      <c r="FI96" s="9"/>
      <c r="FJ96" s="45"/>
      <c r="FK96" s="9"/>
      <c r="FL96" s="45"/>
      <c r="FM96" s="9"/>
    </row>
    <row r="97" spans="1:169">
      <c r="A97" s="32" t="s">
        <v>7</v>
      </c>
      <c r="L97" s="45"/>
      <c r="M97" s="9"/>
      <c r="N97" s="45"/>
      <c r="P97" s="45"/>
      <c r="R97" s="45"/>
      <c r="T97" s="45"/>
      <c r="V97" s="45"/>
      <c r="W97" s="9"/>
      <c r="X97" s="45"/>
      <c r="Y97" s="9"/>
      <c r="Z97" s="45"/>
      <c r="AA97" s="9"/>
      <c r="AB97" s="45"/>
      <c r="AD97" s="45"/>
      <c r="AJ97" s="45">
        <v>0</v>
      </c>
      <c r="AK97" s="1" t="s">
        <v>322</v>
      </c>
      <c r="AL97" s="45"/>
      <c r="AN97" s="45"/>
      <c r="AP97" s="45"/>
      <c r="AR97" s="45"/>
      <c r="AS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45"/>
      <c r="DD97" s="45"/>
      <c r="DF97" s="45"/>
      <c r="DH97" s="45"/>
      <c r="DJ97" s="45"/>
      <c r="DL97" s="45"/>
      <c r="DP97" s="9"/>
      <c r="DQ97" s="9"/>
      <c r="EB97" s="45"/>
      <c r="EF97" s="45"/>
      <c r="EH97" s="45"/>
      <c r="EJ97" s="45"/>
      <c r="EP97" s="45"/>
      <c r="ER97" s="45"/>
      <c r="ET97" s="45"/>
      <c r="EV97" s="45"/>
      <c r="EX97" s="45"/>
      <c r="EZ97" s="45"/>
      <c r="FB97" s="45"/>
      <c r="FD97" s="45"/>
      <c r="FF97" s="9"/>
      <c r="FG97" s="9"/>
      <c r="FH97" s="9"/>
      <c r="FI97" s="9"/>
      <c r="FJ97" s="9"/>
      <c r="FK97" s="9"/>
      <c r="FL97" s="9"/>
      <c r="FM97" s="9"/>
    </row>
    <row r="98" spans="1:169">
      <c r="A98" s="1" t="s">
        <v>117</v>
      </c>
      <c r="C98" s="9"/>
      <c r="D98" s="45">
        <v>17.5</v>
      </c>
      <c r="E98" s="54" t="s">
        <v>64</v>
      </c>
      <c r="F98" s="45" t="s">
        <v>206</v>
      </c>
      <c r="H98" s="45" t="s">
        <v>206</v>
      </c>
      <c r="J98" s="45" t="s">
        <v>206</v>
      </c>
      <c r="L98" s="45"/>
      <c r="M98" s="9"/>
      <c r="N98" s="45">
        <v>17.5</v>
      </c>
      <c r="O98" s="54" t="s">
        <v>64</v>
      </c>
      <c r="P98" s="45" t="s">
        <v>206</v>
      </c>
      <c r="R98" s="45" t="s">
        <v>206</v>
      </c>
      <c r="T98" s="45">
        <v>18.219864656599942</v>
      </c>
      <c r="U98" s="54" t="s">
        <v>64</v>
      </c>
      <c r="V98" s="45"/>
      <c r="W98" s="9"/>
      <c r="X98" s="45"/>
      <c r="Y98" s="9"/>
      <c r="Z98" s="45"/>
      <c r="AA98" s="9"/>
      <c r="AB98" s="45" t="s">
        <v>206</v>
      </c>
      <c r="AD98" s="45" t="s">
        <v>206</v>
      </c>
      <c r="AR98" s="9"/>
      <c r="AS98" s="9"/>
      <c r="AT98" s="45">
        <f>SUM(INDEX('egyeni-ranglista'!$1:$1048576,MATCH($A98,'egyeni-ranglista'!$A:$A,0),AT$227):INDEX('egyeni-ranglista'!$1:$1048576,MATCH($A98,'egyeni-ranglista'!$A:$A,0),AT$228))</f>
        <v>4.1068698341869059</v>
      </c>
      <c r="AU98" s="54" t="s">
        <v>64</v>
      </c>
      <c r="AV98" s="45"/>
      <c r="AW98" s="9"/>
      <c r="AX98" s="45"/>
      <c r="AY98" s="9"/>
      <c r="AZ98" s="45"/>
      <c r="BA98" s="9"/>
      <c r="BB98" s="45"/>
      <c r="BC98" s="9"/>
      <c r="BD98" s="45"/>
      <c r="BE98" s="9"/>
      <c r="BF98" s="45"/>
      <c r="BG98" s="9"/>
      <c r="BH98" s="45"/>
      <c r="BI98" s="13" t="s">
        <v>19</v>
      </c>
      <c r="BJ98" s="45"/>
      <c r="BK98" s="9"/>
      <c r="BL98" s="45"/>
      <c r="BM98" s="9"/>
      <c r="BN98" s="45">
        <f>SUM(INDEX('egyeni-ranglista'!$1:$1048576,MATCH($A98,'egyeni-ranglista'!$A:$A,0),BN$227):INDEX('egyeni-ranglista'!$1:$1048576,MATCH($A98,'egyeni-ranglista'!$A:$A,0),BN$228))</f>
        <v>7.4982656247445991</v>
      </c>
      <c r="BO98" s="13" t="s">
        <v>19</v>
      </c>
      <c r="BP98" s="45"/>
      <c r="BQ98" s="9"/>
      <c r="BR98" s="45"/>
      <c r="BS98" s="9"/>
      <c r="BT98" s="45"/>
      <c r="BU98" s="9"/>
      <c r="BV98" s="45"/>
      <c r="BW98" s="13" t="s">
        <v>19</v>
      </c>
      <c r="BX98" s="45"/>
      <c r="BY98" s="9"/>
      <c r="BZ98" s="45"/>
      <c r="CA98" s="9"/>
      <c r="CB98" s="45"/>
      <c r="CC98" s="9"/>
      <c r="CD98" s="45"/>
      <c r="CE98" s="9"/>
      <c r="CF98" s="45"/>
      <c r="CG98" s="13" t="s">
        <v>19</v>
      </c>
      <c r="CH98" s="45"/>
      <c r="CI98" s="9"/>
      <c r="CJ98" s="45"/>
      <c r="CK98" s="9"/>
      <c r="CL98" s="45"/>
      <c r="CM98" s="9"/>
      <c r="CN98" s="45"/>
      <c r="CO98" s="9"/>
      <c r="CP98" s="45"/>
      <c r="CQ98" s="9"/>
      <c r="CR98" s="45"/>
      <c r="CS98" s="9"/>
      <c r="CT98" s="45"/>
      <c r="CU98" s="9"/>
      <c r="CV98" s="45"/>
      <c r="CW98" s="9"/>
      <c r="CX98" s="45"/>
      <c r="CY98" s="9"/>
      <c r="CZ98" s="45"/>
      <c r="DA98" s="9"/>
      <c r="DB98" s="45"/>
      <c r="DD98" s="45"/>
      <c r="DF98" s="45"/>
      <c r="DH98" s="45"/>
      <c r="DJ98" s="45"/>
      <c r="DL98" s="45"/>
      <c r="DN98" s="45"/>
      <c r="DO98" s="9"/>
      <c r="DP98" s="45"/>
      <c r="DQ98" s="9"/>
      <c r="DT98" s="45"/>
      <c r="DU98" s="9"/>
      <c r="DV98" s="45"/>
      <c r="DW98" s="9"/>
      <c r="DX98" s="45"/>
      <c r="DY98" s="9"/>
      <c r="DZ98" s="45"/>
      <c r="EA98" s="9"/>
      <c r="EB98" s="45">
        <f>SUM(INDEX('egyeni-ranglista'!$1:$1048576,MATCH($A98,'egyeni-ranglista'!$A:$A,0),EB$227):INDEX('egyeni-ranglista'!$1:$1048576,MATCH($A98,'egyeni-ranglista'!$A:$A,0),EB$228))</f>
        <v>4.2737028507337858</v>
      </c>
      <c r="EC98" s="257" t="s">
        <v>1228</v>
      </c>
      <c r="ED98" s="45"/>
      <c r="EE98" s="9"/>
      <c r="EF98" s="45">
        <f>SUM(INDEX('egyeni-ranglista'!$1:$1048576,MATCH($A98,'egyeni-ranglista'!$A:$A,0),EF$227):INDEX('egyeni-ranglista'!$1:$1048576,MATCH($A98,'egyeni-ranglista'!$A:$A,0),EF$228))</f>
        <v>4.8985346660725666</v>
      </c>
      <c r="EG98" s="7" t="s">
        <v>1272</v>
      </c>
      <c r="EL98" s="45"/>
      <c r="EM98" s="9"/>
      <c r="EN98" s="45"/>
      <c r="EO98" s="9"/>
      <c r="ER98" s="45">
        <f>SUM(INDEX('egyeni-ranglista'!$1:$1048576,MATCH($A98,'egyeni-ranglista'!$A:$A,0),ER$227):INDEX('egyeni-ranglista'!$1:$1048576,MATCH($A98,'egyeni-ranglista'!$A:$A,0),ER$228))</f>
        <v>0.62483181533878074</v>
      </c>
      <c r="ES98" s="279" t="s">
        <v>1332</v>
      </c>
      <c r="ET98" s="45"/>
      <c r="EV98" s="45"/>
      <c r="EX98" s="45"/>
      <c r="EZ98" s="45"/>
      <c r="FB98" s="45"/>
      <c r="FF98" s="45"/>
      <c r="FG98" s="9"/>
      <c r="FH98" s="45"/>
      <c r="FI98" s="9"/>
      <c r="FJ98" s="45"/>
      <c r="FK98" s="9"/>
      <c r="FL98" s="45"/>
      <c r="FM98" s="9"/>
    </row>
    <row r="99" spans="1:169">
      <c r="A99" s="207" t="s">
        <v>68</v>
      </c>
      <c r="C99" s="9"/>
      <c r="D99" s="45" t="s">
        <v>206</v>
      </c>
      <c r="G99" s="1" t="s">
        <v>67</v>
      </c>
      <c r="H99" s="45" t="s">
        <v>206</v>
      </c>
      <c r="J99" s="45" t="s">
        <v>206</v>
      </c>
      <c r="L99" s="45"/>
      <c r="M99" s="9"/>
      <c r="N99" s="45" t="s">
        <v>206</v>
      </c>
      <c r="P99" s="45" t="s">
        <v>206</v>
      </c>
      <c r="R99" s="45" t="s">
        <v>206</v>
      </c>
      <c r="T99" s="45" t="s">
        <v>206</v>
      </c>
      <c r="V99" s="45"/>
      <c r="W99" s="9"/>
      <c r="X99" s="45"/>
      <c r="Y99" s="9"/>
      <c r="Z99" s="45"/>
      <c r="AA99" s="9"/>
      <c r="AB99" s="45" t="s">
        <v>206</v>
      </c>
      <c r="AD99" s="45" t="s">
        <v>206</v>
      </c>
      <c r="AR99" s="9"/>
      <c r="AS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45"/>
      <c r="DD99" s="45"/>
      <c r="DF99" s="45"/>
      <c r="DH99" s="45"/>
      <c r="DJ99" s="45"/>
      <c r="DL99" s="45"/>
      <c r="DP99" s="9"/>
      <c r="DQ99" s="9"/>
      <c r="EB99" s="45"/>
      <c r="EF99" s="45"/>
      <c r="EG99" s="9"/>
      <c r="EH99" s="45"/>
      <c r="EI99" s="9"/>
      <c r="EJ99" s="45"/>
      <c r="EK99" s="9"/>
      <c r="EP99" s="45"/>
      <c r="EQ99" s="9"/>
      <c r="ER99" s="45"/>
      <c r="ES99" s="108"/>
      <c r="ET99" s="45"/>
      <c r="EV99" s="45"/>
      <c r="EX99" s="45"/>
      <c r="EZ99" s="45"/>
      <c r="FB99" s="45"/>
      <c r="FD99" s="45"/>
      <c r="FE99" s="9"/>
      <c r="FF99" s="9"/>
      <c r="FG99" s="9"/>
      <c r="FH99" s="9"/>
      <c r="FI99" s="9"/>
      <c r="FJ99" s="9"/>
      <c r="FK99" s="9"/>
      <c r="FL99" s="9"/>
      <c r="FM99" s="9"/>
    </row>
    <row r="100" spans="1:169">
      <c r="A100" s="32" t="s">
        <v>341</v>
      </c>
      <c r="L100" s="45"/>
      <c r="M100" s="9"/>
      <c r="N100" s="45"/>
      <c r="O100" s="9"/>
      <c r="P100" s="45"/>
      <c r="R100" s="45"/>
      <c r="T100" s="45"/>
      <c r="V100" s="45"/>
      <c r="X100" s="45"/>
      <c r="Y100" s="9"/>
      <c r="Z100" s="45">
        <v>0</v>
      </c>
      <c r="AA100" s="9" t="s">
        <v>336</v>
      </c>
      <c r="AB100" s="45"/>
      <c r="AD100" s="45"/>
      <c r="AJ100" s="45"/>
      <c r="AK100" s="9"/>
      <c r="AL100" s="45"/>
      <c r="AN100" s="45"/>
      <c r="AP100" s="45"/>
      <c r="AR100" s="45"/>
      <c r="AS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45"/>
      <c r="DD100" s="45"/>
      <c r="DF100" s="45"/>
      <c r="DH100" s="45"/>
      <c r="DJ100" s="45"/>
      <c r="DL100" s="45"/>
      <c r="DP100" s="9"/>
      <c r="DQ100" s="9"/>
      <c r="EB100" s="45"/>
      <c r="EF100" s="45"/>
      <c r="EH100" s="45"/>
      <c r="EJ100" s="45"/>
      <c r="EP100" s="45"/>
      <c r="ER100" s="45"/>
      <c r="ET100" s="45"/>
      <c r="EV100" s="45"/>
      <c r="EX100" s="45"/>
      <c r="EZ100" s="45"/>
      <c r="FB100" s="45"/>
      <c r="FD100" s="45"/>
      <c r="FF100" s="9"/>
      <c r="FG100" s="9"/>
      <c r="FH100" s="9"/>
      <c r="FI100" s="9"/>
      <c r="FJ100" s="9"/>
      <c r="FK100" s="9"/>
      <c r="FL100" s="9"/>
      <c r="FM100" s="9"/>
    </row>
    <row r="101" spans="1:169">
      <c r="A101" s="32" t="s">
        <v>343</v>
      </c>
      <c r="L101" s="45"/>
      <c r="M101" s="9"/>
      <c r="N101" s="45"/>
      <c r="O101" s="9"/>
      <c r="P101" s="45"/>
      <c r="R101" s="45"/>
      <c r="T101" s="45"/>
      <c r="V101" s="45"/>
      <c r="X101" s="45"/>
      <c r="Y101" s="9"/>
      <c r="Z101" s="45">
        <v>0</v>
      </c>
      <c r="AA101" s="9" t="s">
        <v>337</v>
      </c>
      <c r="AB101" s="45"/>
      <c r="AD101" s="45"/>
      <c r="AJ101" s="45"/>
      <c r="AK101" s="9"/>
      <c r="AL101" s="45"/>
      <c r="AN101" s="45"/>
      <c r="AP101" s="45"/>
      <c r="AR101" s="45"/>
      <c r="AS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45"/>
      <c r="DD101" s="45"/>
      <c r="DF101" s="45"/>
      <c r="DH101" s="45"/>
      <c r="DJ101" s="45"/>
      <c r="DL101" s="45"/>
      <c r="DP101" s="9"/>
      <c r="DQ101" s="9"/>
      <c r="EB101" s="45"/>
      <c r="EF101" s="45"/>
      <c r="EH101" s="45"/>
      <c r="EJ101" s="45"/>
      <c r="EP101" s="45"/>
      <c r="ER101" s="45"/>
      <c r="ET101" s="45"/>
      <c r="EV101" s="45"/>
      <c r="EX101" s="45"/>
      <c r="EZ101" s="45"/>
      <c r="FB101" s="45"/>
      <c r="FD101" s="45"/>
      <c r="FF101" s="9"/>
      <c r="FG101" s="9"/>
      <c r="FH101" s="9"/>
      <c r="FI101" s="9"/>
      <c r="FJ101" s="9"/>
      <c r="FK101" s="9"/>
      <c r="FL101" s="9"/>
      <c r="FM101" s="9"/>
    </row>
    <row r="102" spans="1:169">
      <c r="A102" s="32" t="s">
        <v>127</v>
      </c>
      <c r="C102" s="9"/>
      <c r="F102" s="45" t="s">
        <v>206</v>
      </c>
      <c r="H102" s="45" t="s">
        <v>206</v>
      </c>
      <c r="J102" s="45" t="s">
        <v>206</v>
      </c>
      <c r="L102" s="45"/>
      <c r="M102" s="9"/>
      <c r="N102" s="45">
        <v>0</v>
      </c>
      <c r="O102" s="1" t="s">
        <v>65</v>
      </c>
      <c r="P102" s="45" t="s">
        <v>206</v>
      </c>
      <c r="R102" s="45" t="s">
        <v>206</v>
      </c>
      <c r="T102" s="45" t="s">
        <v>206</v>
      </c>
      <c r="V102" s="45"/>
      <c r="W102" s="9"/>
      <c r="X102" s="45"/>
      <c r="Y102" s="9"/>
      <c r="Z102" s="45"/>
      <c r="AA102" s="9"/>
      <c r="AB102" s="45">
        <v>3.5993232829997033</v>
      </c>
      <c r="AC102" s="1" t="s">
        <v>152</v>
      </c>
      <c r="AD102" s="45" t="s">
        <v>206</v>
      </c>
      <c r="AP102" s="45">
        <f>SUM(INDEX('egyeni-ranglista'!$1:$1048576,MATCH($A102,'egyeni-ranglista'!$A:$A,0),AP$227):INDEX('egyeni-ranglista'!$1:$1048576,MATCH($A102,'egyeni-ranglista'!$A:$A,0),AP$228))</f>
        <v>3.5993232829997033</v>
      </c>
      <c r="AQ102" s="1" t="s">
        <v>152</v>
      </c>
      <c r="AR102" s="45"/>
      <c r="AS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45"/>
      <c r="DD102" s="45"/>
      <c r="DF102" s="45"/>
      <c r="DH102" s="45"/>
      <c r="DJ102" s="45"/>
      <c r="DL102" s="45"/>
      <c r="DP102" s="9"/>
      <c r="DQ102" s="9"/>
      <c r="EB102" s="45">
        <f>SUM(INDEX('egyeni-ranglista'!$1:$1048576,MATCH($A102,'egyeni-ranglista'!$A:$A,0),EB$227):INDEX('egyeni-ranglista'!$1:$1048576,MATCH($A102,'egyeni-ranglista'!$A:$A,0),EB$228))</f>
        <v>0</v>
      </c>
      <c r="EC102" s="229" t="s">
        <v>826</v>
      </c>
      <c r="EF102" s="45"/>
      <c r="EH102" s="45"/>
      <c r="EJ102" s="45"/>
      <c r="EP102" s="45"/>
      <c r="ER102" s="45"/>
      <c r="ET102" s="45"/>
      <c r="EV102" s="45"/>
      <c r="EX102" s="45"/>
      <c r="EZ102" s="45"/>
      <c r="FB102" s="45"/>
      <c r="FD102" s="45"/>
      <c r="FF102" s="9"/>
      <c r="FG102" s="9"/>
      <c r="FH102" s="9"/>
      <c r="FI102" s="9"/>
      <c r="FJ102" s="9"/>
      <c r="FK102" s="9"/>
      <c r="FL102" s="9"/>
      <c r="FM102" s="9"/>
    </row>
    <row r="103" spans="1:169">
      <c r="A103" s="1" t="s">
        <v>119</v>
      </c>
      <c r="C103" s="9"/>
      <c r="D103" s="45">
        <v>0</v>
      </c>
      <c r="E103" s="52" t="s">
        <v>20</v>
      </c>
      <c r="F103" s="45" t="s">
        <v>206</v>
      </c>
      <c r="H103" s="45" t="s">
        <v>206</v>
      </c>
      <c r="J103" s="45" t="s">
        <v>206</v>
      </c>
      <c r="L103" s="45">
        <v>1.3429615632927128</v>
      </c>
      <c r="M103" s="52" t="s">
        <v>20</v>
      </c>
      <c r="N103" s="45">
        <v>2.7510688940967993</v>
      </c>
      <c r="O103" s="52" t="s">
        <v>20</v>
      </c>
      <c r="P103" s="45">
        <v>8.0300763758296974</v>
      </c>
      <c r="Q103" s="52" t="s">
        <v>20</v>
      </c>
      <c r="R103" s="45" t="s">
        <v>206</v>
      </c>
      <c r="T103" s="45" t="s">
        <v>206</v>
      </c>
      <c r="V103" s="45"/>
      <c r="W103" s="9"/>
      <c r="X103" s="45"/>
      <c r="Y103" s="9"/>
      <c r="Z103" s="45"/>
      <c r="AA103" s="9"/>
      <c r="AB103" s="45" t="s">
        <v>206</v>
      </c>
      <c r="AD103" s="45" t="s">
        <v>206</v>
      </c>
      <c r="AJ103" s="45">
        <v>12.121770042238428</v>
      </c>
      <c r="AK103" s="52" t="s">
        <v>20</v>
      </c>
      <c r="AL103" s="45"/>
      <c r="AN103" s="45"/>
      <c r="AP103" s="45">
        <f>SUM(INDEX('egyeni-ranglista'!$1:$1048576,MATCH($A103,'egyeni-ranglista'!$A:$A,0),AP$227):INDEX('egyeni-ranglista'!$1:$1048576,MATCH($A103,'egyeni-ranglista'!$A:$A,0),AP$228))</f>
        <v>15.849297400988604</v>
      </c>
      <c r="AQ103" s="52" t="s">
        <v>20</v>
      </c>
      <c r="AR103" s="45"/>
      <c r="AS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45">
        <f>SUM(INDEX('egyeni-ranglista'!$1:$1048576,MATCH($A103,'egyeni-ranglista'!$A:$A,0),CB$227):INDEX('egyeni-ranglista'!$1:$1048576,MATCH($A103,'egyeni-ranglista'!$A:$A,0),CB$228))</f>
        <v>3.7275273587501765</v>
      </c>
      <c r="CC103" s="52" t="s">
        <v>20</v>
      </c>
      <c r="CD103" s="45"/>
      <c r="CE103" s="9"/>
      <c r="CF103" s="45"/>
      <c r="CG103" s="9"/>
      <c r="CH103" s="45"/>
      <c r="CI103" s="9"/>
      <c r="CJ103" s="45"/>
      <c r="CK103" s="9"/>
      <c r="CL103" s="45"/>
      <c r="CM103" s="9"/>
      <c r="CN103" s="45"/>
      <c r="CO103" s="9"/>
      <c r="CP103" s="45"/>
      <c r="CQ103" s="9"/>
      <c r="CR103" s="45"/>
      <c r="CS103" s="9"/>
      <c r="CT103" s="45"/>
      <c r="CU103" s="9"/>
      <c r="CV103" s="45"/>
      <c r="CW103" s="9"/>
      <c r="CX103" s="45"/>
      <c r="CY103" s="9"/>
      <c r="CZ103" s="45"/>
      <c r="DA103" s="9"/>
      <c r="DB103" s="45"/>
      <c r="DD103" s="45"/>
      <c r="DF103" s="45"/>
      <c r="DH103" s="45"/>
      <c r="DJ103" s="45"/>
      <c r="DL103" s="45"/>
      <c r="DP103" s="9"/>
      <c r="DQ103" s="9"/>
      <c r="EB103" s="45"/>
      <c r="EF103" s="45"/>
      <c r="EH103" s="45"/>
      <c r="EJ103" s="45"/>
      <c r="EP103" s="45"/>
      <c r="ER103" s="45"/>
      <c r="ES103" s="65"/>
      <c r="ET103" s="45"/>
      <c r="EV103" s="45"/>
      <c r="EX103" s="45"/>
      <c r="EZ103" s="45"/>
      <c r="FB103" s="45"/>
      <c r="FD103" s="45"/>
      <c r="FF103" s="45"/>
      <c r="FG103" s="9"/>
      <c r="FH103" s="45"/>
      <c r="FI103" s="9"/>
      <c r="FJ103" s="45"/>
      <c r="FK103" s="9"/>
      <c r="FL103" s="45"/>
      <c r="FM103" s="9"/>
    </row>
    <row r="104" spans="1:169">
      <c r="A104" s="32" t="s">
        <v>129</v>
      </c>
      <c r="F104" s="45" t="s">
        <v>206</v>
      </c>
      <c r="H104" s="45" t="s">
        <v>206</v>
      </c>
      <c r="J104" s="45" t="s">
        <v>206</v>
      </c>
      <c r="L104" s="45"/>
      <c r="M104" s="9"/>
      <c r="N104" s="45" t="s">
        <v>206</v>
      </c>
      <c r="O104" s="9"/>
      <c r="P104" s="45">
        <v>0</v>
      </c>
      <c r="Q104" s="11" t="s">
        <v>154</v>
      </c>
      <c r="R104" s="45" t="s">
        <v>206</v>
      </c>
      <c r="T104" s="45" t="s">
        <v>206</v>
      </c>
      <c r="V104" s="45"/>
      <c r="W104" s="9"/>
      <c r="X104" s="45"/>
      <c r="Y104" s="9"/>
      <c r="Z104" s="45"/>
      <c r="AA104" s="9"/>
      <c r="AB104" s="45" t="s">
        <v>206</v>
      </c>
      <c r="AD104" s="45" t="s">
        <v>206</v>
      </c>
      <c r="AJ104" s="45">
        <v>0</v>
      </c>
      <c r="AK104" s="11" t="s">
        <v>154</v>
      </c>
      <c r="AL104" s="45"/>
      <c r="AN104" s="45"/>
      <c r="AP104" s="45"/>
      <c r="AR104" s="45"/>
      <c r="AS104" s="9"/>
      <c r="BF104" s="9"/>
      <c r="BG104" s="9"/>
      <c r="BH104" s="45"/>
      <c r="BI104" s="14" t="s">
        <v>648</v>
      </c>
      <c r="BJ104" s="45"/>
      <c r="BK104" s="9"/>
      <c r="BL104" s="45"/>
      <c r="BM104" s="9"/>
      <c r="BN104" s="45"/>
      <c r="BO104" s="9"/>
      <c r="BP104" s="45"/>
      <c r="BQ104" s="9"/>
      <c r="BR104" s="45"/>
      <c r="BS104" s="9"/>
      <c r="BT104" s="45"/>
      <c r="BU104" s="9"/>
      <c r="BV104" s="45"/>
      <c r="BW104" s="9"/>
      <c r="BX104" s="45"/>
      <c r="BY104" s="9"/>
      <c r="BZ104" s="45"/>
      <c r="CA104" s="9"/>
      <c r="CB104" s="45"/>
      <c r="CC104" s="9"/>
      <c r="CD104" s="45"/>
      <c r="CE104" s="9"/>
      <c r="CF104" s="45"/>
      <c r="CG104" s="9"/>
      <c r="CH104" s="45"/>
      <c r="CI104" s="9"/>
      <c r="CJ104" s="45"/>
      <c r="CK104" s="9"/>
      <c r="CL104" s="45"/>
      <c r="CM104" s="9"/>
      <c r="CN104" s="45"/>
      <c r="CO104" s="9"/>
      <c r="CP104" s="45"/>
      <c r="CQ104" s="9"/>
      <c r="CR104" s="45"/>
      <c r="CS104" s="9"/>
      <c r="CT104" s="45"/>
      <c r="CU104" s="9"/>
      <c r="CV104" s="45"/>
      <c r="CW104" s="9"/>
      <c r="CX104" s="45"/>
      <c r="CY104" s="9"/>
      <c r="CZ104" s="45"/>
      <c r="DA104" s="9"/>
      <c r="DB104" s="45"/>
      <c r="DD104" s="45"/>
      <c r="DF104" s="45"/>
      <c r="DH104" s="45"/>
      <c r="DJ104" s="45"/>
      <c r="DL104" s="45"/>
      <c r="DP104" s="45"/>
      <c r="DQ104" s="9"/>
      <c r="EB104" s="45"/>
      <c r="EF104" s="45"/>
      <c r="EH104" s="45"/>
      <c r="EJ104" s="45"/>
      <c r="EP104" s="45"/>
      <c r="ER104" s="45"/>
      <c r="ET104" s="45"/>
      <c r="EU104" s="9"/>
      <c r="EV104" s="45"/>
      <c r="EW104" s="9"/>
      <c r="EX104" s="45"/>
      <c r="EY104" s="9"/>
      <c r="EZ104" s="45"/>
      <c r="FA104" s="9"/>
      <c r="FB104" s="45"/>
      <c r="FC104" s="9"/>
      <c r="FD104" s="45"/>
      <c r="FF104" s="45"/>
      <c r="FG104" s="9"/>
      <c r="FH104" s="45"/>
      <c r="FI104" s="9"/>
      <c r="FJ104" s="45"/>
      <c r="FK104" s="9"/>
      <c r="FL104" s="45"/>
      <c r="FM104" s="9"/>
    </row>
    <row r="105" spans="1:169" ht="13.5" thickBot="1">
      <c r="A105" s="32" t="s">
        <v>71</v>
      </c>
      <c r="F105" s="45" t="s">
        <v>206</v>
      </c>
      <c r="H105" s="45" t="s">
        <v>206</v>
      </c>
      <c r="J105" s="45" t="s">
        <v>206</v>
      </c>
      <c r="L105" s="45" t="s">
        <v>206</v>
      </c>
      <c r="M105" s="9"/>
      <c r="N105" s="45" t="s">
        <v>206</v>
      </c>
      <c r="O105" s="9"/>
      <c r="P105" s="45" t="s">
        <v>206</v>
      </c>
      <c r="R105" s="45" t="s">
        <v>206</v>
      </c>
      <c r="T105" s="45">
        <v>12.5</v>
      </c>
      <c r="U105" s="1" t="s">
        <v>94</v>
      </c>
      <c r="V105" s="45" t="s">
        <v>206</v>
      </c>
      <c r="X105" s="45"/>
      <c r="Z105" s="45"/>
      <c r="AA105" s="9"/>
      <c r="AB105" s="45" t="s">
        <v>206</v>
      </c>
      <c r="AD105" s="45" t="s">
        <v>206</v>
      </c>
      <c r="AR105" s="9"/>
      <c r="AS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45"/>
      <c r="DD105" s="45"/>
      <c r="DF105" s="45"/>
      <c r="DH105" s="45"/>
      <c r="DJ105" s="45"/>
      <c r="DL105" s="45"/>
      <c r="DP105" s="9"/>
      <c r="DQ105" s="109"/>
      <c r="EB105" s="45"/>
      <c r="EF105" s="45"/>
      <c r="EH105" s="45"/>
      <c r="EJ105" s="45"/>
      <c r="EP105" s="45"/>
      <c r="ER105" s="45"/>
      <c r="ET105" s="45"/>
      <c r="EV105" s="45"/>
      <c r="EX105" s="45"/>
      <c r="EZ105" s="45"/>
      <c r="FB105" s="45"/>
      <c r="FD105" s="45"/>
      <c r="FF105" s="9"/>
      <c r="FG105" s="9"/>
      <c r="FH105" s="9"/>
      <c r="FI105" s="9"/>
      <c r="FJ105" s="9"/>
      <c r="FK105" s="9"/>
      <c r="FL105" s="9"/>
      <c r="FM105" s="9"/>
    </row>
    <row r="106" spans="1:169">
      <c r="A106" s="32" t="s">
        <v>727</v>
      </c>
      <c r="L106" s="45"/>
      <c r="M106" s="9"/>
      <c r="N106" s="45"/>
      <c r="O106" s="9"/>
      <c r="P106" s="45"/>
      <c r="R106" s="45"/>
      <c r="T106" s="45"/>
      <c r="V106" s="45"/>
      <c r="X106" s="45"/>
      <c r="Y106" s="9"/>
      <c r="Z106" s="45"/>
      <c r="AA106" s="9"/>
      <c r="AB106" s="45"/>
      <c r="AD106" s="45"/>
      <c r="AP106" s="45"/>
      <c r="AQ106" s="9"/>
      <c r="AR106" s="45"/>
      <c r="AS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45">
        <f>SUM(INDEX('egyeni-ranglista'!$1:$1048576,MATCH($A106,'egyeni-ranglista'!$A:$A,0),CJ$227):INDEX('egyeni-ranglista'!$1:$1048576,MATCH($A106,'egyeni-ranglista'!$A:$A,0),CJ$228))</f>
        <v>0</v>
      </c>
      <c r="CK106" s="9" t="s">
        <v>733</v>
      </c>
      <c r="CL106" s="45"/>
      <c r="CM106" s="9"/>
      <c r="CN106" s="45"/>
      <c r="CO106" s="9"/>
      <c r="CP106" s="45"/>
      <c r="CQ106" s="9"/>
      <c r="CR106" s="45"/>
      <c r="CS106" s="9"/>
      <c r="CT106" s="45"/>
      <c r="CU106" s="9"/>
      <c r="CV106" s="45"/>
      <c r="CW106" s="9"/>
      <c r="CX106" s="45"/>
      <c r="CY106" s="9"/>
      <c r="CZ106" s="45"/>
      <c r="DA106" s="9"/>
      <c r="DB106" s="45"/>
      <c r="DD106" s="45"/>
      <c r="DF106" s="45"/>
      <c r="DH106" s="45"/>
      <c r="DJ106" s="45"/>
      <c r="DL106" s="45"/>
      <c r="EB106" s="45"/>
      <c r="EF106" s="45"/>
      <c r="EH106" s="45"/>
      <c r="EJ106" s="45"/>
      <c r="EP106" s="45"/>
      <c r="ER106" s="45"/>
      <c r="ET106" s="45"/>
      <c r="EV106" s="45"/>
      <c r="EX106" s="45"/>
      <c r="EZ106" s="45"/>
      <c r="FB106" s="45"/>
      <c r="FD106" s="45"/>
      <c r="FF106" s="45"/>
      <c r="FG106" s="9"/>
      <c r="FH106" s="45"/>
      <c r="FI106" s="9"/>
      <c r="FJ106" s="45"/>
      <c r="FK106" s="9"/>
      <c r="FL106" s="45"/>
      <c r="FM106" s="9"/>
    </row>
    <row r="107" spans="1:169">
      <c r="A107" s="32" t="s">
        <v>547</v>
      </c>
      <c r="L107" s="45"/>
      <c r="M107" s="9"/>
      <c r="N107" s="45"/>
      <c r="O107" s="9"/>
      <c r="P107" s="45"/>
      <c r="R107" s="45"/>
      <c r="T107" s="45"/>
      <c r="V107" s="45"/>
      <c r="X107" s="45"/>
      <c r="Y107" s="9"/>
      <c r="Z107" s="45"/>
      <c r="AA107" s="9"/>
      <c r="AB107" s="45"/>
      <c r="AD107" s="45"/>
      <c r="AP107" s="45">
        <f>SUM(INDEX('egyeni-ranglista'!$1:$1048576,MATCH($A107,'egyeni-ranglista'!$A:$A,0),AP$227):INDEX('egyeni-ranglista'!$1:$1048576,MATCH($A107,'egyeni-ranglista'!$A:$A,0),AP$228))</f>
        <v>0</v>
      </c>
      <c r="AQ107" s="9" t="s">
        <v>550</v>
      </c>
      <c r="AR107" s="45"/>
      <c r="AS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45"/>
      <c r="DD107" s="45"/>
      <c r="DF107" s="45"/>
      <c r="DH107" s="45"/>
      <c r="DJ107" s="45"/>
      <c r="DL107" s="45"/>
      <c r="DP107" s="9"/>
      <c r="DQ107" s="9"/>
      <c r="EB107" s="45"/>
      <c r="EC107" s="9"/>
      <c r="EF107" s="45"/>
      <c r="EG107" s="9"/>
      <c r="EH107" s="45"/>
      <c r="EI107" s="9"/>
      <c r="EJ107" s="45"/>
      <c r="EK107" s="9"/>
      <c r="EP107" s="45"/>
      <c r="EQ107" s="9"/>
      <c r="ER107" s="45"/>
      <c r="ES107" s="9"/>
      <c r="ET107" s="45"/>
      <c r="EV107" s="45"/>
      <c r="EX107" s="45"/>
      <c r="EZ107" s="45"/>
      <c r="FB107" s="45"/>
      <c r="FD107" s="45"/>
      <c r="FE107" s="9"/>
      <c r="FF107" s="9"/>
      <c r="FG107" s="9"/>
      <c r="FH107" s="9"/>
      <c r="FI107" s="9"/>
      <c r="FJ107" s="9"/>
      <c r="FK107" s="9"/>
      <c r="FL107" s="9"/>
      <c r="FM107" s="9"/>
    </row>
    <row r="108" spans="1:169">
      <c r="A108" s="1" t="s">
        <v>131</v>
      </c>
      <c r="C108" s="9"/>
      <c r="D108" s="45" t="s">
        <v>206</v>
      </c>
      <c r="F108" s="45" t="s">
        <v>206</v>
      </c>
      <c r="H108" s="45" t="s">
        <v>206</v>
      </c>
      <c r="K108" s="1" t="s">
        <v>23</v>
      </c>
      <c r="L108" s="45"/>
      <c r="M108" s="9"/>
      <c r="N108" s="45" t="s">
        <v>206</v>
      </c>
      <c r="P108" s="45" t="s">
        <v>206</v>
      </c>
      <c r="R108" s="45"/>
      <c r="S108" s="1" t="s">
        <v>23</v>
      </c>
      <c r="T108" s="45" t="s">
        <v>206</v>
      </c>
      <c r="V108" s="45"/>
      <c r="W108" s="9"/>
      <c r="X108" s="45"/>
      <c r="Y108" s="9"/>
      <c r="Z108" s="45"/>
      <c r="AA108" s="9"/>
      <c r="AB108" s="45"/>
      <c r="AC108" s="1" t="s">
        <v>35</v>
      </c>
      <c r="AD108" s="45" t="s">
        <v>206</v>
      </c>
      <c r="AR108" s="9"/>
      <c r="AS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45"/>
      <c r="DD108" s="45"/>
      <c r="DF108" s="45"/>
      <c r="DH108" s="45"/>
      <c r="DJ108" s="45"/>
      <c r="DL108" s="45"/>
      <c r="DP108" s="9"/>
      <c r="DQ108" s="9"/>
      <c r="EB108" s="45"/>
      <c r="EF108" s="45"/>
      <c r="EH108" s="45"/>
      <c r="EJ108" s="45"/>
      <c r="EP108" s="45"/>
      <c r="ER108" s="45"/>
      <c r="ET108" s="45"/>
      <c r="EV108" s="45"/>
      <c r="EX108" s="45"/>
      <c r="EZ108" s="45"/>
      <c r="FB108" s="45"/>
      <c r="FD108" s="45"/>
      <c r="FF108" s="9"/>
      <c r="FG108" s="9"/>
      <c r="FH108" s="9"/>
      <c r="FI108" s="9"/>
      <c r="FJ108" s="9"/>
      <c r="FK108" s="9"/>
      <c r="FL108" s="9"/>
      <c r="FM108" s="9"/>
    </row>
    <row r="109" spans="1:169">
      <c r="A109" s="32" t="s">
        <v>329</v>
      </c>
      <c r="L109" s="45"/>
      <c r="M109" s="9"/>
      <c r="N109" s="45"/>
      <c r="O109" s="9"/>
      <c r="P109" s="45"/>
      <c r="R109" s="45"/>
      <c r="T109" s="45"/>
      <c r="V109" s="45"/>
      <c r="X109" s="45"/>
      <c r="Y109" s="9"/>
      <c r="Z109" s="45"/>
      <c r="AA109" s="9"/>
      <c r="AB109" s="45"/>
      <c r="AD109" s="45"/>
      <c r="AJ109" s="45">
        <v>0</v>
      </c>
      <c r="AK109" s="9" t="s">
        <v>326</v>
      </c>
      <c r="AL109" s="45"/>
      <c r="AN109" s="45"/>
      <c r="AP109" s="45"/>
      <c r="AR109" s="45"/>
      <c r="AS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45">
        <f>SUM(INDEX('egyeni-ranglista'!$1:$1048576,MATCH($A109,'egyeni-ranglista'!$A:$A,0),CZ$227):INDEX('egyeni-ranglista'!$1:$1048576,MATCH($A109,'egyeni-ranglista'!$A:$A,0),CZ$228))</f>
        <v>0</v>
      </c>
      <c r="DA109" s="9" t="s">
        <v>326</v>
      </c>
      <c r="DB109" s="45"/>
      <c r="DD109" s="45"/>
      <c r="DF109" s="45"/>
      <c r="DH109" s="45"/>
      <c r="DJ109" s="45"/>
      <c r="DL109" s="45"/>
      <c r="DP109" s="9"/>
      <c r="DQ109" s="9"/>
      <c r="EB109" s="45"/>
      <c r="EC109" s="9"/>
      <c r="EF109" s="45"/>
      <c r="EH109" s="45"/>
      <c r="EJ109" s="45"/>
      <c r="EP109" s="45"/>
      <c r="ER109" s="45"/>
      <c r="ET109" s="45"/>
      <c r="EV109" s="45"/>
      <c r="EX109" s="45"/>
      <c r="EZ109" s="45"/>
      <c r="FB109" s="45"/>
      <c r="FD109" s="45"/>
      <c r="FF109" s="9"/>
      <c r="FG109" s="9"/>
      <c r="FH109" s="9"/>
      <c r="FI109" s="9"/>
      <c r="FJ109" s="9"/>
      <c r="FK109" s="9"/>
      <c r="FL109" s="9"/>
      <c r="FM109" s="9"/>
    </row>
    <row r="110" spans="1:169">
      <c r="A110" s="1" t="s">
        <v>58</v>
      </c>
      <c r="C110" s="9"/>
      <c r="D110" s="45">
        <v>8.3000000000000007</v>
      </c>
      <c r="E110" s="6" t="s">
        <v>96</v>
      </c>
      <c r="G110" s="6" t="s">
        <v>96</v>
      </c>
      <c r="H110" s="45" t="s">
        <v>206</v>
      </c>
      <c r="J110" s="45">
        <v>8.3000000000000007</v>
      </c>
      <c r="K110" s="6" t="s">
        <v>96</v>
      </c>
      <c r="L110" s="45">
        <v>9.7951707983450333</v>
      </c>
      <c r="M110" s="6" t="s">
        <v>96</v>
      </c>
      <c r="N110" s="45" t="s">
        <v>206</v>
      </c>
      <c r="P110" s="45">
        <v>10.733909018881091</v>
      </c>
      <c r="Q110" s="6" t="s">
        <v>96</v>
      </c>
      <c r="R110" s="45" t="s">
        <v>206</v>
      </c>
      <c r="T110" s="45" t="s">
        <v>206</v>
      </c>
      <c r="V110" s="45"/>
      <c r="W110" s="9"/>
      <c r="X110" s="45"/>
      <c r="Y110" s="9"/>
      <c r="Z110" s="45"/>
      <c r="AA110" s="9"/>
      <c r="AB110" s="45"/>
      <c r="AC110" s="6" t="s">
        <v>96</v>
      </c>
      <c r="AD110" s="45" t="s">
        <v>206</v>
      </c>
      <c r="AR110" s="9"/>
      <c r="AS110" s="9"/>
      <c r="BD110" s="45"/>
      <c r="BE110" s="6" t="s">
        <v>96</v>
      </c>
      <c r="BF110" s="45"/>
      <c r="BG110" s="9"/>
      <c r="BH110" s="45">
        <f>SUM(INDEX('egyeni-ranglista'!$1:$1048576,MATCH($A110,'egyeni-ranglista'!$A:$A,0),BH$227):INDEX('egyeni-ranglista'!$1:$1048576,MATCH($A110,'egyeni-ranglista'!$A:$A,0),BH$228))</f>
        <v>16.907624637270949</v>
      </c>
      <c r="BI110" s="6" t="s">
        <v>96</v>
      </c>
      <c r="BJ110" s="45"/>
      <c r="BK110" s="9"/>
      <c r="BL110" s="45"/>
      <c r="BM110" s="9"/>
      <c r="BN110" s="45"/>
      <c r="BO110" s="9"/>
      <c r="BP110" s="45"/>
      <c r="BQ110" s="9"/>
      <c r="BR110" s="45"/>
      <c r="BS110" s="9"/>
      <c r="BT110" s="45"/>
      <c r="BU110" s="9"/>
      <c r="BV110" s="45"/>
      <c r="BW110" s="9"/>
      <c r="BX110" s="45"/>
      <c r="BY110" s="6" t="s">
        <v>630</v>
      </c>
      <c r="BZ110" s="45"/>
      <c r="CA110" s="9"/>
      <c r="CB110" s="45"/>
      <c r="CC110" s="9"/>
      <c r="CD110" s="45"/>
      <c r="CE110" s="9"/>
      <c r="CF110" s="45"/>
      <c r="CG110" s="6" t="s">
        <v>630</v>
      </c>
      <c r="CH110" s="45"/>
      <c r="CI110" s="9"/>
      <c r="CJ110" s="45"/>
      <c r="CK110" s="9"/>
      <c r="CL110" s="45"/>
      <c r="CM110" s="9"/>
      <c r="CN110" s="45"/>
      <c r="CO110" s="9"/>
      <c r="CP110" s="45"/>
      <c r="CQ110" s="9"/>
      <c r="CR110" s="45"/>
      <c r="CS110" s="9"/>
      <c r="CT110" s="45"/>
      <c r="CU110" s="9"/>
      <c r="CV110" s="45"/>
      <c r="CW110" s="9"/>
      <c r="CX110" s="45"/>
      <c r="CY110" s="9"/>
      <c r="CZ110" s="45"/>
      <c r="DA110" s="9"/>
      <c r="DB110" s="45"/>
      <c r="DD110" s="45"/>
      <c r="DF110" s="45"/>
      <c r="DH110" s="45"/>
      <c r="DJ110" s="45"/>
      <c r="DL110" s="45"/>
      <c r="DN110" s="45"/>
      <c r="DO110" s="6" t="s">
        <v>96</v>
      </c>
      <c r="DP110" s="45"/>
      <c r="DQ110" s="9"/>
      <c r="DT110" s="45"/>
      <c r="DV110" s="45"/>
      <c r="DX110" s="45"/>
      <c r="DZ110" s="45"/>
      <c r="EB110" s="45"/>
      <c r="ED110" s="45"/>
      <c r="EF110" s="45"/>
      <c r="EH110" s="45"/>
      <c r="EJ110" s="45"/>
      <c r="EL110" s="45"/>
      <c r="EM110" s="9"/>
      <c r="EN110" s="45">
        <f>SUM(INDEX('egyeni-ranglista'!$1:$1048576,MATCH($A110,'egyeni-ranglista'!$A:$A,0),EN$227):INDEX('egyeni-ranglista'!$1:$1048576,MATCH($A110,'egyeni-ranglista'!$A:$A,0),EN$228))</f>
        <v>3.5614190422781551</v>
      </c>
      <c r="EO110" s="6" t="s">
        <v>96</v>
      </c>
      <c r="EP110" s="45"/>
      <c r="ER110" s="45"/>
      <c r="ET110" s="45"/>
      <c r="EV110" s="45"/>
      <c r="EX110" s="45"/>
      <c r="EZ110" s="45"/>
      <c r="FB110" s="45"/>
      <c r="FD110" s="45"/>
      <c r="FF110" s="45"/>
      <c r="FG110" s="9"/>
      <c r="FH110" s="45"/>
      <c r="FI110" s="9"/>
      <c r="FJ110" s="45"/>
      <c r="FK110" s="9"/>
      <c r="FL110" s="45"/>
      <c r="FM110" s="9"/>
    </row>
    <row r="111" spans="1:169">
      <c r="A111" s="1" t="s">
        <v>76</v>
      </c>
      <c r="C111" s="9"/>
      <c r="D111" s="114"/>
      <c r="E111" s="15" t="s">
        <v>87</v>
      </c>
      <c r="F111" s="45" t="s">
        <v>206</v>
      </c>
      <c r="H111" s="45" t="s">
        <v>206</v>
      </c>
      <c r="K111" s="15" t="s">
        <v>87</v>
      </c>
      <c r="L111" s="45"/>
      <c r="M111" s="9"/>
      <c r="N111" s="45" t="s">
        <v>206</v>
      </c>
      <c r="P111" s="45" t="s">
        <v>206</v>
      </c>
      <c r="R111" s="45" t="s">
        <v>206</v>
      </c>
      <c r="T111" s="45">
        <v>11.23792699586258</v>
      </c>
      <c r="U111" s="15" t="s">
        <v>87</v>
      </c>
      <c r="V111" s="45"/>
      <c r="W111" s="9"/>
      <c r="X111" s="45"/>
      <c r="Y111" s="9"/>
      <c r="Z111" s="45"/>
      <c r="AA111" s="9"/>
      <c r="AB111" s="45" t="s">
        <v>206</v>
      </c>
      <c r="AD111" s="45" t="s">
        <v>206</v>
      </c>
      <c r="AP111" s="45">
        <f>SUM(INDEX('egyeni-ranglista'!$1:$1048576,MATCH($A111,'egyeni-ranglista'!$A:$A,0),AP$227):INDEX('egyeni-ranglista'!$1:$1048576,MATCH($A111,'egyeni-ranglista'!$A:$A,0),AP$228))</f>
        <v>15.592445117416961</v>
      </c>
      <c r="AQ111" s="15" t="s">
        <v>87</v>
      </c>
      <c r="AR111" s="45"/>
      <c r="AS111" s="9"/>
      <c r="BD111" s="45"/>
      <c r="BE111" s="9"/>
      <c r="BF111" s="45"/>
      <c r="BG111" s="9"/>
      <c r="BH111" s="45"/>
      <c r="BI111" s="15" t="s">
        <v>570</v>
      </c>
      <c r="BJ111" s="45"/>
      <c r="BK111" s="9"/>
      <c r="BL111" s="45"/>
      <c r="BM111" s="9"/>
      <c r="BN111" s="45"/>
      <c r="BO111" s="9"/>
      <c r="BP111" s="45"/>
      <c r="BQ111" s="9"/>
      <c r="BR111" s="45"/>
      <c r="BS111" s="9"/>
      <c r="BT111" s="45"/>
      <c r="BU111" s="9"/>
      <c r="BV111" s="45"/>
      <c r="BW111" s="9"/>
      <c r="BX111" s="45"/>
      <c r="BY111" s="9"/>
      <c r="BZ111" s="45"/>
      <c r="CA111" s="9"/>
      <c r="CB111" s="45"/>
      <c r="CC111" s="9"/>
      <c r="CD111" s="45"/>
      <c r="CE111" s="9"/>
      <c r="CF111" s="45"/>
      <c r="CG111" s="9"/>
      <c r="CH111" s="45"/>
      <c r="CI111" s="9"/>
      <c r="CJ111" s="45"/>
      <c r="CK111" s="9"/>
      <c r="CL111" s="45"/>
      <c r="CM111" s="9"/>
      <c r="CN111" s="45"/>
      <c r="CO111" s="9"/>
      <c r="CP111" s="45"/>
      <c r="CQ111" s="9"/>
      <c r="CR111" s="45"/>
      <c r="CS111" s="9"/>
      <c r="CT111" s="45"/>
      <c r="CU111" s="9"/>
      <c r="CV111" s="45"/>
      <c r="CW111" s="9"/>
      <c r="CX111" s="45"/>
      <c r="CY111" s="9"/>
      <c r="CZ111" s="45">
        <f>SUM(INDEX('egyeni-ranglista'!$1:$1048576,MATCH($A111,'egyeni-ranglista'!$A:$A,0),CZ$227):INDEX('egyeni-ranglista'!$1:$1048576,MATCH($A111,'egyeni-ranglista'!$A:$A,0),CZ$228))</f>
        <v>2.3173042135277777</v>
      </c>
      <c r="DA111" s="143" t="s">
        <v>43</v>
      </c>
      <c r="DB111" s="45"/>
      <c r="DD111" s="45"/>
      <c r="DF111" s="45"/>
      <c r="DH111" s="45"/>
      <c r="DJ111" s="45"/>
      <c r="DL111" s="45"/>
      <c r="DN111" s="45"/>
      <c r="DO111" s="9"/>
      <c r="DP111" s="45"/>
      <c r="DQ111" s="9"/>
      <c r="DT111" s="45"/>
      <c r="DU111" s="9"/>
      <c r="DV111" s="45"/>
      <c r="DW111" s="9"/>
      <c r="DX111" s="45"/>
      <c r="DY111" s="9"/>
      <c r="DZ111" s="45"/>
      <c r="EA111" s="9"/>
      <c r="EB111" s="45"/>
      <c r="ED111" s="45"/>
      <c r="EE111" s="9"/>
      <c r="EF111" s="45"/>
      <c r="EH111" s="45"/>
      <c r="EJ111" s="45"/>
      <c r="EL111" s="45"/>
      <c r="EM111" s="9"/>
      <c r="EN111" s="45"/>
      <c r="EO111" s="9"/>
      <c r="EP111" s="45"/>
      <c r="ER111" s="45">
        <f>SUM(INDEX('egyeni-ranglista'!$1:$1048576,MATCH($A111,'egyeni-ranglista'!$A:$A,0),ER$227):INDEX('egyeni-ranglista'!$1:$1048576,MATCH($A111,'egyeni-ranglista'!$A:$A,0),ER$228))</f>
        <v>0</v>
      </c>
      <c r="ES111" s="280" t="s">
        <v>87</v>
      </c>
      <c r="ET111" s="45"/>
      <c r="EV111" s="45"/>
      <c r="EX111" s="45"/>
      <c r="EZ111" s="45"/>
      <c r="FB111" s="45"/>
      <c r="FD111" s="45"/>
      <c r="FF111" s="45"/>
      <c r="FG111" s="9"/>
      <c r="FH111" s="45"/>
      <c r="FI111" s="9"/>
      <c r="FJ111" s="45"/>
      <c r="FK111" s="9"/>
      <c r="FL111" s="45"/>
      <c r="FM111" s="9"/>
    </row>
    <row r="112" spans="1:169">
      <c r="A112" s="1" t="s">
        <v>171</v>
      </c>
      <c r="C112" s="9"/>
      <c r="E112" s="7" t="s">
        <v>97</v>
      </c>
      <c r="F112" s="45">
        <v>3.8</v>
      </c>
      <c r="G112" s="7" t="s">
        <v>97</v>
      </c>
      <c r="H112" s="45" t="s">
        <v>206</v>
      </c>
      <c r="K112" s="7" t="s">
        <v>97</v>
      </c>
      <c r="L112" s="45"/>
      <c r="M112" s="9"/>
      <c r="N112" s="45">
        <v>6.0427561975175479</v>
      </c>
      <c r="O112" s="7" t="s">
        <v>97</v>
      </c>
      <c r="P112" s="45" t="s">
        <v>206</v>
      </c>
      <c r="R112" s="45" t="s">
        <v>206</v>
      </c>
      <c r="T112" s="45"/>
      <c r="U112" s="7" t="s">
        <v>97</v>
      </c>
      <c r="V112" s="45"/>
      <c r="W112" s="9"/>
      <c r="X112" s="45"/>
      <c r="Y112" s="9"/>
      <c r="Z112" s="45"/>
      <c r="AA112" s="9"/>
      <c r="AB112" s="45" t="s">
        <v>206</v>
      </c>
      <c r="AD112" s="45" t="s">
        <v>206</v>
      </c>
      <c r="AR112" s="9"/>
      <c r="AS112" s="9"/>
      <c r="BD112" s="45">
        <f>SUM(INDEX('egyeni-ranglista'!$1:$1048576,MATCH($A112,'egyeni-ranglista'!$A:$A,0),BD$227):INDEX('egyeni-ranglista'!$1:$1048576,MATCH($A112,'egyeni-ranglista'!$A:$A,0),BD$228))</f>
        <v>29.324979228152984</v>
      </c>
      <c r="BE112" s="13" t="s">
        <v>635</v>
      </c>
      <c r="BF112" s="45"/>
      <c r="BG112" s="9"/>
      <c r="BH112" s="45">
        <f>SUM(INDEX('egyeni-ranglista'!$1:$1048576,MATCH($A112,'egyeni-ranglista'!$A:$A,0),BH$227):INDEX('egyeni-ranglista'!$1:$1048576,MATCH($A112,'egyeni-ranglista'!$A:$A,0),BH$228))</f>
        <v>29.324979228152984</v>
      </c>
      <c r="BI112" s="9" t="s">
        <v>1231</v>
      </c>
      <c r="BJ112" s="45"/>
      <c r="BK112" s="9"/>
      <c r="BL112" s="45"/>
      <c r="BM112" s="9"/>
      <c r="BN112" s="45">
        <f>SUM(INDEX('egyeni-ranglista'!$1:$1048576,MATCH($A112,'egyeni-ranglista'!$A:$A,0),BN$227):INDEX('egyeni-ranglista'!$1:$1048576,MATCH($A112,'egyeni-ranglista'!$A:$A,0),BN$228))</f>
        <v>29.324979228152984</v>
      </c>
      <c r="BO112" s="9" t="s">
        <v>1231</v>
      </c>
      <c r="BP112" s="45"/>
      <c r="BQ112" s="9"/>
      <c r="BR112" s="45"/>
      <c r="BS112" s="9"/>
      <c r="BT112" s="45"/>
      <c r="BU112" s="9"/>
      <c r="BV112" s="45"/>
      <c r="BW112" s="9"/>
      <c r="BX112" s="45"/>
      <c r="BY112" s="9"/>
      <c r="BZ112" s="45"/>
      <c r="CA112" s="9"/>
      <c r="CB112" s="45">
        <f>SUM(INDEX('egyeni-ranglista'!$1:$1048576,MATCH($A112,'egyeni-ranglista'!$A:$A,0),CB$227):INDEX('egyeni-ranglista'!$1:$1048576,MATCH($A112,'egyeni-ranglista'!$A:$A,0),CB$228))</f>
        <v>8.1400530710180625</v>
      </c>
      <c r="CC112" s="9" t="s">
        <v>1231</v>
      </c>
      <c r="CD112" s="45"/>
      <c r="CE112" s="9"/>
      <c r="CF112" s="45"/>
      <c r="CG112" s="9"/>
      <c r="CH112" s="45"/>
      <c r="CI112" s="9"/>
      <c r="CJ112" s="45"/>
      <c r="CK112" s="9"/>
      <c r="CL112" s="45"/>
      <c r="CM112" s="9"/>
      <c r="CN112" s="45"/>
      <c r="CO112" s="9"/>
      <c r="CP112" s="45"/>
      <c r="CQ112" s="9"/>
      <c r="CR112" s="45"/>
      <c r="CS112" s="9"/>
      <c r="CT112" s="45"/>
      <c r="CU112" s="9"/>
      <c r="CV112" s="45">
        <f>SUM(INDEX('egyeni-ranglista'!$1:$1048576,MATCH($A112,'egyeni-ranglista'!$A:$A,0),CV$227):INDEX('egyeni-ranglista'!$1:$1048576,MATCH($A112,'egyeni-ranglista'!$A:$A,0),CV$228))</f>
        <v>9.2395480424183898</v>
      </c>
      <c r="CW112" s="1" t="s">
        <v>171</v>
      </c>
      <c r="CX112" s="45"/>
      <c r="CY112" s="9"/>
      <c r="CZ112" s="45"/>
      <c r="DA112" s="9"/>
      <c r="DB112" s="45"/>
      <c r="DD112" s="45"/>
      <c r="DF112" s="45"/>
      <c r="DH112" s="45"/>
      <c r="DJ112" s="45"/>
      <c r="DL112" s="45"/>
      <c r="DN112" s="45"/>
      <c r="DO112" s="45"/>
      <c r="DP112" s="45"/>
      <c r="DQ112" s="9"/>
      <c r="DT112" s="45">
        <f>SUM(INDEX('egyeni-ranglista'!$1:$1048576,MATCH($A112,'egyeni-ranglista'!$A:$A,0),DT$227):INDEX('egyeni-ranglista'!$1:$1048576,MATCH($A112,'egyeni-ranglista'!$A:$A,0),DT$228))</f>
        <v>9.2395480424183898</v>
      </c>
      <c r="DU112" s="10" t="s">
        <v>1231</v>
      </c>
      <c r="DV112" s="45"/>
      <c r="DW112" s="45"/>
      <c r="DX112" s="45"/>
      <c r="DY112" s="45"/>
      <c r="DZ112" s="45"/>
      <c r="EA112" s="9"/>
      <c r="EB112" s="45"/>
      <c r="ED112" s="45"/>
      <c r="EE112" s="9"/>
      <c r="EF112" s="45"/>
      <c r="EG112" s="229"/>
      <c r="EH112" s="45"/>
      <c r="EI112" s="229"/>
      <c r="EJ112" s="45"/>
      <c r="EK112" s="229"/>
      <c r="EL112" s="45"/>
      <c r="EM112" s="9"/>
      <c r="EN112" s="45">
        <f>SUM(INDEX('egyeni-ranglista'!$1:$1048576,MATCH($A112,'egyeni-ranglista'!$A:$A,0),EN$227):INDEX('egyeni-ranglista'!$1:$1048576,MATCH($A112,'egyeni-ranglista'!$A:$A,0),EN$228))</f>
        <v>1.0994949714003273</v>
      </c>
      <c r="EO112" s="10" t="s">
        <v>1231</v>
      </c>
      <c r="EP112" s="45"/>
      <c r="EQ112" s="229"/>
      <c r="ER112" s="45"/>
      <c r="ET112" s="45"/>
      <c r="EU112" s="229"/>
      <c r="EV112" s="45"/>
      <c r="EW112" s="229"/>
      <c r="EX112" s="45"/>
      <c r="EY112" s="229"/>
      <c r="EZ112" s="45"/>
      <c r="FA112" s="229"/>
      <c r="FB112" s="45"/>
      <c r="FC112" s="229"/>
      <c r="FD112" s="45"/>
      <c r="FE112" s="229"/>
      <c r="FF112" s="45"/>
      <c r="FG112" s="9"/>
      <c r="FH112" s="45"/>
      <c r="FI112" s="9"/>
      <c r="FJ112" s="45"/>
      <c r="FL112" s="45"/>
      <c r="FM112" s="9"/>
    </row>
    <row r="113" spans="1:169">
      <c r="A113" s="32" t="s">
        <v>126</v>
      </c>
      <c r="F113" s="45" t="s">
        <v>206</v>
      </c>
      <c r="H113" s="45" t="s">
        <v>206</v>
      </c>
      <c r="J113" s="45" t="s">
        <v>206</v>
      </c>
      <c r="L113" s="45"/>
      <c r="M113" s="9"/>
      <c r="N113" s="45"/>
      <c r="O113" s="9" t="s">
        <v>124</v>
      </c>
      <c r="P113" s="45"/>
      <c r="Q113" s="9" t="s">
        <v>124</v>
      </c>
      <c r="R113" s="45" t="s">
        <v>206</v>
      </c>
      <c r="T113" s="45" t="s">
        <v>206</v>
      </c>
      <c r="V113" s="45"/>
      <c r="W113" s="9"/>
      <c r="X113" s="45"/>
      <c r="Y113" s="9"/>
      <c r="Z113" s="45"/>
      <c r="AA113" s="9"/>
      <c r="AB113" s="45"/>
      <c r="AC113" s="1" t="s">
        <v>35</v>
      </c>
      <c r="AD113" s="45" t="s">
        <v>206</v>
      </c>
      <c r="AR113" s="9"/>
      <c r="AS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45">
        <f>SUM(INDEX('egyeni-ranglista'!$1:$1048576,MATCH($A113,'egyeni-ranglista'!$A:$A,0),BX$227):INDEX('egyeni-ranglista'!$1:$1048576,MATCH($A113,'egyeni-ranglista'!$A:$A,0),BX$228))</f>
        <v>3.0869847776067649</v>
      </c>
      <c r="BY113" s="51" t="s">
        <v>124</v>
      </c>
      <c r="BZ113" s="45"/>
      <c r="CA113" s="9"/>
      <c r="CB113" s="45">
        <f>SUM(INDEX('egyeni-ranglista'!$1:$1048576,MATCH($A113,'egyeni-ranglista'!$A:$A,0),CB$227):INDEX('egyeni-ranglista'!$1:$1048576,MATCH($A113,'egyeni-ranglista'!$A:$A,0),CB$228))</f>
        <v>5.1634718898138185</v>
      </c>
      <c r="CC113" s="51" t="s">
        <v>124</v>
      </c>
      <c r="CD113" s="45"/>
      <c r="CE113" s="9"/>
      <c r="CF113" s="45"/>
      <c r="CG113" s="9"/>
      <c r="CH113" s="45"/>
      <c r="CI113" s="9"/>
      <c r="CJ113" s="45"/>
      <c r="CK113" s="9"/>
      <c r="CL113" s="45"/>
      <c r="CM113" s="9"/>
      <c r="CN113" s="45"/>
      <c r="CO113" s="9"/>
      <c r="CP113" s="45"/>
      <c r="CQ113" s="9"/>
      <c r="CR113" s="45"/>
      <c r="CS113" s="9"/>
      <c r="CT113" s="45"/>
      <c r="CU113" s="9"/>
      <c r="CV113" s="45">
        <f>SUM(INDEX('egyeni-ranglista'!$1:$1048576,MATCH($A113,'egyeni-ranglista'!$A:$A,0),CV$227):INDEX('egyeni-ranglista'!$1:$1048576,MATCH($A113,'egyeni-ranglista'!$A:$A,0),CV$228))</f>
        <v>4.8719896077298239</v>
      </c>
      <c r="CW113" s="9" t="s">
        <v>126</v>
      </c>
      <c r="CX113" s="45"/>
      <c r="CY113" s="9"/>
      <c r="CZ113" s="45">
        <f>SUM(INDEX('egyeni-ranglista'!$1:$1048576,MATCH($A113,'egyeni-ranglista'!$A:$A,0),CZ$227):INDEX('egyeni-ranglista'!$1:$1048576,MATCH($A113,'egyeni-ranglista'!$A:$A,0),CZ$228))</f>
        <v>4.8719896077298239</v>
      </c>
      <c r="DA113" s="51" t="s">
        <v>124</v>
      </c>
      <c r="DB113" s="45"/>
      <c r="DD113" s="45"/>
      <c r="DF113" s="45"/>
      <c r="DH113" s="45"/>
      <c r="DJ113" s="45"/>
      <c r="DL113" s="45"/>
      <c r="DN113" s="45">
        <f>SUM(INDEX('egyeni-ranglista'!$1:$1048576,MATCH($A113,'egyeni-ranglista'!$A:$A,0),DN$227):INDEX('egyeni-ranglista'!$1:$1048576,MATCH($A113,'egyeni-ranglista'!$A:$A,0),DN$228))</f>
        <v>4.8719896077298239</v>
      </c>
      <c r="DO113" s="51" t="s">
        <v>124</v>
      </c>
      <c r="DP113" s="9"/>
      <c r="DQ113" s="9"/>
      <c r="DT113" s="45">
        <f>SUM(INDEX('egyeni-ranglista'!$1:$1048576,MATCH($A113,'egyeni-ranglista'!$A:$A,0),DT$227):INDEX('egyeni-ranglista'!$1:$1048576,MATCH($A113,'egyeni-ranglista'!$A:$A,0),DT$228))</f>
        <v>4.8719896077298239</v>
      </c>
      <c r="DU113" s="243" t="s">
        <v>124</v>
      </c>
      <c r="DZ113" s="45"/>
      <c r="EA113" s="9"/>
      <c r="EB113" s="45">
        <f>SUM(INDEX('egyeni-ranglista'!$1:$1048576,MATCH($A113,'egyeni-ranglista'!$A:$A,0),EB$227):INDEX('egyeni-ranglista'!$1:$1048576,MATCH($A113,'egyeni-ranglista'!$A:$A,0),EB$228))</f>
        <v>7.2062416636309372</v>
      </c>
      <c r="EC113" s="243" t="s">
        <v>124</v>
      </c>
      <c r="ED113" s="45"/>
      <c r="EE113" s="9"/>
      <c r="EF113" s="45">
        <f>SUM(INDEX('egyeni-ranglista'!$1:$1048576,MATCH($A113,'egyeni-ranglista'!$A:$A,0),EF$227):INDEX('egyeni-ranglista'!$1:$1048576,MATCH($A113,'egyeni-ranglista'!$A:$A,0),EF$228))</f>
        <v>9.957057686946106</v>
      </c>
      <c r="EG113" s="243" t="s">
        <v>124</v>
      </c>
      <c r="EL113" s="45"/>
      <c r="EM113" s="9"/>
      <c r="EN113" s="45">
        <f>SUM(INDEX('egyeni-ranglista'!$1:$1048576,MATCH($A113,'egyeni-ranglista'!$A:$A,0),EN$227):INDEX('egyeni-ranglista'!$1:$1048576,MATCH($A113,'egyeni-ranglista'!$A:$A,0),EN$228))</f>
        <v>14.556636439544267</v>
      </c>
      <c r="EO113" s="243" t="s">
        <v>124</v>
      </c>
      <c r="ET113" s="45">
        <f>SUM(INDEX('egyeni-ranglista'!$1:$1048576,MATCH($A113,'egyeni-ranglista'!$A:$A,0),ET$227):INDEX('egyeni-ranglista'!$1:$1048576,MATCH($A113,'egyeni-ranglista'!$A:$A,0),ET$228))</f>
        <v>25.13219138103344</v>
      </c>
      <c r="EU113" s="243" t="s">
        <v>124</v>
      </c>
      <c r="FF113" s="45"/>
      <c r="FG113" s="9"/>
      <c r="FH113" s="45"/>
      <c r="FI113" s="9"/>
      <c r="FJ113" s="45">
        <f>SUM(INDEX('egyeni-ranglista'!$1:$1048576,MATCH($A113,'egyeni-ranglista'!$A:$A,0),FJ$227):INDEX('egyeni-ranglista'!$1:$1048576,MATCH($A113,'egyeni-ranglista'!$A:$A,0),FJ$228))</f>
        <v>25.13219138103344</v>
      </c>
      <c r="FK113" s="32" t="s">
        <v>126</v>
      </c>
      <c r="FL113" s="45"/>
      <c r="FM113" s="9"/>
    </row>
    <row r="114" spans="1:169">
      <c r="A114" s="1" t="s">
        <v>1370</v>
      </c>
      <c r="C114" s="9"/>
      <c r="E114" s="14"/>
      <c r="G114" s="14"/>
      <c r="K114" s="14"/>
      <c r="L114" s="45"/>
      <c r="M114" s="9"/>
      <c r="N114" s="45"/>
      <c r="P114" s="45"/>
      <c r="R114" s="45"/>
      <c r="T114" s="45"/>
      <c r="U114" s="14"/>
      <c r="V114" s="45"/>
      <c r="W114" s="9"/>
      <c r="X114" s="45"/>
      <c r="Y114" s="9"/>
      <c r="Z114" s="45"/>
      <c r="AA114" s="9"/>
      <c r="AB114" s="45"/>
      <c r="AC114" s="56"/>
      <c r="AD114" s="45"/>
      <c r="AE114" s="56"/>
      <c r="AF114" s="45"/>
      <c r="AJ114" s="45"/>
      <c r="AL114" s="45"/>
      <c r="AN114" s="45"/>
      <c r="AO114" s="9"/>
      <c r="AP114" s="45"/>
      <c r="AQ114" s="56"/>
      <c r="AR114" s="45"/>
      <c r="AS114" s="9"/>
      <c r="AY114" s="9"/>
      <c r="BA114" s="9"/>
      <c r="BC114" s="9"/>
      <c r="BD114" s="45"/>
      <c r="BF114" s="45"/>
      <c r="BG114" s="9"/>
      <c r="BH114" s="45"/>
      <c r="BI114" s="14"/>
      <c r="BJ114" s="45"/>
      <c r="BL114" s="45"/>
      <c r="BN114" s="45"/>
      <c r="BP114" s="45"/>
      <c r="BQ114" s="14"/>
      <c r="BR114" s="45"/>
      <c r="BT114" s="45"/>
      <c r="BV114" s="45"/>
      <c r="BW114" s="14"/>
      <c r="BX114" s="45"/>
      <c r="BY114" s="14"/>
      <c r="BZ114" s="45"/>
      <c r="CA114" s="9"/>
      <c r="CB114" s="45"/>
      <c r="CC114" s="9"/>
      <c r="CD114" s="45"/>
      <c r="CE114" s="9"/>
      <c r="CF114" s="45"/>
      <c r="CG114" s="14"/>
      <c r="CH114" s="45"/>
      <c r="CI114" s="9"/>
      <c r="CJ114" s="45"/>
      <c r="CK114" s="9"/>
      <c r="CL114" s="45"/>
      <c r="CM114" s="9"/>
      <c r="CN114" s="45"/>
      <c r="CO114" s="9"/>
      <c r="CP114" s="45"/>
      <c r="CQ114" s="9"/>
      <c r="CR114" s="45"/>
      <c r="CS114" s="9"/>
      <c r="CT114" s="45"/>
      <c r="CU114" s="9"/>
      <c r="CV114" s="45"/>
      <c r="CW114" s="9"/>
      <c r="CX114" s="45"/>
      <c r="CY114" s="9"/>
      <c r="CZ114" s="45"/>
      <c r="DA114" s="9"/>
      <c r="DB114" s="45"/>
      <c r="DD114" s="45"/>
      <c r="DF114" s="45"/>
      <c r="DH114" s="45"/>
      <c r="DI114" s="9"/>
      <c r="DJ114" s="45"/>
      <c r="DK114" s="9"/>
      <c r="DL114" s="45"/>
      <c r="DM114" s="97"/>
      <c r="DN114" s="45"/>
      <c r="DP114" s="45"/>
      <c r="DR114" s="45"/>
      <c r="DT114" s="45"/>
      <c r="DU114" s="245"/>
      <c r="DV114" s="45"/>
      <c r="DX114" s="45"/>
      <c r="DY114" s="242"/>
      <c r="DZ114" s="45"/>
      <c r="EA114" s="9"/>
      <c r="EB114" s="45"/>
      <c r="ED114" s="45"/>
      <c r="EE114" s="9"/>
      <c r="EF114" s="45"/>
      <c r="EG114" s="14"/>
      <c r="EH114" s="45"/>
      <c r="EI114" s="14"/>
      <c r="EL114" s="45"/>
      <c r="EM114" s="9"/>
      <c r="EN114" s="45"/>
      <c r="EO114" s="245"/>
      <c r="ET114" s="45"/>
      <c r="EV114" s="45"/>
      <c r="EX114" s="45"/>
      <c r="EZ114" s="45"/>
      <c r="FB114" s="45"/>
      <c r="FF114" s="45"/>
      <c r="FG114" s="229"/>
      <c r="FH114" s="45"/>
      <c r="FI114" s="9"/>
      <c r="FJ114" s="45"/>
      <c r="FK114" s="9"/>
      <c r="FL114" s="45">
        <f>SUM(INDEX('egyeni-ranglista'!$1:$1048576,MATCH($A114,'egyeni-ranglista'!$A:$A,0),FL$227):INDEX('egyeni-ranglista'!$1:$1048576,MATCH($A114,'egyeni-ranglista'!$A:$A,0),FL$228))</f>
        <v>0</v>
      </c>
      <c r="FM114" s="1" t="s">
        <v>1370</v>
      </c>
    </row>
    <row r="115" spans="1:169">
      <c r="A115" s="32" t="s">
        <v>539</v>
      </c>
      <c r="L115" s="45"/>
      <c r="M115" s="9"/>
      <c r="N115" s="45"/>
      <c r="O115" s="9"/>
      <c r="P115" s="45"/>
      <c r="R115" s="45"/>
      <c r="T115" s="45"/>
      <c r="V115" s="45"/>
      <c r="X115" s="45"/>
      <c r="Y115" s="9"/>
      <c r="Z115" s="45"/>
      <c r="AA115" s="9"/>
      <c r="AB115" s="45"/>
      <c r="AD115" s="45"/>
      <c r="AP115" s="45"/>
      <c r="AQ115" s="9" t="s">
        <v>102</v>
      </c>
      <c r="AR115" s="45"/>
      <c r="AS115" s="9"/>
      <c r="BD115" s="45"/>
      <c r="BE115" s="9" t="s">
        <v>569</v>
      </c>
      <c r="BF115" s="45"/>
      <c r="BG115" s="9"/>
      <c r="BH115" s="45"/>
      <c r="BI115" s="9" t="s">
        <v>569</v>
      </c>
      <c r="BJ115" s="45"/>
      <c r="BK115" s="9"/>
      <c r="BL115" s="45"/>
      <c r="BM115" s="9"/>
      <c r="BN115" s="45"/>
      <c r="BO115" s="9"/>
      <c r="BP115" s="45"/>
      <c r="BQ115" s="9"/>
      <c r="BR115" s="45"/>
      <c r="BS115" s="9"/>
      <c r="BT115" s="45"/>
      <c r="BU115" s="9"/>
      <c r="BV115" s="45"/>
      <c r="BW115" s="9"/>
      <c r="BX115" s="45"/>
      <c r="BY115" s="9"/>
      <c r="BZ115" s="45"/>
      <c r="CA115" s="9"/>
      <c r="CB115" s="45"/>
      <c r="CC115" s="9"/>
      <c r="CD115" s="45"/>
      <c r="CE115" s="9"/>
      <c r="CF115" s="45"/>
      <c r="CG115" s="9"/>
      <c r="CH115" s="45"/>
      <c r="CI115" s="9"/>
      <c r="CJ115" s="45"/>
      <c r="CK115" s="9"/>
      <c r="CL115" s="45"/>
      <c r="CM115" s="9"/>
      <c r="CN115" s="45"/>
      <c r="CO115" s="9"/>
      <c r="CP115" s="45"/>
      <c r="CQ115" s="9"/>
      <c r="CR115" s="45"/>
      <c r="CS115" s="9"/>
      <c r="CT115" s="45"/>
      <c r="CU115" s="9"/>
      <c r="CV115" s="45"/>
      <c r="CW115" s="9"/>
      <c r="CX115" s="45"/>
      <c r="CY115" s="9"/>
      <c r="CZ115" s="45"/>
      <c r="DA115" s="9"/>
      <c r="DB115" s="45"/>
      <c r="DD115" s="45"/>
      <c r="DF115" s="45"/>
      <c r="DH115" s="45"/>
      <c r="DJ115" s="45"/>
      <c r="DL115" s="45"/>
      <c r="DN115" s="45"/>
      <c r="DO115" s="9" t="s">
        <v>569</v>
      </c>
      <c r="DP115" s="45"/>
      <c r="DQ115" s="9"/>
      <c r="EB115" s="45"/>
      <c r="EF115" s="45"/>
      <c r="EH115" s="45"/>
      <c r="EJ115" s="45"/>
      <c r="EP115" s="45"/>
      <c r="ER115" s="45"/>
      <c r="FD115" s="45"/>
      <c r="FF115" s="45"/>
      <c r="FG115" s="9"/>
      <c r="FH115" s="45"/>
      <c r="FI115" s="9"/>
      <c r="FJ115" s="45"/>
      <c r="FK115" s="9"/>
      <c r="FL115" s="45"/>
      <c r="FM115" s="9"/>
    </row>
    <row r="116" spans="1:169">
      <c r="A116" s="32" t="s">
        <v>338</v>
      </c>
      <c r="L116" s="45"/>
      <c r="M116" s="9"/>
      <c r="N116" s="45"/>
      <c r="O116" s="9"/>
      <c r="P116" s="45"/>
      <c r="R116" s="45"/>
      <c r="T116" s="45"/>
      <c r="V116" s="45"/>
      <c r="X116" s="45"/>
      <c r="Y116" s="9"/>
      <c r="Z116" s="45">
        <v>0</v>
      </c>
      <c r="AA116" s="9" t="s">
        <v>336</v>
      </c>
      <c r="AB116" s="45"/>
      <c r="AD116" s="45"/>
      <c r="AJ116" s="45"/>
      <c r="AK116" s="9"/>
      <c r="AL116" s="45"/>
      <c r="AN116" s="45"/>
      <c r="AP116" s="45"/>
      <c r="AR116" s="45"/>
      <c r="AS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45"/>
      <c r="DD116" s="45"/>
      <c r="DF116" s="45"/>
      <c r="DH116" s="45"/>
      <c r="DJ116" s="45"/>
      <c r="DL116" s="45"/>
      <c r="DP116" s="9"/>
      <c r="DQ116" s="9"/>
      <c r="EB116" s="45"/>
      <c r="EF116" s="45"/>
      <c r="EH116" s="45"/>
      <c r="EJ116" s="45"/>
      <c r="EP116" s="45"/>
      <c r="ER116" s="45"/>
      <c r="ET116" s="45"/>
      <c r="EV116" s="45"/>
      <c r="EX116" s="45"/>
      <c r="EZ116" s="45"/>
      <c r="FB116" s="45"/>
      <c r="FD116" s="45"/>
      <c r="FF116" s="9"/>
      <c r="FG116" s="9"/>
      <c r="FH116" s="9"/>
      <c r="FI116" s="9"/>
      <c r="FJ116" s="9"/>
      <c r="FK116" s="9"/>
      <c r="FL116" s="9"/>
      <c r="FM116" s="9"/>
    </row>
    <row r="117" spans="1:169">
      <c r="A117" s="32" t="s">
        <v>296</v>
      </c>
      <c r="L117" s="45"/>
      <c r="M117" s="9"/>
      <c r="N117" s="45"/>
      <c r="O117" s="9"/>
      <c r="P117" s="45"/>
      <c r="R117" s="45"/>
      <c r="T117" s="45"/>
      <c r="V117" s="45"/>
      <c r="X117" s="45">
        <v>0</v>
      </c>
      <c r="Y117" s="9" t="s">
        <v>293</v>
      </c>
      <c r="Z117" s="45"/>
      <c r="AA117" s="9"/>
      <c r="AB117" s="45"/>
      <c r="AD117" s="45"/>
      <c r="AR117" s="9"/>
      <c r="AS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45"/>
      <c r="DD117" s="45"/>
      <c r="DF117" s="45"/>
      <c r="DH117" s="45"/>
      <c r="DJ117" s="45"/>
      <c r="DL117" s="45"/>
      <c r="DP117" s="9"/>
      <c r="DQ117" s="9"/>
      <c r="EB117" s="45"/>
      <c r="EF117" s="45"/>
      <c r="EH117" s="45"/>
      <c r="EJ117" s="45"/>
      <c r="EP117" s="45"/>
      <c r="ER117" s="45"/>
      <c r="ET117" s="45"/>
      <c r="EV117" s="45"/>
      <c r="EX117" s="45"/>
      <c r="EZ117" s="45"/>
      <c r="FB117" s="45"/>
      <c r="FD117" s="45"/>
      <c r="FF117" s="9"/>
      <c r="FG117" s="9"/>
      <c r="FH117" s="9"/>
      <c r="FI117" s="9"/>
      <c r="FJ117" s="9"/>
      <c r="FK117" s="9"/>
      <c r="FL117" s="9"/>
      <c r="FM117" s="9"/>
    </row>
    <row r="118" spans="1:169">
      <c r="A118" s="32" t="s">
        <v>315</v>
      </c>
      <c r="L118" s="45"/>
      <c r="M118" s="9"/>
      <c r="N118" s="45"/>
      <c r="O118" s="9"/>
      <c r="P118" s="45"/>
      <c r="R118" s="45"/>
      <c r="T118" s="45"/>
      <c r="V118" s="45"/>
      <c r="X118" s="45"/>
      <c r="Y118" s="9"/>
      <c r="Z118" s="45">
        <v>0</v>
      </c>
      <c r="AA118" s="9" t="s">
        <v>320</v>
      </c>
      <c r="AB118" s="45"/>
      <c r="AD118" s="45"/>
      <c r="AR118" s="9"/>
      <c r="AS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45"/>
      <c r="DD118" s="45"/>
      <c r="DF118" s="45"/>
      <c r="DH118" s="45"/>
      <c r="DJ118" s="45"/>
      <c r="DL118" s="45"/>
      <c r="DP118" s="9"/>
      <c r="DQ118" s="9"/>
      <c r="EB118" s="45"/>
      <c r="EF118" s="45"/>
      <c r="EH118" s="45"/>
      <c r="EJ118" s="45"/>
      <c r="EP118" s="45"/>
      <c r="ER118" s="45"/>
      <c r="ET118" s="45"/>
      <c r="EV118" s="45"/>
      <c r="EX118" s="45"/>
      <c r="EZ118" s="45"/>
      <c r="FB118" s="45"/>
      <c r="FD118" s="45"/>
      <c r="FF118" s="9"/>
      <c r="FG118" s="9"/>
      <c r="FH118" s="9"/>
      <c r="FI118" s="9"/>
      <c r="FJ118" s="9"/>
      <c r="FK118" s="9"/>
      <c r="FL118" s="9"/>
      <c r="FM118" s="9"/>
    </row>
    <row r="119" spans="1:169">
      <c r="A119" s="32" t="s">
        <v>179</v>
      </c>
      <c r="C119" s="9" t="s">
        <v>21</v>
      </c>
      <c r="L119" s="45"/>
      <c r="M119" s="9"/>
      <c r="N119" s="45"/>
      <c r="P119" s="45"/>
      <c r="R119" s="45"/>
      <c r="T119" s="45"/>
      <c r="V119" s="45"/>
      <c r="W119" s="9"/>
      <c r="X119" s="45"/>
      <c r="Y119" s="9"/>
      <c r="Z119" s="45"/>
      <c r="AA119" s="9"/>
      <c r="AB119" s="45"/>
      <c r="AD119" s="45"/>
      <c r="AF119" s="45"/>
      <c r="AR119" s="9"/>
      <c r="AS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45"/>
      <c r="DD119" s="45"/>
      <c r="DF119" s="45"/>
      <c r="DH119" s="45"/>
      <c r="DJ119" s="45"/>
      <c r="DL119" s="45"/>
      <c r="DP119" s="9"/>
      <c r="DQ119" s="9"/>
      <c r="EB119" s="45"/>
      <c r="EF119" s="45"/>
      <c r="EH119" s="45"/>
      <c r="EJ119" s="45"/>
      <c r="EP119" s="45"/>
      <c r="ER119" s="45"/>
      <c r="ET119" s="45"/>
      <c r="EV119" s="45"/>
      <c r="EX119" s="45"/>
      <c r="EZ119" s="45"/>
      <c r="FB119" s="45"/>
      <c r="FD119" s="45"/>
      <c r="FF119" s="9"/>
      <c r="FG119" s="9"/>
      <c r="FH119" s="9"/>
      <c r="FI119" s="9"/>
      <c r="FJ119" s="9"/>
      <c r="FK119" s="9"/>
      <c r="FL119" s="9"/>
      <c r="FM119" s="9"/>
    </row>
    <row r="120" spans="1:169">
      <c r="A120" s="32" t="s">
        <v>69</v>
      </c>
      <c r="F120" s="45" t="s">
        <v>206</v>
      </c>
      <c r="H120" s="45" t="s">
        <v>206</v>
      </c>
      <c r="J120" s="45" t="s">
        <v>206</v>
      </c>
      <c r="L120" s="45" t="s">
        <v>206</v>
      </c>
      <c r="M120" s="9"/>
      <c r="N120" s="45" t="s">
        <v>206</v>
      </c>
      <c r="O120" s="9"/>
      <c r="P120" s="45" t="s">
        <v>206</v>
      </c>
      <c r="R120" s="45" t="s">
        <v>206</v>
      </c>
      <c r="T120" s="45">
        <v>12.5</v>
      </c>
      <c r="U120" s="1" t="s">
        <v>94</v>
      </c>
      <c r="V120" s="45"/>
      <c r="W120" s="9"/>
      <c r="X120" s="45"/>
      <c r="Z120" s="45"/>
      <c r="AA120" s="9"/>
      <c r="AB120" s="45" t="s">
        <v>206</v>
      </c>
      <c r="AD120" s="45" t="s">
        <v>206</v>
      </c>
      <c r="AR120" s="9"/>
      <c r="AS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45"/>
      <c r="DD120" s="45"/>
      <c r="DF120" s="45"/>
      <c r="DH120" s="45"/>
      <c r="DJ120" s="45"/>
      <c r="DL120" s="45"/>
      <c r="DP120" s="9"/>
      <c r="DQ120" s="9"/>
      <c r="EB120" s="45"/>
      <c r="EF120" s="45"/>
      <c r="EH120" s="45"/>
      <c r="EJ120" s="45"/>
      <c r="EP120" s="45"/>
      <c r="ER120" s="45"/>
      <c r="ET120" s="45"/>
      <c r="EV120" s="45"/>
      <c r="EX120" s="45"/>
      <c r="EZ120" s="45"/>
      <c r="FB120" s="45"/>
      <c r="FD120" s="45"/>
      <c r="FF120" s="9"/>
      <c r="FG120" s="9"/>
      <c r="FH120" s="9"/>
      <c r="FI120" s="9"/>
      <c r="FJ120" s="9"/>
      <c r="FK120" s="9"/>
      <c r="FL120" s="9"/>
      <c r="FM120" s="9"/>
    </row>
    <row r="121" spans="1:169">
      <c r="A121" s="32" t="s">
        <v>702</v>
      </c>
      <c r="L121" s="45"/>
      <c r="M121" s="9"/>
      <c r="N121" s="45"/>
      <c r="O121" s="9"/>
      <c r="P121" s="45"/>
      <c r="R121" s="45"/>
      <c r="T121" s="45"/>
      <c r="V121" s="45"/>
      <c r="X121" s="45"/>
      <c r="Y121" s="9"/>
      <c r="Z121" s="45"/>
      <c r="AA121" s="9"/>
      <c r="AB121" s="45"/>
      <c r="AD121" s="45"/>
      <c r="AP121" s="45"/>
      <c r="AQ121" s="9"/>
      <c r="AR121" s="45"/>
      <c r="AS121" s="9"/>
      <c r="BV121" s="45"/>
      <c r="BW121" s="1" t="s">
        <v>703</v>
      </c>
      <c r="BX121" s="45"/>
      <c r="BY121" s="9"/>
      <c r="BZ121" s="45"/>
      <c r="CA121" s="9"/>
      <c r="CB121" s="45"/>
      <c r="CC121" s="9"/>
      <c r="CD121" s="45"/>
      <c r="CE121" s="9"/>
      <c r="CF121" s="45"/>
      <c r="CG121" s="9"/>
      <c r="CH121" s="45"/>
      <c r="CI121" s="9"/>
      <c r="CJ121" s="45"/>
      <c r="CK121" s="9"/>
      <c r="CL121" s="45"/>
      <c r="CM121" s="9"/>
      <c r="CN121" s="45"/>
      <c r="CO121" s="9"/>
      <c r="CP121" s="45"/>
      <c r="CQ121" s="9"/>
      <c r="CR121" s="45"/>
      <c r="CS121" s="9"/>
      <c r="CT121" s="45"/>
      <c r="CU121" s="9"/>
      <c r="CV121" s="45">
        <f>SUM(INDEX('egyeni-ranglista'!$1:$1048576,MATCH($A121,'egyeni-ranglista'!$A:$A,0),CV$227):INDEX('egyeni-ranglista'!$1:$1048576,MATCH($A121,'egyeni-ranglista'!$A:$A,0),CV$228))</f>
        <v>0.87653295941220832</v>
      </c>
      <c r="CW121" s="32" t="s">
        <v>702</v>
      </c>
      <c r="CX121" s="45"/>
      <c r="CY121" s="9"/>
      <c r="CZ121" s="45"/>
      <c r="DA121" s="9"/>
      <c r="DB121" s="45"/>
      <c r="DD121" s="45"/>
      <c r="DF121" s="45"/>
      <c r="DH121" s="45"/>
      <c r="DJ121" s="45"/>
      <c r="DL121" s="45"/>
      <c r="DT121" s="45">
        <f>SUM(INDEX('egyeni-ranglista'!$1:$1048576,MATCH($A121,'egyeni-ranglista'!$A:$A,0),DT$227):INDEX('egyeni-ranglista'!$1:$1048576,MATCH($A121,'egyeni-ranglista'!$A:$A,0),DT$228))</f>
        <v>0.87653295941220832</v>
      </c>
      <c r="DU121" s="246" t="s">
        <v>1238</v>
      </c>
      <c r="DV121" s="45"/>
      <c r="DX121" s="45"/>
      <c r="DZ121" s="45"/>
      <c r="EA121" s="9"/>
      <c r="EB121" s="45">
        <f>SUM(INDEX('egyeni-ranglista'!$1:$1048576,MATCH($A121,'egyeni-ranglista'!$A:$A,0),EB$227):INDEX('egyeni-ranglista'!$1:$1048576,MATCH($A121,'egyeni-ranglista'!$A:$A,0),EB$228))</f>
        <v>0</v>
      </c>
      <c r="EC121" s="246" t="s">
        <v>1228</v>
      </c>
      <c r="ED121" s="45"/>
      <c r="EE121" s="9"/>
      <c r="EF121" s="45">
        <f>SUM(INDEX('egyeni-ranglista'!$1:$1048576,MATCH($A121,'egyeni-ranglista'!$A:$A,0),EF$227):INDEX('egyeni-ranglista'!$1:$1048576,MATCH($A121,'egyeni-ranglista'!$A:$A,0),EF$228))</f>
        <v>0.62483181533878074</v>
      </c>
      <c r="EG121" s="7" t="s">
        <v>1275</v>
      </c>
      <c r="EL121" s="45"/>
      <c r="EM121" s="9"/>
      <c r="EN121" s="45"/>
      <c r="EO121" s="246"/>
      <c r="ER121" s="45">
        <f>SUM(INDEX('egyeni-ranglista'!$1:$1048576,MATCH($A121,'egyeni-ranglista'!$A:$A,0),ER$227):INDEX('egyeni-ranglista'!$1:$1048576,MATCH($A121,'egyeni-ranglista'!$A:$A,0),ER$228))</f>
        <v>0.62483181533878074</v>
      </c>
      <c r="ES121" s="41" t="s">
        <v>1332</v>
      </c>
      <c r="FF121" s="45"/>
      <c r="FG121" s="9"/>
      <c r="FH121" s="45"/>
      <c r="FI121" s="9"/>
      <c r="FJ121" s="45"/>
      <c r="FK121" s="32"/>
      <c r="FL121" s="45"/>
      <c r="FM121" s="9"/>
    </row>
    <row r="122" spans="1:169">
      <c r="A122" s="32" t="s">
        <v>1355</v>
      </c>
      <c r="L122" s="45"/>
      <c r="M122" s="9"/>
      <c r="N122" s="45"/>
      <c r="O122" s="9"/>
      <c r="P122" s="45"/>
      <c r="R122" s="45"/>
      <c r="T122" s="45"/>
      <c r="V122" s="45"/>
      <c r="X122" s="45"/>
      <c r="Y122" s="9"/>
      <c r="Z122" s="45"/>
      <c r="AA122" s="9"/>
      <c r="AB122" s="45"/>
      <c r="AD122" s="45"/>
      <c r="AP122" s="45"/>
      <c r="AQ122" s="9"/>
      <c r="AR122" s="45"/>
      <c r="AS122" s="9"/>
      <c r="BV122" s="45"/>
      <c r="BX122" s="45"/>
      <c r="BY122" s="9"/>
      <c r="BZ122" s="45"/>
      <c r="CA122" s="9"/>
      <c r="CB122" s="45"/>
      <c r="CC122" s="9"/>
      <c r="CD122" s="45"/>
      <c r="CE122" s="9"/>
      <c r="CF122" s="45"/>
      <c r="CG122" s="9"/>
      <c r="CH122" s="45"/>
      <c r="CI122" s="9"/>
      <c r="CJ122" s="45"/>
      <c r="CK122" s="9"/>
      <c r="CL122" s="45"/>
      <c r="CM122" s="9"/>
      <c r="CN122" s="45"/>
      <c r="CO122" s="9"/>
      <c r="CP122" s="45"/>
      <c r="CQ122" s="9"/>
      <c r="CR122" s="45"/>
      <c r="CS122" s="9"/>
      <c r="CT122" s="45"/>
      <c r="CU122" s="9"/>
      <c r="CV122" s="45"/>
      <c r="CW122" s="32"/>
      <c r="CX122" s="45"/>
      <c r="CY122" s="9"/>
      <c r="CZ122" s="45"/>
      <c r="DA122" s="9"/>
      <c r="DB122" s="45"/>
      <c r="DD122" s="45"/>
      <c r="DF122" s="45"/>
      <c r="DH122" s="45"/>
      <c r="DJ122" s="45"/>
      <c r="DL122" s="45"/>
      <c r="DT122" s="45"/>
      <c r="DU122" s="246"/>
      <c r="DV122" s="45"/>
      <c r="DX122" s="45"/>
      <c r="DZ122" s="45"/>
      <c r="EA122" s="9"/>
      <c r="EB122" s="45"/>
      <c r="EC122" s="246"/>
      <c r="ED122" s="45"/>
      <c r="EE122" s="9"/>
      <c r="EF122" s="45"/>
      <c r="EG122" s="7"/>
      <c r="EL122" s="45"/>
      <c r="EM122" s="9"/>
      <c r="EN122" s="45"/>
      <c r="EO122" s="246"/>
      <c r="ER122" s="45">
        <f>SUM(INDEX('egyeni-ranglista'!$1:$1048576,MATCH($A122,'egyeni-ranglista'!$A:$A,0),ER$227):INDEX('egyeni-ranglista'!$1:$1048576,MATCH($A122,'egyeni-ranglista'!$A:$A,0),ER$228))</f>
        <v>0</v>
      </c>
      <c r="ES122" s="280" t="s">
        <v>1335</v>
      </c>
      <c r="FF122" s="45"/>
      <c r="FG122" s="9"/>
      <c r="FH122" s="45"/>
      <c r="FI122" s="9"/>
      <c r="FJ122" s="45"/>
      <c r="FK122" s="32"/>
      <c r="FL122" s="45"/>
      <c r="FM122" s="9"/>
    </row>
    <row r="123" spans="1:169">
      <c r="A123" s="1" t="s">
        <v>60</v>
      </c>
      <c r="B123" s="45">
        <v>33.5</v>
      </c>
      <c r="C123" s="1" t="s">
        <v>261</v>
      </c>
      <c r="D123" s="45" t="s">
        <v>206</v>
      </c>
      <c r="F123" s="45">
        <v>43.012501329928718</v>
      </c>
      <c r="G123" s="9" t="s">
        <v>1</v>
      </c>
      <c r="H123" s="45" t="s">
        <v>206</v>
      </c>
      <c r="J123" s="45">
        <v>44.914284947744918</v>
      </c>
      <c r="K123" s="9" t="s">
        <v>1</v>
      </c>
      <c r="L123" s="45"/>
      <c r="M123" s="9"/>
      <c r="N123" s="45" t="s">
        <v>206</v>
      </c>
      <c r="P123" s="45" t="s">
        <v>206</v>
      </c>
      <c r="R123" s="45">
        <v>44.914284947744918</v>
      </c>
      <c r="S123" s="9" t="s">
        <v>1</v>
      </c>
      <c r="T123" s="45" t="s">
        <v>206</v>
      </c>
      <c r="V123" s="45"/>
      <c r="W123" s="9"/>
      <c r="X123" s="45"/>
      <c r="Y123" s="9"/>
      <c r="Z123" s="45"/>
      <c r="AA123" s="9"/>
      <c r="AB123" s="45" t="s">
        <v>206</v>
      </c>
      <c r="AD123" s="45">
        <v>57.83569089251111</v>
      </c>
      <c r="AE123" s="1" t="s">
        <v>45</v>
      </c>
      <c r="AJ123" s="45">
        <v>66.528065711910045</v>
      </c>
      <c r="AK123" s="9" t="s">
        <v>1</v>
      </c>
      <c r="AL123" s="45"/>
      <c r="AN123" s="45"/>
      <c r="AP123" s="45">
        <f>SUM(INDEX('egyeni-ranglista'!$1:$1048576,MATCH($A123,'egyeni-ranglista'!$A:$A,0),AP$227):INDEX('egyeni-ranglista'!$1:$1048576,MATCH($A123,'egyeni-ranglista'!$A:$A,0),AP$228))</f>
        <v>38.619356750035301</v>
      </c>
      <c r="AQ123" s="1" t="s">
        <v>537</v>
      </c>
      <c r="AR123" s="45"/>
      <c r="AS123" s="9"/>
      <c r="AT123" s="45">
        <f>SUM(INDEX('egyeni-ranglista'!$1:$1048576,MATCH($A123,'egyeni-ranglista'!$A:$A,0),AT$227):INDEX('egyeni-ranglista'!$1:$1048576,MATCH($A123,'egyeni-ranglista'!$A:$A,0),AT$228))</f>
        <v>45.045494768919404</v>
      </c>
      <c r="AU123" s="1" t="s">
        <v>324</v>
      </c>
      <c r="AV123" s="45"/>
      <c r="AW123" s="9"/>
      <c r="AX123" s="45"/>
      <c r="AY123" s="9"/>
      <c r="AZ123" s="45"/>
      <c r="BA123" s="9"/>
      <c r="BB123" s="45"/>
      <c r="BC123" s="9"/>
      <c r="BD123" s="45">
        <f>SUM(INDEX('egyeni-ranglista'!$1:$1048576,MATCH($A123,'egyeni-ranglista'!$A:$A,0),BD$227):INDEX('egyeni-ranglista'!$1:$1048576,MATCH($A123,'egyeni-ranglista'!$A:$A,0),BD$228))</f>
        <v>35.532993438990687</v>
      </c>
      <c r="BE123" s="9" t="s">
        <v>1</v>
      </c>
      <c r="BF123" s="45"/>
      <c r="BG123" s="9"/>
      <c r="BH123" s="45">
        <f>SUM(INDEX('egyeni-ranglista'!$1:$1048576,MATCH($A123,'egyeni-ranglista'!$A:$A,0),BH$227):INDEX('egyeni-ranglista'!$1:$1048576,MATCH($A123,'egyeni-ranglista'!$A:$A,0),BH$228))</f>
        <v>36.75006051179804</v>
      </c>
      <c r="BI123" s="9" t="s">
        <v>1</v>
      </c>
      <c r="BJ123" s="45"/>
      <c r="BK123" s="9"/>
      <c r="BL123" s="45"/>
      <c r="BM123" s="9"/>
      <c r="BN123" s="45">
        <f>SUM(INDEX('egyeni-ranglista'!$1:$1048576,MATCH($A123,'egyeni-ranglista'!$A:$A,0),BN$227):INDEX('egyeni-ranglista'!$1:$1048576,MATCH($A123,'egyeni-ranglista'!$A:$A,0),BN$228))</f>
        <v>36.702120264804066</v>
      </c>
      <c r="BO123" s="1" t="s">
        <v>324</v>
      </c>
      <c r="BP123" s="45"/>
      <c r="BQ123" s="9"/>
      <c r="BR123" s="45"/>
      <c r="BS123" s="9"/>
      <c r="BT123" s="45"/>
      <c r="BU123" s="9"/>
      <c r="BV123" s="45">
        <f>SUM(INDEX('egyeni-ranglista'!$1:$1048576,MATCH($A123,'egyeni-ranglista'!$A:$A,0),BV$227):INDEX('egyeni-ranglista'!$1:$1048576,MATCH($A123,'egyeni-ranglista'!$A:$A,0),BV$228))</f>
        <v>38.330130879007676</v>
      </c>
      <c r="BW123" s="1" t="s">
        <v>324</v>
      </c>
      <c r="BX123" s="45"/>
      <c r="BY123" s="9"/>
      <c r="BZ123" s="45"/>
      <c r="CA123" s="1" t="s">
        <v>324</v>
      </c>
      <c r="CB123" s="45"/>
      <c r="CD123" s="45">
        <f>SUM(INDEX('egyeni-ranglista'!$1:$1048576,MATCH($A123,'egyeni-ranglista'!$A:$A,0),CD$227):INDEX('egyeni-ranglista'!$1:$1048576,MATCH($A123,'egyeni-ranglista'!$A:$A,0),CD$228))</f>
        <v>100.4741908083344</v>
      </c>
      <c r="CE123" s="8" t="s">
        <v>1</v>
      </c>
      <c r="CF123" s="45"/>
      <c r="CG123" s="9"/>
      <c r="CH123" s="45"/>
      <c r="CI123" s="9"/>
      <c r="CJ123" s="45"/>
      <c r="CK123" s="9"/>
      <c r="CL123" s="45"/>
      <c r="CM123" s="9"/>
      <c r="CN123" s="45"/>
      <c r="CO123" s="9"/>
      <c r="CP123" s="45"/>
      <c r="CQ123" s="9"/>
      <c r="CR123" s="45"/>
      <c r="CS123" s="9"/>
      <c r="CT123" s="45"/>
      <c r="CU123" s="9"/>
      <c r="CV123" s="45"/>
      <c r="CW123" s="9"/>
      <c r="CX123" s="45"/>
      <c r="CY123" s="9"/>
      <c r="CZ123" s="45"/>
      <c r="DA123" s="9"/>
      <c r="DB123" s="45"/>
      <c r="DD123" s="45"/>
      <c r="DF123" s="45"/>
      <c r="DH123" s="45"/>
      <c r="DJ123" s="45"/>
      <c r="DL123" s="45"/>
      <c r="DN123" s="45">
        <f>SUM(INDEX('egyeni-ranglista'!$1:$1048576,MATCH($A123,'egyeni-ranglista'!$A:$A,0),DN$227):INDEX('egyeni-ranglista'!$1:$1048576,MATCH($A123,'egyeni-ranglista'!$A:$A,0),DN$228))</f>
        <v>88.751585609039694</v>
      </c>
      <c r="DO123" s="8" t="s">
        <v>646</v>
      </c>
      <c r="DP123" s="45"/>
      <c r="DQ123" s="9"/>
      <c r="DT123" s="45"/>
      <c r="DV123" s="45"/>
      <c r="DX123" s="45"/>
      <c r="DZ123" s="45"/>
      <c r="EB123" s="45"/>
      <c r="EC123" s="9"/>
      <c r="ED123" s="45"/>
      <c r="EF123" s="45"/>
      <c r="EH123" s="45"/>
      <c r="EJ123" s="45"/>
      <c r="EL123" s="45">
        <f>SUM(INDEX('egyeni-ranglista'!$1:$1048576,MATCH($A123,'egyeni-ranglista'!$A:$A,0),EL$227):INDEX('egyeni-ranglista'!$1:$1048576,MATCH($A123,'egyeni-ranglista'!$A:$A,0),EL$228))</f>
        <v>18.528562068913679</v>
      </c>
      <c r="EM123" s="8" t="s">
        <v>646</v>
      </c>
      <c r="EN123" s="45"/>
      <c r="EP123" s="45"/>
      <c r="ER123" s="45"/>
      <c r="FD123" s="45"/>
      <c r="FF123" s="45"/>
      <c r="FG123" s="9"/>
      <c r="FH123" s="45"/>
      <c r="FI123" s="9"/>
      <c r="FJ123" s="45"/>
      <c r="FK123" s="9"/>
      <c r="FL123" s="45"/>
      <c r="FM123" s="9"/>
    </row>
    <row r="124" spans="1:169">
      <c r="A124" s="1" t="s">
        <v>189</v>
      </c>
      <c r="B124" s="45">
        <v>13.5</v>
      </c>
      <c r="C124" s="111" t="s">
        <v>195</v>
      </c>
      <c r="D124" s="45" t="s">
        <v>206</v>
      </c>
      <c r="F124" s="45">
        <v>13.5</v>
      </c>
      <c r="G124" s="111" t="s">
        <v>195</v>
      </c>
      <c r="H124" s="45" t="s">
        <v>206</v>
      </c>
      <c r="J124" s="45" t="s">
        <v>206</v>
      </c>
      <c r="L124" s="45">
        <v>17.937495108237801</v>
      </c>
      <c r="M124" s="111" t="s">
        <v>195</v>
      </c>
      <c r="N124" s="45" t="s">
        <v>206</v>
      </c>
      <c r="P124" s="45" t="s">
        <v>206</v>
      </c>
      <c r="R124" s="45" t="s">
        <v>206</v>
      </c>
      <c r="T124" s="45">
        <v>21.316952702167608</v>
      </c>
      <c r="U124" s="1" t="s">
        <v>1292</v>
      </c>
      <c r="V124" s="45"/>
      <c r="W124" s="9"/>
      <c r="X124" s="45"/>
      <c r="Y124" s="9"/>
      <c r="Z124" s="45">
        <v>58.574009655624224</v>
      </c>
      <c r="AA124" s="9" t="s">
        <v>242</v>
      </c>
      <c r="AB124" s="45" t="s">
        <v>206</v>
      </c>
      <c r="AD124" s="45" t="s">
        <v>206</v>
      </c>
      <c r="AP124" s="45">
        <f>SUM(INDEX('egyeni-ranglista'!$1:$1048576,MATCH($A124,'egyeni-ranglista'!$A:$A,0),AP$227):INDEX('egyeni-ranglista'!$1:$1048576,MATCH($A124,'egyeni-ranglista'!$A:$A,0),AP$228))</f>
        <v>49.290257118276415</v>
      </c>
      <c r="AQ124" s="1" t="s">
        <v>537</v>
      </c>
      <c r="AR124" s="45"/>
      <c r="AS124" s="9"/>
      <c r="AT124" s="45">
        <f>SUM(INDEX('egyeni-ranglista'!$1:$1048576,MATCH($A124,'egyeni-ranglista'!$A:$A,0),AT$227):INDEX('egyeni-ranglista'!$1:$1048576,MATCH($A124,'egyeni-ranglista'!$A:$A,0),AT$228))</f>
        <v>55.716395137160518</v>
      </c>
      <c r="AU124" s="1" t="s">
        <v>1233</v>
      </c>
      <c r="AV124" s="45"/>
      <c r="AW124" s="9"/>
      <c r="AX124" s="45"/>
      <c r="AY124" s="9"/>
      <c r="AZ124" s="45"/>
      <c r="BA124" s="9"/>
      <c r="BB124" s="45"/>
      <c r="BC124" s="9"/>
      <c r="BD124" s="45"/>
      <c r="BE124" s="1" t="s">
        <v>1293</v>
      </c>
      <c r="BF124" s="45"/>
      <c r="BG124" s="9"/>
      <c r="BH124" s="45"/>
      <c r="BI124" s="1" t="s">
        <v>1293</v>
      </c>
      <c r="BJ124" s="45"/>
      <c r="BK124" s="9"/>
      <c r="BL124" s="45"/>
      <c r="BM124" s="9"/>
      <c r="BN124" s="45"/>
      <c r="BO124" s="9"/>
      <c r="BP124" s="45"/>
      <c r="BQ124" s="9"/>
      <c r="BR124" s="45"/>
      <c r="BS124" s="9"/>
      <c r="BT124" s="45"/>
      <c r="BU124" s="9"/>
      <c r="BV124" s="45">
        <f>SUM(INDEX('egyeni-ranglista'!$1:$1048576,MATCH($A124,'egyeni-ranglista'!$A:$A,0),BV$227):INDEX('egyeni-ranglista'!$1:$1048576,MATCH($A124,'egyeni-ranglista'!$A:$A,0),BV$228))</f>
        <v>79.886064247462528</v>
      </c>
      <c r="BW124" s="1" t="s">
        <v>1233</v>
      </c>
      <c r="BX124" s="45"/>
      <c r="BY124" s="9"/>
      <c r="BZ124" s="45"/>
      <c r="CA124" s="9"/>
      <c r="CB124" s="45"/>
      <c r="CC124" s="9"/>
      <c r="CD124" s="45"/>
      <c r="CE124" s="9"/>
      <c r="CF124" s="45"/>
      <c r="CG124" s="9"/>
      <c r="CH124" s="45"/>
      <c r="CI124" s="9"/>
      <c r="CJ124" s="45"/>
      <c r="CK124" s="9"/>
      <c r="CL124" s="45">
        <f>SUM(INDEX('egyeni-ranglista'!$1:$1048576,MATCH($A124,'egyeni-ranglista'!$A:$A,0),CL$227):INDEX('egyeni-ranglista'!$1:$1048576,MATCH($A124,'egyeni-ranglista'!$A:$A,0),CL$228))</f>
        <v>42.755681537724932</v>
      </c>
      <c r="CM124" s="1" t="s">
        <v>1233</v>
      </c>
      <c r="CN124" s="45"/>
      <c r="CP124" s="45"/>
      <c r="CR124" s="45"/>
      <c r="CT124" s="45"/>
      <c r="CV124" s="45"/>
      <c r="CX124" s="45"/>
      <c r="CZ124" s="45"/>
      <c r="DB124" s="45"/>
      <c r="DD124" s="45"/>
      <c r="DF124" s="45"/>
      <c r="DH124" s="45"/>
      <c r="DJ124" s="45"/>
      <c r="DL124" s="45"/>
      <c r="DN124" s="45"/>
      <c r="DP124" s="45"/>
      <c r="DQ124" s="9"/>
      <c r="DT124" s="45"/>
      <c r="DV124" s="45"/>
      <c r="DX124" s="45"/>
      <c r="DZ124" s="45"/>
      <c r="EB124" s="45"/>
      <c r="EC124" s="53"/>
      <c r="ED124" s="45"/>
      <c r="EF124" s="45"/>
      <c r="EH124" s="45"/>
      <c r="EJ124" s="45"/>
      <c r="EL124" s="45"/>
      <c r="EN124" s="45"/>
      <c r="EP124" s="45"/>
      <c r="ER124" s="45"/>
      <c r="ET124" s="45"/>
      <c r="EU124" s="229"/>
      <c r="EV124" s="45"/>
      <c r="EW124" s="229"/>
      <c r="EX124" s="45"/>
      <c r="EY124" s="229"/>
      <c r="EZ124" s="45"/>
      <c r="FA124" s="229"/>
      <c r="FB124" s="45"/>
      <c r="FC124" s="229"/>
      <c r="FD124" s="45"/>
      <c r="FF124" s="45"/>
      <c r="FH124" s="45"/>
      <c r="FJ124" s="45"/>
      <c r="FL124" s="45"/>
    </row>
    <row r="125" spans="1:169">
      <c r="A125" s="1" t="s">
        <v>109</v>
      </c>
      <c r="B125" s="45">
        <v>90</v>
      </c>
      <c r="C125" s="12" t="s">
        <v>21</v>
      </c>
      <c r="D125" s="45">
        <v>105.56591126715608</v>
      </c>
      <c r="E125" s="12" t="s">
        <v>21</v>
      </c>
      <c r="F125" s="45">
        <v>121.68145002666864</v>
      </c>
      <c r="G125" s="12" t="s">
        <v>21</v>
      </c>
      <c r="H125" s="45">
        <v>131.19036811574964</v>
      </c>
      <c r="I125" s="1" t="s">
        <v>229</v>
      </c>
      <c r="J125" s="45">
        <v>135.94811968708757</v>
      </c>
      <c r="K125" s="12" t="s">
        <v>21</v>
      </c>
      <c r="L125" s="45"/>
      <c r="M125" s="9"/>
      <c r="N125" s="45" t="s">
        <v>206</v>
      </c>
      <c r="P125" s="45" t="s">
        <v>206</v>
      </c>
      <c r="R125" s="45" t="s">
        <v>206</v>
      </c>
      <c r="T125" s="45">
        <v>141.18121748129519</v>
      </c>
      <c r="U125" s="1" t="s">
        <v>236</v>
      </c>
      <c r="V125" s="45"/>
      <c r="W125" s="9"/>
      <c r="X125" s="45"/>
      <c r="Y125" s="9"/>
      <c r="Z125" s="45"/>
      <c r="AA125" s="9"/>
      <c r="AB125" s="45">
        <v>202.14731067786056</v>
      </c>
      <c r="AC125" s="56" t="s">
        <v>37</v>
      </c>
      <c r="AD125" s="45">
        <v>202.14731067786056</v>
      </c>
      <c r="AE125" s="56" t="s">
        <v>37</v>
      </c>
      <c r="AL125" s="45"/>
      <c r="AM125" s="97" t="s">
        <v>236</v>
      </c>
      <c r="AN125" s="45"/>
      <c r="AO125" s="9"/>
      <c r="AP125" s="45">
        <f>SUM(INDEX('egyeni-ranglista'!$1:$1048576,MATCH($A125,'egyeni-ranglista'!$A:$A,0),AP$227):INDEX('egyeni-ranglista'!$1:$1048576,MATCH($A125,'egyeni-ranglista'!$A:$A,0),AP$228))</f>
        <v>129.56498899128761</v>
      </c>
      <c r="AQ125" s="56" t="s">
        <v>37</v>
      </c>
      <c r="AR125" s="45"/>
      <c r="AS125" s="9"/>
      <c r="AT125" s="45">
        <f>SUM(INDEX('egyeni-ranglista'!$1:$1048576,MATCH($A125,'egyeni-ranglista'!$A:$A,0),AT$227):INDEX('egyeni-ranglista'!$1:$1048576,MATCH($A125,'egyeni-ranglista'!$A:$A,0),AT$228))</f>
        <v>143.70249263283264</v>
      </c>
      <c r="AU125" s="97" t="s">
        <v>576</v>
      </c>
      <c r="AV125" s="45"/>
      <c r="AW125" s="9"/>
      <c r="AX125" s="45"/>
      <c r="AY125" s="9"/>
      <c r="AZ125" s="45"/>
      <c r="BA125" s="9"/>
      <c r="BB125" s="45"/>
      <c r="BC125" s="9"/>
      <c r="BD125" s="45"/>
      <c r="BE125" s="9"/>
      <c r="BF125" s="45"/>
      <c r="BG125" s="97" t="s">
        <v>236</v>
      </c>
      <c r="BH125" s="45">
        <f>SUM(INDEX('egyeni-ranglista'!$1:$1048576,MATCH($A125,'egyeni-ranglista'!$A:$A,0),BH$227):INDEX('egyeni-ranglista'!$1:$1048576,MATCH($A125,'egyeni-ranglista'!$A:$A,0),BH$228))</f>
        <v>125.88756221897921</v>
      </c>
      <c r="BI125" s="97" t="s">
        <v>236</v>
      </c>
      <c r="BJ125" s="45">
        <f>SUM(INDEX('egyeni-ranglista'!$1:$1048576,MATCH($A125,'egyeni-ranglista'!$A:$A,0),BJ$227):INDEX('egyeni-ranglista'!$1:$1048576,MATCH($A125,'egyeni-ranglista'!$A:$A,0),BJ$228))</f>
        <v>122.86709592777599</v>
      </c>
      <c r="BK125" s="1" t="s">
        <v>229</v>
      </c>
      <c r="BL125" s="45"/>
      <c r="BM125" s="97" t="s">
        <v>236</v>
      </c>
      <c r="BN125" s="45"/>
      <c r="BO125" s="9"/>
      <c r="BP125" s="45"/>
      <c r="BQ125" s="9"/>
      <c r="BR125" s="45"/>
      <c r="BS125" s="97" t="s">
        <v>236</v>
      </c>
      <c r="BT125" s="45"/>
      <c r="BU125" s="9"/>
      <c r="BV125" s="45"/>
      <c r="BW125" s="9"/>
      <c r="BX125" s="45">
        <f>SUM(INDEX('egyeni-ranglista'!$1:$1048576,MATCH($A125,'egyeni-ranglista'!$A:$A,0),BX$227):INDEX('egyeni-ranglista'!$1:$1048576,MATCH($A125,'egyeni-ranglista'!$A:$A,0),BX$228))</f>
        <v>204.67409806525677</v>
      </c>
      <c r="BY125" s="97" t="s">
        <v>236</v>
      </c>
      <c r="BZ125" s="45"/>
      <c r="CA125" s="9"/>
      <c r="CB125" s="45"/>
      <c r="CC125" s="9"/>
      <c r="CD125" s="45"/>
      <c r="CE125" s="9"/>
      <c r="CF125" s="45">
        <f>SUM(INDEX('egyeni-ranglista'!$1:$1048576,MATCH($A125,'egyeni-ranglista'!$A:$A,0),CF$227):INDEX('egyeni-ranglista'!$1:$1048576,MATCH($A125,'egyeni-ranglista'!$A:$A,0),CF$228))</f>
        <v>158.54840707217249</v>
      </c>
      <c r="CG125" s="97" t="s">
        <v>236</v>
      </c>
      <c r="CH125" s="45">
        <f>SUM(INDEX('egyeni-ranglista'!$1:$1048576,MATCH($A125,'egyeni-ranglista'!$A:$A,0),CH$227):INDEX('egyeni-ranglista'!$1:$1048576,MATCH($A125,'egyeni-ranglista'!$A:$A,0),CH$228))</f>
        <v>209.83284128097793</v>
      </c>
      <c r="CI125" s="9" t="s">
        <v>229</v>
      </c>
      <c r="CJ125" s="45"/>
      <c r="CK125" s="9"/>
      <c r="CL125" s="45"/>
      <c r="CM125" s="9"/>
      <c r="CN125" s="45"/>
      <c r="CO125" s="9"/>
      <c r="CP125" s="45"/>
      <c r="CQ125" s="9"/>
      <c r="CR125" s="45"/>
      <c r="CS125" s="9"/>
      <c r="CT125" s="45"/>
      <c r="CU125" s="9"/>
      <c r="CV125" s="45"/>
      <c r="CW125" s="9"/>
      <c r="CX125" s="45"/>
      <c r="CY125" s="9"/>
      <c r="CZ125" s="45">
        <f>SUM(INDEX('egyeni-ranglista'!$1:$1048576,MATCH($A125,'egyeni-ranglista'!$A:$A,0),CZ$227):INDEX('egyeni-ranglista'!$1:$1048576,MATCH($A125,'egyeni-ranglista'!$A:$A,0),CZ$228))</f>
        <v>200.75993668611935</v>
      </c>
      <c r="DA125" s="97" t="s">
        <v>236</v>
      </c>
      <c r="DB125" s="45"/>
      <c r="DD125" s="45"/>
      <c r="DF125" s="45">
        <f>SUM(INDEX('egyeni-ranglista'!$1:$1048576,MATCH($A125,'egyeni-ranglista'!$A:$A,0),DF$227):INDEX('egyeni-ranglista'!$1:$1048576,MATCH($A125,'egyeni-ranglista'!$A:$A,0),DF$228))</f>
        <v>195.03150352164963</v>
      </c>
      <c r="DG125" s="97" t="s">
        <v>236</v>
      </c>
      <c r="DH125" s="45"/>
      <c r="DJ125" s="45"/>
      <c r="DL125" s="45">
        <f>SUM(INDEX('egyeni-ranglista'!$1:$1048576,MATCH($A125,'egyeni-ranglista'!$A:$A,0),DL$227):INDEX('egyeni-ranglista'!$1:$1048576,MATCH($A125,'egyeni-ranglista'!$A:$A,0),DL$228))</f>
        <v>209.97347453423797</v>
      </c>
      <c r="DM125" s="97" t="s">
        <v>236</v>
      </c>
      <c r="DP125" s="45">
        <f>SUM(INDEX('egyeni-ranglista'!$1:$1048576,MATCH($A125,'egyeni-ranglista'!$A:$A,0),DP$227):INDEX('egyeni-ranglista'!$1:$1048576,MATCH($A125,'egyeni-ranglista'!$A:$A,0),DP$228))</f>
        <v>201.34076787464099</v>
      </c>
      <c r="DQ125" s="1" t="s">
        <v>229</v>
      </c>
      <c r="DR125" s="45">
        <f>SUM(INDEX('egyeni-ranglista'!$1:$1048576,MATCH($A128,'egyeni-ranglista'!$A:$A,0),DR$227):INDEX('egyeni-ranglista'!$1:$1048576,MATCH($A128,'egyeni-ranglista'!$A:$A,0),DR$228))</f>
        <v>0</v>
      </c>
      <c r="DS125" s="97" t="s">
        <v>236</v>
      </c>
      <c r="DT125" s="45">
        <f>SUM(INDEX('egyeni-ranglista'!$1:$1048576,MATCH($A125,'egyeni-ranglista'!$A:$A,0),DT$227):INDEX('egyeni-ranglista'!$1:$1048576,MATCH($A125,'egyeni-ranglista'!$A:$A,0),DT$228))</f>
        <v>193.88353209459885</v>
      </c>
      <c r="DU125" s="242" t="s">
        <v>236</v>
      </c>
      <c r="DV125" s="45"/>
      <c r="DX125" s="45">
        <f>SUM(INDEX('egyeni-ranglista'!$1:$1048576,MATCH($A125,'egyeni-ranglista'!$A:$A,0),DX$227):INDEX('egyeni-ranglista'!$1:$1048576,MATCH($A125,'egyeni-ranglista'!$A:$A,0),DX$228))</f>
        <v>197.77395218776738</v>
      </c>
      <c r="DY125" s="242" t="s">
        <v>236</v>
      </c>
      <c r="EB125" s="45"/>
      <c r="EL125" s="45"/>
      <c r="EM125" s="9"/>
      <c r="EN125" s="45">
        <f>SUM(INDEX('egyeni-ranglista'!$1:$1048576,MATCH($A125,'egyeni-ranglista'!$A:$A,0),EN$227):INDEX('egyeni-ranglista'!$1:$1048576,MATCH($A125,'egyeni-ranglista'!$A:$A,0),EN$228))</f>
        <v>149.88380719355621</v>
      </c>
      <c r="EO125" s="242" t="s">
        <v>236</v>
      </c>
      <c r="ET125" s="45"/>
      <c r="EV125" s="45"/>
      <c r="EX125" s="45"/>
      <c r="EZ125" s="45"/>
      <c r="FB125" s="45">
        <f>SUM(INDEX('egyeni-ranglista'!$1:$1048576,MATCH($A125,'egyeni-ranglista'!$A:$A,0),FB$227):INDEX('egyeni-ranglista'!$1:$1048576,MATCH($A125,'egyeni-ranglista'!$A:$A,0),FB$228))</f>
        <v>145.08552592293569</v>
      </c>
      <c r="FC125" s="1" t="s">
        <v>229</v>
      </c>
      <c r="FF125" s="45"/>
      <c r="FG125" s="9"/>
      <c r="FH125" s="45"/>
      <c r="FI125" s="9"/>
      <c r="FJ125" s="45"/>
      <c r="FK125" s="9"/>
      <c r="FL125" s="45"/>
      <c r="FM125" s="9"/>
    </row>
    <row r="126" spans="1:169">
      <c r="A126" s="32" t="s">
        <v>297</v>
      </c>
      <c r="L126" s="45"/>
      <c r="M126" s="9"/>
      <c r="N126" s="45"/>
      <c r="O126" s="9"/>
      <c r="P126" s="45"/>
      <c r="R126" s="45"/>
      <c r="T126" s="45"/>
      <c r="V126" s="45"/>
      <c r="X126" s="45"/>
      <c r="Y126" s="9" t="s">
        <v>293</v>
      </c>
      <c r="Z126" s="45"/>
      <c r="AA126" s="9"/>
      <c r="AB126" s="45"/>
      <c r="AD126" s="45"/>
      <c r="AR126" s="9"/>
      <c r="AS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45"/>
      <c r="DD126" s="45"/>
      <c r="DF126" s="45"/>
      <c r="DH126" s="45"/>
      <c r="DJ126" s="45"/>
      <c r="DL126" s="45"/>
      <c r="DP126" s="9"/>
      <c r="DQ126" s="9"/>
      <c r="EB126" s="45"/>
      <c r="EF126" s="45"/>
      <c r="EH126" s="45"/>
      <c r="EJ126" s="45"/>
      <c r="EP126" s="45"/>
      <c r="ER126" s="45"/>
      <c r="ET126" s="45"/>
      <c r="EU126" s="9"/>
      <c r="EV126" s="45"/>
      <c r="EW126" s="9"/>
      <c r="EX126" s="45"/>
      <c r="EY126" s="9"/>
      <c r="EZ126" s="45"/>
      <c r="FA126" s="9"/>
      <c r="FB126" s="45"/>
      <c r="FC126" s="9"/>
      <c r="FD126" s="45"/>
      <c r="FF126" s="9"/>
      <c r="FG126" s="9"/>
      <c r="FH126" s="9"/>
      <c r="FI126" s="9"/>
      <c r="FJ126" s="9"/>
      <c r="FK126" s="9"/>
      <c r="FL126" s="9"/>
      <c r="FM126" s="9"/>
    </row>
    <row r="127" spans="1:169">
      <c r="A127" s="1" t="s">
        <v>184</v>
      </c>
      <c r="C127" s="9"/>
      <c r="D127" s="45">
        <v>0</v>
      </c>
      <c r="E127" s="52" t="s">
        <v>20</v>
      </c>
      <c r="F127" s="45" t="s">
        <v>206</v>
      </c>
      <c r="H127" s="45" t="s">
        <v>206</v>
      </c>
      <c r="J127" s="45" t="s">
        <v>206</v>
      </c>
      <c r="L127" s="45">
        <v>1.3429615632927128</v>
      </c>
      <c r="M127" s="52" t="s">
        <v>20</v>
      </c>
      <c r="N127" s="45">
        <v>2.7510688940967993</v>
      </c>
      <c r="O127" s="52" t="s">
        <v>20</v>
      </c>
      <c r="P127" s="45">
        <v>8.0300763758296974</v>
      </c>
      <c r="Q127" s="52" t="s">
        <v>20</v>
      </c>
      <c r="R127" s="45" t="s">
        <v>206</v>
      </c>
      <c r="T127" s="45" t="s">
        <v>206</v>
      </c>
      <c r="V127" s="45"/>
      <c r="W127" s="9"/>
      <c r="X127" s="45"/>
      <c r="Y127" s="9"/>
      <c r="Z127" s="45"/>
      <c r="AA127" s="9"/>
      <c r="AB127" s="45" t="s">
        <v>206</v>
      </c>
      <c r="AD127" s="45" t="s">
        <v>206</v>
      </c>
      <c r="AJ127" s="45"/>
      <c r="AK127" s="52" t="s">
        <v>20</v>
      </c>
      <c r="AL127" s="45"/>
      <c r="AN127" s="45"/>
      <c r="AP127" s="45">
        <f>SUM(INDEX('egyeni-ranglista'!$1:$1048576,MATCH($A127,'egyeni-ranglista'!$A:$A,0),AP$227):INDEX('egyeni-ranglista'!$1:$1048576,MATCH($A127,'egyeni-ranglista'!$A:$A,0),AP$228))</f>
        <v>15.849297400988604</v>
      </c>
      <c r="AQ127" s="52" t="s">
        <v>20</v>
      </c>
      <c r="AR127" s="45"/>
      <c r="AS127" s="9"/>
      <c r="BF127" s="9"/>
      <c r="BG127" s="9"/>
      <c r="BH127" s="9"/>
      <c r="BI127" s="9"/>
      <c r="BJ127" s="9"/>
      <c r="BK127" s="9"/>
      <c r="BL127" s="9"/>
      <c r="BM127" s="9"/>
      <c r="BN127" s="45">
        <f>SUM(INDEX('egyeni-ranglista'!$1:$1048576,MATCH($A127,'egyeni-ranglista'!$A:$A,0),BN$227):INDEX('egyeni-ranglista'!$1:$1048576,MATCH($A127,'egyeni-ranglista'!$A:$A,0),BN$228))</f>
        <v>14.50633583769589</v>
      </c>
      <c r="BO127" s="52" t="s">
        <v>20</v>
      </c>
      <c r="BP127" s="45"/>
      <c r="BQ127" s="9"/>
      <c r="BR127" s="45"/>
      <c r="BS127" s="9"/>
      <c r="BT127" s="45"/>
      <c r="BU127" s="9"/>
      <c r="BV127" s="45"/>
      <c r="BW127" s="9"/>
      <c r="BX127" s="45">
        <f>SUM(INDEX('egyeni-ranglista'!$1:$1048576,MATCH($A127,'egyeni-ranglista'!$A:$A,0),BX$227):INDEX('egyeni-ranglista'!$1:$1048576,MATCH($A127,'egyeni-ranglista'!$A:$A,0),BX$228))</f>
        <v>13.098228506891804</v>
      </c>
      <c r="BY127" s="52" t="s">
        <v>20</v>
      </c>
      <c r="BZ127" s="45"/>
      <c r="CA127" s="9"/>
      <c r="CB127" s="45">
        <f>SUM(INDEX('egyeni-ranglista'!$1:$1048576,MATCH($A127,'egyeni-ranglista'!$A:$A,0),CB$227):INDEX('egyeni-ranglista'!$1:$1048576,MATCH($A127,'egyeni-ranglista'!$A:$A,0),CB$228))</f>
        <v>3.7275273587501765</v>
      </c>
      <c r="CC127" s="52" t="s">
        <v>20</v>
      </c>
      <c r="CD127" s="45"/>
      <c r="CE127" s="9"/>
      <c r="CF127" s="45"/>
      <c r="CG127" s="9"/>
      <c r="CH127" s="45"/>
      <c r="CI127" s="9"/>
      <c r="CJ127" s="45"/>
      <c r="CK127" s="9"/>
      <c r="CL127" s="45"/>
      <c r="CM127" s="9"/>
      <c r="CN127" s="45"/>
      <c r="CO127" s="9"/>
      <c r="CP127" s="45"/>
      <c r="CQ127" s="9"/>
      <c r="CR127" s="45"/>
      <c r="CS127" s="9"/>
      <c r="CT127" s="45"/>
      <c r="CU127" s="9"/>
      <c r="CV127" s="45"/>
      <c r="CW127" s="9"/>
      <c r="CX127" s="45"/>
      <c r="CY127" s="9"/>
      <c r="CZ127" s="45"/>
      <c r="DA127" s="9"/>
      <c r="DB127" s="45"/>
      <c r="DD127" s="45"/>
      <c r="DF127" s="45"/>
      <c r="DH127" s="45"/>
      <c r="DJ127" s="45"/>
      <c r="DL127" s="45"/>
      <c r="DP127" s="9"/>
      <c r="DQ127" s="9"/>
      <c r="EB127" s="45"/>
      <c r="EF127" s="45"/>
      <c r="EH127" s="45"/>
      <c r="EJ127" s="45"/>
      <c r="EP127" s="45"/>
      <c r="ER127" s="45"/>
      <c r="ET127" s="45"/>
      <c r="EV127" s="45"/>
      <c r="EX127" s="45"/>
      <c r="EZ127" s="45"/>
      <c r="FB127" s="45"/>
      <c r="FD127" s="45"/>
      <c r="FF127" s="45"/>
      <c r="FG127" s="9"/>
      <c r="FH127" s="45"/>
      <c r="FI127" s="9"/>
      <c r="FJ127" s="45"/>
      <c r="FK127" s="9"/>
      <c r="FL127" s="45"/>
      <c r="FM127" s="9"/>
    </row>
    <row r="128" spans="1:169">
      <c r="A128" s="32" t="s">
        <v>319</v>
      </c>
      <c r="L128" s="45"/>
      <c r="M128" s="9"/>
      <c r="N128" s="45"/>
      <c r="O128" s="9"/>
      <c r="P128" s="45"/>
      <c r="R128" s="45"/>
      <c r="T128" s="45"/>
      <c r="V128" s="45"/>
      <c r="X128" s="45"/>
      <c r="Y128" s="9"/>
      <c r="Z128" s="45"/>
      <c r="AA128" s="9" t="s">
        <v>320</v>
      </c>
      <c r="AB128" s="45"/>
      <c r="AD128" s="45"/>
      <c r="AR128" s="9"/>
      <c r="AS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45"/>
      <c r="DD128" s="45"/>
      <c r="DF128" s="45"/>
      <c r="DH128" s="45"/>
      <c r="DJ128" s="45"/>
      <c r="DL128" s="45"/>
      <c r="DP128" s="9"/>
      <c r="DQ128" s="9"/>
      <c r="EB128" s="45"/>
      <c r="EF128" s="45"/>
      <c r="EG128" s="229"/>
      <c r="EH128" s="45"/>
      <c r="EI128" s="229"/>
      <c r="EJ128" s="45"/>
      <c r="EK128" s="229"/>
      <c r="EP128" s="45"/>
      <c r="EQ128" s="229"/>
      <c r="ER128" s="45"/>
      <c r="ET128" s="45"/>
      <c r="EU128" s="45"/>
      <c r="EV128" s="45"/>
      <c r="EW128" s="45"/>
      <c r="EX128" s="45"/>
      <c r="EY128" s="45"/>
      <c r="EZ128" s="45"/>
      <c r="FA128" s="45"/>
      <c r="FB128" s="45"/>
      <c r="FC128" s="45"/>
      <c r="FD128" s="45"/>
      <c r="FE128" s="229"/>
      <c r="FF128" s="9"/>
      <c r="FG128" s="9"/>
      <c r="FH128" s="9"/>
      <c r="FI128" s="9"/>
      <c r="FJ128" s="9"/>
      <c r="FK128" s="9"/>
      <c r="FL128" s="9"/>
      <c r="FM128" s="9"/>
    </row>
    <row r="129" spans="1:169">
      <c r="A129" s="32" t="s">
        <v>72</v>
      </c>
      <c r="F129" s="45" t="s">
        <v>206</v>
      </c>
      <c r="H129" s="45" t="s">
        <v>206</v>
      </c>
      <c r="J129" s="45" t="s">
        <v>206</v>
      </c>
      <c r="L129" s="45" t="s">
        <v>206</v>
      </c>
      <c r="M129" s="9"/>
      <c r="N129" s="45" t="s">
        <v>206</v>
      </c>
      <c r="O129" s="9"/>
      <c r="P129" s="45" t="s">
        <v>206</v>
      </c>
      <c r="R129" s="45" t="s">
        <v>206</v>
      </c>
      <c r="T129" s="45"/>
      <c r="U129" s="1" t="s">
        <v>94</v>
      </c>
      <c r="V129" s="45" t="s">
        <v>206</v>
      </c>
      <c r="X129" s="45"/>
      <c r="Z129" s="45"/>
      <c r="AA129" s="9"/>
      <c r="AB129" s="45" t="s">
        <v>206</v>
      </c>
      <c r="AD129" s="45" t="s">
        <v>206</v>
      </c>
      <c r="AR129" s="9"/>
      <c r="AS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45"/>
      <c r="DD129" s="45"/>
      <c r="DF129" s="45"/>
      <c r="DH129" s="45"/>
      <c r="DJ129" s="45"/>
      <c r="DL129" s="45"/>
      <c r="DP129" s="9"/>
      <c r="DQ129" s="9"/>
      <c r="EB129" s="45"/>
      <c r="EF129" s="45"/>
      <c r="EG129" s="9"/>
      <c r="EH129" s="45"/>
      <c r="EI129" s="9"/>
      <c r="EJ129" s="45"/>
      <c r="EK129" s="9"/>
      <c r="EP129" s="45"/>
      <c r="EQ129" s="9"/>
      <c r="ER129" s="45"/>
      <c r="ES129" s="9"/>
      <c r="ET129" s="45"/>
      <c r="EU129" s="9"/>
      <c r="EV129" s="45"/>
      <c r="EW129" s="9"/>
      <c r="EX129" s="45"/>
      <c r="EY129" s="9"/>
      <c r="EZ129" s="45"/>
      <c r="FA129" s="9"/>
      <c r="FB129" s="45"/>
      <c r="FC129" s="9"/>
      <c r="FD129" s="45"/>
      <c r="FE129" s="9"/>
      <c r="FF129" s="9"/>
      <c r="FG129" s="9"/>
      <c r="FH129" s="9"/>
      <c r="FI129" s="9"/>
      <c r="FJ129" s="9"/>
      <c r="FK129" s="9"/>
      <c r="FL129" s="9"/>
      <c r="FM129" s="9"/>
    </row>
    <row r="130" spans="1:169">
      <c r="A130" s="32" t="s">
        <v>88</v>
      </c>
      <c r="C130" s="9"/>
      <c r="F130" s="45" t="s">
        <v>206</v>
      </c>
      <c r="H130" s="45" t="s">
        <v>206</v>
      </c>
      <c r="J130" s="45" t="s">
        <v>206</v>
      </c>
      <c r="L130" s="45"/>
      <c r="M130" s="9"/>
      <c r="N130" s="45" t="s">
        <v>206</v>
      </c>
      <c r="P130" s="45" t="s">
        <v>206</v>
      </c>
      <c r="R130" s="45" t="s">
        <v>206</v>
      </c>
      <c r="T130" s="45"/>
      <c r="U130" s="1" t="s">
        <v>1292</v>
      </c>
      <c r="V130" s="45"/>
      <c r="W130" s="9"/>
      <c r="X130" s="45"/>
      <c r="Y130" s="9"/>
      <c r="Z130" s="45"/>
      <c r="AA130" s="9"/>
      <c r="AB130" s="45" t="s">
        <v>206</v>
      </c>
      <c r="AD130" s="45">
        <v>37.257056953456619</v>
      </c>
      <c r="AE130" s="1" t="s">
        <v>45</v>
      </c>
      <c r="AR130" s="9"/>
      <c r="AS130" s="9"/>
      <c r="BD130" s="45"/>
      <c r="BF130" s="45"/>
      <c r="BG130" s="9"/>
      <c r="BH130" s="45"/>
      <c r="BI130" s="9"/>
      <c r="BJ130" s="45"/>
      <c r="BK130" s="9"/>
      <c r="BL130" s="45"/>
      <c r="BM130" s="9"/>
      <c r="BN130" s="45"/>
      <c r="BO130" s="9"/>
      <c r="BP130" s="45"/>
      <c r="BQ130" s="9"/>
      <c r="BR130" s="45"/>
      <c r="BS130" s="9"/>
      <c r="BT130" s="45"/>
      <c r="BU130" s="9"/>
      <c r="BV130" s="45"/>
      <c r="BW130" s="8" t="s">
        <v>646</v>
      </c>
      <c r="BX130" s="45"/>
      <c r="BY130" s="9"/>
      <c r="BZ130" s="45"/>
      <c r="CA130" s="9"/>
      <c r="CB130" s="45"/>
      <c r="CC130" s="9"/>
      <c r="CD130" s="45"/>
      <c r="CE130" s="9"/>
      <c r="CF130" s="45"/>
      <c r="CG130" s="1" t="s">
        <v>1293</v>
      </c>
      <c r="CH130" s="45"/>
      <c r="CI130" s="9"/>
      <c r="CJ130" s="45"/>
      <c r="CK130" s="9"/>
      <c r="CL130" s="45"/>
      <c r="CM130" s="9"/>
      <c r="CN130" s="45"/>
      <c r="CO130" s="9"/>
      <c r="CP130" s="45"/>
      <c r="CQ130" s="9"/>
      <c r="CR130" s="45"/>
      <c r="CS130" s="9"/>
      <c r="CT130" s="45"/>
      <c r="CU130" s="9"/>
      <c r="CV130" s="45"/>
      <c r="CW130" s="9"/>
      <c r="CX130" s="45"/>
      <c r="CY130" s="9"/>
      <c r="CZ130" s="45"/>
      <c r="DA130" s="9"/>
      <c r="DB130" s="45"/>
      <c r="DD130" s="45"/>
      <c r="DF130" s="45"/>
      <c r="DH130" s="45"/>
      <c r="DJ130" s="45"/>
      <c r="DL130" s="45"/>
      <c r="DN130" s="45"/>
      <c r="DP130" s="45"/>
      <c r="DQ130" s="9"/>
      <c r="DT130" s="45"/>
      <c r="DV130" s="45"/>
      <c r="DX130" s="45"/>
      <c r="DZ130" s="45"/>
      <c r="EB130" s="45"/>
      <c r="EC130" s="9"/>
      <c r="ED130" s="45"/>
      <c r="EF130" s="45"/>
      <c r="EH130" s="45"/>
      <c r="EJ130" s="45"/>
      <c r="EL130" s="45"/>
      <c r="EN130" s="45">
        <f>SUM(INDEX('egyeni-ranglista'!$1:$1048576,MATCH($A130,'egyeni-ranglista'!$A:$A,0),EN$227):INDEX('egyeni-ranglista'!$1:$1048576,MATCH($A130,'egyeni-ranglista'!$A:$A,0),EN$228))</f>
        <v>15.670243786023882</v>
      </c>
      <c r="EO130" s="10" t="s">
        <v>1293</v>
      </c>
      <c r="EP130" s="45"/>
      <c r="ER130" s="45"/>
      <c r="ET130" s="45"/>
      <c r="EV130" s="45"/>
      <c r="EX130" s="45"/>
      <c r="EZ130" s="45"/>
      <c r="FB130" s="45"/>
      <c r="FD130" s="45"/>
      <c r="FF130" s="45"/>
      <c r="FG130" s="9"/>
      <c r="FH130" s="45"/>
      <c r="FI130" s="9"/>
      <c r="FJ130" s="45"/>
      <c r="FK130" s="9"/>
      <c r="FL130" s="45"/>
      <c r="FM130" s="9"/>
    </row>
    <row r="131" spans="1:169">
      <c r="A131" s="1" t="s">
        <v>167</v>
      </c>
      <c r="B131" s="45" t="s">
        <v>206</v>
      </c>
      <c r="D131" s="45" t="s">
        <v>206</v>
      </c>
      <c r="F131" s="45" t="s">
        <v>206</v>
      </c>
      <c r="H131" s="45" t="s">
        <v>206</v>
      </c>
      <c r="J131" s="45">
        <v>5.6</v>
      </c>
      <c r="K131" s="51" t="s">
        <v>124</v>
      </c>
      <c r="L131" s="45"/>
      <c r="M131" s="9"/>
      <c r="N131" s="45">
        <v>5.6</v>
      </c>
      <c r="O131" s="51" t="s">
        <v>124</v>
      </c>
      <c r="P131" s="45">
        <v>5.6</v>
      </c>
      <c r="Q131" s="51" t="s">
        <v>124</v>
      </c>
      <c r="R131" s="45" t="s">
        <v>206</v>
      </c>
      <c r="T131" s="45" t="s">
        <v>206</v>
      </c>
      <c r="V131" s="45"/>
      <c r="W131" s="9"/>
      <c r="X131" s="45"/>
      <c r="Y131" s="9"/>
      <c r="Z131" s="45"/>
      <c r="AA131" s="9"/>
      <c r="AB131" s="45"/>
      <c r="AC131" s="1" t="s">
        <v>35</v>
      </c>
      <c r="AD131" s="45" t="s">
        <v>206</v>
      </c>
      <c r="AR131" s="9"/>
      <c r="AS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45">
        <f>SUM(INDEX('egyeni-ranglista'!$1:$1048576,MATCH($A131,'egyeni-ranglista'!$A:$A,0),BX$227):INDEX('egyeni-ranglista'!$1:$1048576,MATCH($A131,'egyeni-ranglista'!$A:$A,0),BX$228))</f>
        <v>3.0869847776067649</v>
      </c>
      <c r="BY131" s="51" t="s">
        <v>124</v>
      </c>
      <c r="BZ131" s="45"/>
      <c r="CA131" s="9"/>
      <c r="CB131" s="45">
        <f>SUM(INDEX('egyeni-ranglista'!$1:$1048576,MATCH($A131,'egyeni-ranglista'!$A:$A,0),CB$227):INDEX('egyeni-ranglista'!$1:$1048576,MATCH($A131,'egyeni-ranglista'!$A:$A,0),CB$228))</f>
        <v>5.1634718898138185</v>
      </c>
      <c r="CC131" s="51" t="s">
        <v>124</v>
      </c>
      <c r="CD131" s="45"/>
      <c r="CE131" s="9"/>
      <c r="CF131" s="45"/>
      <c r="CG131" s="9"/>
      <c r="CH131" s="45"/>
      <c r="CI131" s="9"/>
      <c r="CJ131" s="45"/>
      <c r="CK131" s="9"/>
      <c r="CL131" s="45"/>
      <c r="CM131" s="9"/>
      <c r="CN131" s="45"/>
      <c r="CO131" s="9"/>
      <c r="CP131" s="45"/>
      <c r="CQ131" s="9"/>
      <c r="CR131" s="45"/>
      <c r="CS131" s="9"/>
      <c r="CT131" s="45"/>
      <c r="CU131" s="9"/>
      <c r="CV131" s="45"/>
      <c r="CW131" s="9"/>
      <c r="CX131" s="45"/>
      <c r="CY131" s="9"/>
      <c r="CZ131" s="45">
        <f>SUM(INDEX('egyeni-ranglista'!$1:$1048576,MATCH($A131,'egyeni-ranglista'!$A:$A,0),CZ$227):INDEX('egyeni-ranglista'!$1:$1048576,MATCH($A131,'egyeni-ranglista'!$A:$A,0),CZ$228))</f>
        <v>4.8719896077298239</v>
      </c>
      <c r="DA131" s="51" t="s">
        <v>124</v>
      </c>
      <c r="DB131" s="45"/>
      <c r="DD131" s="45"/>
      <c r="DF131" s="45"/>
      <c r="DH131" s="45"/>
      <c r="DJ131" s="45"/>
      <c r="DL131" s="45"/>
      <c r="DN131" s="45">
        <f>SUM(INDEX('egyeni-ranglista'!$1:$1048576,MATCH($A131,'egyeni-ranglista'!$A:$A,0),DN$227):INDEX('egyeni-ranglista'!$1:$1048576,MATCH($A131,'egyeni-ranglista'!$A:$A,0),DN$228))</f>
        <v>4.8719896077298239</v>
      </c>
      <c r="DO131" s="51" t="s">
        <v>124</v>
      </c>
      <c r="DP131" s="9"/>
      <c r="DQ131" s="9"/>
      <c r="DT131" s="45">
        <f>SUM(INDEX('egyeni-ranglista'!$1:$1048576,MATCH($A131,'egyeni-ranglista'!$A:$A,0),DT$227):INDEX('egyeni-ranglista'!$1:$1048576,MATCH($A131,'egyeni-ranglista'!$A:$A,0),DT$228))</f>
        <v>4.8719896077298239</v>
      </c>
      <c r="DU131" s="243" t="s">
        <v>706</v>
      </c>
      <c r="DZ131" s="45"/>
      <c r="EA131" s="9"/>
      <c r="EB131" s="45">
        <f>SUM(INDEX('egyeni-ranglista'!$1:$1048576,MATCH($A131,'egyeni-ranglista'!$A:$A,0),EB$227):INDEX('egyeni-ranglista'!$1:$1048576,MATCH($A131,'egyeni-ranglista'!$A:$A,0),EB$228))</f>
        <v>6.0391156356803801</v>
      </c>
      <c r="EC131" s="243" t="s">
        <v>706</v>
      </c>
      <c r="ED131" s="45"/>
      <c r="EE131" s="9"/>
      <c r="EF131" s="45">
        <f>SUM(INDEX('egyeni-ranglista'!$1:$1048576,MATCH($A131,'egyeni-ranglista'!$A:$A,0),EF$227):INDEX('egyeni-ranglista'!$1:$1048576,MATCH($A131,'egyeni-ranglista'!$A:$A,0),EF$228))</f>
        <v>5.3533566746322556</v>
      </c>
      <c r="EG131" s="243" t="s">
        <v>706</v>
      </c>
      <c r="EL131" s="45"/>
      <c r="EM131" s="9"/>
      <c r="EN131" s="45">
        <f>SUM(INDEX('egyeni-ranglista'!$1:$1048576,MATCH($A131,'egyeni-ranglista'!$A:$A,0),EN$227):INDEX('egyeni-ranglista'!$1:$1048576,MATCH($A131,'egyeni-ranglista'!$A:$A,0),EN$228))</f>
        <v>7.6531460509313369</v>
      </c>
      <c r="EO131" s="243" t="s">
        <v>706</v>
      </c>
      <c r="ET131" s="45">
        <f>SUM(INDEX('egyeni-ranglista'!$1:$1048576,MATCH($A131,'egyeni-ranglista'!$A:$A,0),ET$227):INDEX('egyeni-ranglista'!$1:$1048576,MATCH($A131,'egyeni-ranglista'!$A:$A,0),ET$228))</f>
        <v>12.56609569051672</v>
      </c>
      <c r="EU131" s="243" t="s">
        <v>706</v>
      </c>
      <c r="FF131" s="45"/>
      <c r="FG131" s="9"/>
      <c r="FH131" s="45"/>
      <c r="FI131" s="9"/>
      <c r="FJ131" s="45"/>
      <c r="FK131" s="9"/>
      <c r="FL131" s="45"/>
      <c r="FM131" s="9"/>
    </row>
    <row r="132" spans="1:169">
      <c r="A132" s="1" t="s">
        <v>115</v>
      </c>
      <c r="C132" s="9"/>
      <c r="D132" s="45">
        <v>17.5</v>
      </c>
      <c r="E132" s="15" t="s">
        <v>87</v>
      </c>
      <c r="F132" s="45" t="s">
        <v>206</v>
      </c>
      <c r="H132" s="45" t="s">
        <v>206</v>
      </c>
      <c r="J132" s="45">
        <v>17.5</v>
      </c>
      <c r="K132" s="15" t="s">
        <v>87</v>
      </c>
      <c r="L132" s="45"/>
      <c r="M132" s="9"/>
      <c r="N132" s="45" t="s">
        <v>206</v>
      </c>
      <c r="P132" s="45" t="s">
        <v>206</v>
      </c>
      <c r="R132" s="45" t="s">
        <v>206</v>
      </c>
      <c r="T132" s="45">
        <v>21.23792699586258</v>
      </c>
      <c r="U132" s="15" t="s">
        <v>87</v>
      </c>
      <c r="V132" s="45"/>
      <c r="W132" s="9"/>
      <c r="X132" s="45"/>
      <c r="Y132" s="9"/>
      <c r="Z132" s="45"/>
      <c r="AA132" s="9"/>
      <c r="AB132" s="45" t="s">
        <v>206</v>
      </c>
      <c r="AD132" s="45" t="s">
        <v>206</v>
      </c>
      <c r="AP132" s="45"/>
      <c r="AQ132" s="15" t="s">
        <v>570</v>
      </c>
      <c r="AR132" s="45"/>
      <c r="AS132" s="9"/>
      <c r="BD132" s="45">
        <f>SUM(INDEX('egyeni-ranglista'!$1:$1048576,MATCH($A132,'egyeni-ranglista'!$A:$A,0),BD$227):INDEX('egyeni-ranglista'!$1:$1048576,MATCH($A132,'egyeni-ranglista'!$A:$A,0),BD$228))</f>
        <v>15.592445117416961</v>
      </c>
      <c r="BE132" s="15" t="s">
        <v>87</v>
      </c>
      <c r="BF132" s="45"/>
      <c r="BG132" s="9"/>
      <c r="BH132" s="45">
        <f>SUM(INDEX('egyeni-ranglista'!$1:$1048576,MATCH($A132,'egyeni-ranglista'!$A:$A,0),BH$227):INDEX('egyeni-ranglista'!$1:$1048576,MATCH($A132,'egyeni-ranglista'!$A:$A,0),BH$228))</f>
        <v>28.980182918297864</v>
      </c>
      <c r="BI132" s="15" t="s">
        <v>87</v>
      </c>
      <c r="BJ132" s="45"/>
      <c r="BK132" s="9"/>
      <c r="BL132" s="45"/>
      <c r="BM132" s="9"/>
      <c r="BN132" s="45"/>
      <c r="BO132" s="9"/>
      <c r="BP132" s="45"/>
      <c r="BQ132" s="9"/>
      <c r="BR132" s="45"/>
      <c r="BS132" s="9"/>
      <c r="BT132" s="45"/>
      <c r="BU132" s="9"/>
      <c r="BV132" s="45"/>
      <c r="BW132" s="9"/>
      <c r="BX132" s="45">
        <f>SUM(INDEX('egyeni-ranglista'!$1:$1048576,MATCH($A132,'egyeni-ranglista'!$A:$A,0),BX$227):INDEX('egyeni-ranglista'!$1:$1048576,MATCH($A132,'egyeni-ranglista'!$A:$A,0),BX$228))</f>
        <v>29.876864349490837</v>
      </c>
      <c r="BY132" s="15" t="s">
        <v>87</v>
      </c>
      <c r="BZ132" s="45"/>
      <c r="CA132" s="9"/>
      <c r="CB132" s="45"/>
      <c r="CC132" s="9"/>
      <c r="CD132" s="45"/>
      <c r="CE132" s="9"/>
      <c r="CF132" s="45">
        <f>SUM(INDEX('egyeni-ranglista'!$1:$1048576,MATCH($A132,'egyeni-ranglista'!$A:$A,0),CF$227):INDEX('egyeni-ranglista'!$1:$1048576,MATCH($A132,'egyeni-ranglista'!$A:$A,0),CF$228))</f>
        <v>20.907979989724453</v>
      </c>
      <c r="CG132" s="15" t="s">
        <v>570</v>
      </c>
      <c r="CH132" s="45"/>
      <c r="CI132" s="9"/>
      <c r="CJ132" s="45"/>
      <c r="CK132" s="9"/>
      <c r="CL132" s="45"/>
      <c r="CM132" s="9"/>
      <c r="CN132" s="45"/>
      <c r="CO132" s="9"/>
      <c r="CP132" s="45"/>
      <c r="CQ132" s="9"/>
      <c r="CR132" s="45"/>
      <c r="CS132" s="9"/>
      <c r="CT132" s="45"/>
      <c r="CU132" s="9"/>
      <c r="CV132" s="45"/>
      <c r="CW132" s="9"/>
      <c r="CX132" s="45"/>
      <c r="CY132" s="9"/>
      <c r="CZ132" s="45">
        <f>SUM(INDEX('egyeni-ranglista'!$1:$1048576,MATCH($A132,'egyeni-ranglista'!$A:$A,0),CZ$227):INDEX('egyeni-ranglista'!$1:$1048576,MATCH($A132,'egyeni-ranglista'!$A:$A,0),CZ$228))</f>
        <v>22.332547606635714</v>
      </c>
      <c r="DA132" s="143" t="s">
        <v>778</v>
      </c>
      <c r="DB132" s="45"/>
      <c r="DD132" s="45"/>
      <c r="DF132" s="45"/>
      <c r="DH132" s="45"/>
      <c r="DJ132" s="45"/>
      <c r="DL132" s="45"/>
      <c r="DN132" s="45">
        <f>SUM(INDEX('egyeni-ranglista'!$1:$1048576,MATCH($A132,'egyeni-ranglista'!$A:$A,0),DN$227):INDEX('egyeni-ranglista'!$1:$1048576,MATCH($A132,'egyeni-ranglista'!$A:$A,0),DN$228))</f>
        <v>8.9448098057548098</v>
      </c>
      <c r="DO132" s="15" t="s">
        <v>87</v>
      </c>
      <c r="DP132" s="45"/>
      <c r="DQ132" s="9"/>
      <c r="DT132" s="45"/>
      <c r="DU132" s="9"/>
      <c r="DV132" s="45"/>
      <c r="DW132" s="9"/>
      <c r="DX132" s="45"/>
      <c r="DY132" s="9"/>
      <c r="DZ132" s="45"/>
      <c r="EA132" s="9"/>
      <c r="EB132" s="45"/>
      <c r="ED132" s="45"/>
      <c r="EE132" s="9"/>
      <c r="EF132" s="45"/>
      <c r="EG132" s="45"/>
      <c r="EH132" s="45"/>
      <c r="EI132" s="45"/>
      <c r="EJ132" s="45"/>
      <c r="EK132" s="45"/>
      <c r="EL132" s="45"/>
      <c r="EM132" s="9"/>
      <c r="EN132" s="45"/>
      <c r="EO132" s="9"/>
      <c r="EP132" s="45"/>
      <c r="EQ132" s="45"/>
      <c r="ER132" s="45">
        <f>SUM(INDEX('egyeni-ranglista'!$1:$1048576,MATCH($A132,'egyeni-ranglista'!$A:$A,0),ER$227):INDEX('egyeni-ranglista'!$1:$1048576,MATCH($A132,'egyeni-ranglista'!$A:$A,0),ER$228))</f>
        <v>0</v>
      </c>
      <c r="ES132" s="280" t="s">
        <v>87</v>
      </c>
      <c r="ET132" s="45"/>
      <c r="EU132" s="45"/>
      <c r="EV132" s="45"/>
      <c r="EW132" s="45"/>
      <c r="EX132" s="45"/>
      <c r="EY132" s="45"/>
      <c r="EZ132" s="45"/>
      <c r="FA132" s="45"/>
      <c r="FB132" s="45"/>
      <c r="FC132" s="45"/>
      <c r="FD132" s="45"/>
      <c r="FE132" s="45"/>
      <c r="FF132" s="45"/>
      <c r="FG132" s="9"/>
      <c r="FH132" s="45"/>
      <c r="FI132" s="9"/>
      <c r="FJ132" s="45">
        <f>SUM(INDEX('egyeni-ranglista'!$1:$1048576,MATCH($A132,'egyeni-ranglista'!$A:$A,0),FJ$227):INDEX('egyeni-ranglista'!$1:$1048576,MATCH($A132,'egyeni-ranglista'!$A:$A,0),FJ$228))</f>
        <v>1.2421489428735295</v>
      </c>
      <c r="FK132" s="1" t="s">
        <v>115</v>
      </c>
      <c r="FL132" s="45"/>
      <c r="FM132" s="9"/>
    </row>
    <row r="133" spans="1:169">
      <c r="A133" s="1" t="s">
        <v>121</v>
      </c>
      <c r="C133" s="9"/>
      <c r="E133" s="52" t="s">
        <v>20</v>
      </c>
      <c r="F133" s="45" t="s">
        <v>206</v>
      </c>
      <c r="H133" s="45" t="s">
        <v>206</v>
      </c>
      <c r="J133" s="45" t="s">
        <v>206</v>
      </c>
      <c r="L133" s="45"/>
      <c r="M133" s="9"/>
      <c r="N133" s="45"/>
      <c r="O133" s="52" t="s">
        <v>20</v>
      </c>
      <c r="P133" s="45"/>
      <c r="Q133" s="52" t="s">
        <v>20</v>
      </c>
      <c r="R133" s="45" t="s">
        <v>206</v>
      </c>
      <c r="T133" s="45" t="s">
        <v>206</v>
      </c>
      <c r="V133" s="45"/>
      <c r="W133" s="9"/>
      <c r="X133" s="45"/>
      <c r="Y133" s="9"/>
      <c r="Z133" s="45"/>
      <c r="AA133" s="9"/>
      <c r="AB133" s="45" t="s">
        <v>206</v>
      </c>
      <c r="AD133" s="45" t="s">
        <v>206</v>
      </c>
      <c r="AP133" s="45"/>
      <c r="AQ133" s="52" t="s">
        <v>568</v>
      </c>
      <c r="AR133" s="45"/>
      <c r="AS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45"/>
      <c r="DD133" s="45"/>
      <c r="DF133" s="45"/>
      <c r="DH133" s="45"/>
      <c r="DJ133" s="45"/>
      <c r="DL133" s="45"/>
      <c r="DP133" s="9"/>
      <c r="DQ133" s="9"/>
      <c r="EB133" s="45"/>
      <c r="EF133" s="45"/>
      <c r="EG133" s="9"/>
      <c r="EH133" s="45"/>
      <c r="EI133" s="9"/>
      <c r="EJ133" s="45"/>
      <c r="EK133" s="9"/>
      <c r="EP133" s="45"/>
      <c r="EQ133" s="9"/>
      <c r="ER133" s="45"/>
      <c r="ES133" s="9"/>
      <c r="ET133" s="45"/>
      <c r="EU133" s="245"/>
      <c r="EV133" s="45"/>
      <c r="EW133" s="245"/>
      <c r="EX133" s="45"/>
      <c r="EY133" s="245"/>
      <c r="EZ133" s="45"/>
      <c r="FA133" s="245"/>
      <c r="FB133" s="45"/>
      <c r="FC133" s="245"/>
      <c r="FD133" s="45"/>
      <c r="FE133" s="9"/>
      <c r="FF133" s="9"/>
      <c r="FG133" s="9"/>
      <c r="FH133" s="9"/>
      <c r="FI133" s="9"/>
      <c r="FJ133" s="9"/>
      <c r="FK133" s="9"/>
      <c r="FL133" s="9"/>
      <c r="FM133" s="9"/>
    </row>
    <row r="134" spans="1:169">
      <c r="A134" s="32" t="s">
        <v>41</v>
      </c>
      <c r="C134" s="9"/>
      <c r="F134" s="45" t="s">
        <v>206</v>
      </c>
      <c r="H134" s="45" t="s">
        <v>206</v>
      </c>
      <c r="J134" s="45" t="s">
        <v>206</v>
      </c>
      <c r="L134" s="45"/>
      <c r="M134" s="9"/>
      <c r="N134" s="45" t="s">
        <v>206</v>
      </c>
      <c r="P134" s="45" t="s">
        <v>206</v>
      </c>
      <c r="R134" s="45" t="s">
        <v>206</v>
      </c>
      <c r="T134" s="45" t="s">
        <v>206</v>
      </c>
      <c r="V134" s="45"/>
      <c r="W134" s="9"/>
      <c r="X134" s="45"/>
      <c r="Y134" s="9"/>
      <c r="Z134" s="45"/>
      <c r="AA134" s="9"/>
      <c r="AB134" s="45"/>
      <c r="AC134" s="1" t="s">
        <v>152</v>
      </c>
      <c r="AD134" s="45" t="s">
        <v>206</v>
      </c>
      <c r="AP134" s="45"/>
      <c r="AQ134" s="1" t="s">
        <v>571</v>
      </c>
      <c r="AR134" s="45"/>
      <c r="AS134" s="9"/>
      <c r="BF134" s="9"/>
      <c r="BG134" s="9"/>
      <c r="BH134" s="45"/>
      <c r="BI134" s="9" t="s">
        <v>644</v>
      </c>
      <c r="BJ134" s="45"/>
      <c r="BK134" s="9"/>
      <c r="BL134" s="45"/>
      <c r="BM134" s="9"/>
      <c r="BN134" s="45">
        <f>SUM(INDEX('egyeni-ranglista'!$1:$1048576,MATCH($A134,'egyeni-ranglista'!$A:$A,0),BN$227):INDEX('egyeni-ranglista'!$1:$1048576,MATCH($A134,'egyeni-ranglista'!$A:$A,0),BN$228))</f>
        <v>0</v>
      </c>
      <c r="BO134" s="9" t="s">
        <v>644</v>
      </c>
      <c r="BP134" s="45"/>
      <c r="BQ134" s="9"/>
      <c r="BR134" s="45"/>
      <c r="BS134" s="9"/>
      <c r="BT134" s="45"/>
      <c r="BU134" s="9"/>
      <c r="BV134" s="45">
        <f>SUM(INDEX('egyeni-ranglista'!$1:$1048576,MATCH($A134,'egyeni-ranglista'!$A:$A,0),BV$227):INDEX('egyeni-ranglista'!$1:$1048576,MATCH($A134,'egyeni-ranglista'!$A:$A,0),BV$228))</f>
        <v>0</v>
      </c>
      <c r="BW134" s="1" t="s">
        <v>699</v>
      </c>
      <c r="BX134" s="45">
        <f>SUM(INDEX('egyeni-ranglista'!$1:$1048576,MATCH($A134,'egyeni-ranglista'!$A:$A,0),BX$227):INDEX('egyeni-ranglista'!$1:$1048576,MATCH($A134,'egyeni-ranglista'!$A:$A,0),BX$228))</f>
        <v>1.7530659188244166</v>
      </c>
      <c r="BY134" s="7" t="s">
        <v>97</v>
      </c>
      <c r="BZ134" s="45"/>
      <c r="CA134" s="9"/>
      <c r="CB134" s="45"/>
      <c r="CC134" s="9"/>
      <c r="CD134" s="45"/>
      <c r="CE134" s="9"/>
      <c r="CF134" s="45"/>
      <c r="CG134" s="7" t="s">
        <v>97</v>
      </c>
      <c r="CH134" s="45"/>
      <c r="CI134" s="9"/>
      <c r="CJ134" s="45"/>
      <c r="CK134" s="9"/>
      <c r="CL134" s="45"/>
      <c r="CM134" s="9"/>
      <c r="CN134" s="45"/>
      <c r="CO134" s="9"/>
      <c r="CP134" s="45"/>
      <c r="CQ134" s="9"/>
      <c r="CR134" s="45"/>
      <c r="CS134" s="9"/>
      <c r="CT134" s="45"/>
      <c r="CU134" s="9"/>
      <c r="CV134" s="45">
        <f>SUM(INDEX('egyeni-ranglista'!$1:$1048576,MATCH($A134,'egyeni-ranglista'!$A:$A,0),CV$227):INDEX('egyeni-ranglista'!$1:$1048576,MATCH($A134,'egyeni-ranglista'!$A:$A,0),CV$228))</f>
        <v>12.961739420826676</v>
      </c>
      <c r="CW134" s="32" t="s">
        <v>41</v>
      </c>
      <c r="CX134" s="45"/>
      <c r="CY134" s="9"/>
      <c r="CZ134" s="45">
        <f>SUM(INDEX('egyeni-ranglista'!$1:$1048576,MATCH($A134,'egyeni-ranglista'!$A:$A,0),CZ$227):INDEX('egyeni-ranglista'!$1:$1048576,MATCH($A134,'egyeni-ranglista'!$A:$A,0),CZ$228))</f>
        <v>13.718759896726784</v>
      </c>
      <c r="DA134" s="7" t="s">
        <v>97</v>
      </c>
      <c r="DB134" s="45"/>
      <c r="DD134" s="45"/>
      <c r="DF134" s="45">
        <f>SUM(INDEX('egyeni-ranglista'!$1:$1048576,MATCH($A134,'egyeni-ranglista'!$A:$A,0),DF$227):INDEX('egyeni-ranglista'!$1:$1048576,MATCH($A134,'egyeni-ranglista'!$A:$A,0),DF$228))</f>
        <v>13.718759896726784</v>
      </c>
      <c r="DG134" s="1" t="s">
        <v>1209</v>
      </c>
      <c r="DH134" s="45"/>
      <c r="DJ134" s="45"/>
      <c r="DL134" s="45"/>
      <c r="DN134" s="45">
        <f>SUM(INDEX('egyeni-ranglista'!$1:$1048576,MATCH($A134,'egyeni-ranglista'!$A:$A,0),DN$227):INDEX('egyeni-ranglista'!$1:$1048576,MATCH($A134,'egyeni-ranglista'!$A:$A,0),DN$228))</f>
        <v>13.718759896726784</v>
      </c>
      <c r="DO134" s="7" t="s">
        <v>97</v>
      </c>
      <c r="DP134" s="45"/>
      <c r="DQ134" s="9"/>
      <c r="DT134" s="45">
        <f>SUM(INDEX('egyeni-ranglista'!$1:$1048576,MATCH($A134,'egyeni-ranglista'!$A:$A,0),DT$227):INDEX('egyeni-ranglista'!$1:$1048576,MATCH($A134,'egyeni-ranglista'!$A:$A,0),DT$228))</f>
        <v>19.016039372449427</v>
      </c>
      <c r="DU134" s="7" t="s">
        <v>97</v>
      </c>
      <c r="DV134" s="45"/>
      <c r="DX134" s="45"/>
      <c r="DZ134" s="45"/>
      <c r="EA134" s="9"/>
      <c r="EB134" s="45"/>
      <c r="ED134" s="45"/>
      <c r="EE134" s="9"/>
      <c r="EF134" s="45">
        <f>SUM(INDEX('egyeni-ranglista'!$1:$1048576,MATCH($A134,'egyeni-ranglista'!$A:$A,0),EF$227):INDEX('egyeni-ranglista'!$1:$1048576,MATCH($A134,'egyeni-ranglista'!$A:$A,0),EF$228))</f>
        <v>27.697533549507156</v>
      </c>
      <c r="EG134" s="7" t="s">
        <v>97</v>
      </c>
      <c r="EH134" s="45"/>
      <c r="EI134" s="9"/>
      <c r="EJ134" s="45"/>
      <c r="EK134" s="9"/>
      <c r="EL134" s="45"/>
      <c r="EM134" s="9"/>
      <c r="EN134" s="45">
        <f>SUM(INDEX('egyeni-ranglista'!$1:$1048576,MATCH($A134,'egyeni-ranglista'!$A:$A,0),EN$227):INDEX('egyeni-ranglista'!$1:$1048576,MATCH($A134,'egyeni-ranglista'!$A:$A,0),EN$228))</f>
        <v>28.310810716520244</v>
      </c>
      <c r="EO134" s="7" t="s">
        <v>97</v>
      </c>
      <c r="EP134" s="45"/>
      <c r="EQ134" s="9"/>
      <c r="ER134" s="45"/>
      <c r="ES134" s="108"/>
      <c r="ET134" s="45"/>
      <c r="EU134" s="9"/>
      <c r="EV134" s="45"/>
      <c r="EW134" s="9"/>
      <c r="EX134" s="45"/>
      <c r="EY134" s="9"/>
      <c r="EZ134" s="45"/>
      <c r="FA134" s="9"/>
      <c r="FB134" s="45"/>
      <c r="FC134" s="9"/>
      <c r="FD134" s="45"/>
      <c r="FE134" s="9"/>
      <c r="FF134" s="45"/>
      <c r="FG134" s="9"/>
      <c r="FH134" s="45"/>
      <c r="FI134" s="9"/>
      <c r="FJ134" s="45"/>
      <c r="FK134" s="32"/>
      <c r="FL134" s="45"/>
      <c r="FM134" s="9"/>
    </row>
    <row r="135" spans="1:169">
      <c r="A135" s="32" t="s">
        <v>122</v>
      </c>
      <c r="F135" s="45" t="s">
        <v>206</v>
      </c>
      <c r="H135" s="45" t="s">
        <v>206</v>
      </c>
      <c r="J135" s="45" t="s">
        <v>206</v>
      </c>
      <c r="L135" s="45"/>
      <c r="M135" s="9"/>
      <c r="N135" s="45" t="s">
        <v>206</v>
      </c>
      <c r="O135" s="9"/>
      <c r="P135" s="45">
        <v>0</v>
      </c>
      <c r="Q135" s="11" t="s">
        <v>154</v>
      </c>
      <c r="R135" s="45" t="s">
        <v>206</v>
      </c>
      <c r="T135" s="45" t="s">
        <v>206</v>
      </c>
      <c r="V135" s="45"/>
      <c r="W135" s="9"/>
      <c r="X135" s="45"/>
      <c r="Y135" s="9"/>
      <c r="Z135" s="45"/>
      <c r="AA135" s="9"/>
      <c r="AB135" s="45" t="s">
        <v>206</v>
      </c>
      <c r="AD135" s="45" t="s">
        <v>206</v>
      </c>
      <c r="AJ135" s="45">
        <v>0</v>
      </c>
      <c r="AK135" s="11" t="s">
        <v>154</v>
      </c>
      <c r="AL135" s="45"/>
      <c r="AN135" s="45"/>
      <c r="AP135" s="45"/>
      <c r="AR135" s="45"/>
      <c r="AS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45">
        <f>SUM(INDEX('egyeni-ranglista'!$1:$1048576,MATCH($A135,'egyeni-ranglista'!$A:$A,0),CB$227):INDEX('egyeni-ranglista'!$1:$1048576,MATCH($A135,'egyeni-ranglista'!$A:$A,0),CB$228))</f>
        <v>0</v>
      </c>
      <c r="CC135" s="9" t="s">
        <v>708</v>
      </c>
      <c r="CD135" s="45"/>
      <c r="CE135" s="9"/>
      <c r="CF135" s="45"/>
      <c r="CG135" s="9"/>
      <c r="CH135" s="45"/>
      <c r="CI135" s="9"/>
      <c r="CJ135" s="45"/>
      <c r="CK135" s="9"/>
      <c r="CL135" s="45"/>
      <c r="CM135" s="9"/>
      <c r="CN135" s="45"/>
      <c r="CO135" s="9"/>
      <c r="CP135" s="45"/>
      <c r="CQ135" s="9"/>
      <c r="CR135" s="45"/>
      <c r="CS135" s="9"/>
      <c r="CT135" s="45"/>
      <c r="CU135" s="9"/>
      <c r="CV135" s="45"/>
      <c r="CW135" s="9"/>
      <c r="CX135" s="45"/>
      <c r="CY135" s="9"/>
      <c r="CZ135" s="45"/>
      <c r="DA135" s="9"/>
      <c r="DB135" s="45"/>
      <c r="DD135" s="45"/>
      <c r="DF135" s="45"/>
      <c r="DH135" s="45"/>
      <c r="DJ135" s="45"/>
      <c r="DL135" s="45"/>
      <c r="DP135" s="9"/>
      <c r="DQ135" s="9"/>
      <c r="EB135" s="45"/>
      <c r="EF135" s="45"/>
      <c r="EH135" s="45"/>
      <c r="EJ135" s="45"/>
      <c r="EP135" s="45"/>
      <c r="ER135" s="45">
        <f>SUM(INDEX('egyeni-ranglista'!$1:$1048576,MATCH($A135,'egyeni-ranglista'!$A:$A,0),ER$227):INDEX('egyeni-ranglista'!$1:$1048576,MATCH($A135,'egyeni-ranglista'!$A:$A,0),ER$228))</f>
        <v>0</v>
      </c>
      <c r="ES135" s="41" t="s">
        <v>1332</v>
      </c>
      <c r="ET135" s="45"/>
      <c r="EV135" s="45"/>
      <c r="EX135" s="45"/>
      <c r="EZ135" s="45"/>
      <c r="FB135" s="45"/>
      <c r="FD135" s="45"/>
      <c r="FF135" s="45"/>
      <c r="FG135" s="9"/>
      <c r="FH135" s="45"/>
      <c r="FI135" s="9"/>
      <c r="FJ135" s="45"/>
      <c r="FK135" s="9"/>
      <c r="FL135" s="45"/>
      <c r="FM135" s="9"/>
    </row>
    <row r="136" spans="1:169">
      <c r="A136" s="32" t="s">
        <v>825</v>
      </c>
      <c r="L136" s="45"/>
      <c r="M136" s="9"/>
      <c r="N136" s="45"/>
      <c r="O136" s="9"/>
      <c r="P136" s="45"/>
      <c r="R136" s="45"/>
      <c r="T136" s="45"/>
      <c r="V136" s="45"/>
      <c r="X136" s="45"/>
      <c r="Y136" s="9"/>
      <c r="Z136" s="45"/>
      <c r="AA136" s="9"/>
      <c r="AB136" s="45"/>
      <c r="AD136" s="45"/>
      <c r="AP136" s="45"/>
      <c r="AQ136" s="9"/>
      <c r="AR136" s="45"/>
      <c r="AS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45">
        <f>SUM(INDEX('egyeni-ranglista'!$1:$1048576,MATCH($A136,'egyeni-ranglista'!$A:$A,0),CZ$227):INDEX('egyeni-ranglista'!$1:$1048576,MATCH($A136,'egyeni-ranglista'!$A:$A,0),CZ$228))</f>
        <v>0</v>
      </c>
      <c r="DA136" s="9" t="s">
        <v>814</v>
      </c>
      <c r="DB136" s="45"/>
      <c r="DD136" s="45"/>
      <c r="DF136" s="45">
        <f>SUM(INDEX('egyeni-ranglista'!$1:$1048576,MATCH($A136,'egyeni-ranglista'!$A:$A,0),DF$227):INDEX('egyeni-ranglista'!$1:$1048576,MATCH($A136,'egyeni-ranglista'!$A:$A,0),DF$228))</f>
        <v>0</v>
      </c>
      <c r="DG136" s="9" t="s">
        <v>814</v>
      </c>
      <c r="DH136" s="45"/>
      <c r="DJ136" s="45"/>
      <c r="DL136" s="45"/>
      <c r="EB136" s="45"/>
      <c r="EC136" s="9"/>
      <c r="EF136" s="45">
        <f>SUM(INDEX('egyeni-ranglista'!$1:$1048576,MATCH($A136,'egyeni-ranglista'!$A:$A,0),EF$227):INDEX('egyeni-ranglista'!$1:$1048576,MATCH($A136,'egyeni-ranglista'!$A:$A,0),EF$228))</f>
        <v>0</v>
      </c>
      <c r="EG136" s="245" t="s">
        <v>1228</v>
      </c>
      <c r="EL136" s="45"/>
      <c r="EM136" s="9"/>
      <c r="FF136" s="9"/>
      <c r="FG136" s="9"/>
      <c r="FH136" s="9"/>
      <c r="FI136" s="9"/>
      <c r="FJ136" s="9"/>
      <c r="FK136" s="9"/>
      <c r="FL136" s="9"/>
      <c r="FM136" s="9"/>
    </row>
    <row r="137" spans="1:169">
      <c r="A137" s="1" t="s">
        <v>49</v>
      </c>
      <c r="C137" s="9"/>
      <c r="D137" s="45">
        <v>13.5</v>
      </c>
      <c r="E137" s="13" t="s">
        <v>19</v>
      </c>
      <c r="F137" s="45">
        <v>16.633576981016329</v>
      </c>
      <c r="G137" s="13" t="s">
        <v>19</v>
      </c>
      <c r="H137" s="45" t="s">
        <v>206</v>
      </c>
      <c r="J137" s="45">
        <v>39.454980394810732</v>
      </c>
      <c r="K137" s="13" t="s">
        <v>19</v>
      </c>
      <c r="L137" s="45"/>
      <c r="M137" s="9"/>
      <c r="N137" s="45" t="s">
        <v>206</v>
      </c>
      <c r="P137" s="45" t="s">
        <v>206</v>
      </c>
      <c r="R137" s="45" t="s">
        <v>206</v>
      </c>
      <c r="T137" s="45">
        <v>39.454980394810732</v>
      </c>
      <c r="U137" s="13" t="s">
        <v>19</v>
      </c>
      <c r="V137" s="45"/>
      <c r="W137" s="9"/>
      <c r="X137" s="45"/>
      <c r="Y137" s="9"/>
      <c r="Z137" s="45"/>
      <c r="AA137" s="9"/>
      <c r="AB137" s="45" t="s">
        <v>206</v>
      </c>
      <c r="AD137" s="45" t="s">
        <v>206</v>
      </c>
      <c r="AP137" s="45">
        <f>SUM(INDEX('egyeni-ranglista'!$1:$1048576,MATCH($A137,'egyeni-ranglista'!$A:$A,0),AP$227):INDEX('egyeni-ranglista'!$1:$1048576,MATCH($A137,'egyeni-ranglista'!$A:$A,0),AP$228))</f>
        <v>34.422493338778153</v>
      </c>
      <c r="AQ137" s="13" t="s">
        <v>19</v>
      </c>
      <c r="AR137" s="45"/>
      <c r="AS137" s="9"/>
      <c r="BD137" s="45">
        <f>SUM(INDEX('egyeni-ranglista'!$1:$1048576,MATCH($A137,'egyeni-ranglista'!$A:$A,0),BD$227):INDEX('egyeni-ranglista'!$1:$1048576,MATCH($A137,'egyeni-ranglista'!$A:$A,0),BD$228))</f>
        <v>34.422493338778153</v>
      </c>
      <c r="BE137" s="13" t="s">
        <v>634</v>
      </c>
      <c r="BF137" s="45"/>
      <c r="BG137" s="9"/>
      <c r="BH137" s="45">
        <f>SUM(INDEX('egyeni-ranglista'!$1:$1048576,MATCH($A137,'egyeni-ranglista'!$A:$A,0),BH$227):INDEX('egyeni-ranglista'!$1:$1048576,MATCH($A137,'egyeni-ranglista'!$A:$A,0),BH$228))</f>
        <v>31.288916357761821</v>
      </c>
      <c r="BI137" s="13" t="s">
        <v>19</v>
      </c>
      <c r="BJ137" s="45"/>
      <c r="BK137" s="9"/>
      <c r="BL137" s="45"/>
      <c r="BM137" s="9"/>
      <c r="BN137" s="45">
        <f>SUM(INDEX('egyeni-ranglista'!$1:$1048576,MATCH($A137,'egyeni-ranglista'!$A:$A,0),BN$227):INDEX('egyeni-ranglista'!$1:$1048576,MATCH($A137,'egyeni-ranglista'!$A:$A,0),BN$228))</f>
        <v>8.4675129439674137</v>
      </c>
      <c r="BO137" s="13" t="s">
        <v>19</v>
      </c>
      <c r="BP137" s="45"/>
      <c r="BQ137" s="9"/>
      <c r="BR137" s="45"/>
      <c r="BS137" s="9"/>
      <c r="BT137" s="45"/>
      <c r="BU137" s="9"/>
      <c r="BV137" s="45">
        <f>SUM(INDEX('egyeni-ranglista'!$1:$1048576,MATCH($A137,'egyeni-ranglista'!$A:$A,0),BV$227):INDEX('egyeni-ranglista'!$1:$1048576,MATCH($A137,'egyeni-ranglista'!$A:$A,0),BV$228))</f>
        <v>8.4675129439674137</v>
      </c>
      <c r="BW137" s="13" t="s">
        <v>19</v>
      </c>
      <c r="BX137" s="45"/>
      <c r="BY137" s="9"/>
      <c r="BZ137" s="45"/>
      <c r="CA137" s="9"/>
      <c r="CB137" s="45"/>
      <c r="CC137" s="9"/>
      <c r="CD137" s="45"/>
      <c r="CE137" s="9"/>
      <c r="CF137" s="45">
        <f>SUM(INDEX('egyeni-ranglista'!$1:$1048576,MATCH($A137,'egyeni-ranglista'!$A:$A,0),CF$227):INDEX('egyeni-ranglista'!$1:$1048576,MATCH($A137,'egyeni-ranglista'!$A:$A,0),CF$228))</f>
        <v>7.7134900428274324</v>
      </c>
      <c r="CG137" s="13" t="s">
        <v>19</v>
      </c>
      <c r="CH137" s="45"/>
      <c r="CI137" s="9"/>
      <c r="CJ137" s="45"/>
      <c r="CK137" s="9"/>
      <c r="CL137" s="45"/>
      <c r="CM137" s="9"/>
      <c r="CN137" s="45"/>
      <c r="CO137" s="9"/>
      <c r="CP137" s="45"/>
      <c r="CQ137" s="9"/>
      <c r="CR137" s="45"/>
      <c r="CS137" s="9"/>
      <c r="CT137" s="45"/>
      <c r="CU137" s="9"/>
      <c r="CV137" s="45"/>
      <c r="CW137" s="9"/>
      <c r="CX137" s="45"/>
      <c r="CY137" s="9"/>
      <c r="CZ137" s="45"/>
      <c r="DA137" s="9"/>
      <c r="DB137" s="45"/>
      <c r="DD137" s="45"/>
      <c r="DF137" s="45"/>
      <c r="DH137" s="45"/>
      <c r="DJ137" s="45"/>
      <c r="DL137" s="45"/>
      <c r="DN137" s="45">
        <f>SUM(INDEX('egyeni-ranglista'!$1:$1048576,MATCH($A137,'egyeni-ranglista'!$A:$A,0),DN$227):INDEX('egyeni-ranglista'!$1:$1048576,MATCH($A137,'egyeni-ranglista'!$A:$A,0),DN$228))</f>
        <v>11.987192893561218</v>
      </c>
      <c r="DO137" s="13" t="s">
        <v>634</v>
      </c>
      <c r="DP137" s="45"/>
      <c r="DQ137" s="9"/>
      <c r="DT137" s="45"/>
      <c r="DV137" s="45"/>
      <c r="DX137" s="45"/>
      <c r="DZ137" s="45"/>
      <c r="EB137" s="45"/>
      <c r="ED137" s="45"/>
      <c r="EF137" s="45"/>
      <c r="EH137" s="45"/>
      <c r="EJ137" s="45"/>
      <c r="EL137" s="45"/>
      <c r="EM137" s="9"/>
      <c r="EN137" s="45"/>
      <c r="EP137" s="45"/>
      <c r="ER137" s="45">
        <f>SUM(INDEX('egyeni-ranglista'!$1:$1048576,MATCH($A137,'egyeni-ranglista'!$A:$A,0),ER$227):INDEX('egyeni-ranglista'!$1:$1048576,MATCH($A137,'egyeni-ranglista'!$A:$A,0),ER$228))</f>
        <v>0</v>
      </c>
      <c r="ES137" s="278" t="s">
        <v>19</v>
      </c>
      <c r="ET137" s="45"/>
      <c r="EV137" s="45"/>
      <c r="EX137" s="45"/>
      <c r="EZ137" s="45"/>
      <c r="FB137" s="45"/>
      <c r="FD137" s="45"/>
      <c r="FF137" s="45"/>
      <c r="FG137" s="9"/>
      <c r="FH137" s="45"/>
      <c r="FI137" s="9"/>
      <c r="FJ137" s="45"/>
      <c r="FK137" s="9"/>
      <c r="FL137" s="45"/>
      <c r="FM137" s="9"/>
    </row>
    <row r="138" spans="1:169">
      <c r="A138" s="1" t="s">
        <v>1278</v>
      </c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T138" s="45"/>
      <c r="DV138" s="45"/>
      <c r="DX138" s="45"/>
      <c r="DZ138" s="45"/>
      <c r="EB138" s="45"/>
      <c r="ED138" s="45"/>
      <c r="EF138" s="45">
        <f>SUM(INDEX('egyeni-ranglista'!$1:$1048576,MATCH($A138,'egyeni-ranglista'!$A:$A,0),EF$227):INDEX('egyeni-ranglista'!$1:$1048576,MATCH($A138,'egyeni-ranglista'!$A:$A,0),EF$228))</f>
        <v>0</v>
      </c>
      <c r="EG138" s="260" t="s">
        <v>816</v>
      </c>
      <c r="EL138" s="45"/>
      <c r="EM138" s="9"/>
      <c r="EN138" s="45"/>
      <c r="ER138" s="45">
        <f>SUM(INDEX('egyeni-ranglista'!$1:$1048576,MATCH($A138,'egyeni-ranglista'!$A:$A,0),ER$227):INDEX('egyeni-ranglista'!$1:$1048576,MATCH($A138,'egyeni-ranglista'!$A:$A,0),ER$228))</f>
        <v>0</v>
      </c>
      <c r="ES138" s="277" t="s">
        <v>1331</v>
      </c>
      <c r="ET138" s="45"/>
      <c r="EV138" s="45"/>
      <c r="EX138" s="45"/>
      <c r="EZ138" s="45"/>
      <c r="FB138" s="45"/>
      <c r="FF138" s="9"/>
      <c r="FG138" s="9"/>
      <c r="FH138" s="9"/>
      <c r="FI138" s="9"/>
      <c r="FJ138" s="9"/>
      <c r="FK138" s="9"/>
      <c r="FL138" s="9"/>
      <c r="FM138" s="9"/>
    </row>
    <row r="139" spans="1:169">
      <c r="A139" s="1" t="s">
        <v>169</v>
      </c>
      <c r="B139" s="45" t="s">
        <v>206</v>
      </c>
      <c r="D139" s="45" t="s">
        <v>206</v>
      </c>
      <c r="F139" s="45" t="s">
        <v>206</v>
      </c>
      <c r="H139" s="45" t="s">
        <v>206</v>
      </c>
      <c r="J139" s="45">
        <v>5.6</v>
      </c>
      <c r="K139" s="51" t="s">
        <v>124</v>
      </c>
      <c r="L139" s="45"/>
      <c r="M139" s="1" t="s">
        <v>35</v>
      </c>
      <c r="N139" s="45">
        <v>7.6652240851793261</v>
      </c>
      <c r="O139" s="51" t="s">
        <v>124</v>
      </c>
      <c r="P139" s="45">
        <v>7.6652240851793261</v>
      </c>
      <c r="Q139" s="51" t="s">
        <v>124</v>
      </c>
      <c r="R139" s="45" t="s">
        <v>206</v>
      </c>
      <c r="T139" s="45" t="s">
        <v>206</v>
      </c>
      <c r="V139" s="45"/>
      <c r="W139" s="9"/>
      <c r="X139" s="45"/>
      <c r="Y139" s="9"/>
      <c r="Z139" s="45"/>
      <c r="AA139" s="9"/>
      <c r="AB139" s="45" t="s">
        <v>206</v>
      </c>
      <c r="AD139" s="45" t="s">
        <v>206</v>
      </c>
      <c r="AR139" s="9"/>
      <c r="AS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45"/>
      <c r="BY139" s="51" t="s">
        <v>124</v>
      </c>
      <c r="BZ139" s="45"/>
      <c r="CA139" s="9"/>
      <c r="CB139" s="45">
        <f>SUM(INDEX('egyeni-ranglista'!$1:$1048576,MATCH($A139,'egyeni-ranglista'!$A:$A,0),CB$227):INDEX('egyeni-ranglista'!$1:$1048576,MATCH($A139,'egyeni-ranglista'!$A:$A,0),CB$228))</f>
        <v>4.1223339454114187</v>
      </c>
      <c r="CC139" s="51" t="s">
        <v>124</v>
      </c>
      <c r="CD139" s="45"/>
      <c r="CE139" s="9"/>
      <c r="CF139" s="45"/>
      <c r="CG139" s="9"/>
      <c r="CH139" s="45"/>
      <c r="CI139" s="9"/>
      <c r="CJ139" s="45"/>
      <c r="CK139" s="9"/>
      <c r="CL139" s="45"/>
      <c r="CM139" s="9"/>
      <c r="CN139" s="45"/>
      <c r="CO139" s="9"/>
      <c r="CP139" s="45"/>
      <c r="CQ139" s="9"/>
      <c r="CR139" s="45"/>
      <c r="CS139" s="9"/>
      <c r="CT139" s="45"/>
      <c r="CU139" s="9"/>
      <c r="CV139" s="45"/>
      <c r="CW139" s="9"/>
      <c r="CX139" s="45"/>
      <c r="CY139" s="9"/>
      <c r="CZ139" s="45"/>
      <c r="DA139" s="9"/>
      <c r="DB139" s="45"/>
      <c r="DD139" s="45"/>
      <c r="DF139" s="45"/>
      <c r="DH139" s="45"/>
      <c r="DJ139" s="45"/>
      <c r="DL139" s="45"/>
      <c r="DP139" s="9"/>
      <c r="DQ139" s="9"/>
      <c r="DT139" s="45">
        <f>SUM(INDEX('egyeni-ranglista'!$1:$1048576,MATCH($A139,'egyeni-ranglista'!$A:$A,0),DT$227):INDEX('egyeni-ranglista'!$1:$1048576,MATCH($A139,'egyeni-ranglista'!$A:$A,0),DT$228))</f>
        <v>4.8719896077298239</v>
      </c>
      <c r="DU139" s="244" t="s">
        <v>124</v>
      </c>
      <c r="DZ139" s="45"/>
      <c r="EA139" s="9"/>
      <c r="EB139" s="45">
        <f>SUM(INDEX('egyeni-ranglista'!$1:$1048576,MATCH($A139,'egyeni-ranglista'!$A:$A,0),EB$227):INDEX('egyeni-ranglista'!$1:$1048576,MATCH($A139,'egyeni-ranglista'!$A:$A,0),EB$228))</f>
        <v>7.2062416636309372</v>
      </c>
      <c r="EC139" s="269" t="s">
        <v>124</v>
      </c>
      <c r="ED139" s="45"/>
      <c r="EE139" s="9"/>
      <c r="EF139" s="45">
        <f>SUM(INDEX('egyeni-ranglista'!$1:$1048576,MATCH($A139,'egyeni-ranglista'!$A:$A,0),EF$227):INDEX('egyeni-ranglista'!$1:$1048576,MATCH($A139,'egyeni-ranglista'!$A:$A,0),EF$228))</f>
        <v>9.957057686946106</v>
      </c>
      <c r="EG139" s="243" t="s">
        <v>124</v>
      </c>
      <c r="EL139" s="45"/>
      <c r="EM139" s="9"/>
      <c r="EN139" s="45">
        <f>SUM(INDEX('egyeni-ranglista'!$1:$1048576,MATCH($A139,'egyeni-ranglista'!$A:$A,0),EN$227):INDEX('egyeni-ranglista'!$1:$1048576,MATCH($A139,'egyeni-ranglista'!$A:$A,0),EN$228))</f>
        <v>14.556636439544267</v>
      </c>
      <c r="EO139" s="244" t="s">
        <v>124</v>
      </c>
      <c r="ET139" s="45">
        <f>SUM(INDEX('egyeni-ranglista'!$1:$1048576,MATCH($A139,'egyeni-ranglista'!$A:$A,0),ET$227):INDEX('egyeni-ranglista'!$1:$1048576,MATCH($A139,'egyeni-ranglista'!$A:$A,0),ET$228))</f>
        <v>25.13219138103344</v>
      </c>
      <c r="EU139" s="269" t="s">
        <v>124</v>
      </c>
      <c r="FF139" s="45"/>
      <c r="FG139" s="9"/>
      <c r="FH139" s="45"/>
      <c r="FI139" s="9"/>
      <c r="FJ139" s="45">
        <f>SUM(INDEX('egyeni-ranglista'!$1:$1048576,MATCH($A139,'egyeni-ranglista'!$A:$A,0),FJ$227):INDEX('egyeni-ranglista'!$1:$1048576,MATCH($A139,'egyeni-ranglista'!$A:$A,0),FJ$228))</f>
        <v>25.13219138103344</v>
      </c>
      <c r="FK139" s="1" t="s">
        <v>169</v>
      </c>
      <c r="FL139" s="45"/>
      <c r="FM139" s="9"/>
    </row>
    <row r="140" spans="1:169">
      <c r="A140" s="1" t="s">
        <v>78</v>
      </c>
      <c r="B140" s="45">
        <v>5</v>
      </c>
      <c r="C140" s="1" t="s">
        <v>261</v>
      </c>
      <c r="D140" s="45" t="s">
        <v>206</v>
      </c>
      <c r="F140" s="45">
        <v>14.512501329928716</v>
      </c>
      <c r="G140" s="1" t="s">
        <v>98</v>
      </c>
      <c r="H140" s="45" t="s">
        <v>206</v>
      </c>
      <c r="J140" s="45" t="s">
        <v>206</v>
      </c>
      <c r="L140" s="45"/>
      <c r="M140" s="9"/>
      <c r="N140" s="45" t="s">
        <v>206</v>
      </c>
      <c r="P140" s="45">
        <v>15.780357075139516</v>
      </c>
      <c r="Q140" s="1" t="s">
        <v>1231</v>
      </c>
      <c r="R140" s="45" t="s">
        <v>206</v>
      </c>
      <c r="T140" s="45" t="s">
        <v>206</v>
      </c>
      <c r="V140" s="45"/>
      <c r="W140" s="9"/>
      <c r="X140" s="45"/>
      <c r="Y140" s="9"/>
      <c r="Z140" s="45"/>
      <c r="AA140" s="9"/>
      <c r="AB140" s="45">
        <v>16.598695808421262</v>
      </c>
      <c r="AC140" s="1" t="s">
        <v>242</v>
      </c>
      <c r="AD140" s="45" t="s">
        <v>206</v>
      </c>
      <c r="AR140" s="9"/>
      <c r="AS140" s="9"/>
      <c r="BF140" s="9"/>
      <c r="BG140" s="9"/>
      <c r="BH140" s="45">
        <f>SUM(INDEX('egyeni-ranglista'!$1:$1048576,MATCH($A140,'egyeni-ranglista'!$A:$A,0),BH$227):INDEX('egyeni-ranglista'!$1:$1048576,MATCH($A140,'egyeni-ranglista'!$A:$A,0),BH$228))</f>
        <v>9.7212060707768142</v>
      </c>
      <c r="BI140" s="9" t="s">
        <v>1231</v>
      </c>
      <c r="BJ140" s="45"/>
      <c r="BK140" s="9"/>
      <c r="BL140" s="45"/>
      <c r="BM140" s="9"/>
      <c r="BN140" s="45">
        <f>SUM(INDEX('egyeni-ranglista'!$1:$1048576,MATCH($A140,'egyeni-ranglista'!$A:$A,0),BN$227):INDEX('egyeni-ranglista'!$1:$1048576,MATCH($A140,'egyeni-ranglista'!$A:$A,0),BN$228))</f>
        <v>8.4533503255660136</v>
      </c>
      <c r="BO140" s="9" t="s">
        <v>1231</v>
      </c>
      <c r="BP140" s="45"/>
      <c r="BQ140" s="9"/>
      <c r="BR140" s="45"/>
      <c r="BS140" s="9"/>
      <c r="BT140" s="45"/>
      <c r="BU140" s="9"/>
      <c r="BV140" s="45">
        <f>SUM(INDEX('egyeni-ranglista'!$1:$1048576,MATCH($A140,'egyeni-ranglista'!$A:$A,0),BV$227):INDEX('egyeni-ranglista'!$1:$1048576,MATCH($A140,'egyeni-ranglista'!$A:$A,0),BV$228))</f>
        <v>16.593403396584076</v>
      </c>
      <c r="BW140" s="1" t="s">
        <v>1234</v>
      </c>
      <c r="BX140" s="45"/>
      <c r="BY140" s="9"/>
      <c r="BZ140" s="45"/>
      <c r="CA140" s="9"/>
      <c r="CB140" s="45">
        <f>SUM(INDEX('egyeni-ranglista'!$1:$1048576,MATCH($A140,'egyeni-ranglista'!$A:$A,0),CB$227):INDEX('egyeni-ranglista'!$1:$1048576,MATCH($A140,'egyeni-ranglista'!$A:$A,0),CB$228))</f>
        <v>17.528130582126746</v>
      </c>
      <c r="CC140" s="9" t="s">
        <v>1231</v>
      </c>
      <c r="CD140" s="45"/>
      <c r="CE140" s="9"/>
      <c r="CF140" s="45"/>
      <c r="CG140" s="9"/>
      <c r="CH140" s="45"/>
      <c r="CI140" s="9"/>
      <c r="CJ140" s="45"/>
      <c r="CK140" s="9"/>
      <c r="CL140" s="45"/>
      <c r="CM140" s="9"/>
      <c r="CN140" s="45"/>
      <c r="CO140" s="9"/>
      <c r="CP140" s="45"/>
      <c r="CQ140" s="9"/>
      <c r="CR140" s="45"/>
      <c r="CS140" s="9"/>
      <c r="CT140" s="45"/>
      <c r="CU140" s="9"/>
      <c r="CV140" s="45">
        <f>SUM(INDEX('egyeni-ranglista'!$1:$1048576,MATCH($A140,'egyeni-ranglista'!$A:$A,0),CV$227):INDEX('egyeni-ranglista'!$1:$1048576,MATCH($A140,'egyeni-ranglista'!$A:$A,0),CV$228))</f>
        <v>10.992613961242807</v>
      </c>
      <c r="CW140" s="1" t="s">
        <v>78</v>
      </c>
      <c r="CX140" s="45"/>
      <c r="CY140" s="9"/>
      <c r="CZ140" s="45"/>
      <c r="DA140" s="9"/>
      <c r="DB140" s="45"/>
      <c r="DD140" s="45"/>
      <c r="DF140" s="45">
        <f>SUM(INDEX('egyeni-ranglista'!$1:$1048576,MATCH($A140,'egyeni-ranglista'!$A:$A,0),DF$227):INDEX('egyeni-ranglista'!$1:$1048576,MATCH($A140,'egyeni-ranglista'!$A:$A,0),DF$228))</f>
        <v>12.052442627502957</v>
      </c>
      <c r="DG140" s="1" t="s">
        <v>1231</v>
      </c>
      <c r="DH140" s="45"/>
      <c r="DJ140" s="45"/>
      <c r="DL140" s="45"/>
      <c r="DP140" s="45"/>
      <c r="DQ140" s="9"/>
      <c r="DT140" s="45">
        <f>SUM(INDEX('egyeni-ranglista'!$1:$1048576,MATCH($A140,'egyeni-ranglista'!$A:$A,0),DT$227):INDEX('egyeni-ranglista'!$1:$1048576,MATCH($A140,'egyeni-ranglista'!$A:$A,0),DT$228))</f>
        <v>18.278263882748099</v>
      </c>
      <c r="DU140" s="10" t="s">
        <v>1235</v>
      </c>
      <c r="DZ140" s="45"/>
      <c r="EA140" s="9"/>
      <c r="EB140" s="45"/>
      <c r="ED140" s="45"/>
      <c r="EE140" s="9"/>
      <c r="EF140" s="45"/>
      <c r="EH140" s="45"/>
      <c r="EJ140" s="45"/>
      <c r="EL140" s="45"/>
      <c r="EM140" s="9"/>
      <c r="EN140" s="45">
        <f>SUM(INDEX('egyeni-ranglista'!$1:$1048576,MATCH($A140,'egyeni-ranglista'!$A:$A,0),EN$227):INDEX('egyeni-ranglista'!$1:$1048576,MATCH($A140,'egyeni-ranglista'!$A:$A,0),EN$228))</f>
        <v>8.3851448929056183</v>
      </c>
      <c r="EO140" s="10" t="s">
        <v>1231</v>
      </c>
      <c r="EP140" s="45"/>
      <c r="ER140" s="45"/>
      <c r="ET140" s="45"/>
      <c r="EV140" s="45"/>
      <c r="EX140" s="45"/>
      <c r="EZ140" s="45"/>
      <c r="FB140" s="45"/>
      <c r="FD140" s="45"/>
      <c r="FF140" s="45"/>
      <c r="FG140" s="9"/>
      <c r="FH140" s="45"/>
      <c r="FI140" s="9"/>
      <c r="FJ140" s="45">
        <f>SUM(INDEX('egyeni-ranglista'!$1:$1048576,MATCH($A140,'egyeni-ranglista'!$A:$A,0),FJ$227):INDEX('egyeni-ranglista'!$1:$1048576,MATCH($A140,'egyeni-ranglista'!$A:$A,0),FJ$228))</f>
        <v>11.815734163028322</v>
      </c>
      <c r="FK140" s="1" t="s">
        <v>78</v>
      </c>
      <c r="FL140" s="45"/>
      <c r="FM140" s="9"/>
    </row>
    <row r="141" spans="1:169">
      <c r="A141" s="32" t="s">
        <v>549</v>
      </c>
      <c r="L141" s="45"/>
      <c r="M141" s="9"/>
      <c r="N141" s="45"/>
      <c r="O141" s="9"/>
      <c r="P141" s="45"/>
      <c r="R141" s="45"/>
      <c r="T141" s="45"/>
      <c r="V141" s="45"/>
      <c r="X141" s="45"/>
      <c r="Y141" s="9"/>
      <c r="Z141" s="45"/>
      <c r="AA141" s="9"/>
      <c r="AB141" s="45"/>
      <c r="AD141" s="45"/>
      <c r="AP141" s="45">
        <f>SUM(INDEX('egyeni-ranglista'!$1:$1048576,MATCH($A141,'egyeni-ranglista'!$A:$A,0),AP$227):INDEX('egyeni-ranglista'!$1:$1048576,MATCH($A141,'egyeni-ranglista'!$A:$A,0),AP$228))</f>
        <v>0</v>
      </c>
      <c r="AQ141" s="9" t="s">
        <v>550</v>
      </c>
      <c r="AR141" s="45"/>
      <c r="AS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45"/>
      <c r="DD141" s="45"/>
      <c r="DF141" s="45"/>
      <c r="DH141" s="45"/>
      <c r="DJ141" s="45"/>
      <c r="DL141" s="45"/>
      <c r="DP141" s="9"/>
      <c r="DQ141" s="9"/>
      <c r="EB141" s="45"/>
      <c r="EF141" s="45"/>
      <c r="EH141" s="45"/>
      <c r="EJ141" s="45"/>
      <c r="EP141" s="45"/>
      <c r="ER141" s="45"/>
      <c r="ET141" s="45"/>
      <c r="EV141" s="45"/>
      <c r="EX141" s="45"/>
      <c r="EZ141" s="45"/>
      <c r="FB141" s="45"/>
      <c r="FD141" s="45"/>
      <c r="FF141" s="9"/>
      <c r="FG141" s="9"/>
      <c r="FH141" s="9"/>
      <c r="FI141" s="9"/>
      <c r="FJ141" s="9"/>
      <c r="FK141" s="9"/>
      <c r="FL141" s="9"/>
      <c r="FM141" s="9"/>
    </row>
    <row r="142" spans="1:169">
      <c r="A142" s="32" t="s">
        <v>38</v>
      </c>
      <c r="C142" s="9"/>
      <c r="F142" s="45" t="s">
        <v>206</v>
      </c>
      <c r="H142" s="45" t="s">
        <v>206</v>
      </c>
      <c r="J142" s="45" t="s">
        <v>206</v>
      </c>
      <c r="L142" s="45"/>
      <c r="M142" s="9"/>
      <c r="N142" s="45" t="s">
        <v>206</v>
      </c>
      <c r="P142" s="45" t="s">
        <v>206</v>
      </c>
      <c r="R142" s="45" t="s">
        <v>206</v>
      </c>
      <c r="T142" s="45" t="s">
        <v>206</v>
      </c>
      <c r="V142" s="45"/>
      <c r="W142" s="9"/>
      <c r="X142" s="45"/>
      <c r="Y142" s="9"/>
      <c r="Z142" s="45"/>
      <c r="AA142" s="9"/>
      <c r="AB142" s="45">
        <v>0</v>
      </c>
      <c r="AC142" s="1" t="s">
        <v>152</v>
      </c>
      <c r="AD142" s="45" t="s">
        <v>206</v>
      </c>
      <c r="AP142" s="45">
        <f>SUM(INDEX('egyeni-ranglista'!$1:$1048576,MATCH($A142,'egyeni-ranglista'!$A:$A,0),AP$227):INDEX('egyeni-ranglista'!$1:$1048576,MATCH($A142,'egyeni-ranglista'!$A:$A,0),AP$228))</f>
        <v>0</v>
      </c>
      <c r="AQ142" s="1" t="s">
        <v>152</v>
      </c>
      <c r="AR142" s="45"/>
      <c r="AS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45"/>
      <c r="DD142" s="45"/>
      <c r="DF142" s="45"/>
      <c r="DH142" s="45"/>
      <c r="DJ142" s="45"/>
      <c r="DL142" s="45"/>
      <c r="DP142" s="9"/>
      <c r="DQ142" s="9"/>
      <c r="EB142" s="45"/>
      <c r="EF142" s="45"/>
      <c r="EG142" s="245"/>
      <c r="EH142" s="45"/>
      <c r="EI142" s="245"/>
      <c r="EJ142" s="45"/>
      <c r="EK142" s="245"/>
      <c r="EP142" s="45"/>
      <c r="EQ142" s="245"/>
      <c r="ER142" s="45"/>
      <c r="ES142" s="245"/>
      <c r="ET142" s="45"/>
      <c r="EV142" s="45"/>
      <c r="EX142" s="45"/>
      <c r="EZ142" s="45"/>
      <c r="FB142" s="45"/>
      <c r="FD142" s="45"/>
      <c r="FE142" s="245"/>
      <c r="FF142" s="9"/>
      <c r="FG142" s="9"/>
      <c r="FH142" s="9"/>
      <c r="FI142" s="9"/>
      <c r="FJ142" s="9"/>
      <c r="FK142" s="9"/>
      <c r="FL142" s="9"/>
      <c r="FM142" s="9"/>
    </row>
    <row r="143" spans="1:169">
      <c r="A143" s="32" t="s">
        <v>132</v>
      </c>
      <c r="C143" s="9"/>
      <c r="F143" s="45" t="s">
        <v>206</v>
      </c>
      <c r="G143" s="9"/>
      <c r="H143" s="45" t="s">
        <v>206</v>
      </c>
      <c r="I143" s="9"/>
      <c r="J143" s="45" t="s">
        <v>206</v>
      </c>
      <c r="K143" s="9"/>
      <c r="L143" s="45"/>
      <c r="M143" s="9"/>
      <c r="N143" s="45">
        <v>10</v>
      </c>
      <c r="O143" s="57" t="s">
        <v>125</v>
      </c>
      <c r="P143" s="45" t="s">
        <v>206</v>
      </c>
      <c r="R143" s="45">
        <v>10.479909771066627</v>
      </c>
      <c r="S143" s="57" t="s">
        <v>125</v>
      </c>
      <c r="T143" s="45" t="s">
        <v>206</v>
      </c>
      <c r="V143" s="45"/>
      <c r="W143" s="9"/>
      <c r="X143" s="45"/>
      <c r="Y143" s="9"/>
      <c r="Z143" s="45"/>
      <c r="AA143" s="9"/>
      <c r="AB143" s="45" t="s">
        <v>206</v>
      </c>
      <c r="AD143" s="45" t="s">
        <v>206</v>
      </c>
      <c r="AR143" s="9"/>
      <c r="AS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45">
        <f>SUM(INDEX('egyeni-ranglista'!$1:$1048576,MATCH($A143,'egyeni-ranglista'!$A:$A,0),CZ$227):INDEX('egyeni-ranglista'!$1:$1048576,MATCH($A143,'egyeni-ranglista'!$A:$A,0),CZ$228))</f>
        <v>0</v>
      </c>
      <c r="DA143" s="9" t="s">
        <v>814</v>
      </c>
      <c r="DB143" s="45"/>
      <c r="DD143" s="45"/>
      <c r="DF143" s="45">
        <f>SUM(INDEX('egyeni-ranglista'!$1:$1048576,MATCH($A143,'egyeni-ranglista'!$A:$A,0),DF$227):INDEX('egyeni-ranglista'!$1:$1048576,MATCH($A143,'egyeni-ranglista'!$A:$A,0),DF$228))</f>
        <v>0</v>
      </c>
      <c r="DG143" s="9" t="s">
        <v>814</v>
      </c>
      <c r="DH143" s="45"/>
      <c r="DJ143" s="45"/>
      <c r="DL143" s="45"/>
      <c r="DP143" s="9"/>
      <c r="DQ143" s="9"/>
      <c r="EB143" s="45"/>
      <c r="EF143" s="45"/>
      <c r="EH143" s="45"/>
      <c r="EJ143" s="45"/>
      <c r="EP143" s="45"/>
      <c r="ER143" s="45"/>
      <c r="ET143" s="45"/>
      <c r="EV143" s="45"/>
      <c r="EX143" s="45"/>
      <c r="EZ143" s="45"/>
      <c r="FB143" s="45"/>
      <c r="FD143" s="45"/>
      <c r="FF143" s="9"/>
      <c r="FG143" s="9"/>
      <c r="FH143" s="9"/>
      <c r="FI143" s="9"/>
      <c r="FJ143" s="9"/>
      <c r="FK143" s="9"/>
      <c r="FL143" s="9"/>
      <c r="FM143" s="9"/>
    </row>
    <row r="144" spans="1:169">
      <c r="A144" s="32" t="s">
        <v>39</v>
      </c>
      <c r="C144" s="9"/>
      <c r="F144" s="45" t="s">
        <v>206</v>
      </c>
      <c r="H144" s="45" t="s">
        <v>206</v>
      </c>
      <c r="J144" s="45" t="s">
        <v>206</v>
      </c>
      <c r="L144" s="45"/>
      <c r="M144" s="9"/>
      <c r="N144" s="45" t="s">
        <v>206</v>
      </c>
      <c r="P144" s="45" t="s">
        <v>206</v>
      </c>
      <c r="R144" s="45" t="s">
        <v>206</v>
      </c>
      <c r="T144" s="45" t="s">
        <v>206</v>
      </c>
      <c r="V144" s="45"/>
      <c r="W144" s="9"/>
      <c r="X144" s="45"/>
      <c r="Y144" s="9"/>
      <c r="Z144" s="45"/>
      <c r="AA144" s="9"/>
      <c r="AB144" s="45">
        <v>0</v>
      </c>
      <c r="AC144" s="1" t="s">
        <v>152</v>
      </c>
      <c r="AD144" s="45" t="s">
        <v>206</v>
      </c>
      <c r="AP144" s="45">
        <f>SUM(INDEX('egyeni-ranglista'!$1:$1048576,MATCH($A144,'egyeni-ranglista'!$A:$A,0),AP$227):INDEX('egyeni-ranglista'!$1:$1048576,MATCH($A144,'egyeni-ranglista'!$A:$A,0),AP$228))</f>
        <v>0</v>
      </c>
      <c r="AQ144" s="1" t="s">
        <v>152</v>
      </c>
      <c r="AR144" s="45"/>
      <c r="AS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45"/>
      <c r="DD144" s="45"/>
      <c r="DF144" s="45"/>
      <c r="DH144" s="45"/>
      <c r="DJ144" s="45"/>
      <c r="DL144" s="45"/>
      <c r="DP144" s="9"/>
      <c r="DQ144" s="9"/>
      <c r="EB144" s="45"/>
      <c r="EF144" s="45"/>
      <c r="EH144" s="45"/>
      <c r="EJ144" s="45"/>
      <c r="EP144" s="45"/>
      <c r="ER144" s="45"/>
      <c r="ET144" s="45"/>
      <c r="EV144" s="45"/>
      <c r="EX144" s="45"/>
      <c r="EZ144" s="45"/>
      <c r="FB144" s="45"/>
      <c r="FD144" s="45"/>
      <c r="FF144" s="9"/>
      <c r="FG144" s="9"/>
      <c r="FH144" s="9"/>
      <c r="FI144" s="9"/>
      <c r="FJ144" s="9"/>
      <c r="FK144" s="9"/>
      <c r="FL144" s="9"/>
      <c r="FM144" s="9"/>
    </row>
    <row r="145" spans="1:169">
      <c r="A145" s="32" t="s">
        <v>701</v>
      </c>
      <c r="L145" s="45"/>
      <c r="M145" s="9"/>
      <c r="N145" s="45"/>
      <c r="O145" s="9"/>
      <c r="P145" s="45"/>
      <c r="R145" s="45"/>
      <c r="T145" s="45"/>
      <c r="V145" s="45"/>
      <c r="X145" s="45"/>
      <c r="Y145" s="9"/>
      <c r="Z145" s="45"/>
      <c r="AA145" s="9"/>
      <c r="AB145" s="45"/>
      <c r="AD145" s="45"/>
      <c r="AP145" s="45"/>
      <c r="AQ145" s="9"/>
      <c r="AR145" s="45"/>
      <c r="AS145" s="9"/>
      <c r="BV145" s="45">
        <f>SUM(INDEX('egyeni-ranglista'!$1:$1048576,MATCH($A145,'egyeni-ranglista'!$A:$A,0),BV$227):INDEX('egyeni-ranglista'!$1:$1048576,MATCH($A145,'egyeni-ranglista'!$A:$A,0),BV$228))</f>
        <v>0</v>
      </c>
      <c r="BW145" s="1" t="s">
        <v>699</v>
      </c>
      <c r="BX145" s="45"/>
      <c r="BY145" s="9"/>
      <c r="BZ145" s="45"/>
      <c r="CA145" s="9"/>
      <c r="CB145" s="45"/>
      <c r="CC145" s="9"/>
      <c r="CD145" s="45"/>
      <c r="CE145" s="9"/>
      <c r="CF145" s="45"/>
      <c r="CG145" s="9"/>
      <c r="CH145" s="45"/>
      <c r="CI145" s="9"/>
      <c r="CJ145" s="45"/>
      <c r="CK145" s="9"/>
      <c r="CL145" s="45"/>
      <c r="CM145" s="9"/>
      <c r="CN145" s="45"/>
      <c r="CO145" s="9"/>
      <c r="CP145" s="45"/>
      <c r="CQ145" s="9"/>
      <c r="CR145" s="45"/>
      <c r="CS145" s="9"/>
      <c r="CT145" s="45"/>
      <c r="CU145" s="9"/>
      <c r="CV145" s="45"/>
      <c r="CW145" s="9"/>
      <c r="CX145" s="45"/>
      <c r="CY145" s="9"/>
      <c r="CZ145" s="45"/>
      <c r="DA145" s="9"/>
      <c r="DB145" s="45"/>
      <c r="DD145" s="45"/>
      <c r="DF145" s="45"/>
      <c r="DH145" s="45"/>
      <c r="DJ145" s="45"/>
      <c r="DL145" s="45"/>
      <c r="EB145" s="45"/>
      <c r="EF145" s="45"/>
      <c r="EH145" s="45"/>
      <c r="EJ145" s="45"/>
      <c r="EP145" s="45"/>
      <c r="ER145" s="45"/>
      <c r="ET145" s="45"/>
      <c r="EV145" s="45"/>
      <c r="EX145" s="45"/>
      <c r="EZ145" s="45"/>
      <c r="FB145" s="45"/>
      <c r="FD145" s="45"/>
      <c r="FF145" s="45"/>
      <c r="FG145" s="9"/>
      <c r="FH145" s="45"/>
      <c r="FI145" s="9"/>
      <c r="FJ145" s="45"/>
      <c r="FK145" s="9"/>
      <c r="FL145" s="45"/>
      <c r="FM145" s="9"/>
    </row>
    <row r="146" spans="1:169">
      <c r="A146" s="32" t="s">
        <v>1210</v>
      </c>
      <c r="L146" s="45"/>
      <c r="M146" s="9"/>
      <c r="N146" s="45"/>
      <c r="O146" s="9"/>
      <c r="P146" s="45"/>
      <c r="R146" s="45"/>
      <c r="T146" s="45"/>
      <c r="V146" s="45"/>
      <c r="X146" s="45"/>
      <c r="Y146" s="9"/>
      <c r="Z146" s="45"/>
      <c r="AA146" s="9"/>
      <c r="AB146" s="45"/>
      <c r="AD146" s="45"/>
      <c r="AP146" s="45"/>
      <c r="AQ146" s="9"/>
      <c r="AR146" s="45"/>
      <c r="AS146" s="9"/>
      <c r="BV146" s="45"/>
      <c r="BX146" s="45"/>
      <c r="BY146" s="9"/>
      <c r="BZ146" s="45"/>
      <c r="CA146" s="9"/>
      <c r="CB146" s="45"/>
      <c r="CC146" s="9"/>
      <c r="CD146" s="45"/>
      <c r="CE146" s="9"/>
      <c r="CF146" s="45"/>
      <c r="CG146" s="9"/>
      <c r="CH146" s="45"/>
      <c r="CI146" s="9"/>
      <c r="CJ146" s="45"/>
      <c r="CK146" s="9"/>
      <c r="CL146" s="45"/>
      <c r="CM146" s="9"/>
      <c r="CN146" s="45"/>
      <c r="CO146" s="9"/>
      <c r="CP146" s="45"/>
      <c r="CQ146" s="9"/>
      <c r="CR146" s="45"/>
      <c r="CS146" s="9"/>
      <c r="CT146" s="45"/>
      <c r="CU146" s="9"/>
      <c r="CV146" s="45"/>
      <c r="CW146" s="9"/>
      <c r="CX146" s="45"/>
      <c r="CY146" s="9"/>
      <c r="CZ146" s="45"/>
      <c r="DA146" s="9"/>
      <c r="DB146" s="45"/>
      <c r="DD146" s="45"/>
      <c r="DF146" s="45">
        <f>SUM(INDEX('egyeni-ranglista'!$1:$1048576,MATCH($A146,'egyeni-ranglista'!$A:$A,0),DF$227):INDEX('egyeni-ranglista'!$1:$1048576,MATCH($A146,'egyeni-ranglista'!$A:$A,0),DF$228))</f>
        <v>0</v>
      </c>
      <c r="DG146" s="1" t="s">
        <v>1209</v>
      </c>
      <c r="DH146" s="45"/>
      <c r="DJ146" s="45"/>
      <c r="DL146" s="45"/>
      <c r="DT146" s="45">
        <f>SUM(INDEX('egyeni-ranglista'!$1:$1048576,MATCH($A146,'egyeni-ranglista'!$A:$A,0),DT$227):INDEX('egyeni-ranglista'!$1:$1048576,MATCH($A146,'egyeni-ranglista'!$A:$A,0),DT$228))</f>
        <v>0</v>
      </c>
      <c r="DU146" s="246" t="s">
        <v>1228</v>
      </c>
      <c r="DV146" s="45"/>
      <c r="DX146" s="45"/>
      <c r="DZ146" s="45"/>
      <c r="EA146" s="9"/>
      <c r="EB146" s="45">
        <f>SUM(INDEX('egyeni-ranglista'!$1:$1048576,MATCH($A146,'egyeni-ranglista'!$A:$A,0),EB$227):INDEX('egyeni-ranglista'!$1:$1048576,MATCH($A146,'egyeni-ranglista'!$A:$A,0),EB$228))</f>
        <v>0</v>
      </c>
      <c r="EC146" s="246" t="s">
        <v>1228</v>
      </c>
      <c r="ED146" s="45"/>
      <c r="EE146" s="9"/>
      <c r="EF146" s="45">
        <f>SUM(INDEX('egyeni-ranglista'!$1:$1048576,MATCH($A146,'egyeni-ranglista'!$A:$A,0),EF$227):INDEX('egyeni-ranglista'!$1:$1048576,MATCH($A146,'egyeni-ranglista'!$A:$A,0),EF$228))</f>
        <v>0.62483181533878074</v>
      </c>
      <c r="EG146" s="7" t="s">
        <v>1272</v>
      </c>
      <c r="EL146" s="45"/>
      <c r="EM146" s="9"/>
      <c r="EN146" s="45"/>
      <c r="EO146" s="246"/>
      <c r="ER146" s="45">
        <f>SUM(INDEX('egyeni-ranglista'!$1:$1048576,MATCH($A146,'egyeni-ranglista'!$A:$A,0),ER$227):INDEX('egyeni-ranglista'!$1:$1048576,MATCH($A146,'egyeni-ranglista'!$A:$A,0),ER$228))</f>
        <v>0.62483181533878074</v>
      </c>
      <c r="ES146" s="41" t="s">
        <v>1332</v>
      </c>
      <c r="FF146" s="45"/>
      <c r="FG146" s="9"/>
      <c r="FH146" s="45"/>
      <c r="FI146" s="9"/>
      <c r="FJ146" s="45"/>
      <c r="FK146" s="9"/>
      <c r="FL146" s="45"/>
      <c r="FM146" s="9"/>
    </row>
    <row r="147" spans="1:169">
      <c r="A147" s="32" t="s">
        <v>157</v>
      </c>
      <c r="F147" s="45" t="s">
        <v>206</v>
      </c>
      <c r="H147" s="45" t="s">
        <v>206</v>
      </c>
      <c r="J147" s="45" t="s">
        <v>206</v>
      </c>
      <c r="L147" s="45"/>
      <c r="M147" s="9"/>
      <c r="N147" s="45" t="s">
        <v>206</v>
      </c>
      <c r="O147" s="9"/>
      <c r="P147" s="45"/>
      <c r="Q147" s="1" t="s">
        <v>1229</v>
      </c>
      <c r="R147" s="45" t="s">
        <v>206</v>
      </c>
      <c r="T147" s="45" t="s">
        <v>206</v>
      </c>
      <c r="V147" s="45"/>
      <c r="W147" s="9"/>
      <c r="X147" s="45"/>
      <c r="Y147" s="9"/>
      <c r="Z147" s="45"/>
      <c r="AA147" s="9"/>
      <c r="AB147" s="45" t="s">
        <v>206</v>
      </c>
      <c r="AD147" s="45" t="s">
        <v>206</v>
      </c>
      <c r="AP147" s="45">
        <f>SUM(INDEX('egyeni-ranglista'!$1:$1048576,MATCH($A147,'egyeni-ranglista'!$A:$A,0),AP$227):INDEX('egyeni-ranglista'!$1:$1048576,MATCH($A147,'egyeni-ranglista'!$A:$A,0),AP$228))</f>
        <v>14.730097199071423</v>
      </c>
      <c r="AQ147" s="1" t="s">
        <v>543</v>
      </c>
      <c r="AR147" s="45"/>
      <c r="AS147" s="9"/>
      <c r="BD147" s="45"/>
      <c r="BE147" s="9" t="s">
        <v>1229</v>
      </c>
      <c r="BF147" s="45"/>
      <c r="BG147" s="9"/>
      <c r="BH147" s="45"/>
      <c r="BI147" s="9" t="s">
        <v>1237</v>
      </c>
      <c r="BJ147" s="45"/>
      <c r="BK147" s="9"/>
      <c r="BL147" s="45"/>
      <c r="BM147" s="9"/>
      <c r="BN147" s="45"/>
      <c r="BO147" s="9"/>
      <c r="BP147" s="45"/>
      <c r="BQ147" s="9"/>
      <c r="BR147" s="45"/>
      <c r="BS147" s="9"/>
      <c r="BT147" s="45"/>
      <c r="BU147" s="9"/>
      <c r="BV147" s="45"/>
      <c r="BW147" s="9"/>
      <c r="BX147" s="45"/>
      <c r="BY147" s="53" t="s">
        <v>1237</v>
      </c>
      <c r="BZ147" s="45"/>
      <c r="CA147" s="9"/>
      <c r="CB147" s="45"/>
      <c r="CC147" s="9"/>
      <c r="CD147" s="45"/>
      <c r="CE147" s="9"/>
      <c r="CF147" s="45"/>
      <c r="CG147" s="53" t="s">
        <v>1237</v>
      </c>
      <c r="CH147" s="45"/>
      <c r="CI147" s="9"/>
      <c r="CJ147" s="45"/>
      <c r="CK147" s="9"/>
      <c r="CL147" s="45"/>
      <c r="CM147" s="9"/>
      <c r="CN147" s="45"/>
      <c r="CO147" s="9"/>
      <c r="CP147" s="45"/>
      <c r="CQ147" s="9"/>
      <c r="CR147" s="45"/>
      <c r="CS147" s="9"/>
      <c r="CT147" s="45"/>
      <c r="CU147" s="9"/>
      <c r="CV147" s="45"/>
      <c r="CW147" s="9"/>
      <c r="CX147" s="45"/>
      <c r="CY147" s="9"/>
      <c r="CZ147" s="45">
        <f>SUM(INDEX('egyeni-ranglista'!$1:$1048576,MATCH($A147,'egyeni-ranglista'!$A:$A,0),CZ$227):INDEX('egyeni-ranglista'!$1:$1048576,MATCH($A147,'egyeni-ranglista'!$A:$A,0),CZ$228))</f>
        <v>32.751799138634304</v>
      </c>
      <c r="DA147" s="53" t="s">
        <v>1229</v>
      </c>
      <c r="DB147" s="45"/>
      <c r="DD147" s="45"/>
      <c r="DF147" s="45"/>
      <c r="DH147" s="45"/>
      <c r="DJ147" s="45"/>
      <c r="DL147" s="45"/>
      <c r="DN147" s="45"/>
      <c r="DO147" s="9"/>
      <c r="DP147" s="45"/>
      <c r="DQ147" s="9"/>
      <c r="DT147" s="45"/>
      <c r="DU147" s="9"/>
      <c r="DV147" s="45"/>
      <c r="DW147" s="9"/>
      <c r="DX147" s="45"/>
      <c r="DY147" s="9"/>
      <c r="DZ147" s="45"/>
      <c r="EA147" s="9"/>
      <c r="EB147" s="45"/>
      <c r="ED147" s="45"/>
      <c r="EE147" s="9"/>
      <c r="EF147" s="45"/>
      <c r="EH147" s="45"/>
      <c r="EJ147" s="45"/>
      <c r="EL147" s="45"/>
      <c r="EM147" s="9"/>
      <c r="EN147" s="45">
        <f>SUM(INDEX('egyeni-ranglista'!$1:$1048576,MATCH($A147,'egyeni-ranglista'!$A:$A,0),EN$227):INDEX('egyeni-ranglista'!$1:$1048576,MATCH($A147,'egyeni-ranglista'!$A:$A,0),EN$228))</f>
        <v>10.996180999124824</v>
      </c>
      <c r="EO147" s="53" t="s">
        <v>1229</v>
      </c>
      <c r="EP147" s="45"/>
      <c r="ER147" s="45"/>
      <c r="ET147" s="45"/>
      <c r="EV147" s="45"/>
      <c r="EX147" s="45"/>
      <c r="EZ147" s="45"/>
      <c r="FB147" s="45"/>
      <c r="FD147" s="45"/>
      <c r="FF147" s="45"/>
      <c r="FG147" s="9"/>
      <c r="FH147" s="45"/>
      <c r="FI147" s="9"/>
      <c r="FJ147" s="45"/>
      <c r="FK147" s="9"/>
      <c r="FL147" s="45"/>
      <c r="FM147" s="9"/>
    </row>
    <row r="148" spans="1:169">
      <c r="A148" s="1" t="s">
        <v>99</v>
      </c>
      <c r="B148" s="45" t="s">
        <v>206</v>
      </c>
      <c r="D148" s="45" t="s">
        <v>206</v>
      </c>
      <c r="F148" s="45">
        <v>0</v>
      </c>
      <c r="G148" s="1" t="s">
        <v>98</v>
      </c>
      <c r="H148" s="45" t="s">
        <v>206</v>
      </c>
      <c r="J148" s="45" t="s">
        <v>206</v>
      </c>
      <c r="L148" s="45"/>
      <c r="M148" s="9"/>
      <c r="N148" s="45" t="s">
        <v>206</v>
      </c>
      <c r="P148" s="45">
        <v>1.2678557452108006</v>
      </c>
      <c r="Q148" s="1" t="s">
        <v>1231</v>
      </c>
      <c r="R148" s="45" t="s">
        <v>206</v>
      </c>
      <c r="T148" s="45" t="s">
        <v>206</v>
      </c>
      <c r="V148" s="45"/>
      <c r="W148" s="9"/>
      <c r="X148" s="45"/>
      <c r="Y148" s="9"/>
      <c r="Z148" s="45"/>
      <c r="AA148" s="9"/>
      <c r="AB148" s="45" t="s">
        <v>206</v>
      </c>
      <c r="AD148" s="45" t="s">
        <v>206</v>
      </c>
      <c r="AR148" s="9"/>
      <c r="AS148" s="9"/>
      <c r="BF148" s="9"/>
      <c r="BG148" s="9"/>
      <c r="BH148" s="45"/>
      <c r="BI148" s="9" t="s">
        <v>1231</v>
      </c>
      <c r="BJ148" s="45"/>
      <c r="BK148" s="9"/>
      <c r="BL148" s="45"/>
      <c r="BM148" s="9"/>
      <c r="BN148" s="45">
        <f>SUM(INDEX('egyeni-ranglista'!$1:$1048576,MATCH($A148,'egyeni-ranglista'!$A:$A,0),BN$227):INDEX('egyeni-ranglista'!$1:$1048576,MATCH($A148,'egyeni-ranglista'!$A:$A,0),BN$228))</f>
        <v>0.81833873328174578</v>
      </c>
      <c r="BO148" s="9" t="s">
        <v>1231</v>
      </c>
      <c r="BP148" s="45"/>
      <c r="BQ148" s="9"/>
      <c r="BR148" s="45"/>
      <c r="BS148" s="9"/>
      <c r="BT148" s="45"/>
      <c r="BU148" s="9"/>
      <c r="BV148" s="45"/>
      <c r="BW148" s="9"/>
      <c r="BX148" s="45"/>
      <c r="BY148" s="9"/>
      <c r="BZ148" s="45"/>
      <c r="CA148" s="9"/>
      <c r="CB148" s="45">
        <f>SUM(INDEX('egyeni-ranglista'!$1:$1048576,MATCH($A148,'egyeni-ranglista'!$A:$A,0),CB$227):INDEX('egyeni-ranglista'!$1:$1048576,MATCH($A148,'egyeni-ranglista'!$A:$A,0),CB$228))</f>
        <v>8.1400530710180625</v>
      </c>
      <c r="CC148" s="9" t="s">
        <v>1231</v>
      </c>
      <c r="CD148" s="45"/>
      <c r="CE148" s="9"/>
      <c r="CF148" s="45"/>
      <c r="CG148" s="9"/>
      <c r="CH148" s="45"/>
      <c r="CI148" s="9"/>
      <c r="CJ148" s="45"/>
      <c r="CK148" s="9"/>
      <c r="CL148" s="45"/>
      <c r="CM148" s="9"/>
      <c r="CN148" s="45"/>
      <c r="CO148" s="9"/>
      <c r="CP148" s="45"/>
      <c r="CQ148" s="9"/>
      <c r="CR148" s="45"/>
      <c r="CS148" s="9"/>
      <c r="CT148" s="45"/>
      <c r="CU148" s="9"/>
      <c r="CV148" s="45">
        <f>SUM(INDEX('egyeni-ranglista'!$1:$1048576,MATCH($A148,'egyeni-ranglista'!$A:$A,0),CV$227):INDEX('egyeni-ranglista'!$1:$1048576,MATCH($A148,'egyeni-ranglista'!$A:$A,0),CV$228))</f>
        <v>9.2395480424183898</v>
      </c>
      <c r="CW148" s="1" t="s">
        <v>99</v>
      </c>
      <c r="CX148" s="45"/>
      <c r="CY148" s="9"/>
      <c r="CZ148" s="45"/>
      <c r="DA148" s="9"/>
      <c r="DB148" s="45"/>
      <c r="DD148" s="45"/>
      <c r="DF148" s="45">
        <f>SUM(INDEX('egyeni-ranglista'!$1:$1048576,MATCH($A148,'egyeni-ranglista'!$A:$A,0),DF$227):INDEX('egyeni-ranglista'!$1:$1048576,MATCH($A148,'egyeni-ranglista'!$A:$A,0),DF$228))</f>
        <v>9.2395480424183898</v>
      </c>
      <c r="DG148" s="1" t="s">
        <v>1231</v>
      </c>
      <c r="DH148" s="45"/>
      <c r="DJ148" s="45"/>
      <c r="DL148" s="45"/>
      <c r="DP148" s="45"/>
      <c r="DQ148" s="9"/>
      <c r="DT148" s="45">
        <f>SUM(INDEX('egyeni-ranglista'!$1:$1048576,MATCH($A148,'egyeni-ranglista'!$A:$A,0),DT$227):INDEX('egyeni-ranglista'!$1:$1048576,MATCH($A148,'egyeni-ranglista'!$A:$A,0),DT$228))</f>
        <v>15.465369297663532</v>
      </c>
      <c r="DU148" s="10" t="s">
        <v>1231</v>
      </c>
      <c r="DZ148" s="45"/>
      <c r="EA148" s="9"/>
      <c r="EB148" s="45"/>
      <c r="ED148" s="45"/>
      <c r="EE148" s="9"/>
      <c r="EF148" s="45"/>
      <c r="EH148" s="45"/>
      <c r="EJ148" s="45"/>
      <c r="EL148" s="45"/>
      <c r="EM148" s="9"/>
      <c r="EN148" s="45">
        <f>SUM(INDEX('egyeni-ranglista'!$1:$1048576,MATCH($A148,'egyeni-ranglista'!$A:$A,0),EN$227):INDEX('egyeni-ranglista'!$1:$1048576,MATCH($A148,'egyeni-ranglista'!$A:$A,0),EN$228))</f>
        <v>7.3253162266454686</v>
      </c>
      <c r="EO148" s="10" t="s">
        <v>1231</v>
      </c>
      <c r="EP148" s="45"/>
      <c r="ER148" s="45"/>
      <c r="ET148" s="45"/>
      <c r="EV148" s="45"/>
      <c r="EX148" s="45"/>
      <c r="EZ148" s="45"/>
      <c r="FB148" s="45"/>
      <c r="FD148" s="45"/>
      <c r="FF148" s="45"/>
      <c r="FG148" s="9"/>
      <c r="FH148" s="45"/>
      <c r="FI148" s="9"/>
      <c r="FJ148" s="45">
        <f>SUM(INDEX('egyeni-ranglista'!$1:$1048576,MATCH($A148,'egyeni-ranglista'!$A:$A,0),FJ$227):INDEX('egyeni-ranglista'!$1:$1048576,MATCH($A148,'egyeni-ranglista'!$A:$A,0),FJ$228))</f>
        <v>10.755905496768172</v>
      </c>
      <c r="FK148" s="1" t="s">
        <v>99</v>
      </c>
      <c r="FL148" s="45"/>
      <c r="FM148" s="9"/>
    </row>
    <row r="149" spans="1:169">
      <c r="A149" s="1" t="s">
        <v>1230</v>
      </c>
      <c r="L149" s="45"/>
      <c r="M149" s="9"/>
      <c r="N149" s="45"/>
      <c r="P149" s="45"/>
      <c r="R149" s="45"/>
      <c r="T149" s="45"/>
      <c r="V149" s="45"/>
      <c r="W149" s="9"/>
      <c r="X149" s="45"/>
      <c r="Y149" s="9"/>
      <c r="Z149" s="45"/>
      <c r="AA149" s="9"/>
      <c r="AB149" s="45"/>
      <c r="AD149" s="45"/>
      <c r="AR149" s="9"/>
      <c r="AS149" s="9"/>
      <c r="BF149" s="9"/>
      <c r="BG149" s="9"/>
      <c r="BH149" s="45"/>
      <c r="BI149" s="9"/>
      <c r="BJ149" s="45"/>
      <c r="BK149" s="9"/>
      <c r="BL149" s="45"/>
      <c r="BM149" s="9"/>
      <c r="BN149" s="45"/>
      <c r="BO149" s="9"/>
      <c r="BP149" s="45"/>
      <c r="BQ149" s="9"/>
      <c r="BR149" s="45"/>
      <c r="BS149" s="9"/>
      <c r="BT149" s="45"/>
      <c r="BU149" s="9"/>
      <c r="BV149" s="45"/>
      <c r="BW149" s="9"/>
      <c r="BX149" s="45"/>
      <c r="BY149" s="9"/>
      <c r="BZ149" s="45"/>
      <c r="CA149" s="9"/>
      <c r="CB149" s="45"/>
      <c r="CC149" s="9"/>
      <c r="CD149" s="45"/>
      <c r="CE149" s="9"/>
      <c r="CF149" s="45"/>
      <c r="CG149" s="9"/>
      <c r="CH149" s="45"/>
      <c r="CI149" s="9"/>
      <c r="CJ149" s="45"/>
      <c r="CK149" s="9"/>
      <c r="CL149" s="45"/>
      <c r="CM149" s="9"/>
      <c r="CN149" s="45"/>
      <c r="CO149" s="9"/>
      <c r="CP149" s="45"/>
      <c r="CQ149" s="9"/>
      <c r="CR149" s="45"/>
      <c r="CS149" s="9"/>
      <c r="CT149" s="45"/>
      <c r="CU149" s="9"/>
      <c r="CV149" s="45"/>
      <c r="CX149" s="45"/>
      <c r="CY149" s="9"/>
      <c r="CZ149" s="45"/>
      <c r="DA149" s="9"/>
      <c r="DB149" s="45"/>
      <c r="DD149" s="45"/>
      <c r="DF149" s="45"/>
      <c r="DH149" s="45"/>
      <c r="DJ149" s="45"/>
      <c r="DL149" s="45"/>
      <c r="DP149" s="45"/>
      <c r="DQ149" s="9"/>
      <c r="DT149" s="45">
        <f>SUM(INDEX('egyeni-ranglista'!$1:$1048576,MATCH($A149,'egyeni-ranglista'!$A:$A,0),DT$227):INDEX('egyeni-ranglista'!$1:$1048576,MATCH($A149,'egyeni-ranglista'!$A:$A,0),DT$228))</f>
        <v>0</v>
      </c>
      <c r="DU149" s="246" t="s">
        <v>1228</v>
      </c>
      <c r="DV149" s="45"/>
      <c r="DX149" s="45"/>
      <c r="DZ149" s="45"/>
      <c r="EA149" s="9"/>
      <c r="EB149" s="45">
        <f>SUM(INDEX('egyeni-ranglista'!$1:$1048576,MATCH($A149,'egyeni-ranglista'!$A:$A,0),EB$227):INDEX('egyeni-ranglista'!$1:$1048576,MATCH($A149,'egyeni-ranglista'!$A:$A,0),EB$228))</f>
        <v>0</v>
      </c>
      <c r="EC149" s="1" t="s">
        <v>814</v>
      </c>
      <c r="ED149" s="45"/>
      <c r="EE149" s="9"/>
      <c r="EF149" s="45">
        <f>SUM(INDEX('egyeni-ranglista'!$1:$1048576,MATCH($A149,'egyeni-ranglista'!$A:$A,0),EF$227):INDEX('egyeni-ranglista'!$1:$1048576,MATCH($A149,'egyeni-ranglista'!$A:$A,0),EF$228))</f>
        <v>0</v>
      </c>
      <c r="EG149" s="245" t="s">
        <v>1228</v>
      </c>
      <c r="EL149" s="45"/>
      <c r="EM149" s="9"/>
      <c r="EN149" s="45"/>
      <c r="EO149" s="246"/>
      <c r="FF149" s="45"/>
      <c r="FG149" s="9"/>
      <c r="FH149" s="45"/>
      <c r="FI149" s="9"/>
      <c r="FJ149" s="45"/>
      <c r="FL149" s="45"/>
      <c r="FM149" s="9"/>
    </row>
    <row r="150" spans="1:169">
      <c r="A150" s="1" t="s">
        <v>173</v>
      </c>
      <c r="B150" s="45" t="s">
        <v>206</v>
      </c>
      <c r="D150" s="45" t="s">
        <v>206</v>
      </c>
      <c r="G150" s="1" t="s">
        <v>98</v>
      </c>
      <c r="H150" s="45" t="s">
        <v>206</v>
      </c>
      <c r="J150" s="45">
        <v>1.2678557452108006</v>
      </c>
      <c r="K150" s="53" t="s">
        <v>1229</v>
      </c>
      <c r="L150" s="45"/>
      <c r="M150" s="9"/>
      <c r="N150" s="45" t="s">
        <v>206</v>
      </c>
      <c r="P150" s="45">
        <v>12.481636732798542</v>
      </c>
      <c r="Q150" s="53" t="s">
        <v>1229</v>
      </c>
      <c r="R150" s="45" t="s">
        <v>206</v>
      </c>
      <c r="T150" s="45" t="s">
        <v>206</v>
      </c>
      <c r="V150" s="45"/>
      <c r="W150" s="9"/>
      <c r="X150" s="45"/>
      <c r="Y150" s="9"/>
      <c r="Z150" s="45"/>
      <c r="AA150" s="9"/>
      <c r="AB150" s="45" t="s">
        <v>206</v>
      </c>
      <c r="AD150" s="45" t="s">
        <v>206</v>
      </c>
      <c r="AP150" s="45">
        <f>SUM(INDEX('egyeni-ranglista'!$1:$1048576,MATCH($A150,'egyeni-ranglista'!$A:$A,0),AP$227):INDEX('egyeni-ranglista'!$1:$1048576,MATCH($A150,'egyeni-ranglista'!$A:$A,0),AP$228))</f>
        <v>27.211733931869965</v>
      </c>
      <c r="AQ150" s="53" t="s">
        <v>1229</v>
      </c>
      <c r="AR150" s="45"/>
      <c r="AS150" s="9"/>
      <c r="BD150" s="45">
        <f>SUM(INDEX('egyeni-ranglista'!$1:$1048576,MATCH($A150,'egyeni-ranglista'!$A:$A,0),BD$227):INDEX('egyeni-ranglista'!$1:$1048576,MATCH($A150,'egyeni-ranglista'!$A:$A,0),BD$228))</f>
        <v>31.710030545088838</v>
      </c>
      <c r="BE150" s="53" t="s">
        <v>1229</v>
      </c>
      <c r="BF150" s="45"/>
      <c r="BG150" s="9"/>
      <c r="BH150" s="45">
        <f>SUM(INDEX('egyeni-ranglista'!$1:$1048576,MATCH($A150,'egyeni-ranglista'!$A:$A,0),BH$227):INDEX('egyeni-ranglista'!$1:$1048576,MATCH($A150,'egyeni-ranglista'!$A:$A,0),BH$228))</f>
        <v>40.838033591143997</v>
      </c>
      <c r="BI150" s="53" t="s">
        <v>1229</v>
      </c>
      <c r="BJ150" s="45"/>
      <c r="BK150" s="9"/>
      <c r="BL150" s="45"/>
      <c r="BM150" s="9"/>
      <c r="BN150" s="45">
        <f>SUM(INDEX('egyeni-ranglista'!$1:$1048576,MATCH($A150,'egyeni-ranglista'!$A:$A,0),BN$227):INDEX('egyeni-ranglista'!$1:$1048576,MATCH($A150,'egyeni-ranglista'!$A:$A,0),BN$228))</f>
        <v>59.962454924977635</v>
      </c>
      <c r="BO150" s="53" t="s">
        <v>1229</v>
      </c>
      <c r="BP150" s="45"/>
      <c r="BQ150" s="9"/>
      <c r="BR150" s="45"/>
      <c r="BS150" s="9"/>
      <c r="BT150" s="45"/>
      <c r="BU150" s="9"/>
      <c r="BV150" s="45"/>
      <c r="BW150" s="9"/>
      <c r="BX150" s="45">
        <f>SUM(INDEX('egyeni-ranglista'!$1:$1048576,MATCH($A150,'egyeni-ranglista'!$A:$A,0),BX$227):INDEX('egyeni-ranglista'!$1:$1048576,MATCH($A150,'egyeni-ranglista'!$A:$A,0),BX$228))</f>
        <v>54.175375984735268</v>
      </c>
      <c r="BY150" s="53" t="s">
        <v>1229</v>
      </c>
      <c r="BZ150" s="45"/>
      <c r="CA150" s="9"/>
      <c r="CB150" s="45"/>
      <c r="CC150" s="9"/>
      <c r="CD150" s="45"/>
      <c r="CE150" s="9"/>
      <c r="CF150" s="45">
        <f>SUM(INDEX('egyeni-ranglista'!$1:$1048576,MATCH($A150,'egyeni-ranglista'!$A:$A,0),CF$227):INDEX('egyeni-ranglista'!$1:$1048576,MATCH($A150,'egyeni-ranglista'!$A:$A,0),CF$228))</f>
        <v>45.628779703780971</v>
      </c>
      <c r="CG150" s="53" t="s">
        <v>1229</v>
      </c>
      <c r="CH150" s="45"/>
      <c r="CI150" s="9"/>
      <c r="CJ150" s="45"/>
      <c r="CK150" s="9"/>
      <c r="CL150" s="45"/>
      <c r="CM150" s="9"/>
      <c r="CN150" s="45"/>
      <c r="CO150" s="9"/>
      <c r="CP150" s="45"/>
      <c r="CQ150" s="9"/>
      <c r="CR150" s="45"/>
      <c r="CS150" s="9"/>
      <c r="CT150" s="45"/>
      <c r="CU150" s="9"/>
      <c r="CV150" s="45"/>
      <c r="CW150" s="9"/>
      <c r="CX150" s="45"/>
      <c r="CY150" s="9"/>
      <c r="CZ150" s="45">
        <f>SUM(INDEX('egyeni-ranglista'!$1:$1048576,MATCH($A150,'egyeni-ranglista'!$A:$A,0),CZ$227):INDEX('egyeni-ranglista'!$1:$1048576,MATCH($A150,'egyeni-ranglista'!$A:$A,0),CZ$228))</f>
        <v>59.874455872893591</v>
      </c>
      <c r="DA150" s="53" t="s">
        <v>1229</v>
      </c>
      <c r="DB150" s="45"/>
      <c r="DD150" s="45"/>
      <c r="DF150" s="45"/>
      <c r="DH150" s="45"/>
      <c r="DJ150" s="45"/>
      <c r="DL150" s="45"/>
      <c r="DN150" s="45"/>
      <c r="DO150" s="53"/>
      <c r="DP150" s="45"/>
      <c r="DQ150" s="9"/>
      <c r="DT150" s="45"/>
      <c r="DU150" s="53"/>
      <c r="DV150" s="45"/>
      <c r="DW150" s="53"/>
      <c r="DX150" s="45"/>
      <c r="DY150" s="53"/>
      <c r="DZ150" s="45"/>
      <c r="EA150" s="53"/>
      <c r="EB150" s="45"/>
      <c r="ED150" s="45"/>
      <c r="EE150" s="53"/>
      <c r="EF150" s="45"/>
      <c r="EH150" s="45"/>
      <c r="EJ150" s="45"/>
      <c r="EL150" s="45"/>
      <c r="EM150" s="53"/>
      <c r="EN150" s="45">
        <f>SUM(INDEX('egyeni-ranglista'!$1:$1048576,MATCH($A150,'egyeni-ranglista'!$A:$A,0),EN$227):INDEX('egyeni-ranglista'!$1:$1048576,MATCH($A150,'egyeni-ranglista'!$A:$A,0),EN$228))</f>
        <v>18.119019083681135</v>
      </c>
      <c r="EO150" s="53" t="s">
        <v>1229</v>
      </c>
      <c r="EP150" s="45"/>
      <c r="ER150" s="45"/>
      <c r="ET150" s="45"/>
      <c r="EV150" s="45"/>
      <c r="EX150" s="45"/>
      <c r="EZ150" s="45"/>
      <c r="FB150" s="45"/>
      <c r="FD150" s="45"/>
      <c r="FF150" s="45"/>
      <c r="FG150" s="9"/>
      <c r="FH150" s="45"/>
      <c r="FI150" s="9"/>
      <c r="FJ150" s="45"/>
      <c r="FK150" s="9"/>
      <c r="FL150" s="45"/>
      <c r="FM150" s="9"/>
    </row>
    <row r="151" spans="1:169">
      <c r="A151" s="32" t="s">
        <v>40</v>
      </c>
      <c r="C151" s="9"/>
      <c r="F151" s="45" t="s">
        <v>206</v>
      </c>
      <c r="H151" s="45" t="s">
        <v>206</v>
      </c>
      <c r="J151" s="45" t="s">
        <v>206</v>
      </c>
      <c r="L151" s="45"/>
      <c r="M151" s="9"/>
      <c r="N151" s="45" t="s">
        <v>206</v>
      </c>
      <c r="P151" s="45" t="s">
        <v>206</v>
      </c>
      <c r="R151" s="45" t="s">
        <v>206</v>
      </c>
      <c r="T151" s="45" t="s">
        <v>206</v>
      </c>
      <c r="V151" s="45"/>
      <c r="W151" s="9"/>
      <c r="X151" s="45"/>
      <c r="Y151" s="9"/>
      <c r="Z151" s="45"/>
      <c r="AA151" s="9"/>
      <c r="AB151" s="45">
        <v>0</v>
      </c>
      <c r="AC151" s="1" t="s">
        <v>152</v>
      </c>
      <c r="AD151" s="45" t="s">
        <v>206</v>
      </c>
      <c r="AP151" s="45">
        <f>SUM(INDEX('egyeni-ranglista'!$1:$1048576,MATCH($A151,'egyeni-ranglista'!$A:$A,0),AP$227):INDEX('egyeni-ranglista'!$1:$1048576,MATCH($A151,'egyeni-ranglista'!$A:$A,0),AP$228))</f>
        <v>0</v>
      </c>
      <c r="AQ151" s="1" t="s">
        <v>152</v>
      </c>
      <c r="AR151" s="45"/>
      <c r="AS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45">
        <f>SUM(INDEX('egyeni-ranglista'!$1:$1048576,MATCH($A151,'egyeni-ranglista'!$A:$A,0),CB$227):INDEX('egyeni-ranglista'!$1:$1048576,MATCH($A151,'egyeni-ranglista'!$A:$A,0),CB$228))</f>
        <v>0</v>
      </c>
      <c r="CC151" s="9" t="s">
        <v>708</v>
      </c>
      <c r="CD151" s="45"/>
      <c r="CE151" s="9"/>
      <c r="CF151" s="45"/>
      <c r="CG151" s="9"/>
      <c r="CH151" s="45"/>
      <c r="CI151" s="9"/>
      <c r="CJ151" s="45"/>
      <c r="CK151" s="9"/>
      <c r="CL151" s="45"/>
      <c r="CM151" s="9"/>
      <c r="CN151" s="45"/>
      <c r="CO151" s="9"/>
      <c r="CP151" s="45"/>
      <c r="CQ151" s="9"/>
      <c r="CR151" s="45"/>
      <c r="CS151" s="9"/>
      <c r="CT151" s="45"/>
      <c r="CU151" s="9"/>
      <c r="CV151" s="45"/>
      <c r="CW151" s="9"/>
      <c r="CX151" s="45"/>
      <c r="CY151" s="9"/>
      <c r="CZ151" s="45"/>
      <c r="DA151" s="9"/>
      <c r="DB151" s="45"/>
      <c r="DD151" s="45"/>
      <c r="DF151" s="45"/>
      <c r="DH151" s="45"/>
      <c r="DJ151" s="45"/>
      <c r="DL151" s="45"/>
      <c r="DP151" s="9"/>
      <c r="DQ151" s="9"/>
      <c r="EB151" s="45"/>
      <c r="EF151" s="45"/>
      <c r="EH151" s="45"/>
      <c r="EJ151" s="45"/>
      <c r="EP151" s="45"/>
      <c r="ER151" s="45"/>
      <c r="ET151" s="45"/>
      <c r="EV151" s="45"/>
      <c r="EX151" s="45"/>
      <c r="EZ151" s="45"/>
      <c r="FB151" s="45"/>
      <c r="FD151" s="45"/>
      <c r="FF151" s="45"/>
      <c r="FG151" s="9"/>
      <c r="FH151" s="45"/>
      <c r="FI151" s="9"/>
      <c r="FJ151" s="45"/>
      <c r="FK151" s="9"/>
      <c r="FL151" s="45"/>
      <c r="FM151" s="9"/>
    </row>
    <row r="152" spans="1:169">
      <c r="A152" s="32" t="s">
        <v>544</v>
      </c>
      <c r="L152" s="45"/>
      <c r="M152" s="9"/>
      <c r="N152" s="45"/>
      <c r="O152" s="9"/>
      <c r="P152" s="45"/>
      <c r="R152" s="45"/>
      <c r="T152" s="45"/>
      <c r="V152" s="45"/>
      <c r="X152" s="45"/>
      <c r="Y152" s="9"/>
      <c r="Z152" s="45"/>
      <c r="AA152" s="9"/>
      <c r="AB152" s="45"/>
      <c r="AD152" s="45"/>
      <c r="AP152" s="45">
        <f>SUM(INDEX('egyeni-ranglista'!$1:$1048576,MATCH($A152,'egyeni-ranglista'!$A:$A,0),AP$227):INDEX('egyeni-ranglista'!$1:$1048576,MATCH($A152,'egyeni-ranglista'!$A:$A,0),AP$228))</f>
        <v>0</v>
      </c>
      <c r="AQ152" s="9" t="s">
        <v>543</v>
      </c>
      <c r="AR152" s="45"/>
      <c r="AS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45"/>
      <c r="BY152" s="1" t="s">
        <v>574</v>
      </c>
      <c r="BZ152" s="45"/>
      <c r="CA152" s="9"/>
      <c r="CB152" s="45"/>
      <c r="CC152" s="9"/>
      <c r="CD152" s="45"/>
      <c r="CE152" s="1" t="s">
        <v>574</v>
      </c>
      <c r="CF152" s="45"/>
      <c r="CG152" s="9"/>
      <c r="CH152" s="45"/>
      <c r="CI152" s="9"/>
      <c r="CJ152" s="45"/>
      <c r="CK152" s="9"/>
      <c r="CL152" s="45"/>
      <c r="CM152" s="9"/>
      <c r="CN152" s="45"/>
      <c r="CO152" s="9"/>
      <c r="CP152" s="45"/>
      <c r="CQ152" s="9"/>
      <c r="CR152" s="45"/>
      <c r="CS152" s="9"/>
      <c r="CT152" s="45"/>
      <c r="CU152" s="9"/>
      <c r="CV152" s="45"/>
      <c r="CW152" s="9"/>
      <c r="CX152" s="45"/>
      <c r="CY152" s="9"/>
      <c r="CZ152" s="45">
        <f>SUM(INDEX('egyeni-ranglista'!$1:$1048576,MATCH($A152,'egyeni-ranglista'!$A:$A,0),CZ$227):INDEX('egyeni-ranglista'!$1:$1048576,MATCH($A152,'egyeni-ranglista'!$A:$A,0),CZ$228))</f>
        <v>7.0267243206235106</v>
      </c>
      <c r="DA152" s="1" t="s">
        <v>543</v>
      </c>
      <c r="DB152" s="45"/>
      <c r="DD152" s="45"/>
      <c r="DF152" s="45"/>
      <c r="DH152" s="45"/>
      <c r="DJ152" s="45"/>
      <c r="DL152" s="45"/>
      <c r="DN152" s="45">
        <f>SUM(INDEX('egyeni-ranglista'!$1:$1048576,MATCH($A152,'egyeni-ranglista'!$A:$A,0),DN$227):INDEX('egyeni-ranglista'!$1:$1048576,MATCH($A152,'egyeni-ranglista'!$A:$A,0),DN$228))</f>
        <v>9.2363353915773789</v>
      </c>
      <c r="DO152" s="1" t="s">
        <v>543</v>
      </c>
      <c r="DP152" s="9"/>
      <c r="DQ152" s="9"/>
      <c r="DT152" s="45">
        <f>SUM(INDEX('egyeni-ranglista'!$1:$1048576,MATCH($A152,'egyeni-ranglista'!$A:$A,0),DT$227):INDEX('egyeni-ranglista'!$1:$1048576,MATCH($A152,'egyeni-ranglista'!$A:$A,0),DT$228))</f>
        <v>10.74984381321242</v>
      </c>
      <c r="DU152" s="11" t="s">
        <v>543</v>
      </c>
      <c r="DZ152" s="45"/>
      <c r="EA152" s="9"/>
      <c r="EB152" s="45"/>
      <c r="ED152" s="45"/>
      <c r="EE152" s="9"/>
      <c r="EF152" s="45"/>
      <c r="EH152" s="45"/>
      <c r="EJ152" s="45"/>
      <c r="EL152" s="45"/>
      <c r="EM152" s="11"/>
      <c r="EN152" s="45"/>
      <c r="EO152" s="11"/>
      <c r="EP152" s="45"/>
      <c r="ER152" s="45"/>
      <c r="ET152" s="45"/>
      <c r="EV152" s="45"/>
      <c r="EX152" s="45"/>
      <c r="EZ152" s="45"/>
      <c r="FB152" s="45"/>
      <c r="FD152" s="45"/>
      <c r="FF152" s="45"/>
      <c r="FG152" s="9"/>
      <c r="FH152" s="45"/>
      <c r="FI152" s="9"/>
      <c r="FJ152" s="45"/>
      <c r="FK152" s="9"/>
      <c r="FL152" s="45"/>
      <c r="FM152" s="9"/>
    </row>
    <row r="153" spans="1:169">
      <c r="A153" s="1" t="s">
        <v>185</v>
      </c>
      <c r="C153" s="9"/>
      <c r="D153" s="45">
        <v>0</v>
      </c>
      <c r="E153" s="52" t="s">
        <v>20</v>
      </c>
      <c r="G153" s="9" t="s">
        <v>97</v>
      </c>
      <c r="H153" s="45" t="s">
        <v>206</v>
      </c>
      <c r="J153" s="45" t="s">
        <v>206</v>
      </c>
      <c r="L153" s="45">
        <v>1.3429615632927128</v>
      </c>
      <c r="M153" s="52" t="s">
        <v>20</v>
      </c>
      <c r="N153" s="45">
        <v>2.7510688940967993</v>
      </c>
      <c r="O153" s="52" t="s">
        <v>20</v>
      </c>
      <c r="P153" s="45">
        <v>8.0300763758296974</v>
      </c>
      <c r="Q153" s="52" t="s">
        <v>20</v>
      </c>
      <c r="R153" s="45" t="s">
        <v>206</v>
      </c>
      <c r="T153" s="45" t="s">
        <v>206</v>
      </c>
      <c r="V153" s="45"/>
      <c r="W153" s="9"/>
      <c r="X153" s="45"/>
      <c r="Y153" s="9"/>
      <c r="Z153" s="45"/>
      <c r="AA153" s="9"/>
      <c r="AB153" s="45">
        <v>12.121770042238428</v>
      </c>
      <c r="AC153" s="94" t="s">
        <v>36</v>
      </c>
      <c r="AD153" s="45">
        <v>12.815862005173361</v>
      </c>
      <c r="AE153" s="94" t="s">
        <v>36</v>
      </c>
      <c r="AF153" s="45">
        <v>15.29939766785877</v>
      </c>
      <c r="AG153" s="1" t="s">
        <v>185</v>
      </c>
      <c r="AJ153" s="45">
        <v>15.87453257188273</v>
      </c>
      <c r="AK153" s="52" t="s">
        <v>20</v>
      </c>
      <c r="AL153" s="45"/>
      <c r="AN153" s="45"/>
      <c r="AP153" s="45">
        <f>SUM(INDEX('egyeni-ranglista'!$1:$1048576,MATCH($A153,'egyeni-ranglista'!$A:$A,0),AP$227):INDEX('egyeni-ranglista'!$1:$1048576,MATCH($A153,'egyeni-ranglista'!$A:$A,0),AP$228))</f>
        <v>19.602059930632905</v>
      </c>
      <c r="AQ153" s="52" t="s">
        <v>20</v>
      </c>
      <c r="AR153" s="45"/>
      <c r="AS153" s="9"/>
      <c r="BF153" s="9"/>
      <c r="BG153" s="9"/>
      <c r="BH153" s="9"/>
      <c r="BI153" s="9"/>
      <c r="BJ153" s="9"/>
      <c r="BK153" s="9"/>
      <c r="BL153" s="9"/>
      <c r="BM153" s="9"/>
      <c r="BN153" s="45">
        <f>SUM(INDEX('egyeni-ranglista'!$1:$1048576,MATCH($A153,'egyeni-ranglista'!$A:$A,0),BN$227):INDEX('egyeni-ranglista'!$1:$1048576,MATCH($A153,'egyeni-ranglista'!$A:$A,0),BN$228))</f>
        <v>18.259098367340194</v>
      </c>
      <c r="BO153" s="52" t="s">
        <v>20</v>
      </c>
      <c r="BP153" s="45"/>
      <c r="BQ153" s="9"/>
      <c r="BR153" s="45"/>
      <c r="BS153" s="9"/>
      <c r="BT153" s="45"/>
      <c r="BU153" s="9"/>
      <c r="BV153" s="45"/>
      <c r="BW153" s="9"/>
      <c r="BX153" s="45">
        <f>SUM(INDEX('egyeni-ranglista'!$1:$1048576,MATCH($A153,'egyeni-ranglista'!$A:$A,0),BX$227):INDEX('egyeni-ranglista'!$1:$1048576,MATCH($A153,'egyeni-ranglista'!$A:$A,0),BX$228))</f>
        <v>16.850991036536108</v>
      </c>
      <c r="BY153" s="52" t="s">
        <v>20</v>
      </c>
      <c r="BZ153" s="45"/>
      <c r="CA153" s="9"/>
      <c r="CB153" s="45">
        <f>SUM(INDEX('egyeni-ranglista'!$1:$1048576,MATCH($A153,'egyeni-ranglista'!$A:$A,0),CB$227):INDEX('egyeni-ranglista'!$1:$1048576,MATCH($A153,'egyeni-ranglista'!$A:$A,0),CB$228))</f>
        <v>7.4802898883944771</v>
      </c>
      <c r="CC153" s="52" t="s">
        <v>20</v>
      </c>
      <c r="CD153" s="45"/>
      <c r="CE153" s="9"/>
      <c r="CF153" s="45"/>
      <c r="CG153" s="9"/>
      <c r="CH153" s="45"/>
      <c r="CI153" s="9"/>
      <c r="CJ153" s="45"/>
      <c r="CK153" s="9"/>
      <c r="CL153" s="45"/>
      <c r="CM153" s="9"/>
      <c r="CN153" s="45"/>
      <c r="CO153" s="9"/>
      <c r="CP153" s="45"/>
      <c r="CQ153" s="9"/>
      <c r="CR153" s="45"/>
      <c r="CS153" s="9"/>
      <c r="CT153" s="45"/>
      <c r="CU153" s="9"/>
      <c r="CV153" s="45"/>
      <c r="CW153" s="9"/>
      <c r="CX153" s="45"/>
      <c r="CY153" s="9"/>
      <c r="CZ153" s="45">
        <f>SUM(INDEX('egyeni-ranglista'!$1:$1048576,MATCH($A153,'egyeni-ranglista'!$A:$A,0),CZ$227):INDEX('egyeni-ranglista'!$1:$1048576,MATCH($A153,'egyeni-ranglista'!$A:$A,0),CZ$228))</f>
        <v>5.5267009483143479</v>
      </c>
      <c r="DA153" s="6" t="s">
        <v>823</v>
      </c>
      <c r="DB153" s="45"/>
      <c r="DD153" s="45"/>
      <c r="DF153" s="45"/>
      <c r="DH153" s="45"/>
      <c r="DJ153" s="45"/>
      <c r="DL153" s="45"/>
      <c r="DP153" s="9"/>
      <c r="DQ153" s="9"/>
      <c r="DT153" s="45">
        <f>SUM(INDEX('egyeni-ranglista'!$1:$1048576,MATCH($A153,'egyeni-ranglista'!$A:$A,0),DT$227):INDEX('egyeni-ranglista'!$1:$1048576,MATCH($A153,'egyeni-ranglista'!$A:$A,0),DT$228))</f>
        <v>1.7991735895641718</v>
      </c>
      <c r="DU153" s="247" t="s">
        <v>96</v>
      </c>
      <c r="DV153" s="45"/>
      <c r="DX153" s="45"/>
      <c r="EB153" s="45"/>
      <c r="EF153" s="45">
        <f>SUM(INDEX('egyeni-ranglista'!$1:$1048576,MATCH($A153,'egyeni-ranglista'!$A:$A,0),EF$227):INDEX('egyeni-ranglista'!$1:$1048576,MATCH($A153,'egyeni-ranglista'!$A:$A,0),EF$228))</f>
        <v>7.2457617200001039</v>
      </c>
      <c r="EG153" s="245" t="s">
        <v>1228</v>
      </c>
      <c r="EL153" s="45"/>
      <c r="EM153" s="9"/>
      <c r="EN153" s="45">
        <f>SUM(INDEX('egyeni-ranglista'!$1:$1048576,MATCH($A153,'egyeni-ranglista'!$A:$A,0),EN$227):INDEX('egyeni-ranglista'!$1:$1048576,MATCH($A153,'egyeni-ranglista'!$A:$A,0),EN$228))</f>
        <v>7.2457617200001039</v>
      </c>
      <c r="EO153" s="247" t="s">
        <v>630</v>
      </c>
      <c r="FF153" s="45"/>
      <c r="FG153" s="9"/>
      <c r="FH153" s="45"/>
      <c r="FI153" s="9"/>
      <c r="FJ153" s="45"/>
      <c r="FK153" s="9"/>
      <c r="FL153" s="45"/>
      <c r="FM153" s="9"/>
    </row>
    <row r="154" spans="1:169">
      <c r="A154" s="1" t="s">
        <v>168</v>
      </c>
      <c r="B154" s="45" t="s">
        <v>206</v>
      </c>
      <c r="D154" s="45" t="s">
        <v>206</v>
      </c>
      <c r="F154" s="45" t="s">
        <v>206</v>
      </c>
      <c r="H154" s="45" t="s">
        <v>206</v>
      </c>
      <c r="J154" s="45">
        <v>5.6</v>
      </c>
      <c r="K154" s="51" t="s">
        <v>124</v>
      </c>
      <c r="L154" s="45"/>
      <c r="M154" s="1" t="s">
        <v>35</v>
      </c>
      <c r="N154" s="45">
        <v>7.6652240851793261</v>
      </c>
      <c r="O154" s="51" t="s">
        <v>124</v>
      </c>
      <c r="P154" s="45">
        <v>7.6652240851793261</v>
      </c>
      <c r="Q154" s="51" t="s">
        <v>124</v>
      </c>
      <c r="R154" s="45" t="s">
        <v>206</v>
      </c>
      <c r="T154" s="45" t="s">
        <v>206</v>
      </c>
      <c r="V154" s="45"/>
      <c r="W154" s="9"/>
      <c r="X154" s="45"/>
      <c r="Y154" s="9"/>
      <c r="Z154" s="45"/>
      <c r="AA154" s="9"/>
      <c r="AB154" s="45"/>
      <c r="AC154" s="1" t="s">
        <v>35</v>
      </c>
      <c r="AD154" s="45" t="s">
        <v>206</v>
      </c>
      <c r="AR154" s="9"/>
      <c r="AS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45">
        <f>SUM(INDEX('egyeni-ranglista'!$1:$1048576,MATCH($A154,'egyeni-ranglista'!$A:$A,0),BX$227):INDEX('egyeni-ranglista'!$1:$1048576,MATCH($A154,'egyeni-ranglista'!$A:$A,0),BX$228))</f>
        <v>3.0869847776067649</v>
      </c>
      <c r="BY154" s="51" t="s">
        <v>706</v>
      </c>
      <c r="BZ154" s="45"/>
      <c r="CA154" s="9"/>
      <c r="CB154" s="45"/>
      <c r="CC154" s="51" t="s">
        <v>706</v>
      </c>
      <c r="CD154" s="45"/>
      <c r="CE154" s="9"/>
      <c r="CF154" s="45"/>
      <c r="CG154" s="9"/>
      <c r="CH154" s="45"/>
      <c r="CI154" s="9"/>
      <c r="CJ154" s="45"/>
      <c r="CK154" s="9"/>
      <c r="CL154" s="45"/>
      <c r="CM154" s="9"/>
      <c r="CN154" s="45"/>
      <c r="CO154" s="9"/>
      <c r="CP154" s="45"/>
      <c r="CQ154" s="9"/>
      <c r="CR154" s="45"/>
      <c r="CS154" s="9"/>
      <c r="CT154" s="45"/>
      <c r="CU154" s="9"/>
      <c r="CV154" s="45">
        <f>SUM(INDEX('egyeni-ranglista'!$1:$1048576,MATCH($A154,'egyeni-ranglista'!$A:$A,0),CV$227):INDEX('egyeni-ranglista'!$1:$1048576,MATCH($A154,'egyeni-ranglista'!$A:$A,0),CV$228))</f>
        <v>2.435994803864912</v>
      </c>
      <c r="CW154" s="9" t="s">
        <v>168</v>
      </c>
      <c r="CX154" s="45"/>
      <c r="CY154" s="9"/>
      <c r="CZ154" s="45">
        <f>SUM(INDEX('egyeni-ranglista'!$1:$1048576,MATCH($A154,'egyeni-ranglista'!$A:$A,0),CZ$227):INDEX('egyeni-ranglista'!$1:$1048576,MATCH($A154,'egyeni-ranglista'!$A:$A,0),CZ$228))</f>
        <v>2.435994803864912</v>
      </c>
      <c r="DA154" s="51" t="s">
        <v>124</v>
      </c>
      <c r="DB154" s="45"/>
      <c r="DD154" s="45"/>
      <c r="DF154" s="45"/>
      <c r="DH154" s="45"/>
      <c r="DJ154" s="45"/>
      <c r="DL154" s="45"/>
      <c r="DN154" s="45">
        <f>SUM(INDEX('egyeni-ranglista'!$1:$1048576,MATCH($A154,'egyeni-ranglista'!$A:$A,0),DN$227):INDEX('egyeni-ranglista'!$1:$1048576,MATCH($A154,'egyeni-ranglista'!$A:$A,0),DN$228))</f>
        <v>2.435994803864912</v>
      </c>
      <c r="DO154" s="51" t="s">
        <v>124</v>
      </c>
      <c r="DP154" s="9"/>
      <c r="DQ154" s="9"/>
      <c r="DT154" s="45">
        <f>SUM(INDEX('egyeni-ranglista'!$1:$1048576,MATCH($A154,'egyeni-ranglista'!$A:$A,0),DT$227):INDEX('egyeni-ranglista'!$1:$1048576,MATCH($A154,'egyeni-ranglista'!$A:$A,0),DT$228))</f>
        <v>2.435994803864912</v>
      </c>
      <c r="DU154" s="243" t="s">
        <v>124</v>
      </c>
      <c r="DV154" s="45"/>
      <c r="DW154" s="45"/>
      <c r="DX154" s="45"/>
      <c r="DY154" s="45"/>
      <c r="DZ154" s="45"/>
      <c r="EA154" s="9"/>
      <c r="EB154" s="45">
        <f>SUM(INDEX('egyeni-ranglista'!$1:$1048576,MATCH($A154,'egyeni-ranglista'!$A:$A,0),EB$227):INDEX('egyeni-ranglista'!$1:$1048576,MATCH($A154,'egyeni-ranglista'!$A:$A,0),EB$228))</f>
        <v>4.7702468597660257</v>
      </c>
      <c r="EC154" s="243" t="s">
        <v>124</v>
      </c>
      <c r="ED154" s="45"/>
      <c r="EE154" s="9"/>
      <c r="EF154" s="45">
        <f>SUM(INDEX('egyeni-ranglista'!$1:$1048576,MATCH($A154,'egyeni-ranglista'!$A:$A,0),EF$227):INDEX('egyeni-ranglista'!$1:$1048576,MATCH($A154,'egyeni-ranglista'!$A:$A,0),EF$228))</f>
        <v>9.5822298557869026</v>
      </c>
      <c r="EG154" s="243" t="s">
        <v>124</v>
      </c>
      <c r="EL154" s="45"/>
      <c r="EM154" s="9"/>
      <c r="EN154" s="45">
        <f>SUM(INDEX('egyeni-ranglista'!$1:$1048576,MATCH($A154,'egyeni-ranglista'!$A:$A,0),EN$227):INDEX('egyeni-ranglista'!$1:$1048576,MATCH($A154,'egyeni-ranglista'!$A:$A,0),EN$228))</f>
        <v>14.181808608385065</v>
      </c>
      <c r="EO154" s="243" t="s">
        <v>124</v>
      </c>
      <c r="ET154" s="45">
        <f>SUM(INDEX('egyeni-ranglista'!$1:$1048576,MATCH($A154,'egyeni-ranglista'!$A:$A,0),ET$227):INDEX('egyeni-ranglista'!$1:$1048576,MATCH($A154,'egyeni-ranglista'!$A:$A,0),ET$228))</f>
        <v>25.13219138103344</v>
      </c>
      <c r="EU154" s="243" t="s">
        <v>124</v>
      </c>
      <c r="FF154" s="45"/>
      <c r="FG154" s="9"/>
      <c r="FH154" s="45"/>
      <c r="FI154" s="9"/>
      <c r="FJ154" s="45"/>
      <c r="FK154" s="9"/>
      <c r="FL154" s="45"/>
      <c r="FM154" s="9"/>
    </row>
    <row r="155" spans="1:169">
      <c r="A155" s="32" t="s">
        <v>345</v>
      </c>
      <c r="L155" s="45"/>
      <c r="M155" s="9"/>
      <c r="N155" s="45"/>
      <c r="O155" s="9"/>
      <c r="P155" s="45"/>
      <c r="R155" s="45"/>
      <c r="T155" s="45"/>
      <c r="V155" s="45"/>
      <c r="X155" s="45"/>
      <c r="Y155" s="9"/>
      <c r="Z155" s="45">
        <v>0</v>
      </c>
      <c r="AA155" s="9" t="s">
        <v>337</v>
      </c>
      <c r="AB155" s="45"/>
      <c r="AD155" s="45"/>
      <c r="AR155" s="9"/>
      <c r="AS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45"/>
      <c r="DD155" s="45"/>
      <c r="DF155" s="45"/>
      <c r="DH155" s="45"/>
      <c r="DJ155" s="45"/>
      <c r="DL155" s="45"/>
      <c r="DP155" s="9"/>
      <c r="DQ155" s="9"/>
      <c r="EB155" s="45"/>
      <c r="EC155" s="9"/>
      <c r="EF155" s="45"/>
      <c r="EH155" s="45"/>
      <c r="EJ155" s="45"/>
      <c r="EP155" s="45"/>
      <c r="ER155" s="45"/>
      <c r="ES155" s="65"/>
      <c r="ET155" s="45"/>
      <c r="EU155" s="229"/>
      <c r="EV155" s="45"/>
      <c r="EW155" s="229"/>
      <c r="EX155" s="45"/>
      <c r="EY155" s="229"/>
      <c r="EZ155" s="45"/>
      <c r="FA155" s="229"/>
      <c r="FB155" s="45"/>
      <c r="FC155" s="229"/>
      <c r="FD155" s="45"/>
      <c r="FF155" s="9"/>
      <c r="FG155" s="9"/>
      <c r="FH155" s="9"/>
      <c r="FI155" s="9"/>
      <c r="FJ155" s="9"/>
      <c r="FK155" s="9"/>
      <c r="FL155" s="9"/>
      <c r="FM155" s="9"/>
    </row>
    <row r="156" spans="1:169">
      <c r="A156" s="32" t="s">
        <v>541</v>
      </c>
      <c r="L156" s="45"/>
      <c r="M156" s="9"/>
      <c r="N156" s="45"/>
      <c r="O156" s="9"/>
      <c r="P156" s="45"/>
      <c r="R156" s="45"/>
      <c r="T156" s="45"/>
      <c r="V156" s="45"/>
      <c r="X156" s="45"/>
      <c r="Y156" s="9"/>
      <c r="Z156" s="45"/>
      <c r="AA156" s="9"/>
      <c r="AB156" s="45"/>
      <c r="AD156" s="45"/>
      <c r="AP156" s="45">
        <f>SUM(INDEX('egyeni-ranglista'!$1:$1048576,MATCH($A156,'egyeni-ranglista'!$A:$A,0),AP$227):INDEX('egyeni-ranglista'!$1:$1048576,MATCH($A156,'egyeni-ranglista'!$A:$A,0),AP$228))</f>
        <v>0</v>
      </c>
      <c r="AQ156" s="9" t="s">
        <v>540</v>
      </c>
      <c r="AR156" s="45"/>
      <c r="AS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45"/>
      <c r="DD156" s="45"/>
      <c r="DF156" s="45"/>
      <c r="DH156" s="45"/>
      <c r="DJ156" s="45"/>
      <c r="DL156" s="45"/>
      <c r="DP156" s="9"/>
      <c r="DQ156" s="9"/>
      <c r="EB156" s="45"/>
      <c r="EF156" s="45"/>
      <c r="EH156" s="45"/>
      <c r="EJ156" s="45"/>
      <c r="EP156" s="45"/>
      <c r="ER156" s="45"/>
      <c r="ES156" s="65"/>
      <c r="ET156" s="45"/>
      <c r="EV156" s="45"/>
      <c r="EX156" s="45"/>
      <c r="EZ156" s="45"/>
      <c r="FB156" s="45"/>
      <c r="FD156" s="45"/>
      <c r="FF156" s="45"/>
      <c r="FG156" s="9"/>
      <c r="FH156" s="9"/>
      <c r="FI156" s="9"/>
      <c r="FJ156" s="9"/>
      <c r="FK156" s="9"/>
      <c r="FL156" s="9"/>
      <c r="FM156" s="9"/>
    </row>
    <row r="157" spans="1:169">
      <c r="A157" s="1" t="s">
        <v>104</v>
      </c>
      <c r="C157" s="9"/>
      <c r="D157" s="45">
        <v>44</v>
      </c>
      <c r="E157" s="16" t="s">
        <v>102</v>
      </c>
      <c r="F157" s="45">
        <v>48.476538544309044</v>
      </c>
      <c r="G157" s="1" t="s">
        <v>194</v>
      </c>
      <c r="H157" s="45">
        <v>48.476538544309044</v>
      </c>
      <c r="I157" s="1" t="s">
        <v>232</v>
      </c>
      <c r="J157" s="45">
        <v>55.273326503363236</v>
      </c>
      <c r="K157" s="16" t="s">
        <v>102</v>
      </c>
      <c r="L157" s="45"/>
      <c r="M157" s="9"/>
      <c r="N157" s="45" t="s">
        <v>206</v>
      </c>
      <c r="P157" s="45" t="s">
        <v>206</v>
      </c>
      <c r="R157" s="45">
        <v>82.186400873573817</v>
      </c>
      <c r="S157" s="16" t="s">
        <v>102</v>
      </c>
      <c r="T157" s="45" t="s">
        <v>206</v>
      </c>
      <c r="V157" s="45">
        <v>101.1377962592309</v>
      </c>
      <c r="W157" s="1" t="s">
        <v>232</v>
      </c>
      <c r="X157" s="45">
        <v>102.00142020112449</v>
      </c>
      <c r="Y157" s="9" t="s">
        <v>291</v>
      </c>
      <c r="Z157" s="45"/>
      <c r="AA157" s="9"/>
      <c r="AB157" s="45" t="s">
        <v>206</v>
      </c>
      <c r="AD157" s="45">
        <v>104.11922376463706</v>
      </c>
      <c r="AE157" s="1" t="s">
        <v>44</v>
      </c>
      <c r="AJ157" s="45">
        <v>110.32806292135058</v>
      </c>
      <c r="AK157" s="1" t="s">
        <v>324</v>
      </c>
      <c r="AL157" s="45"/>
      <c r="AN157" s="45"/>
      <c r="AP157" s="45">
        <f>SUM(INDEX('egyeni-ranglista'!$1:$1048576,MATCH($A157,'egyeni-ranglista'!$A:$A,0),AP$227):INDEX('egyeni-ranglista'!$1:$1048576,MATCH($A157,'egyeni-ranglista'!$A:$A,0),AP$228))</f>
        <v>66.328062921350579</v>
      </c>
      <c r="AQ157" s="1" t="s">
        <v>324</v>
      </c>
      <c r="AR157" s="45"/>
      <c r="AS157" s="9"/>
      <c r="AT157" s="45">
        <f>SUM(INDEX('egyeni-ranglista'!$1:$1048576,MATCH($A157,'egyeni-ranglista'!$A:$A,0),AT$227):INDEX('egyeni-ranglista'!$1:$1048576,MATCH($A157,'egyeni-ranglista'!$A:$A,0),AT$228))</f>
        <v>66.328062921350579</v>
      </c>
      <c r="AU157" s="1" t="s">
        <v>324</v>
      </c>
      <c r="AV157" s="45"/>
      <c r="AW157" s="9"/>
      <c r="AX157" s="45"/>
      <c r="AY157" s="9"/>
      <c r="AZ157" s="45"/>
      <c r="BA157" s="9"/>
      <c r="BB157" s="45"/>
      <c r="BC157" s="9"/>
      <c r="BD157" s="45">
        <f>SUM(INDEX('egyeni-ranglista'!$1:$1048576,MATCH($A157,'egyeni-ranglista'!$A:$A,0),BD$227):INDEX('egyeni-ranglista'!$1:$1048576,MATCH($A157,'egyeni-ranglista'!$A:$A,0),BD$228))</f>
        <v>66.328062921350579</v>
      </c>
      <c r="BE157" s="1" t="s">
        <v>324</v>
      </c>
      <c r="BF157" s="45"/>
      <c r="BG157" s="9"/>
      <c r="BH157" s="45">
        <f>SUM(INDEX('egyeni-ranglista'!$1:$1048576,MATCH($A157,'egyeni-ranglista'!$A:$A,0),BH$227):INDEX('egyeni-ranglista'!$1:$1048576,MATCH($A157,'egyeni-ranglista'!$A:$A,0),BH$228))</f>
        <v>61.851524377041542</v>
      </c>
      <c r="BI157" s="1" t="s">
        <v>324</v>
      </c>
      <c r="BJ157" s="45">
        <f>SUM(INDEX('egyeni-ranglista'!$1:$1048576,MATCH($A157,'egyeni-ranglista'!$A:$A,0),BJ$227):INDEX('egyeni-ranglista'!$1:$1048576,MATCH($A157,'egyeni-ranglista'!$A:$A,0),BJ$228))</f>
        <v>75.755349658208203</v>
      </c>
      <c r="BK157" s="1" t="s">
        <v>232</v>
      </c>
      <c r="BL157" s="45"/>
      <c r="BN157" s="45">
        <f>SUM(INDEX('egyeni-ranglista'!$1:$1048576,MATCH($A157,'egyeni-ranglista'!$A:$A,0),BN$227):INDEX('egyeni-ranglista'!$1:$1048576,MATCH($A157,'egyeni-ranglista'!$A:$A,0),BN$228))</f>
        <v>98.220983460731389</v>
      </c>
      <c r="BO157" s="1" t="s">
        <v>324</v>
      </c>
      <c r="BP157" s="45"/>
      <c r="BQ157" s="9"/>
      <c r="BR157" s="45"/>
      <c r="BS157" s="9"/>
      <c r="BT157" s="45"/>
      <c r="BU157" s="9"/>
      <c r="BV157" s="45">
        <f>SUM(INDEX('egyeni-ranglista'!$1:$1048576,MATCH($A157,'egyeni-ranglista'!$A:$A,0),BV$227):INDEX('egyeni-ranglista'!$1:$1048576,MATCH($A157,'egyeni-ranglista'!$A:$A,0),BV$228))</f>
        <v>66.139131745670227</v>
      </c>
      <c r="BW157" s="1" t="s">
        <v>324</v>
      </c>
      <c r="BX157" s="45"/>
      <c r="BY157" s="9"/>
      <c r="BZ157" s="45"/>
      <c r="CA157" s="1" t="s">
        <v>324</v>
      </c>
      <c r="CB157" s="45"/>
      <c r="CD157" s="45">
        <f>SUM(INDEX('egyeni-ranglista'!$1:$1048576,MATCH($A157,'egyeni-ranglista'!$A:$A,0),CD$227):INDEX('egyeni-ranglista'!$1:$1048576,MATCH($A157,'egyeni-ranglista'!$A:$A,0),CD$228))</f>
        <v>122.25320223410606</v>
      </c>
      <c r="CE157" s="1" t="s">
        <v>324</v>
      </c>
      <c r="CF157" s="45"/>
      <c r="CG157" s="9"/>
      <c r="CH157" s="45">
        <f>SUM(INDEX('egyeni-ranglista'!$1:$1048576,MATCH($A157,'egyeni-ranglista'!$A:$A,0),CH$227):INDEX('egyeni-ranglista'!$1:$1048576,MATCH($A157,'egyeni-ranglista'!$A:$A,0),CH$228))</f>
        <v>145.87981609202276</v>
      </c>
      <c r="CI157" s="9" t="s">
        <v>232</v>
      </c>
      <c r="CJ157" s="45">
        <f>SUM(INDEX('egyeni-ranglista'!$1:$1048576,MATCH($A157,'egyeni-ranglista'!$A:$A,0),CJ$227):INDEX('egyeni-ranglista'!$1:$1048576,MATCH($A157,'egyeni-ranglista'!$A:$A,0),CJ$228))</f>
        <v>147.21772557945013</v>
      </c>
      <c r="CK157" s="1" t="s">
        <v>324</v>
      </c>
      <c r="CL157" s="45"/>
      <c r="CN157" s="45"/>
      <c r="CO157" s="1" t="s">
        <v>324</v>
      </c>
      <c r="CP157" s="45"/>
      <c r="CR157" s="45">
        <f>SUM(INDEX('egyeni-ranglista'!$1:$1048576,MATCH($A157,'egyeni-ranglista'!$A:$A,0),CR$227):INDEX('egyeni-ranglista'!$1:$1048576,MATCH($A157,'egyeni-ranglista'!$A:$A,0),CR$228))</f>
        <v>153.41357845806033</v>
      </c>
      <c r="CS157" s="1" t="s">
        <v>243</v>
      </c>
      <c r="CT157" s="45"/>
      <c r="CU157" s="9"/>
      <c r="CV157" s="45"/>
      <c r="CW157" s="9"/>
      <c r="CX157" s="45"/>
      <c r="CY157" s="9"/>
      <c r="CZ157" s="45">
        <f>SUM(INDEX('egyeni-ranglista'!$1:$1048576,MATCH($A157,'egyeni-ranglista'!$A:$A,0),CZ$227):INDEX('egyeni-ranglista'!$1:$1048576,MATCH($A157,'egyeni-ranglista'!$A:$A,0),CZ$228))</f>
        <v>171.52561930045911</v>
      </c>
      <c r="DA157" s="1" t="s">
        <v>324</v>
      </c>
      <c r="DB157" s="45"/>
      <c r="DD157" s="45"/>
      <c r="DF157" s="45">
        <f>SUM(INDEX('egyeni-ranglista'!$1:$1048576,MATCH($A157,'egyeni-ranglista'!$A:$A,0),DF$227):INDEX('egyeni-ranglista'!$1:$1048576,MATCH($A157,'egyeni-ranglista'!$A:$A,0),DF$228))</f>
        <v>171.52561930045911</v>
      </c>
      <c r="DG157" s="1" t="s">
        <v>324</v>
      </c>
      <c r="DH157" s="45"/>
      <c r="DJ157" s="45"/>
      <c r="DL157" s="45"/>
      <c r="DN157" s="45">
        <f>SUM(INDEX('egyeni-ranglista'!$1:$1048576,MATCH($A157,'egyeni-ranglista'!$A:$A,0),DN$227):INDEX('egyeni-ranglista'!$1:$1048576,MATCH($A157,'egyeni-ranglista'!$A:$A,0),DN$228))</f>
        <v>175.67616680395588</v>
      </c>
      <c r="DO157" s="1" t="s">
        <v>324</v>
      </c>
      <c r="DP157" s="45"/>
      <c r="DQ157" s="65"/>
      <c r="DR157" s="45"/>
      <c r="DT157" s="45">
        <f>SUM(INDEX('egyeni-ranglista'!$1:$1048576,MATCH($A157,'egyeni-ranglista'!$A:$A,0),DT$227):INDEX('egyeni-ranglista'!$1:$1048576,MATCH($A157,'egyeni-ranglista'!$A:$A,0),DT$228))</f>
        <v>150.6580208825288</v>
      </c>
      <c r="DU157" s="16" t="s">
        <v>324</v>
      </c>
      <c r="DZ157" s="45">
        <f>SUM(INDEX('egyeni-ranglista'!$1:$1048576,MATCH($A157,'egyeni-ranglista'!$A:$A,0),DZ$227):INDEX('egyeni-ranglista'!$1:$1048576,MATCH($A157,'egyeni-ranglista'!$A:$A,0),DZ$228))</f>
        <v>156.81085045466222</v>
      </c>
      <c r="EA157" s="16" t="s">
        <v>324</v>
      </c>
      <c r="EB157" s="45">
        <f>SUM(INDEX('egyeni-ranglista'!$1:$1048576,MATCH($A157,'egyeni-ranglista'!$A:$A,0),EB$227):INDEX('egyeni-ranglista'!$1:$1048576,MATCH($A157,'egyeni-ranglista'!$A:$A,0),EB$228))</f>
        <v>194.96307913941087</v>
      </c>
      <c r="EC157" s="16" t="s">
        <v>324</v>
      </c>
      <c r="ED157" s="225"/>
      <c r="EE157" s="229"/>
      <c r="EF157" s="45"/>
      <c r="EL157" s="45">
        <f>SUM(INDEX('egyeni-ranglista'!$1:$1048576,MATCH($A157,'egyeni-ranglista'!$A:$A,0),EL$227):INDEX('egyeni-ranglista'!$1:$1048576,MATCH($A157,'egyeni-ranglista'!$A:$A,0),EL$228))</f>
        <v>143.76666055695179</v>
      </c>
      <c r="EM157" s="16" t="s">
        <v>324</v>
      </c>
      <c r="EN157" s="45"/>
      <c r="EO157" s="16"/>
      <c r="ET157" s="45"/>
      <c r="EV157" s="45"/>
      <c r="EX157" s="45"/>
      <c r="EZ157" s="45"/>
      <c r="FB157" s="45"/>
      <c r="FH157" s="45"/>
      <c r="FI157" s="9"/>
      <c r="FJ157" s="45"/>
      <c r="FK157" s="9"/>
      <c r="FL157" s="45">
        <f>SUM(INDEX('egyeni-ranglista'!$1:$1048576,MATCH($A157,'egyeni-ranglista'!$A:$A,0),FL$227):INDEX('egyeni-ranglista'!$1:$1048576,MATCH($A157,'egyeni-ranglista'!$A:$A,0),FL$228))</f>
        <v>142.53042239819601</v>
      </c>
      <c r="FM157" s="9" t="s">
        <v>104</v>
      </c>
    </row>
    <row r="158" spans="1:169">
      <c r="A158" s="1" t="s">
        <v>92</v>
      </c>
      <c r="C158" s="9"/>
      <c r="D158" s="45">
        <v>6</v>
      </c>
      <c r="E158" s="1" t="s">
        <v>95</v>
      </c>
      <c r="F158" s="45">
        <v>12.714807816463566</v>
      </c>
      <c r="G158" s="1" t="s">
        <v>96</v>
      </c>
      <c r="H158" s="45">
        <v>12.714807816463566</v>
      </c>
      <c r="I158" s="1" t="s">
        <v>227</v>
      </c>
      <c r="J158" s="45" t="s">
        <v>206</v>
      </c>
      <c r="L158" s="45"/>
      <c r="M158" s="9"/>
      <c r="N158" s="45">
        <v>14.074165408274403</v>
      </c>
      <c r="O158" s="57" t="s">
        <v>125</v>
      </c>
      <c r="P158" s="45" t="s">
        <v>206</v>
      </c>
      <c r="R158" s="45">
        <v>14.55407517934103</v>
      </c>
      <c r="S158" s="57" t="s">
        <v>125</v>
      </c>
      <c r="T158" s="45" t="s">
        <v>206</v>
      </c>
      <c r="V158" s="45"/>
      <c r="W158" s="9"/>
      <c r="X158" s="45"/>
      <c r="Y158" s="9"/>
      <c r="Z158" s="45"/>
      <c r="AA158" s="9"/>
      <c r="AB158" s="45">
        <v>18.861210494263094</v>
      </c>
      <c r="AC158" s="56" t="s">
        <v>37</v>
      </c>
      <c r="AD158" s="45">
        <v>18.861210494263094</v>
      </c>
      <c r="AE158" s="56" t="s">
        <v>37</v>
      </c>
      <c r="AH158" s="45">
        <v>31.278888807690137</v>
      </c>
      <c r="AI158" s="1" t="s">
        <v>92</v>
      </c>
      <c r="AJ158" s="45">
        <v>32.159999765460711</v>
      </c>
      <c r="AK158" s="1" t="s">
        <v>323</v>
      </c>
      <c r="AL158" s="45"/>
      <c r="AN158" s="45"/>
      <c r="AO158" s="9" t="s">
        <v>498</v>
      </c>
      <c r="AP158" s="45"/>
      <c r="AQ158" s="9"/>
      <c r="AR158" s="45"/>
      <c r="AS158" s="9"/>
      <c r="AW158" s="1" t="s">
        <v>323</v>
      </c>
      <c r="AY158" s="9" t="s">
        <v>611</v>
      </c>
      <c r="BA158" s="9"/>
      <c r="BC158" s="9"/>
      <c r="BD158" s="45">
        <f>SUM(INDEX('egyeni-ranglista'!$1:$1048576,MATCH($A158,'egyeni-ranglista'!$A:$A,0),BD$227):INDEX('egyeni-ranglista'!$1:$1048576,MATCH($A158,'egyeni-ranglista'!$A:$A,0),BD$228))</f>
        <v>39.852999725180439</v>
      </c>
      <c r="BE158" s="1" t="s">
        <v>323</v>
      </c>
      <c r="BF158" s="45"/>
      <c r="BG158" s="9"/>
      <c r="BH158" s="45"/>
      <c r="BI158" s="9" t="s">
        <v>646</v>
      </c>
      <c r="BJ158" s="45">
        <f>SUM(INDEX('egyeni-ranglista'!$1:$1048576,MATCH($A158,'egyeni-ranglista'!$A:$A,0),BJ$227):INDEX('egyeni-ranglista'!$1:$1048576,MATCH($A158,'egyeni-ranglista'!$A:$A,0),BJ$228))</f>
        <v>40.150448958164759</v>
      </c>
      <c r="BK158" s="1" t="s">
        <v>227</v>
      </c>
      <c r="BL158" s="45"/>
      <c r="BN158" s="45"/>
      <c r="BP158" s="45"/>
      <c r="BQ158" s="9" t="s">
        <v>681</v>
      </c>
      <c r="BR158" s="45"/>
      <c r="BT158" s="45"/>
      <c r="BV158" s="45"/>
      <c r="BW158" s="8" t="s">
        <v>1</v>
      </c>
      <c r="BX158" s="45">
        <f>SUM(INDEX('egyeni-ranglista'!$1:$1048576,MATCH($A158,'egyeni-ranglista'!$A:$A,0),BX$227):INDEX('egyeni-ranglista'!$1:$1048576,MATCH($A158,'egyeni-ranglista'!$A:$A,0),BX$228))</f>
        <v>57.751097905517092</v>
      </c>
      <c r="BY158" s="9" t="s">
        <v>648</v>
      </c>
      <c r="BZ158" s="45"/>
      <c r="CA158" s="9"/>
      <c r="CB158" s="45"/>
      <c r="CC158" s="9"/>
      <c r="CD158" s="45"/>
      <c r="CE158" s="8" t="s">
        <v>1</v>
      </c>
      <c r="CF158" s="45"/>
      <c r="CG158" s="9"/>
      <c r="CH158" s="45">
        <f>SUM(INDEX('egyeni-ranglista'!$1:$1048576,MATCH($A158,'egyeni-ranglista'!$A:$A,0),CH$227):INDEX('egyeni-ranglista'!$1:$1048576,MATCH($A158,'egyeni-ranglista'!$A:$A,0),CH$228))</f>
        <v>64.198902055802193</v>
      </c>
      <c r="CI158" s="9" t="s">
        <v>227</v>
      </c>
      <c r="CJ158" s="45"/>
      <c r="CK158" s="9"/>
      <c r="CL158" s="45"/>
      <c r="CM158" s="9"/>
      <c r="CN158" s="45"/>
      <c r="CO158" s="9"/>
      <c r="CP158" s="45"/>
      <c r="CQ158" s="9"/>
      <c r="CR158" s="45"/>
      <c r="CS158" s="9"/>
      <c r="CT158" s="45"/>
      <c r="CU158" s="9"/>
      <c r="CV158" s="45"/>
      <c r="CW158" s="9"/>
      <c r="CX158" s="45"/>
      <c r="CY158" s="9"/>
      <c r="CZ158" s="45">
        <f>SUM(INDEX('egyeni-ranglista'!$1:$1048576,MATCH($A158,'egyeni-ranglista'!$A:$A,0),CZ$227):INDEX('egyeni-ranglista'!$1:$1048576,MATCH($A158,'egyeni-ranglista'!$A:$A,0),CZ$228))</f>
        <v>52.906977015745646</v>
      </c>
      <c r="DA158" s="9" t="s">
        <v>813</v>
      </c>
      <c r="DB158" s="45"/>
      <c r="DD158" s="45"/>
      <c r="DF158" s="45"/>
      <c r="DH158" s="45"/>
      <c r="DJ158" s="45"/>
      <c r="DL158" s="45"/>
      <c r="DN158" s="45"/>
      <c r="DP158" s="45"/>
      <c r="DT158" s="45"/>
      <c r="DV158" s="45"/>
      <c r="DX158" s="45"/>
      <c r="DZ158" s="45"/>
      <c r="EB158" s="45"/>
      <c r="EC158" s="9"/>
      <c r="ED158" s="45"/>
      <c r="EF158" s="45"/>
      <c r="EH158" s="45"/>
      <c r="EJ158" s="45"/>
      <c r="EL158" s="45"/>
      <c r="EN158" s="45"/>
      <c r="EP158" s="45"/>
      <c r="ER158" s="45"/>
      <c r="ES158" s="65"/>
      <c r="ET158" s="45"/>
      <c r="EV158" s="45"/>
      <c r="EX158" s="45"/>
      <c r="EZ158" s="45"/>
      <c r="FB158" s="45"/>
      <c r="FD158" s="45"/>
      <c r="FF158" s="45"/>
      <c r="FG158" s="9"/>
      <c r="FH158" s="45"/>
      <c r="FI158" s="9"/>
      <c r="FJ158" s="45"/>
      <c r="FK158" s="9"/>
      <c r="FL158" s="45"/>
      <c r="FM158" s="9"/>
    </row>
    <row r="159" spans="1:169">
      <c r="A159" s="1" t="s">
        <v>55</v>
      </c>
      <c r="C159" s="9"/>
      <c r="D159" s="45">
        <v>0</v>
      </c>
      <c r="E159" s="55" t="s">
        <v>65</v>
      </c>
      <c r="F159" s="45" t="s">
        <v>206</v>
      </c>
      <c r="H159" s="45" t="s">
        <v>206</v>
      </c>
      <c r="J159" s="45" t="s">
        <v>206</v>
      </c>
      <c r="L159" s="45"/>
      <c r="M159" s="9"/>
      <c r="N159" s="45">
        <v>0</v>
      </c>
      <c r="O159" s="55" t="s">
        <v>65</v>
      </c>
      <c r="P159" s="45">
        <v>3.5993232829997033</v>
      </c>
      <c r="Q159" s="55" t="s">
        <v>65</v>
      </c>
      <c r="R159" s="45" t="s">
        <v>206</v>
      </c>
      <c r="T159" s="45" t="s">
        <v>206</v>
      </c>
      <c r="V159" s="45"/>
      <c r="W159" s="9"/>
      <c r="X159" s="45"/>
      <c r="Y159" s="9"/>
      <c r="Z159" s="45"/>
      <c r="AA159" s="9"/>
      <c r="AB159" s="45">
        <v>9.7368637826127955</v>
      </c>
      <c r="AC159" s="1" t="s">
        <v>34</v>
      </c>
      <c r="AD159" s="45" t="s">
        <v>206</v>
      </c>
      <c r="AJ159" s="45">
        <v>11.472093689950128</v>
      </c>
      <c r="AK159" s="55" t="s">
        <v>65</v>
      </c>
      <c r="AL159" s="45"/>
      <c r="AN159" s="45"/>
      <c r="AP159" s="45"/>
      <c r="AR159" s="45"/>
      <c r="AS159" s="9"/>
      <c r="AT159" s="45">
        <f>SUM(INDEX('egyeni-ranglista'!$1:$1048576,MATCH($A159,'egyeni-ranglista'!$A:$A,0),AT$227):INDEX('egyeni-ranglista'!$1:$1048576,MATCH($A159,'egyeni-ranglista'!$A:$A,0),AT$228))</f>
        <v>13.335857369325216</v>
      </c>
      <c r="AU159" s="55" t="s">
        <v>116</v>
      </c>
      <c r="AV159" s="45"/>
      <c r="AW159" s="9"/>
      <c r="AX159" s="45"/>
      <c r="AY159" s="9"/>
      <c r="AZ159" s="45"/>
      <c r="BA159" s="9"/>
      <c r="BB159" s="45"/>
      <c r="BC159" s="9"/>
      <c r="BD159" s="45">
        <f>SUM(INDEX('egyeni-ranglista'!$1:$1048576,MATCH($A159,'egyeni-ranglista'!$A:$A,0),BD$227):INDEX('egyeni-ranglista'!$1:$1048576,MATCH($A159,'egyeni-ranglista'!$A:$A,0),BD$228))</f>
        <v>18.180708498693349</v>
      </c>
      <c r="BE159" s="6" t="s">
        <v>96</v>
      </c>
      <c r="BF159" s="45"/>
      <c r="BG159" s="9"/>
      <c r="BH159" s="45">
        <f>SUM(INDEX('egyeni-ranglista'!$1:$1048576,MATCH($A159,'egyeni-ranglista'!$A:$A,0),BH$227):INDEX('egyeni-ranglista'!$1:$1048576,MATCH($A159,'egyeni-ranglista'!$A:$A,0),BH$228))</f>
        <v>21.223376180711735</v>
      </c>
      <c r="BI159" s="6" t="s">
        <v>96</v>
      </c>
      <c r="BJ159" s="45"/>
      <c r="BK159" s="9"/>
      <c r="BL159" s="45"/>
      <c r="BM159" s="9"/>
      <c r="BN159" s="45">
        <f>SUM(INDEX('egyeni-ranglista'!$1:$1048576,MATCH($A159,'egyeni-ranglista'!$A:$A,0),BN$227):INDEX('egyeni-ranglista'!$1:$1048576,MATCH($A159,'egyeni-ranglista'!$A:$A,0),BN$228))</f>
        <v>24.004141236945067</v>
      </c>
      <c r="BO159" s="6" t="s">
        <v>96</v>
      </c>
      <c r="BP159" s="45"/>
      <c r="BQ159" s="9"/>
      <c r="BR159" s="45"/>
      <c r="BS159" s="9"/>
      <c r="BT159" s="45"/>
      <c r="BU159" s="9"/>
      <c r="BV159" s="45">
        <f>SUM(INDEX('egyeni-ranglista'!$1:$1048576,MATCH($A159,'egyeni-ranglista'!$A:$A,0),BV$227):INDEX('egyeni-ranglista'!$1:$1048576,MATCH($A159,'egyeni-ranglista'!$A:$A,0),BV$228))</f>
        <v>27.802832670086829</v>
      </c>
      <c r="BW159" s="1" t="s">
        <v>699</v>
      </c>
      <c r="BX159" s="45">
        <f>SUM(INDEX('egyeni-ranglista'!$1:$1048576,MATCH($A159,'egyeni-ranglista'!$A:$A,0),BX$227):INDEX('egyeni-ranglista'!$1:$1048576,MATCH($A159,'egyeni-ranglista'!$A:$A,0),BX$228))</f>
        <v>29.555898588911244</v>
      </c>
      <c r="BY159" s="6" t="s">
        <v>96</v>
      </c>
      <c r="BZ159" s="45"/>
      <c r="CA159" s="9"/>
      <c r="CB159" s="45"/>
      <c r="CC159" s="9"/>
      <c r="CD159" s="45"/>
      <c r="CE159" s="9"/>
      <c r="CF159" s="45">
        <f>SUM(INDEX('egyeni-ranglista'!$1:$1048576,MATCH($A159,'egyeni-ranglista'!$A:$A,0),CF$227):INDEX('egyeni-ranglista'!$1:$1048576,MATCH($A159,'egyeni-ranglista'!$A:$A,0),CF$228))</f>
        <v>28.888169486203573</v>
      </c>
      <c r="CG159" s="6" t="s">
        <v>96</v>
      </c>
      <c r="CH159" s="45"/>
      <c r="CI159" s="9"/>
      <c r="CJ159" s="45"/>
      <c r="CK159" s="9"/>
      <c r="CL159" s="45"/>
      <c r="CM159" s="9"/>
      <c r="CN159" s="45"/>
      <c r="CO159" s="9"/>
      <c r="CP159" s="45"/>
      <c r="CQ159" s="9"/>
      <c r="CR159" s="45"/>
      <c r="CS159" s="9"/>
      <c r="CT159" s="45"/>
      <c r="CU159" s="9"/>
      <c r="CV159" s="45">
        <f>SUM(INDEX('egyeni-ranglista'!$1:$1048576,MATCH($A159,'egyeni-ranglista'!$A:$A,0),CV$227):INDEX('egyeni-ranglista'!$1:$1048576,MATCH($A159,'egyeni-ranglista'!$A:$A,0),CV$228))</f>
        <v>34.275777663422545</v>
      </c>
      <c r="CW159" s="1" t="s">
        <v>55</v>
      </c>
      <c r="CX159" s="45"/>
      <c r="CY159" s="9"/>
      <c r="CZ159" s="45">
        <f>SUM(INDEX('egyeni-ranglista'!$1:$1048576,MATCH($A159,'egyeni-ranglista'!$A:$A,0),CZ$227):INDEX('egyeni-ranglista'!$1:$1048576,MATCH($A159,'egyeni-ranglista'!$A:$A,0),CZ$228))</f>
        <v>34.275777663422545</v>
      </c>
      <c r="DA159" s="6" t="s">
        <v>823</v>
      </c>
      <c r="DB159" s="45"/>
      <c r="DD159" s="45"/>
      <c r="DF159" s="45">
        <f>SUM(INDEX('egyeni-ranglista'!$1:$1048576,MATCH($A159,'egyeni-ranglista'!$A:$A,0),DF$227):INDEX('egyeni-ranglista'!$1:$1048576,MATCH($A159,'egyeni-ranglista'!$A:$A,0),DF$228))</f>
        <v>27.567162854679331</v>
      </c>
      <c r="DG159" s="1" t="s">
        <v>1219</v>
      </c>
      <c r="DH159" s="45"/>
      <c r="DJ159" s="45"/>
      <c r="DL159" s="45"/>
      <c r="DN159" s="45">
        <f>SUM(INDEX('egyeni-ranglista'!$1:$1048576,MATCH($A159,'egyeni-ranglista'!$A:$A,0),DN$227):INDEX('egyeni-ranglista'!$1:$1048576,MATCH($A159,'egyeni-ranglista'!$A:$A,0),DN$228))</f>
        <v>24.524495172660945</v>
      </c>
      <c r="DO159" s="6" t="s">
        <v>97</v>
      </c>
      <c r="DP159" s="45"/>
      <c r="DQ159" s="9"/>
      <c r="DT159" s="45">
        <f>SUM(INDEX('egyeni-ranglista'!$1:$1048576,MATCH($A159,'egyeni-ranglista'!$A:$A,0),DT$227):INDEX('egyeni-ranglista'!$1:$1048576,MATCH($A159,'egyeni-ranglista'!$A:$A,0),DT$228))</f>
        <v>27.041009592150253</v>
      </c>
      <c r="DU159" s="7" t="s">
        <v>97</v>
      </c>
      <c r="DV159" s="45"/>
      <c r="DW159" s="9"/>
      <c r="DX159" s="45"/>
      <c r="DY159" s="9"/>
      <c r="DZ159" s="45"/>
      <c r="EA159" s="9"/>
      <c r="EB159" s="45">
        <f>SUM(INDEX('egyeni-ranglista'!$1:$1048576,MATCH($A159,'egyeni-ranglista'!$A:$A,0),EB$227):INDEX('egyeni-ranglista'!$1:$1048576,MATCH($A159,'egyeni-ranglista'!$A:$A,0),EB$228))</f>
        <v>33.160512519689647</v>
      </c>
      <c r="EC159" s="1" t="s">
        <v>814</v>
      </c>
      <c r="ED159" s="45"/>
      <c r="EE159" s="9"/>
      <c r="EF159" s="45">
        <f>SUM(INDEX('egyeni-ranglista'!$1:$1048576,MATCH($A159,'egyeni-ranglista'!$A:$A,0),EF$227):INDEX('egyeni-ranglista'!$1:$1048576,MATCH($A159,'egyeni-ranglista'!$A:$A,0),EF$228))</f>
        <v>24.091377839784521</v>
      </c>
      <c r="EG159" s="7" t="s">
        <v>97</v>
      </c>
      <c r="EH159" s="45"/>
      <c r="EI159" s="9"/>
      <c r="EJ159" s="45"/>
      <c r="EK159" s="9"/>
      <c r="EL159" s="45"/>
      <c r="EM159" s="9"/>
      <c r="EN159" s="45">
        <f>SUM(INDEX('egyeni-ranglista'!$1:$1048576,MATCH($A159,'egyeni-ranglista'!$A:$A,0),EN$227):INDEX('egyeni-ranglista'!$1:$1048576,MATCH($A159,'egyeni-ranglista'!$A:$A,0),EN$228))</f>
        <v>24.704655006797609</v>
      </c>
      <c r="EO159" s="7" t="s">
        <v>97</v>
      </c>
      <c r="EP159" s="45"/>
      <c r="EQ159" s="9"/>
      <c r="ER159" s="45"/>
      <c r="ES159" s="9"/>
      <c r="ET159" s="45"/>
      <c r="EU159" s="9"/>
      <c r="EV159" s="45"/>
      <c r="EW159" s="9"/>
      <c r="EX159" s="45"/>
      <c r="EY159" s="9"/>
      <c r="EZ159" s="45"/>
      <c r="FA159" s="9"/>
      <c r="FB159" s="45"/>
      <c r="FC159" s="9"/>
      <c r="FD159" s="45"/>
      <c r="FE159" s="9"/>
      <c r="FF159" s="45"/>
      <c r="FG159" s="9"/>
      <c r="FH159" s="45"/>
      <c r="FI159" s="9"/>
      <c r="FJ159" s="45"/>
      <c r="FL159" s="45"/>
      <c r="FM159" s="9"/>
    </row>
    <row r="160" spans="1:169">
      <c r="A160" s="32" t="s">
        <v>551</v>
      </c>
      <c r="L160" s="45"/>
      <c r="M160" s="9"/>
      <c r="N160" s="45"/>
      <c r="O160" s="9"/>
      <c r="P160" s="45"/>
      <c r="R160" s="45"/>
      <c r="T160" s="45"/>
      <c r="V160" s="45"/>
      <c r="X160" s="45"/>
      <c r="Y160" s="9"/>
      <c r="Z160" s="45"/>
      <c r="AA160" s="9"/>
      <c r="AB160" s="45"/>
      <c r="AD160" s="45"/>
      <c r="AP160" s="45">
        <f>SUM(INDEX('egyeni-ranglista'!$1:$1048576,MATCH($A160,'egyeni-ranglista'!$A:$A,0),AP$227):INDEX('egyeni-ranglista'!$1:$1048576,MATCH($A160,'egyeni-ranglista'!$A:$A,0),AP$228))</f>
        <v>0</v>
      </c>
      <c r="AQ160" s="9" t="s">
        <v>558</v>
      </c>
      <c r="AR160" s="45"/>
      <c r="AS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45"/>
      <c r="DD160" s="45"/>
      <c r="DF160" s="45"/>
      <c r="DH160" s="45"/>
      <c r="DJ160" s="45"/>
      <c r="DL160" s="45"/>
      <c r="DP160" s="9"/>
      <c r="DQ160" s="9"/>
      <c r="EB160" s="45"/>
      <c r="EF160" s="45"/>
      <c r="EG160" s="229"/>
      <c r="EH160" s="45"/>
      <c r="EI160" s="229"/>
      <c r="EJ160" s="45"/>
      <c r="EK160" s="229"/>
      <c r="EP160" s="45"/>
      <c r="EQ160" s="229"/>
      <c r="ER160" s="45"/>
      <c r="ES160" s="65"/>
      <c r="ET160" s="45"/>
      <c r="EV160" s="45"/>
      <c r="EX160" s="45"/>
      <c r="EZ160" s="45"/>
      <c r="FB160" s="45"/>
      <c r="FD160" s="45"/>
      <c r="FE160" s="229"/>
      <c r="FF160" s="9"/>
      <c r="FG160" s="9"/>
      <c r="FH160" s="9"/>
      <c r="FI160" s="9"/>
      <c r="FJ160" s="9"/>
      <c r="FK160" s="9"/>
      <c r="FL160" s="9"/>
      <c r="FM160" s="9"/>
    </row>
    <row r="161" spans="1:169">
      <c r="A161" s="32" t="s">
        <v>552</v>
      </c>
      <c r="L161" s="45"/>
      <c r="M161" s="9"/>
      <c r="N161" s="45"/>
      <c r="O161" s="9"/>
      <c r="P161" s="45"/>
      <c r="R161" s="45"/>
      <c r="T161" s="45"/>
      <c r="V161" s="45"/>
      <c r="X161" s="45"/>
      <c r="Y161" s="9"/>
      <c r="Z161" s="45"/>
      <c r="AA161" s="9"/>
      <c r="AB161" s="45"/>
      <c r="AD161" s="45"/>
      <c r="AP161" s="45">
        <f>SUM(INDEX('egyeni-ranglista'!$1:$1048576,MATCH($A161,'egyeni-ranglista'!$A:$A,0),AP$227):INDEX('egyeni-ranglista'!$1:$1048576,MATCH($A161,'egyeni-ranglista'!$A:$A,0),AP$228))</f>
        <v>0</v>
      </c>
      <c r="AQ161" s="9" t="s">
        <v>558</v>
      </c>
      <c r="AR161" s="45"/>
      <c r="AS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45"/>
      <c r="DD161" s="45"/>
      <c r="DF161" s="45"/>
      <c r="DH161" s="45"/>
      <c r="DJ161" s="45"/>
      <c r="DL161" s="45"/>
      <c r="DP161" s="9"/>
      <c r="DQ161" s="108"/>
      <c r="EB161" s="45"/>
      <c r="EF161" s="45"/>
      <c r="EH161" s="45"/>
      <c r="EJ161" s="45"/>
      <c r="EP161" s="45"/>
      <c r="ER161" s="45"/>
      <c r="ET161" s="45"/>
      <c r="EV161" s="45"/>
      <c r="EX161" s="45"/>
      <c r="EZ161" s="45"/>
      <c r="FB161" s="45"/>
      <c r="FD161" s="45"/>
      <c r="FF161" s="9"/>
      <c r="FG161" s="9"/>
      <c r="FH161" s="9"/>
      <c r="FI161" s="9"/>
      <c r="FJ161" s="9"/>
      <c r="FK161" s="9"/>
      <c r="FL161" s="9"/>
      <c r="FM161" s="9"/>
    </row>
    <row r="162" spans="1:169">
      <c r="A162" s="32" t="s">
        <v>542</v>
      </c>
      <c r="L162" s="45"/>
      <c r="M162" s="9"/>
      <c r="N162" s="45"/>
      <c r="O162" s="9"/>
      <c r="P162" s="45"/>
      <c r="R162" s="45"/>
      <c r="T162" s="45"/>
      <c r="V162" s="45"/>
      <c r="W162" s="9"/>
      <c r="X162" s="45"/>
      <c r="Y162" s="9"/>
      <c r="Z162" s="45"/>
      <c r="AA162" s="9"/>
      <c r="AB162" s="45"/>
      <c r="AD162" s="45"/>
      <c r="AP162" s="45"/>
      <c r="AQ162" s="9" t="s">
        <v>1237</v>
      </c>
      <c r="AR162" s="45"/>
      <c r="AS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45"/>
      <c r="DD162" s="45"/>
      <c r="DF162" s="45"/>
      <c r="DH162" s="45"/>
      <c r="DJ162" s="45"/>
      <c r="DL162" s="45"/>
      <c r="DP162" s="9"/>
      <c r="DQ162" s="9"/>
      <c r="EB162" s="45"/>
      <c r="EF162" s="45"/>
      <c r="EH162" s="45"/>
      <c r="EJ162" s="45"/>
      <c r="EP162" s="45"/>
      <c r="ER162" s="45"/>
      <c r="ES162" s="65"/>
      <c r="ET162" s="45"/>
      <c r="EV162" s="45"/>
      <c r="EX162" s="45"/>
      <c r="EZ162" s="45"/>
      <c r="FB162" s="45"/>
      <c r="FD162" s="45"/>
      <c r="FF162" s="9"/>
      <c r="FG162" s="9"/>
      <c r="FH162" s="9"/>
      <c r="FI162" s="9"/>
      <c r="FJ162" s="9"/>
      <c r="FK162" s="9"/>
      <c r="FL162" s="9"/>
      <c r="FM162" s="9"/>
    </row>
    <row r="163" spans="1:169">
      <c r="A163" s="1" t="s">
        <v>84</v>
      </c>
      <c r="C163" s="9"/>
      <c r="D163" s="45" t="s">
        <v>206</v>
      </c>
      <c r="F163" s="45">
        <v>72</v>
      </c>
      <c r="G163" s="9" t="s">
        <v>1</v>
      </c>
      <c r="H163" s="45" t="s">
        <v>206</v>
      </c>
      <c r="J163" s="45">
        <v>73.901783617816207</v>
      </c>
      <c r="K163" s="9" t="s">
        <v>1</v>
      </c>
      <c r="L163" s="45"/>
      <c r="M163" s="9"/>
      <c r="N163" s="45" t="s">
        <v>206</v>
      </c>
      <c r="P163" s="45" t="s">
        <v>206</v>
      </c>
      <c r="R163" s="45"/>
      <c r="S163" s="9" t="s">
        <v>201</v>
      </c>
      <c r="T163" s="45" t="s">
        <v>206</v>
      </c>
      <c r="V163" s="45"/>
      <c r="W163" s="9"/>
      <c r="X163" s="45"/>
      <c r="Y163" s="9"/>
      <c r="Z163" s="45"/>
      <c r="AA163" s="9"/>
      <c r="AB163" s="45" t="s">
        <v>206</v>
      </c>
      <c r="AD163" s="45">
        <v>104.91315788525506</v>
      </c>
      <c r="AE163" s="1" t="s">
        <v>42</v>
      </c>
      <c r="AJ163" s="45">
        <v>149.61679981359242</v>
      </c>
      <c r="AK163" s="1" t="s">
        <v>322</v>
      </c>
      <c r="AL163" s="45"/>
      <c r="AN163" s="45"/>
      <c r="AP163" s="45"/>
      <c r="AR163" s="45"/>
      <c r="AS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45">
        <f>SUM(INDEX('egyeni-ranglista'!$1:$1048576,MATCH($A163,'egyeni-ranglista'!$A:$A,0),BV$227):INDEX('egyeni-ranglista'!$1:$1048576,MATCH($A163,'egyeni-ranglista'!$A:$A,0),BV$228))</f>
        <v>76.833274403401248</v>
      </c>
      <c r="BW163" s="8" t="s">
        <v>646</v>
      </c>
      <c r="BX163" s="45"/>
      <c r="BY163" s="9"/>
      <c r="BZ163" s="45"/>
      <c r="CA163" s="9"/>
      <c r="CB163" s="45"/>
      <c r="CC163" s="9"/>
      <c r="CD163" s="45">
        <f>SUM(INDEX('egyeni-ranglista'!$1:$1048576,MATCH($A163,'egyeni-ranglista'!$A:$A,0),CD$227):INDEX('egyeni-ranglista'!$1:$1048576,MATCH($A163,'egyeni-ranglista'!$A:$A,0),CD$228))</f>
        <v>48.45149901419903</v>
      </c>
      <c r="CE163" s="9" t="s">
        <v>712</v>
      </c>
      <c r="CF163" s="45"/>
      <c r="CG163" s="9"/>
      <c r="CH163" s="45"/>
      <c r="CI163" s="9"/>
      <c r="CJ163" s="45"/>
      <c r="CK163" s="9"/>
      <c r="CL163" s="45"/>
      <c r="CM163" s="9"/>
      <c r="CN163" s="45"/>
      <c r="CO163" s="9"/>
      <c r="CP163" s="45"/>
      <c r="CQ163" s="9"/>
      <c r="CR163" s="45"/>
      <c r="CS163" s="9"/>
      <c r="CT163" s="45"/>
      <c r="CU163" s="9"/>
      <c r="CV163" s="45"/>
      <c r="CW163" s="9"/>
      <c r="CX163" s="45"/>
      <c r="CY163" s="9"/>
      <c r="CZ163" s="45">
        <f>SUM(INDEX('egyeni-ranglista'!$1:$1048576,MATCH($A163,'egyeni-ranglista'!$A:$A,0),CZ$227):INDEX('egyeni-ranglista'!$1:$1048576,MATCH($A163,'egyeni-ranglista'!$A:$A,0),CZ$228))</f>
        <v>11.230985302470373</v>
      </c>
      <c r="DA163" s="1" t="s">
        <v>816</v>
      </c>
      <c r="DB163" s="45"/>
      <c r="DD163" s="45"/>
      <c r="DF163" s="45"/>
      <c r="DH163" s="45"/>
      <c r="DJ163" s="45"/>
      <c r="DL163" s="45"/>
      <c r="DN163" s="45">
        <f>SUM(INDEX('egyeni-ranglista'!$1:$1048576,MATCH($A163,'egyeni-ranglista'!$A:$A,0),DN$227):INDEX('egyeni-ranglista'!$1:$1048576,MATCH($A163,'egyeni-ranglista'!$A:$A,0),DN$228))</f>
        <v>10.112727094845321</v>
      </c>
      <c r="DO163" s="10" t="s">
        <v>201</v>
      </c>
      <c r="DP163" s="9"/>
      <c r="DQ163" s="9"/>
      <c r="DT163" s="45">
        <f>SUM(INDEX('egyeni-ranglista'!$1:$1048576,MATCH($A163,'egyeni-ranglista'!$A:$A,0),DT$227):INDEX('egyeni-ranglista'!$1:$1048576,MATCH($A163,'egyeni-ranglista'!$A:$A,0),DT$228))</f>
        <v>17.680269203020529</v>
      </c>
      <c r="DU163" s="10" t="s">
        <v>201</v>
      </c>
      <c r="DV163" s="45">
        <f>SUM(INDEX('egyeni-ranglista'!$1:$1048576,MATCH($A163,'egyeni-ranglista'!$A:$A,0),DV$227):INDEX('egyeni-ranglista'!$1:$1048576,MATCH($A163,'egyeni-ranglista'!$A:$A,0),DV$228))</f>
        <v>34.798117612962031</v>
      </c>
      <c r="DW163" s="10" t="s">
        <v>201</v>
      </c>
      <c r="DZ163" s="45"/>
      <c r="EA163" s="9"/>
      <c r="EB163" s="45"/>
      <c r="ED163" s="45"/>
      <c r="EE163" s="9"/>
      <c r="EF163" s="45"/>
      <c r="EH163" s="45"/>
      <c r="EJ163" s="45"/>
      <c r="EL163" s="45">
        <f>SUM(INDEX('egyeni-ranglista'!$1:$1048576,MATCH($A163,'egyeni-ranglista'!$A:$A,0),EL$227):INDEX('egyeni-ranglista'!$1:$1048576,MATCH($A163,'egyeni-ranglista'!$A:$A,0),EL$228))</f>
        <v>69.050325234725406</v>
      </c>
      <c r="EM163" s="10" t="s">
        <v>201</v>
      </c>
      <c r="EN163" s="45"/>
      <c r="EO163" s="10"/>
      <c r="EP163" s="45"/>
      <c r="ER163" s="45"/>
      <c r="ES163" s="65"/>
      <c r="FD163" s="45"/>
      <c r="FF163" s="45"/>
      <c r="FG163" s="9"/>
      <c r="FH163" s="45"/>
      <c r="FI163" s="9"/>
      <c r="FJ163" s="45"/>
      <c r="FK163" s="9"/>
      <c r="FL163" s="45">
        <f>SUM(INDEX('egyeni-ranglista'!$1:$1048576,MATCH($A163,'egyeni-ranglista'!$A:$A,0),FL$227):INDEX('egyeni-ranglista'!$1:$1048576,MATCH($A163,'egyeni-ranglista'!$A:$A,0),FL$228))</f>
        <v>96.538913755165936</v>
      </c>
      <c r="FM163" s="1" t="s">
        <v>84</v>
      </c>
    </row>
    <row r="164" spans="1:169">
      <c r="A164" s="1" t="s">
        <v>61</v>
      </c>
      <c r="C164" s="9"/>
      <c r="D164" s="45" t="s">
        <v>206</v>
      </c>
      <c r="F164" s="45">
        <v>13.5</v>
      </c>
      <c r="G164" s="1" t="s">
        <v>194</v>
      </c>
      <c r="H164" s="45" t="s">
        <v>206</v>
      </c>
      <c r="J164" s="45" t="s">
        <v>206</v>
      </c>
      <c r="L164" s="45"/>
      <c r="M164" s="9"/>
      <c r="N164" s="45" t="s">
        <v>206</v>
      </c>
      <c r="P164" s="45" t="s">
        <v>206</v>
      </c>
      <c r="R164" s="45">
        <v>13.5</v>
      </c>
      <c r="S164" s="1" t="s">
        <v>0</v>
      </c>
      <c r="T164" s="45" t="s">
        <v>206</v>
      </c>
      <c r="V164" s="45"/>
      <c r="W164" s="9"/>
      <c r="X164" s="45"/>
      <c r="Y164" s="9"/>
      <c r="Z164" s="45"/>
      <c r="AA164" s="9"/>
      <c r="AB164" s="45" t="s">
        <v>206</v>
      </c>
      <c r="AD164" s="45" t="s">
        <v>206</v>
      </c>
      <c r="AJ164" s="45">
        <v>22.114270629844128</v>
      </c>
      <c r="AK164" s="1" t="s">
        <v>324</v>
      </c>
      <c r="AL164" s="45"/>
      <c r="AN164" s="45"/>
      <c r="AP164" s="45">
        <f>SUM(INDEX('egyeni-ranglista'!$1:$1048576,MATCH($A164,'egyeni-ranglista'!$A:$A,0),AP$227):INDEX('egyeni-ranglista'!$1:$1048576,MATCH($A164,'egyeni-ranglista'!$A:$A,0),AP$228))</f>
        <v>8.6142706298441283</v>
      </c>
      <c r="AQ164" s="1" t="s">
        <v>324</v>
      </c>
      <c r="AR164" s="45"/>
      <c r="AS164" s="9"/>
      <c r="BD164" s="45">
        <f>SUM(INDEX('egyeni-ranglista'!$1:$1048576,MATCH($A164,'egyeni-ranglista'!$A:$A,0),BD$227):INDEX('egyeni-ranglista'!$1:$1048576,MATCH($A164,'egyeni-ranglista'!$A:$A,0),BD$228))</f>
        <v>8.6142706298441283</v>
      </c>
      <c r="BE164" s="1" t="s">
        <v>324</v>
      </c>
      <c r="BF164" s="45"/>
      <c r="BG164" s="9"/>
      <c r="BH164" s="45">
        <f>SUM(INDEX('egyeni-ranglista'!$1:$1048576,MATCH($A164,'egyeni-ranglista'!$A:$A,0),BH$227):INDEX('egyeni-ranglista'!$1:$1048576,MATCH($A164,'egyeni-ranglista'!$A:$A,0),BH$228))</f>
        <v>8.6142706298441283</v>
      </c>
      <c r="BI164" s="1" t="s">
        <v>324</v>
      </c>
      <c r="BJ164" s="45"/>
      <c r="BK164" s="9"/>
      <c r="BL164" s="45"/>
      <c r="BM164" s="9"/>
      <c r="BN164" s="45"/>
      <c r="BO164" s="9"/>
      <c r="BP164" s="45"/>
      <c r="BQ164" s="9"/>
      <c r="BR164" s="45"/>
      <c r="BS164" s="9"/>
      <c r="BT164" s="45"/>
      <c r="BU164" s="9"/>
      <c r="BV164" s="45"/>
      <c r="BW164" s="9"/>
      <c r="BX164" s="45"/>
      <c r="BY164" s="9"/>
      <c r="BZ164" s="45"/>
      <c r="CA164" s="9"/>
      <c r="CB164" s="45"/>
      <c r="CC164" s="9"/>
      <c r="CD164" s="45">
        <f>SUM(INDEX('egyeni-ranglista'!$1:$1048576,MATCH($A164,'egyeni-ranglista'!$A:$A,0),CD$227):INDEX('egyeni-ranglista'!$1:$1048576,MATCH($A164,'egyeni-ranglista'!$A:$A,0),CD$228))</f>
        <v>13.903825281166664</v>
      </c>
      <c r="CE164" s="1" t="s">
        <v>324</v>
      </c>
      <c r="CF164" s="45"/>
      <c r="CG164" s="9"/>
      <c r="CH164" s="45"/>
      <c r="CI164" s="9"/>
      <c r="CJ164" s="45"/>
      <c r="CK164" s="9"/>
      <c r="CL164" s="45"/>
      <c r="CM164" s="9"/>
      <c r="CN164" s="45"/>
      <c r="CO164" s="1" t="s">
        <v>324</v>
      </c>
      <c r="CP164" s="45"/>
      <c r="CR164" s="45"/>
      <c r="CT164" s="45"/>
      <c r="CV164" s="45"/>
      <c r="CX164" s="45"/>
      <c r="CZ164" s="45">
        <f>SUM(INDEX('egyeni-ranglista'!$1:$1048576,MATCH($A164,'egyeni-ranglista'!$A:$A,0),CZ$227):INDEX('egyeni-ranglista'!$1:$1048576,MATCH($A164,'egyeni-ranglista'!$A:$A,0),CZ$228))</f>
        <v>42.540370088023877</v>
      </c>
      <c r="DA164" s="1" t="s">
        <v>324</v>
      </c>
      <c r="DB164" s="45"/>
      <c r="DD164" s="45"/>
      <c r="DF164" s="45"/>
      <c r="DH164" s="45"/>
      <c r="DJ164" s="45"/>
      <c r="DL164" s="45"/>
      <c r="DN164" s="45">
        <f>SUM(INDEX('egyeni-ranglista'!$1:$1048576,MATCH($A164,'egyeni-ranglista'!$A:$A,0),DN$227):INDEX('egyeni-ranglista'!$1:$1048576,MATCH($A164,'egyeni-ranglista'!$A:$A,0),DN$228))</f>
        <v>42.540370088023877</v>
      </c>
      <c r="DO164" s="1" t="s">
        <v>324</v>
      </c>
      <c r="DP164" s="45"/>
      <c r="DQ164" s="9"/>
      <c r="DR164" s="45"/>
      <c r="DT164" s="45">
        <f>SUM(INDEX('egyeni-ranglista'!$1:$1048576,MATCH($A164,'egyeni-ranglista'!$A:$A,0),DT$227):INDEX('egyeni-ranglista'!$1:$1048576,MATCH($A164,'egyeni-ranglista'!$A:$A,0),DT$228))</f>
        <v>39.987857969120029</v>
      </c>
      <c r="DU164" s="16" t="s">
        <v>324</v>
      </c>
      <c r="DV164" s="45"/>
      <c r="DW164" s="45"/>
      <c r="DX164" s="45"/>
      <c r="DY164" s="45"/>
      <c r="DZ164" s="45">
        <f>SUM(INDEX('egyeni-ranglista'!$1:$1048576,MATCH($A164,'egyeni-ranglista'!$A:$A,0),DZ$227):INDEX('egyeni-ranglista'!$1:$1048576,MATCH($A164,'egyeni-ranglista'!$A:$A,0),DZ$228))</f>
        <v>47.768698155457074</v>
      </c>
      <c r="EA164" s="16" t="s">
        <v>572</v>
      </c>
      <c r="EB164" s="45">
        <f>SUM(INDEX('egyeni-ranglista'!$1:$1048576,MATCH($A164,'egyeni-ranglista'!$A:$A,0),EB$227):INDEX('egyeni-ranglista'!$1:$1048576,MATCH($A164,'egyeni-ranglista'!$A:$A,0),EB$228))</f>
        <v>73.155849805599303</v>
      </c>
      <c r="EC164" s="16" t="s">
        <v>324</v>
      </c>
      <c r="ED164" s="45"/>
      <c r="EE164" s="9"/>
      <c r="EF164" s="45"/>
      <c r="EL164" s="45">
        <f>SUM(INDEX('egyeni-ranglista'!$1:$1048576,MATCH($A164,'egyeni-ranglista'!$A:$A,0),EL$227):INDEX('egyeni-ranglista'!$1:$1048576,MATCH($A164,'egyeni-ranglista'!$A:$A,0),EL$228))</f>
        <v>84.402822481697356</v>
      </c>
      <c r="EM164" s="16" t="s">
        <v>572</v>
      </c>
      <c r="EN164" s="45"/>
      <c r="EO164" s="16"/>
      <c r="FF164" s="45"/>
      <c r="FH164" s="45"/>
      <c r="FJ164" s="45"/>
      <c r="FL164" s="45">
        <f>SUM(INDEX('egyeni-ranglista'!$1:$1048576,MATCH($A164,'egyeni-ranglista'!$A:$A,0),FL$227):INDEX('egyeni-ranglista'!$1:$1048576,MATCH($A164,'egyeni-ranglista'!$A:$A,0),FL$228))</f>
        <v>84.379500459698576</v>
      </c>
      <c r="FM164" s="9" t="s">
        <v>61</v>
      </c>
    </row>
    <row r="165" spans="1:169">
      <c r="A165" s="1" t="s">
        <v>183</v>
      </c>
      <c r="C165" s="9"/>
      <c r="D165" s="45" t="s">
        <v>206</v>
      </c>
      <c r="F165" s="45">
        <v>55</v>
      </c>
      <c r="G165" s="1" t="s">
        <v>67</v>
      </c>
      <c r="H165" s="45" t="s">
        <v>206</v>
      </c>
      <c r="J165" s="45" t="s">
        <v>206</v>
      </c>
      <c r="L165" s="45"/>
      <c r="M165" s="9"/>
      <c r="N165" s="45" t="s">
        <v>206</v>
      </c>
      <c r="P165" s="45" t="s">
        <v>206</v>
      </c>
      <c r="R165" s="45" t="s">
        <v>206</v>
      </c>
      <c r="T165" s="45" t="s">
        <v>206</v>
      </c>
      <c r="V165" s="45"/>
      <c r="W165" s="9"/>
      <c r="X165" s="45"/>
      <c r="Y165" s="9"/>
      <c r="Z165" s="45"/>
      <c r="AA165" s="9"/>
      <c r="AB165" s="45" t="s">
        <v>206</v>
      </c>
      <c r="AD165" s="45" t="s">
        <v>206</v>
      </c>
      <c r="AR165" s="9"/>
      <c r="AS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45"/>
      <c r="DD165" s="45"/>
      <c r="DF165" s="45"/>
      <c r="DH165" s="45"/>
      <c r="DJ165" s="45"/>
      <c r="DL165" s="45"/>
      <c r="DP165" s="9"/>
      <c r="DQ165" s="9"/>
      <c r="EB165" s="45"/>
      <c r="EF165" s="45"/>
      <c r="EH165" s="45"/>
      <c r="EJ165" s="45"/>
      <c r="EP165" s="45"/>
      <c r="ER165" s="45"/>
      <c r="ET165" s="45"/>
      <c r="EV165" s="45"/>
      <c r="EX165" s="45"/>
      <c r="EZ165" s="45"/>
      <c r="FB165" s="45"/>
      <c r="FD165" s="45"/>
      <c r="FF165" s="9"/>
      <c r="FG165" s="9"/>
      <c r="FH165" s="9"/>
      <c r="FI165" s="9"/>
      <c r="FJ165" s="9"/>
      <c r="FK165" s="9"/>
      <c r="FL165" s="9"/>
      <c r="FM165" s="9"/>
    </row>
    <row r="166" spans="1:169">
      <c r="A166" s="1" t="s">
        <v>180</v>
      </c>
      <c r="C166" s="9"/>
      <c r="D166" s="45" t="s">
        <v>206</v>
      </c>
      <c r="F166" s="45">
        <v>55</v>
      </c>
      <c r="G166" s="1" t="s">
        <v>67</v>
      </c>
      <c r="H166" s="45" t="s">
        <v>206</v>
      </c>
      <c r="J166" s="45" t="s">
        <v>206</v>
      </c>
      <c r="L166" s="45"/>
      <c r="M166" s="9"/>
      <c r="N166" s="45" t="s">
        <v>206</v>
      </c>
      <c r="P166" s="45" t="s">
        <v>206</v>
      </c>
      <c r="R166" s="45" t="s">
        <v>206</v>
      </c>
      <c r="T166" s="45" t="s">
        <v>206</v>
      </c>
      <c r="V166" s="45"/>
      <c r="W166" s="9"/>
      <c r="X166" s="45"/>
      <c r="Y166" s="9"/>
      <c r="Z166" s="45"/>
      <c r="AA166" s="9"/>
      <c r="AB166" s="45" t="s">
        <v>206</v>
      </c>
      <c r="AD166" s="45" t="s">
        <v>206</v>
      </c>
      <c r="AR166" s="9"/>
      <c r="AS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45"/>
      <c r="DD166" s="45"/>
      <c r="DF166" s="45"/>
      <c r="DH166" s="45"/>
      <c r="DJ166" s="45"/>
      <c r="DL166" s="45"/>
      <c r="DP166" s="9"/>
      <c r="DQ166" s="9"/>
      <c r="EB166" s="45"/>
      <c r="EF166" s="45"/>
      <c r="EH166" s="45"/>
      <c r="EJ166" s="45"/>
      <c r="EP166" s="45"/>
      <c r="ER166" s="45"/>
      <c r="ET166" s="45"/>
      <c r="EV166" s="45"/>
      <c r="EX166" s="45"/>
      <c r="EZ166" s="45"/>
      <c r="FB166" s="45"/>
      <c r="FD166" s="45"/>
      <c r="FF166" s="9"/>
      <c r="FG166" s="9"/>
      <c r="FH166" s="9"/>
      <c r="FI166" s="9"/>
      <c r="FJ166" s="9"/>
      <c r="FK166" s="9"/>
      <c r="FL166" s="9"/>
      <c r="FM166" s="9"/>
    </row>
    <row r="167" spans="1:169">
      <c r="A167" s="32" t="s">
        <v>645</v>
      </c>
      <c r="L167" s="45"/>
      <c r="M167" s="9"/>
      <c r="N167" s="45"/>
      <c r="O167" s="9"/>
      <c r="P167" s="45"/>
      <c r="R167" s="45"/>
      <c r="T167" s="45"/>
      <c r="V167" s="45"/>
      <c r="X167" s="45"/>
      <c r="Y167" s="9"/>
      <c r="Z167" s="45"/>
      <c r="AA167" s="9"/>
      <c r="AB167" s="45"/>
      <c r="AD167" s="45"/>
      <c r="AP167" s="45"/>
      <c r="AQ167" s="9"/>
      <c r="AR167" s="45"/>
      <c r="AS167" s="9"/>
      <c r="BH167" s="45"/>
      <c r="BI167" s="1" t="s">
        <v>1235</v>
      </c>
      <c r="BJ167" s="45"/>
      <c r="BK167" s="9"/>
      <c r="BL167" s="45"/>
      <c r="BM167" s="9"/>
      <c r="BN167" s="45"/>
      <c r="BO167" s="9"/>
      <c r="BP167" s="45"/>
      <c r="BQ167" s="9"/>
      <c r="BR167" s="45"/>
      <c r="BS167" s="9"/>
      <c r="BT167" s="45"/>
      <c r="BU167" s="9"/>
      <c r="BV167" s="45"/>
      <c r="BW167" s="9"/>
      <c r="BX167" s="45"/>
      <c r="BY167" s="9"/>
      <c r="BZ167" s="45"/>
      <c r="CA167" s="9"/>
      <c r="CB167" s="45"/>
      <c r="CC167" s="9"/>
      <c r="CD167" s="45"/>
      <c r="CE167" s="9"/>
      <c r="CF167" s="45"/>
      <c r="CG167" s="9"/>
      <c r="CH167" s="45"/>
      <c r="CI167" s="9"/>
      <c r="CJ167" s="45"/>
      <c r="CK167" s="9"/>
      <c r="CL167" s="45"/>
      <c r="CM167" s="9"/>
      <c r="CN167" s="45"/>
      <c r="CO167" s="9"/>
      <c r="CP167" s="45"/>
      <c r="CQ167" s="9"/>
      <c r="CR167" s="45"/>
      <c r="CS167" s="9"/>
      <c r="CT167" s="45"/>
      <c r="CU167" s="9"/>
      <c r="CV167" s="45"/>
      <c r="CW167" s="9"/>
      <c r="CX167" s="45"/>
      <c r="CY167" s="9"/>
      <c r="CZ167" s="45"/>
      <c r="DA167" s="9"/>
      <c r="DB167" s="45"/>
      <c r="DD167" s="45"/>
      <c r="DF167" s="45"/>
      <c r="DH167" s="45"/>
      <c r="DJ167" s="45"/>
      <c r="DL167" s="45"/>
      <c r="DP167" s="45"/>
      <c r="DQ167" s="9"/>
      <c r="EB167" s="45"/>
      <c r="EF167" s="45"/>
      <c r="EH167" s="45"/>
      <c r="EJ167" s="45"/>
      <c r="EP167" s="45"/>
      <c r="ER167" s="45"/>
      <c r="ET167" s="45"/>
      <c r="EU167" s="9"/>
      <c r="EV167" s="45"/>
      <c r="EW167" s="9"/>
      <c r="EX167" s="45"/>
      <c r="EY167" s="9"/>
      <c r="EZ167" s="45"/>
      <c r="FA167" s="9"/>
      <c r="FB167" s="45"/>
      <c r="FC167" s="9"/>
      <c r="FD167" s="45"/>
      <c r="FF167" s="45"/>
      <c r="FG167" s="9"/>
      <c r="FH167" s="45"/>
      <c r="FI167" s="9"/>
      <c r="FJ167" s="45"/>
      <c r="FK167" s="9"/>
      <c r="FL167" s="45"/>
      <c r="FM167" s="9"/>
    </row>
    <row r="168" spans="1:169">
      <c r="A168" s="32" t="s">
        <v>700</v>
      </c>
      <c r="L168" s="45"/>
      <c r="M168" s="9"/>
      <c r="N168" s="45"/>
      <c r="O168" s="9"/>
      <c r="P168" s="45"/>
      <c r="R168" s="45"/>
      <c r="T168" s="45"/>
      <c r="V168" s="45"/>
      <c r="X168" s="45"/>
      <c r="Y168" s="9"/>
      <c r="Z168" s="45"/>
      <c r="AA168" s="9"/>
      <c r="AB168" s="45"/>
      <c r="AD168" s="45"/>
      <c r="AP168" s="45"/>
      <c r="AQ168" s="9"/>
      <c r="AR168" s="45"/>
      <c r="AS168" s="9"/>
      <c r="BV168" s="45">
        <f>SUM(INDEX('egyeni-ranglista'!$1:$1048576,MATCH($A168,'egyeni-ranglista'!$A:$A,0),BV$227):INDEX('egyeni-ranglista'!$1:$1048576,MATCH($A168,'egyeni-ranglista'!$A:$A,0),BV$228))</f>
        <v>0</v>
      </c>
      <c r="BW168" s="1" t="s">
        <v>699</v>
      </c>
      <c r="BX168" s="45"/>
      <c r="BY168" s="9"/>
      <c r="BZ168" s="45"/>
      <c r="CA168" s="9"/>
      <c r="CB168" s="45"/>
      <c r="CC168" s="9"/>
      <c r="CD168" s="45"/>
      <c r="CE168" s="9"/>
      <c r="CF168" s="45"/>
      <c r="CG168" s="9"/>
      <c r="CH168" s="45"/>
      <c r="CI168" s="9"/>
      <c r="CJ168" s="45"/>
      <c r="CK168" s="9"/>
      <c r="CL168" s="45"/>
      <c r="CM168" s="9"/>
      <c r="CN168" s="45"/>
      <c r="CO168" s="9"/>
      <c r="CP168" s="45"/>
      <c r="CQ168" s="9"/>
      <c r="CR168" s="45"/>
      <c r="CS168" s="9"/>
      <c r="CT168" s="45"/>
      <c r="CU168" s="9"/>
      <c r="CV168" s="45"/>
      <c r="CW168" s="9"/>
      <c r="CX168" s="45">
        <f>SUM(INDEX('egyeni-ranglista'!$1:$1048576,MATCH($A168,'egyeni-ranglista'!$A:$A,0),CX$227):INDEX('egyeni-ranglista'!$1:$1048576,MATCH($A168,'egyeni-ranglista'!$A:$A,0),CX$228))</f>
        <v>1.7530659188244166</v>
      </c>
      <c r="CY168" s="32" t="s">
        <v>700</v>
      </c>
      <c r="CZ168" s="45">
        <f>SUM(INDEX('egyeni-ranglista'!$1:$1048576,MATCH($A168,'egyeni-ranglista'!$A:$A,0),CZ$227):INDEX('egyeni-ranglista'!$1:$1048576,MATCH($A168,'egyeni-ranglista'!$A:$A,0),CZ$228))</f>
        <v>1.7530659188244166</v>
      </c>
      <c r="DA168" s="9" t="s">
        <v>826</v>
      </c>
      <c r="DB168" s="45"/>
      <c r="DD168" s="45"/>
      <c r="DF168" s="45">
        <f>SUM(INDEX('egyeni-ranglista'!$1:$1048576,MATCH($A168,'egyeni-ranglista'!$A:$A,0),DF$227):INDEX('egyeni-ranglista'!$1:$1048576,MATCH($A168,'egyeni-ranglista'!$A:$A,0),DF$228))</f>
        <v>1.7530659188244166</v>
      </c>
      <c r="DG168" s="9" t="s">
        <v>826</v>
      </c>
      <c r="DH168" s="45"/>
      <c r="DJ168" s="45"/>
      <c r="DL168" s="45"/>
      <c r="DT168" s="45">
        <f>SUM(INDEX('egyeni-ranglista'!$1:$1048576,MATCH($A168,'egyeni-ranglista'!$A:$A,0),DT$227):INDEX('egyeni-ranglista'!$1:$1048576,MATCH($A168,'egyeni-ranglista'!$A:$A,0),DT$228))</f>
        <v>1.7530659188244166</v>
      </c>
      <c r="DU168" s="246" t="s">
        <v>1228</v>
      </c>
      <c r="DV168" s="45"/>
      <c r="DX168" s="45"/>
      <c r="DZ168" s="45"/>
      <c r="EA168" s="9"/>
      <c r="EB168" s="45">
        <f>SUM(INDEX('egyeni-ranglista'!$1:$1048576,MATCH($A168,'egyeni-ranglista'!$A:$A,0),EB$227):INDEX('egyeni-ranglista'!$1:$1048576,MATCH($A168,'egyeni-ranglista'!$A:$A,0),EB$228))</f>
        <v>0</v>
      </c>
      <c r="EC168" s="246" t="s">
        <v>814</v>
      </c>
      <c r="ED168" s="45"/>
      <c r="EE168" s="9"/>
      <c r="EF168" s="45">
        <f>SUM(INDEX('egyeni-ranglista'!$1:$1048576,MATCH($A168,'egyeni-ranglista'!$A:$A,0),EF$227):INDEX('egyeni-ranglista'!$1:$1048576,MATCH($A168,'egyeni-ranglista'!$A:$A,0),EF$228))</f>
        <v>0</v>
      </c>
      <c r="EG168" s="245" t="s">
        <v>1276</v>
      </c>
      <c r="EL168" s="45"/>
      <c r="EM168" s="9"/>
      <c r="EN168" s="45"/>
      <c r="EO168" s="246"/>
      <c r="ER168" s="45">
        <f>SUM(INDEX('egyeni-ranglista'!$1:$1048576,MATCH($A168,'egyeni-ranglista'!$A:$A,0),ER$227):INDEX('egyeni-ranglista'!$1:$1048576,MATCH($A168,'egyeni-ranglista'!$A:$A,0),ER$228))</f>
        <v>0</v>
      </c>
      <c r="ES168" s="281" t="s">
        <v>1331</v>
      </c>
      <c r="ET168" s="45"/>
      <c r="EV168" s="45"/>
      <c r="EX168" s="45"/>
      <c r="EZ168" s="45"/>
      <c r="FB168" s="45"/>
      <c r="FF168" s="45"/>
      <c r="FG168" s="9"/>
      <c r="FH168" s="45"/>
      <c r="FI168" s="9"/>
      <c r="FJ168" s="45"/>
      <c r="FK168" s="9"/>
      <c r="FL168" s="45">
        <f>SUM(INDEX('egyeni-ranglista'!$1:$1048576,MATCH($A168,'egyeni-ranglista'!$A:$A,0),FL$227):INDEX('egyeni-ranglista'!$1:$1048576,MATCH($A168,'egyeni-ranglista'!$A:$A,0),FL$228))</f>
        <v>3.9038966776025208</v>
      </c>
      <c r="FM168" s="32" t="s">
        <v>700</v>
      </c>
    </row>
    <row r="169" spans="1:169">
      <c r="A169" s="32" t="s">
        <v>330</v>
      </c>
      <c r="L169" s="45"/>
      <c r="M169" s="9"/>
      <c r="N169" s="45"/>
      <c r="O169" s="9"/>
      <c r="P169" s="45"/>
      <c r="R169" s="45"/>
      <c r="T169" s="45"/>
      <c r="V169" s="45"/>
      <c r="X169" s="45"/>
      <c r="Y169" s="9"/>
      <c r="Z169" s="45"/>
      <c r="AA169" s="9"/>
      <c r="AB169" s="45"/>
      <c r="AD169" s="45"/>
      <c r="AJ169" s="45"/>
      <c r="AK169" s="9" t="s">
        <v>326</v>
      </c>
      <c r="AL169" s="45"/>
      <c r="AN169" s="45"/>
      <c r="AP169" s="45"/>
      <c r="AR169" s="45"/>
      <c r="AS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45"/>
      <c r="DA169" s="9"/>
      <c r="DB169" s="45"/>
      <c r="DD169" s="45"/>
      <c r="DF169" s="45"/>
      <c r="DH169" s="45"/>
      <c r="DJ169" s="45"/>
      <c r="DL169" s="45"/>
      <c r="DP169" s="9"/>
      <c r="DQ169" s="9"/>
      <c r="EB169" s="45"/>
      <c r="EF169" s="45"/>
      <c r="EH169" s="45"/>
      <c r="EJ169" s="45"/>
      <c r="EP169" s="45"/>
      <c r="ER169" s="45"/>
      <c r="ET169" s="45"/>
      <c r="EV169" s="45"/>
      <c r="EX169" s="45"/>
      <c r="EZ169" s="45"/>
      <c r="FB169" s="45"/>
      <c r="FD169" s="45"/>
      <c r="FF169" s="9"/>
      <c r="FG169" s="9"/>
      <c r="FH169" s="9"/>
      <c r="FI169" s="9"/>
      <c r="FJ169" s="9"/>
      <c r="FK169" s="9"/>
      <c r="FL169" s="9"/>
      <c r="FM169" s="9"/>
    </row>
    <row r="170" spans="1:169">
      <c r="A170" s="32" t="s">
        <v>26</v>
      </c>
      <c r="F170" s="45" t="s">
        <v>206</v>
      </c>
      <c r="H170" s="45" t="s">
        <v>206</v>
      </c>
      <c r="J170" s="45" t="s">
        <v>206</v>
      </c>
      <c r="L170" s="45" t="s">
        <v>206</v>
      </c>
      <c r="M170" s="9"/>
      <c r="N170" s="45" t="s">
        <v>206</v>
      </c>
      <c r="O170" s="9"/>
      <c r="P170" s="45" t="s">
        <v>206</v>
      </c>
      <c r="R170" s="45" t="s">
        <v>206</v>
      </c>
      <c r="T170" s="45">
        <v>12.5</v>
      </c>
      <c r="U170" s="1" t="s">
        <v>94</v>
      </c>
      <c r="V170" s="45"/>
      <c r="W170" s="9"/>
      <c r="X170" s="45"/>
      <c r="Y170" s="9"/>
      <c r="Z170" s="45"/>
      <c r="AA170" s="9"/>
      <c r="AB170" s="45" t="s">
        <v>206</v>
      </c>
      <c r="AD170" s="45" t="s">
        <v>206</v>
      </c>
      <c r="AR170" s="9"/>
      <c r="AS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45"/>
      <c r="DD170" s="45"/>
      <c r="DF170" s="45"/>
      <c r="DH170" s="45"/>
      <c r="DJ170" s="45"/>
      <c r="DL170" s="45"/>
      <c r="DP170" s="9"/>
      <c r="DQ170" s="9"/>
      <c r="EB170" s="45"/>
      <c r="EF170" s="45"/>
      <c r="EH170" s="45"/>
      <c r="EJ170" s="45"/>
      <c r="EP170" s="45"/>
      <c r="ER170" s="45"/>
      <c r="ET170" s="45"/>
      <c r="EU170" s="9"/>
      <c r="EV170" s="45"/>
      <c r="EW170" s="9"/>
      <c r="EX170" s="45"/>
      <c r="EY170" s="9"/>
      <c r="EZ170" s="45"/>
      <c r="FA170" s="9"/>
      <c r="FB170" s="45"/>
      <c r="FC170" s="9"/>
      <c r="FD170" s="45"/>
      <c r="FF170" s="9"/>
      <c r="FG170" s="9"/>
      <c r="FH170" s="9"/>
      <c r="FI170" s="9"/>
      <c r="FJ170" s="9"/>
      <c r="FK170" s="9"/>
      <c r="FL170" s="9"/>
      <c r="FM170" s="9"/>
    </row>
    <row r="171" spans="1:169">
      <c r="A171" s="1" t="s">
        <v>47</v>
      </c>
      <c r="C171" s="9"/>
      <c r="D171" s="45">
        <v>13.5</v>
      </c>
      <c r="E171" s="13" t="s">
        <v>19</v>
      </c>
      <c r="F171" s="45">
        <v>16.633576981016329</v>
      </c>
      <c r="G171" s="13" t="s">
        <v>19</v>
      </c>
      <c r="H171" s="45" t="s">
        <v>206</v>
      </c>
      <c r="J171" s="45">
        <v>39.454980394810732</v>
      </c>
      <c r="K171" s="13" t="s">
        <v>19</v>
      </c>
      <c r="L171" s="45"/>
      <c r="M171" s="9"/>
      <c r="N171" s="45" t="s">
        <v>206</v>
      </c>
      <c r="P171" s="45" t="s">
        <v>206</v>
      </c>
      <c r="R171" s="45" t="s">
        <v>206</v>
      </c>
      <c r="T171" s="45">
        <v>39.454980394810732</v>
      </c>
      <c r="U171" s="13" t="s">
        <v>19</v>
      </c>
      <c r="V171" s="45"/>
      <c r="W171" s="9"/>
      <c r="X171" s="45"/>
      <c r="Y171" s="9"/>
      <c r="Z171" s="45"/>
      <c r="AA171" s="9"/>
      <c r="AB171" s="45" t="s">
        <v>206</v>
      </c>
      <c r="AD171" s="45">
        <v>47.922493338778146</v>
      </c>
      <c r="AE171" s="1" t="s">
        <v>45</v>
      </c>
      <c r="AP171" s="45">
        <f>SUM(INDEX('egyeni-ranglista'!$1:$1048576,MATCH($A171,'egyeni-ranglista'!$A:$A,0),AP$227):INDEX('egyeni-ranglista'!$1:$1048576,MATCH($A171,'egyeni-ranglista'!$A:$A,0),AP$228))</f>
        <v>43.114868158177082</v>
      </c>
      <c r="AQ171" s="13" t="s">
        <v>19</v>
      </c>
      <c r="AR171" s="45"/>
      <c r="AS171" s="9"/>
      <c r="BF171" s="9"/>
      <c r="BG171" s="9"/>
      <c r="BH171" s="45">
        <f>SUM(INDEX('egyeni-ranglista'!$1:$1048576,MATCH($A171,'egyeni-ranglista'!$A:$A,0),BH$227):INDEX('egyeni-ranglista'!$1:$1048576,MATCH($A171,'egyeni-ranglista'!$A:$A,0),BH$228))</f>
        <v>39.981291177160749</v>
      </c>
      <c r="BI171" s="13" t="s">
        <v>649</v>
      </c>
      <c r="BJ171" s="45"/>
      <c r="BK171" s="9"/>
      <c r="BL171" s="45"/>
      <c r="BM171" s="9"/>
      <c r="BN171" s="45">
        <f>SUM(INDEX('egyeni-ranglista'!$1:$1048576,MATCH($A171,'egyeni-ranglista'!$A:$A,0),BN$227):INDEX('egyeni-ranglista'!$1:$1048576,MATCH($A171,'egyeni-ranglista'!$A:$A,0),BN$228))</f>
        <v>17.159887763366342</v>
      </c>
      <c r="BO171" s="13" t="s">
        <v>649</v>
      </c>
      <c r="BP171" s="45"/>
      <c r="BQ171" s="9"/>
      <c r="BR171" s="45"/>
      <c r="BS171" s="9"/>
      <c r="BT171" s="45"/>
      <c r="BU171" s="9"/>
      <c r="BV171" s="45">
        <f>SUM(INDEX('egyeni-ranglista'!$1:$1048576,MATCH($A171,'egyeni-ranglista'!$A:$A,0),BV$227):INDEX('egyeni-ranglista'!$1:$1048576,MATCH($A171,'egyeni-ranglista'!$A:$A,0),BV$228))</f>
        <v>17.159887763366342</v>
      </c>
      <c r="BW171" s="13" t="s">
        <v>649</v>
      </c>
      <c r="BX171" s="45"/>
      <c r="BY171" s="9" t="s">
        <v>576</v>
      </c>
      <c r="BZ171" s="45"/>
      <c r="CA171" s="9"/>
      <c r="CB171" s="45"/>
      <c r="CC171" s="9"/>
      <c r="CD171" s="45"/>
      <c r="CE171" s="9"/>
      <c r="CF171" s="45"/>
      <c r="CG171" s="9" t="s">
        <v>576</v>
      </c>
      <c r="CH171" s="45"/>
      <c r="CI171" s="9"/>
      <c r="CJ171" s="45"/>
      <c r="CK171" s="9"/>
      <c r="CL171" s="45"/>
      <c r="CM171" s="9"/>
      <c r="CN171" s="45"/>
      <c r="CO171" s="9"/>
      <c r="CP171" s="45"/>
      <c r="CQ171" s="9"/>
      <c r="CR171" s="45"/>
      <c r="CS171" s="9"/>
      <c r="CT171" s="45"/>
      <c r="CU171" s="9"/>
      <c r="CV171" s="45"/>
      <c r="CW171" s="9"/>
      <c r="CX171" s="45"/>
      <c r="CY171" s="9"/>
      <c r="CZ171" s="45">
        <f>SUM(INDEX('egyeni-ranglista'!$1:$1048576,MATCH($A171,'egyeni-ranglista'!$A:$A,0),CZ$227):INDEX('egyeni-ranglista'!$1:$1048576,MATCH($A171,'egyeni-ranglista'!$A:$A,0),CZ$228))</f>
        <v>36.919163227556979</v>
      </c>
      <c r="DA171" s="97" t="s">
        <v>576</v>
      </c>
      <c r="DB171" s="45"/>
      <c r="DD171" s="45"/>
      <c r="DF171" s="45">
        <f>SUM(INDEX('egyeni-ranglista'!$1:$1048576,MATCH($A171,'egyeni-ranglista'!$A:$A,0),DF$227):INDEX('egyeni-ranglista'!$1:$1048576,MATCH($A171,'egyeni-ranglista'!$A:$A,0),DF$228))</f>
        <v>45.440517639607712</v>
      </c>
      <c r="DG171" s="97" t="s">
        <v>236</v>
      </c>
      <c r="DH171" s="45"/>
      <c r="DJ171" s="45"/>
      <c r="DN171" s="45">
        <f>SUM(INDEX('egyeni-ranglista'!$1:$1048576,MATCH($A171,'egyeni-ranglista'!$A:$A,0),DN$227):INDEX('egyeni-ranglista'!$1:$1048576,MATCH($A171,'egyeni-ranglista'!$A:$A,0),DN$228))</f>
        <v>60.382488652196052</v>
      </c>
      <c r="DO171" s="97" t="s">
        <v>236</v>
      </c>
      <c r="DP171" s="45"/>
      <c r="DQ171" s="9"/>
      <c r="DR171" s="45">
        <f>SUM(INDEX('egyeni-ranglista'!$1:$1048576,MATCH($A171,'egyeni-ranglista'!$A:$A,0),DR$227):INDEX('egyeni-ranglista'!$1:$1048576,MATCH($A171,'egyeni-ranglista'!$A:$A,0),DR$228))</f>
        <v>64.166259706283654</v>
      </c>
      <c r="DS171" s="97" t="s">
        <v>236</v>
      </c>
      <c r="DT171" s="45">
        <f>SUM(INDEX('egyeni-ranglista'!$1:$1048576,MATCH($A171,'egyeni-ranglista'!$A:$A,0),DT$227):INDEX('egyeni-ranglista'!$1:$1048576,MATCH($A171,'egyeni-ranglista'!$A:$A,0),DT$228))</f>
        <v>66.166259706283654</v>
      </c>
      <c r="DU171" s="242" t="s">
        <v>576</v>
      </c>
      <c r="DV171" s="45"/>
      <c r="DX171" s="45">
        <f>SUM(INDEX('egyeni-ranglista'!$1:$1048576,MATCH($A171,'egyeni-ranglista'!$A:$A,0),DX$227):INDEX('egyeni-ranglista'!$1:$1048576,MATCH($A171,'egyeni-ranglista'!$A:$A,0),DX$228))</f>
        <v>68.111469752867919</v>
      </c>
      <c r="DY171" s="242" t="s">
        <v>236</v>
      </c>
      <c r="DZ171" s="45"/>
      <c r="EA171" s="9"/>
      <c r="EB171" s="45"/>
      <c r="ED171" s="45"/>
      <c r="EE171" s="9"/>
      <c r="EF171" s="45"/>
      <c r="EH171" s="45"/>
      <c r="EJ171" s="45"/>
      <c r="EL171" s="45"/>
      <c r="EM171" s="9"/>
      <c r="EN171" s="45">
        <f>SUM(INDEX('egyeni-ranglista'!$1:$1048576,MATCH($A171,'egyeni-ranglista'!$A:$A,0),EN$227):INDEX('egyeni-ranglista'!$1:$1048576,MATCH($A171,'egyeni-ranglista'!$A:$A,0),EN$228))</f>
        <v>86.432885104386443</v>
      </c>
      <c r="EO171" s="242" t="s">
        <v>576</v>
      </c>
      <c r="EP171" s="45"/>
      <c r="ER171" s="45"/>
      <c r="ET171" s="45"/>
      <c r="EV171" s="45"/>
      <c r="EX171" s="45"/>
      <c r="EZ171" s="45"/>
      <c r="FB171" s="45"/>
      <c r="FD171" s="45"/>
      <c r="FF171" s="45"/>
      <c r="FG171" s="9"/>
      <c r="FH171" s="45"/>
      <c r="FI171" s="9"/>
      <c r="FJ171" s="45"/>
      <c r="FK171" s="9"/>
      <c r="FL171" s="45"/>
      <c r="FM171" s="9"/>
    </row>
    <row r="172" spans="1:169">
      <c r="A172" s="32" t="s">
        <v>158</v>
      </c>
      <c r="F172" s="45" t="s">
        <v>206</v>
      </c>
      <c r="H172" s="45" t="s">
        <v>206</v>
      </c>
      <c r="J172" s="45" t="s">
        <v>206</v>
      </c>
      <c r="L172" s="45"/>
      <c r="M172" s="9"/>
      <c r="N172" s="45" t="s">
        <v>206</v>
      </c>
      <c r="O172" s="9"/>
      <c r="P172" s="45">
        <v>0</v>
      </c>
      <c r="Q172" s="1" t="s">
        <v>1231</v>
      </c>
      <c r="R172" s="45" t="s">
        <v>206</v>
      </c>
      <c r="T172" s="45" t="s">
        <v>206</v>
      </c>
      <c r="V172" s="45"/>
      <c r="W172" s="9"/>
      <c r="X172" s="45"/>
      <c r="Y172" s="9"/>
      <c r="Z172" s="45"/>
      <c r="AA172" s="9"/>
      <c r="AB172" s="45" t="s">
        <v>206</v>
      </c>
      <c r="AD172" s="45" t="s">
        <v>206</v>
      </c>
      <c r="AR172" s="9"/>
      <c r="AS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45"/>
      <c r="DD172" s="45"/>
      <c r="DF172" s="45"/>
      <c r="DH172" s="45"/>
      <c r="DJ172" s="45"/>
      <c r="DL172" s="45"/>
      <c r="DP172" s="9"/>
      <c r="DQ172" s="9"/>
      <c r="EB172" s="45"/>
      <c r="EF172" s="45"/>
      <c r="EG172" s="9"/>
      <c r="EH172" s="45"/>
      <c r="EI172" s="9"/>
      <c r="EJ172" s="45"/>
      <c r="EK172" s="9"/>
      <c r="EP172" s="45"/>
      <c r="EQ172" s="9"/>
      <c r="ER172" s="45"/>
      <c r="ES172" s="108"/>
      <c r="ET172" s="45"/>
      <c r="EV172" s="45"/>
      <c r="EX172" s="45"/>
      <c r="EZ172" s="45"/>
      <c r="FB172" s="45"/>
      <c r="FD172" s="45"/>
      <c r="FE172" s="9"/>
      <c r="FF172" s="9"/>
      <c r="FG172" s="9"/>
      <c r="FH172" s="9"/>
      <c r="FI172" s="9"/>
      <c r="FJ172" s="9"/>
      <c r="FK172" s="9"/>
      <c r="FL172" s="9"/>
      <c r="FM172" s="9"/>
    </row>
    <row r="173" spans="1:169">
      <c r="A173" s="1" t="s">
        <v>48</v>
      </c>
      <c r="C173" s="9"/>
      <c r="D173" s="45">
        <v>13.5</v>
      </c>
      <c r="E173" s="13" t="s">
        <v>19</v>
      </c>
      <c r="F173" s="45">
        <v>16.633576981016329</v>
      </c>
      <c r="G173" s="13" t="s">
        <v>19</v>
      </c>
      <c r="H173" s="45" t="s">
        <v>206</v>
      </c>
      <c r="J173" s="45">
        <v>39.454980394810732</v>
      </c>
      <c r="K173" s="13" t="s">
        <v>19</v>
      </c>
      <c r="L173" s="45"/>
      <c r="M173" s="9"/>
      <c r="N173" s="45" t="s">
        <v>206</v>
      </c>
      <c r="P173" s="45" t="s">
        <v>206</v>
      </c>
      <c r="R173" s="45" t="s">
        <v>206</v>
      </c>
      <c r="T173" s="45">
        <v>39.454980394810732</v>
      </c>
      <c r="U173" s="13" t="s">
        <v>19</v>
      </c>
      <c r="V173" s="45"/>
      <c r="W173" s="9"/>
      <c r="X173" s="45"/>
      <c r="Y173" s="9"/>
      <c r="Z173" s="45"/>
      <c r="AA173" s="9"/>
      <c r="AB173" s="45">
        <v>47.922493338778146</v>
      </c>
      <c r="AC173" s="1" t="s">
        <v>33</v>
      </c>
      <c r="AD173" s="45" t="s">
        <v>206</v>
      </c>
      <c r="AP173" s="45">
        <f>SUM(INDEX('egyeni-ranglista'!$1:$1048576,MATCH($A173,'egyeni-ranglista'!$A:$A,0),AP$227):INDEX('egyeni-ranglista'!$1:$1048576,MATCH($A173,'egyeni-ranglista'!$A:$A,0),AP$228))</f>
        <v>37.892953153452822</v>
      </c>
      <c r="AQ173" s="13" t="s">
        <v>19</v>
      </c>
      <c r="AR173" s="45"/>
      <c r="AS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45"/>
      <c r="DD173" s="45"/>
      <c r="DF173" s="45"/>
      <c r="DH173" s="45"/>
      <c r="DJ173" s="45"/>
      <c r="DL173" s="45"/>
      <c r="DP173" s="9"/>
      <c r="DQ173" s="9"/>
      <c r="EB173" s="45"/>
      <c r="EF173" s="45"/>
      <c r="EH173" s="45"/>
      <c r="EJ173" s="45"/>
      <c r="EP173" s="45"/>
      <c r="ER173" s="45"/>
      <c r="ET173" s="45"/>
      <c r="EV173" s="45"/>
      <c r="EX173" s="45"/>
      <c r="EZ173" s="45"/>
      <c r="FB173" s="45"/>
      <c r="FD173" s="45"/>
      <c r="FF173" s="9"/>
      <c r="FG173" s="9"/>
      <c r="FH173" s="9"/>
      <c r="FI173" s="9"/>
      <c r="FJ173" s="9"/>
      <c r="FK173" s="9"/>
      <c r="FL173" s="9"/>
      <c r="FM173" s="9"/>
    </row>
    <row r="174" spans="1:169">
      <c r="A174" s="1" t="s">
        <v>130</v>
      </c>
      <c r="B174" s="45">
        <v>8.3000000000000007</v>
      </c>
      <c r="C174" s="111" t="s">
        <v>195</v>
      </c>
      <c r="D174" s="45">
        <v>8.3000000000000007</v>
      </c>
      <c r="E174" s="9" t="s">
        <v>97</v>
      </c>
      <c r="F174" s="45">
        <v>8.3000000000000007</v>
      </c>
      <c r="G174" s="111" t="s">
        <v>195</v>
      </c>
      <c r="H174" s="45" t="s">
        <v>206</v>
      </c>
      <c r="J174" s="45">
        <v>12.737495108237802</v>
      </c>
      <c r="K174" s="9" t="s">
        <v>97</v>
      </c>
      <c r="L174" s="45">
        <v>14.980251305755349</v>
      </c>
      <c r="M174" s="111" t="s">
        <v>195</v>
      </c>
      <c r="N174" s="45" t="s">
        <v>206</v>
      </c>
      <c r="P174" s="45" t="s">
        <v>206</v>
      </c>
      <c r="R174" s="45" t="s">
        <v>206</v>
      </c>
      <c r="T174" s="45">
        <v>18.359708899685156</v>
      </c>
      <c r="U174" s="9" t="s">
        <v>97</v>
      </c>
      <c r="V174" s="45"/>
      <c r="W174" s="9"/>
      <c r="X174" s="45"/>
      <c r="Y174" s="9"/>
      <c r="Z174" s="45"/>
      <c r="AA174" s="9"/>
      <c r="AB174" s="45" t="s">
        <v>206</v>
      </c>
      <c r="AD174" s="45" t="s">
        <v>206</v>
      </c>
      <c r="AF174" s="45"/>
      <c r="AH174" s="45"/>
      <c r="AJ174" s="45">
        <v>43.762247731587394</v>
      </c>
      <c r="AK174" s="1" t="s">
        <v>325</v>
      </c>
      <c r="AL174" s="45"/>
      <c r="AN174" s="45"/>
      <c r="AP174" s="45">
        <f>SUM(INDEX('egyeni-ranglista'!$1:$1048576,MATCH($A174,'egyeni-ranglista'!$A:$A,0),AP$227):INDEX('egyeni-ranglista'!$1:$1048576,MATCH($A174,'egyeni-ranglista'!$A:$A,0),AP$228))</f>
        <v>43.662807920837786</v>
      </c>
      <c r="AQ174" s="1" t="s">
        <v>538</v>
      </c>
      <c r="AR174" s="45"/>
      <c r="AS174" s="9"/>
      <c r="AY174" s="9" t="s">
        <v>611</v>
      </c>
      <c r="BD174" s="45">
        <f>SUM(INDEX('egyeni-ranglista'!$1:$1048576,MATCH($A174,'egyeni-ranglista'!$A:$A,0),BD$227):INDEX('egyeni-ranglista'!$1:$1048576,MATCH($A174,'egyeni-ranglista'!$A:$A,0),BD$228))</f>
        <v>46.896768087230562</v>
      </c>
      <c r="BE174" s="1" t="s">
        <v>631</v>
      </c>
      <c r="BF174" s="45"/>
      <c r="BG174" s="9"/>
      <c r="BH174" s="45">
        <f>SUM(INDEX('egyeni-ranglista'!$1:$1048576,MATCH($A174,'egyeni-ranglista'!$A:$A,0),BH$227):INDEX('egyeni-ranglista'!$1:$1048576,MATCH($A174,'egyeni-ranglista'!$A:$A,0),BH$228))</f>
        <v>46.896768087230562</v>
      </c>
      <c r="BI174" s="7" t="s">
        <v>97</v>
      </c>
      <c r="BJ174" s="45"/>
      <c r="BK174" s="9"/>
      <c r="BL174" s="45"/>
      <c r="BM174" s="9"/>
      <c r="BN174" s="45">
        <f>SUM(INDEX('egyeni-ranglista'!$1:$1048576,MATCH($A174,'egyeni-ranglista'!$A:$A,0),BN$227):INDEX('egyeni-ranglista'!$1:$1048576,MATCH($A174,'egyeni-ranglista'!$A:$A,0),BN$228))</f>
        <v>42.459272978992757</v>
      </c>
      <c r="BO174" s="7" t="s">
        <v>97</v>
      </c>
      <c r="BP174" s="45"/>
      <c r="BQ174" s="9"/>
      <c r="BR174" s="45"/>
      <c r="BS174" s="9"/>
      <c r="BT174" s="45"/>
      <c r="BU174" s="9"/>
      <c r="BV174" s="45"/>
      <c r="BW174" s="9"/>
      <c r="BX174" s="45">
        <f>SUM(INDEX('egyeni-ranglista'!$1:$1048576,MATCH($A174,'egyeni-ranglista'!$A:$A,0),BX$227):INDEX('egyeni-ranglista'!$1:$1048576,MATCH($A174,'egyeni-ranglista'!$A:$A,0),BX$228))</f>
        <v>36.837059187545407</v>
      </c>
      <c r="BY174" s="7" t="s">
        <v>97</v>
      </c>
      <c r="BZ174" s="45"/>
      <c r="CA174" s="9"/>
      <c r="CB174" s="45"/>
      <c r="CC174" s="9"/>
      <c r="CD174" s="45"/>
      <c r="CE174" s="9"/>
      <c r="CF174" s="45">
        <f>SUM(INDEX('egyeni-ranglista'!$1:$1048576,MATCH($A174,'egyeni-ranglista'!$A:$A,0),CF$227):INDEX('egyeni-ranglista'!$1:$1048576,MATCH($A174,'egyeni-ranglista'!$A:$A,0),CF$228))</f>
        <v>12.671220539266594</v>
      </c>
      <c r="CG174" s="7" t="s">
        <v>97</v>
      </c>
      <c r="CH174" s="45"/>
      <c r="CI174" s="9"/>
      <c r="CJ174" s="45"/>
      <c r="CK174" s="9"/>
      <c r="CL174" s="45"/>
      <c r="CM174" s="9"/>
      <c r="CN174" s="45"/>
      <c r="CO174" s="9"/>
      <c r="CP174" s="45"/>
      <c r="CQ174" s="9"/>
      <c r="CR174" s="45"/>
      <c r="CS174" s="9"/>
      <c r="CT174" s="45"/>
      <c r="CU174" s="9"/>
      <c r="CV174" s="45"/>
      <c r="CW174" s="9"/>
      <c r="CX174" s="45"/>
      <c r="CY174" s="9"/>
      <c r="CZ174" s="45">
        <f>SUM(INDEX('egyeni-ranglista'!$1:$1048576,MATCH($A174,'egyeni-ranglista'!$A:$A,0),CZ$227):INDEX('egyeni-ranglista'!$1:$1048576,MATCH($A174,'egyeni-ranglista'!$A:$A,0),CZ$228))</f>
        <v>22.643193857645429</v>
      </c>
      <c r="DA174" s="7" t="s">
        <v>97</v>
      </c>
      <c r="DB174" s="45"/>
      <c r="DD174" s="45"/>
      <c r="DF174" s="45"/>
      <c r="DH174" s="45"/>
      <c r="DJ174" s="45"/>
      <c r="DL174" s="45"/>
      <c r="DN174" s="45"/>
      <c r="DP174" s="45"/>
      <c r="DQ174" s="9"/>
      <c r="DT174" s="45">
        <f>SUM(INDEX('egyeni-ranglista'!$1:$1048576,MATCH($A174,'egyeni-ranglista'!$A:$A,0),DT$227):INDEX('egyeni-ranglista'!$1:$1048576,MATCH($A174,'egyeni-ranglista'!$A:$A,0),DT$228))</f>
        <v>11.208673502002259</v>
      </c>
      <c r="DU174" s="229" t="s">
        <v>1233</v>
      </c>
      <c r="DV174" s="45"/>
      <c r="DX174" s="45"/>
      <c r="DZ174" s="45"/>
      <c r="EA174" s="9"/>
      <c r="EB174" s="45"/>
      <c r="ED174" s="45"/>
      <c r="EE174" s="9"/>
      <c r="EL174" s="45"/>
      <c r="EM174" s="9"/>
      <c r="EN174" s="45"/>
      <c r="EO174" s="246"/>
      <c r="ER174" s="45">
        <f>SUM(INDEX('egyeni-ranglista'!$1:$1048576,MATCH($A174,'egyeni-ranglista'!$A:$A,0),ER$227):INDEX('egyeni-ranglista'!$1:$1048576,MATCH($A174,'egyeni-ranglista'!$A:$A,0),ER$228))</f>
        <v>0</v>
      </c>
      <c r="ES174" s="280" t="s">
        <v>1335</v>
      </c>
      <c r="ET174" s="45"/>
      <c r="EV174" s="45"/>
      <c r="EX174" s="45"/>
      <c r="EZ174" s="45"/>
      <c r="FB174" s="45"/>
      <c r="FF174" s="45"/>
      <c r="FG174" s="9"/>
      <c r="FH174" s="45"/>
      <c r="FI174" s="9"/>
      <c r="FJ174" s="45"/>
      <c r="FK174" s="9"/>
      <c r="FL174" s="45"/>
      <c r="FM174" s="9"/>
    </row>
    <row r="175" spans="1:169">
      <c r="A175" s="1" t="s">
        <v>186</v>
      </c>
      <c r="C175" s="9"/>
      <c r="D175" s="45">
        <v>0</v>
      </c>
      <c r="E175" s="52" t="s">
        <v>20</v>
      </c>
      <c r="F175" s="45" t="s">
        <v>206</v>
      </c>
      <c r="H175" s="45" t="s">
        <v>206</v>
      </c>
      <c r="J175" s="45" t="s">
        <v>206</v>
      </c>
      <c r="L175" s="45">
        <v>1.3429615632927128</v>
      </c>
      <c r="M175" s="52" t="s">
        <v>20</v>
      </c>
      <c r="N175" s="45">
        <v>2.7510688940967993</v>
      </c>
      <c r="O175" s="52" t="s">
        <v>20</v>
      </c>
      <c r="P175" s="45">
        <v>8.0300763758296974</v>
      </c>
      <c r="Q175" s="52" t="s">
        <v>20</v>
      </c>
      <c r="R175" s="45" t="s">
        <v>206</v>
      </c>
      <c r="T175" s="45" t="s">
        <v>206</v>
      </c>
      <c r="V175" s="45"/>
      <c r="W175" s="9"/>
      <c r="X175" s="45"/>
      <c r="Y175" s="9"/>
      <c r="Z175" s="45"/>
      <c r="AA175" s="9"/>
      <c r="AB175" s="45">
        <v>12.121770042238428</v>
      </c>
      <c r="AC175" s="94" t="s">
        <v>36</v>
      </c>
      <c r="AD175" s="45">
        <v>12.815862005173361</v>
      </c>
      <c r="AE175" s="94" t="s">
        <v>36</v>
      </c>
      <c r="AJ175" s="45">
        <v>15.29939766785877</v>
      </c>
      <c r="AK175" s="52" t="s">
        <v>20</v>
      </c>
      <c r="AL175" s="45"/>
      <c r="AN175" s="45"/>
      <c r="AP175" s="45">
        <f>SUM(INDEX('egyeni-ranglista'!$1:$1048576,MATCH($A175,'egyeni-ranglista'!$A:$A,0),AP$227):INDEX('egyeni-ranglista'!$1:$1048576,MATCH($A175,'egyeni-ranglista'!$A:$A,0),AP$228))</f>
        <v>19.026925026608946</v>
      </c>
      <c r="AQ175" s="52" t="s">
        <v>20</v>
      </c>
      <c r="AR175" s="45"/>
      <c r="AS175" s="9"/>
      <c r="BD175" s="45">
        <f>SUM(INDEX('egyeni-ranglista'!$1:$1048576,MATCH($A175,'egyeni-ranglista'!$A:$A,0),BD$227):INDEX('egyeni-ranglista'!$1:$1048576,MATCH($A175,'egyeni-ranglista'!$A:$A,0),BD$228))</f>
        <v>19.026925026608946</v>
      </c>
      <c r="BE175" s="1" t="s">
        <v>632</v>
      </c>
      <c r="BF175" s="45"/>
      <c r="BG175" s="9"/>
      <c r="BH175" s="45"/>
      <c r="BI175" s="9"/>
      <c r="BJ175" s="45"/>
      <c r="BK175" s="9"/>
      <c r="BL175" s="45"/>
      <c r="BM175" s="9"/>
      <c r="BN175" s="45">
        <f>SUM(INDEX('egyeni-ranglista'!$1:$1048576,MATCH($A175,'egyeni-ranglista'!$A:$A,0),BN$227):INDEX('egyeni-ranglista'!$1:$1048576,MATCH($A175,'egyeni-ranglista'!$A:$A,0),BN$228))</f>
        <v>17.683963463316232</v>
      </c>
      <c r="BO175" s="52" t="s">
        <v>20</v>
      </c>
      <c r="BP175" s="45"/>
      <c r="BQ175" s="9"/>
      <c r="BR175" s="45"/>
      <c r="BS175" s="9"/>
      <c r="BT175" s="45"/>
      <c r="BU175" s="9"/>
      <c r="BV175" s="45"/>
      <c r="BW175" s="9"/>
      <c r="BX175" s="45">
        <f>SUM(INDEX('egyeni-ranglista'!$1:$1048576,MATCH($A175,'egyeni-ranglista'!$A:$A,0),BX$227):INDEX('egyeni-ranglista'!$1:$1048576,MATCH($A175,'egyeni-ranglista'!$A:$A,0),BX$228))</f>
        <v>16.275856132512146</v>
      </c>
      <c r="BY175" s="52" t="s">
        <v>20</v>
      </c>
      <c r="BZ175" s="45"/>
      <c r="CA175" s="9"/>
      <c r="CB175" s="45">
        <f>SUM(INDEX('egyeni-ranglista'!$1:$1048576,MATCH($A175,'egyeni-ranglista'!$A:$A,0),CB$227):INDEX('egyeni-ranglista'!$1:$1048576,MATCH($A175,'egyeni-ranglista'!$A:$A,0),CB$228))</f>
        <v>6.905154984370518</v>
      </c>
      <c r="CC175" s="52" t="s">
        <v>20</v>
      </c>
      <c r="CD175" s="45"/>
      <c r="CE175" s="9"/>
      <c r="CF175" s="45"/>
      <c r="CG175" s="9"/>
      <c r="CH175" s="45"/>
      <c r="CI175" s="9"/>
      <c r="CJ175" s="45"/>
      <c r="CK175" s="9"/>
      <c r="CL175" s="45"/>
      <c r="CM175" s="9"/>
      <c r="CN175" s="45"/>
      <c r="CO175" s="9"/>
      <c r="CP175" s="45"/>
      <c r="CQ175" s="9"/>
      <c r="CR175" s="45"/>
      <c r="CS175" s="9"/>
      <c r="CT175" s="45"/>
      <c r="CU175" s="9"/>
      <c r="CV175" s="45"/>
      <c r="CW175" s="9"/>
      <c r="CX175" s="45"/>
      <c r="CY175" s="9"/>
      <c r="CZ175" s="45"/>
      <c r="DA175" s="9"/>
      <c r="DB175" s="45"/>
      <c r="DD175" s="45"/>
      <c r="DF175" s="45"/>
      <c r="DH175" s="45"/>
      <c r="DJ175" s="45"/>
      <c r="DL175" s="45"/>
      <c r="DN175" s="45"/>
      <c r="DP175" s="45"/>
      <c r="DQ175" s="9"/>
      <c r="DT175" s="45"/>
      <c r="DV175" s="45"/>
      <c r="DX175" s="45"/>
      <c r="DZ175" s="45"/>
      <c r="EB175" s="45"/>
      <c r="ED175" s="45"/>
      <c r="EF175" s="45"/>
      <c r="EH175" s="45"/>
      <c r="EJ175" s="45"/>
      <c r="EL175" s="45"/>
      <c r="EN175" s="45"/>
      <c r="EP175" s="45"/>
      <c r="ER175" s="45">
        <f>SUM(INDEX('egyeni-ranglista'!$1:$1048576,MATCH($A175,'egyeni-ranglista'!$A:$A,0),ER$227):INDEX('egyeni-ranglista'!$1:$1048576,MATCH($A175,'egyeni-ranglista'!$A:$A,0),ER$228))</f>
        <v>0</v>
      </c>
      <c r="ET175" s="45"/>
      <c r="EV175" s="45"/>
      <c r="EX175" s="45"/>
      <c r="EZ175" s="45"/>
      <c r="FB175" s="45"/>
      <c r="FD175" s="45"/>
      <c r="FF175" s="45"/>
      <c r="FG175" s="9"/>
      <c r="FH175" s="45"/>
      <c r="FI175" s="9"/>
      <c r="FJ175" s="45"/>
      <c r="FK175" s="9"/>
      <c r="FL175" s="45"/>
      <c r="FM175" s="9"/>
    </row>
    <row r="176" spans="1:169">
      <c r="A176" s="1" t="s">
        <v>145</v>
      </c>
      <c r="C176" s="9"/>
      <c r="D176" s="45">
        <v>0</v>
      </c>
      <c r="E176" s="55" t="s">
        <v>65</v>
      </c>
      <c r="F176" s="45" t="s">
        <v>206</v>
      </c>
      <c r="H176" s="45" t="s">
        <v>206</v>
      </c>
      <c r="J176" s="45" t="s">
        <v>206</v>
      </c>
      <c r="L176" s="45"/>
      <c r="M176" s="9"/>
      <c r="N176" s="45">
        <v>0</v>
      </c>
      <c r="O176" s="55" t="s">
        <v>65</v>
      </c>
      <c r="P176" s="45">
        <v>3.5993232829997033</v>
      </c>
      <c r="Q176" s="55" t="s">
        <v>65</v>
      </c>
      <c r="R176" s="45" t="s">
        <v>206</v>
      </c>
      <c r="T176" s="45" t="s">
        <v>206</v>
      </c>
      <c r="V176" s="45"/>
      <c r="W176" s="9"/>
      <c r="X176" s="45"/>
      <c r="Y176" s="9"/>
      <c r="Z176" s="45"/>
      <c r="AA176" s="9"/>
      <c r="AB176" s="45">
        <v>9.7368637826127955</v>
      </c>
      <c r="AC176" s="1" t="s">
        <v>34</v>
      </c>
      <c r="AD176" s="45" t="s">
        <v>206</v>
      </c>
      <c r="AJ176" s="45">
        <v>11.472093689950128</v>
      </c>
      <c r="AK176" s="55" t="s">
        <v>65</v>
      </c>
      <c r="AL176" s="45"/>
      <c r="AN176" s="45"/>
      <c r="AP176" s="45">
        <f>SUM(INDEX('egyeni-ranglista'!$1:$1048576,MATCH($A176,'egyeni-ranglista'!$A:$A,0),AP$227):INDEX('egyeni-ranglista'!$1:$1048576,MATCH($A176,'egyeni-ranglista'!$A:$A,0),AP$228))</f>
        <v>13.335857369325216</v>
      </c>
      <c r="AQ176" s="1" t="s">
        <v>538</v>
      </c>
      <c r="AR176" s="45"/>
      <c r="AS176" s="9"/>
      <c r="AT176" s="45">
        <f>SUM(INDEX('egyeni-ranglista'!$1:$1048576,MATCH($A176,'egyeni-ranglista'!$A:$A,0),AT$227):INDEX('egyeni-ranglista'!$1:$1048576,MATCH($A176,'egyeni-ranglista'!$A:$A,0),AT$228))</f>
        <v>13.335857369325216</v>
      </c>
      <c r="AU176" s="9" t="s">
        <v>64</v>
      </c>
      <c r="AV176" s="45"/>
      <c r="AW176" s="9"/>
      <c r="AX176" s="45"/>
      <c r="AY176" s="9"/>
      <c r="AZ176" s="45"/>
      <c r="BA176" s="9"/>
      <c r="BB176" s="45"/>
      <c r="BC176" s="9"/>
      <c r="BD176" s="45"/>
      <c r="BE176" s="9"/>
      <c r="BF176" s="45"/>
      <c r="BG176" s="9"/>
      <c r="BH176" s="45">
        <f>SUM(INDEX('egyeni-ranglista'!$1:$1048576,MATCH($A176,'egyeni-ranglista'!$A:$A,0),BH$227):INDEX('egyeni-ranglista'!$1:$1048576,MATCH($A176,'egyeni-ranglista'!$A:$A,0),BH$228))</f>
        <v>16.72725315988291</v>
      </c>
      <c r="BI176" s="9" t="s">
        <v>97</v>
      </c>
      <c r="BJ176" s="45"/>
      <c r="BK176" s="9"/>
      <c r="BL176" s="45"/>
      <c r="BM176" s="9"/>
      <c r="BN176" s="45">
        <f>SUM(INDEX('egyeni-ranglista'!$1:$1048576,MATCH($A176,'egyeni-ranglista'!$A:$A,0),BN$227):INDEX('egyeni-ranglista'!$1:$1048576,MATCH($A176,'egyeni-ranglista'!$A:$A,0),BN$228))</f>
        <v>16.72725315988291</v>
      </c>
      <c r="BO176" s="9" t="s">
        <v>97</v>
      </c>
      <c r="BP176" s="45"/>
      <c r="BQ176" s="9"/>
      <c r="BR176" s="45"/>
      <c r="BS176" s="9"/>
      <c r="BT176" s="45"/>
      <c r="BU176" s="9"/>
      <c r="BV176" s="45"/>
      <c r="BW176" s="9"/>
      <c r="BX176" s="45"/>
      <c r="BY176" s="9"/>
      <c r="BZ176" s="45"/>
      <c r="CA176" s="9"/>
      <c r="CB176" s="45"/>
      <c r="CC176" s="9"/>
      <c r="CD176" s="45"/>
      <c r="CE176" s="9"/>
      <c r="CF176" s="45">
        <f>SUM(INDEX('egyeni-ranglista'!$1:$1048576,MATCH($A176,'egyeni-ranglista'!$A:$A,0),CF$227):INDEX('egyeni-ranglista'!$1:$1048576,MATCH($A176,'egyeni-ranglista'!$A:$A,0),CF$228))</f>
        <v>6.990389377270116</v>
      </c>
      <c r="CG176" s="7" t="s">
        <v>644</v>
      </c>
      <c r="CH176" s="45"/>
      <c r="CI176" s="9"/>
      <c r="CJ176" s="45"/>
      <c r="CK176" s="9"/>
      <c r="CL176" s="45"/>
      <c r="CM176" s="9"/>
      <c r="CN176" s="45"/>
      <c r="CO176" s="9"/>
      <c r="CP176" s="45"/>
      <c r="CQ176" s="9"/>
      <c r="CR176" s="45"/>
      <c r="CS176" s="9"/>
      <c r="CT176" s="45"/>
      <c r="CU176" s="9"/>
      <c r="CV176" s="45"/>
      <c r="CW176" s="9"/>
      <c r="CX176" s="45"/>
      <c r="CY176" s="9"/>
      <c r="CZ176" s="45">
        <f>SUM(INDEX('egyeni-ranglista'!$1:$1048576,MATCH($A176,'egyeni-ranglista'!$A:$A,0),CZ$227):INDEX('egyeni-ranglista'!$1:$1048576,MATCH($A176,'egyeni-ranglista'!$A:$A,0),CZ$228))</f>
        <v>10.2411461291222</v>
      </c>
      <c r="DA176" s="7" t="s">
        <v>97</v>
      </c>
      <c r="DB176" s="45"/>
      <c r="DD176" s="45"/>
      <c r="DF176" s="45"/>
      <c r="DH176" s="45"/>
      <c r="DJ176" s="45"/>
      <c r="DL176" s="45"/>
      <c r="DN176" s="45"/>
      <c r="DO176" s="9"/>
      <c r="DP176" s="45"/>
      <c r="DQ176" s="9"/>
      <c r="DT176" s="45"/>
      <c r="DU176" s="9"/>
      <c r="DV176" s="45"/>
      <c r="DW176" s="9"/>
      <c r="DX176" s="45"/>
      <c r="DY176" s="9"/>
      <c r="DZ176" s="45"/>
      <c r="EA176" s="9"/>
      <c r="EB176" s="45"/>
      <c r="ED176" s="45"/>
      <c r="EE176" s="9"/>
      <c r="EF176" s="45"/>
      <c r="EH176" s="45"/>
      <c r="EJ176" s="45"/>
      <c r="EL176" s="45"/>
      <c r="EM176" s="9"/>
      <c r="EN176" s="45"/>
      <c r="EO176" s="9"/>
      <c r="EP176" s="45"/>
      <c r="ER176" s="45">
        <f>SUM(INDEX('egyeni-ranglista'!$1:$1048576,MATCH($A176,'egyeni-ranglista'!$A:$A,0),ER$227):INDEX('egyeni-ranglista'!$1:$1048576,MATCH($A176,'egyeni-ranglista'!$A:$A,0),ER$228))</f>
        <v>0</v>
      </c>
      <c r="ES176" s="280" t="s">
        <v>1335</v>
      </c>
      <c r="ET176" s="45"/>
      <c r="EV176" s="45"/>
      <c r="EX176" s="45"/>
      <c r="EZ176" s="45"/>
      <c r="FB176" s="45"/>
      <c r="FD176" s="45"/>
      <c r="FF176" s="45"/>
      <c r="FG176" s="9"/>
      <c r="FH176" s="45"/>
      <c r="FI176" s="9"/>
      <c r="FJ176" s="45"/>
      <c r="FK176" s="9"/>
      <c r="FL176" s="45"/>
      <c r="FM176" s="9"/>
    </row>
    <row r="177" spans="1:169">
      <c r="A177" s="32" t="s">
        <v>70</v>
      </c>
      <c r="F177" s="45" t="s">
        <v>206</v>
      </c>
      <c r="H177" s="45" t="s">
        <v>206</v>
      </c>
      <c r="J177" s="45" t="s">
        <v>206</v>
      </c>
      <c r="L177" s="45" t="s">
        <v>206</v>
      </c>
      <c r="M177" s="9"/>
      <c r="N177" s="45" t="s">
        <v>206</v>
      </c>
      <c r="O177" s="9"/>
      <c r="P177" s="45" t="s">
        <v>206</v>
      </c>
      <c r="R177" s="45" t="s">
        <v>206</v>
      </c>
      <c r="T177" s="45">
        <v>12.5</v>
      </c>
      <c r="U177" s="1" t="s">
        <v>94</v>
      </c>
      <c r="V177" s="45" t="s">
        <v>206</v>
      </c>
      <c r="X177" s="45"/>
      <c r="Z177" s="45"/>
      <c r="AA177" s="9"/>
      <c r="AB177" s="45" t="s">
        <v>206</v>
      </c>
      <c r="AD177" s="45" t="s">
        <v>206</v>
      </c>
      <c r="AR177" s="9"/>
      <c r="AS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45"/>
      <c r="DD177" s="45"/>
      <c r="DF177" s="45"/>
      <c r="DH177" s="45"/>
      <c r="DJ177" s="45"/>
      <c r="DL177" s="45"/>
      <c r="DP177" s="9"/>
      <c r="DQ177" s="9"/>
      <c r="EB177" s="45"/>
      <c r="EF177" s="45"/>
      <c r="EG177" s="9"/>
      <c r="EH177" s="45"/>
      <c r="EI177" s="9"/>
      <c r="EJ177" s="45"/>
      <c r="EK177" s="9"/>
      <c r="EP177" s="45"/>
      <c r="EQ177" s="9"/>
      <c r="ER177" s="45">
        <f>SUM(INDEX('egyeni-ranglista'!$1:$1048576,MATCH($A177,'egyeni-ranglista'!$A:$A,0),ER$227):INDEX('egyeni-ranglista'!$1:$1048576,MATCH($A177,'egyeni-ranglista'!$A:$A,0),ER$228))</f>
        <v>0</v>
      </c>
      <c r="ES177" s="9"/>
      <c r="ET177" s="45"/>
      <c r="EV177" s="45"/>
      <c r="EX177" s="45"/>
      <c r="EZ177" s="45"/>
      <c r="FB177" s="45"/>
      <c r="FD177" s="45"/>
      <c r="FE177" s="9"/>
      <c r="FF177" s="9"/>
      <c r="FG177" s="9"/>
      <c r="FH177" s="9"/>
      <c r="FI177" s="9"/>
      <c r="FJ177" s="9"/>
      <c r="FK177" s="9"/>
      <c r="FL177" s="9"/>
      <c r="FM177" s="9"/>
    </row>
    <row r="178" spans="1:169">
      <c r="A178" s="1" t="s">
        <v>46</v>
      </c>
      <c r="C178" s="9"/>
      <c r="D178" s="45">
        <v>13.5</v>
      </c>
      <c r="E178" s="13" t="s">
        <v>19</v>
      </c>
      <c r="F178" s="45">
        <v>16.633576981016329</v>
      </c>
      <c r="G178" s="13" t="s">
        <v>19</v>
      </c>
      <c r="H178" s="45" t="s">
        <v>206</v>
      </c>
      <c r="J178" s="45">
        <v>39.454980394810732</v>
      </c>
      <c r="K178" s="13" t="s">
        <v>19</v>
      </c>
      <c r="L178" s="45"/>
      <c r="M178" s="9"/>
      <c r="N178" s="45">
        <v>39.454980394810732</v>
      </c>
      <c r="O178" s="1" t="s">
        <v>116</v>
      </c>
      <c r="P178" s="45" t="s">
        <v>206</v>
      </c>
      <c r="R178" s="45" t="s">
        <v>206</v>
      </c>
      <c r="T178" s="45">
        <v>41.854529250143869</v>
      </c>
      <c r="U178" s="13" t="s">
        <v>19</v>
      </c>
      <c r="V178" s="45"/>
      <c r="W178" s="9"/>
      <c r="X178" s="45"/>
      <c r="Y178" s="9"/>
      <c r="Z178" s="45"/>
      <c r="AA178" s="9"/>
      <c r="AB178" s="45" t="s">
        <v>206</v>
      </c>
      <c r="AD178" s="45"/>
      <c r="AE178" s="1" t="s">
        <v>116</v>
      </c>
      <c r="AP178" s="45">
        <f>SUM(INDEX('egyeni-ranglista'!$1:$1048576,MATCH($A178,'egyeni-ranglista'!$A:$A,0),AP$227):INDEX('egyeni-ranglista'!$1:$1048576,MATCH($A178,'egyeni-ranglista'!$A:$A,0),AP$228))</f>
        <v>55.448559664251846</v>
      </c>
      <c r="AQ178" s="13" t="s">
        <v>19</v>
      </c>
      <c r="AR178" s="45"/>
      <c r="AS178" s="9"/>
      <c r="BD178" s="45">
        <f>SUM(INDEX('egyeni-ranglista'!$1:$1048576,MATCH($A178,'egyeni-ranglista'!$A:$A,0),BD$227):INDEX('egyeni-ranglista'!$1:$1048576,MATCH($A178,'egyeni-ranglista'!$A:$A,0),BD$228))</f>
        <v>55.448559664251846</v>
      </c>
      <c r="BE178" s="13" t="s">
        <v>634</v>
      </c>
      <c r="BF178" s="45"/>
      <c r="BG178" s="9"/>
      <c r="BH178" s="45">
        <f>SUM(INDEX('egyeni-ranglista'!$1:$1048576,MATCH($A178,'egyeni-ranglista'!$A:$A,0),BH$227):INDEX('egyeni-ranglista'!$1:$1048576,MATCH($A178,'egyeni-ranglista'!$A:$A,0),BH$228))</f>
        <v>52.314982683235513</v>
      </c>
      <c r="BI178" s="13" t="s">
        <v>19</v>
      </c>
      <c r="BJ178" s="45"/>
      <c r="BK178" s="9"/>
      <c r="BL178" s="45"/>
      <c r="BM178" s="9"/>
      <c r="BN178" s="45"/>
      <c r="BO178" s="9"/>
      <c r="BP178" s="45"/>
      <c r="BQ178" s="9"/>
      <c r="BR178" s="45"/>
      <c r="BS178" s="9"/>
      <c r="BT178" s="45"/>
      <c r="BU178" s="9"/>
      <c r="BV178" s="45">
        <f>SUM(INDEX('egyeni-ranglista'!$1:$1048576,MATCH($A178,'egyeni-ranglista'!$A:$A,0),BV$227):INDEX('egyeni-ranglista'!$1:$1048576,MATCH($A178,'egyeni-ranglista'!$A:$A,0),BV$228))</f>
        <v>29.493579269441106</v>
      </c>
      <c r="BW178" s="13" t="s">
        <v>649</v>
      </c>
      <c r="BX178" s="45"/>
      <c r="BY178" s="9"/>
      <c r="BZ178" s="45"/>
      <c r="CA178" s="9"/>
      <c r="CB178" s="45"/>
      <c r="CC178" s="9"/>
      <c r="CD178" s="45"/>
      <c r="CE178" s="9"/>
      <c r="CF178" s="45">
        <f>SUM(INDEX('egyeni-ranglista'!$1:$1048576,MATCH($A178,'egyeni-ranglista'!$A:$A,0),CF$227):INDEX('egyeni-ranglista'!$1:$1048576,MATCH($A178,'egyeni-ranglista'!$A:$A,0),CF$228))</f>
        <v>22.483262491554274</v>
      </c>
      <c r="CG178" s="13" t="s">
        <v>649</v>
      </c>
      <c r="CH178" s="45"/>
      <c r="CI178" s="9"/>
      <c r="CJ178" s="45"/>
      <c r="CK178" s="9"/>
      <c r="CL178" s="45"/>
      <c r="CM178" s="9"/>
      <c r="CN178" s="45"/>
      <c r="CO178" s="9"/>
      <c r="CP178" s="45"/>
      <c r="CQ178" s="9"/>
      <c r="CR178" s="45"/>
      <c r="CS178" s="9"/>
      <c r="CT178" s="45"/>
      <c r="CU178" s="9"/>
      <c r="CV178" s="45"/>
      <c r="CW178" s="9"/>
      <c r="CX178" s="45"/>
      <c r="CY178" s="9"/>
      <c r="CZ178" s="45"/>
      <c r="DA178" s="9"/>
      <c r="DB178" s="45"/>
      <c r="DD178" s="45"/>
      <c r="DF178" s="45"/>
      <c r="DH178" s="45"/>
      <c r="DJ178" s="45"/>
      <c r="DL178" s="45"/>
      <c r="DN178" s="45"/>
      <c r="DO178" s="45"/>
      <c r="DP178" s="45"/>
      <c r="DQ178" s="9"/>
      <c r="DT178" s="45"/>
      <c r="DU178" s="45"/>
      <c r="DV178" s="45"/>
      <c r="DW178" s="45"/>
      <c r="DX178" s="45"/>
      <c r="DY178" s="45"/>
      <c r="DZ178" s="45"/>
      <c r="EA178" s="45"/>
      <c r="EB178" s="45"/>
      <c r="ED178" s="45"/>
      <c r="EE178" s="45"/>
      <c r="EF178" s="45"/>
      <c r="EH178" s="45"/>
      <c r="EJ178" s="45"/>
      <c r="EL178" s="45"/>
      <c r="EM178" s="45"/>
      <c r="EN178" s="45"/>
      <c r="EO178" s="45"/>
      <c r="EP178" s="45"/>
      <c r="ER178" s="45">
        <f>SUM(INDEX('egyeni-ranglista'!$1:$1048576,MATCH($A178,'egyeni-ranglista'!$A:$A,0),ER$227):INDEX('egyeni-ranglista'!$1:$1048576,MATCH($A178,'egyeni-ranglista'!$A:$A,0),ER$228))</f>
        <v>0</v>
      </c>
      <c r="ES178" s="278" t="s">
        <v>19</v>
      </c>
      <c r="ET178" s="45"/>
      <c r="EV178" s="45"/>
      <c r="EX178" s="45"/>
      <c r="EZ178" s="45"/>
      <c r="FB178" s="45"/>
      <c r="FD178" s="45"/>
      <c r="FF178" s="45"/>
      <c r="FG178" s="9"/>
      <c r="FH178" s="45"/>
      <c r="FI178" s="9"/>
      <c r="FJ178" s="45"/>
      <c r="FK178" s="9"/>
      <c r="FL178" s="45"/>
      <c r="FM178" s="9"/>
    </row>
    <row r="179" spans="1:169">
      <c r="A179" s="32" t="s">
        <v>316</v>
      </c>
      <c r="L179" s="45"/>
      <c r="M179" s="9"/>
      <c r="N179" s="45"/>
      <c r="O179" s="9"/>
      <c r="P179" s="45"/>
      <c r="R179" s="45"/>
      <c r="T179" s="45"/>
      <c r="V179" s="45"/>
      <c r="X179" s="45"/>
      <c r="Y179" s="9"/>
      <c r="Z179" s="45">
        <v>0</v>
      </c>
      <c r="AA179" s="9" t="s">
        <v>320</v>
      </c>
      <c r="AB179" s="45"/>
      <c r="AD179" s="45"/>
      <c r="AR179" s="9"/>
      <c r="AS179" s="9"/>
      <c r="BD179" s="45"/>
      <c r="BE179" s="13" t="s">
        <v>634</v>
      </c>
      <c r="BF179" s="45"/>
      <c r="BG179" s="9"/>
      <c r="BH179" s="45"/>
      <c r="BI179" s="9"/>
      <c r="BJ179" s="45"/>
      <c r="BK179" s="9"/>
      <c r="BL179" s="45"/>
      <c r="BM179" s="9"/>
      <c r="BN179" s="45"/>
      <c r="BO179" s="9"/>
      <c r="BP179" s="45"/>
      <c r="BQ179" s="9"/>
      <c r="BR179" s="45"/>
      <c r="BS179" s="9"/>
      <c r="BT179" s="45"/>
      <c r="BU179" s="9"/>
      <c r="BV179" s="45"/>
      <c r="BW179" s="9"/>
      <c r="BX179" s="45"/>
      <c r="BY179" s="9"/>
      <c r="BZ179" s="45"/>
      <c r="CA179" s="9"/>
      <c r="CB179" s="45"/>
      <c r="CC179" s="9"/>
      <c r="CD179" s="45"/>
      <c r="CE179" s="9"/>
      <c r="CF179" s="45"/>
      <c r="CG179" s="9"/>
      <c r="CH179" s="45"/>
      <c r="CI179" s="9"/>
      <c r="CJ179" s="45"/>
      <c r="CK179" s="9"/>
      <c r="CL179" s="45"/>
      <c r="CM179" s="9"/>
      <c r="CN179" s="45"/>
      <c r="CO179" s="9"/>
      <c r="CP179" s="45"/>
      <c r="CQ179" s="9"/>
      <c r="CR179" s="45"/>
      <c r="CS179" s="9"/>
      <c r="CT179" s="45"/>
      <c r="CU179" s="9"/>
      <c r="CV179" s="45"/>
      <c r="CW179" s="9"/>
      <c r="CX179" s="45"/>
      <c r="CY179" s="9"/>
      <c r="CZ179" s="45"/>
      <c r="DA179" s="9"/>
      <c r="DB179" s="45"/>
      <c r="DD179" s="45"/>
      <c r="DF179" s="45"/>
      <c r="DH179" s="45"/>
      <c r="DJ179" s="45"/>
      <c r="DL179" s="45"/>
      <c r="DN179" s="45"/>
      <c r="DO179" s="45"/>
      <c r="DP179" s="45"/>
      <c r="DQ179" s="9"/>
      <c r="DT179" s="45"/>
      <c r="DU179" s="45"/>
      <c r="DV179" s="45"/>
      <c r="DW179" s="45"/>
      <c r="DX179" s="45"/>
      <c r="DY179" s="45"/>
      <c r="DZ179" s="45"/>
      <c r="EA179" s="45"/>
      <c r="EB179" s="45"/>
      <c r="ED179" s="45"/>
      <c r="EE179" s="45"/>
      <c r="EF179" s="45"/>
      <c r="EH179" s="45"/>
      <c r="EJ179" s="45"/>
      <c r="EL179" s="45"/>
      <c r="EM179" s="45"/>
      <c r="EN179" s="45"/>
      <c r="EO179" s="45"/>
      <c r="EP179" s="45"/>
      <c r="ER179" s="45">
        <f>SUM(INDEX('egyeni-ranglista'!$1:$1048576,MATCH($A179,'egyeni-ranglista'!$A:$A,0),ER$227):INDEX('egyeni-ranglista'!$1:$1048576,MATCH($A179,'egyeni-ranglista'!$A:$A,0),ER$228))</f>
        <v>0</v>
      </c>
      <c r="ES179" s="278" t="s">
        <v>19</v>
      </c>
      <c r="ET179" s="45"/>
      <c r="EV179" s="45"/>
      <c r="EX179" s="45"/>
      <c r="EZ179" s="45"/>
      <c r="FB179" s="45"/>
      <c r="FD179" s="45"/>
      <c r="FF179" s="45"/>
      <c r="FG179" s="9"/>
      <c r="FH179" s="45"/>
      <c r="FI179" s="9"/>
      <c r="FJ179" s="45"/>
      <c r="FK179" s="9"/>
      <c r="FL179" s="45"/>
      <c r="FM179" s="9"/>
    </row>
    <row r="180" spans="1:169">
      <c r="A180" s="1" t="s">
        <v>10</v>
      </c>
      <c r="C180" s="9"/>
      <c r="D180" s="45">
        <v>0</v>
      </c>
      <c r="E180" s="54" t="s">
        <v>64</v>
      </c>
      <c r="F180" s="45" t="s">
        <v>206</v>
      </c>
      <c r="H180" s="45" t="s">
        <v>206</v>
      </c>
      <c r="J180" s="45" t="s">
        <v>206</v>
      </c>
      <c r="L180" s="45"/>
      <c r="M180" s="9"/>
      <c r="N180" s="45">
        <v>0</v>
      </c>
      <c r="O180" s="54" t="s">
        <v>64</v>
      </c>
      <c r="P180" s="45" t="s">
        <v>206</v>
      </c>
      <c r="R180" s="45" t="s">
        <v>206</v>
      </c>
      <c r="T180" s="45">
        <v>0.7198646565999407</v>
      </c>
      <c r="U180" s="54" t="s">
        <v>64</v>
      </c>
      <c r="V180" s="45"/>
      <c r="W180" s="9"/>
      <c r="X180" s="45"/>
      <c r="Y180" s="9"/>
      <c r="Z180" s="45"/>
      <c r="AA180" s="9"/>
      <c r="AB180" s="45" t="s">
        <v>206</v>
      </c>
      <c r="AD180" s="45" t="s">
        <v>206</v>
      </c>
      <c r="AR180" s="9"/>
      <c r="AS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45"/>
      <c r="DD180" s="45"/>
      <c r="DF180" s="45"/>
      <c r="DH180" s="45"/>
      <c r="DJ180" s="45"/>
      <c r="DL180" s="45"/>
      <c r="DP180" s="9"/>
      <c r="DQ180" s="9"/>
      <c r="EB180" s="45"/>
      <c r="EF180" s="45"/>
      <c r="EH180" s="45"/>
      <c r="EJ180" s="45"/>
      <c r="EP180" s="45"/>
      <c r="ER180" s="45"/>
      <c r="ET180" s="45"/>
      <c r="EV180" s="45"/>
      <c r="EX180" s="45"/>
      <c r="EZ180" s="45"/>
      <c r="FB180" s="45"/>
      <c r="FD180" s="45"/>
      <c r="FF180" s="9"/>
      <c r="FG180" s="9"/>
      <c r="FH180" s="9"/>
      <c r="FI180" s="9"/>
      <c r="FJ180" s="9"/>
      <c r="FK180" s="9"/>
      <c r="FL180" s="9"/>
      <c r="FM180" s="9"/>
    </row>
    <row r="181" spans="1:169">
      <c r="A181" s="1" t="s">
        <v>196</v>
      </c>
      <c r="C181" s="111" t="s">
        <v>195</v>
      </c>
      <c r="D181" s="45" t="s">
        <v>206</v>
      </c>
      <c r="F181" s="45">
        <v>0</v>
      </c>
      <c r="G181" s="111" t="s">
        <v>195</v>
      </c>
      <c r="H181" s="45" t="s">
        <v>206</v>
      </c>
      <c r="J181" s="45" t="s">
        <v>206</v>
      </c>
      <c r="L181" s="45"/>
      <c r="M181" s="111" t="s">
        <v>195</v>
      </c>
      <c r="N181" s="45" t="s">
        <v>206</v>
      </c>
      <c r="P181" s="45" t="s">
        <v>206</v>
      </c>
      <c r="R181" s="45" t="s">
        <v>206</v>
      </c>
      <c r="T181" s="45"/>
      <c r="U181" s="1" t="s">
        <v>236</v>
      </c>
      <c r="V181" s="45"/>
      <c r="W181" s="9"/>
      <c r="X181" s="45"/>
      <c r="Y181" s="9"/>
      <c r="Z181" s="45">
        <v>68.783045898732979</v>
      </c>
      <c r="AA181" s="9" t="s">
        <v>242</v>
      </c>
      <c r="AB181" s="45">
        <v>72.99929336138517</v>
      </c>
      <c r="AC181" s="1" t="s">
        <v>236</v>
      </c>
      <c r="AD181" s="45" t="s">
        <v>206</v>
      </c>
      <c r="AM181" s="9"/>
      <c r="AO181" s="9"/>
      <c r="AP181" s="45">
        <f>SUM(INDEX('egyeni-ranglista'!$1:$1048576,MATCH($A181,'egyeni-ranglista'!$A:$A,0),AP$227):INDEX('egyeni-ranglista'!$1:$1048576,MATCH($A181,'egyeni-ranglista'!$A:$A,0),AP$228))</f>
        <v>78.204983083397167</v>
      </c>
      <c r="AQ181" s="1" t="s">
        <v>537</v>
      </c>
      <c r="AR181" s="45"/>
      <c r="AS181" s="9"/>
      <c r="AT181" s="45">
        <f>SUM(INDEX('egyeni-ranglista'!$1:$1048576,MATCH($A181,'egyeni-ranglista'!$A:$A,0),AT$227):INDEX('egyeni-ranglista'!$1:$1048576,MATCH($A181,'egyeni-ranglista'!$A:$A,0),AT$228))</f>
        <v>84.63112110228127</v>
      </c>
      <c r="AU181" s="1" t="s">
        <v>1233</v>
      </c>
      <c r="AV181" s="45"/>
      <c r="AW181" s="9"/>
      <c r="AX181" s="45"/>
      <c r="AY181" s="9"/>
      <c r="AZ181" s="45"/>
      <c r="BA181" s="9"/>
      <c r="BB181" s="45"/>
      <c r="BC181" s="9"/>
      <c r="BD181" s="45"/>
      <c r="BE181" s="9"/>
      <c r="BF181" s="45"/>
      <c r="BG181" s="9"/>
      <c r="BH181" s="45">
        <f>SUM(INDEX('egyeni-ranglista'!$1:$1048576,MATCH($A181,'egyeni-ranglista'!$A:$A,0),BH$227):INDEX('egyeni-ranglista'!$1:$1048576,MATCH($A181,'egyeni-ranglista'!$A:$A,0),BH$228))</f>
        <v>85.600091328154903</v>
      </c>
      <c r="BI181" s="1" t="s">
        <v>1235</v>
      </c>
      <c r="BJ181" s="45"/>
      <c r="BK181" s="9"/>
      <c r="BL181" s="45"/>
      <c r="BM181" s="9"/>
      <c r="BN181" s="45"/>
      <c r="BO181" s="9"/>
      <c r="BP181" s="45"/>
      <c r="BQ181" s="9"/>
      <c r="BR181" s="45"/>
      <c r="BS181" s="9"/>
      <c r="BT181" s="45"/>
      <c r="BU181" s="9"/>
      <c r="BV181" s="45"/>
      <c r="BW181" s="9"/>
      <c r="BX181" s="45"/>
      <c r="BY181" s="9"/>
      <c r="BZ181" s="45"/>
      <c r="CA181" s="9"/>
      <c r="CB181" s="45"/>
      <c r="CC181" s="9"/>
      <c r="CD181" s="45"/>
      <c r="CE181" s="9"/>
      <c r="CF181" s="45"/>
      <c r="CG181" s="9"/>
      <c r="CH181" s="45"/>
      <c r="CI181" s="9"/>
      <c r="CJ181" s="45"/>
      <c r="CK181" s="9"/>
      <c r="CL181" s="45">
        <f>SUM(INDEX('egyeni-ranglista'!$1:$1048576,MATCH($A181,'egyeni-ranglista'!$A:$A,0),CL$227):INDEX('egyeni-ranglista'!$1:$1048576,MATCH($A181,'egyeni-ranglista'!$A:$A,0),CL$228))</f>
        <v>16.817045429421917</v>
      </c>
      <c r="CM181" s="1" t="s">
        <v>1233</v>
      </c>
      <c r="CN181" s="45"/>
      <c r="CP181" s="45"/>
      <c r="CR181" s="45"/>
      <c r="CT181" s="45"/>
      <c r="CV181" s="45"/>
      <c r="CX181" s="45"/>
      <c r="CZ181" s="45"/>
      <c r="DB181" s="45"/>
      <c r="DD181" s="45"/>
      <c r="DF181" s="45"/>
      <c r="DH181" s="45"/>
      <c r="DJ181" s="45"/>
      <c r="DL181" s="45"/>
      <c r="DN181" s="45"/>
      <c r="DO181" s="9"/>
      <c r="DP181" s="45"/>
      <c r="DQ181" s="9"/>
      <c r="DT181" s="45"/>
      <c r="DU181" s="9"/>
      <c r="DV181" s="45"/>
      <c r="DW181" s="9"/>
      <c r="DX181" s="45"/>
      <c r="DY181" s="9"/>
      <c r="DZ181" s="45"/>
      <c r="EA181" s="9"/>
      <c r="EB181" s="45"/>
      <c r="ED181" s="45"/>
      <c r="EE181" s="9"/>
      <c r="EF181" s="45"/>
      <c r="EH181" s="45"/>
      <c r="EJ181" s="45"/>
      <c r="EL181" s="45"/>
      <c r="EM181" s="9"/>
      <c r="EN181" s="45"/>
      <c r="EO181" s="9"/>
      <c r="EP181" s="45"/>
      <c r="ER181" s="45"/>
      <c r="ET181" s="45"/>
      <c r="EV181" s="45"/>
      <c r="EX181" s="45"/>
      <c r="EZ181" s="45"/>
      <c r="FB181" s="45"/>
      <c r="FD181" s="45"/>
      <c r="FF181" s="45"/>
      <c r="FH181" s="45"/>
      <c r="FJ181" s="45"/>
      <c r="FL181" s="45"/>
    </row>
    <row r="182" spans="1:169">
      <c r="A182" s="1" t="s">
        <v>27</v>
      </c>
      <c r="C182" s="9"/>
      <c r="E182" s="14"/>
      <c r="F182" s="45">
        <v>37.5</v>
      </c>
      <c r="G182" s="14" t="s">
        <v>22</v>
      </c>
      <c r="H182" s="45">
        <v>43.839278726054005</v>
      </c>
      <c r="I182" s="1" t="s">
        <v>226</v>
      </c>
      <c r="J182" s="45">
        <v>45.878315113770263</v>
      </c>
      <c r="K182" s="14" t="s">
        <v>22</v>
      </c>
      <c r="L182" s="45"/>
      <c r="M182" s="9"/>
      <c r="N182" s="45" t="s">
        <v>206</v>
      </c>
      <c r="P182" s="45" t="s">
        <v>206</v>
      </c>
      <c r="R182" s="45" t="s">
        <v>206</v>
      </c>
      <c r="T182" s="45">
        <v>62.325193895565619</v>
      </c>
      <c r="U182" s="14" t="s">
        <v>22</v>
      </c>
      <c r="V182" s="45"/>
      <c r="W182" s="9"/>
      <c r="X182" s="45"/>
      <c r="Y182" s="9"/>
      <c r="Z182" s="45"/>
      <c r="AA182" s="9"/>
      <c r="AD182" s="45" t="s">
        <v>206</v>
      </c>
      <c r="AL182" s="45"/>
      <c r="AN182" s="45"/>
      <c r="AR182" s="45"/>
      <c r="AS182" s="9"/>
      <c r="BF182" s="45"/>
      <c r="BG182" s="9"/>
      <c r="BH182" s="45">
        <f>SUM(INDEX('egyeni-ranglista'!$1:$1048576,MATCH($A182,'egyeni-ranglista'!$A:$A,0),BH$227):INDEX('egyeni-ranglista'!$1:$1048576,MATCH($A182,'egyeni-ranglista'!$A:$A,0),BH$228))</f>
        <v>41.760219783500446</v>
      </c>
      <c r="BI182" s="14" t="s">
        <v>22</v>
      </c>
      <c r="BJ182" s="45">
        <f>SUM(INDEX('egyeni-ranglista'!$1:$1048576,MATCH($A182,'egyeni-ranglista'!$A:$A,0),BJ$227):INDEX('egyeni-ranglista'!$1:$1048576,MATCH($A182,'egyeni-ranglista'!$A:$A,0),BJ$228))</f>
        <v>35.420941057446441</v>
      </c>
      <c r="BK182" s="1" t="s">
        <v>226</v>
      </c>
      <c r="BL182" s="45"/>
      <c r="BM182" s="9"/>
      <c r="BN182" s="45"/>
      <c r="BO182" s="9"/>
      <c r="BP182" s="45"/>
      <c r="BQ182" s="14" t="s">
        <v>22</v>
      </c>
      <c r="BR182" s="45"/>
      <c r="BS182" s="9"/>
      <c r="BT182" s="45"/>
      <c r="BU182" s="9"/>
      <c r="BV182" s="45">
        <f>SUM(INDEX('egyeni-ranglista'!$1:$1048576,MATCH($A182,'egyeni-ranglista'!$A:$A,0),BV$227):INDEX('egyeni-ranglista'!$1:$1048576,MATCH($A182,'egyeni-ranglista'!$A:$A,0),BV$228))</f>
        <v>29.330895140619848</v>
      </c>
      <c r="BW182" s="14" t="s">
        <v>22</v>
      </c>
      <c r="BX182" s="45">
        <f>SUM(INDEX('egyeni-ranglista'!$1:$1048576,MATCH($A182,'egyeni-ranglista'!$A:$A,0),BX$227):INDEX('egyeni-ranglista'!$1:$1048576,MATCH($A182,'egyeni-ranglista'!$A:$A,0),BX$228))</f>
        <v>31.78518742697403</v>
      </c>
      <c r="BY182" s="9" t="s">
        <v>22</v>
      </c>
      <c r="BZ182" s="45"/>
      <c r="CA182" s="9"/>
      <c r="CB182" s="45"/>
      <c r="CC182" s="9"/>
      <c r="CD182" s="45"/>
      <c r="CE182" s="9"/>
      <c r="CF182" s="45">
        <f>SUM(INDEX('egyeni-ranglista'!$1:$1048576,MATCH($A182,'egyeni-ranglista'!$A:$A,0),CF$227):INDEX('egyeni-ranglista'!$1:$1048576,MATCH($A182,'egyeni-ranglista'!$A:$A,0),CF$228))</f>
        <v>16.911328511744916</v>
      </c>
      <c r="CG182" s="14" t="s">
        <v>22</v>
      </c>
      <c r="CJ182" s="45"/>
      <c r="CK182" s="9"/>
      <c r="CL182" s="45"/>
      <c r="CM182" s="9"/>
      <c r="CN182" s="45"/>
      <c r="CO182" s="9"/>
      <c r="CP182" s="45"/>
      <c r="CQ182" s="9"/>
      <c r="CR182" s="45">
        <f>SUM(INDEX('egyeni-ranglista'!$1:$1048576,MATCH($A182,'egyeni-ranglista'!$A:$A,0),CR$227):INDEX('egyeni-ranglista'!$1:$1048576,MATCH($A182,'egyeni-ranglista'!$A:$A,0),CR$228))</f>
        <v>38.279842765413846</v>
      </c>
      <c r="CS182" s="55" t="s">
        <v>775</v>
      </c>
      <c r="CT182" s="45"/>
      <c r="CU182" s="9"/>
      <c r="CV182" s="45"/>
      <c r="CW182" s="9"/>
      <c r="CX182" s="45"/>
      <c r="CY182" s="9"/>
      <c r="DB182" s="45"/>
      <c r="DD182" s="45"/>
      <c r="DF182" s="45"/>
      <c r="DH182" s="45"/>
      <c r="DJ182" s="45"/>
      <c r="DL182" s="45"/>
      <c r="DM182" s="1" t="s">
        <v>1224</v>
      </c>
      <c r="DN182" s="45"/>
      <c r="DP182" s="45"/>
      <c r="DV182" s="45"/>
      <c r="DW182" s="9"/>
      <c r="DX182" s="45"/>
      <c r="DY182" s="9"/>
      <c r="DZ182" s="45"/>
      <c r="EA182" s="9"/>
      <c r="EB182" s="45"/>
      <c r="ED182" s="45"/>
      <c r="EE182" s="9"/>
      <c r="EF182" s="45">
        <f>SUM(INDEX('egyeni-ranglista'!$1:$1048576,MATCH($A182,'egyeni-ranglista'!$A:$A,0),EF$227):INDEX('egyeni-ranglista'!$1:$1048576,MATCH($A182,'egyeni-ranglista'!$A:$A,0),EF$228))</f>
        <v>37.394281375336234</v>
      </c>
      <c r="EG182" s="14" t="s">
        <v>22</v>
      </c>
      <c r="EH182" s="45"/>
      <c r="EI182" s="14" t="s">
        <v>22</v>
      </c>
      <c r="EL182" s="45"/>
      <c r="EM182" s="9"/>
      <c r="EN182" s="45">
        <f>SUM(INDEX('egyeni-ranglista'!$1:$1048576,MATCH($A182,'egyeni-ranglista'!$A:$A,0),EN$227):INDEX('egyeni-ranglista'!$1:$1048576,MATCH($A182,'egyeni-ranglista'!$A:$A,0),EN$228))</f>
        <v>69.390326350116396</v>
      </c>
      <c r="EO182" s="245" t="s">
        <v>1373</v>
      </c>
      <c r="ES182" s="65"/>
      <c r="FF182" s="45"/>
      <c r="FG182" s="55"/>
      <c r="FH182" s="45"/>
      <c r="FI182" s="9"/>
      <c r="FJ182" s="45"/>
      <c r="FK182" s="9"/>
      <c r="FL182" s="45"/>
      <c r="FM182" s="9"/>
    </row>
    <row r="183" spans="1:169">
      <c r="A183" s="1" t="s">
        <v>30</v>
      </c>
      <c r="C183" s="9"/>
      <c r="D183" s="45">
        <v>30</v>
      </c>
      <c r="E183" s="8" t="s">
        <v>1</v>
      </c>
      <c r="G183" s="8" t="s">
        <v>1</v>
      </c>
      <c r="H183" s="45">
        <v>32.797091326678007</v>
      </c>
      <c r="I183" s="1" t="s">
        <v>226</v>
      </c>
      <c r="J183" s="45">
        <v>34.836127714394266</v>
      </c>
      <c r="K183" s="8" t="s">
        <v>1</v>
      </c>
      <c r="L183" s="45"/>
      <c r="M183" s="9"/>
      <c r="N183" s="45" t="s">
        <v>206</v>
      </c>
      <c r="P183" s="45" t="s">
        <v>206</v>
      </c>
      <c r="R183" s="45">
        <v>34.836127714394266</v>
      </c>
      <c r="S183" s="8" t="s">
        <v>1</v>
      </c>
      <c r="T183" s="45" t="s">
        <v>206</v>
      </c>
      <c r="V183" s="45"/>
      <c r="W183" s="9"/>
      <c r="X183" s="45"/>
      <c r="Y183" s="9"/>
      <c r="Z183" s="45"/>
      <c r="AA183" s="9"/>
      <c r="AB183" s="45" t="s">
        <v>206</v>
      </c>
      <c r="AD183" s="45">
        <v>47.757533659160458</v>
      </c>
      <c r="AE183" s="1" t="s">
        <v>45</v>
      </c>
      <c r="AJ183" s="45">
        <v>56.449908478559387</v>
      </c>
      <c r="AK183" s="8" t="s">
        <v>1</v>
      </c>
      <c r="AL183" s="45"/>
      <c r="AN183" s="45"/>
      <c r="AP183" s="45">
        <f>SUM(INDEX('egyeni-ranglista'!$1:$1048576,MATCH($A183,'egyeni-ranglista'!$A:$A,0),AP$227):INDEX('egyeni-ranglista'!$1:$1048576,MATCH($A183,'egyeni-ranglista'!$A:$A,0),AP$228))</f>
        <v>32.041199516684649</v>
      </c>
      <c r="AQ183" s="9" t="s">
        <v>545</v>
      </c>
      <c r="AR183" s="45"/>
      <c r="AS183" s="9"/>
      <c r="AW183" s="1" t="s">
        <v>323</v>
      </c>
      <c r="AY183" s="9" t="s">
        <v>611</v>
      </c>
      <c r="BA183" s="9"/>
      <c r="BC183" s="9"/>
      <c r="BD183" s="45">
        <f>SUM(INDEX('egyeni-ranglista'!$1:$1048576,MATCH($A183,'egyeni-ranglista'!$A:$A,0),BD$227):INDEX('egyeni-ranglista'!$1:$1048576,MATCH($A183,'egyeni-ranglista'!$A:$A,0),BD$228))</f>
        <v>49.014137353605413</v>
      </c>
      <c r="BE183" s="8" t="s">
        <v>1</v>
      </c>
      <c r="BF183" s="45"/>
      <c r="BG183" s="9"/>
      <c r="BH183" s="45">
        <f>SUM(INDEX('egyeni-ranglista'!$1:$1048576,MATCH($A183,'egyeni-ranglista'!$A:$A,0),BH$227):INDEX('egyeni-ranglista'!$1:$1048576,MATCH($A183,'egyeni-ranglista'!$A:$A,0),BH$228))</f>
        <v>49.335896717550959</v>
      </c>
      <c r="BI183" s="8" t="s">
        <v>1</v>
      </c>
      <c r="BJ183" s="45">
        <f>SUM(INDEX('egyeni-ranglista'!$1:$1048576,MATCH($A183,'egyeni-ranglista'!$A:$A,0),BJ$227):INDEX('egyeni-ranglista'!$1:$1048576,MATCH($A183,'egyeni-ranglista'!$A:$A,0),BJ$228))</f>
        <v>49.287956470556978</v>
      </c>
      <c r="BK183" s="1" t="s">
        <v>226</v>
      </c>
      <c r="BL183" s="45"/>
      <c r="BN183" s="45"/>
      <c r="BP183" s="45"/>
      <c r="BQ183" s="9" t="s">
        <v>681</v>
      </c>
      <c r="BR183" s="45"/>
      <c r="BT183" s="45"/>
      <c r="BV183" s="45">
        <f>SUM(INDEX('egyeni-ranglista'!$1:$1048576,MATCH($A183,'egyeni-ranglista'!$A:$A,0),BV$227):INDEX('egyeni-ranglista'!$1:$1048576,MATCH($A183,'egyeni-ranglista'!$A:$A,0),BV$228))</f>
        <v>64.013224384056528</v>
      </c>
      <c r="BW183" s="8" t="s">
        <v>1</v>
      </c>
      <c r="BX183" s="45">
        <f>SUM(INDEX('egyeni-ranglista'!$1:$1048576,MATCH($A183,'egyeni-ranglista'!$A:$A,0),BX$227):INDEX('egyeni-ranglista'!$1:$1048576,MATCH($A183,'egyeni-ranglista'!$A:$A,0),BX$228))</f>
        <v>69.272422140529784</v>
      </c>
      <c r="BY183" s="9" t="s">
        <v>22</v>
      </c>
      <c r="BZ183" s="45"/>
      <c r="CA183" s="9"/>
      <c r="CB183" s="45"/>
      <c r="CC183" s="9"/>
      <c r="CD183" s="45">
        <f>SUM(INDEX('egyeni-ranglista'!$1:$1048576,MATCH($A183,'egyeni-ranglista'!$A:$A,0),CD$227):INDEX('egyeni-ranglista'!$1:$1048576,MATCH($A183,'egyeni-ranglista'!$A:$A,0),CD$228))</f>
        <v>58.412183168469305</v>
      </c>
      <c r="CE183" s="8" t="s">
        <v>1</v>
      </c>
      <c r="CF183" s="45"/>
      <c r="CG183" s="9"/>
      <c r="CH183" s="45"/>
      <c r="CI183" s="9"/>
      <c r="CJ183" s="45"/>
      <c r="CK183" s="9"/>
      <c r="CL183" s="45"/>
      <c r="CM183" s="9"/>
      <c r="CN183" s="45"/>
      <c r="CO183" s="9"/>
      <c r="CP183" s="45"/>
      <c r="CQ183" s="9"/>
      <c r="CR183" s="45">
        <f>SUM(INDEX('egyeni-ranglista'!$1:$1048576,MATCH($A183,'egyeni-ranglista'!$A:$A,0),CR$227):INDEX('egyeni-ranglista'!$1:$1048576,MATCH($A183,'egyeni-ranglista'!$A:$A,0),CR$228))</f>
        <v>59.924074098991319</v>
      </c>
      <c r="CS183" s="55" t="s">
        <v>775</v>
      </c>
      <c r="CT183" s="45"/>
      <c r="CU183" s="9"/>
      <c r="CV183" s="45"/>
      <c r="CW183" s="9"/>
      <c r="CX183" s="45">
        <f>SUM(INDEX('egyeni-ranglista'!$1:$1048576,MATCH($A183,'egyeni-ranglista'!$A:$A,0),CX$227):INDEX('egyeni-ranglista'!$1:$1048576,MATCH($A183,'egyeni-ranglista'!$A:$A,0),CX$228))</f>
        <v>72.273192855172297</v>
      </c>
      <c r="CY183" s="1" t="s">
        <v>30</v>
      </c>
      <c r="CZ183" s="45">
        <f>SUM(INDEX('egyeni-ranglista'!$1:$1048576,MATCH($A183,'egyeni-ranglista'!$A:$A,0),CZ$227):INDEX('egyeni-ranglista'!$1:$1048576,MATCH($A183,'egyeni-ranglista'!$A:$A,0),CZ$228))</f>
        <v>74.869346179108163</v>
      </c>
      <c r="DB183" s="45"/>
      <c r="DD183" s="45"/>
      <c r="DF183" s="45"/>
      <c r="DH183" s="45"/>
      <c r="DJ183" s="45"/>
      <c r="DL183" s="45">
        <f>SUM(INDEX('egyeni-ranglista'!$1:$1048576,MATCH($A183,'egyeni-ranglista'!$A:$A,0),DL$227):INDEX('egyeni-ranglista'!$1:$1048576,MATCH($A183,'egyeni-ranglista'!$A:$A,0),DL$228))</f>
        <v>52.305117304062129</v>
      </c>
      <c r="DM183" s="1" t="s">
        <v>1224</v>
      </c>
      <c r="DN183" s="45">
        <f>SUM(INDEX('egyeni-ranglista'!$1:$1048576,MATCH($A183,'egyeni-ranglista'!$A:$A,0),DN$227):INDEX('egyeni-ranglista'!$1:$1048576,MATCH($A183,'egyeni-ranglista'!$A:$A,0),DN$228))</f>
        <v>54.764698596741098</v>
      </c>
      <c r="DO183" s="8" t="s">
        <v>1</v>
      </c>
      <c r="DP183" s="45"/>
      <c r="DT183" s="45">
        <f>SUM(INDEX('egyeni-ranglista'!$1:$1048576,MATCH($A183,'egyeni-ranglista'!$A:$A,0),DT$227):INDEX('egyeni-ranglista'!$1:$1048576,MATCH($A183,'egyeni-ranglista'!$A:$A,0),DT$228))</f>
        <v>59.3477961354847</v>
      </c>
      <c r="DU183" s="245" t="s">
        <v>648</v>
      </c>
      <c r="DV183" s="45"/>
      <c r="DW183" s="9"/>
      <c r="DX183" s="45"/>
      <c r="DY183" s="9"/>
      <c r="DZ183" s="45"/>
      <c r="EA183" s="9"/>
      <c r="EB183" s="45"/>
      <c r="ED183" s="45"/>
      <c r="EE183" s="9"/>
      <c r="EF183" s="45"/>
      <c r="EH183" s="45"/>
      <c r="EJ183" s="45"/>
      <c r="EL183" s="45">
        <f>SUM(INDEX('egyeni-ranglista'!$1:$1048576,MATCH($A183,'egyeni-ranglista'!$A:$A,0),EL$227):INDEX('egyeni-ranglista'!$1:$1048576,MATCH($A183,'egyeni-ranglista'!$A:$A,0),EL$228))</f>
        <v>59.480291168916253</v>
      </c>
      <c r="EM183" s="8" t="s">
        <v>1</v>
      </c>
      <c r="EN183" s="45"/>
      <c r="EO183" s="245"/>
      <c r="EP183" s="45"/>
      <c r="ER183" s="45"/>
      <c r="FD183" s="45"/>
      <c r="FH183" s="45"/>
      <c r="FI183" s="9"/>
      <c r="FJ183" s="45"/>
      <c r="FK183" s="9"/>
      <c r="FL183" s="45"/>
    </row>
    <row r="184" spans="1:169">
      <c r="A184" s="1" t="s">
        <v>59</v>
      </c>
      <c r="C184" s="9"/>
      <c r="E184" s="8"/>
      <c r="G184" s="8"/>
      <c r="K184" s="8"/>
      <c r="L184" s="45"/>
      <c r="M184" s="9"/>
      <c r="N184" s="45"/>
      <c r="P184" s="45"/>
      <c r="R184" s="45"/>
      <c r="S184" s="8"/>
      <c r="T184" s="45"/>
      <c r="V184" s="45"/>
      <c r="W184" s="9"/>
      <c r="X184" s="45"/>
      <c r="Y184" s="9"/>
      <c r="Z184" s="45"/>
      <c r="AA184" s="9"/>
      <c r="AB184" s="45"/>
      <c r="AD184" s="45"/>
      <c r="AJ184" s="45"/>
      <c r="AK184" s="8"/>
      <c r="AL184" s="45"/>
      <c r="AN184" s="45"/>
      <c r="AP184" s="45"/>
      <c r="AQ184" s="9"/>
      <c r="AR184" s="45"/>
      <c r="AS184" s="9"/>
      <c r="AY184" s="9"/>
      <c r="BA184" s="9"/>
      <c r="BC184" s="9"/>
      <c r="BD184" s="45"/>
      <c r="BE184" s="8"/>
      <c r="BF184" s="45"/>
      <c r="BG184" s="9"/>
      <c r="BH184" s="45"/>
      <c r="BI184" s="8"/>
      <c r="BJ184" s="45"/>
      <c r="BL184" s="45"/>
      <c r="BN184" s="45"/>
      <c r="BP184" s="45"/>
      <c r="BQ184" s="9"/>
      <c r="BR184" s="45"/>
      <c r="BT184" s="45"/>
      <c r="BV184" s="45"/>
      <c r="BW184" s="8"/>
      <c r="BX184" s="45"/>
      <c r="BY184" s="9"/>
      <c r="BZ184" s="45"/>
      <c r="CA184" s="9"/>
      <c r="CB184" s="45"/>
      <c r="CC184" s="9"/>
      <c r="CD184" s="45"/>
      <c r="CE184" s="8"/>
      <c r="CF184" s="45"/>
      <c r="CG184" s="9"/>
      <c r="CH184" s="45"/>
      <c r="CI184" s="9"/>
      <c r="CJ184" s="45"/>
      <c r="CK184" s="9"/>
      <c r="CL184" s="45"/>
      <c r="CM184" s="9"/>
      <c r="CN184" s="45"/>
      <c r="CO184" s="9"/>
      <c r="CP184" s="45"/>
      <c r="CQ184" s="9"/>
      <c r="CR184" s="45"/>
      <c r="CS184" s="55"/>
      <c r="CT184" s="45"/>
      <c r="CU184" s="9"/>
      <c r="CV184" s="45"/>
      <c r="CW184" s="9"/>
      <c r="CX184" s="45"/>
      <c r="CZ184" s="45"/>
      <c r="DB184" s="45"/>
      <c r="DD184" s="45"/>
      <c r="DF184" s="45"/>
      <c r="DH184" s="45"/>
      <c r="DJ184" s="45"/>
      <c r="DL184" s="45"/>
      <c r="DN184" s="45"/>
      <c r="DP184" s="45"/>
      <c r="DT184" s="45">
        <f>SUM(INDEX('egyeni-ranglista'!$1:$1048576,MATCH($A184,'egyeni-ranglista'!$A:$A,0),DT$227):INDEX('egyeni-ranglista'!$1:$1048576,MATCH($A184,'egyeni-ranglista'!$A:$A,0),DT$228))</f>
        <v>0</v>
      </c>
      <c r="DU184" s="247" t="s">
        <v>630</v>
      </c>
      <c r="DV184" s="45"/>
      <c r="DW184" s="9"/>
      <c r="DX184" s="45"/>
      <c r="DY184" s="9"/>
      <c r="EB184" s="45"/>
      <c r="EL184" s="45"/>
      <c r="EM184" s="9"/>
      <c r="FF184" s="45"/>
      <c r="FG184" s="55"/>
      <c r="FH184" s="45"/>
      <c r="FI184" s="9"/>
      <c r="FJ184" s="45"/>
      <c r="FK184" s="9"/>
      <c r="FL184" s="45"/>
    </row>
    <row r="185" spans="1:169">
      <c r="A185" s="1" t="s">
        <v>144</v>
      </c>
      <c r="C185" s="9"/>
      <c r="D185" s="45">
        <v>0</v>
      </c>
      <c r="E185" s="1" t="s">
        <v>65</v>
      </c>
      <c r="F185" s="45" t="s">
        <v>206</v>
      </c>
      <c r="H185" s="45" t="s">
        <v>206</v>
      </c>
      <c r="J185" s="45" t="s">
        <v>206</v>
      </c>
      <c r="L185" s="45"/>
      <c r="M185" s="9"/>
      <c r="N185" s="45" t="s">
        <v>206</v>
      </c>
      <c r="P185" s="45">
        <v>0</v>
      </c>
      <c r="Q185" s="1" t="s">
        <v>65</v>
      </c>
      <c r="R185" s="45" t="s">
        <v>206</v>
      </c>
      <c r="T185" s="45" t="s">
        <v>206</v>
      </c>
      <c r="V185" s="45"/>
      <c r="W185" s="9"/>
      <c r="X185" s="45"/>
      <c r="Y185" s="9"/>
      <c r="Z185" s="45"/>
      <c r="AA185" s="9"/>
      <c r="AB185" s="45" t="s">
        <v>206</v>
      </c>
      <c r="AD185" s="45" t="s">
        <v>206</v>
      </c>
      <c r="AJ185" s="45">
        <v>6.1375404996130927</v>
      </c>
      <c r="AK185" s="1" t="s">
        <v>65</v>
      </c>
      <c r="AL185" s="45"/>
      <c r="AN185" s="45"/>
      <c r="AP185" s="45"/>
      <c r="AR185" s="45"/>
      <c r="AS185" s="9"/>
      <c r="BF185" s="9"/>
      <c r="BG185" s="9"/>
      <c r="BH185" s="45"/>
      <c r="BI185" s="14" t="s">
        <v>648</v>
      </c>
      <c r="BJ185" s="45"/>
      <c r="BK185" s="9"/>
      <c r="BL185" s="45"/>
      <c r="BM185" s="9"/>
      <c r="BN185" s="45"/>
      <c r="BO185" s="9"/>
      <c r="BP185" s="45"/>
      <c r="BQ185" s="9"/>
      <c r="BR185" s="45"/>
      <c r="BS185" s="9"/>
      <c r="BT185" s="45"/>
      <c r="BU185" s="9"/>
      <c r="BV185" s="45"/>
      <c r="BW185" s="9"/>
      <c r="BX185" s="45"/>
      <c r="BY185" s="9"/>
      <c r="BZ185" s="45"/>
      <c r="CA185" s="9"/>
      <c r="CB185" s="45"/>
      <c r="CC185" s="9"/>
      <c r="CD185" s="45"/>
      <c r="CE185" s="9"/>
      <c r="CF185" s="45"/>
      <c r="CG185" s="9"/>
      <c r="CH185" s="45"/>
      <c r="CI185" s="9"/>
      <c r="CJ185" s="45"/>
      <c r="CK185" s="9"/>
      <c r="CL185" s="45"/>
      <c r="CM185" s="9"/>
      <c r="CN185" s="45"/>
      <c r="CO185" s="9"/>
      <c r="CP185" s="45"/>
      <c r="CQ185" s="9"/>
      <c r="CR185" s="45"/>
      <c r="CS185" s="9"/>
      <c r="CT185" s="45"/>
      <c r="CU185" s="9"/>
      <c r="CV185" s="45"/>
      <c r="CW185" s="9"/>
      <c r="CX185" s="45"/>
      <c r="CY185" s="9"/>
      <c r="CZ185" s="45"/>
      <c r="DA185" s="9"/>
      <c r="DB185" s="45"/>
      <c r="DD185" s="45"/>
      <c r="DF185" s="45"/>
      <c r="DH185" s="45"/>
      <c r="DJ185" s="45"/>
      <c r="DL185" s="45"/>
      <c r="DP185" s="45"/>
      <c r="DQ185" s="108"/>
      <c r="EB185" s="45"/>
      <c r="EC185" s="9"/>
      <c r="EF185" s="45"/>
      <c r="EH185" s="45"/>
      <c r="EJ185" s="45"/>
      <c r="EP185" s="45"/>
      <c r="ER185" s="45"/>
      <c r="ET185" s="45"/>
      <c r="EV185" s="45"/>
      <c r="EX185" s="45"/>
      <c r="EZ185" s="45"/>
      <c r="FB185" s="45"/>
      <c r="FD185" s="45"/>
      <c r="FF185" s="45"/>
      <c r="FG185" s="9"/>
      <c r="FH185" s="45"/>
      <c r="FI185" s="9"/>
      <c r="FJ185" s="45"/>
      <c r="FK185" s="9"/>
      <c r="FL185" s="45"/>
      <c r="FM185" s="9"/>
    </row>
    <row r="186" spans="1:169">
      <c r="A186" s="1" t="s">
        <v>114</v>
      </c>
      <c r="B186" s="45" t="s">
        <v>206</v>
      </c>
      <c r="D186" s="45" t="s">
        <v>206</v>
      </c>
      <c r="F186" s="45">
        <v>17.5</v>
      </c>
      <c r="G186" s="1" t="s">
        <v>98</v>
      </c>
      <c r="H186" s="45" t="s">
        <v>206</v>
      </c>
      <c r="J186" s="45" t="s">
        <v>206</v>
      </c>
      <c r="L186" s="45"/>
      <c r="M186" s="9"/>
      <c r="N186" s="45" t="s">
        <v>206</v>
      </c>
      <c r="P186" s="45" t="s">
        <v>206</v>
      </c>
      <c r="R186" s="45" t="s">
        <v>206</v>
      </c>
      <c r="T186" s="45" t="s">
        <v>206</v>
      </c>
      <c r="V186" s="45"/>
      <c r="W186" s="9"/>
      <c r="X186" s="45"/>
      <c r="Y186" s="9"/>
      <c r="Z186" s="45"/>
      <c r="AA186" s="9"/>
      <c r="AB186" s="45">
        <v>18.767855745210802</v>
      </c>
      <c r="AC186" s="1" t="s">
        <v>33</v>
      </c>
      <c r="AD186" s="45" t="s">
        <v>206</v>
      </c>
      <c r="AP186" s="45">
        <f>SUM(INDEX('egyeni-ranglista'!$1:$1048576,MATCH($A186,'egyeni-ranglista'!$A:$A,0),AP$227):INDEX('egyeni-ranglista'!$1:$1048576,MATCH($A186,'egyeni-ranglista'!$A:$A,0),AP$228))</f>
        <v>4.7383155598854678</v>
      </c>
      <c r="AQ186" s="1" t="s">
        <v>538</v>
      </c>
      <c r="AR186" s="45"/>
      <c r="AS186" s="9"/>
      <c r="BD186" s="45">
        <f>SUM(INDEX('egyeni-ranglista'!$1:$1048576,MATCH($A186,'egyeni-ranglista'!$A:$A,0),BD$227):INDEX('egyeni-ranglista'!$1:$1048576,MATCH($A186,'egyeni-ranglista'!$A:$A,0),BD$228))</f>
        <v>4.7383155598854678</v>
      </c>
      <c r="BE186" s="9" t="s">
        <v>87</v>
      </c>
      <c r="BF186" s="45"/>
      <c r="BG186" s="9"/>
      <c r="BH186" s="45"/>
      <c r="BI186" s="9" t="s">
        <v>570</v>
      </c>
      <c r="BJ186" s="45"/>
      <c r="BK186" s="9"/>
      <c r="BL186" s="45"/>
      <c r="BM186" s="9"/>
      <c r="BN186" s="45"/>
      <c r="BO186" s="9"/>
      <c r="BP186" s="45"/>
      <c r="BQ186" s="9"/>
      <c r="BR186" s="45"/>
      <c r="BS186" s="9"/>
      <c r="BT186" s="45"/>
      <c r="BU186" s="9"/>
      <c r="BV186" s="45"/>
      <c r="BW186" s="9"/>
      <c r="BX186" s="45"/>
      <c r="BY186" s="9" t="s">
        <v>87</v>
      </c>
      <c r="BZ186" s="45"/>
      <c r="CA186" s="9"/>
      <c r="CB186" s="45"/>
      <c r="CC186" s="9"/>
      <c r="CD186" s="45"/>
      <c r="CE186" s="9"/>
      <c r="CF186" s="45"/>
      <c r="CG186" s="15" t="s">
        <v>87</v>
      </c>
      <c r="CH186" s="45"/>
      <c r="CI186" s="9"/>
      <c r="CJ186" s="45"/>
      <c r="CK186" s="9"/>
      <c r="CL186" s="45"/>
      <c r="CM186" s="9"/>
      <c r="CN186" s="45"/>
      <c r="CO186" s="9"/>
      <c r="CP186" s="45"/>
      <c r="CQ186" s="9"/>
      <c r="CR186" s="45"/>
      <c r="CS186" s="143" t="s">
        <v>43</v>
      </c>
      <c r="CT186" s="45"/>
      <c r="CU186" s="9"/>
      <c r="CV186" s="45"/>
      <c r="CW186" s="9"/>
      <c r="CX186" s="45"/>
      <c r="CY186" s="9"/>
      <c r="CZ186" s="45">
        <f>SUM(INDEX('egyeni-ranglista'!$1:$1048576,MATCH($A186,'egyeni-ranglista'!$A:$A,0),CZ$227):INDEX('egyeni-ranglista'!$1:$1048576,MATCH($A186,'egyeni-ranglista'!$A:$A,0),CZ$228))</f>
        <v>25.55618392874619</v>
      </c>
      <c r="DA186" s="143" t="s">
        <v>778</v>
      </c>
      <c r="DB186" s="45"/>
      <c r="DD186" s="45"/>
      <c r="DF186" s="45"/>
      <c r="DH186" s="45"/>
      <c r="DJ186" s="45"/>
      <c r="DL186" s="45"/>
      <c r="DN186" s="45">
        <f>SUM(INDEX('egyeni-ranglista'!$1:$1048576,MATCH($A186,'egyeni-ranglista'!$A:$A,0),DN$227):INDEX('egyeni-ranglista'!$1:$1048576,MATCH($A186,'egyeni-ranglista'!$A:$A,0),DN$228))</f>
        <v>12.168446127865288</v>
      </c>
      <c r="DO186" s="9" t="s">
        <v>87</v>
      </c>
      <c r="DP186" s="45"/>
      <c r="DQ186" s="9"/>
      <c r="DT186" s="45">
        <f>SUM(INDEX('egyeni-ranglista'!$1:$1048576,MATCH($A186,'egyeni-ranglista'!$A:$A,0),DT$227):INDEX('egyeni-ranglista'!$1:$1048576,MATCH($A186,'egyeni-ranglista'!$A:$A,0),DT$228))</f>
        <v>9.8511419143375107</v>
      </c>
      <c r="DU186" s="245"/>
      <c r="DV186" s="45"/>
      <c r="DX186" s="45"/>
      <c r="DZ186" s="45"/>
      <c r="EA186" s="9"/>
      <c r="EB186" s="45"/>
      <c r="ED186" s="45"/>
      <c r="EE186" s="9"/>
      <c r="EF186" s="45"/>
      <c r="EH186" s="45"/>
      <c r="EJ186" s="45"/>
      <c r="EL186" s="45"/>
      <c r="EM186" s="9"/>
      <c r="EN186" s="45"/>
      <c r="EO186" s="245"/>
      <c r="EP186" s="45"/>
      <c r="ER186" s="45">
        <f>SUM(INDEX('egyeni-ranglista'!$1:$1048576,MATCH($A186,'egyeni-ranglista'!$A:$A,0),ER$227):INDEX('egyeni-ranglista'!$1:$1048576,MATCH($A186,'egyeni-ranglista'!$A:$A,0),ER$228))</f>
        <v>4.1163729187269942</v>
      </c>
      <c r="ES186" s="280" t="s">
        <v>87</v>
      </c>
      <c r="ET186" s="45"/>
      <c r="EV186" s="45"/>
      <c r="EX186" s="45"/>
      <c r="EZ186" s="45"/>
      <c r="FB186" s="45"/>
      <c r="FD186" s="45"/>
      <c r="FF186" s="45"/>
      <c r="FG186" s="9"/>
      <c r="FH186" s="45"/>
      <c r="FI186" s="9"/>
      <c r="FJ186" s="45"/>
      <c r="FK186" s="9"/>
      <c r="FL186" s="45"/>
      <c r="FM186" s="9"/>
    </row>
    <row r="187" spans="1:169">
      <c r="A187" s="1" t="s">
        <v>28</v>
      </c>
      <c r="C187" s="9"/>
      <c r="D187" s="45">
        <v>37.5</v>
      </c>
      <c r="E187" s="14" t="s">
        <v>22</v>
      </c>
      <c r="F187" s="45">
        <v>39.738269272154518</v>
      </c>
      <c r="G187" s="14" t="s">
        <v>22</v>
      </c>
      <c r="H187" s="45">
        <v>46.077547998208523</v>
      </c>
      <c r="I187" s="1" t="s">
        <v>225</v>
      </c>
      <c r="J187" s="45">
        <v>46.077547998208523</v>
      </c>
      <c r="K187" s="14" t="s">
        <v>22</v>
      </c>
      <c r="L187" s="45"/>
      <c r="M187" s="9"/>
      <c r="N187" s="45" t="s">
        <v>206</v>
      </c>
      <c r="P187" s="45" t="s">
        <v>206</v>
      </c>
      <c r="R187" s="45" t="s">
        <v>206</v>
      </c>
      <c r="T187" s="45" t="s">
        <v>206</v>
      </c>
      <c r="V187" s="45"/>
      <c r="W187" s="9"/>
      <c r="X187" s="45"/>
      <c r="Y187" s="9"/>
      <c r="Z187" s="45"/>
      <c r="AA187" s="9"/>
      <c r="AB187" s="45" t="s">
        <v>206</v>
      </c>
      <c r="AD187" s="45" t="s">
        <v>206</v>
      </c>
      <c r="AP187" s="45"/>
      <c r="AQ187" s="9" t="s">
        <v>567</v>
      </c>
      <c r="AR187" s="45"/>
      <c r="AS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45"/>
      <c r="DD187" s="45"/>
      <c r="DF187" s="45"/>
      <c r="DH187" s="45"/>
      <c r="DJ187" s="45"/>
      <c r="DL187" s="45"/>
      <c r="DN187" s="45">
        <f>SUM(INDEX('egyeni-ranglista'!$1:$1048576,MATCH($A187,'egyeni-ranglista'!$A:$A,0),DN$227):INDEX('egyeni-ranglista'!$1:$1048576,MATCH($A187,'egyeni-ranglista'!$A:$A,0),DN$228))</f>
        <v>0</v>
      </c>
      <c r="DO187" s="8" t="s">
        <v>1</v>
      </c>
      <c r="DP187" s="9"/>
      <c r="DQ187" s="9"/>
      <c r="DT187" s="45">
        <f>SUM(INDEX('egyeni-ranglista'!$1:$1048576,MATCH($A187,'egyeni-ranglista'!$A:$A,0),DT$227):INDEX('egyeni-ranglista'!$1:$1048576,MATCH($A187,'egyeni-ranglista'!$A:$A,0),DT$228))</f>
        <v>16.648592637985455</v>
      </c>
      <c r="DU187" s="254" t="s">
        <v>22</v>
      </c>
      <c r="EB187" s="45"/>
      <c r="EF187" s="45">
        <f>SUM(INDEX('egyeni-ranglista'!$1:$1048576,MATCH($A187,'egyeni-ranglista'!$A:$A,0),EF$227):INDEX('egyeni-ranglista'!$1:$1048576,MATCH($A187,'egyeni-ranglista'!$A:$A,0),EF$228))</f>
        <v>44.659617308798815</v>
      </c>
      <c r="EG187" s="14" t="s">
        <v>22</v>
      </c>
      <c r="EH187" s="45"/>
      <c r="EL187" s="45"/>
      <c r="EM187" s="9"/>
      <c r="EN187" s="45">
        <f>SUM(INDEX('egyeni-ranglista'!$1:$1048576,MATCH($A187,'egyeni-ranglista'!$A:$A,0),EN$227):INDEX('egyeni-ranglista'!$1:$1048576,MATCH($A187,'egyeni-ranglista'!$A:$A,0),EN$228))</f>
        <v>55.698606315034404</v>
      </c>
      <c r="EO187" s="254" t="s">
        <v>22</v>
      </c>
      <c r="FF187" s="9"/>
      <c r="FG187" s="9"/>
      <c r="FH187" s="9"/>
      <c r="FI187" s="9"/>
      <c r="FJ187" s="45">
        <f>SUM(INDEX('egyeni-ranglista'!$1:$1048576,MATCH($A187,'egyeni-ranglista'!$A:$A,0),FJ$227):INDEX('egyeni-ranglista'!$1:$1048576,MATCH($A187,'egyeni-ranglista'!$A:$A,0),FJ$228))</f>
        <v>89.674238126457126</v>
      </c>
      <c r="FK187" s="1" t="s">
        <v>28</v>
      </c>
      <c r="FL187" s="9"/>
      <c r="FM187" s="9"/>
    </row>
    <row r="188" spans="1:169">
      <c r="A188" s="1" t="s">
        <v>190</v>
      </c>
      <c r="C188" s="9"/>
      <c r="E188" s="1" t="s">
        <v>102</v>
      </c>
      <c r="F188" s="45" t="s">
        <v>206</v>
      </c>
      <c r="H188" s="45" t="s">
        <v>206</v>
      </c>
      <c r="J188" s="45" t="s">
        <v>206</v>
      </c>
      <c r="L188" s="45"/>
      <c r="M188" s="9"/>
      <c r="N188" s="45" t="s">
        <v>206</v>
      </c>
      <c r="P188" s="45" t="s">
        <v>206</v>
      </c>
      <c r="R188" s="45" t="s">
        <v>206</v>
      </c>
      <c r="T188" s="45" t="s">
        <v>206</v>
      </c>
      <c r="V188" s="45"/>
      <c r="W188" s="9"/>
      <c r="X188" s="45">
        <v>4.4765385443090429</v>
      </c>
      <c r="Y188" s="9" t="s">
        <v>291</v>
      </c>
      <c r="Z188" s="45"/>
      <c r="AA188" s="9"/>
      <c r="AB188" s="45" t="s">
        <v>206</v>
      </c>
      <c r="AD188" s="45" t="s">
        <v>206</v>
      </c>
      <c r="AJ188" s="45"/>
      <c r="AK188" s="1" t="s">
        <v>324</v>
      </c>
      <c r="AL188" s="45"/>
      <c r="AN188" s="45"/>
      <c r="AP188" s="45"/>
      <c r="AQ188" s="1" t="s">
        <v>572</v>
      </c>
      <c r="AR188" s="45"/>
      <c r="AS188" s="9"/>
      <c r="AT188" s="45"/>
      <c r="AU188" s="1" t="s">
        <v>572</v>
      </c>
      <c r="AV188" s="45"/>
      <c r="AW188" s="9"/>
      <c r="AX188" s="45"/>
      <c r="AY188" s="9"/>
      <c r="AZ188" s="45"/>
      <c r="BA188" s="9"/>
      <c r="BB188" s="45"/>
      <c r="BC188" s="9"/>
      <c r="BD188" s="45">
        <f>SUM(INDEX('egyeni-ranglista'!$1:$1048576,MATCH($A188,'egyeni-ranglista'!$A:$A,0),BD$227):INDEX('egyeni-ranglista'!$1:$1048576,MATCH($A188,'egyeni-ranglista'!$A:$A,0),BD$228))</f>
        <v>6.5943421078216149</v>
      </c>
      <c r="BE188" s="1" t="s">
        <v>324</v>
      </c>
      <c r="BF188" s="45"/>
      <c r="BG188" s="9"/>
      <c r="BH188" s="45">
        <f>SUM(INDEX('egyeni-ranglista'!$1:$1048576,MATCH($A188,'egyeni-ranglista'!$A:$A,0),BH$227):INDEX('egyeni-ranglista'!$1:$1048576,MATCH($A188,'egyeni-ranglista'!$A:$A,0),BH$228))</f>
        <v>2.117803563512572</v>
      </c>
      <c r="BI188" s="1" t="s">
        <v>324</v>
      </c>
      <c r="BJ188" s="45"/>
      <c r="BK188" s="9"/>
      <c r="BL188" s="45"/>
      <c r="BM188" s="9"/>
      <c r="BN188" s="45"/>
      <c r="BO188" s="9"/>
      <c r="BP188" s="45"/>
      <c r="BQ188" s="9"/>
      <c r="BR188" s="45"/>
      <c r="BS188" s="9"/>
      <c r="BT188" s="45"/>
      <c r="BU188" s="9"/>
      <c r="BV188" s="45"/>
      <c r="BW188" s="9"/>
      <c r="BX188" s="45"/>
      <c r="BY188" s="9"/>
      <c r="BZ188" s="45"/>
      <c r="CA188" s="9"/>
      <c r="CB188" s="45"/>
      <c r="CC188" s="9"/>
      <c r="CD188" s="45"/>
      <c r="CE188" s="1" t="s">
        <v>572</v>
      </c>
      <c r="CF188" s="45"/>
      <c r="CG188" s="9"/>
      <c r="CH188" s="45"/>
      <c r="CI188" s="9"/>
      <c r="CJ188" s="45">
        <f>SUM(INDEX('egyeni-ranglista'!$1:$1048576,MATCH($A188,'egyeni-ranglista'!$A:$A,0),CJ$227):INDEX('egyeni-ranglista'!$1:$1048576,MATCH($A188,'egyeni-ranglista'!$A:$A,0),CJ$228))</f>
        <v>28.266747744584372</v>
      </c>
      <c r="CK188" s="1" t="s">
        <v>324</v>
      </c>
      <c r="CL188" s="45"/>
      <c r="CN188" s="45"/>
      <c r="CO188" s="1" t="s">
        <v>572</v>
      </c>
      <c r="CP188" s="45"/>
      <c r="CR188" s="45"/>
      <c r="CT188" s="45"/>
      <c r="CV188" s="45"/>
      <c r="CX188" s="45"/>
      <c r="CZ188" s="45">
        <f>SUM(INDEX('egyeni-ranglista'!$1:$1048576,MATCH($A188,'egyeni-ranglista'!$A:$A,0),CZ$227):INDEX('egyeni-ranglista'!$1:$1048576,MATCH($A188,'egyeni-ranglista'!$A:$A,0),CZ$228))</f>
        <v>38.598286276384613</v>
      </c>
      <c r="DA188" s="1" t="s">
        <v>572</v>
      </c>
      <c r="DB188" s="45"/>
      <c r="DD188" s="45"/>
      <c r="DF188" s="45">
        <f>SUM(INDEX('egyeni-ranglista'!$1:$1048576,MATCH($A188,'egyeni-ranglista'!$A:$A,0),DF$227):INDEX('egyeni-ranglista'!$1:$1048576,MATCH($A188,'egyeni-ranglista'!$A:$A,0),DF$228))</f>
        <v>38.598286276384613</v>
      </c>
      <c r="DG188" s="1" t="s">
        <v>324</v>
      </c>
      <c r="DH188" s="45"/>
      <c r="DJ188" s="45"/>
      <c r="DL188" s="45"/>
      <c r="DN188" s="45">
        <f>SUM(INDEX('egyeni-ranglista'!$1:$1048576,MATCH($A188,'egyeni-ranglista'!$A:$A,0),DN$227):INDEX('egyeni-ranglista'!$1:$1048576,MATCH($A188,'egyeni-ranglista'!$A:$A,0),DN$228))</f>
        <v>42.748833779881373</v>
      </c>
      <c r="DO188" s="1" t="s">
        <v>324</v>
      </c>
      <c r="DP188" s="45"/>
      <c r="DQ188" s="9"/>
      <c r="DR188" s="45"/>
      <c r="DT188" s="45">
        <f>SUM(INDEX('egyeni-ranglista'!$1:$1048576,MATCH($A188,'egyeni-ranglista'!$A:$A,0),DT$227):INDEX('egyeni-ranglista'!$1:$1048576,MATCH($A188,'egyeni-ranglista'!$A:$A,0),DT$228))</f>
        <v>40.19632166097751</v>
      </c>
      <c r="DU188" s="16" t="s">
        <v>572</v>
      </c>
      <c r="DV188" s="45"/>
      <c r="DX188" s="45"/>
      <c r="DY188" s="9"/>
      <c r="DZ188" s="45">
        <f>SUM(INDEX('egyeni-ranglista'!$1:$1048576,MATCH($A188,'egyeni-ranglista'!$A:$A,0),DZ$227):INDEX('egyeni-ranglista'!$1:$1048576,MATCH($A188,'egyeni-ranglista'!$A:$A,0),DZ$228))</f>
        <v>44.086741754146033</v>
      </c>
      <c r="EA188" s="16" t="s">
        <v>324</v>
      </c>
      <c r="EB188" s="45">
        <f>SUM(INDEX('egyeni-ranglista'!$1:$1048576,MATCH($A188,'egyeni-ranglista'!$A:$A,0),EB$227):INDEX('egyeni-ranglista'!$1:$1048576,MATCH($A188,'egyeni-ranglista'!$A:$A,0),EB$228))</f>
        <v>94.861045054430477</v>
      </c>
      <c r="EC188" s="16" t="s">
        <v>572</v>
      </c>
      <c r="ED188" s="45">
        <f>SUM(INDEX('egyeni-ranglista'!$1:$1048576,MATCH($A188,'egyeni-ranglista'!$A:$A,0),ED$227):INDEX('egyeni-ranglista'!$1:$1048576,MATCH($A188,'egyeni-ranglista'!$A:$A,0),ED$228))</f>
        <v>100.4845313924795</v>
      </c>
      <c r="EE188" s="16" t="s">
        <v>324</v>
      </c>
      <c r="EF188" s="45"/>
      <c r="EH188" s="45"/>
      <c r="EK188" s="45"/>
      <c r="EL188" s="45">
        <f>SUM(INDEX('egyeni-ranglista'!$1:$1048576,MATCH($A188,'egyeni-ranglista'!$A:$A,0),EL$227):INDEX('egyeni-ranglista'!$1:$1048576,MATCH($A188,'egyeni-ranglista'!$A:$A,0),EL$228))</f>
        <v>145.20223241414803</v>
      </c>
      <c r="EM188" s="16" t="s">
        <v>324</v>
      </c>
      <c r="EN188" s="45"/>
      <c r="EO188" s="16"/>
      <c r="EP188" s="45"/>
      <c r="ER188" s="45"/>
      <c r="ET188" s="45"/>
      <c r="EV188" s="45"/>
      <c r="EX188" s="45"/>
      <c r="EZ188" s="45"/>
      <c r="FB188" s="45"/>
      <c r="FD188" s="45"/>
      <c r="FF188" s="45"/>
      <c r="FH188" s="45"/>
      <c r="FJ188" s="45"/>
      <c r="FL188" s="45">
        <f>SUM(INDEX('egyeni-ranglista'!$1:$1048576,MATCH($A188,'egyeni-ranglista'!$A:$A,0),FL$227):INDEX('egyeni-ranglista'!$1:$1048576,MATCH($A188,'egyeni-ranglista'!$A:$A,0),FL$228))</f>
        <v>177.73421698864701</v>
      </c>
      <c r="FM188" s="1" t="s">
        <v>190</v>
      </c>
    </row>
    <row r="189" spans="1:169">
      <c r="A189" s="32" t="s">
        <v>711</v>
      </c>
      <c r="L189" s="45"/>
      <c r="M189" s="9"/>
      <c r="N189" s="45"/>
      <c r="O189" s="9"/>
      <c r="P189" s="45"/>
      <c r="R189" s="45"/>
      <c r="T189" s="45"/>
      <c r="V189" s="45"/>
      <c r="X189" s="45"/>
      <c r="Y189" s="9"/>
      <c r="Z189" s="45"/>
      <c r="AA189" s="9"/>
      <c r="AB189" s="45"/>
      <c r="AD189" s="45"/>
      <c r="AP189" s="45"/>
      <c r="AQ189" s="9"/>
      <c r="AR189" s="45"/>
      <c r="AS189" s="9"/>
      <c r="BZ189" s="9"/>
      <c r="CA189" s="9"/>
      <c r="CB189" s="45">
        <f>SUM(INDEX('egyeni-ranglista'!$1:$1048576,MATCH($A189,'egyeni-ranglista'!$A:$A,0),CB$227):INDEX('egyeni-ranglista'!$1:$1048576,MATCH($A189,'egyeni-ranglista'!$A:$A,0),CB$228))</f>
        <v>0</v>
      </c>
      <c r="CC189" s="9" t="s">
        <v>708</v>
      </c>
      <c r="CD189" s="45"/>
      <c r="CE189" s="9"/>
      <c r="CF189" s="45"/>
      <c r="CG189" s="9"/>
      <c r="CH189" s="45"/>
      <c r="CI189" s="9"/>
      <c r="CJ189" s="45"/>
      <c r="CK189" s="9"/>
      <c r="CL189" s="45"/>
      <c r="CM189" s="9"/>
      <c r="CN189" s="45"/>
      <c r="CO189" s="9"/>
      <c r="CP189" s="45"/>
      <c r="CQ189" s="9"/>
      <c r="CR189" s="45"/>
      <c r="CS189" s="9"/>
      <c r="CT189" s="45"/>
      <c r="CU189" s="9"/>
      <c r="CV189" s="45"/>
      <c r="CW189" s="9"/>
      <c r="CX189" s="45"/>
      <c r="CY189" s="9"/>
      <c r="CZ189" s="45"/>
      <c r="DA189" s="9"/>
      <c r="DB189" s="45"/>
      <c r="DD189" s="45"/>
      <c r="DF189" s="45"/>
      <c r="DH189" s="45"/>
      <c r="DJ189" s="45"/>
      <c r="DL189" s="45"/>
      <c r="DT189" s="45">
        <f>SUM(INDEX('egyeni-ranglista'!$1:$1048576,MATCH($A189,'egyeni-ranglista'!$A:$A,0),DT$227):INDEX('egyeni-ranglista'!$1:$1048576,MATCH($A189,'egyeni-ranglista'!$A:$A,0),DT$228))</f>
        <v>0.49977044154560329</v>
      </c>
      <c r="DU189" s="241" t="s">
        <v>644</v>
      </c>
      <c r="DV189" s="45"/>
      <c r="DX189" s="45"/>
      <c r="DZ189" s="45"/>
      <c r="EA189" s="9"/>
      <c r="EB189" s="45"/>
      <c r="ED189" s="45"/>
      <c r="EE189" s="9"/>
      <c r="EF189" s="45">
        <f>SUM(INDEX('egyeni-ranglista'!$1:$1048576,MATCH($A189,'egyeni-ranglista'!$A:$A,0),EF$227):INDEX('egyeni-ranglista'!$1:$1048576,MATCH($A189,'egyeni-ranglista'!$A:$A,0),EF$228))</f>
        <v>6.3354005812983871</v>
      </c>
      <c r="EG189" s="7" t="s">
        <v>644</v>
      </c>
      <c r="EH189" s="45"/>
      <c r="EI189" s="9"/>
      <c r="EJ189" s="45"/>
      <c r="EK189" s="9"/>
      <c r="EL189" s="45"/>
      <c r="EM189" s="9"/>
      <c r="EN189" s="45">
        <f>SUM(INDEX('egyeni-ranglista'!$1:$1048576,MATCH($A189,'egyeni-ranglista'!$A:$A,0),EN$227):INDEX('egyeni-ranglista'!$1:$1048576,MATCH($A189,'egyeni-ranglista'!$A:$A,0),EN$228))</f>
        <v>6.6420391648049311</v>
      </c>
      <c r="EO189" s="241" t="s">
        <v>644</v>
      </c>
      <c r="FF189" s="45"/>
      <c r="FG189" s="9"/>
      <c r="FH189" s="45"/>
      <c r="FI189" s="9"/>
      <c r="FJ189" s="45"/>
      <c r="FK189" s="9"/>
      <c r="FL189" s="45"/>
      <c r="FM189" s="9"/>
    </row>
    <row r="190" spans="1:169">
      <c r="A190" s="32" t="s">
        <v>731</v>
      </c>
      <c r="L190" s="45"/>
      <c r="M190" s="9"/>
      <c r="N190" s="45"/>
      <c r="O190" s="9"/>
      <c r="P190" s="45"/>
      <c r="R190" s="45"/>
      <c r="T190" s="45"/>
      <c r="V190" s="45"/>
      <c r="X190" s="45"/>
      <c r="Y190" s="9"/>
      <c r="Z190" s="45"/>
      <c r="AA190" s="9"/>
      <c r="AB190" s="45"/>
      <c r="AD190" s="45"/>
      <c r="AP190" s="45"/>
      <c r="AQ190" s="9"/>
      <c r="AR190" s="45"/>
      <c r="AS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45"/>
      <c r="CK190" s="9" t="s">
        <v>734</v>
      </c>
      <c r="CL190" s="45"/>
      <c r="CM190" s="9"/>
      <c r="CN190" s="45"/>
      <c r="CO190" s="9"/>
      <c r="CP190" s="45"/>
      <c r="CQ190" s="9"/>
      <c r="CR190" s="45"/>
      <c r="CS190" s="9"/>
      <c r="CT190" s="45"/>
      <c r="CU190" s="9"/>
      <c r="CV190" s="45"/>
      <c r="CW190" s="9"/>
      <c r="CX190" s="45"/>
      <c r="CY190" s="9"/>
      <c r="CZ190" s="45"/>
      <c r="DA190" s="9"/>
      <c r="DB190" s="45"/>
      <c r="DD190" s="45"/>
      <c r="DF190" s="45"/>
      <c r="DH190" s="45"/>
      <c r="DJ190" s="45"/>
      <c r="DL190" s="45"/>
      <c r="EB190" s="45"/>
      <c r="EC190" s="9"/>
      <c r="EF190" s="45"/>
      <c r="EH190" s="45"/>
      <c r="EJ190" s="45"/>
      <c r="EP190" s="45"/>
      <c r="ER190" s="45"/>
      <c r="ET190" s="45"/>
      <c r="EV190" s="45"/>
      <c r="EX190" s="45"/>
      <c r="EZ190" s="45"/>
      <c r="FB190" s="45"/>
      <c r="FD190" s="45"/>
      <c r="FF190" s="45"/>
      <c r="FG190" s="9"/>
      <c r="FH190" s="45"/>
      <c r="FI190" s="9"/>
      <c r="FJ190" s="45"/>
      <c r="FK190" s="9"/>
      <c r="FL190" s="45"/>
      <c r="FM190" s="9"/>
    </row>
    <row r="191" spans="1:169">
      <c r="A191" s="32" t="s">
        <v>344</v>
      </c>
      <c r="L191" s="45"/>
      <c r="M191" s="9"/>
      <c r="N191" s="45"/>
      <c r="O191" s="9"/>
      <c r="P191" s="45"/>
      <c r="R191" s="45"/>
      <c r="T191" s="45"/>
      <c r="V191" s="45"/>
      <c r="X191" s="45"/>
      <c r="Y191" s="9"/>
      <c r="Z191" s="45">
        <v>0</v>
      </c>
      <c r="AA191" s="9" t="s">
        <v>337</v>
      </c>
      <c r="AB191" s="45"/>
      <c r="AD191" s="45"/>
      <c r="AR191" s="9"/>
      <c r="AS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45"/>
      <c r="DD191" s="45"/>
      <c r="DF191" s="45"/>
      <c r="DH191" s="45"/>
      <c r="DJ191" s="45"/>
      <c r="DL191" s="45"/>
      <c r="DP191" s="9"/>
      <c r="DQ191" s="9"/>
      <c r="EB191" s="45"/>
      <c r="EF191" s="45"/>
      <c r="EH191" s="45"/>
      <c r="EJ191" s="45"/>
      <c r="EP191" s="45"/>
      <c r="ER191" s="45"/>
      <c r="ET191" s="45"/>
      <c r="EV191" s="45"/>
      <c r="EX191" s="45"/>
      <c r="EZ191" s="45"/>
      <c r="FB191" s="45"/>
      <c r="FD191" s="45"/>
      <c r="FF191" s="9"/>
      <c r="FG191" s="9"/>
      <c r="FH191" s="9"/>
      <c r="FI191" s="9"/>
      <c r="FJ191" s="9"/>
      <c r="FK191" s="9"/>
      <c r="FL191" s="9"/>
      <c r="FM191" s="9"/>
    </row>
    <row r="192" spans="1:169">
      <c r="A192" s="32" t="s">
        <v>553</v>
      </c>
      <c r="L192" s="45"/>
      <c r="M192" s="9"/>
      <c r="N192" s="45"/>
      <c r="O192" s="9"/>
      <c r="P192" s="45"/>
      <c r="R192" s="45"/>
      <c r="T192" s="45"/>
      <c r="V192" s="45"/>
      <c r="X192" s="45"/>
      <c r="Y192" s="9"/>
      <c r="Z192" s="45"/>
      <c r="AA192" s="9"/>
      <c r="AB192" s="45"/>
      <c r="AD192" s="45"/>
      <c r="AP192" s="45">
        <f>SUM(INDEX('egyeni-ranglista'!$1:$1048576,MATCH($A192,'egyeni-ranglista'!$A:$A,0),AP$227):INDEX('egyeni-ranglista'!$1:$1048576,MATCH($A192,'egyeni-ranglista'!$A:$A,0),AP$228))</f>
        <v>0</v>
      </c>
      <c r="AQ192" s="9" t="s">
        <v>558</v>
      </c>
      <c r="AR192" s="45"/>
      <c r="AS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45"/>
      <c r="DD192" s="45"/>
      <c r="DF192" s="45"/>
      <c r="DH192" s="45"/>
      <c r="DJ192" s="45"/>
      <c r="DL192" s="45"/>
      <c r="DP192" s="9"/>
      <c r="DQ192" s="9"/>
      <c r="EB192" s="45"/>
      <c r="EF192" s="45"/>
      <c r="EH192" s="45"/>
      <c r="EJ192" s="45"/>
      <c r="EP192" s="45"/>
      <c r="ER192" s="45"/>
      <c r="ET192" s="45"/>
      <c r="EV192" s="45"/>
      <c r="EX192" s="45"/>
      <c r="EZ192" s="45"/>
      <c r="FB192" s="45"/>
      <c r="FD192" s="45"/>
      <c r="FF192" s="9"/>
      <c r="FG192" s="9"/>
      <c r="FH192" s="9"/>
      <c r="FI192" s="9"/>
      <c r="FJ192" s="9"/>
      <c r="FK192" s="9"/>
      <c r="FL192" s="9"/>
      <c r="FM192" s="9"/>
    </row>
    <row r="193" spans="1:169">
      <c r="A193" s="32" t="s">
        <v>312</v>
      </c>
      <c r="L193" s="45"/>
      <c r="M193" s="9"/>
      <c r="N193" s="45"/>
      <c r="O193" s="9"/>
      <c r="P193" s="45"/>
      <c r="R193" s="45"/>
      <c r="T193" s="45"/>
      <c r="V193" s="45"/>
      <c r="X193" s="45"/>
      <c r="Y193" s="9"/>
      <c r="Z193" s="45">
        <v>0</v>
      </c>
      <c r="AA193" s="9" t="s">
        <v>313</v>
      </c>
      <c r="AB193" s="45"/>
      <c r="AD193" s="45"/>
      <c r="AJ193" s="45"/>
      <c r="AK193" s="1" t="s">
        <v>325</v>
      </c>
      <c r="AL193" s="45"/>
      <c r="AN193" s="45"/>
      <c r="AP193" s="45"/>
      <c r="AR193" s="45"/>
      <c r="AS193" s="9"/>
      <c r="BD193" s="45">
        <f>SUM(INDEX('egyeni-ranglista'!$1:$1048576,MATCH($A193,'egyeni-ranglista'!$A:$A,0),BD$227):INDEX('egyeni-ranglista'!$1:$1048576,MATCH($A193,'egyeni-ranglista'!$A:$A,0),BD$228))</f>
        <v>10.777155860871169</v>
      </c>
      <c r="BE193" s="9" t="s">
        <v>313</v>
      </c>
      <c r="BF193" s="45"/>
      <c r="BG193" s="9"/>
      <c r="BH193" s="45"/>
      <c r="BI193" s="9"/>
      <c r="BJ193" s="45"/>
      <c r="BK193" s="9"/>
      <c r="BL193" s="45"/>
      <c r="BM193" s="9"/>
      <c r="BN193" s="45"/>
      <c r="BO193" s="9"/>
      <c r="BP193" s="45"/>
      <c r="BQ193" s="9"/>
      <c r="BR193" s="45"/>
      <c r="BS193" s="9"/>
      <c r="BT193" s="45"/>
      <c r="BU193" s="9"/>
      <c r="BV193" s="45"/>
      <c r="BW193" s="9"/>
      <c r="BX193" s="45"/>
      <c r="BY193" s="9"/>
      <c r="BZ193" s="45"/>
      <c r="CA193" s="9"/>
      <c r="CB193" s="45"/>
      <c r="CC193" s="9"/>
      <c r="CD193" s="45"/>
      <c r="CE193" s="9"/>
      <c r="CF193" s="45"/>
      <c r="CG193" s="14" t="s">
        <v>648</v>
      </c>
      <c r="CH193" s="45"/>
      <c r="CI193" s="9"/>
      <c r="CJ193" s="45"/>
      <c r="CK193" s="9"/>
      <c r="CL193" s="45"/>
      <c r="CM193" s="9"/>
      <c r="CN193" s="45"/>
      <c r="CO193" s="9"/>
      <c r="CP193" s="45"/>
      <c r="CQ193" s="9"/>
      <c r="CR193" s="45"/>
      <c r="CS193" s="9"/>
      <c r="CT193" s="45"/>
      <c r="CU193" s="9"/>
      <c r="CV193" s="45"/>
      <c r="CW193" s="9"/>
      <c r="CX193" s="45"/>
      <c r="CY193" s="9"/>
      <c r="CZ193" s="45">
        <f>SUM(INDEX('egyeni-ranglista'!$1:$1048576,MATCH($A193,'egyeni-ranglista'!$A:$A,0),CZ$227):INDEX('egyeni-ranglista'!$1:$1048576,MATCH($A193,'egyeni-ranglista'!$A:$A,0),CZ$228))</f>
        <v>18.884817316084852</v>
      </c>
      <c r="DA193" s="1" t="s">
        <v>819</v>
      </c>
      <c r="DB193" s="45"/>
      <c r="DD193" s="45"/>
      <c r="DF193" s="45"/>
      <c r="DH193" s="45"/>
      <c r="DJ193" s="45"/>
      <c r="DL193" s="45"/>
      <c r="DN193" s="45"/>
      <c r="DO193" s="9"/>
      <c r="DP193" s="45"/>
      <c r="DQ193" s="9"/>
      <c r="DT193" s="45">
        <f>SUM(INDEX('egyeni-ranglista'!$1:$1048576,MATCH($A193,'egyeni-ranglista'!$A:$A,0),DT$227):INDEX('egyeni-ranglista'!$1:$1048576,MATCH($A193,'egyeni-ranglista'!$A:$A,0),DT$228))</f>
        <v>18.430942955971492</v>
      </c>
      <c r="DU193" s="229" t="s">
        <v>1233</v>
      </c>
      <c r="DV193" s="45"/>
      <c r="DW193" s="9"/>
      <c r="DX193" s="45"/>
      <c r="DY193" s="9"/>
      <c r="DZ193" s="45"/>
      <c r="EA193" s="9"/>
      <c r="EB193" s="45">
        <f>SUM(INDEX('egyeni-ranglista'!$1:$1048576,MATCH($A193,'egyeni-ranglista'!$A:$A,0),EB$227):INDEX('egyeni-ranglista'!$1:$1048576,MATCH($A193,'egyeni-ranglista'!$A:$A,0),EB$228))</f>
        <v>18.430942955971492</v>
      </c>
      <c r="EC193" s="229" t="s">
        <v>1233</v>
      </c>
      <c r="ED193" s="45"/>
      <c r="EE193" s="9"/>
      <c r="EL193" s="45"/>
      <c r="EM193" s="9"/>
      <c r="EN193" s="45">
        <f>SUM(INDEX('egyeni-ranglista'!$1:$1048576,MATCH($A193,'egyeni-ranglista'!$A:$A,0),EN$227):INDEX('egyeni-ranglista'!$1:$1048576,MATCH($A193,'egyeni-ranglista'!$A:$A,0),EN$228))</f>
        <v>19.368190678979662</v>
      </c>
      <c r="EO193" s="245" t="s">
        <v>648</v>
      </c>
      <c r="ER193" s="45">
        <f>SUM(INDEX('egyeni-ranglista'!$1:$1048576,MATCH($A193,'egyeni-ranglista'!$A:$A,0),ER$227):INDEX('egyeni-ranglista'!$1:$1048576,MATCH($A193,'egyeni-ranglista'!$A:$A,0),ER$228))</f>
        <v>25.671749457856563</v>
      </c>
      <c r="ES193" s="278" t="s">
        <v>19</v>
      </c>
      <c r="ET193" s="45"/>
      <c r="EV193" s="45"/>
      <c r="EX193" s="45"/>
      <c r="EZ193" s="45"/>
      <c r="FB193" s="45"/>
      <c r="FF193" s="45"/>
      <c r="FG193" s="9"/>
      <c r="FH193" s="45"/>
      <c r="FI193" s="9"/>
      <c r="FJ193" s="45">
        <f>SUM(INDEX('egyeni-ranglista'!$1:$1048576,MATCH($A193,'egyeni-ranglista'!$A:$A,0),FJ$227):INDEX('egyeni-ranglista'!$1:$1048576,MATCH($A193,'egyeni-ranglista'!$A:$A,0),FJ$228))</f>
        <v>25.671749457856563</v>
      </c>
      <c r="FK193" s="32" t="s">
        <v>312</v>
      </c>
      <c r="FL193" s="45"/>
      <c r="FM193" s="9"/>
    </row>
    <row r="194" spans="1:169">
      <c r="A194" s="32" t="s">
        <v>741</v>
      </c>
      <c r="L194" s="45"/>
      <c r="M194" s="9"/>
      <c r="N194" s="45"/>
      <c r="O194" s="9"/>
      <c r="P194" s="45"/>
      <c r="R194" s="45"/>
      <c r="T194" s="45"/>
      <c r="V194" s="45"/>
      <c r="X194" s="45"/>
      <c r="Y194" s="9"/>
      <c r="Z194" s="45"/>
      <c r="AA194" s="9"/>
      <c r="AB194" s="45"/>
      <c r="AD194" s="45"/>
      <c r="AP194" s="45"/>
      <c r="AQ194" s="9"/>
      <c r="AR194" s="45"/>
      <c r="AS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45"/>
      <c r="CM194" s="9" t="s">
        <v>743</v>
      </c>
      <c r="CN194" s="45"/>
      <c r="CO194" s="9"/>
      <c r="CP194" s="45"/>
      <c r="CQ194" s="9"/>
      <c r="CR194" s="45"/>
      <c r="CS194" s="9"/>
      <c r="CT194" s="45"/>
      <c r="CU194" s="9"/>
      <c r="CV194" s="45"/>
      <c r="CW194" s="9"/>
      <c r="CX194" s="45"/>
      <c r="CY194" s="9"/>
      <c r="CZ194" s="45"/>
      <c r="DA194" s="9"/>
      <c r="DB194" s="45"/>
      <c r="DD194" s="45"/>
      <c r="DF194" s="45"/>
      <c r="DH194" s="45"/>
      <c r="DJ194" s="45"/>
      <c r="DL194" s="45"/>
      <c r="EB194" s="45"/>
      <c r="EF194" s="45"/>
      <c r="EH194" s="45"/>
      <c r="EJ194" s="45"/>
      <c r="EP194" s="45"/>
      <c r="ER194" s="45"/>
      <c r="ET194" s="45"/>
      <c r="EV194" s="45"/>
      <c r="EX194" s="45"/>
      <c r="EZ194" s="45"/>
      <c r="FB194" s="45"/>
      <c r="FD194" s="45"/>
      <c r="FF194" s="45"/>
      <c r="FG194" s="9"/>
      <c r="FH194" s="45"/>
      <c r="FI194" s="9"/>
      <c r="FJ194" s="45"/>
      <c r="FK194" s="9"/>
      <c r="FL194" s="45"/>
      <c r="FM194" s="9"/>
    </row>
    <row r="195" spans="1:169">
      <c r="A195" s="1" t="s">
        <v>51</v>
      </c>
      <c r="C195" s="9"/>
      <c r="D195" s="45">
        <v>25</v>
      </c>
      <c r="E195" s="14" t="s">
        <v>22</v>
      </c>
      <c r="F195" s="45">
        <v>27.238269272154522</v>
      </c>
      <c r="G195" s="14" t="s">
        <v>22</v>
      </c>
      <c r="H195" s="45">
        <v>33.577547998208523</v>
      </c>
      <c r="I195" s="1" t="s">
        <v>228</v>
      </c>
      <c r="J195" s="45">
        <v>33.577547998208523</v>
      </c>
      <c r="K195" s="14" t="s">
        <v>22</v>
      </c>
      <c r="L195" s="45"/>
      <c r="M195" s="9"/>
      <c r="N195" s="45" t="s">
        <v>206</v>
      </c>
      <c r="P195" s="45" t="s">
        <v>206</v>
      </c>
      <c r="R195" s="45" t="s">
        <v>206</v>
      </c>
      <c r="T195" s="45">
        <v>50.024426780003878</v>
      </c>
      <c r="U195" s="14" t="s">
        <v>22</v>
      </c>
      <c r="V195" s="45"/>
      <c r="W195" s="9"/>
      <c r="X195" s="45"/>
      <c r="Y195" s="9"/>
      <c r="Z195" s="45"/>
      <c r="AA195" s="9"/>
      <c r="AB195" s="45" t="s">
        <v>206</v>
      </c>
      <c r="AD195" s="45" t="s">
        <v>206</v>
      </c>
      <c r="AJ195" s="45">
        <v>66.959452667938706</v>
      </c>
      <c r="AK195" s="1" t="s">
        <v>323</v>
      </c>
      <c r="AL195" s="45"/>
      <c r="AN195" s="45"/>
      <c r="AP195" s="45">
        <f>SUM(INDEX('egyeni-ranglista'!$1:$1048576,MATCH($A195,'egyeni-ranglista'!$A:$A,0),AP$227):INDEX('egyeni-ranglista'!$1:$1048576,MATCH($A195,'egyeni-ranglista'!$A:$A,0),AP$228))</f>
        <v>44.568721819063832</v>
      </c>
      <c r="AQ195" s="9" t="s">
        <v>37</v>
      </c>
      <c r="AR195" s="45"/>
      <c r="AS195" s="9"/>
      <c r="BD195" s="45">
        <f>SUM(INDEX('egyeni-ranglista'!$1:$1048576,MATCH($A195,'egyeni-ranglista'!$A:$A,0),BD$227):INDEX('egyeni-ranglista'!$1:$1048576,MATCH($A195,'egyeni-ranglista'!$A:$A,0),BD$228))</f>
        <v>58.706225460608863</v>
      </c>
      <c r="BE195" s="1" t="s">
        <v>323</v>
      </c>
      <c r="BF195" s="45"/>
      <c r="BG195" s="9"/>
      <c r="BH195" s="45">
        <f>SUM(INDEX('egyeni-ranglista'!$1:$1048576,MATCH($A195,'egyeni-ranglista'!$A:$A,0),BH$227):INDEX('egyeni-ranglista'!$1:$1048576,MATCH($A195,'egyeni-ranglista'!$A:$A,0),BH$228))</f>
        <v>62.553291552491117</v>
      </c>
      <c r="BI195" s="14" t="s">
        <v>22</v>
      </c>
      <c r="BJ195" s="45"/>
      <c r="BK195" s="9"/>
      <c r="BL195" s="45"/>
      <c r="BM195" s="9"/>
      <c r="BN195" s="45"/>
      <c r="BO195" s="9"/>
      <c r="BP195" s="45"/>
      <c r="BQ195" s="14" t="s">
        <v>22</v>
      </c>
      <c r="BR195" s="45"/>
      <c r="BS195" s="9"/>
      <c r="BT195" s="45"/>
      <c r="BU195" s="9"/>
      <c r="BV195" s="45">
        <f>SUM(INDEX('egyeni-ranglista'!$1:$1048576,MATCH($A195,'egyeni-ranglista'!$A:$A,0),BV$227):INDEX('egyeni-ranglista'!$1:$1048576,MATCH($A195,'egyeni-ranglista'!$A:$A,0),BV$228))</f>
        <v>41.951351568907143</v>
      </c>
      <c r="BW195" s="14" t="s">
        <v>22</v>
      </c>
      <c r="BX195" s="45">
        <f>SUM(INDEX('egyeni-ranglista'!$1:$1048576,MATCH($A195,'egyeni-ranglista'!$A:$A,0),BX$227):INDEX('egyeni-ranglista'!$1:$1048576,MATCH($A195,'egyeni-ranglista'!$A:$A,0),BX$228))</f>
        <v>44.405643855261324</v>
      </c>
      <c r="BY195" s="14" t="s">
        <v>22</v>
      </c>
      <c r="BZ195" s="45"/>
      <c r="CA195" s="9"/>
      <c r="CB195" s="45"/>
      <c r="CC195" s="9"/>
      <c r="CD195" s="45"/>
      <c r="CE195" s="9"/>
      <c r="CF195" s="45">
        <f>SUM(INDEX('egyeni-ranglista'!$1:$1048576,MATCH($A195,'egyeni-ranglista'!$A:$A,0),CF$227):INDEX('egyeni-ranglista'!$1:$1048576,MATCH($A195,'egyeni-ranglista'!$A:$A,0),CF$228))</f>
        <v>29.531784940032207</v>
      </c>
      <c r="CG195" s="14" t="s">
        <v>22</v>
      </c>
      <c r="CH195" s="45"/>
      <c r="CI195" s="9"/>
      <c r="CJ195" s="45"/>
      <c r="CK195" s="9"/>
      <c r="CL195" s="45"/>
      <c r="CM195" s="9"/>
      <c r="CN195" s="45"/>
      <c r="CO195" s="9"/>
      <c r="CP195" s="45"/>
      <c r="CQ195" s="9"/>
      <c r="CR195" s="45"/>
      <c r="CS195" s="9"/>
      <c r="CT195" s="45"/>
      <c r="CU195" s="9"/>
      <c r="CV195" s="45"/>
      <c r="CW195" s="9"/>
      <c r="CX195" s="45"/>
      <c r="CY195" s="9"/>
      <c r="CZ195" s="45">
        <f>SUM(INDEX('egyeni-ranglista'!$1:$1048576,MATCH($A195,'egyeni-ranglista'!$A:$A,0),CZ$227):INDEX('egyeni-ranglista'!$1:$1048576,MATCH($A195,'egyeni-ranglista'!$A:$A,0),CZ$228))</f>
        <v>50.90029919370113</v>
      </c>
      <c r="DA195" s="9" t="s">
        <v>813</v>
      </c>
      <c r="DB195" s="45"/>
      <c r="DD195" s="45"/>
      <c r="DF195" s="45"/>
      <c r="DH195" s="45"/>
      <c r="DJ195" s="45"/>
      <c r="DL195" s="45"/>
      <c r="DN195" s="45"/>
      <c r="DP195" s="45"/>
      <c r="DQ195" s="9"/>
      <c r="DT195" s="45">
        <f>SUM(INDEX('egyeni-ranglista'!$1:$1048576,MATCH($A195,'egyeni-ranglista'!$A:$A,0),DT$227):INDEX('egyeni-ranglista'!$1:$1048576,MATCH($A195,'egyeni-ranglista'!$A:$A,0),DT$228))</f>
        <v>29.617528202821614</v>
      </c>
      <c r="DU195" s="245" t="s">
        <v>22</v>
      </c>
      <c r="DV195" s="45"/>
      <c r="DX195" s="45"/>
      <c r="DZ195" s="45"/>
      <c r="EA195" s="9"/>
      <c r="EB195" s="45"/>
      <c r="ED195" s="45"/>
      <c r="EE195" s="9"/>
      <c r="EF195" s="45">
        <f>SUM(INDEX('egyeni-ranglista'!$1:$1048576,MATCH($A195,'egyeni-ranglista'!$A:$A,0),EF$227):INDEX('egyeni-ranglista'!$1:$1048576,MATCH($A195,'egyeni-ranglista'!$A:$A,0),EF$228))</f>
        <v>50.928876090309693</v>
      </c>
      <c r="EG195" s="14" t="s">
        <v>22</v>
      </c>
      <c r="EH195" s="45">
        <f>SUM(INDEX('egyeni-ranglista'!$1:$1048576,MATCH($A195,'egyeni-ranglista'!$A:$A,0),EH$227):INDEX('egyeni-ranglista'!$1:$1048576,MATCH($A195,'egyeni-ranglista'!$A:$A,0),EH$228))</f>
        <v>61.967865096545282</v>
      </c>
      <c r="EI195" s="14" t="s">
        <v>22</v>
      </c>
      <c r="EL195" s="45"/>
      <c r="EM195" s="9"/>
      <c r="EN195" s="45">
        <f>SUM(INDEX('egyeni-ranglista'!$1:$1048576,MATCH($A195,'egyeni-ranglista'!$A:$A,0),EN$227):INDEX('egyeni-ranglista'!$1:$1048576,MATCH($A195,'egyeni-ranglista'!$A:$A,0),EN$228))</f>
        <v>82.924921065089848</v>
      </c>
      <c r="EO195" s="245" t="s">
        <v>22</v>
      </c>
      <c r="FF195" s="45"/>
      <c r="FG195" s="9"/>
      <c r="FH195" s="45"/>
      <c r="FI195" s="9"/>
      <c r="FJ195" s="45"/>
      <c r="FK195" s="9"/>
      <c r="FL195" s="45"/>
      <c r="FM195" s="9"/>
    </row>
    <row r="196" spans="1:169">
      <c r="A196" s="32" t="s">
        <v>810</v>
      </c>
      <c r="L196" s="45"/>
      <c r="M196" s="9"/>
      <c r="N196" s="45"/>
      <c r="O196" s="9"/>
      <c r="P196" s="45"/>
      <c r="R196" s="45"/>
      <c r="T196" s="45"/>
      <c r="V196" s="45"/>
      <c r="X196" s="45"/>
      <c r="Y196" s="9"/>
      <c r="Z196" s="45"/>
      <c r="AA196" s="9"/>
      <c r="AB196" s="45"/>
      <c r="AD196" s="45"/>
      <c r="AP196" s="45"/>
      <c r="AQ196" s="9"/>
      <c r="AR196" s="45"/>
      <c r="AS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45">
        <f>SUM(INDEX('egyeni-ranglista'!$1:$1048576,MATCH($A196,'egyeni-ranglista'!$A:$A,0),CX$227):INDEX('egyeni-ranglista'!$1:$1048576,MATCH($A196,'egyeni-ranglista'!$A:$A,0),CX$228))</f>
        <v>0</v>
      </c>
      <c r="CY196" s="9" t="s">
        <v>810</v>
      </c>
      <c r="CZ196" s="45">
        <f>SUM(INDEX('egyeni-ranglista'!$1:$1048576,MATCH($A196,'egyeni-ranglista'!$A:$A,0),CZ$227):INDEX('egyeni-ranglista'!$1:$1048576,MATCH($A196,'egyeni-ranglista'!$A:$A,0),CZ$228))</f>
        <v>0</v>
      </c>
      <c r="DA196" s="9" t="s">
        <v>814</v>
      </c>
      <c r="DB196" s="45"/>
      <c r="DD196" s="45"/>
      <c r="DF196" s="45">
        <f>SUM(INDEX('egyeni-ranglista'!$1:$1048576,MATCH($A196,'egyeni-ranglista'!$A:$A,0),DF$227):INDEX('egyeni-ranglista'!$1:$1048576,MATCH($A196,'egyeni-ranglista'!$A:$A,0),DF$228))</f>
        <v>0</v>
      </c>
      <c r="DG196" s="9" t="s">
        <v>814</v>
      </c>
      <c r="DH196" s="45"/>
      <c r="DJ196" s="45"/>
      <c r="DL196" s="45"/>
      <c r="DT196" s="45">
        <f>SUM(INDEX('egyeni-ranglista'!$1:$1048576,MATCH($A196,'egyeni-ranglista'!$A:$A,0),DT$227):INDEX('egyeni-ranglista'!$1:$1048576,MATCH($A196,'egyeni-ranglista'!$A:$A,0),DT$228))</f>
        <v>0</v>
      </c>
      <c r="DU196" s="246" t="s">
        <v>1228</v>
      </c>
      <c r="DV196" s="45"/>
      <c r="DX196" s="45"/>
      <c r="DZ196" s="45"/>
      <c r="EA196" s="9"/>
      <c r="EB196" s="45">
        <f>SUM(INDEX('egyeni-ranglista'!$1:$1048576,MATCH($A196,'egyeni-ranglista'!$A:$A,0),EB$227):INDEX('egyeni-ranglista'!$1:$1048576,MATCH($A196,'egyeni-ranglista'!$A:$A,0),EB$228))</f>
        <v>0</v>
      </c>
      <c r="EC196" s="246" t="s">
        <v>814</v>
      </c>
      <c r="ED196" s="45"/>
      <c r="EE196" s="9"/>
      <c r="EF196" s="45">
        <f>SUM(INDEX('egyeni-ranglista'!$1:$1048576,MATCH($A196,'egyeni-ranglista'!$A:$A,0),EF$227):INDEX('egyeni-ranglista'!$1:$1048576,MATCH($A196,'egyeni-ranglista'!$A:$A,0),EF$228))</f>
        <v>0</v>
      </c>
      <c r="EG196" s="245" t="s">
        <v>1228</v>
      </c>
      <c r="EL196" s="45"/>
      <c r="EM196" s="9"/>
      <c r="EN196" s="45"/>
      <c r="EO196" s="246"/>
      <c r="ER196" s="45">
        <f>SUM(INDEX('egyeni-ranglista'!$1:$1048576,MATCH($A196,'egyeni-ranglista'!$A:$A,0),ER$227):INDEX('egyeni-ranglista'!$1:$1048576,MATCH($A196,'egyeni-ranglista'!$A:$A,0),ER$228))</f>
        <v>0</v>
      </c>
      <c r="ES196" s="277" t="s">
        <v>1331</v>
      </c>
      <c r="ET196" s="45"/>
      <c r="EV196" s="45"/>
      <c r="EX196" s="45"/>
      <c r="EZ196" s="45"/>
      <c r="FB196" s="45"/>
      <c r="FF196" s="9"/>
      <c r="FG196" s="9"/>
      <c r="FH196" s="9"/>
      <c r="FI196" s="9"/>
      <c r="FJ196" s="9"/>
      <c r="FK196" s="9"/>
      <c r="FL196" s="45"/>
      <c r="FM196" s="9"/>
    </row>
    <row r="197" spans="1:169">
      <c r="A197" s="32" t="s">
        <v>709</v>
      </c>
      <c r="L197" s="45"/>
      <c r="M197" s="9"/>
      <c r="N197" s="45"/>
      <c r="O197" s="9"/>
      <c r="P197" s="45"/>
      <c r="R197" s="45"/>
      <c r="T197" s="45"/>
      <c r="V197" s="45"/>
      <c r="X197" s="45"/>
      <c r="Y197" s="9"/>
      <c r="Z197" s="45"/>
      <c r="AA197" s="9"/>
      <c r="AB197" s="45"/>
      <c r="AD197" s="45"/>
      <c r="AP197" s="45"/>
      <c r="AQ197" s="9"/>
      <c r="AR197" s="45"/>
      <c r="AS197" s="9"/>
      <c r="BZ197" s="9"/>
      <c r="CA197" s="9"/>
      <c r="CB197" s="45">
        <f>SUM(INDEX('egyeni-ranglista'!$1:$1048576,MATCH($A197,'egyeni-ranglista'!$A:$A,0),CB$227):INDEX('egyeni-ranglista'!$1:$1048576,MATCH($A197,'egyeni-ranglista'!$A:$A,0),CB$228))</f>
        <v>0</v>
      </c>
      <c r="CC197" s="9" t="s">
        <v>708</v>
      </c>
      <c r="CD197" s="45"/>
      <c r="CE197" s="9"/>
      <c r="CF197" s="45"/>
      <c r="CG197" s="9"/>
      <c r="CH197" s="45"/>
      <c r="CI197" s="9"/>
      <c r="CJ197" s="45"/>
      <c r="CK197" s="9"/>
      <c r="CL197" s="45"/>
      <c r="CM197" s="9"/>
      <c r="CN197" s="45"/>
      <c r="CO197" s="9"/>
      <c r="CP197" s="45"/>
      <c r="CQ197" s="9"/>
      <c r="CR197" s="45"/>
      <c r="CS197" s="9"/>
      <c r="CT197" s="45"/>
      <c r="CU197" s="9"/>
      <c r="CV197" s="45"/>
      <c r="CW197" s="9"/>
      <c r="CX197" s="45"/>
      <c r="CY197" s="9"/>
      <c r="CZ197" s="45"/>
      <c r="DA197" s="9"/>
      <c r="DB197" s="45"/>
      <c r="DD197" s="45"/>
      <c r="DF197" s="45"/>
      <c r="DH197" s="45"/>
      <c r="DJ197" s="45"/>
      <c r="DL197" s="45"/>
      <c r="EB197" s="45"/>
      <c r="EF197" s="45"/>
      <c r="EH197" s="45"/>
      <c r="EJ197" s="45"/>
      <c r="EP197" s="45"/>
      <c r="ER197" s="45"/>
      <c r="ET197" s="45"/>
      <c r="EU197" s="3"/>
      <c r="EV197" s="45"/>
      <c r="EW197" s="3"/>
      <c r="EX197" s="45"/>
      <c r="EY197" s="3"/>
      <c r="EZ197" s="45"/>
      <c r="FA197" s="3"/>
      <c r="FB197" s="45"/>
      <c r="FC197" s="3"/>
      <c r="FD197" s="45"/>
      <c r="FF197" s="45"/>
      <c r="FG197" s="9"/>
      <c r="FH197" s="45"/>
      <c r="FI197" s="9"/>
      <c r="FJ197" s="45"/>
      <c r="FK197" s="9"/>
      <c r="FL197" s="45"/>
      <c r="FM197" s="9"/>
    </row>
    <row r="198" spans="1:169">
      <c r="A198" s="1" t="s">
        <v>174</v>
      </c>
      <c r="B198" s="45" t="s">
        <v>206</v>
      </c>
      <c r="D198" s="45" t="s">
        <v>206</v>
      </c>
      <c r="F198" s="45" t="s">
        <v>206</v>
      </c>
      <c r="H198" s="45" t="s">
        <v>206</v>
      </c>
      <c r="J198" s="45">
        <v>5</v>
      </c>
      <c r="K198" s="53" t="s">
        <v>1229</v>
      </c>
      <c r="L198" s="45"/>
      <c r="M198" s="9"/>
      <c r="N198" s="45" t="s">
        <v>206</v>
      </c>
      <c r="P198" s="45">
        <v>16.213780987587739</v>
      </c>
      <c r="Q198" s="53" t="s">
        <v>1229</v>
      </c>
      <c r="R198" s="45" t="s">
        <v>206</v>
      </c>
      <c r="T198" s="45" t="s">
        <v>206</v>
      </c>
      <c r="V198" s="45"/>
      <c r="W198" s="9"/>
      <c r="X198" s="45"/>
      <c r="Y198" s="9"/>
      <c r="Z198" s="45"/>
      <c r="AA198" s="9"/>
      <c r="AB198" s="45" t="s">
        <v>206</v>
      </c>
      <c r="AD198" s="45">
        <v>30.943878186659163</v>
      </c>
      <c r="AE198" s="1" t="s">
        <v>44</v>
      </c>
      <c r="AP198" s="45">
        <f>SUM(INDEX('egyeni-ranglista'!$1:$1048576,MATCH($A198,'egyeni-ranglista'!$A:$A,0),AP$227):INDEX('egyeni-ranglista'!$1:$1048576,MATCH($A198,'egyeni-ranglista'!$A:$A,0),AP$228))</f>
        <v>32.152717343372686</v>
      </c>
      <c r="AQ198" s="53" t="s">
        <v>1229</v>
      </c>
      <c r="AR198" s="45"/>
      <c r="AS198" s="9"/>
      <c r="BF198" s="9"/>
      <c r="BG198" s="9"/>
      <c r="BH198" s="45">
        <f>SUM(INDEX('egyeni-ranglista'!$1:$1048576,MATCH($A198,'egyeni-ranglista'!$A:$A,0),BH$227):INDEX('egyeni-ranglista'!$1:$1048576,MATCH($A198,'egyeni-ranglista'!$A:$A,0),BH$228))</f>
        <v>36.651013956591562</v>
      </c>
      <c r="BI198" s="53" t="s">
        <v>1229</v>
      </c>
      <c r="BJ198" s="45"/>
      <c r="BK198" s="9"/>
      <c r="BL198" s="45"/>
      <c r="BM198" s="9"/>
      <c r="BN198" s="45">
        <f>SUM(INDEX('egyeni-ranglista'!$1:$1048576,MATCH($A198,'egyeni-ranglista'!$A:$A,0),BN$227):INDEX('egyeni-ranglista'!$1:$1048576,MATCH($A198,'egyeni-ranglista'!$A:$A,0),BN$228))</f>
        <v>57.043291035636003</v>
      </c>
      <c r="BO198" s="53" t="s">
        <v>1229</v>
      </c>
      <c r="BP198" s="45"/>
      <c r="BQ198" s="9"/>
      <c r="BR198" s="45"/>
      <c r="BS198" s="9"/>
      <c r="BT198" s="45"/>
      <c r="BU198" s="9"/>
      <c r="BV198" s="45"/>
      <c r="BW198" s="9"/>
      <c r="BX198" s="45">
        <f>SUM(INDEX('egyeni-ranglista'!$1:$1048576,MATCH($A198,'egyeni-ranglista'!$A:$A,0),BX$227):INDEX('egyeni-ranglista'!$1:$1048576,MATCH($A198,'egyeni-ranglista'!$A:$A,0),BX$228))</f>
        <v>51.256212095393636</v>
      </c>
      <c r="BY198" s="53" t="s">
        <v>1229</v>
      </c>
      <c r="BZ198" s="45"/>
      <c r="CA198" s="9"/>
      <c r="CB198" s="45"/>
      <c r="CC198" s="9"/>
      <c r="CD198" s="45"/>
      <c r="CE198" s="9"/>
      <c r="CF198" s="45">
        <f>SUM(INDEX('egyeni-ranglista'!$1:$1048576,MATCH($A198,'egyeni-ranglista'!$A:$A,0),CF$227):INDEX('egyeni-ranglista'!$1:$1048576,MATCH($A198,'egyeni-ranglista'!$A:$A,0),CF$228))</f>
        <v>42.709615814439339</v>
      </c>
      <c r="CG198" s="53" t="s">
        <v>1229</v>
      </c>
      <c r="CH198" s="45"/>
      <c r="CI198" s="9"/>
      <c r="CJ198" s="45"/>
      <c r="CK198" s="9"/>
      <c r="CL198" s="45"/>
      <c r="CM198" s="9"/>
      <c r="CN198" s="45"/>
      <c r="CO198" s="9"/>
      <c r="CP198" s="45"/>
      <c r="CQ198" s="9"/>
      <c r="CR198" s="45"/>
      <c r="CS198" s="9"/>
      <c r="CT198" s="45"/>
      <c r="CU198" s="9"/>
      <c r="CV198" s="45"/>
      <c r="CW198" s="9"/>
      <c r="CX198" s="45"/>
      <c r="CY198" s="9"/>
      <c r="CZ198" s="45">
        <f>SUM(INDEX('egyeni-ranglista'!$1:$1048576,MATCH($A198,'egyeni-ranglista'!$A:$A,0),CZ$227):INDEX('egyeni-ranglista'!$1:$1048576,MATCH($A198,'egyeni-ranglista'!$A:$A,0),CZ$228))</f>
        <v>50.746452826838443</v>
      </c>
      <c r="DA198" s="53" t="s">
        <v>1229</v>
      </c>
      <c r="DB198" s="45"/>
      <c r="DD198" s="45"/>
      <c r="DF198" s="45"/>
      <c r="DH198" s="45"/>
      <c r="DJ198" s="45"/>
      <c r="DL198" s="45"/>
      <c r="DP198" s="45"/>
      <c r="DQ198" s="9"/>
      <c r="EB198" s="45"/>
      <c r="EF198" s="45">
        <f>SUM(INDEX('egyeni-ranglista'!$1:$1048576,MATCH($A198,'egyeni-ranglista'!$A:$A,0),EF$227):INDEX('egyeni-ranglista'!$1:$1048576,MATCH($A198,'egyeni-ranglista'!$A:$A,0),EF$228))</f>
        <v>18.119019083681135</v>
      </c>
      <c r="EG198" s="11" t="s">
        <v>543</v>
      </c>
      <c r="EL198" s="45"/>
      <c r="EM198" s="9"/>
      <c r="EN198" s="45">
        <f>SUM(INDEX('egyeni-ranglista'!$1:$1048576,MATCH($A198,'egyeni-ranglista'!$A:$A,0),EN$227):INDEX('egyeni-ranglista'!$1:$1048576,MATCH($A198,'egyeni-ranglista'!$A:$A,0),EN$228))</f>
        <v>19.652212001213854</v>
      </c>
      <c r="EO198" s="53" t="s">
        <v>1229</v>
      </c>
      <c r="FF198" s="45"/>
      <c r="FG198" s="9"/>
      <c r="FH198" s="45"/>
      <c r="FI198" s="9"/>
      <c r="FJ198" s="45">
        <f>SUM(INDEX('egyeni-ranglista'!$1:$1048576,MATCH($A198,'egyeni-ranglista'!$A:$A,0),FJ$227):INDEX('egyeni-ranglista'!$1:$1048576,MATCH($A198,'egyeni-ranglista'!$A:$A,0),FJ$228))</f>
        <v>21.261830677431842</v>
      </c>
      <c r="FK198" s="1" t="s">
        <v>174</v>
      </c>
      <c r="FL198" s="45"/>
      <c r="FM198" s="9"/>
    </row>
    <row r="199" spans="1:169">
      <c r="A199" s="32" t="s">
        <v>162</v>
      </c>
      <c r="C199" s="9"/>
      <c r="F199" s="45" t="s">
        <v>206</v>
      </c>
      <c r="H199" s="45" t="s">
        <v>206</v>
      </c>
      <c r="J199" s="45" t="s">
        <v>206</v>
      </c>
      <c r="L199" s="45"/>
      <c r="M199" s="9"/>
      <c r="N199" s="45" t="s">
        <v>206</v>
      </c>
      <c r="P199" s="45" t="s">
        <v>206</v>
      </c>
      <c r="R199" s="45">
        <v>20</v>
      </c>
      <c r="S199" s="1" t="s">
        <v>0</v>
      </c>
      <c r="T199" s="45" t="s">
        <v>206</v>
      </c>
      <c r="V199" s="45"/>
      <c r="W199" s="9"/>
      <c r="X199" s="45"/>
      <c r="Y199" s="9"/>
      <c r="Z199" s="45"/>
      <c r="AA199" s="9"/>
      <c r="AB199" s="45" t="s">
        <v>206</v>
      </c>
      <c r="AD199" s="45">
        <v>28.614270629844128</v>
      </c>
      <c r="AE199" s="1" t="s">
        <v>44</v>
      </c>
      <c r="AP199" s="45">
        <f>SUM(INDEX('egyeni-ranglista'!$1:$1048576,MATCH($A199,'egyeni-ranglista'!$A:$A,0),AP$227):INDEX('egyeni-ranglista'!$1:$1048576,MATCH($A199,'egyeni-ranglista'!$A:$A,0),AP$228))</f>
        <v>14.823109786557648</v>
      </c>
      <c r="AQ199" s="1" t="s">
        <v>543</v>
      </c>
      <c r="AR199" s="45"/>
      <c r="AS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45">
        <f>SUM(INDEX('egyeni-ranglista'!$1:$1048576,MATCH($A199,'egyeni-ranglista'!$A:$A,0),BX$227):INDEX('egyeni-ranglista'!$1:$1048576,MATCH($A199,'egyeni-ranglista'!$A:$A,0),BX$228))</f>
        <v>18.0361787959997</v>
      </c>
      <c r="BY199" s="1" t="s">
        <v>543</v>
      </c>
      <c r="BZ199" s="45"/>
      <c r="CA199" s="9"/>
      <c r="CB199" s="45"/>
      <c r="CC199" s="9"/>
      <c r="CD199" s="45">
        <f>SUM(INDEX('egyeni-ranglista'!$1:$1048576,MATCH($A199,'egyeni-ranglista'!$A:$A,0),CD$227):INDEX('egyeni-ranglista'!$1:$1048576,MATCH($A199,'egyeni-ranglista'!$A:$A,0),CD$228))</f>
        <v>10.246374955237856</v>
      </c>
      <c r="CE199" s="1" t="s">
        <v>543</v>
      </c>
      <c r="CF199" s="45"/>
      <c r="CG199" s="9"/>
      <c r="CH199" s="45"/>
      <c r="CI199" s="9"/>
      <c r="CJ199" s="45"/>
      <c r="CK199" s="9"/>
      <c r="CL199" s="45"/>
      <c r="CM199" s="9"/>
      <c r="CN199" s="45"/>
      <c r="CO199" s="9"/>
      <c r="CP199" s="45"/>
      <c r="CQ199" s="9"/>
      <c r="CR199" s="45">
        <f>SUM(INDEX('egyeni-ranglista'!$1:$1048576,MATCH($A199,'egyeni-ranglista'!$A:$A,0),CR$227):INDEX('egyeni-ranglista'!$1:$1048576,MATCH($A199,'egyeni-ranglista'!$A:$A,0),CR$228))</f>
        <v>10.84037963180497</v>
      </c>
      <c r="CS199" s="1" t="s">
        <v>44</v>
      </c>
      <c r="CT199" s="45"/>
      <c r="CU199" s="9"/>
      <c r="CV199" s="45"/>
      <c r="CW199" s="9"/>
      <c r="CX199" s="45">
        <f>SUM(INDEX('egyeni-ranglista'!$1:$1048576,MATCH($A199,'egyeni-ranglista'!$A:$A,0),CX$227):INDEX('egyeni-ranglista'!$1:$1048576,MATCH($A199,'egyeni-ranglista'!$A:$A,0),CX$228))</f>
        <v>16.603301718022763</v>
      </c>
      <c r="CY199" s="32" t="s">
        <v>162</v>
      </c>
      <c r="CZ199" s="45">
        <f>SUM(INDEX('egyeni-ranglista'!$1:$1048576,MATCH($A199,'egyeni-ranglista'!$A:$A,0),CZ$227):INDEX('egyeni-ranglista'!$1:$1048576,MATCH($A199,'egyeni-ranglista'!$A:$A,0),CZ$228))</f>
        <v>16.603301718022763</v>
      </c>
      <c r="DA199" s="1" t="s">
        <v>574</v>
      </c>
      <c r="DB199" s="45"/>
      <c r="DD199" s="45"/>
      <c r="DF199" s="45"/>
      <c r="DH199" s="45"/>
      <c r="DJ199" s="45"/>
      <c r="DL199" s="45"/>
      <c r="DN199" s="45">
        <f>SUM(INDEX('egyeni-ranglista'!$1:$1048576,MATCH($A199,'egyeni-ranglista'!$A:$A,0),DN$227):INDEX('egyeni-ranglista'!$1:$1048576,MATCH($A199,'egyeni-ranglista'!$A:$A,0),DN$228))</f>
        <v>16.101572748778668</v>
      </c>
      <c r="DO199" s="1" t="s">
        <v>574</v>
      </c>
      <c r="DP199" s="9"/>
      <c r="DQ199" s="9"/>
      <c r="DT199" s="45">
        <f>SUM(INDEX('egyeni-ranglista'!$1:$1048576,MATCH($A199,'egyeni-ranglista'!$A:$A,0),DT$227):INDEX('egyeni-ranglista'!$1:$1048576,MATCH($A199,'egyeni-ranglista'!$A:$A,0),DT$228))</f>
        <v>16.858326959596191</v>
      </c>
      <c r="DU199" s="11" t="s">
        <v>574</v>
      </c>
      <c r="DZ199" s="45"/>
      <c r="EA199" s="9"/>
      <c r="EB199" s="45"/>
      <c r="ED199" s="45"/>
      <c r="EE199" s="9"/>
      <c r="EF199" s="45">
        <f>SUM(INDEX('egyeni-ranglista'!$1:$1048576,MATCH($A199,'egyeni-ranglista'!$A:$A,0),EF$227):INDEX('egyeni-ranglista'!$1:$1048576,MATCH($A199,'egyeni-ranglista'!$A:$A,0),EF$228))</f>
        <v>16.033860170513904</v>
      </c>
      <c r="EG199" s="11" t="s">
        <v>574</v>
      </c>
      <c r="EL199" s="45">
        <f>SUM(INDEX('egyeni-ranglista'!$1:$1048576,MATCH($A199,'egyeni-ranglista'!$A:$A,0),EL$227):INDEX('egyeni-ranglista'!$1:$1048576,MATCH($A199,'egyeni-ranglista'!$A:$A,0),EL$228))</f>
        <v>16.800456629280266</v>
      </c>
      <c r="EM199" s="11" t="s">
        <v>543</v>
      </c>
      <c r="EN199" s="45"/>
      <c r="EO199" s="11"/>
      <c r="FF199" s="45"/>
      <c r="FH199" s="45"/>
      <c r="FI199" s="9"/>
      <c r="FJ199" s="45"/>
      <c r="FK199" s="9"/>
      <c r="FL199" s="45"/>
      <c r="FM199" s="32"/>
    </row>
    <row r="200" spans="1:169">
      <c r="A200" s="32" t="s">
        <v>25</v>
      </c>
      <c r="C200" s="9"/>
      <c r="E200" s="9"/>
      <c r="F200" s="45" t="s">
        <v>206</v>
      </c>
      <c r="G200" s="9"/>
      <c r="H200" s="45" t="s">
        <v>206</v>
      </c>
      <c r="I200" s="9"/>
      <c r="J200" s="45" t="s">
        <v>206</v>
      </c>
      <c r="K200" s="9"/>
      <c r="L200" s="45"/>
      <c r="M200" s="9"/>
      <c r="N200" s="45" t="s">
        <v>206</v>
      </c>
      <c r="O200" s="9"/>
      <c r="P200" s="45" t="s">
        <v>206</v>
      </c>
      <c r="Q200" s="9"/>
      <c r="R200" s="45" t="s">
        <v>206</v>
      </c>
      <c r="S200" s="9"/>
      <c r="T200" s="45"/>
      <c r="U200" s="32" t="s">
        <v>64</v>
      </c>
      <c r="V200" s="45"/>
      <c r="W200" s="9"/>
      <c r="X200" s="45"/>
      <c r="Y200" s="9"/>
      <c r="Z200" s="45"/>
      <c r="AA200" s="9"/>
      <c r="AB200" s="45" t="s">
        <v>206</v>
      </c>
      <c r="AC200" s="9"/>
      <c r="AD200" s="45" t="s">
        <v>206</v>
      </c>
      <c r="AR200" s="9"/>
      <c r="AS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45"/>
      <c r="DD200" s="45"/>
      <c r="DF200" s="45"/>
      <c r="DH200" s="45"/>
      <c r="DJ200" s="45"/>
      <c r="DL200" s="45"/>
      <c r="DP200" s="9"/>
      <c r="DQ200" s="9"/>
      <c r="EB200" s="45"/>
      <c r="EF200" s="45"/>
      <c r="EH200" s="45"/>
      <c r="EJ200" s="45"/>
      <c r="EP200" s="45"/>
      <c r="ER200" s="45"/>
      <c r="ET200" s="45"/>
      <c r="EV200" s="45"/>
      <c r="EX200" s="45"/>
      <c r="EZ200" s="45"/>
      <c r="FB200" s="45"/>
      <c r="FD200" s="45"/>
      <c r="FF200" s="9"/>
      <c r="FG200" s="9"/>
      <c r="FH200" s="9"/>
      <c r="FI200" s="9"/>
      <c r="FJ200" s="9"/>
      <c r="FK200" s="9"/>
      <c r="FL200" s="9"/>
      <c r="FM200" s="9"/>
    </row>
    <row r="201" spans="1:169">
      <c r="A201" s="32" t="s">
        <v>340</v>
      </c>
      <c r="L201" s="45"/>
      <c r="M201" s="9"/>
      <c r="N201" s="45"/>
      <c r="O201" s="9"/>
      <c r="P201" s="45"/>
      <c r="R201" s="45"/>
      <c r="T201" s="45"/>
      <c r="V201" s="45"/>
      <c r="X201" s="45"/>
      <c r="Y201" s="9"/>
      <c r="Z201" s="45">
        <v>0</v>
      </c>
      <c r="AA201" s="9" t="s">
        <v>336</v>
      </c>
      <c r="AB201" s="45"/>
      <c r="AD201" s="45"/>
      <c r="AJ201" s="45"/>
      <c r="AK201" s="9"/>
      <c r="AL201" s="45"/>
      <c r="AN201" s="45"/>
      <c r="AP201" s="45"/>
      <c r="AR201" s="45"/>
      <c r="AS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45"/>
      <c r="DD201" s="45"/>
      <c r="DF201" s="45"/>
      <c r="DH201" s="45"/>
      <c r="DJ201" s="45"/>
      <c r="DL201" s="45"/>
      <c r="DP201" s="9"/>
      <c r="DQ201" s="9"/>
      <c r="EB201" s="45"/>
      <c r="EF201" s="45"/>
      <c r="EH201" s="45"/>
      <c r="EJ201" s="45"/>
      <c r="EP201" s="45"/>
      <c r="ER201" s="45"/>
      <c r="ET201" s="45"/>
      <c r="EV201" s="45"/>
      <c r="EX201" s="45"/>
      <c r="EZ201" s="45"/>
      <c r="FB201" s="45"/>
      <c r="FD201" s="45"/>
      <c r="FF201" s="9"/>
      <c r="FG201" s="9"/>
      <c r="FH201" s="9"/>
      <c r="FI201" s="9"/>
      <c r="FJ201" s="9"/>
      <c r="FK201" s="9"/>
      <c r="FL201" s="9"/>
      <c r="FM201" s="9"/>
    </row>
    <row r="202" spans="1:169">
      <c r="A202" s="32" t="s">
        <v>726</v>
      </c>
      <c r="L202" s="45"/>
      <c r="M202" s="9"/>
      <c r="N202" s="45"/>
      <c r="O202" s="9"/>
      <c r="P202" s="45"/>
      <c r="R202" s="45"/>
      <c r="T202" s="45"/>
      <c r="V202" s="45"/>
      <c r="X202" s="45"/>
      <c r="Y202" s="9"/>
      <c r="Z202" s="45"/>
      <c r="AA202" s="9"/>
      <c r="AB202" s="45"/>
      <c r="AD202" s="45"/>
      <c r="AP202" s="45"/>
      <c r="AQ202" s="9"/>
      <c r="AR202" s="45"/>
      <c r="AS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45"/>
      <c r="CK202" s="9" t="s">
        <v>735</v>
      </c>
      <c r="CL202" s="45"/>
      <c r="CM202" s="9"/>
      <c r="CN202" s="45"/>
      <c r="CO202" s="9"/>
      <c r="CP202" s="45"/>
      <c r="CQ202" s="9"/>
      <c r="CR202" s="45"/>
      <c r="CS202" s="9"/>
      <c r="CT202" s="45"/>
      <c r="CU202" s="9"/>
      <c r="CV202" s="45"/>
      <c r="CW202" s="9"/>
      <c r="CX202" s="45"/>
      <c r="CY202" s="9"/>
      <c r="CZ202" s="45"/>
      <c r="DA202" s="9"/>
      <c r="DB202" s="45"/>
      <c r="DD202" s="45"/>
      <c r="DF202" s="45"/>
      <c r="DH202" s="45"/>
      <c r="DJ202" s="45"/>
      <c r="DL202" s="45"/>
      <c r="EB202" s="45"/>
      <c r="EF202" s="45"/>
      <c r="EG202" s="3"/>
      <c r="EH202" s="45"/>
      <c r="EI202" s="3"/>
      <c r="EJ202" s="45"/>
      <c r="EK202" s="3"/>
      <c r="EP202" s="45"/>
      <c r="EQ202" s="3"/>
      <c r="ER202" s="45"/>
      <c r="ES202" s="3"/>
      <c r="ET202" s="45"/>
      <c r="EV202" s="45"/>
      <c r="EX202" s="45"/>
      <c r="EZ202" s="45"/>
      <c r="FB202" s="45"/>
      <c r="FD202" s="45"/>
      <c r="FE202" s="3"/>
      <c r="FF202" s="45"/>
      <c r="FG202" s="9"/>
      <c r="FH202" s="45"/>
      <c r="FI202" s="9"/>
      <c r="FJ202" s="45"/>
      <c r="FK202" s="9"/>
      <c r="FL202" s="45"/>
      <c r="FM202" s="9"/>
    </row>
    <row r="203" spans="1:169">
      <c r="A203" s="32" t="s">
        <v>318</v>
      </c>
      <c r="L203" s="45"/>
      <c r="M203" s="9"/>
      <c r="N203" s="45"/>
      <c r="O203" s="9"/>
      <c r="P203" s="45"/>
      <c r="R203" s="45"/>
      <c r="T203" s="45"/>
      <c r="V203" s="45"/>
      <c r="X203" s="45"/>
      <c r="Y203" s="9"/>
      <c r="Z203" s="45"/>
      <c r="AA203" s="9" t="s">
        <v>320</v>
      </c>
      <c r="AB203" s="45"/>
      <c r="AD203" s="45"/>
      <c r="AR203" s="9"/>
      <c r="AS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45"/>
      <c r="DD203" s="45"/>
      <c r="DF203" s="45"/>
      <c r="DH203" s="45"/>
      <c r="DJ203" s="45"/>
      <c r="DL203" s="45"/>
      <c r="DP203" s="9"/>
      <c r="DQ203" s="9"/>
      <c r="EB203" s="45"/>
      <c r="EF203" s="45"/>
      <c r="EH203" s="45"/>
      <c r="EJ203" s="45"/>
      <c r="EP203" s="45"/>
      <c r="ER203" s="45"/>
      <c r="ET203" s="45"/>
      <c r="EV203" s="45"/>
      <c r="EX203" s="45"/>
      <c r="EZ203" s="45"/>
      <c r="FB203" s="45"/>
      <c r="FD203" s="45"/>
      <c r="FF203" s="9"/>
      <c r="FG203" s="9"/>
      <c r="FH203" s="9"/>
      <c r="FI203" s="9"/>
      <c r="FJ203" s="9"/>
      <c r="FK203" s="9"/>
      <c r="FL203" s="9"/>
      <c r="FM203" s="9"/>
    </row>
    <row r="204" spans="1:169">
      <c r="A204" s="32" t="s">
        <v>160</v>
      </c>
      <c r="L204" s="45"/>
      <c r="M204" s="9"/>
      <c r="N204" s="45"/>
      <c r="O204" s="9"/>
      <c r="P204" s="45"/>
      <c r="R204" s="45"/>
      <c r="T204" s="45"/>
      <c r="V204" s="45"/>
      <c r="X204" s="45"/>
      <c r="Y204" s="9"/>
      <c r="Z204" s="45"/>
      <c r="AA204" s="9"/>
      <c r="AB204" s="45"/>
      <c r="AD204" s="45"/>
      <c r="AP204" s="45"/>
      <c r="AQ204" s="9" t="s">
        <v>574</v>
      </c>
      <c r="AR204" s="45"/>
      <c r="AS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45"/>
      <c r="DD204" s="45"/>
      <c r="DF204" s="45"/>
      <c r="DH204" s="45"/>
      <c r="DJ204" s="45"/>
      <c r="DL204" s="45"/>
      <c r="DP204" s="9"/>
      <c r="DQ204" s="9"/>
      <c r="EB204" s="45"/>
      <c r="EF204" s="45"/>
      <c r="EH204" s="45"/>
      <c r="EJ204" s="45"/>
      <c r="EP204" s="45"/>
      <c r="ER204" s="45"/>
      <c r="ET204" s="45"/>
      <c r="EV204" s="45"/>
      <c r="EX204" s="45"/>
      <c r="EZ204" s="45"/>
      <c r="FB204" s="45"/>
      <c r="FD204" s="45"/>
      <c r="FF204" s="9"/>
      <c r="FG204" s="9"/>
      <c r="FH204" s="9"/>
      <c r="FI204" s="9"/>
      <c r="FJ204" s="9"/>
      <c r="FK204" s="9"/>
      <c r="FL204" s="9"/>
      <c r="FM204" s="9"/>
    </row>
    <row r="205" spans="1:169">
      <c r="A205" s="32" t="s">
        <v>2</v>
      </c>
      <c r="L205" s="45"/>
      <c r="M205" s="9"/>
      <c r="N205" s="45"/>
      <c r="P205" s="45"/>
      <c r="R205" s="45"/>
      <c r="T205" s="45"/>
      <c r="V205" s="45"/>
      <c r="W205" s="9"/>
      <c r="X205" s="45"/>
      <c r="Y205" s="9"/>
      <c r="Z205" s="45"/>
      <c r="AA205" s="9"/>
      <c r="AB205" s="45"/>
      <c r="AD205" s="45"/>
      <c r="AJ205" s="45">
        <v>0</v>
      </c>
      <c r="AK205" s="1" t="s">
        <v>322</v>
      </c>
      <c r="AL205" s="45"/>
      <c r="AN205" s="45"/>
      <c r="AP205" s="45"/>
      <c r="AR205" s="45"/>
      <c r="AS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45"/>
      <c r="CS205" s="1" t="s">
        <v>776</v>
      </c>
      <c r="CT205" s="45"/>
      <c r="CU205" s="9"/>
      <c r="CV205" s="45"/>
      <c r="CW205" s="9"/>
      <c r="CX205" s="45"/>
      <c r="CY205" s="9"/>
      <c r="CZ205" s="45">
        <f>SUM(INDEX('egyeni-ranglista'!$1:$1048576,MATCH($A205,'egyeni-ranglista'!$A:$A,0),CZ$227):INDEX('egyeni-ranglista'!$1:$1048576,MATCH($A205,'egyeni-ranglista'!$A:$A,0),CZ$228))</f>
        <v>3.999719250733949</v>
      </c>
      <c r="DA205" s="1" t="s">
        <v>816</v>
      </c>
      <c r="DB205" s="45"/>
      <c r="DD205" s="45"/>
      <c r="DF205" s="45"/>
      <c r="DH205" s="45">
        <f>SUM(INDEX('egyeni-ranglista'!$1:$1048576,MATCH($A205,'egyeni-ranglista'!$A:$A,0),DH$227):INDEX('egyeni-ranglista'!$1:$1048576,MATCH($A205,'egyeni-ranglista'!$A:$A,0),DH$228))</f>
        <v>2.8814610431088963</v>
      </c>
      <c r="DI205" s="229" t="s">
        <v>813</v>
      </c>
      <c r="DJ205" s="45"/>
      <c r="DK205" s="229"/>
      <c r="DL205" s="45"/>
      <c r="DM205" s="229"/>
      <c r="DP205" s="9"/>
      <c r="DQ205" s="9"/>
      <c r="EB205" s="45"/>
      <c r="EF205" s="45">
        <f>SUM(INDEX('egyeni-ranglista'!$1:$1048576,MATCH($A205,'egyeni-ranglista'!$A:$A,0),EF$227):INDEX('egyeni-ranglista'!$1:$1048576,MATCH($A205,'egyeni-ranglista'!$A:$A,0),EF$228))</f>
        <v>3.568259008151963</v>
      </c>
      <c r="EG205" s="260" t="s">
        <v>816</v>
      </c>
      <c r="EL205" s="45"/>
      <c r="EM205" s="9"/>
      <c r="ER205" s="45">
        <f>SUM(INDEX('egyeni-ranglista'!$1:$1048576,MATCH($A205,'egyeni-ranglista'!$A:$A,0),ER$227):INDEX('egyeni-ranglista'!$1:$1048576,MATCH($A205,'egyeni-ranglista'!$A:$A,0),ER$228))</f>
        <v>3.568259008151963</v>
      </c>
      <c r="ES205" s="281" t="s">
        <v>1331</v>
      </c>
      <c r="FF205" s="45"/>
      <c r="FH205" s="45"/>
      <c r="FI205" s="9"/>
      <c r="FJ205" s="45"/>
      <c r="FK205" s="9"/>
      <c r="FL205" s="45"/>
      <c r="FM205" s="9"/>
    </row>
    <row r="206" spans="1:169">
      <c r="A206" s="1" t="s">
        <v>191</v>
      </c>
      <c r="C206" s="9"/>
      <c r="D206" s="45">
        <v>0</v>
      </c>
      <c r="E206" s="1" t="s">
        <v>23</v>
      </c>
      <c r="F206" s="45" t="s">
        <v>206</v>
      </c>
      <c r="H206" s="45" t="s">
        <v>206</v>
      </c>
      <c r="J206" s="45" t="s">
        <v>206</v>
      </c>
      <c r="L206" s="45"/>
      <c r="M206" s="9"/>
      <c r="N206" s="45"/>
      <c r="O206" s="1" t="s">
        <v>23</v>
      </c>
      <c r="P206" s="45" t="s">
        <v>206</v>
      </c>
      <c r="R206" s="45" t="s">
        <v>206</v>
      </c>
      <c r="T206" s="45" t="s">
        <v>206</v>
      </c>
      <c r="V206" s="45"/>
      <c r="W206" s="9"/>
      <c r="X206" s="45"/>
      <c r="Y206" s="9"/>
      <c r="Z206" s="45"/>
      <c r="AA206" s="9"/>
      <c r="AB206" s="45" t="s">
        <v>206</v>
      </c>
      <c r="AD206" s="45" t="s">
        <v>206</v>
      </c>
      <c r="AR206" s="9"/>
      <c r="AS206" s="9"/>
      <c r="BF206" s="9"/>
      <c r="BG206" s="9"/>
      <c r="BH206" s="45"/>
      <c r="BI206" s="1" t="s">
        <v>647</v>
      </c>
      <c r="BJ206" s="45"/>
      <c r="BK206" s="9"/>
      <c r="BL206" s="45"/>
      <c r="BM206" s="9"/>
      <c r="BN206" s="45"/>
      <c r="BO206" s="9"/>
      <c r="BP206" s="45"/>
      <c r="BQ206" s="9"/>
      <c r="BR206" s="45"/>
      <c r="BS206" s="9"/>
      <c r="BT206" s="45"/>
      <c r="BU206" s="9"/>
      <c r="BV206" s="45"/>
      <c r="BW206" s="9"/>
      <c r="BX206" s="45"/>
      <c r="BY206" s="9" t="s">
        <v>647</v>
      </c>
      <c r="BZ206" s="45"/>
      <c r="CA206" s="9"/>
      <c r="CB206" s="45"/>
      <c r="CC206" s="9"/>
      <c r="CD206" s="45"/>
      <c r="CE206" s="9" t="s">
        <v>647</v>
      </c>
      <c r="CF206" s="45"/>
      <c r="CG206" s="9"/>
      <c r="CH206" s="45"/>
      <c r="CI206" s="9"/>
      <c r="CJ206" s="45"/>
      <c r="CK206" s="9"/>
      <c r="CL206" s="45"/>
      <c r="CM206" s="9"/>
      <c r="CN206" s="45"/>
      <c r="CO206" s="9"/>
      <c r="CP206" s="45"/>
      <c r="CQ206" s="9"/>
      <c r="CR206" s="45"/>
      <c r="CS206" s="9"/>
      <c r="CT206" s="45"/>
      <c r="CU206" s="9"/>
      <c r="CV206" s="45"/>
      <c r="CW206" s="9"/>
      <c r="CX206" s="45">
        <f>SUM(INDEX('egyeni-ranglista'!$1:$1048576,MATCH($A206,'egyeni-ranglista'!$A:$A,0),CX$227):INDEX('egyeni-ranglista'!$1:$1048576,MATCH($A206,'egyeni-ranglista'!$A:$A,0),CX$228))</f>
        <v>1.7007109583201583</v>
      </c>
      <c r="CY206" s="1" t="s">
        <v>191</v>
      </c>
      <c r="CZ206" s="45">
        <f>SUM(INDEX('egyeni-ranglista'!$1:$1048576,MATCH($A206,'egyeni-ranglista'!$A:$A,0),CZ$227):INDEX('egyeni-ranglista'!$1:$1048576,MATCH($A206,'egyeni-ranglista'!$A:$A,0),CZ$228))</f>
        <v>2.0468647348449398</v>
      </c>
      <c r="DA206" s="11" t="s">
        <v>23</v>
      </c>
      <c r="DB206" s="45"/>
      <c r="DD206" s="45"/>
      <c r="DF206" s="45">
        <f>SUM(INDEX('egyeni-ranglista'!$1:$1048576,MATCH($A206,'egyeni-ranglista'!$A:$A,0),DF$227):INDEX('egyeni-ranglista'!$1:$1048576,MATCH($A206,'egyeni-ranglista'!$A:$A,0),DF$228))</f>
        <v>2.0468647348449398</v>
      </c>
      <c r="DG206" s="11" t="s">
        <v>23</v>
      </c>
      <c r="DH206" s="45"/>
      <c r="DJ206" s="45"/>
      <c r="DL206" s="45"/>
      <c r="DN206" s="45">
        <f>SUM(INDEX('egyeni-ranglista'!$1:$1048576,MATCH($A206,'egyeni-ranglista'!$A:$A,0),DN$227):INDEX('egyeni-ranglista'!$1:$1048576,MATCH($A206,'egyeni-ranglista'!$A:$A,0),DN$228))</f>
        <v>4.9522479872926723</v>
      </c>
      <c r="DO206" s="11" t="s">
        <v>23</v>
      </c>
      <c r="DP206" s="45"/>
      <c r="DQ206" s="9"/>
      <c r="DT206" s="45">
        <f>SUM(INDEX('egyeni-ranglista'!$1:$1048576,MATCH($A206,'egyeni-ranglista'!$A:$A,0),DT$227):INDEX('egyeni-ranglista'!$1:$1048576,MATCH($A206,'egyeni-ranglista'!$A:$A,0),DT$228))</f>
        <v>7.2225106197452345</v>
      </c>
      <c r="DU206" s="57" t="s">
        <v>23</v>
      </c>
      <c r="DZ206" s="45"/>
      <c r="EA206" s="9"/>
      <c r="EB206" s="45">
        <f>SUM(INDEX('egyeni-ranglista'!$1:$1048576,MATCH($A206,'egyeni-ranglista'!$A:$A,0),EB$227):INDEX('egyeni-ranglista'!$1:$1048576,MATCH($A206,'egyeni-ranglista'!$A:$A,0),EB$228))</f>
        <v>8.7786786570126427</v>
      </c>
      <c r="EC206" s="57" t="s">
        <v>23</v>
      </c>
      <c r="ED206" s="45"/>
      <c r="EE206" s="9"/>
      <c r="EF206" s="45">
        <f>SUM(INDEX('egyeni-ranglista'!$1:$1048576,MATCH($A206,'egyeni-ranglista'!$A:$A,0),EF$227):INDEX('egyeni-ranglista'!$1:$1048576,MATCH($A206,'egyeni-ranglista'!$A:$A,0),EF$228))</f>
        <v>8.7786786570126427</v>
      </c>
      <c r="EG206" s="57" t="s">
        <v>23</v>
      </c>
      <c r="EL206" s="45">
        <f>SUM(INDEX('egyeni-ranglista'!$1:$1048576,MATCH($A206,'egyeni-ranglista'!$A:$A,0),EL$227):INDEX('egyeni-ranglista'!$1:$1048576,MATCH($A206,'egyeni-ranglista'!$A:$A,0),EL$228))</f>
        <v>11.845064492078084</v>
      </c>
      <c r="EM206" s="57" t="s">
        <v>23</v>
      </c>
      <c r="EN206" s="45"/>
      <c r="EO206" s="57"/>
      <c r="EV206" s="45">
        <f>SUM(INDEX('egyeni-ranglista'!$1:$1048576,MATCH($A206,'egyeni-ranglista'!$A:$A,0),EV$227):INDEX('egyeni-ranglista'!$1:$1048576,MATCH($A206,'egyeni-ranglista'!$A:$A,0),EV$228))</f>
        <v>26.040588414234847</v>
      </c>
      <c r="EW206" s="57" t="s">
        <v>647</v>
      </c>
      <c r="FF206" s="45"/>
      <c r="FG206" s="9"/>
      <c r="FH206" s="45"/>
      <c r="FI206" s="9"/>
      <c r="FJ206" s="45"/>
      <c r="FK206" s="9"/>
      <c r="FL206" s="45">
        <f>SUM(INDEX('egyeni-ranglista'!$1:$1048576,MATCH($A206,'egyeni-ranglista'!$A:$A,0),FL$227):INDEX('egyeni-ranglista'!$1:$1048576,MATCH($A206,'egyeni-ranglista'!$A:$A,0),FL$228))</f>
        <v>28.629663888858548</v>
      </c>
      <c r="FM206" s="1" t="s">
        <v>191</v>
      </c>
    </row>
    <row r="207" spans="1:169">
      <c r="A207" s="32" t="s">
        <v>555</v>
      </c>
      <c r="L207" s="45"/>
      <c r="M207" s="9"/>
      <c r="N207" s="45"/>
      <c r="O207" s="9"/>
      <c r="P207" s="45"/>
      <c r="R207" s="45"/>
      <c r="T207" s="45"/>
      <c r="V207" s="45"/>
      <c r="X207" s="45"/>
      <c r="Y207" s="9"/>
      <c r="Z207" s="45"/>
      <c r="AA207" s="9"/>
      <c r="AB207" s="45"/>
      <c r="AD207" s="45"/>
      <c r="AP207" s="45"/>
      <c r="AQ207" s="9" t="s">
        <v>575</v>
      </c>
      <c r="AR207" s="45"/>
      <c r="AS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45"/>
      <c r="DD207" s="45"/>
      <c r="DF207" s="45"/>
      <c r="DH207" s="45"/>
      <c r="DJ207" s="45"/>
      <c r="DL207" s="45"/>
      <c r="DP207" s="9"/>
      <c r="DQ207" s="9"/>
      <c r="EB207" s="45"/>
      <c r="EF207" s="45"/>
      <c r="EH207" s="45"/>
      <c r="EJ207" s="45"/>
      <c r="EP207" s="45"/>
      <c r="ER207" s="45"/>
      <c r="ET207" s="45"/>
      <c r="EV207" s="45"/>
      <c r="EX207" s="45"/>
      <c r="EZ207" s="45"/>
      <c r="FB207" s="45"/>
      <c r="FD207" s="45"/>
      <c r="FF207" s="9"/>
      <c r="FG207" s="9"/>
      <c r="FH207" s="9"/>
      <c r="FI207" s="9"/>
      <c r="FJ207" s="9"/>
      <c r="FK207" s="9"/>
      <c r="FL207" s="9"/>
      <c r="FM207" s="9"/>
    </row>
    <row r="208" spans="1:169">
      <c r="A208" s="32" t="s">
        <v>554</v>
      </c>
      <c r="L208" s="45"/>
      <c r="M208" s="9"/>
      <c r="N208" s="45"/>
      <c r="O208" s="9"/>
      <c r="P208" s="45"/>
      <c r="R208" s="45"/>
      <c r="T208" s="45"/>
      <c r="V208" s="45"/>
      <c r="X208" s="45"/>
      <c r="Y208" s="9"/>
      <c r="Z208" s="45"/>
      <c r="AA208" s="9"/>
      <c r="AB208" s="45"/>
      <c r="AD208" s="45"/>
      <c r="AP208" s="45">
        <f>SUM(INDEX('egyeni-ranglista'!$1:$1048576,MATCH($A208,'egyeni-ranglista'!$A:$A,0),AP$227):INDEX('egyeni-ranglista'!$1:$1048576,MATCH($A208,'egyeni-ranglista'!$A:$A,0),AP$228))</f>
        <v>0</v>
      </c>
      <c r="AQ208" s="9" t="s">
        <v>558</v>
      </c>
      <c r="AR208" s="45"/>
      <c r="AS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45"/>
      <c r="DD208" s="45"/>
      <c r="DF208" s="45"/>
      <c r="DH208" s="45"/>
      <c r="DJ208" s="45"/>
      <c r="DL208" s="45"/>
      <c r="DP208" s="9"/>
      <c r="DQ208" s="9"/>
      <c r="EB208" s="45"/>
      <c r="EF208" s="45"/>
      <c r="EH208" s="45"/>
      <c r="EJ208" s="45"/>
      <c r="EP208" s="45"/>
      <c r="ER208" s="45"/>
      <c r="ES208" s="65"/>
      <c r="ET208" s="45"/>
      <c r="EV208" s="45"/>
      <c r="EX208" s="45"/>
      <c r="EZ208" s="45"/>
      <c r="FB208" s="45"/>
      <c r="FD208" s="45"/>
      <c r="FF208" s="9"/>
      <c r="FG208" s="9"/>
      <c r="FH208" s="9"/>
      <c r="FI208" s="9"/>
      <c r="FJ208" s="9"/>
      <c r="FK208" s="9"/>
      <c r="FL208" s="9"/>
      <c r="FM208" s="9"/>
    </row>
    <row r="209" spans="1:169">
      <c r="A209" s="32" t="s">
        <v>90</v>
      </c>
      <c r="C209" s="9"/>
      <c r="F209" s="45" t="s">
        <v>206</v>
      </c>
      <c r="G209" s="9"/>
      <c r="H209" s="45" t="s">
        <v>206</v>
      </c>
      <c r="I209" s="9"/>
      <c r="J209" s="45" t="s">
        <v>206</v>
      </c>
      <c r="K209" s="9"/>
      <c r="L209" s="45"/>
      <c r="M209" s="9"/>
      <c r="N209" s="45">
        <v>6</v>
      </c>
      <c r="O209" s="55" t="s">
        <v>116</v>
      </c>
      <c r="P209" s="45" t="s">
        <v>206</v>
      </c>
      <c r="R209" s="45" t="s">
        <v>206</v>
      </c>
      <c r="T209" s="45" t="s">
        <v>206</v>
      </c>
      <c r="V209" s="45"/>
      <c r="W209" s="9"/>
      <c r="X209" s="45"/>
      <c r="Y209" s="9"/>
      <c r="Z209" s="45"/>
      <c r="AA209" s="9"/>
      <c r="AB209" s="45"/>
      <c r="AC209" s="55" t="s">
        <v>116</v>
      </c>
      <c r="AD209" s="45"/>
      <c r="AE209" s="55" t="s">
        <v>116</v>
      </c>
      <c r="AR209" s="9"/>
      <c r="AS209" s="9"/>
      <c r="AT209" s="45">
        <f>SUM(INDEX('egyeni-ranglista'!$1:$1048576,MATCH($A209,'egyeni-ranglista'!$A:$A,0),AT$227):INDEX('egyeni-ranglista'!$1:$1048576,MATCH($A209,'egyeni-ranglista'!$A:$A,0),AT$228))</f>
        <v>33.519721658302494</v>
      </c>
      <c r="AU209" s="55" t="s">
        <v>116</v>
      </c>
      <c r="AV209" s="45"/>
      <c r="AW209" s="9"/>
      <c r="AX209" s="45"/>
      <c r="AY209" s="9"/>
      <c r="AZ209" s="45"/>
      <c r="BA209" s="9"/>
      <c r="BB209" s="45"/>
      <c r="BC209" s="9"/>
      <c r="BD209" s="45"/>
      <c r="BE209" s="9"/>
      <c r="BF209" s="45"/>
      <c r="BG209" s="9"/>
      <c r="BH209" s="45"/>
      <c r="BI209" s="9"/>
      <c r="BJ209" s="45"/>
      <c r="BK209" s="9"/>
      <c r="BL209" s="45"/>
      <c r="BM209" s="9"/>
      <c r="BN209" s="45"/>
      <c r="BO209" s="9"/>
      <c r="BP209" s="45"/>
      <c r="BQ209" s="9"/>
      <c r="BR209" s="45"/>
      <c r="BS209" s="9"/>
      <c r="BT209" s="45"/>
      <c r="BU209" s="9"/>
      <c r="BV209" s="45"/>
      <c r="BW209" s="9"/>
      <c r="BX209" s="45"/>
      <c r="BY209" s="9"/>
      <c r="BZ209" s="45"/>
      <c r="CA209" s="9"/>
      <c r="CB209" s="45"/>
      <c r="CC209" s="9"/>
      <c r="CD209" s="45"/>
      <c r="CE209" s="9"/>
      <c r="CF209" s="45"/>
      <c r="CG209" s="9"/>
      <c r="CH209" s="45"/>
      <c r="CI209" s="9"/>
      <c r="CJ209" s="45"/>
      <c r="CK209" s="9"/>
      <c r="CL209" s="45"/>
      <c r="CM209" s="9"/>
      <c r="CN209" s="45"/>
      <c r="CO209" s="9"/>
      <c r="CP209" s="45"/>
      <c r="CQ209" s="9"/>
      <c r="CR209" s="45">
        <f>SUM(INDEX('egyeni-ranglista'!$1:$1048576,MATCH($A209,'egyeni-ranglista'!$A:$A,0),CR$227):INDEX('egyeni-ranglista'!$1:$1048576,MATCH($A209,'egyeni-ranglista'!$A:$A,0),CR$228))</f>
        <v>4.8448511293681342</v>
      </c>
      <c r="CS209" s="55" t="s">
        <v>116</v>
      </c>
      <c r="CT209" s="45"/>
      <c r="CU209" s="9"/>
      <c r="CV209" s="45"/>
      <c r="CW209" s="9"/>
      <c r="CX209" s="45"/>
      <c r="CY209" s="9"/>
      <c r="CZ209" s="45"/>
      <c r="DA209" s="9"/>
      <c r="DB209" s="45"/>
      <c r="DD209" s="45"/>
      <c r="DF209" s="45"/>
      <c r="DH209" s="45"/>
      <c r="DJ209" s="45"/>
      <c r="DL209" s="45"/>
      <c r="DN209" s="45"/>
      <c r="DO209" s="9"/>
      <c r="DP209" s="45"/>
      <c r="DQ209" s="9"/>
      <c r="DT209" s="45"/>
      <c r="DU209" s="9"/>
      <c r="DV209" s="45"/>
      <c r="DW209" s="9"/>
      <c r="DX209" s="45"/>
      <c r="DY209" s="9"/>
      <c r="DZ209" s="45"/>
      <c r="EA209" s="9"/>
      <c r="EB209" s="45"/>
      <c r="ED209" s="45"/>
      <c r="EE209" s="9"/>
      <c r="EF209" s="45"/>
      <c r="EH209" s="45"/>
      <c r="EJ209" s="45"/>
      <c r="EL209" s="45"/>
      <c r="EM209" s="9"/>
      <c r="EN209" s="45"/>
      <c r="EO209" s="9"/>
      <c r="EP209" s="45"/>
      <c r="ER209" s="45"/>
      <c r="ET209" s="45"/>
      <c r="EV209" s="45"/>
      <c r="EX209" s="45"/>
      <c r="EZ209" s="45"/>
      <c r="FB209" s="45"/>
      <c r="FD209" s="45"/>
      <c r="FF209" s="45"/>
      <c r="FG209" s="9"/>
      <c r="FH209" s="45"/>
      <c r="FI209" s="9"/>
      <c r="FJ209" s="45"/>
      <c r="FK209" s="9"/>
      <c r="FL209" s="45"/>
      <c r="FM209" s="9"/>
    </row>
    <row r="210" spans="1:169">
      <c r="A210" s="1" t="s">
        <v>113</v>
      </c>
      <c r="C210" s="9"/>
      <c r="D210" s="45">
        <v>0</v>
      </c>
      <c r="E210" s="1" t="s">
        <v>65</v>
      </c>
      <c r="F210" s="45" t="s">
        <v>206</v>
      </c>
      <c r="H210" s="45" t="s">
        <v>206</v>
      </c>
      <c r="J210" s="45" t="s">
        <v>206</v>
      </c>
      <c r="L210" s="45"/>
      <c r="M210" s="9"/>
      <c r="N210" s="45" t="s">
        <v>206</v>
      </c>
      <c r="P210" s="45">
        <v>0</v>
      </c>
      <c r="Q210" s="1" t="s">
        <v>65</v>
      </c>
      <c r="R210" s="45" t="s">
        <v>206</v>
      </c>
      <c r="T210" s="45" t="s">
        <v>206</v>
      </c>
      <c r="V210" s="45"/>
      <c r="W210" s="9"/>
      <c r="X210" s="45"/>
      <c r="Y210" s="9"/>
      <c r="Z210" s="45"/>
      <c r="AA210" s="9"/>
      <c r="AB210" s="45" t="s">
        <v>206</v>
      </c>
      <c r="AD210" s="45" t="s">
        <v>206</v>
      </c>
      <c r="AJ210" s="45">
        <v>6.1375404996130927</v>
      </c>
      <c r="AK210" s="1" t="s">
        <v>65</v>
      </c>
      <c r="AL210" s="45"/>
      <c r="AN210" s="45"/>
      <c r="AP210" s="45"/>
      <c r="AR210" s="45"/>
      <c r="AS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45"/>
      <c r="DD210" s="45"/>
      <c r="DF210" s="45"/>
      <c r="DH210" s="45"/>
      <c r="DJ210" s="45"/>
      <c r="DL210" s="45"/>
      <c r="DP210" s="9"/>
      <c r="DQ210" s="9"/>
      <c r="EB210" s="45"/>
      <c r="EF210" s="45"/>
      <c r="EH210" s="45"/>
      <c r="EJ210" s="45"/>
      <c r="EP210" s="45"/>
      <c r="ER210" s="45"/>
      <c r="ET210" s="45"/>
      <c r="EV210" s="45"/>
      <c r="EX210" s="45"/>
      <c r="EZ210" s="45"/>
      <c r="FB210" s="45"/>
      <c r="FD210" s="45"/>
      <c r="FF210" s="9"/>
      <c r="FG210" s="9"/>
      <c r="FH210" s="9"/>
      <c r="FI210" s="9"/>
      <c r="FJ210" s="9"/>
      <c r="FK210" s="9"/>
      <c r="FL210" s="9"/>
      <c r="FM210" s="9"/>
    </row>
    <row r="211" spans="1:169">
      <c r="A211" s="1" t="s">
        <v>1356</v>
      </c>
      <c r="C211" s="9"/>
      <c r="L211" s="45"/>
      <c r="M211" s="9"/>
      <c r="N211" s="45"/>
      <c r="P211" s="45"/>
      <c r="R211" s="45"/>
      <c r="T211" s="45"/>
      <c r="V211" s="45"/>
      <c r="W211" s="9"/>
      <c r="X211" s="45"/>
      <c r="Y211" s="9"/>
      <c r="Z211" s="45"/>
      <c r="AA211" s="9"/>
      <c r="AB211" s="45"/>
      <c r="AD211" s="45"/>
      <c r="AJ211" s="45"/>
      <c r="AL211" s="45"/>
      <c r="AN211" s="45"/>
      <c r="AP211" s="45"/>
      <c r="AR211" s="45"/>
      <c r="AS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45"/>
      <c r="DD211" s="45"/>
      <c r="DF211" s="45"/>
      <c r="DH211" s="45"/>
      <c r="DJ211" s="45"/>
      <c r="DL211" s="45"/>
      <c r="DP211" s="9"/>
      <c r="DQ211" s="9"/>
      <c r="EB211" s="45"/>
      <c r="EF211" s="45"/>
      <c r="EH211" s="45"/>
      <c r="EJ211" s="45"/>
      <c r="EP211" s="45"/>
      <c r="ER211" s="45">
        <f>SUM(INDEX('egyeni-ranglista'!$1:$1048576,MATCH($A211,'egyeni-ranglista'!$A:$A,0),ER$227):INDEX('egyeni-ranglista'!$1:$1048576,MATCH($A211,'egyeni-ranglista'!$A:$A,0),ER$228))</f>
        <v>0</v>
      </c>
      <c r="ES211" s="280" t="s">
        <v>1335</v>
      </c>
      <c r="ET211" s="45"/>
      <c r="EV211" s="45"/>
      <c r="EX211" s="45"/>
      <c r="EZ211" s="45"/>
      <c r="FB211" s="45"/>
      <c r="FD211" s="45"/>
      <c r="FF211" s="9"/>
      <c r="FG211" s="9"/>
      <c r="FH211" s="9"/>
      <c r="FI211" s="9"/>
      <c r="FJ211" s="9"/>
      <c r="FK211" s="9"/>
      <c r="FL211" s="9"/>
      <c r="FM211" s="9"/>
    </row>
    <row r="212" spans="1:169">
      <c r="A212" s="1" t="s">
        <v>118</v>
      </c>
      <c r="C212" s="9"/>
      <c r="D212" s="45">
        <v>17.5</v>
      </c>
      <c r="E212" s="54" t="s">
        <v>64</v>
      </c>
      <c r="F212" s="45">
        <v>17.5</v>
      </c>
      <c r="G212" s="1" t="s">
        <v>96</v>
      </c>
      <c r="H212" s="45" t="s">
        <v>206</v>
      </c>
      <c r="J212" s="45" t="s">
        <v>206</v>
      </c>
      <c r="L212" s="45"/>
      <c r="M212" s="9"/>
      <c r="N212" s="45">
        <v>17.5</v>
      </c>
      <c r="O212" s="54" t="s">
        <v>64</v>
      </c>
      <c r="P212" s="45" t="s">
        <v>206</v>
      </c>
      <c r="R212" s="45" t="s">
        <v>206</v>
      </c>
      <c r="T212" s="45">
        <v>18.219864656599942</v>
      </c>
      <c r="U212" s="54" t="s">
        <v>64</v>
      </c>
      <c r="V212" s="45"/>
      <c r="W212" s="9"/>
      <c r="X212" s="45"/>
      <c r="Y212" s="9"/>
      <c r="Z212" s="45"/>
      <c r="AA212" s="9"/>
      <c r="AB212" s="45">
        <v>21.606869834186906</v>
      </c>
      <c r="AC212" s="1" t="s">
        <v>34</v>
      </c>
      <c r="AD212" s="45" t="s">
        <v>206</v>
      </c>
      <c r="AR212" s="9"/>
      <c r="AS212" s="9"/>
      <c r="AT212" s="45">
        <f>SUM(INDEX('egyeni-ranglista'!$1:$1048576,MATCH($A212,'egyeni-ranglista'!$A:$A,0),AT$227):INDEX('egyeni-ranglista'!$1:$1048576,MATCH($A212,'egyeni-ranglista'!$A:$A,0),AT$228))</f>
        <v>5.8420997415242395</v>
      </c>
      <c r="AU212" s="54" t="s">
        <v>64</v>
      </c>
      <c r="AV212" s="45"/>
      <c r="AW212" s="9"/>
      <c r="AX212" s="45"/>
      <c r="AY212" s="9"/>
      <c r="AZ212" s="45"/>
      <c r="BA212" s="9"/>
      <c r="BB212" s="45"/>
      <c r="BC212" s="9"/>
      <c r="BD212" s="45"/>
      <c r="BE212" s="9"/>
      <c r="BF212" s="45"/>
      <c r="BG212" s="9"/>
      <c r="BH212" s="45"/>
      <c r="BI212" s="13" t="s">
        <v>649</v>
      </c>
      <c r="BJ212" s="45"/>
      <c r="BK212" s="9"/>
      <c r="BL212" s="45"/>
      <c r="BM212" s="9"/>
      <c r="BN212" s="45">
        <f>SUM(INDEX('egyeni-ranglista'!$1:$1048576,MATCH($A212,'egyeni-ranglista'!$A:$A,0),BN$227):INDEX('egyeni-ranglista'!$1:$1048576,MATCH($A212,'egyeni-ranglista'!$A:$A,0),BN$228))</f>
        <v>9.2334955320819336</v>
      </c>
      <c r="BO212" s="13" t="s">
        <v>19</v>
      </c>
      <c r="BP212" s="45"/>
      <c r="BQ212" s="9"/>
      <c r="BR212" s="45"/>
      <c r="BS212" s="9"/>
      <c r="BT212" s="45"/>
      <c r="BU212" s="9"/>
      <c r="BV212" s="45">
        <f>SUM(INDEX('egyeni-ranglista'!$1:$1048576,MATCH($A212,'egyeni-ranglista'!$A:$A,0),BV$227):INDEX('egyeni-ranglista'!$1:$1048576,MATCH($A212,'egyeni-ranglista'!$A:$A,0),BV$228))</f>
        <v>9.2334955320819336</v>
      </c>
      <c r="BW212" s="13" t="s">
        <v>19</v>
      </c>
      <c r="BX212" s="45"/>
      <c r="BY212" s="9"/>
      <c r="BZ212" s="45"/>
      <c r="CA212" s="9"/>
      <c r="CB212" s="45"/>
      <c r="CC212" s="9"/>
      <c r="CD212" s="45"/>
      <c r="CE212" s="9"/>
      <c r="CF212" s="45">
        <f>SUM(INDEX('egyeni-ranglista'!$1:$1048576,MATCH($A212,'egyeni-ranglista'!$A:$A,0),CF$227):INDEX('egyeni-ranglista'!$1:$1048576,MATCH($A212,'egyeni-ranglista'!$A:$A,0),CF$228))</f>
        <v>12.84011574072246</v>
      </c>
      <c r="CG212" s="13" t="s">
        <v>19</v>
      </c>
      <c r="CH212" s="45"/>
      <c r="CI212" s="9"/>
      <c r="CJ212" s="45"/>
      <c r="CK212" s="9"/>
      <c r="CL212" s="45"/>
      <c r="CM212" s="9"/>
      <c r="CN212" s="45"/>
      <c r="CO212" s="9"/>
      <c r="CP212" s="45"/>
      <c r="CQ212" s="9"/>
      <c r="CR212" s="45"/>
      <c r="CS212" s="9"/>
      <c r="CT212" s="45"/>
      <c r="CU212" s="9"/>
      <c r="CV212" s="45"/>
      <c r="CW212" s="9"/>
      <c r="CX212" s="45"/>
      <c r="CY212" s="9"/>
      <c r="CZ212" s="45"/>
      <c r="DA212" s="9"/>
      <c r="DB212" s="45"/>
      <c r="DD212" s="45"/>
      <c r="DF212" s="45"/>
      <c r="DH212" s="45"/>
      <c r="DJ212" s="45"/>
      <c r="DL212" s="45"/>
      <c r="DN212" s="45"/>
      <c r="DO212" s="9"/>
      <c r="DP212" s="45"/>
      <c r="DQ212" s="9"/>
      <c r="DT212" s="45"/>
      <c r="DU212" s="9"/>
      <c r="DV212" s="45"/>
      <c r="DW212" s="9"/>
      <c r="DX212" s="45"/>
      <c r="DY212" s="9"/>
      <c r="DZ212" s="45"/>
      <c r="EA212" s="9"/>
      <c r="EB212" s="45"/>
      <c r="ED212" s="45"/>
      <c r="EE212" s="9"/>
      <c r="EF212" s="45"/>
      <c r="EH212" s="45"/>
      <c r="EJ212" s="45"/>
      <c r="EL212" s="45"/>
      <c r="EM212" s="9"/>
      <c r="EN212" s="45"/>
      <c r="EO212" s="9"/>
      <c r="EP212" s="45"/>
      <c r="ER212" s="45"/>
      <c r="ET212" s="45"/>
      <c r="EV212" s="45"/>
      <c r="EX212" s="45"/>
      <c r="EZ212" s="45"/>
      <c r="FB212" s="45"/>
      <c r="FD212" s="45"/>
      <c r="FF212" s="45"/>
      <c r="FG212" s="9"/>
      <c r="FH212" s="45"/>
      <c r="FI212" s="9"/>
      <c r="FJ212" s="45"/>
      <c r="FK212" s="9"/>
      <c r="FL212" s="45"/>
      <c r="FM212" s="9"/>
    </row>
    <row r="213" spans="1:169">
      <c r="A213" s="32" t="s">
        <v>742</v>
      </c>
      <c r="L213" s="45"/>
      <c r="M213" s="9"/>
      <c r="N213" s="45"/>
      <c r="O213" s="9"/>
      <c r="P213" s="45"/>
      <c r="R213" s="45"/>
      <c r="T213" s="45"/>
      <c r="V213" s="45"/>
      <c r="X213" s="45"/>
      <c r="Y213" s="9"/>
      <c r="Z213" s="45"/>
      <c r="AA213" s="9"/>
      <c r="AB213" s="45"/>
      <c r="AD213" s="45"/>
      <c r="AP213" s="45"/>
      <c r="AQ213" s="9"/>
      <c r="AR213" s="45"/>
      <c r="AS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45"/>
      <c r="CM213" s="9" t="s">
        <v>743</v>
      </c>
      <c r="CN213" s="45"/>
      <c r="CO213" s="9"/>
      <c r="CP213" s="45"/>
      <c r="CQ213" s="9"/>
      <c r="CR213" s="45"/>
      <c r="CS213" s="9"/>
      <c r="CT213" s="45"/>
      <c r="CU213" s="9"/>
      <c r="CV213" s="45"/>
      <c r="CW213" s="9"/>
      <c r="CX213" s="45"/>
      <c r="CY213" s="9"/>
      <c r="CZ213" s="45"/>
      <c r="DA213" s="9"/>
      <c r="DB213" s="45"/>
      <c r="DD213" s="45"/>
      <c r="DF213" s="45"/>
      <c r="DH213" s="45"/>
      <c r="DJ213" s="45"/>
      <c r="DL213" s="45"/>
      <c r="EB213" s="45"/>
      <c r="EF213" s="45"/>
      <c r="EH213" s="45"/>
      <c r="EJ213" s="45"/>
      <c r="EP213" s="45"/>
      <c r="ER213" s="45"/>
      <c r="ET213" s="45"/>
      <c r="EV213" s="45"/>
      <c r="EX213" s="45"/>
      <c r="EZ213" s="45"/>
      <c r="FB213" s="45"/>
      <c r="FD213" s="45"/>
      <c r="FF213" s="45"/>
      <c r="FG213" s="9"/>
      <c r="FH213" s="45"/>
      <c r="FI213" s="9"/>
      <c r="FJ213" s="45"/>
      <c r="FK213" s="9"/>
      <c r="FL213" s="45"/>
      <c r="FM213" s="9"/>
    </row>
    <row r="214" spans="1:169">
      <c r="A214" s="32" t="s">
        <v>824</v>
      </c>
      <c r="L214" s="45"/>
      <c r="M214" s="9"/>
      <c r="N214" s="45"/>
      <c r="O214" s="9"/>
      <c r="P214" s="45"/>
      <c r="R214" s="45"/>
      <c r="T214" s="45"/>
      <c r="V214" s="45"/>
      <c r="X214" s="45"/>
      <c r="Y214" s="9"/>
      <c r="Z214" s="45"/>
      <c r="AA214" s="9"/>
      <c r="AB214" s="45"/>
      <c r="AD214" s="45"/>
      <c r="AP214" s="45"/>
      <c r="AQ214" s="9"/>
      <c r="AR214" s="45"/>
      <c r="AS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45">
        <f>SUM(INDEX('egyeni-ranglista'!$1:$1048576,MATCH($A214,'egyeni-ranglista'!$A:$A,0),CZ$227):INDEX('egyeni-ranglista'!$1:$1048576,MATCH($A214,'egyeni-ranglista'!$A:$A,0),CZ$228))</f>
        <v>0</v>
      </c>
      <c r="DA214" s="9" t="s">
        <v>814</v>
      </c>
      <c r="DB214" s="45"/>
      <c r="DD214" s="45"/>
      <c r="DF214" s="45">
        <f>SUM(INDEX('egyeni-ranglista'!$1:$1048576,MATCH($A214,'egyeni-ranglista'!$A:$A,0),DF$227):INDEX('egyeni-ranglista'!$1:$1048576,MATCH($A214,'egyeni-ranglista'!$A:$A,0),DF$228))</f>
        <v>0</v>
      </c>
      <c r="DG214" s="9" t="s">
        <v>814</v>
      </c>
      <c r="DH214" s="45"/>
      <c r="DJ214" s="45"/>
      <c r="DL214" s="45"/>
      <c r="EB214" s="45"/>
      <c r="EF214" s="45"/>
      <c r="EH214" s="45"/>
      <c r="EJ214" s="45"/>
      <c r="EP214" s="45"/>
      <c r="ER214" s="45"/>
      <c r="ES214" s="65"/>
      <c r="ET214" s="45"/>
      <c r="EV214" s="45"/>
      <c r="EX214" s="45"/>
      <c r="EZ214" s="45"/>
      <c r="FB214" s="45"/>
      <c r="FD214" s="45"/>
      <c r="FF214" s="9"/>
      <c r="FG214" s="9"/>
      <c r="FH214" s="9"/>
      <c r="FI214" s="9"/>
      <c r="FJ214" s="9"/>
      <c r="FK214" s="9"/>
      <c r="FL214" s="9"/>
      <c r="FM214" s="9"/>
    </row>
    <row r="215" spans="1:169">
      <c r="A215" s="1" t="s">
        <v>73</v>
      </c>
      <c r="C215" s="9"/>
      <c r="D215" s="114">
        <v>7.5</v>
      </c>
      <c r="E215" s="15" t="s">
        <v>87</v>
      </c>
      <c r="F215" s="45" t="s">
        <v>206</v>
      </c>
      <c r="H215" s="45" t="s">
        <v>206</v>
      </c>
      <c r="J215" s="45">
        <v>7.5</v>
      </c>
      <c r="K215" s="15" t="s">
        <v>87</v>
      </c>
      <c r="L215" s="45"/>
      <c r="M215" s="9"/>
      <c r="N215" s="45" t="s">
        <v>206</v>
      </c>
      <c r="P215" s="45" t="s">
        <v>206</v>
      </c>
      <c r="R215" s="45" t="s">
        <v>206</v>
      </c>
      <c r="T215" s="45">
        <v>11.23792699586258</v>
      </c>
      <c r="U215" s="15" t="s">
        <v>87</v>
      </c>
      <c r="V215" s="45"/>
      <c r="W215" s="9"/>
      <c r="X215" s="45"/>
      <c r="Y215" s="9"/>
      <c r="Z215" s="45"/>
      <c r="AA215" s="9"/>
      <c r="AB215" s="45" t="s">
        <v>206</v>
      </c>
      <c r="AD215" s="45">
        <v>23.092445117416958</v>
      </c>
      <c r="AE215" s="143" t="s">
        <v>43</v>
      </c>
      <c r="AJ215" s="45">
        <v>26.817748611445069</v>
      </c>
      <c r="AK215" s="143" t="s">
        <v>43</v>
      </c>
      <c r="AL215" s="45"/>
      <c r="AN215" s="45"/>
      <c r="AP215" s="45">
        <f>SUM(INDEX('egyeni-ranglista'!$1:$1048576,MATCH($A215,'egyeni-ranglista'!$A:$A,0),AP$227):INDEX('egyeni-ranglista'!$1:$1048576,MATCH($A215,'egyeni-ranglista'!$A:$A,0),AP$228))</f>
        <v>32.73684710294571</v>
      </c>
      <c r="AQ215" s="15" t="s">
        <v>87</v>
      </c>
      <c r="AR215" s="45"/>
      <c r="AS215" s="9"/>
      <c r="BD215" s="45">
        <f>SUM(INDEX('egyeni-ranglista'!$1:$1048576,MATCH($A215,'egyeni-ranglista'!$A:$A,0),BD$227):INDEX('egyeni-ranglista'!$1:$1048576,MATCH($A215,'egyeni-ranglista'!$A:$A,0),BD$228))</f>
        <v>32.73684710294571</v>
      </c>
      <c r="BE215" s="13" t="s">
        <v>635</v>
      </c>
      <c r="BF215" s="45"/>
      <c r="BG215" s="9"/>
      <c r="BH215" s="45">
        <f>SUM(INDEX('egyeni-ranglista'!$1:$1048576,MATCH($A215,'egyeni-ranglista'!$A:$A,0),BH$227):INDEX('egyeni-ranglista'!$1:$1048576,MATCH($A215,'egyeni-ranglista'!$A:$A,0),BH$228))</f>
        <v>32.73684710294571</v>
      </c>
      <c r="BI215" s="15" t="s">
        <v>87</v>
      </c>
      <c r="BJ215" s="45"/>
      <c r="BK215" s="9"/>
      <c r="BL215" s="45"/>
      <c r="BM215" s="9"/>
      <c r="BN215" s="45"/>
      <c r="BO215" s="9"/>
      <c r="BP215" s="45"/>
      <c r="BQ215" s="9"/>
      <c r="BR215" s="45"/>
      <c r="BS215" s="9"/>
      <c r="BT215" s="45"/>
      <c r="BU215" s="9"/>
      <c r="BV215" s="45"/>
      <c r="BW215" s="9"/>
      <c r="BX215" s="45">
        <f>SUM(INDEX('egyeni-ranglista'!$1:$1048576,MATCH($A215,'egyeni-ranglista'!$A:$A,0),BX$227):INDEX('egyeni-ranglista'!$1:$1048576,MATCH($A215,'egyeni-ranglista'!$A:$A,0),BX$228))</f>
        <v>33.633528534138684</v>
      </c>
      <c r="BY215" s="15" t="s">
        <v>570</v>
      </c>
      <c r="BZ215" s="45"/>
      <c r="CA215" s="9"/>
      <c r="CB215" s="45"/>
      <c r="CC215" s="9"/>
      <c r="CD215" s="45"/>
      <c r="CE215" s="9"/>
      <c r="CF215" s="45">
        <f>SUM(INDEX('egyeni-ranglista'!$1:$1048576,MATCH($A215,'egyeni-ranglista'!$A:$A,0),CF$227):INDEX('egyeni-ranglista'!$1:$1048576,MATCH($A215,'egyeni-ranglista'!$A:$A,0),CF$228))</f>
        <v>23.221827293478302</v>
      </c>
      <c r="CG215" s="15" t="s">
        <v>87</v>
      </c>
      <c r="CH215" s="45"/>
      <c r="CI215" s="9"/>
      <c r="CJ215" s="45"/>
      <c r="CK215" s="9"/>
      <c r="CL215" s="45"/>
      <c r="CM215" s="9"/>
      <c r="CN215" s="45"/>
      <c r="CO215" s="9"/>
      <c r="CP215" s="45"/>
      <c r="CQ215" s="9"/>
      <c r="CR215" s="45"/>
      <c r="CS215" s="9"/>
      <c r="CT215" s="45"/>
      <c r="CU215" s="9"/>
      <c r="CV215" s="45"/>
      <c r="CW215" s="9"/>
      <c r="CX215" s="45"/>
      <c r="CY215" s="9"/>
      <c r="CZ215" s="45"/>
      <c r="DA215" s="9"/>
      <c r="DB215" s="45"/>
      <c r="DD215" s="45"/>
      <c r="DF215" s="45"/>
      <c r="DH215" s="45"/>
      <c r="DJ215" s="45"/>
      <c r="DL215" s="45"/>
      <c r="DN215" s="45"/>
      <c r="DO215" s="9"/>
      <c r="DP215" s="45"/>
      <c r="DQ215" s="9"/>
      <c r="DT215" s="45">
        <f>SUM(INDEX('egyeni-ranglista'!$1:$1048576,MATCH($A215,'egyeni-ranglista'!$A:$A,0),DT$227):INDEX('egyeni-ranglista'!$1:$1048576,MATCH($A215,'egyeni-ranglista'!$A:$A,0),DT$228))</f>
        <v>4.2919521147165209</v>
      </c>
      <c r="DU215" s="16" t="s">
        <v>569</v>
      </c>
      <c r="DZ215" s="45"/>
      <c r="EA215" s="9"/>
      <c r="EB215" s="45"/>
      <c r="ED215" s="45"/>
      <c r="EE215" s="9"/>
      <c r="EF215" s="45"/>
      <c r="EH215" s="45"/>
      <c r="EJ215" s="45"/>
      <c r="EL215" s="45"/>
      <c r="EM215" s="9"/>
      <c r="EN215" s="45"/>
      <c r="EO215" s="16"/>
      <c r="EP215" s="45"/>
      <c r="ER215" s="45">
        <f>SUM(INDEX('egyeni-ranglista'!$1:$1048576,MATCH($A215,'egyeni-ranglista'!$A:$A,0),ER$227):INDEX('egyeni-ranglista'!$1:$1048576,MATCH($A215,'egyeni-ranglista'!$A:$A,0),ER$228))</f>
        <v>0</v>
      </c>
      <c r="ES215" s="280" t="s">
        <v>87</v>
      </c>
      <c r="ET215" s="45"/>
      <c r="EV215" s="45"/>
      <c r="EX215" s="45"/>
      <c r="EZ215" s="45"/>
      <c r="FB215" s="45"/>
      <c r="FD215" s="45"/>
      <c r="FF215" s="45"/>
      <c r="FG215" s="9"/>
      <c r="FH215" s="45"/>
      <c r="FI215" s="9"/>
      <c r="FJ215" s="45"/>
      <c r="FK215" s="9"/>
      <c r="FL215" s="45"/>
      <c r="FM215" s="9"/>
    </row>
    <row r="216" spans="1:169">
      <c r="A216" s="1" t="s">
        <v>292</v>
      </c>
      <c r="C216" s="9"/>
      <c r="L216" s="45"/>
      <c r="M216" s="9"/>
      <c r="N216" s="45"/>
      <c r="P216" s="45"/>
      <c r="R216" s="45"/>
      <c r="T216" s="45"/>
      <c r="V216" s="45"/>
      <c r="W216" s="9"/>
      <c r="X216" s="45">
        <v>0</v>
      </c>
      <c r="Y216" s="9" t="s">
        <v>291</v>
      </c>
      <c r="Z216" s="45"/>
      <c r="AA216" s="9"/>
      <c r="AB216" s="45"/>
      <c r="AD216" s="45"/>
      <c r="AR216" s="9"/>
      <c r="AS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45"/>
      <c r="DD216" s="45"/>
      <c r="DF216" s="45"/>
      <c r="DH216" s="45"/>
      <c r="DJ216" s="45"/>
      <c r="DL216" s="45"/>
      <c r="DP216" s="9"/>
      <c r="DQ216" s="9"/>
      <c r="EB216" s="45"/>
      <c r="EF216" s="45"/>
      <c r="EH216" s="45"/>
      <c r="EJ216" s="45"/>
      <c r="EP216" s="45"/>
      <c r="ER216" s="45"/>
      <c r="FD216" s="45"/>
      <c r="FF216" s="9"/>
      <c r="FG216" s="9"/>
      <c r="FH216" s="9"/>
      <c r="FI216" s="9"/>
      <c r="FJ216" s="9"/>
      <c r="FK216" s="9"/>
      <c r="FL216" s="9"/>
      <c r="FM216" s="9"/>
    </row>
    <row r="217" spans="1:169" ht="13.5" thickBot="1">
      <c r="A217" s="32" t="s">
        <v>1274</v>
      </c>
      <c r="L217" s="45"/>
      <c r="M217" s="9"/>
      <c r="N217" s="45"/>
      <c r="O217" s="9"/>
      <c r="P217" s="45"/>
      <c r="R217" s="45"/>
      <c r="T217" s="45"/>
      <c r="V217" s="45"/>
      <c r="X217" s="45"/>
      <c r="Y217" s="9"/>
      <c r="Z217" s="45"/>
      <c r="AA217" s="9"/>
      <c r="AB217" s="45"/>
      <c r="AD217" s="45"/>
      <c r="AR217" s="9"/>
      <c r="AS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45"/>
      <c r="DD217" s="45"/>
      <c r="DF217" s="45">
        <f>SUM(INDEX('egyeni-ranglista'!$1:$1048576,MATCH($A217,'egyeni-ranglista'!$A:$A,0),DF$227):INDEX('egyeni-ranglista'!$1:$1048576,MATCH($A217,'egyeni-ranglista'!$A:$A,0),DF$228))</f>
        <v>0</v>
      </c>
      <c r="DG217" s="1" t="s">
        <v>1209</v>
      </c>
      <c r="DH217" s="45"/>
      <c r="DJ217" s="45"/>
      <c r="DL217" s="45"/>
      <c r="DP217" s="9"/>
      <c r="DQ217" s="109"/>
      <c r="EB217" s="45"/>
      <c r="EF217" s="45"/>
      <c r="EG217" s="7" t="s">
        <v>1272</v>
      </c>
      <c r="ER217" s="45">
        <f>SUM(INDEX('egyeni-ranglista'!$1:$1048576,MATCH($A217,'egyeni-ranglista'!$A:$A,0),ER$227):INDEX('egyeni-ranglista'!$1:$1048576,MATCH($A217,'egyeni-ranglista'!$A:$A,0),ER$228))</f>
        <v>0</v>
      </c>
      <c r="ES217" s="41" t="s">
        <v>1332</v>
      </c>
      <c r="ET217" s="45"/>
      <c r="EV217" s="45"/>
      <c r="EX217" s="45"/>
      <c r="EZ217" s="45"/>
      <c r="FB217" s="45"/>
      <c r="FF217" s="9"/>
      <c r="FG217" s="9"/>
      <c r="FH217" s="9"/>
      <c r="FI217" s="9"/>
      <c r="FJ217" s="9"/>
      <c r="FK217" s="9"/>
      <c r="FL217" s="9"/>
      <c r="FM217" s="9"/>
    </row>
    <row r="218" spans="1:169">
      <c r="A218" s="32" t="s">
        <v>298</v>
      </c>
      <c r="L218" s="45"/>
      <c r="M218" s="9"/>
      <c r="N218" s="45"/>
      <c r="O218" s="9"/>
      <c r="P218" s="45"/>
      <c r="R218" s="45"/>
      <c r="T218" s="45"/>
      <c r="V218" s="45"/>
      <c r="X218" s="45"/>
      <c r="Y218" s="9" t="s">
        <v>293</v>
      </c>
      <c r="Z218" s="45"/>
      <c r="AA218" s="9"/>
      <c r="AB218" s="45"/>
      <c r="AD218" s="45"/>
      <c r="AR218" s="9"/>
      <c r="AS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45"/>
      <c r="DD218" s="45"/>
      <c r="DF218" s="45"/>
      <c r="DH218" s="45"/>
      <c r="DJ218" s="45"/>
      <c r="DL218" s="45"/>
      <c r="DP218" s="9"/>
      <c r="DQ218" s="9"/>
      <c r="EB218" s="45"/>
      <c r="EF218" s="45"/>
      <c r="EH218" s="45"/>
      <c r="EJ218" s="45"/>
      <c r="EP218" s="45"/>
      <c r="ER218" s="45"/>
      <c r="FD218" s="45"/>
      <c r="FF218" s="9"/>
      <c r="FG218" s="9"/>
      <c r="FH218" s="9"/>
      <c r="FI218" s="9"/>
      <c r="FJ218" s="9"/>
      <c r="FK218" s="9"/>
      <c r="FL218" s="9"/>
      <c r="FM218" s="9"/>
    </row>
    <row r="219" spans="1:169">
      <c r="A219" s="9" t="s">
        <v>81</v>
      </c>
      <c r="C219" s="9"/>
      <c r="E219" s="9"/>
      <c r="F219" s="45" t="s">
        <v>206</v>
      </c>
      <c r="G219" s="9"/>
      <c r="H219" s="45" t="s">
        <v>206</v>
      </c>
      <c r="I219" s="9"/>
      <c r="J219" s="45" t="s">
        <v>206</v>
      </c>
      <c r="K219" s="9"/>
      <c r="L219" s="45"/>
      <c r="M219" s="9"/>
      <c r="N219" s="45">
        <v>0</v>
      </c>
      <c r="O219" s="97" t="s">
        <v>236</v>
      </c>
      <c r="P219" s="45" t="s">
        <v>206</v>
      </c>
      <c r="Q219" s="9"/>
      <c r="R219" s="45" t="s">
        <v>206</v>
      </c>
      <c r="S219" s="9"/>
      <c r="T219" s="45">
        <v>8.6383758791992875</v>
      </c>
      <c r="U219" s="97" t="s">
        <v>236</v>
      </c>
      <c r="V219" s="45"/>
      <c r="W219" s="9"/>
      <c r="X219" s="45"/>
      <c r="Y219" s="9"/>
      <c r="Z219" s="45"/>
      <c r="AA219" s="9"/>
      <c r="AB219" s="45">
        <v>69.604469075764655</v>
      </c>
      <c r="AC219" s="97" t="s">
        <v>236</v>
      </c>
      <c r="AD219" s="45" t="s">
        <v>206</v>
      </c>
      <c r="AE219" s="9"/>
      <c r="AF219" s="9"/>
      <c r="AG219" s="9"/>
      <c r="AH219" s="9"/>
      <c r="AI219" s="9"/>
      <c r="AJ219" s="45">
        <v>74.810158797776651</v>
      </c>
      <c r="AK219" s="9" t="s">
        <v>326</v>
      </c>
      <c r="AL219" s="45"/>
      <c r="AM219" s="97" t="s">
        <v>236</v>
      </c>
      <c r="AN219" s="45"/>
      <c r="AO219" s="9"/>
      <c r="AP219" s="45"/>
      <c r="AQ219" s="9"/>
      <c r="AR219" s="45"/>
      <c r="AS219" s="9"/>
      <c r="AT219" s="45"/>
      <c r="AU219" s="97" t="s">
        <v>236</v>
      </c>
      <c r="AV219" s="45"/>
      <c r="AW219" s="9"/>
      <c r="AX219" s="45"/>
      <c r="AY219" s="9"/>
      <c r="AZ219" s="45"/>
      <c r="BA219" s="9"/>
      <c r="BB219" s="45"/>
      <c r="BC219" s="9"/>
      <c r="BD219" s="45"/>
      <c r="BE219" s="9"/>
      <c r="BF219" s="45"/>
      <c r="BG219" s="97" t="s">
        <v>236</v>
      </c>
      <c r="BH219" s="45">
        <f>SUM(INDEX('egyeni-ranglista'!$1:$1048576,MATCH($A219,'egyeni-ranglista'!$A:$A,0),BH$227):INDEX('egyeni-ranglista'!$1:$1048576,MATCH($A219,'egyeni-ranglista'!$A:$A,0),BH$228))</f>
        <v>97.310316757617983</v>
      </c>
      <c r="BI219" s="97" t="s">
        <v>236</v>
      </c>
      <c r="BJ219" s="45"/>
      <c r="BK219" s="9"/>
      <c r="BL219" s="45"/>
      <c r="BM219" s="97" t="s">
        <v>236</v>
      </c>
      <c r="BN219" s="45"/>
      <c r="BO219" s="9"/>
      <c r="BP219" s="45"/>
      <c r="BQ219" s="9"/>
      <c r="BR219" s="45"/>
      <c r="BS219" s="97" t="s">
        <v>236</v>
      </c>
      <c r="BT219" s="45"/>
      <c r="BU219" s="9"/>
      <c r="BV219" s="45"/>
      <c r="BW219" s="9"/>
      <c r="BX219" s="45">
        <f>SUM(INDEX('egyeni-ranglista'!$1:$1048576,MATCH($A219,'egyeni-ranglista'!$A:$A,0),BX$227):INDEX('egyeni-ranglista'!$1:$1048576,MATCH($A219,'egyeni-ranglista'!$A:$A,0),BX$228))</f>
        <v>180.27914246589262</v>
      </c>
      <c r="BY219" s="97" t="s">
        <v>236</v>
      </c>
      <c r="BZ219" s="45"/>
      <c r="CA219" s="9"/>
      <c r="CB219" s="45"/>
      <c r="CC219" s="9"/>
      <c r="CD219" s="45"/>
      <c r="CE219" s="9"/>
      <c r="CF219" s="45">
        <f>SUM(INDEX('egyeni-ranglista'!$1:$1048576,MATCH($A219,'egyeni-ranglista'!$A:$A,0),CF$227):INDEX('egyeni-ranglista'!$1:$1048576,MATCH($A219,'egyeni-ranglista'!$A:$A,0),CF$228))</f>
        <v>125.51507559360907</v>
      </c>
      <c r="CG219" s="97" t="s">
        <v>236</v>
      </c>
      <c r="CH219" s="45"/>
      <c r="CI219" s="9"/>
      <c r="CJ219" s="45"/>
      <c r="CK219" s="9"/>
      <c r="CL219" s="45"/>
      <c r="CM219" s="9"/>
      <c r="CN219" s="45"/>
      <c r="CO219" s="9"/>
      <c r="CP219" s="45"/>
      <c r="CQ219" s="9"/>
      <c r="CR219" s="45"/>
      <c r="CS219" s="9"/>
      <c r="CT219" s="45"/>
      <c r="CU219" s="9"/>
      <c r="CV219" s="45"/>
      <c r="CW219" s="9"/>
      <c r="CX219" s="45"/>
      <c r="CY219" s="9"/>
      <c r="CZ219" s="45">
        <f>SUM(INDEX('egyeni-ranglista'!$1:$1048576,MATCH($A219,'egyeni-ranglista'!$A:$A,0),CZ$227):INDEX('egyeni-ranglista'!$1:$1048576,MATCH($A219,'egyeni-ranglista'!$A:$A,0),CZ$228))</f>
        <v>171.59382008040248</v>
      </c>
      <c r="DA219" s="97" t="s">
        <v>236</v>
      </c>
      <c r="DB219" s="45"/>
      <c r="DD219" s="45"/>
      <c r="DF219" s="45">
        <f>SUM(INDEX('egyeni-ranglista'!$1:$1048576,MATCH($A219,'egyeni-ranglista'!$A:$A,0),DF$227):INDEX('egyeni-ranglista'!$1:$1048576,MATCH($A219,'egyeni-ranglista'!$A:$A,0),DF$228))</f>
        <v>176.36925221045175</v>
      </c>
      <c r="DG219" s="97" t="s">
        <v>576</v>
      </c>
      <c r="DH219" s="45"/>
      <c r="DJ219" s="45"/>
      <c r="DL219" s="45"/>
      <c r="DN219" s="45">
        <f>SUM(INDEX('egyeni-ranglista'!$1:$1048576,MATCH($A219,'egyeni-ranglista'!$A:$A,0),DN$227):INDEX('egyeni-ranglista'!$1:$1048576,MATCH($A219,'egyeni-ranglista'!$A:$A,0),DN$228))</f>
        <v>173.60735645095679</v>
      </c>
      <c r="DO219" s="97" t="s">
        <v>236</v>
      </c>
      <c r="DP219" s="45">
        <f>SUM(INDEX('egyeni-ranglista'!$1:$1048576,MATCH($A219,'egyeni-ranglista'!$A:$A,0),DP$227):INDEX('egyeni-ranglista'!$1:$1048576,MATCH($A219,'egyeni-ranglista'!$A:$A,0),DP$228))</f>
        <v>170.90267570716662</v>
      </c>
      <c r="DQ219" s="1" t="s">
        <v>1264</v>
      </c>
      <c r="DT219" s="45">
        <f>SUM(INDEX('egyeni-ranglista'!$1:$1048576,MATCH($A219,'egyeni-ranglista'!$A:$A,0),DT$227):INDEX('egyeni-ranglista'!$1:$1048576,MATCH($A219,'egyeni-ranglista'!$A:$A,0),DT$228))</f>
        <v>157.07040606217259</v>
      </c>
      <c r="DV219" s="45"/>
      <c r="DX219" s="45"/>
      <c r="DZ219" s="45"/>
      <c r="EA219" s="9"/>
      <c r="EB219" s="45"/>
      <c r="ED219" s="45"/>
      <c r="EE219" s="9"/>
      <c r="EF219" s="45"/>
      <c r="EH219" s="45"/>
      <c r="EJ219" s="45"/>
      <c r="EL219" s="45"/>
      <c r="EM219" s="9"/>
      <c r="EN219" s="45">
        <f>SUM(INDEX('egyeni-ranglista'!$1:$1048576,MATCH($A219,'egyeni-ranglista'!$A:$A,0),EN$227):INDEX('egyeni-ranglista'!$1:$1048576,MATCH($A219,'egyeni-ranglista'!$A:$A,0),EN$228))</f>
        <v>79.581899593288668</v>
      </c>
      <c r="EO219" s="242" t="s">
        <v>236</v>
      </c>
      <c r="FF219" s="45"/>
      <c r="FG219" s="9"/>
      <c r="FH219" s="45"/>
      <c r="FI219" s="9"/>
      <c r="FJ219" s="45"/>
      <c r="FK219" s="9"/>
      <c r="FL219" s="45"/>
      <c r="FM219" s="9"/>
    </row>
    <row r="220" spans="1:169">
      <c r="A220" s="9" t="s">
        <v>1273</v>
      </c>
      <c r="C220" s="9"/>
      <c r="E220" s="9"/>
      <c r="G220" s="9"/>
      <c r="I220" s="9"/>
      <c r="K220" s="9"/>
      <c r="L220" s="45"/>
      <c r="M220" s="9"/>
      <c r="N220" s="45"/>
      <c r="O220" s="97"/>
      <c r="P220" s="45"/>
      <c r="Q220" s="9"/>
      <c r="R220" s="45"/>
      <c r="S220" s="9"/>
      <c r="T220" s="45"/>
      <c r="U220" s="97"/>
      <c r="V220" s="45"/>
      <c r="W220" s="9"/>
      <c r="X220" s="45"/>
      <c r="Y220" s="9"/>
      <c r="Z220" s="45"/>
      <c r="AA220" s="9"/>
      <c r="AB220" s="45"/>
      <c r="AC220" s="97"/>
      <c r="AD220" s="45"/>
      <c r="AE220" s="9"/>
      <c r="AF220" s="9"/>
      <c r="AG220" s="9"/>
      <c r="AH220" s="9"/>
      <c r="AI220" s="9"/>
      <c r="AJ220" s="45"/>
      <c r="AK220" s="9"/>
      <c r="AL220" s="45"/>
      <c r="AM220" s="97"/>
      <c r="AN220" s="45"/>
      <c r="AO220" s="9"/>
      <c r="AP220" s="45"/>
      <c r="AQ220" s="9"/>
      <c r="AR220" s="45"/>
      <c r="AS220" s="9"/>
      <c r="AT220" s="45"/>
      <c r="AU220" s="97"/>
      <c r="AV220" s="45"/>
      <c r="AW220" s="9"/>
      <c r="AX220" s="45"/>
      <c r="AY220" s="9"/>
      <c r="AZ220" s="45"/>
      <c r="BA220" s="9"/>
      <c r="BB220" s="45"/>
      <c r="BC220" s="9"/>
      <c r="BD220" s="45"/>
      <c r="BE220" s="9"/>
      <c r="BF220" s="45"/>
      <c r="BG220" s="97"/>
      <c r="BH220" s="45"/>
      <c r="BI220" s="97"/>
      <c r="BJ220" s="45"/>
      <c r="BK220" s="9"/>
      <c r="BL220" s="45"/>
      <c r="BM220" s="97"/>
      <c r="BN220" s="45"/>
      <c r="BO220" s="9"/>
      <c r="BP220" s="45"/>
      <c r="BQ220" s="9"/>
      <c r="BR220" s="45"/>
      <c r="BS220" s="97"/>
      <c r="BT220" s="45"/>
      <c r="BU220" s="9"/>
      <c r="BV220" s="45"/>
      <c r="BW220" s="9"/>
      <c r="BX220" s="45"/>
      <c r="BY220" s="97"/>
      <c r="BZ220" s="45"/>
      <c r="CA220" s="9"/>
      <c r="CB220" s="45"/>
      <c r="CC220" s="9"/>
      <c r="CD220" s="45"/>
      <c r="CE220" s="9"/>
      <c r="CF220" s="45"/>
      <c r="CG220" s="97"/>
      <c r="CH220" s="45"/>
      <c r="CI220" s="9"/>
      <c r="CJ220" s="45"/>
      <c r="CK220" s="9"/>
      <c r="CL220" s="45"/>
      <c r="CM220" s="9"/>
      <c r="CN220" s="45"/>
      <c r="CO220" s="9"/>
      <c r="CP220" s="45"/>
      <c r="CQ220" s="9"/>
      <c r="CR220" s="45"/>
      <c r="CS220" s="9"/>
      <c r="CT220" s="45"/>
      <c r="CU220" s="9"/>
      <c r="CV220" s="45"/>
      <c r="CW220" s="9"/>
      <c r="CX220" s="45"/>
      <c r="CY220" s="9"/>
      <c r="CZ220" s="45"/>
      <c r="DA220" s="97"/>
      <c r="DB220" s="45"/>
      <c r="DD220" s="45"/>
      <c r="DF220" s="45"/>
      <c r="DG220" s="97"/>
      <c r="DH220" s="45"/>
      <c r="DJ220" s="45"/>
      <c r="DL220" s="45"/>
      <c r="DN220" s="45"/>
      <c r="DO220" s="97"/>
      <c r="DP220" s="45"/>
      <c r="DT220" s="45"/>
      <c r="DV220" s="45"/>
      <c r="DX220" s="45"/>
      <c r="DZ220" s="45"/>
      <c r="EA220" s="9"/>
      <c r="EB220" s="45"/>
      <c r="ED220" s="45"/>
      <c r="EE220" s="9"/>
      <c r="EF220" s="45">
        <f>SUM(INDEX('egyeni-ranglista'!$1:$1048576,MATCH($A220,'egyeni-ranglista'!$A:$A,0),EF$227):INDEX('egyeni-ranglista'!$1:$1048576,MATCH($A220,'egyeni-ranglista'!$A:$A,0),EF$228))</f>
        <v>0</v>
      </c>
      <c r="EG220" s="260" t="s">
        <v>816</v>
      </c>
      <c r="EL220" s="45"/>
      <c r="EM220" s="9"/>
      <c r="EN220" s="45"/>
      <c r="ER220" s="45">
        <f>SUM(INDEX('egyeni-ranglista'!$1:$1048576,MATCH($A220,'egyeni-ranglista'!$A:$A,0),ER$227):INDEX('egyeni-ranglista'!$1:$1048576,MATCH($A220,'egyeni-ranglista'!$A:$A,0),ER$228))</f>
        <v>0</v>
      </c>
      <c r="ES220" s="277" t="s">
        <v>1331</v>
      </c>
      <c r="FF220" s="45"/>
      <c r="FG220" s="9"/>
      <c r="FH220" s="45"/>
      <c r="FI220" s="9"/>
      <c r="FJ220" s="45"/>
      <c r="FK220" s="9"/>
      <c r="FL220" s="45"/>
      <c r="FM220" s="9"/>
    </row>
    <row r="221" spans="1:169">
      <c r="A221" s="32" t="s">
        <v>327</v>
      </c>
      <c r="L221" s="45"/>
      <c r="M221" s="9"/>
      <c r="N221" s="45"/>
      <c r="O221" s="9"/>
      <c r="P221" s="45"/>
      <c r="R221" s="45"/>
      <c r="T221" s="45"/>
      <c r="V221" s="45"/>
      <c r="X221" s="45"/>
      <c r="Y221" s="9"/>
      <c r="Z221" s="45"/>
      <c r="AA221" s="9"/>
      <c r="AB221" s="45"/>
      <c r="AD221" s="45"/>
      <c r="AJ221" s="45">
        <v>0</v>
      </c>
      <c r="AK221" s="9" t="s">
        <v>326</v>
      </c>
      <c r="AL221" s="45"/>
      <c r="AN221" s="45"/>
      <c r="AP221" s="45"/>
      <c r="AR221" s="45"/>
      <c r="AS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 t="s">
        <v>576</v>
      </c>
      <c r="BT221" s="9"/>
      <c r="BU221" s="9"/>
      <c r="BV221" s="9"/>
      <c r="BW221" s="9"/>
      <c r="BX221" s="45"/>
      <c r="BY221" s="9" t="s">
        <v>576</v>
      </c>
      <c r="BZ221" s="45"/>
      <c r="CA221" s="9"/>
      <c r="CB221" s="45"/>
      <c r="CC221" s="9"/>
      <c r="CD221" s="45"/>
      <c r="CE221" s="9"/>
      <c r="CF221" s="45"/>
      <c r="CG221" s="9" t="s">
        <v>576</v>
      </c>
      <c r="CH221" s="45"/>
      <c r="CI221" s="9"/>
      <c r="CJ221" s="45"/>
      <c r="CK221" s="9"/>
      <c r="CL221" s="45"/>
      <c r="CM221" s="9"/>
      <c r="CN221" s="45"/>
      <c r="CO221" s="9"/>
      <c r="CP221" s="45"/>
      <c r="CQ221" s="9"/>
      <c r="CR221" s="45"/>
      <c r="CS221" s="9"/>
      <c r="CT221" s="45"/>
      <c r="CU221" s="9"/>
      <c r="CV221" s="45"/>
      <c r="CW221" s="9"/>
      <c r="CX221" s="45"/>
      <c r="CY221" s="9"/>
      <c r="CZ221" s="45">
        <f>SUM(INDEX('egyeni-ranglista'!$1:$1048576,MATCH($A221,'egyeni-ranglista'!$A:$A,0),CZ$227):INDEX('egyeni-ranglista'!$1:$1048576,MATCH($A221,'egyeni-ranglista'!$A:$A,0),CZ$228))</f>
        <v>64.386470338844688</v>
      </c>
      <c r="DA221" s="9" t="s">
        <v>326</v>
      </c>
      <c r="DB221" s="45"/>
      <c r="DD221" s="45"/>
      <c r="DF221" s="45"/>
      <c r="DH221" s="45"/>
      <c r="DJ221" s="45"/>
      <c r="DL221" s="45"/>
      <c r="DP221" s="9"/>
      <c r="DQ221" s="9"/>
      <c r="EB221" s="45"/>
      <c r="EF221" s="45"/>
      <c r="EH221" s="45"/>
      <c r="EJ221" s="45"/>
      <c r="EN221" s="45">
        <f>SUM(INDEX('egyeni-ranglista'!$1:$1048576,MATCH($A221,'egyeni-ranglista'!$A:$A,0),EN$227):INDEX('egyeni-ranglista'!$1:$1048576,MATCH($A221,'egyeni-ranglista'!$A:$A,0),EN$228))</f>
        <v>25.642217104402715</v>
      </c>
      <c r="EO221" s="242" t="s">
        <v>576</v>
      </c>
      <c r="EP221" s="45"/>
      <c r="ER221" s="45"/>
      <c r="ET221" s="45"/>
      <c r="EV221" s="45"/>
      <c r="EX221" s="45"/>
      <c r="EZ221" s="45"/>
      <c r="FB221" s="45"/>
      <c r="FD221" s="45"/>
      <c r="FF221" s="45"/>
      <c r="FG221" s="9"/>
      <c r="FH221" s="45"/>
      <c r="FI221" s="9"/>
      <c r="FJ221" s="45"/>
      <c r="FK221" s="9"/>
      <c r="FL221" s="45"/>
      <c r="FM221" s="9"/>
    </row>
    <row r="222" spans="1:169">
      <c r="A222" s="32" t="s">
        <v>317</v>
      </c>
      <c r="L222" s="45"/>
      <c r="M222" s="9"/>
      <c r="N222" s="45"/>
      <c r="O222" s="9"/>
      <c r="P222" s="45"/>
      <c r="R222" s="45"/>
      <c r="T222" s="45"/>
      <c r="V222" s="45"/>
      <c r="X222" s="45"/>
      <c r="Y222" s="9"/>
      <c r="Z222" s="45">
        <v>0</v>
      </c>
      <c r="AA222" s="9" t="s">
        <v>320</v>
      </c>
      <c r="AB222" s="45"/>
      <c r="AD222" s="45"/>
      <c r="AR222" s="9"/>
      <c r="AS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45"/>
      <c r="DD222" s="45"/>
      <c r="DF222" s="45"/>
      <c r="DH222" s="45"/>
      <c r="DJ222" s="45"/>
      <c r="DL222" s="45"/>
      <c r="DP222" s="9"/>
      <c r="DQ222" s="9"/>
      <c r="EB222" s="45"/>
      <c r="EF222" s="45"/>
      <c r="EH222" s="45"/>
      <c r="EJ222" s="45"/>
      <c r="EP222" s="45"/>
      <c r="ER222" s="45"/>
      <c r="ES222" s="65"/>
      <c r="FD222" s="45"/>
      <c r="FF222" s="9"/>
      <c r="FG222" s="9"/>
      <c r="FH222" s="9"/>
      <c r="FI222" s="9"/>
      <c r="FJ222" s="9"/>
      <c r="FK222" s="9"/>
      <c r="FL222" s="9"/>
      <c r="FM222" s="9"/>
    </row>
    <row r="223" spans="1:169">
      <c r="H223" s="45" t="s">
        <v>206</v>
      </c>
      <c r="P223" s="45" t="s">
        <v>206</v>
      </c>
      <c r="R223" s="45" t="s">
        <v>206</v>
      </c>
      <c r="T223" s="45" t="s">
        <v>206</v>
      </c>
      <c r="V223" s="45" t="s">
        <v>206</v>
      </c>
      <c r="X223" s="45" t="s">
        <v>206</v>
      </c>
      <c r="Z223" s="45" t="s">
        <v>206</v>
      </c>
      <c r="AB223" s="45" t="s">
        <v>206</v>
      </c>
      <c r="AD223" s="45" t="s">
        <v>206</v>
      </c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D223" s="229"/>
      <c r="DF223" s="229"/>
      <c r="DH223" s="9"/>
      <c r="DJ223" s="9"/>
      <c r="DL223" s="9"/>
      <c r="FF223" s="9"/>
      <c r="FG223" s="9"/>
      <c r="FH223" s="9"/>
      <c r="FI223" s="9"/>
      <c r="FJ223" s="9"/>
      <c r="FK223" s="9"/>
      <c r="FL223" s="9"/>
      <c r="FM223" s="9"/>
    </row>
    <row r="224" spans="1:169" s="3" customFormat="1">
      <c r="A224" s="19" t="s">
        <v>204</v>
      </c>
      <c r="B224" s="46">
        <f>SUM(B3:B223)</f>
        <v>859.19999999999993</v>
      </c>
      <c r="D224" s="46">
        <f>SUM(D3:D223)</f>
        <v>1136.5977338014679</v>
      </c>
      <c r="F224" s="46">
        <f>SUM(F3:F223)</f>
        <v>1706.5998048496729</v>
      </c>
      <c r="H224" s="46">
        <f>SUM(H3:H223)</f>
        <v>1164.8269574096887</v>
      </c>
      <c r="J224" s="46">
        <f>SUM(J3:J223)</f>
        <v>1874.9853647622822</v>
      </c>
      <c r="L224" s="46">
        <f>SUM(L3:L223)</f>
        <v>159.15052716629947</v>
      </c>
      <c r="N224" s="46">
        <f>SUM(N3:N223)</f>
        <v>825.39804431665812</v>
      </c>
      <c r="P224" s="46">
        <f>SUM(P3:P223)</f>
        <v>200.68541990355732</v>
      </c>
      <c r="R224" s="46">
        <f>SUM(R3:R223)</f>
        <v>1056.338381120861</v>
      </c>
      <c r="T224" s="46">
        <f>SUM(T3:T223)</f>
        <v>1453.6787871635797</v>
      </c>
      <c r="V224" s="46">
        <f>SUM(V3:V223)</f>
        <v>1020.4379879646543</v>
      </c>
      <c r="X224" s="46">
        <f>SUM(X3:X223)</f>
        <v>349.64814246687274</v>
      </c>
      <c r="Z224" s="46">
        <f>SUM(Z3:Z223)</f>
        <v>182.31190883502538</v>
      </c>
      <c r="AB224" s="46">
        <f>SUM(AB3:AB223)</f>
        <v>1817.5387755414342</v>
      </c>
      <c r="AD224" s="46">
        <f>SUM(AD3:AD223)</f>
        <v>2682.8754957201782</v>
      </c>
      <c r="AF224" s="46">
        <f>SUM(AF3:AF223)</f>
        <v>605.64381732161701</v>
      </c>
      <c r="AH224" s="46">
        <f>SUM(AH3:AH223)</f>
        <v>432.99705877711926</v>
      </c>
      <c r="AJ224" s="46">
        <f>SUM(AJ3:AJ223)</f>
        <v>1865.773716626926</v>
      </c>
      <c r="AL224" s="46">
        <f>SUM(AL3:AL223)</f>
        <v>0</v>
      </c>
      <c r="AN224" s="46">
        <f>SUM(AN3:AN223)</f>
        <v>74.826987993635498</v>
      </c>
      <c r="AP224" s="46">
        <f>SUM(AP3:AP223)</f>
        <v>1932.0377908380253</v>
      </c>
      <c r="AR224" s="46">
        <f>SUM(AR3:AR223)</f>
        <v>0</v>
      </c>
      <c r="AT224" s="46">
        <f>SUM(AT3:AT223)</f>
        <v>1784.3135031341817</v>
      </c>
      <c r="AV224" s="46">
        <f>SUM(AV3:AV223)</f>
        <v>0</v>
      </c>
      <c r="AX224" s="46">
        <f>SUM(AX3:AX223)</f>
        <v>0</v>
      </c>
      <c r="AZ224" s="46">
        <f>SUM(AZ3:AZ223)</f>
        <v>0</v>
      </c>
      <c r="BB224" s="46">
        <f>SUM(BB3:BB223)</f>
        <v>0</v>
      </c>
      <c r="BD224" s="46">
        <f>SUM(BD3:BD223)</f>
        <v>2539.4656686053854</v>
      </c>
      <c r="BF224" s="46">
        <f>SUM(BF3:BF223)</f>
        <v>0</v>
      </c>
      <c r="BH224" s="46">
        <f>SUM(BH3:BH223)</f>
        <v>3455.1214191069862</v>
      </c>
      <c r="BJ224" s="46">
        <f>SUM(BJ3:BJ223)</f>
        <v>1442.1220229874757</v>
      </c>
      <c r="BL224" s="46">
        <f>SUM(BL3:BL223)</f>
        <v>0</v>
      </c>
      <c r="BN224" s="46">
        <f>SUM(BN3:BN223)</f>
        <v>2514.5877868751668</v>
      </c>
      <c r="BP224" s="46">
        <f>SUM(BP3:BP223)</f>
        <v>0</v>
      </c>
      <c r="BR224" s="46">
        <f>SUM(BR3:BR223)</f>
        <v>0</v>
      </c>
      <c r="BT224" s="46">
        <f>SUM(BT3:BT223)</f>
        <v>0</v>
      </c>
      <c r="BV224" s="46">
        <f>SUM(BV3:BV223)</f>
        <v>1266.1595538905747</v>
      </c>
      <c r="BX224" s="46">
        <f>SUM(BX3:BX223)</f>
        <v>2031.2559776974356</v>
      </c>
      <c r="BZ224" s="46">
        <f>SUM(BZ3:BZ223)</f>
        <v>0</v>
      </c>
      <c r="CA224" s="161"/>
      <c r="CB224" s="46">
        <f>SUM(CB3:CB223)</f>
        <v>99.727900118758058</v>
      </c>
      <c r="CC224" s="161"/>
      <c r="CD224" s="46">
        <f>SUM(CD3:CD223)</f>
        <v>1357.4899072277651</v>
      </c>
      <c r="CE224" s="161"/>
      <c r="CF224" s="46">
        <f>SUM(CF3:CF223)</f>
        <v>1989.8815064104986</v>
      </c>
      <c r="CG224" s="161"/>
      <c r="CH224" s="46">
        <f>SUM(CH3:CH223)</f>
        <v>2122.2672066029995</v>
      </c>
      <c r="CI224" s="161"/>
      <c r="CJ224" s="46">
        <f>SUM(CJ3:CJ223)</f>
        <v>466.54161792578321</v>
      </c>
      <c r="CK224" s="161"/>
      <c r="CL224" s="46">
        <f>SUM(CL3:CL223)</f>
        <v>241.13680621042712</v>
      </c>
      <c r="CM224" s="161"/>
      <c r="CN224" s="46">
        <f>SUM(CN3:CN223)</f>
        <v>0</v>
      </c>
      <c r="CO224" s="161"/>
      <c r="CP224" s="46">
        <f>SUM(CP3:CP223)</f>
        <v>0</v>
      </c>
      <c r="CQ224" s="161"/>
      <c r="CR224" s="46">
        <f>SUM(CR3:CR223)</f>
        <v>2415.7712538271398</v>
      </c>
      <c r="CS224" s="161"/>
      <c r="CT224" s="46">
        <f>SUM(CT3:CT223)</f>
        <v>0</v>
      </c>
      <c r="CU224" s="161"/>
      <c r="CV224" s="46">
        <f>SUM(CV3:CV223)</f>
        <v>908.09230259044671</v>
      </c>
      <c r="CW224" s="161"/>
      <c r="CX224" s="46">
        <f>SUM(CX3:CX223)</f>
        <v>1043.3224083262551</v>
      </c>
      <c r="CY224" s="161"/>
      <c r="CZ224" s="46">
        <f>SUM(CZ3:CZ223)</f>
        <v>3478.8599055232294</v>
      </c>
      <c r="DA224" s="161"/>
      <c r="DB224" s="46">
        <f>SUM(DB3:DB223)</f>
        <v>882.11579964165173</v>
      </c>
      <c r="DC224" s="161"/>
      <c r="DD224" s="46">
        <f>SUM(DD3:DD223)</f>
        <v>1168.0240753478765</v>
      </c>
      <c r="DE224" s="161"/>
      <c r="DF224" s="46">
        <f>SUM(DF3:DF223)</f>
        <v>1718.1633010023982</v>
      </c>
      <c r="DG224" s="161"/>
      <c r="DH224" s="46">
        <f>SUM(DH3:DH223)</f>
        <v>1288.7555914912787</v>
      </c>
      <c r="DI224" s="161"/>
      <c r="DJ224" s="46">
        <f>SUM(DJ3:DJ223)</f>
        <v>1139.6692837600833</v>
      </c>
      <c r="DK224" s="161"/>
      <c r="DL224" s="46">
        <f>SUM(DL3:DL223)</f>
        <v>687.8146674063147</v>
      </c>
      <c r="DM224" s="161"/>
      <c r="DN224" s="46">
        <f>SUM(DN3:DN223)</f>
        <v>3384.6949602742552</v>
      </c>
      <c r="DP224" s="46">
        <f>SUM(DP3:DP223)</f>
        <v>2531.3162059621541</v>
      </c>
      <c r="DR224" s="46">
        <f>SUM(DR3:DR223)</f>
        <v>489.19430274348406</v>
      </c>
      <c r="DT224" s="46">
        <f>SUM(DT3:DT223)</f>
        <v>3002.903070264776</v>
      </c>
      <c r="DV224" s="46">
        <f>SUM(DV3:DV223)</f>
        <v>691.22938034513527</v>
      </c>
      <c r="DX224" s="46">
        <f>SUM(DX3:DX223)</f>
        <v>752.60433136375639</v>
      </c>
      <c r="DZ224" s="46">
        <f>SUM(DZ3:DZ222)</f>
        <v>749.94930759088334</v>
      </c>
      <c r="EB224" s="46">
        <f>SUM(EB3:EB222)</f>
        <v>1242.1604396519394</v>
      </c>
      <c r="ED224" s="46">
        <f>SUM(ED3:ED222)</f>
        <v>866.61868194340298</v>
      </c>
      <c r="EF224" s="46">
        <f>SUM(EF3:EF222)</f>
        <v>1363.0036203138693</v>
      </c>
      <c r="EH224" s="46">
        <f>SUM(EH3:EH222)</f>
        <v>61.967865096545282</v>
      </c>
      <c r="EJ224" s="46">
        <f>SUM(EJ3:EJ222)</f>
        <v>1213.5614469487684</v>
      </c>
      <c r="EL224" s="46">
        <f>SUM(EL3:EL223)</f>
        <v>2155.6426734928041</v>
      </c>
      <c r="EN224" s="46">
        <f>SUM(EN3:EN223)</f>
        <v>2219.4812394745531</v>
      </c>
      <c r="EP224" s="46">
        <f>SUM(EP3:EP222)</f>
        <v>1359.2629958122327</v>
      </c>
      <c r="ER224" s="46">
        <f>SUM(ER3:ER222)</f>
        <v>99.80808651598592</v>
      </c>
      <c r="ET224" s="46">
        <f>SUM(ET3:ET222)</f>
        <v>113.39766940501052</v>
      </c>
      <c r="EV224" s="46">
        <f>SUM(EV3:EV222)</f>
        <v>133.12411513522926</v>
      </c>
      <c r="EX224" s="46">
        <f>SUM(EX3:EX222)</f>
        <v>640.58564108092799</v>
      </c>
      <c r="EZ224" s="46">
        <f>SUM(EZ3:EZ222)</f>
        <v>54.701006298337603</v>
      </c>
      <c r="FB224" s="46">
        <f>SUM(FB3:FB222)</f>
        <v>2149.5812023265917</v>
      </c>
      <c r="FD224" s="46">
        <f>SUM(FD3:FD222)</f>
        <v>1508.3396153823464</v>
      </c>
      <c r="FF224" s="46">
        <f>SUM(FF3:FF223)</f>
        <v>4139.8858354067715</v>
      </c>
      <c r="FG224" s="161"/>
      <c r="FH224" s="46">
        <f>SUM(FH3:FH223)</f>
        <v>1864.7206213974698</v>
      </c>
      <c r="FI224" s="161"/>
      <c r="FJ224" s="46">
        <f>SUM(FJ3:FJ223)</f>
        <v>1627.4234044571858</v>
      </c>
      <c r="FK224" s="161"/>
      <c r="FL224" s="46">
        <f>SUM(FL3:FL223)</f>
        <v>2461.0441476268566</v>
      </c>
      <c r="FM224" s="161"/>
    </row>
    <row r="226" spans="1:169">
      <c r="A226" s="1" t="s">
        <v>272</v>
      </c>
      <c r="C226" s="1" t="str">
        <f>C2&amp;C1</f>
        <v>Szezonnyitó kupa39692</v>
      </c>
      <c r="E226" s="1" t="str">
        <f>E2&amp;E1</f>
        <v>Újpest Kupa39727</v>
      </c>
      <c r="G226" s="1" t="str">
        <f>G2&amp;G1</f>
        <v>HCC39741</v>
      </c>
      <c r="I226" s="1" t="str">
        <f>I2&amp;I1</f>
        <v>Vegyes páros OB39770</v>
      </c>
      <c r="K226" s="1" t="str">
        <f>K2&amp;K1</f>
        <v>MKK39776</v>
      </c>
      <c r="M226" s="1" t="str">
        <f>M2&amp;M1</f>
        <v>Évzáró kupa39797</v>
      </c>
      <c r="O226" s="1" t="str">
        <f>O2&amp;O1</f>
        <v>Évnyitó kupa39818</v>
      </c>
      <c r="Q226" s="1" t="str">
        <f>Q2&amp;Q1</f>
        <v>OCSB férfi "B"39867</v>
      </c>
      <c r="S226" s="1" t="str">
        <f>S2&amp;S1</f>
        <v>OCSB női "A"39867</v>
      </c>
      <c r="U226" s="1" t="str">
        <f>U2&amp;U1</f>
        <v>OCSB férfi "A"39867</v>
      </c>
      <c r="W226" s="1" t="str">
        <f>W2&amp;W1</f>
        <v>HMDCC39881</v>
      </c>
      <c r="Y226" s="1" t="str">
        <f>Y2&amp;Y1</f>
        <v>IFI női OB39909</v>
      </c>
      <c r="AA226" s="1" t="str">
        <f>AA2&amp;AA1</f>
        <v>IFI férfi OB39909</v>
      </c>
      <c r="AC226" s="1" t="str">
        <f>AC2&amp;AC1</f>
        <v>Tavasz kupa39923</v>
      </c>
      <c r="AE226" s="1" t="str">
        <f>AE2&amp;AE1</f>
        <v>Vegyes OB39938</v>
      </c>
      <c r="AG226" s="1" t="str">
        <f>AG2&amp;AG1</f>
        <v>Egyéni férfi OB39965</v>
      </c>
      <c r="AI226" s="1" t="str">
        <f>AI2&amp;AI1</f>
        <v>Egyéni női OB39965</v>
      </c>
      <c r="AK226" s="1" t="str">
        <f>AK2&amp;AK1</f>
        <v>Szezonzáró verseny39972</v>
      </c>
      <c r="AM226" s="1" t="str">
        <f>AM2&amp;AM1</f>
        <v>Cortina Int.39986</v>
      </c>
      <c r="AO226" s="1" t="str">
        <f>AO2&amp;AO1</f>
        <v>49th Garmisch40007</v>
      </c>
      <c r="AQ226" s="1" t="str">
        <f>AQ2&amp;AQ1</f>
        <v>Debrecen40021</v>
      </c>
      <c r="AS226" s="1" t="str">
        <f>AS2&amp;AS1</f>
        <v>Riga open 201340049</v>
      </c>
      <c r="AU226" s="1" t="str">
        <f>AU2&amp;AU1</f>
        <v>Szezonnyitó kupa40056</v>
      </c>
      <c r="AW226" s="1" t="str">
        <f>AW2&amp;AW1</f>
        <v>Mentor Torun Cup 201340056</v>
      </c>
      <c r="AY226" s="1" t="str">
        <f>AY2&amp;AY1</f>
        <v>EECC 201340063</v>
      </c>
      <c r="BA226" s="1" t="str">
        <f>BA2&amp;BA1</f>
        <v>Kitzbühel40063</v>
      </c>
      <c r="BC226" s="1" t="str">
        <f>BC2&amp;BC1</f>
        <v>EMCC 2013 Edinburgh40076</v>
      </c>
      <c r="BE226" s="1" t="str">
        <f>BE2&amp;BE1</f>
        <v>Újpest Kupa40084</v>
      </c>
      <c r="BG226" s="1" t="str">
        <f>BG2&amp;BG1</f>
        <v>October Fest Garmisch40084</v>
      </c>
      <c r="BI226" s="1" t="str">
        <f>BI2&amp;BI1</f>
        <v>MKK40105</v>
      </c>
      <c r="BK226" s="1" t="str">
        <f>BK2&amp;BK1</f>
        <v>Vegyes Páros OB40112</v>
      </c>
      <c r="BM226" s="1" t="str">
        <f>BM2&amp;BM1</f>
        <v>Bern Intern Consolation40119</v>
      </c>
      <c r="BO226" s="1" t="str">
        <f>BO2&amp;BO1</f>
        <v>HCC40126</v>
      </c>
      <c r="BQ226" s="1" t="str">
        <f>BQ2&amp;BQ1</f>
        <v>Oedtsee Trophy40140</v>
      </c>
      <c r="BS226" s="1" t="str">
        <f>BS2&amp;BS1</f>
        <v>ECC B  Men40146</v>
      </c>
      <c r="BU226" s="1" t="str">
        <f>BU2&amp;BU1</f>
        <v>ECC B Women40146</v>
      </c>
      <c r="BW226" s="1" t="str">
        <f>BW2&amp;BW1</f>
        <v>Évzáró kupa40161</v>
      </c>
      <c r="BY226" s="1" t="str">
        <f>BY2&amp;BY1</f>
        <v>Évnyitó kupa40182</v>
      </c>
      <c r="CA226" s="1" t="str">
        <f>CA2&amp;CA1</f>
        <v>EJCC Women40185</v>
      </c>
      <c r="CC226" s="1" t="str">
        <f>CC2&amp;CC1</f>
        <v>OCSB férfi "B"40246</v>
      </c>
      <c r="CE226" s="1" t="str">
        <f>CE2&amp;CE1</f>
        <v>OCSB női "A"40246</v>
      </c>
      <c r="CG226" s="1" t="str">
        <f>CG2&amp;CG1</f>
        <v>OCSB férfi "A"40246</v>
      </c>
      <c r="CI226" s="1" t="str">
        <f>CI2&amp;CI1</f>
        <v>HMDCC40259</v>
      </c>
      <c r="CK226" s="1" t="str">
        <f>CK2&amp;CK1</f>
        <v>IFI női OB40266</v>
      </c>
      <c r="CM226" s="1" t="str">
        <f>CM2&amp;CM1</f>
        <v>IFI férfi OB40266</v>
      </c>
      <c r="CO226" s="1" t="str">
        <f>CO2&amp;CO1</f>
        <v>Silesian GP40280</v>
      </c>
      <c r="CQ226" s="1" t="str">
        <f>CQ2&amp;CQ1</f>
        <v>WMDCC 201440297</v>
      </c>
      <c r="CS226" s="1" t="str">
        <f>CS2&amp;CS1</f>
        <v>Vegyes OB40309</v>
      </c>
      <c r="CU226" s="1" t="str">
        <f>CU2&amp;CU1</f>
        <v>Savona Cup40315</v>
      </c>
      <c r="CW226" s="1" t="str">
        <f>CW2&amp;CW1</f>
        <v>Egyéni férfi OB40322</v>
      </c>
      <c r="CY226" s="1" t="str">
        <f>CY2&amp;CY1</f>
        <v>Egyéni női OB40322</v>
      </c>
      <c r="DA226" s="1" t="str">
        <f>DA2&amp;DA1</f>
        <v>Szezonzáró kupa40336</v>
      </c>
      <c r="DC226" s="1" t="str">
        <f>DC2&amp;DC1</f>
        <v>Zoetermeer Sweetlake Summer Cup40406</v>
      </c>
      <c r="DE226" s="1" t="str">
        <f>DE2&amp;DE1</f>
        <v>Riga open 201440413</v>
      </c>
      <c r="DG226" s="1" t="str">
        <f>DG2&amp;DG1</f>
        <v>Szezonnyitó kupa40427</v>
      </c>
      <c r="DI226" s="1" t="str">
        <f>DI2&amp;DI1</f>
        <v>Kitzbühel40427</v>
      </c>
      <c r="DK226" s="1" t="str">
        <f>DK2&amp;DK1</f>
        <v>EMCC 201440440</v>
      </c>
      <c r="DM226" s="1" t="str">
        <f>DM2&amp;DM1</f>
        <v>Octoberfest Turnier 201440449</v>
      </c>
      <c r="DO226" s="1" t="str">
        <f>DO2&amp;DO1</f>
        <v>Újpest Kupa40455</v>
      </c>
      <c r="DQ226" s="1" t="str">
        <f>DQ2&amp;DQ1</f>
        <v>Vegyes Páros OB40477</v>
      </c>
      <c r="DS226" s="1" t="str">
        <f>DS2&amp;DS1</f>
        <v>Bern Intern Consolation40484</v>
      </c>
      <c r="DU226" s="1" t="str">
        <f>DU2&amp;DU1</f>
        <v>Magyar Kupa40490</v>
      </c>
      <c r="DW226" s="1" t="str">
        <f>DW2&amp;DW1</f>
        <v>Wetzikon 40497</v>
      </c>
      <c r="DY226" s="1" t="str">
        <f>DY2&amp;DY1</f>
        <v>ECC B  Men40511</v>
      </c>
      <c r="EA226" s="1" t="str">
        <f>EA2&amp;EA1</f>
        <v>ECC B Women40511</v>
      </c>
      <c r="EC226" s="1" t="str">
        <f>EC2&amp;EC1</f>
        <v>Évzáró kupa40532</v>
      </c>
      <c r="EE226" s="1" t="str">
        <f>EE2&amp;EE1</f>
        <v>EJCC Women40553</v>
      </c>
      <c r="EG226" s="1" t="str">
        <f>EG2&amp;EG1</f>
        <v>Évnyitó kupa40553</v>
      </c>
      <c r="EI226" s="1" t="str">
        <f>EI2&amp;EI1</f>
        <v>Berlin Cup40561</v>
      </c>
      <c r="EK226" s="1" t="str">
        <f>EK2&amp;EK1</f>
        <v>Aarau Mixed Doubles40581</v>
      </c>
      <c r="EM226" s="1" t="str">
        <f>EM2&amp;EM1</f>
        <v>OCSB női "A"40595</v>
      </c>
      <c r="EO226" s="1" t="str">
        <f>EO2&amp;EO1</f>
        <v>OCSB férfi "A"40595</v>
      </c>
      <c r="EQ226" s="1" t="str">
        <f>EQ2&amp;EQ1</f>
        <v>Letící Kameny40602</v>
      </c>
      <c r="ES226" s="1" t="str">
        <f>ES2&amp;ES1</f>
        <v>OCSB férfi "B"40623</v>
      </c>
      <c r="EU226" s="1" t="str">
        <f>EU2&amp;EU1</f>
        <v>Deaflympics 2015 Men40637</v>
      </c>
      <c r="EW226" s="1" t="str">
        <f>EW2&amp;EW1</f>
        <v>Deaflympics 2015 Women40637</v>
      </c>
      <c r="EY226" s="1" t="str">
        <f>EY2&amp;EY1</f>
        <v>IFI női OB40643</v>
      </c>
      <c r="FA226" s="1" t="str">
        <f>FA2&amp;FA1</f>
        <v>IFI férfi OB40643</v>
      </c>
      <c r="FC226" s="1" t="str">
        <f>FC2&amp;FC1</f>
        <v>VIII Mixed-Doubles Curling Cup40644</v>
      </c>
      <c r="FE226" s="1" t="str">
        <f>FE2&amp;FE1</f>
        <v>WMDCC 201540657</v>
      </c>
      <c r="FG226" s="1" t="str">
        <f>FG2&amp;FG1</f>
        <v>Vegyes OB40665</v>
      </c>
      <c r="FI226" s="1" t="str">
        <f>FI2&amp;FI1</f>
        <v>Savona Cup40679</v>
      </c>
      <c r="FK226" s="1" t="str">
        <f>FK2&amp;FK1</f>
        <v>Egyéni férfi OB40685</v>
      </c>
      <c r="FM226" s="1" t="str">
        <f>FM2&amp;FM1</f>
        <v>Egyéni női OB40685</v>
      </c>
    </row>
    <row r="227" spans="1:169">
      <c r="A227" s="1" t="s">
        <v>273</v>
      </c>
      <c r="B227" s="113">
        <v>5</v>
      </c>
      <c r="D227" s="45">
        <f>B227</f>
        <v>5</v>
      </c>
      <c r="F227" s="45">
        <f>D227</f>
        <v>5</v>
      </c>
      <c r="H227" s="45">
        <f>F227</f>
        <v>5</v>
      </c>
      <c r="J227" s="45">
        <f>H227</f>
        <v>5</v>
      </c>
      <c r="L227" s="45">
        <f>J227</f>
        <v>5</v>
      </c>
      <c r="N227" s="45">
        <f>L227</f>
        <v>5</v>
      </c>
      <c r="P227" s="45">
        <f>N227</f>
        <v>5</v>
      </c>
      <c r="R227" s="45">
        <f>P227</f>
        <v>5</v>
      </c>
      <c r="T227" s="45">
        <f>R227</f>
        <v>5</v>
      </c>
      <c r="V227" s="45">
        <f>T227</f>
        <v>5</v>
      </c>
      <c r="X227" s="45">
        <f>V227</f>
        <v>5</v>
      </c>
      <c r="Z227" s="45">
        <f>X227</f>
        <v>5</v>
      </c>
      <c r="AB227" s="45">
        <f>Z227</f>
        <v>5</v>
      </c>
      <c r="AD227" s="45">
        <f>AB227</f>
        <v>5</v>
      </c>
      <c r="AF227" s="45">
        <f>AD227</f>
        <v>5</v>
      </c>
      <c r="AH227" s="45">
        <f>AF227</f>
        <v>5</v>
      </c>
      <c r="AJ227" s="45">
        <f>AH227</f>
        <v>5</v>
      </c>
      <c r="AL227" s="45">
        <v>6</v>
      </c>
      <c r="AN227" s="45">
        <v>6</v>
      </c>
      <c r="AP227" s="113">
        <v>6</v>
      </c>
      <c r="AR227" s="113">
        <v>6</v>
      </c>
      <c r="AT227" s="113">
        <v>6</v>
      </c>
      <c r="AV227" s="113">
        <v>6</v>
      </c>
      <c r="AX227" s="113">
        <v>7</v>
      </c>
      <c r="AZ227" s="113">
        <v>7</v>
      </c>
      <c r="BB227" s="113">
        <v>7</v>
      </c>
      <c r="BD227" s="113">
        <v>7</v>
      </c>
      <c r="BF227" s="113">
        <v>7</v>
      </c>
      <c r="BH227" s="113">
        <v>8</v>
      </c>
      <c r="BJ227" s="113">
        <v>9</v>
      </c>
      <c r="BL227" s="113">
        <v>9</v>
      </c>
      <c r="BN227" s="113">
        <v>9</v>
      </c>
      <c r="BP227" s="113">
        <v>10</v>
      </c>
      <c r="BR227" s="113">
        <v>11</v>
      </c>
      <c r="BT227" s="113">
        <v>11</v>
      </c>
      <c r="BV227" s="113">
        <v>11</v>
      </c>
      <c r="BX227" s="113">
        <v>12</v>
      </c>
      <c r="BZ227" s="113">
        <v>13</v>
      </c>
      <c r="CB227" s="113">
        <v>16</v>
      </c>
      <c r="CD227" s="113">
        <v>16</v>
      </c>
      <c r="CF227" s="113">
        <v>16</v>
      </c>
      <c r="CH227" s="113">
        <v>17</v>
      </c>
      <c r="CJ227" s="113">
        <v>17</v>
      </c>
      <c r="CL227" s="113">
        <v>17</v>
      </c>
      <c r="CN227" s="113">
        <v>19</v>
      </c>
      <c r="CP227" s="113">
        <v>20</v>
      </c>
      <c r="CR227" s="113">
        <v>21</v>
      </c>
      <c r="CT227" s="113">
        <v>21</v>
      </c>
      <c r="CV227" s="113">
        <v>21</v>
      </c>
      <c r="CX227" s="113">
        <v>21</v>
      </c>
      <c r="CZ227" s="113">
        <v>23</v>
      </c>
      <c r="DB227" s="113">
        <v>27</v>
      </c>
      <c r="DD227" s="113">
        <v>27</v>
      </c>
      <c r="DF227" s="113">
        <v>30</v>
      </c>
      <c r="DH227" s="113">
        <v>30</v>
      </c>
      <c r="DJ227" s="113">
        <v>32</v>
      </c>
      <c r="DL227" s="113">
        <v>33</v>
      </c>
      <c r="DN227" s="113">
        <v>35</v>
      </c>
      <c r="DP227" s="113">
        <v>36</v>
      </c>
      <c r="DR227" s="113">
        <v>37</v>
      </c>
      <c r="DT227" s="113">
        <v>38</v>
      </c>
      <c r="DV227" s="113">
        <v>39</v>
      </c>
      <c r="DX227" s="113">
        <v>40</v>
      </c>
      <c r="DZ227" s="113">
        <v>40</v>
      </c>
      <c r="EB227" s="113">
        <v>43</v>
      </c>
      <c r="ED227" s="113">
        <v>45</v>
      </c>
      <c r="EF227" s="113">
        <v>45</v>
      </c>
      <c r="EH227" s="113">
        <v>45</v>
      </c>
      <c r="EJ227" s="113">
        <v>45</v>
      </c>
      <c r="EL227" s="113">
        <v>45</v>
      </c>
      <c r="EN227" s="113">
        <v>45</v>
      </c>
      <c r="EP227" s="113">
        <v>45</v>
      </c>
      <c r="ER227" s="113">
        <v>48</v>
      </c>
      <c r="ET227" s="113">
        <v>51</v>
      </c>
      <c r="EV227" s="113">
        <v>51</v>
      </c>
      <c r="EX227" s="113">
        <v>51</v>
      </c>
      <c r="EZ227" s="113">
        <v>51</v>
      </c>
      <c r="FB227" s="113">
        <v>51</v>
      </c>
      <c r="FD227" s="113">
        <v>52</v>
      </c>
      <c r="FF227" s="113">
        <v>53</v>
      </c>
      <c r="FH227" s="113">
        <v>54</v>
      </c>
      <c r="FJ227" s="113">
        <v>55</v>
      </c>
      <c r="FL227" s="113">
        <v>55</v>
      </c>
    </row>
    <row r="228" spans="1:169">
      <c r="A228" s="1" t="s">
        <v>274</v>
      </c>
      <c r="B228" s="113">
        <v>5</v>
      </c>
      <c r="D228" s="45">
        <f>MATCH(C226,'egyeni-ranglista'!273:273,0)</f>
        <v>6</v>
      </c>
      <c r="F228" s="45">
        <f>MATCH(E226,'egyeni-ranglista'!273:273,0)</f>
        <v>7</v>
      </c>
      <c r="H228" s="45">
        <f>MATCH(G226,'egyeni-ranglista'!273:273,0)</f>
        <v>8</v>
      </c>
      <c r="J228" s="45">
        <f>MATCH(I226,'egyeni-ranglista'!273:273,0)</f>
        <v>9</v>
      </c>
      <c r="L228" s="45">
        <f>MATCH(K226,'egyeni-ranglista'!273:273,0)</f>
        <v>10</v>
      </c>
      <c r="N228" s="45">
        <f>MATCH(M226,'egyeni-ranglista'!273:273,0)</f>
        <v>11</v>
      </c>
      <c r="P228" s="45">
        <f>MATCH(O226,'egyeni-ranglista'!273:273,0)</f>
        <v>12</v>
      </c>
      <c r="R228" s="117">
        <f>P228</f>
        <v>12</v>
      </c>
      <c r="T228" s="117">
        <f>R228</f>
        <v>12</v>
      </c>
      <c r="V228" s="45">
        <f>MATCH(U226,'egyeni-ranglista'!273:273,0)</f>
        <v>15</v>
      </c>
      <c r="X228" s="45">
        <f>MATCH(W226,'egyeni-ranglista'!273:273,0)</f>
        <v>16</v>
      </c>
      <c r="Z228" s="45">
        <f>X228</f>
        <v>16</v>
      </c>
      <c r="AB228" s="45">
        <f>MATCH(AA226,'egyeni-ranglista'!273:273,0)</f>
        <v>18</v>
      </c>
      <c r="AD228" s="45">
        <f>MATCH(AC226,'egyeni-ranglista'!273:273,0)</f>
        <v>19</v>
      </c>
      <c r="AF228" s="45">
        <f>MATCH(AE226,'egyeni-ranglista'!273:273,0)</f>
        <v>20</v>
      </c>
      <c r="AH228" s="117">
        <f>AF228</f>
        <v>20</v>
      </c>
      <c r="AJ228" s="45">
        <f>MATCH(AI226,'egyeni-ranglista'!273:273,0)</f>
        <v>22</v>
      </c>
      <c r="AL228" s="45">
        <f>MATCH(AK226,'egyeni-ranglista'!273:273,0)</f>
        <v>23</v>
      </c>
      <c r="AN228" s="45">
        <f>MATCH(AM226,'egyeni-ranglista'!273:273,0)</f>
        <v>24</v>
      </c>
      <c r="AP228" s="45">
        <f>MATCH(AO226,'egyeni-ranglista'!273:273,0)</f>
        <v>25</v>
      </c>
      <c r="AR228" s="45">
        <f>MATCH(AQ226,'egyeni-ranglista'!273:273,0)</f>
        <v>26</v>
      </c>
      <c r="AT228" s="45">
        <f>MATCH(AS226,'egyeni-ranglista'!273:273,0)</f>
        <v>27</v>
      </c>
      <c r="AV228" s="45">
        <f>MATCH(AU226,'egyeni-ranglista'!273:273,0)</f>
        <v>28</v>
      </c>
      <c r="AX228" s="45">
        <f>MATCH(AW226,'egyeni-ranglista'!273:273,0)</f>
        <v>29</v>
      </c>
      <c r="AZ228" s="45">
        <f>MATCH(AY226,'egyeni-ranglista'!273:273,0)</f>
        <v>30</v>
      </c>
      <c r="BB228" s="45">
        <f>MATCH(BA226,'egyeni-ranglista'!273:273,0)</f>
        <v>31</v>
      </c>
      <c r="BD228" s="45">
        <f>MATCH(BC226,'egyeni-ranglista'!273:273,0)</f>
        <v>32</v>
      </c>
      <c r="BF228" s="45">
        <f>MATCH(BE226,'egyeni-ranglista'!273:273,0)</f>
        <v>33</v>
      </c>
      <c r="BH228" s="45">
        <f>MATCH(BG226,'egyeni-ranglista'!273:273,0)</f>
        <v>34</v>
      </c>
      <c r="BJ228" s="45">
        <f>MATCH(BI226,'egyeni-ranglista'!273:273,0)</f>
        <v>35</v>
      </c>
      <c r="BL228" s="45">
        <f>MATCH(BK226,'egyeni-ranglista'!273:273,0)</f>
        <v>36</v>
      </c>
      <c r="BN228" s="45">
        <f>MATCH(BM226,'egyeni-ranglista'!273:273,0)</f>
        <v>37</v>
      </c>
      <c r="BP228" s="45">
        <f>MATCH(BO226,'egyeni-ranglista'!273:273,0)</f>
        <v>38</v>
      </c>
      <c r="BR228" s="45">
        <f>MATCH(BQ226,'egyeni-ranglista'!273:273,0)</f>
        <v>39</v>
      </c>
      <c r="BT228" s="45">
        <f>MATCH(BS226,'egyeni-ranglista'!273:273,0)</f>
        <v>40</v>
      </c>
      <c r="BV228" s="45">
        <f>MATCH(BU226,'egyeni-ranglista'!273:273,0)</f>
        <v>41</v>
      </c>
      <c r="BX228" s="45">
        <f>MATCH(BW226,'egyeni-ranglista'!273:273,0)</f>
        <v>42</v>
      </c>
      <c r="BZ228" s="45">
        <f>MATCH(BY226,'egyeni-ranglista'!273:273,0)</f>
        <v>43</v>
      </c>
      <c r="CB228" s="45">
        <f>MATCH(CA226,'egyeni-ranglista'!273:273,0)</f>
        <v>44</v>
      </c>
      <c r="CD228" s="113">
        <v>44</v>
      </c>
      <c r="CF228" s="113">
        <v>44</v>
      </c>
      <c r="CH228" s="45">
        <f>MATCH(CG226,'egyeni-ranglista'!273:273,0)</f>
        <v>46</v>
      </c>
      <c r="CJ228" s="45">
        <f>MATCH(CI226,'egyeni-ranglista'!273:273,0)</f>
        <v>48</v>
      </c>
      <c r="CL228" s="113">
        <v>48</v>
      </c>
      <c r="CN228" s="45">
        <f>MATCH(CM226,'egyeni-ranglista'!273:273,0)</f>
        <v>50</v>
      </c>
      <c r="CP228" s="45">
        <f>MATCH(CO226,'egyeni-ranglista'!273:273,0)</f>
        <v>51</v>
      </c>
      <c r="CR228" s="45">
        <f>MATCH(CQ226,'egyeni-ranglista'!273:273,0)</f>
        <v>52</v>
      </c>
      <c r="CT228" s="45">
        <f>MATCH(CS226,'egyeni-ranglista'!273:273,0)</f>
        <v>53</v>
      </c>
      <c r="CV228" s="45">
        <f>MATCH(CU226,'egyeni-ranglista'!273:273,0)</f>
        <v>54</v>
      </c>
      <c r="CX228" s="45">
        <f>MATCH(CW226,'egyeni-ranglista'!273:273,0)</f>
        <v>55</v>
      </c>
      <c r="CZ228" s="45">
        <f>MATCH(CY226,'egyeni-ranglista'!273:273,0)</f>
        <v>56</v>
      </c>
      <c r="DB228" s="45">
        <f>MATCH(DA226,'egyeni-ranglista'!273:273,0)</f>
        <v>57</v>
      </c>
      <c r="DD228" s="45">
        <f>MATCH(DC226,'egyeni-ranglista'!273:273,0)</f>
        <v>58</v>
      </c>
      <c r="DF228" s="45">
        <f>MATCH(DE226,'egyeni-ranglista'!273:273,0)</f>
        <v>59</v>
      </c>
      <c r="DH228" s="45">
        <f>MATCH(DG226,'egyeni-ranglista'!273:273,0)</f>
        <v>60</v>
      </c>
      <c r="DJ228" s="45">
        <v>61</v>
      </c>
      <c r="DL228" s="45">
        <v>62</v>
      </c>
      <c r="DN228" s="45">
        <v>63</v>
      </c>
      <c r="DP228" s="45">
        <f>MATCH(DO226,'egyeni-ranglista'!273:273,0)</f>
        <v>64</v>
      </c>
      <c r="DR228" s="45">
        <v>65</v>
      </c>
      <c r="DT228" s="45">
        <v>66</v>
      </c>
      <c r="DV228" s="45">
        <v>67</v>
      </c>
      <c r="DX228" s="45">
        <v>68</v>
      </c>
      <c r="DZ228" s="45">
        <v>68</v>
      </c>
      <c r="EB228" s="45">
        <v>70</v>
      </c>
      <c r="ED228" s="45">
        <v>71</v>
      </c>
      <c r="EF228" s="45">
        <v>71</v>
      </c>
      <c r="EH228" s="45">
        <v>73</v>
      </c>
      <c r="EJ228" s="45">
        <v>74</v>
      </c>
      <c r="EL228" s="45">
        <v>75</v>
      </c>
      <c r="EN228" s="45">
        <v>75</v>
      </c>
      <c r="EP228" s="45">
        <v>77</v>
      </c>
      <c r="ER228" s="45">
        <v>78</v>
      </c>
      <c r="ET228" s="45">
        <v>79</v>
      </c>
      <c r="EV228" s="45">
        <v>79</v>
      </c>
      <c r="EX228" s="45">
        <v>81</v>
      </c>
      <c r="EZ228" s="45">
        <v>81</v>
      </c>
      <c r="FB228" s="45">
        <v>83</v>
      </c>
      <c r="FD228" s="45">
        <v>84</v>
      </c>
      <c r="FF228" s="45">
        <v>85</v>
      </c>
      <c r="FH228" s="45">
        <v>86</v>
      </c>
      <c r="FJ228" s="45">
        <v>87</v>
      </c>
      <c r="FL228" s="45">
        <v>87</v>
      </c>
    </row>
    <row r="229" spans="1:169">
      <c r="B229" s="1">
        <v>2</v>
      </c>
      <c r="C229" s="1">
        <f>B229+1</f>
        <v>3</v>
      </c>
      <c r="D229" s="1">
        <f t="shared" ref="D229:BO229" si="0">C229+1</f>
        <v>4</v>
      </c>
      <c r="E229" s="1">
        <f t="shared" si="0"/>
        <v>5</v>
      </c>
      <c r="F229" s="1">
        <f t="shared" si="0"/>
        <v>6</v>
      </c>
      <c r="G229" s="1">
        <f t="shared" si="0"/>
        <v>7</v>
      </c>
      <c r="H229" s="1">
        <f t="shared" si="0"/>
        <v>8</v>
      </c>
      <c r="I229" s="1">
        <f t="shared" si="0"/>
        <v>9</v>
      </c>
      <c r="J229" s="1">
        <f t="shared" si="0"/>
        <v>10</v>
      </c>
      <c r="K229" s="1">
        <f t="shared" si="0"/>
        <v>11</v>
      </c>
      <c r="L229" s="1">
        <f t="shared" si="0"/>
        <v>12</v>
      </c>
      <c r="M229" s="1">
        <f t="shared" si="0"/>
        <v>13</v>
      </c>
      <c r="N229" s="1">
        <f t="shared" si="0"/>
        <v>14</v>
      </c>
      <c r="O229" s="1">
        <f t="shared" si="0"/>
        <v>15</v>
      </c>
      <c r="P229" s="1">
        <f t="shared" si="0"/>
        <v>16</v>
      </c>
      <c r="Q229" s="1">
        <f t="shared" si="0"/>
        <v>17</v>
      </c>
      <c r="R229" s="1">
        <f t="shared" si="0"/>
        <v>18</v>
      </c>
      <c r="S229" s="1">
        <f t="shared" si="0"/>
        <v>19</v>
      </c>
      <c r="T229" s="1">
        <f t="shared" si="0"/>
        <v>20</v>
      </c>
      <c r="U229" s="1">
        <f t="shared" si="0"/>
        <v>21</v>
      </c>
      <c r="V229" s="1">
        <f t="shared" si="0"/>
        <v>22</v>
      </c>
      <c r="W229" s="1">
        <f t="shared" si="0"/>
        <v>23</v>
      </c>
      <c r="X229" s="1">
        <f t="shared" si="0"/>
        <v>24</v>
      </c>
      <c r="Y229" s="1">
        <f t="shared" si="0"/>
        <v>25</v>
      </c>
      <c r="Z229" s="1">
        <f t="shared" si="0"/>
        <v>26</v>
      </c>
      <c r="AA229" s="1">
        <f t="shared" si="0"/>
        <v>27</v>
      </c>
      <c r="AB229" s="1">
        <f t="shared" si="0"/>
        <v>28</v>
      </c>
      <c r="AC229" s="1">
        <f t="shared" si="0"/>
        <v>29</v>
      </c>
      <c r="AD229" s="1">
        <f t="shared" si="0"/>
        <v>30</v>
      </c>
      <c r="AE229" s="1">
        <f t="shared" si="0"/>
        <v>31</v>
      </c>
      <c r="AF229" s="1">
        <f t="shared" si="0"/>
        <v>32</v>
      </c>
      <c r="AG229" s="1">
        <f t="shared" si="0"/>
        <v>33</v>
      </c>
      <c r="AH229" s="1">
        <f t="shared" si="0"/>
        <v>34</v>
      </c>
      <c r="AI229" s="1">
        <f t="shared" si="0"/>
        <v>35</v>
      </c>
      <c r="AJ229" s="1">
        <f t="shared" si="0"/>
        <v>36</v>
      </c>
      <c r="AK229" s="1">
        <f t="shared" si="0"/>
        <v>37</v>
      </c>
      <c r="AL229" s="1">
        <f t="shared" si="0"/>
        <v>38</v>
      </c>
      <c r="AM229" s="1">
        <f t="shared" si="0"/>
        <v>39</v>
      </c>
      <c r="AN229" s="1">
        <f t="shared" si="0"/>
        <v>40</v>
      </c>
      <c r="AO229" s="1">
        <f t="shared" si="0"/>
        <v>41</v>
      </c>
      <c r="AP229" s="1">
        <f t="shared" si="0"/>
        <v>42</v>
      </c>
      <c r="AQ229" s="1">
        <f t="shared" si="0"/>
        <v>43</v>
      </c>
      <c r="AR229" s="1">
        <f t="shared" si="0"/>
        <v>44</v>
      </c>
      <c r="AS229" s="1">
        <f t="shared" si="0"/>
        <v>45</v>
      </c>
      <c r="AT229" s="1">
        <f t="shared" si="0"/>
        <v>46</v>
      </c>
      <c r="AU229" s="1">
        <f t="shared" si="0"/>
        <v>47</v>
      </c>
      <c r="AV229" s="1">
        <f t="shared" si="0"/>
        <v>48</v>
      </c>
      <c r="AW229" s="1">
        <f t="shared" si="0"/>
        <v>49</v>
      </c>
      <c r="AX229" s="1">
        <f t="shared" si="0"/>
        <v>50</v>
      </c>
      <c r="AY229" s="1">
        <f t="shared" si="0"/>
        <v>51</v>
      </c>
      <c r="AZ229" s="1">
        <f t="shared" si="0"/>
        <v>52</v>
      </c>
      <c r="BA229" s="1">
        <f t="shared" si="0"/>
        <v>53</v>
      </c>
      <c r="BB229" s="1">
        <f t="shared" si="0"/>
        <v>54</v>
      </c>
      <c r="BC229" s="1">
        <f t="shared" si="0"/>
        <v>55</v>
      </c>
      <c r="BD229" s="1">
        <f t="shared" si="0"/>
        <v>56</v>
      </c>
      <c r="BE229" s="1">
        <f t="shared" si="0"/>
        <v>57</v>
      </c>
      <c r="BF229" s="1">
        <f t="shared" si="0"/>
        <v>58</v>
      </c>
      <c r="BG229" s="1">
        <f t="shared" si="0"/>
        <v>59</v>
      </c>
      <c r="BH229" s="1">
        <f t="shared" si="0"/>
        <v>60</v>
      </c>
      <c r="BI229" s="1">
        <f t="shared" si="0"/>
        <v>61</v>
      </c>
      <c r="BJ229" s="1">
        <f t="shared" si="0"/>
        <v>62</v>
      </c>
      <c r="BK229" s="1">
        <f t="shared" si="0"/>
        <v>63</v>
      </c>
      <c r="BL229" s="1">
        <f t="shared" si="0"/>
        <v>64</v>
      </c>
      <c r="BM229" s="1">
        <f t="shared" si="0"/>
        <v>65</v>
      </c>
      <c r="BN229" s="1">
        <f t="shared" si="0"/>
        <v>66</v>
      </c>
      <c r="BO229" s="1">
        <f t="shared" si="0"/>
        <v>67</v>
      </c>
      <c r="BP229" s="1">
        <f t="shared" ref="BP229:DE229" si="1">BO229+1</f>
        <v>68</v>
      </c>
      <c r="BQ229" s="1">
        <f>BP229+1</f>
        <v>69</v>
      </c>
      <c r="BR229" s="1">
        <f t="shared" si="1"/>
        <v>70</v>
      </c>
      <c r="BS229" s="1">
        <f t="shared" si="1"/>
        <v>71</v>
      </c>
      <c r="BT229" s="1">
        <f t="shared" si="1"/>
        <v>72</v>
      </c>
      <c r="BU229" s="1">
        <f t="shared" si="1"/>
        <v>73</v>
      </c>
      <c r="BV229" s="1">
        <f t="shared" si="1"/>
        <v>74</v>
      </c>
      <c r="BW229" s="1">
        <f t="shared" si="1"/>
        <v>75</v>
      </c>
      <c r="BX229" s="1">
        <f t="shared" si="1"/>
        <v>76</v>
      </c>
      <c r="BY229" s="1">
        <f t="shared" si="1"/>
        <v>77</v>
      </c>
      <c r="BZ229" s="1">
        <f t="shared" si="1"/>
        <v>78</v>
      </c>
      <c r="CA229" s="1">
        <f t="shared" si="1"/>
        <v>79</v>
      </c>
      <c r="CB229" s="1">
        <f t="shared" si="1"/>
        <v>80</v>
      </c>
      <c r="CC229" s="1">
        <f t="shared" si="1"/>
        <v>81</v>
      </c>
      <c r="CD229" s="1">
        <f t="shared" si="1"/>
        <v>82</v>
      </c>
      <c r="CE229" s="1">
        <f t="shared" si="1"/>
        <v>83</v>
      </c>
      <c r="CF229" s="1">
        <f t="shared" si="1"/>
        <v>84</v>
      </c>
      <c r="CG229" s="1">
        <f t="shared" si="1"/>
        <v>85</v>
      </c>
      <c r="CH229" s="1">
        <f t="shared" si="1"/>
        <v>86</v>
      </c>
      <c r="CI229" s="1">
        <f t="shared" si="1"/>
        <v>87</v>
      </c>
      <c r="CJ229" s="1">
        <f t="shared" si="1"/>
        <v>88</v>
      </c>
      <c r="CK229" s="1">
        <f t="shared" si="1"/>
        <v>89</v>
      </c>
      <c r="CL229" s="1">
        <f t="shared" si="1"/>
        <v>90</v>
      </c>
      <c r="CM229" s="1">
        <f t="shared" si="1"/>
        <v>91</v>
      </c>
      <c r="CN229" s="1">
        <f t="shared" si="1"/>
        <v>92</v>
      </c>
      <c r="CO229" s="1">
        <f t="shared" si="1"/>
        <v>93</v>
      </c>
      <c r="CP229" s="1">
        <f t="shared" si="1"/>
        <v>94</v>
      </c>
      <c r="CQ229" s="1">
        <f t="shared" si="1"/>
        <v>95</v>
      </c>
      <c r="CR229" s="1">
        <f t="shared" si="1"/>
        <v>96</v>
      </c>
      <c r="CS229" s="1">
        <f t="shared" si="1"/>
        <v>97</v>
      </c>
      <c r="CT229" s="1">
        <f t="shared" si="1"/>
        <v>98</v>
      </c>
      <c r="CU229" s="1">
        <f t="shared" si="1"/>
        <v>99</v>
      </c>
      <c r="CV229" s="1">
        <f t="shared" si="1"/>
        <v>100</v>
      </c>
      <c r="CW229" s="1">
        <f t="shared" si="1"/>
        <v>101</v>
      </c>
      <c r="CX229" s="1">
        <f t="shared" si="1"/>
        <v>102</v>
      </c>
      <c r="CY229" s="1">
        <f t="shared" si="1"/>
        <v>103</v>
      </c>
      <c r="CZ229" s="1">
        <f t="shared" si="1"/>
        <v>104</v>
      </c>
      <c r="DA229" s="1">
        <f t="shared" si="1"/>
        <v>105</v>
      </c>
      <c r="DB229" s="1">
        <f t="shared" si="1"/>
        <v>106</v>
      </c>
      <c r="DC229" s="1">
        <f t="shared" si="1"/>
        <v>107</v>
      </c>
      <c r="DD229" s="1">
        <f t="shared" si="1"/>
        <v>108</v>
      </c>
      <c r="DE229" s="1">
        <f t="shared" si="1"/>
        <v>109</v>
      </c>
      <c r="DF229" s="1">
        <f t="shared" ref="DF229:DM229" si="2">DE229+1</f>
        <v>110</v>
      </c>
      <c r="DG229" s="1">
        <f t="shared" si="2"/>
        <v>111</v>
      </c>
      <c r="DH229" s="1">
        <f t="shared" si="2"/>
        <v>112</v>
      </c>
      <c r="DI229" s="1">
        <f t="shared" si="2"/>
        <v>113</v>
      </c>
      <c r="DJ229" s="1">
        <f t="shared" si="2"/>
        <v>114</v>
      </c>
      <c r="DK229" s="1">
        <f t="shared" si="2"/>
        <v>115</v>
      </c>
      <c r="DL229" s="1">
        <f t="shared" si="2"/>
        <v>116</v>
      </c>
      <c r="DM229" s="1">
        <f t="shared" si="2"/>
        <v>117</v>
      </c>
      <c r="DN229" s="1">
        <f>DM229+1</f>
        <v>118</v>
      </c>
      <c r="DO229" s="1">
        <f>DN229+1</f>
        <v>119</v>
      </c>
      <c r="DP229" s="1">
        <f t="shared" ref="DP229:EC229" si="3">DO229+1</f>
        <v>120</v>
      </c>
      <c r="DQ229" s="1">
        <f t="shared" si="3"/>
        <v>121</v>
      </c>
      <c r="DR229" s="1">
        <f t="shared" si="3"/>
        <v>122</v>
      </c>
      <c r="DS229" s="1">
        <f t="shared" si="3"/>
        <v>123</v>
      </c>
      <c r="DT229" s="1">
        <f t="shared" si="3"/>
        <v>124</v>
      </c>
      <c r="DU229" s="1">
        <f t="shared" si="3"/>
        <v>125</v>
      </c>
      <c r="DV229" s="1">
        <f t="shared" si="3"/>
        <v>126</v>
      </c>
      <c r="DW229" s="1">
        <f t="shared" si="3"/>
        <v>127</v>
      </c>
      <c r="DX229" s="1">
        <f t="shared" si="3"/>
        <v>128</v>
      </c>
      <c r="DY229" s="1">
        <f t="shared" si="3"/>
        <v>129</v>
      </c>
      <c r="DZ229" s="1">
        <f t="shared" si="3"/>
        <v>130</v>
      </c>
      <c r="EA229" s="1">
        <f t="shared" si="3"/>
        <v>131</v>
      </c>
      <c r="EB229" s="1">
        <f t="shared" si="3"/>
        <v>132</v>
      </c>
      <c r="EC229" s="1">
        <f t="shared" si="3"/>
        <v>133</v>
      </c>
      <c r="ED229" s="1">
        <f t="shared" ref="ED229:EQ229" si="4">EC229+1</f>
        <v>134</v>
      </c>
      <c r="EE229" s="1">
        <f t="shared" si="4"/>
        <v>135</v>
      </c>
      <c r="EF229" s="1">
        <f t="shared" si="4"/>
        <v>136</v>
      </c>
      <c r="EG229" s="1">
        <f t="shared" si="4"/>
        <v>137</v>
      </c>
      <c r="EH229" s="1">
        <f t="shared" si="4"/>
        <v>138</v>
      </c>
      <c r="EI229" s="1">
        <f t="shared" si="4"/>
        <v>139</v>
      </c>
      <c r="EJ229" s="1">
        <f t="shared" si="4"/>
        <v>140</v>
      </c>
      <c r="EK229" s="1">
        <f t="shared" si="4"/>
        <v>141</v>
      </c>
      <c r="EL229" s="1">
        <f t="shared" si="4"/>
        <v>142</v>
      </c>
      <c r="EM229" s="1">
        <f t="shared" si="4"/>
        <v>143</v>
      </c>
      <c r="EN229" s="1">
        <f t="shared" si="4"/>
        <v>144</v>
      </c>
      <c r="EO229" s="1">
        <f t="shared" si="4"/>
        <v>145</v>
      </c>
      <c r="EP229" s="1">
        <f t="shared" si="4"/>
        <v>146</v>
      </c>
      <c r="EQ229" s="1">
        <f t="shared" si="4"/>
        <v>147</v>
      </c>
      <c r="ER229" s="1">
        <f t="shared" ref="ER229" si="5">EQ229+1</f>
        <v>148</v>
      </c>
      <c r="ES229" s="1">
        <f t="shared" ref="ES229" si="6">ER229+1</f>
        <v>149</v>
      </c>
      <c r="ET229" s="1">
        <f t="shared" ref="ET229" si="7">ES229+1</f>
        <v>150</v>
      </c>
      <c r="EU229" s="1">
        <f t="shared" ref="EU229" si="8">ET229+1</f>
        <v>151</v>
      </c>
      <c r="EV229" s="1">
        <f t="shared" ref="EV229" si="9">EU229+1</f>
        <v>152</v>
      </c>
      <c r="EW229" s="1">
        <f t="shared" ref="EW229" si="10">EV229+1</f>
        <v>153</v>
      </c>
      <c r="EX229" s="1">
        <f t="shared" ref="EX229" si="11">EW229+1</f>
        <v>154</v>
      </c>
      <c r="EY229" s="1">
        <f t="shared" ref="EY229" si="12">EX229+1</f>
        <v>155</v>
      </c>
      <c r="EZ229" s="1">
        <f t="shared" ref="EZ229" si="13">EY229+1</f>
        <v>156</v>
      </c>
      <c r="FA229" s="1">
        <f t="shared" ref="FA229" si="14">EZ229+1</f>
        <v>157</v>
      </c>
      <c r="FB229" s="1">
        <f t="shared" ref="FB229" si="15">FA229+1</f>
        <v>158</v>
      </c>
      <c r="FC229" s="1">
        <f t="shared" ref="FC229" si="16">FB229+1</f>
        <v>159</v>
      </c>
      <c r="FD229" s="1">
        <f t="shared" ref="FD229" si="17">FC229+1</f>
        <v>160</v>
      </c>
      <c r="FE229" s="1">
        <f t="shared" ref="FE229" si="18">FD229+1</f>
        <v>161</v>
      </c>
      <c r="FF229" s="1">
        <f t="shared" ref="FF229" si="19">FE229+1</f>
        <v>162</v>
      </c>
      <c r="FG229" s="1">
        <f t="shared" ref="FG229" si="20">FF229+1</f>
        <v>163</v>
      </c>
      <c r="FH229" s="1">
        <f t="shared" ref="FH229" si="21">FG229+1</f>
        <v>164</v>
      </c>
      <c r="FI229" s="1">
        <f t="shared" ref="FI229" si="22">FH229+1</f>
        <v>165</v>
      </c>
      <c r="FJ229" s="1">
        <f t="shared" ref="FJ229" si="23">FI229+1</f>
        <v>166</v>
      </c>
      <c r="FK229" s="1">
        <f t="shared" ref="FK229" si="24">FJ229+1</f>
        <v>167</v>
      </c>
      <c r="FL229" s="1">
        <f t="shared" ref="FL229" si="25">FK229+1</f>
        <v>168</v>
      </c>
      <c r="FM229" s="1">
        <f t="shared" ref="FM229" si="26">FL229+1</f>
        <v>169</v>
      </c>
    </row>
  </sheetData>
  <autoFilter ref="A2:FM222">
    <sortState ref="A3:FM224">
      <sortCondition ref="FA2:FA222"/>
    </sortState>
  </autoFilter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B8" sqref="B8"/>
    </sheetView>
  </sheetViews>
  <sheetFormatPr defaultColWidth="8.75" defaultRowHeight="12.75"/>
  <cols>
    <col min="1" max="1" width="23.375" bestFit="1" customWidth="1"/>
  </cols>
  <sheetData>
    <row r="1" spans="1:2">
      <c r="A1" s="18" t="s">
        <v>211</v>
      </c>
    </row>
    <row r="3" spans="1:2">
      <c r="A3" s="23" t="s">
        <v>212</v>
      </c>
      <c r="B3" s="23" t="s">
        <v>93</v>
      </c>
    </row>
    <row r="4" spans="1:2">
      <c r="A4" s="27" t="s">
        <v>234</v>
      </c>
      <c r="B4" s="24">
        <v>1</v>
      </c>
    </row>
    <row r="5" spans="1:2">
      <c r="A5" s="27" t="s">
        <v>233</v>
      </c>
      <c r="B5" s="24">
        <v>0.7</v>
      </c>
    </row>
    <row r="6" spans="1:2">
      <c r="A6" s="27" t="s">
        <v>213</v>
      </c>
      <c r="B6" s="24">
        <v>0.5</v>
      </c>
    </row>
    <row r="7" spans="1:2">
      <c r="A7" s="27" t="s">
        <v>214</v>
      </c>
      <c r="B7" s="24">
        <v>0.4</v>
      </c>
    </row>
    <row r="8" spans="1:2">
      <c r="A8" s="288" t="s">
        <v>215</v>
      </c>
      <c r="B8" s="24">
        <v>0.5</v>
      </c>
    </row>
    <row r="9" spans="1:2">
      <c r="A9" s="27" t="s">
        <v>299</v>
      </c>
      <c r="B9" s="24">
        <v>0.3</v>
      </c>
    </row>
    <row r="10" spans="1:2">
      <c r="A10" s="27" t="s">
        <v>300</v>
      </c>
      <c r="B10" s="110">
        <v>0.2</v>
      </c>
    </row>
    <row r="11" spans="1:2">
      <c r="A11" s="235" t="s">
        <v>1221</v>
      </c>
      <c r="B11" s="110">
        <v>0.1</v>
      </c>
    </row>
    <row r="13" spans="1:2">
      <c r="A13" s="18" t="s">
        <v>216</v>
      </c>
    </row>
    <row r="14" spans="1:2">
      <c r="A14" s="18"/>
    </row>
    <row r="15" spans="1:2">
      <c r="A15" s="23" t="s">
        <v>63</v>
      </c>
      <c r="B15" s="23" t="s">
        <v>217</v>
      </c>
    </row>
    <row r="16" spans="1:2">
      <c r="A16" s="24">
        <v>1</v>
      </c>
      <c r="B16" s="25">
        <v>0.36</v>
      </c>
    </row>
    <row r="17" spans="1:2">
      <c r="A17" s="24">
        <v>2</v>
      </c>
      <c r="B17" s="26">
        <v>0.22</v>
      </c>
    </row>
    <row r="18" spans="1:2">
      <c r="A18" s="24">
        <v>3</v>
      </c>
      <c r="B18" s="26">
        <v>0.15</v>
      </c>
    </row>
    <row r="19" spans="1:2">
      <c r="A19" s="24">
        <v>4</v>
      </c>
      <c r="B19" s="26">
        <v>0.1</v>
      </c>
    </row>
    <row r="20" spans="1:2">
      <c r="A20" s="24">
        <v>5</v>
      </c>
      <c r="B20" s="26">
        <v>7.0000000000000007E-2</v>
      </c>
    </row>
    <row r="21" spans="1:2">
      <c r="A21" s="24">
        <v>6</v>
      </c>
      <c r="B21" s="26">
        <v>0.05</v>
      </c>
    </row>
    <row r="22" spans="1:2">
      <c r="A22" s="24">
        <v>7</v>
      </c>
      <c r="B22" s="26">
        <v>0.03</v>
      </c>
    </row>
    <row r="23" spans="1:2">
      <c r="A23" s="24">
        <v>8</v>
      </c>
      <c r="B23" s="26">
        <v>0.02</v>
      </c>
    </row>
    <row r="24" spans="1:2">
      <c r="A24" s="27" t="s">
        <v>218</v>
      </c>
      <c r="B24" s="26">
        <f>SUM(B16:B23)</f>
        <v>1</v>
      </c>
    </row>
    <row r="27" spans="1:2">
      <c r="A27" t="s">
        <v>244</v>
      </c>
    </row>
    <row r="28" spans="1:2">
      <c r="A28" t="s">
        <v>245</v>
      </c>
    </row>
    <row r="29" spans="1:2">
      <c r="A29" s="18" t="s">
        <v>246</v>
      </c>
    </row>
    <row r="30" spans="1:2">
      <c r="A30" t="s">
        <v>247</v>
      </c>
    </row>
    <row r="31" spans="1:2">
      <c r="A31" t="s">
        <v>248</v>
      </c>
    </row>
    <row r="32" spans="1:2">
      <c r="A32" s="18" t="s">
        <v>256</v>
      </c>
    </row>
    <row r="33" spans="1:8">
      <c r="A33" s="18" t="s">
        <v>255</v>
      </c>
    </row>
    <row r="34" spans="1:8">
      <c r="A34" s="18" t="s">
        <v>257</v>
      </c>
    </row>
    <row r="39" spans="1:8">
      <c r="G39" s="228"/>
      <c r="H39" s="228"/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topLeftCell="J1" zoomScale="90" zoomScaleNormal="90" zoomScalePageLayoutView="90" workbookViewId="0">
      <selection activeCell="M10" sqref="M10"/>
    </sheetView>
  </sheetViews>
  <sheetFormatPr defaultColWidth="8.75" defaultRowHeight="12.75"/>
  <cols>
    <col min="1" max="1" width="14.875" bestFit="1" customWidth="1"/>
    <col min="2" max="2" width="19" bestFit="1" customWidth="1"/>
    <col min="3" max="3" width="14.875" bestFit="1" customWidth="1"/>
    <col min="4" max="4" width="19" bestFit="1" customWidth="1"/>
    <col min="5" max="5" width="14.875" bestFit="1" customWidth="1"/>
    <col min="6" max="6" width="19" bestFit="1" customWidth="1"/>
    <col min="7" max="7" width="14.875" bestFit="1" customWidth="1"/>
    <col min="8" max="8" width="19" bestFit="1" customWidth="1"/>
    <col min="9" max="9" width="16.375" bestFit="1" customWidth="1"/>
    <col min="10" max="10" width="19" bestFit="1" customWidth="1"/>
    <col min="11" max="11" width="16.375" bestFit="1" customWidth="1"/>
    <col min="12" max="12" width="19" bestFit="1" customWidth="1"/>
    <col min="13" max="13" width="16.375" bestFit="1" customWidth="1"/>
    <col min="14" max="14" width="19" bestFit="1" customWidth="1"/>
    <col min="15" max="15" width="16.375" bestFit="1" customWidth="1"/>
    <col min="16" max="16" width="19" bestFit="1" customWidth="1"/>
  </cols>
  <sheetData>
    <row r="1" spans="1:20">
      <c r="A1" s="58"/>
      <c r="B1" s="59" t="s">
        <v>418</v>
      </c>
      <c r="C1" s="58"/>
      <c r="D1" s="59" t="s">
        <v>423</v>
      </c>
      <c r="E1" s="58"/>
      <c r="F1" s="59" t="s">
        <v>424</v>
      </c>
      <c r="G1" s="58"/>
      <c r="H1" s="59" t="s">
        <v>425</v>
      </c>
      <c r="I1" s="58"/>
      <c r="J1" s="59" t="s">
        <v>426</v>
      </c>
      <c r="K1" s="58"/>
      <c r="L1" s="59" t="s">
        <v>427</v>
      </c>
      <c r="M1" s="58"/>
      <c r="N1" s="59" t="s">
        <v>428</v>
      </c>
      <c r="O1" s="58"/>
      <c r="P1" s="59" t="s">
        <v>429</v>
      </c>
      <c r="Q1" t="s">
        <v>415</v>
      </c>
      <c r="R1" t="s">
        <v>414</v>
      </c>
      <c r="S1" t="s">
        <v>417</v>
      </c>
      <c r="T1" t="s">
        <v>416</v>
      </c>
    </row>
    <row r="2" spans="1:20">
      <c r="A2" s="67"/>
      <c r="B2" s="42"/>
      <c r="C2" s="67"/>
      <c r="D2" s="42"/>
      <c r="E2" s="67"/>
      <c r="F2" s="42"/>
      <c r="G2" s="67"/>
      <c r="H2" s="42"/>
      <c r="I2" s="67"/>
      <c r="J2" s="42"/>
      <c r="K2" s="67"/>
      <c r="L2" s="42"/>
      <c r="M2" s="67"/>
      <c r="N2" s="42"/>
      <c r="O2" s="67"/>
      <c r="P2" s="42"/>
    </row>
    <row r="3" spans="1:20">
      <c r="A3" s="61" t="s">
        <v>252</v>
      </c>
      <c r="B3" s="42" t="s">
        <v>101</v>
      </c>
      <c r="C3" s="61" t="s">
        <v>252</v>
      </c>
      <c r="D3" s="42" t="s">
        <v>9</v>
      </c>
      <c r="E3" s="61" t="s">
        <v>252</v>
      </c>
      <c r="F3" s="42" t="s">
        <v>101</v>
      </c>
      <c r="G3" s="61" t="s">
        <v>252</v>
      </c>
      <c r="H3" s="42" t="s">
        <v>9</v>
      </c>
      <c r="I3" s="61" t="s">
        <v>252</v>
      </c>
      <c r="J3" s="42" t="s">
        <v>101</v>
      </c>
      <c r="K3" s="61" t="s">
        <v>252</v>
      </c>
      <c r="L3" s="42" t="s">
        <v>9</v>
      </c>
      <c r="M3" s="61" t="s">
        <v>252</v>
      </c>
      <c r="N3" s="42" t="s">
        <v>253</v>
      </c>
      <c r="O3" s="61" t="s">
        <v>252</v>
      </c>
      <c r="P3" s="42" t="s">
        <v>253</v>
      </c>
      <c r="Q3" t="s">
        <v>404</v>
      </c>
      <c r="R3">
        <v>12</v>
      </c>
      <c r="S3" s="155">
        <f>'WCF 2012-2013'!$I$15</f>
        <v>2.4664273367903205E-2</v>
      </c>
      <c r="T3" s="156">
        <f t="shared" ref="T3:T12" si="0">R3*S3</f>
        <v>0.29597128041483844</v>
      </c>
    </row>
    <row r="4" spans="1:20">
      <c r="A4" s="61" t="s">
        <v>254</v>
      </c>
      <c r="B4" s="106">
        <v>1</v>
      </c>
      <c r="C4" s="61" t="s">
        <v>254</v>
      </c>
      <c r="D4" s="107">
        <f>'WCF 2012-2013'!$E$55/'WCF 2012-2013'!$D$55</f>
        <v>0.98025276461295419</v>
      </c>
      <c r="E4" s="61" t="s">
        <v>254</v>
      </c>
      <c r="F4" s="106">
        <v>1</v>
      </c>
      <c r="G4" s="61" t="s">
        <v>254</v>
      </c>
      <c r="H4" s="107">
        <f>'WCF 2012-2013'!$E$56/'WCF 2012-2013'!$D$56</f>
        <v>0.93782673637042568</v>
      </c>
      <c r="I4" s="61" t="s">
        <v>254</v>
      </c>
      <c r="J4" s="106">
        <v>1</v>
      </c>
      <c r="K4" s="61" t="s">
        <v>254</v>
      </c>
      <c r="L4" s="107">
        <f>'WCF 2012-2013'!$E$56/'WCF 2012-2013'!$D$56</f>
        <v>0.93782673637042568</v>
      </c>
      <c r="M4" s="61" t="s">
        <v>254</v>
      </c>
      <c r="N4" s="106">
        <v>1</v>
      </c>
      <c r="O4" s="61" t="s">
        <v>254</v>
      </c>
      <c r="P4" s="106">
        <v>1</v>
      </c>
      <c r="Q4" t="s">
        <v>405</v>
      </c>
      <c r="R4">
        <v>2</v>
      </c>
      <c r="S4" s="155">
        <f>'WCF 2012-2013'!$I$12</f>
        <v>5.0392235075122992E-2</v>
      </c>
      <c r="T4" s="156">
        <f t="shared" si="0"/>
        <v>0.10078447015024598</v>
      </c>
    </row>
    <row r="5" spans="1:20">
      <c r="A5" s="63" t="s">
        <v>207</v>
      </c>
      <c r="B5" s="21">
        <f>SUM(B12:B23)</f>
        <v>5694</v>
      </c>
      <c r="C5" s="63" t="s">
        <v>207</v>
      </c>
      <c r="D5" s="21">
        <f>SUM(D13:D23)</f>
        <v>4852</v>
      </c>
      <c r="E5" s="63" t="s">
        <v>207</v>
      </c>
      <c r="F5" s="21">
        <f>SUM(F12:F21)</f>
        <v>4128</v>
      </c>
      <c r="G5" s="63" t="s">
        <v>207</v>
      </c>
      <c r="H5" s="21">
        <f>SUM(H12:H21)</f>
        <v>3936</v>
      </c>
      <c r="I5" s="63" t="s">
        <v>207</v>
      </c>
      <c r="J5" s="21">
        <f>SUM(J12:J27)</f>
        <v>1123</v>
      </c>
      <c r="K5" s="63" t="s">
        <v>207</v>
      </c>
      <c r="L5" s="21">
        <f>SUM(L12:L23)</f>
        <v>930</v>
      </c>
      <c r="M5" s="63" t="s">
        <v>207</v>
      </c>
      <c r="N5" s="21">
        <f>SUM(N12:N35)</f>
        <v>10071</v>
      </c>
      <c r="O5" s="63" t="s">
        <v>207</v>
      </c>
      <c r="P5" s="21">
        <f>SUM(P12:P35)</f>
        <v>13920</v>
      </c>
      <c r="Q5" t="s">
        <v>406</v>
      </c>
      <c r="R5">
        <v>1</v>
      </c>
      <c r="S5" s="155">
        <f>'WCF 2012-2013'!$I$22</f>
        <v>1.3827948411115542E-2</v>
      </c>
      <c r="T5" s="156">
        <f t="shared" si="0"/>
        <v>1.3827948411115542E-2</v>
      </c>
    </row>
    <row r="6" spans="1:20">
      <c r="A6" s="63" t="s">
        <v>208</v>
      </c>
      <c r="B6" s="50">
        <f>'WCF 2012-2013'!$D$55</f>
        <v>7596</v>
      </c>
      <c r="C6" s="63" t="s">
        <v>208</v>
      </c>
      <c r="D6" s="50">
        <f>'WCF 2012-2013'!$E$55</f>
        <v>7446</v>
      </c>
      <c r="E6" s="63" t="s">
        <v>208</v>
      </c>
      <c r="F6" s="50">
        <f>'WCF 2012-2013'!$D$55</f>
        <v>7596</v>
      </c>
      <c r="G6" s="63" t="s">
        <v>208</v>
      </c>
      <c r="H6" s="50">
        <f>'WCF 2012-2013'!$E$55</f>
        <v>7446</v>
      </c>
      <c r="I6" s="63" t="s">
        <v>208</v>
      </c>
      <c r="J6" s="50">
        <f>'WCF 2012-2013'!$D$55</f>
        <v>7596</v>
      </c>
      <c r="K6" s="63" t="s">
        <v>208</v>
      </c>
      <c r="L6" s="50">
        <f>'WCF 2012-2013'!$E$55</f>
        <v>7446</v>
      </c>
      <c r="M6" s="63" t="s">
        <v>208</v>
      </c>
      <c r="N6" s="50">
        <f>'WCF 2012-2013'!$F$55</f>
        <v>15042</v>
      </c>
      <c r="O6" s="63" t="s">
        <v>208</v>
      </c>
      <c r="P6" s="50">
        <f>'WCF 2012-2013'!$F$55</f>
        <v>15042</v>
      </c>
      <c r="Q6" t="s">
        <v>407</v>
      </c>
      <c r="R6">
        <v>2</v>
      </c>
      <c r="S6" s="155">
        <f>'WCF 2012-2013'!$I$13</f>
        <v>3.5833000930727298E-2</v>
      </c>
      <c r="T6" s="156">
        <f t="shared" si="0"/>
        <v>7.1666001861454595E-2</v>
      </c>
    </row>
    <row r="7" spans="1:20">
      <c r="A7" s="63" t="s">
        <v>210</v>
      </c>
      <c r="B7" s="31">
        <f>B5/B6</f>
        <v>0.74960505529225907</v>
      </c>
      <c r="C7" s="63" t="s">
        <v>210</v>
      </c>
      <c r="D7" s="31">
        <f>D5/D6</f>
        <v>0.65162503357507384</v>
      </c>
      <c r="E7" s="63" t="s">
        <v>210</v>
      </c>
      <c r="F7" s="31">
        <f>F5/F6</f>
        <v>0.54344391785150081</v>
      </c>
      <c r="G7" s="63" t="s">
        <v>210</v>
      </c>
      <c r="H7" s="31">
        <f>H5/H6</f>
        <v>0.52860596293311846</v>
      </c>
      <c r="I7" s="63" t="s">
        <v>210</v>
      </c>
      <c r="J7" s="31">
        <f>J5/J6</f>
        <v>0.14784096893101634</v>
      </c>
      <c r="K7" s="63" t="s">
        <v>210</v>
      </c>
      <c r="L7" s="31">
        <f>L5/L6</f>
        <v>0.12489927477840451</v>
      </c>
      <c r="M7" s="63" t="s">
        <v>210</v>
      </c>
      <c r="N7" s="31">
        <f>N5/N6</f>
        <v>0.66952532907857998</v>
      </c>
      <c r="O7" s="63" t="s">
        <v>210</v>
      </c>
      <c r="P7" s="31">
        <f>P5/P6</f>
        <v>0.92540885520542482</v>
      </c>
      <c r="Q7" t="s">
        <v>408</v>
      </c>
      <c r="R7">
        <v>2</v>
      </c>
      <c r="S7" s="155">
        <f>'WCF 2012-2013'!$I$42</f>
        <v>1.3960909453530116E-3</v>
      </c>
      <c r="T7" s="156">
        <f t="shared" si="0"/>
        <v>2.7921818907060232E-3</v>
      </c>
    </row>
    <row r="8" spans="1:20">
      <c r="A8" s="63" t="s">
        <v>212</v>
      </c>
      <c r="B8" s="43" t="s">
        <v>234</v>
      </c>
      <c r="C8" s="63" t="s">
        <v>212</v>
      </c>
      <c r="D8" s="43" t="s">
        <v>234</v>
      </c>
      <c r="E8" s="63" t="s">
        <v>212</v>
      </c>
      <c r="F8" s="43" t="s">
        <v>234</v>
      </c>
      <c r="G8" s="63" t="s">
        <v>212</v>
      </c>
      <c r="H8" s="43" t="s">
        <v>234</v>
      </c>
      <c r="I8" s="63" t="s">
        <v>212</v>
      </c>
      <c r="J8" s="43" t="s">
        <v>234</v>
      </c>
      <c r="K8" s="63" t="s">
        <v>212</v>
      </c>
      <c r="L8" s="43" t="s">
        <v>234</v>
      </c>
      <c r="M8" s="63" t="s">
        <v>212</v>
      </c>
      <c r="N8" s="43" t="s">
        <v>234</v>
      </c>
      <c r="O8" s="63" t="s">
        <v>212</v>
      </c>
      <c r="P8" s="43" t="s">
        <v>234</v>
      </c>
      <c r="Q8" t="s">
        <v>409</v>
      </c>
      <c r="R8">
        <v>1</v>
      </c>
      <c r="S8" s="155">
        <f>'WCF 2012-2013'!$I$30</f>
        <v>8.1106235872889249E-3</v>
      </c>
      <c r="T8" s="156">
        <f t="shared" si="0"/>
        <v>8.1106235872889249E-3</v>
      </c>
    </row>
    <row r="9" spans="1:20">
      <c r="A9" s="63" t="s">
        <v>219</v>
      </c>
      <c r="B9" s="22">
        <f>VLOOKUP(B8,szabalyok!$A$3:$B$11,2,FALSE)</f>
        <v>1</v>
      </c>
      <c r="C9" s="63" t="s">
        <v>219</v>
      </c>
      <c r="D9" s="22">
        <f>VLOOKUP(D8,szabalyok!$A$3:$B$11,2,FALSE)</f>
        <v>1</v>
      </c>
      <c r="E9" s="63" t="s">
        <v>219</v>
      </c>
      <c r="F9" s="22">
        <f>VLOOKUP(F8,szabalyok!$A$3:$B$11,2,FALSE)</f>
        <v>1</v>
      </c>
      <c r="G9" s="63" t="s">
        <v>219</v>
      </c>
      <c r="H9" s="22">
        <f>VLOOKUP(H8,szabalyok!$A$3:$B$11,2,FALSE)</f>
        <v>1</v>
      </c>
      <c r="I9" s="63" t="s">
        <v>219</v>
      </c>
      <c r="J9" s="22">
        <f>VLOOKUP(J8,szabalyok!$A$3:$B$11,2,FALSE)</f>
        <v>1</v>
      </c>
      <c r="K9" s="63" t="s">
        <v>219</v>
      </c>
      <c r="L9" s="22">
        <f>VLOOKUP(L8,szabalyok!$A$3:$B$11,2,FALSE)</f>
        <v>1</v>
      </c>
      <c r="M9" s="63" t="s">
        <v>219</v>
      </c>
      <c r="N9" s="22">
        <f>VLOOKUP(N8,szabalyok!$A$3:$B$11,2,FALSE)</f>
        <v>1</v>
      </c>
      <c r="O9" s="63" t="s">
        <v>219</v>
      </c>
      <c r="P9" s="22">
        <f>VLOOKUP(P8,szabalyok!$A$3:$B$11,2,FALSE)</f>
        <v>1</v>
      </c>
      <c r="Q9" t="s">
        <v>410</v>
      </c>
      <c r="R9">
        <v>1</v>
      </c>
      <c r="S9" s="155">
        <f>'WCF 2012-2013'!$I$26</f>
        <v>1.0703363914373088E-2</v>
      </c>
      <c r="T9" s="156">
        <f t="shared" si="0"/>
        <v>1.0703363914373088E-2</v>
      </c>
    </row>
    <row r="10" spans="1:20">
      <c r="A10" s="63" t="s">
        <v>220</v>
      </c>
      <c r="B10" s="29">
        <f>10000*B4*B7*B9</f>
        <v>7496.0505529225911</v>
      </c>
      <c r="C10" s="63" t="s">
        <v>220</v>
      </c>
      <c r="D10" s="29">
        <f>10000*D4*D7*D9</f>
        <v>6387.5724065297518</v>
      </c>
      <c r="E10" s="63" t="s">
        <v>220</v>
      </c>
      <c r="F10" s="29">
        <f>10000*F4*F7*F9</f>
        <v>5434.4391785150083</v>
      </c>
      <c r="G10" s="63" t="s">
        <v>220</v>
      </c>
      <c r="H10" s="29">
        <f>10000*H4*H7*H9</f>
        <v>4957.4080504351268</v>
      </c>
      <c r="I10" s="63" t="s">
        <v>220</v>
      </c>
      <c r="J10" s="29">
        <f>10000*J4*J7*J9</f>
        <v>1478.4096893101635</v>
      </c>
      <c r="K10" s="63" t="s">
        <v>220</v>
      </c>
      <c r="L10" s="29">
        <f>10000*L4*L7*L9</f>
        <v>1171.3387924046413</v>
      </c>
      <c r="M10" s="63" t="s">
        <v>220</v>
      </c>
      <c r="N10" s="29">
        <f>2500*N4*N7*N9</f>
        <v>1673.8133226964499</v>
      </c>
      <c r="O10" s="63" t="s">
        <v>220</v>
      </c>
      <c r="P10" s="29">
        <f>5000*P4*P7*P9</f>
        <v>4627.0442760271244</v>
      </c>
      <c r="Q10" t="s">
        <v>411</v>
      </c>
      <c r="R10">
        <v>1</v>
      </c>
      <c r="S10" s="155">
        <f>'WCF 2012-2013'!$I$19</f>
        <v>1.6420688738199709E-2</v>
      </c>
      <c r="T10" s="156">
        <f t="shared" si="0"/>
        <v>1.6420688738199709E-2</v>
      </c>
    </row>
    <row r="11" spans="1:20">
      <c r="Q11" t="s">
        <v>412</v>
      </c>
      <c r="R11">
        <v>1</v>
      </c>
      <c r="S11" s="155">
        <f>'WCF 2012-2013'!$I$5</f>
        <v>0.10051854806541684</v>
      </c>
      <c r="T11" s="156">
        <f t="shared" si="0"/>
        <v>0.10051854806541684</v>
      </c>
    </row>
    <row r="12" spans="1:20">
      <c r="A12" t="s">
        <v>347</v>
      </c>
      <c r="B12">
        <f>VLOOKUP(A12,'WCF 2012-2013'!$B:$F,3,FALSE)</f>
        <v>932</v>
      </c>
      <c r="C12" t="s">
        <v>349</v>
      </c>
      <c r="D12">
        <f>VLOOKUP(C12,'WCF 2012-2013'!$B:$F,4,FALSE)</f>
        <v>838</v>
      </c>
      <c r="E12" t="s">
        <v>358</v>
      </c>
      <c r="F12">
        <f>VLOOKUP(E12,'WCF 2012-2013'!$B:$F,3,FALSE)</f>
        <v>151</v>
      </c>
      <c r="G12" t="s">
        <v>349</v>
      </c>
      <c r="H12">
        <f>VLOOKUP(G12,'WCF 2012-2013'!$B:$F,4,FALSE)</f>
        <v>838</v>
      </c>
      <c r="I12" t="s">
        <v>361</v>
      </c>
      <c r="J12">
        <f>VLOOKUP(I12,'WCF 2012-2013'!$B:$F,3,FALSE)</f>
        <v>123</v>
      </c>
      <c r="K12" t="s">
        <v>361</v>
      </c>
      <c r="L12">
        <f>VLOOKUP(K12,'WCF 2012-2013'!$B:$F,4,FALSE)</f>
        <v>120</v>
      </c>
      <c r="M12" t="s">
        <v>349</v>
      </c>
      <c r="N12">
        <f>VLOOKUP(M12,'WCF 2012-2013'!$B:$F,5,FALSE)</f>
        <v>1512</v>
      </c>
      <c r="O12" t="s">
        <v>347</v>
      </c>
      <c r="P12">
        <f>VLOOKUP(O12,'WCF 2012-2013'!$B:$F,5,FALSE)</f>
        <v>1701</v>
      </c>
      <c r="Q12" t="s">
        <v>413</v>
      </c>
      <c r="R12">
        <v>1</v>
      </c>
      <c r="S12" s="155">
        <f>'WCF 2012-2013'!$I$20</f>
        <v>1.6154766653370563E-2</v>
      </c>
      <c r="T12" s="156">
        <f t="shared" si="0"/>
        <v>1.6154766653370563E-2</v>
      </c>
    </row>
    <row r="13" spans="1:20">
      <c r="A13" t="s">
        <v>348</v>
      </c>
      <c r="B13">
        <f>VLOOKUP(A13,'WCF 2012-2013'!$B:$F,3,FALSE)</f>
        <v>740</v>
      </c>
      <c r="C13" t="s">
        <v>347</v>
      </c>
      <c r="D13">
        <f>VLOOKUP(C13,'WCF 2012-2013'!$B:$F,4,FALSE)</f>
        <v>769</v>
      </c>
      <c r="E13" t="s">
        <v>348</v>
      </c>
      <c r="F13">
        <f>VLOOKUP(E13,'WCF 2012-2013'!$B:$F,3,FALSE)</f>
        <v>740</v>
      </c>
      <c r="G13" t="s">
        <v>360</v>
      </c>
      <c r="H13">
        <f>VLOOKUP(G13,'WCF 2012-2013'!$B:$F,4,FALSE)</f>
        <v>189</v>
      </c>
      <c r="I13" t="s">
        <v>365</v>
      </c>
      <c r="J13">
        <f>VLOOKUP(I13,'WCF 2012-2013'!$B:$F,3,FALSE)</f>
        <v>109</v>
      </c>
      <c r="K13" t="s">
        <v>366</v>
      </c>
      <c r="L13">
        <f>VLOOKUP(K13,'WCF 2012-2013'!$B:$F,4,FALSE)</f>
        <v>111</v>
      </c>
      <c r="M13" t="s">
        <v>348</v>
      </c>
      <c r="N13">
        <f>VLOOKUP(M13,'WCF 2012-2013'!$B:$F,5,FALSE)</f>
        <v>1317</v>
      </c>
      <c r="O13" t="s">
        <v>349</v>
      </c>
      <c r="P13">
        <f>VLOOKUP(O13,'WCF 2012-2013'!$B:$F,5,FALSE)</f>
        <v>1512</v>
      </c>
      <c r="R13">
        <f>SUM(R3:R12)</f>
        <v>24</v>
      </c>
      <c r="T13" s="156">
        <f>SUM(T3:T12)</f>
        <v>0.63694987368700973</v>
      </c>
    </row>
    <row r="14" spans="1:20">
      <c r="A14" t="s">
        <v>349</v>
      </c>
      <c r="B14">
        <f>VLOOKUP(A14,'WCF 2012-2013'!$B:$F,3,FALSE)</f>
        <v>674</v>
      </c>
      <c r="C14" t="s">
        <v>351</v>
      </c>
      <c r="D14">
        <f>VLOOKUP(C14,'WCF 2012-2013'!$B:$F,4,FALSE)</f>
        <v>604</v>
      </c>
      <c r="E14" t="s">
        <v>349</v>
      </c>
      <c r="F14">
        <f>VLOOKUP(E14,'WCF 2012-2013'!$B:$F,3,FALSE)</f>
        <v>674</v>
      </c>
      <c r="G14" t="s">
        <v>351</v>
      </c>
      <c r="H14">
        <f>VLOOKUP(G14,'WCF 2012-2013'!$B:$F,4,FALSE)</f>
        <v>604</v>
      </c>
      <c r="I14" t="s">
        <v>366</v>
      </c>
      <c r="J14">
        <f>VLOOKUP(I14,'WCF 2012-2013'!$B:$F,3,FALSE)</f>
        <v>97</v>
      </c>
      <c r="K14" t="s">
        <v>373</v>
      </c>
      <c r="L14">
        <f>VLOOKUP(K14,'WCF 2012-2013'!$B:$F,4,FALSE)</f>
        <v>102</v>
      </c>
      <c r="M14" t="s">
        <v>351</v>
      </c>
      <c r="N14">
        <f>VLOOKUP(M14,'WCF 2012-2013'!$B:$F,5,FALSE)</f>
        <v>1073</v>
      </c>
      <c r="O14" t="s">
        <v>348</v>
      </c>
      <c r="P14">
        <f>VLOOKUP(O14,'WCF 2012-2013'!$B:$F,5,FALSE)</f>
        <v>1317</v>
      </c>
    </row>
    <row r="15" spans="1:20">
      <c r="A15" t="s">
        <v>350</v>
      </c>
      <c r="B15">
        <f>VLOOKUP(A15,'WCF 2012-2013'!$B:$F,3,FALSE)</f>
        <v>660</v>
      </c>
      <c r="C15" t="s">
        <v>348</v>
      </c>
      <c r="D15">
        <f>VLOOKUP(C15,'WCF 2012-2013'!$B:$F,4,FALSE)</f>
        <v>577</v>
      </c>
      <c r="E15" t="s">
        <v>350</v>
      </c>
      <c r="F15">
        <f>VLOOKUP(E15,'WCF 2012-2013'!$B:$F,3,FALSE)</f>
        <v>660</v>
      </c>
      <c r="G15" t="s">
        <v>348</v>
      </c>
      <c r="H15">
        <f>VLOOKUP(G15,'WCF 2012-2013'!$B:$F,4,FALSE)</f>
        <v>577</v>
      </c>
      <c r="I15" t="s">
        <v>367</v>
      </c>
      <c r="J15">
        <f>VLOOKUP(I15,'WCF 2012-2013'!$B:$F,3,FALSE)</f>
        <v>92</v>
      </c>
      <c r="K15" t="s">
        <v>368</v>
      </c>
      <c r="L15">
        <f>VLOOKUP(K15,'WCF 2012-2013'!$B:$F,4,FALSE)</f>
        <v>94</v>
      </c>
      <c r="M15" t="s">
        <v>352</v>
      </c>
      <c r="N15">
        <f>VLOOKUP(M15,'WCF 2012-2013'!$B:$F,5,FALSE)</f>
        <v>888</v>
      </c>
      <c r="O15" t="s">
        <v>351</v>
      </c>
      <c r="P15">
        <f>VLOOKUP(O15,'WCF 2012-2013'!$B:$F,5,FALSE)</f>
        <v>1073</v>
      </c>
    </row>
    <row r="16" spans="1:20">
      <c r="A16" t="s">
        <v>351</v>
      </c>
      <c r="B16">
        <f>VLOOKUP(A16,'WCF 2012-2013'!$B:$F,3,FALSE)</f>
        <v>469</v>
      </c>
      <c r="C16" t="s">
        <v>353</v>
      </c>
      <c r="D16">
        <f>VLOOKUP(C16,'WCF 2012-2013'!$B:$F,4,FALSE)</f>
        <v>532</v>
      </c>
      <c r="E16" t="s">
        <v>351</v>
      </c>
      <c r="F16">
        <f>VLOOKUP(E16,'WCF 2012-2013'!$B:$F,3,FALSE)</f>
        <v>469</v>
      </c>
      <c r="G16" t="s">
        <v>350</v>
      </c>
      <c r="H16">
        <f>VLOOKUP(G16,'WCF 2012-2013'!$B:$F,4,FALSE)</f>
        <v>162</v>
      </c>
      <c r="I16" t="s">
        <v>368</v>
      </c>
      <c r="J16">
        <f>VLOOKUP(I16,'WCF 2012-2013'!$B:$F,3,FALSE)</f>
        <v>86</v>
      </c>
      <c r="K16" t="s">
        <v>372</v>
      </c>
      <c r="L16">
        <f>VLOOKUP(K16,'WCF 2012-2013'!$B:$F,4,FALSE)</f>
        <v>86</v>
      </c>
      <c r="M16" t="s">
        <v>350</v>
      </c>
      <c r="N16">
        <f>VLOOKUP(M16,'WCF 2012-2013'!$B:$F,5,FALSE)</f>
        <v>822</v>
      </c>
      <c r="O16" t="s">
        <v>353</v>
      </c>
      <c r="P16">
        <f>VLOOKUP(O16,'WCF 2012-2013'!$B:$F,5,FALSE)</f>
        <v>928</v>
      </c>
    </row>
    <row r="17" spans="1:16">
      <c r="A17" t="s">
        <v>352</v>
      </c>
      <c r="B17">
        <f>VLOOKUP(A17,'WCF 2012-2013'!$B:$F,3,FALSE)</f>
        <v>418</v>
      </c>
      <c r="C17" t="s">
        <v>352</v>
      </c>
      <c r="D17">
        <f>VLOOKUP(C17,'WCF 2012-2013'!$B:$F,4,FALSE)</f>
        <v>470</v>
      </c>
      <c r="E17" t="s">
        <v>352</v>
      </c>
      <c r="F17">
        <f>VLOOKUP(E17,'WCF 2012-2013'!$B:$F,3,FALSE)</f>
        <v>418</v>
      </c>
      <c r="G17" t="s">
        <v>352</v>
      </c>
      <c r="H17">
        <f>VLOOKUP(G17,'WCF 2012-2013'!$B:$F,4,FALSE)</f>
        <v>470</v>
      </c>
      <c r="I17" t="s">
        <v>369</v>
      </c>
      <c r="J17">
        <f>VLOOKUP(I17,'WCF 2012-2013'!$B:$F,3,FALSE)</f>
        <v>82</v>
      </c>
      <c r="K17" t="s">
        <v>375</v>
      </c>
      <c r="L17">
        <f>VLOOKUP(K17,'WCF 2012-2013'!$B:$F,4,FALSE)</f>
        <v>75</v>
      </c>
      <c r="M17" t="s">
        <v>356</v>
      </c>
      <c r="N17">
        <f>VLOOKUP(M17,'WCF 2012-2013'!$B:$F,5,FALSE)</f>
        <v>758</v>
      </c>
      <c r="O17" t="s">
        <v>352</v>
      </c>
      <c r="P17">
        <f>VLOOKUP(O17,'WCF 2012-2013'!$B:$F,5,FALSE)</f>
        <v>888</v>
      </c>
    </row>
    <row r="18" spans="1:16">
      <c r="A18" t="s">
        <v>353</v>
      </c>
      <c r="B18">
        <f>VLOOKUP(A18,'WCF 2012-2013'!$B:$F,3,FALSE)</f>
        <v>396</v>
      </c>
      <c r="C18" t="s">
        <v>354</v>
      </c>
      <c r="D18">
        <f>VLOOKUP(C18,'WCF 2012-2013'!$B:$F,4,FALSE)</f>
        <v>454</v>
      </c>
      <c r="E18" t="s">
        <v>355</v>
      </c>
      <c r="F18">
        <f>VLOOKUP(E18,'WCF 2012-2013'!$B:$F,3,FALSE)</f>
        <v>331</v>
      </c>
      <c r="G18" t="s">
        <v>357</v>
      </c>
      <c r="H18">
        <f>VLOOKUP(G18,'WCF 2012-2013'!$B:$F,4,FALSE)</f>
        <v>143</v>
      </c>
      <c r="I18" t="s">
        <v>371</v>
      </c>
      <c r="J18">
        <f>VLOOKUP(I18,'WCF 2012-2013'!$B:$F,3,FALSE)</f>
        <v>70</v>
      </c>
      <c r="K18" t="s">
        <v>376</v>
      </c>
      <c r="L18">
        <f>VLOOKUP(K18,'WCF 2012-2013'!$B:$F,4,FALSE)</f>
        <v>72</v>
      </c>
      <c r="M18" t="s">
        <v>358</v>
      </c>
      <c r="N18">
        <f>VLOOKUP(M18,'WCF 2012-2013'!$B:$F,5,FALSE)</f>
        <v>539</v>
      </c>
      <c r="O18" t="s">
        <v>350</v>
      </c>
      <c r="P18">
        <f>VLOOKUP(O18,'WCF 2012-2013'!$B:$F,5,FALSE)</f>
        <v>822</v>
      </c>
    </row>
    <row r="19" spans="1:16">
      <c r="A19" t="s">
        <v>354</v>
      </c>
      <c r="B19">
        <f>VLOOKUP(A19,'WCF 2012-2013'!$B:$F,3,FALSE)</f>
        <v>366</v>
      </c>
      <c r="C19" t="s">
        <v>356</v>
      </c>
      <c r="D19">
        <f>VLOOKUP(C19,'WCF 2012-2013'!$B:$F,4,FALSE)</f>
        <v>427</v>
      </c>
      <c r="E19" t="s">
        <v>356</v>
      </c>
      <c r="F19">
        <f>VLOOKUP(E19,'WCF 2012-2013'!$B:$F,3,FALSE)</f>
        <v>331</v>
      </c>
      <c r="G19" t="s">
        <v>356</v>
      </c>
      <c r="H19">
        <f>VLOOKUP(G19,'WCF 2012-2013'!$B:$F,4,FALSE)</f>
        <v>427</v>
      </c>
      <c r="I19" t="s">
        <v>370</v>
      </c>
      <c r="J19">
        <f>VLOOKUP(I19,'WCF 2012-2013'!$B:$F,3,FALSE)</f>
        <v>70</v>
      </c>
      <c r="K19" t="s">
        <v>371</v>
      </c>
      <c r="L19">
        <f>VLOOKUP(K19,'WCF 2012-2013'!$B:$F,4,FALSE)</f>
        <v>70</v>
      </c>
      <c r="M19" t="s">
        <v>357</v>
      </c>
      <c r="N19">
        <f>VLOOKUP(M19,'WCF 2012-2013'!$B:$F,5,FALSE)</f>
        <v>371</v>
      </c>
      <c r="O19" t="s">
        <v>354</v>
      </c>
      <c r="P19">
        <f>VLOOKUP(O19,'WCF 2012-2013'!$B:$F,5,FALSE)</f>
        <v>820</v>
      </c>
    </row>
    <row r="20" spans="1:16">
      <c r="A20" t="s">
        <v>355</v>
      </c>
      <c r="B20">
        <f>VLOOKUP(A20,'WCF 2012-2013'!$B:$F,3,FALSE)</f>
        <v>331</v>
      </c>
      <c r="C20" t="s">
        <v>358</v>
      </c>
      <c r="D20">
        <f>VLOOKUP(C20,'WCF 2012-2013'!$B:$F,4,FALSE)</f>
        <v>388</v>
      </c>
      <c r="E20" t="s">
        <v>357</v>
      </c>
      <c r="F20">
        <f>VLOOKUP(E20,'WCF 2012-2013'!$B:$F,3,FALSE)</f>
        <v>228</v>
      </c>
      <c r="G20" t="s">
        <v>358</v>
      </c>
      <c r="H20">
        <f>VLOOKUP(G20,'WCF 2012-2013'!$B:$F,4,FALSE)</f>
        <v>388</v>
      </c>
      <c r="I20" t="s">
        <v>372</v>
      </c>
      <c r="J20">
        <f>VLOOKUP(I20,'WCF 2012-2013'!$B:$F,3,FALSE)</f>
        <v>68</v>
      </c>
      <c r="K20" t="s">
        <v>367</v>
      </c>
      <c r="L20">
        <f>VLOOKUP(K20,'WCF 2012-2013'!$B:$F,4,FALSE)</f>
        <v>69</v>
      </c>
      <c r="M20" t="s">
        <v>355</v>
      </c>
      <c r="N20">
        <f>VLOOKUP(M20,'WCF 2012-2013'!$B:$F,5,FALSE)</f>
        <v>356</v>
      </c>
      <c r="O20" t="s">
        <v>356</v>
      </c>
      <c r="P20">
        <f>VLOOKUP(O20,'WCF 2012-2013'!$B:$F,5,FALSE)</f>
        <v>758</v>
      </c>
    </row>
    <row r="21" spans="1:16">
      <c r="A21" t="s">
        <v>356</v>
      </c>
      <c r="B21">
        <f>VLOOKUP(A21,'WCF 2012-2013'!$B:$F,3,FALSE)</f>
        <v>331</v>
      </c>
      <c r="C21" t="s">
        <v>362</v>
      </c>
      <c r="D21">
        <f>VLOOKUP(C21,'WCF 2012-2013'!$B:$F,4,FALSE)</f>
        <v>280</v>
      </c>
      <c r="E21" t="s">
        <v>360</v>
      </c>
      <c r="F21">
        <f>VLOOKUP(E21,'WCF 2012-2013'!$B:$F,3,FALSE)</f>
        <v>126</v>
      </c>
      <c r="G21" t="s">
        <v>365</v>
      </c>
      <c r="H21">
        <f>VLOOKUP(G21,'WCF 2012-2013'!$B:$F,4,FALSE)</f>
        <v>138</v>
      </c>
      <c r="I21" t="s">
        <v>373</v>
      </c>
      <c r="J21">
        <f>VLOOKUP(I21,'WCF 2012-2013'!$B:$F,3,FALSE)</f>
        <v>63</v>
      </c>
      <c r="K21" t="s">
        <v>381</v>
      </c>
      <c r="L21">
        <f>VLOOKUP(K21,'WCF 2012-2013'!$B:$F,4,FALSE)</f>
        <v>50</v>
      </c>
      <c r="M21" t="s">
        <v>360</v>
      </c>
      <c r="N21">
        <f>VLOOKUP(M21,'WCF 2012-2013'!$B:$F,5,FALSE)</f>
        <v>315</v>
      </c>
      <c r="O21" t="s">
        <v>358</v>
      </c>
      <c r="P21">
        <f>VLOOKUP(O21,'WCF 2012-2013'!$B:$F,5,FALSE)</f>
        <v>539</v>
      </c>
    </row>
    <row r="22" spans="1:16">
      <c r="A22" t="s">
        <v>357</v>
      </c>
      <c r="B22">
        <f>VLOOKUP(A22,'WCF 2012-2013'!$B:$F,3,FALSE)</f>
        <v>228</v>
      </c>
      <c r="C22" t="s">
        <v>360</v>
      </c>
      <c r="D22">
        <f>VLOOKUP(C22,'WCF 2012-2013'!$B:$F,4,FALSE)</f>
        <v>189</v>
      </c>
      <c r="I22" t="s">
        <v>374</v>
      </c>
      <c r="J22">
        <f>VLOOKUP(I22,'WCF 2012-2013'!$B:$F,3,FALSE)</f>
        <v>55</v>
      </c>
      <c r="K22" t="s">
        <v>377</v>
      </c>
      <c r="L22">
        <f>VLOOKUP(K22,'WCF 2012-2013'!$B:$F,4,FALSE)</f>
        <v>44</v>
      </c>
      <c r="M22" t="s">
        <v>365</v>
      </c>
      <c r="N22">
        <f>VLOOKUP(M22,'WCF 2012-2013'!$B:$F,5,FALSE)</f>
        <v>247</v>
      </c>
      <c r="O22" t="s">
        <v>362</v>
      </c>
      <c r="P22">
        <f>VLOOKUP(O22,'WCF 2012-2013'!$B:$F,5,FALSE)</f>
        <v>399</v>
      </c>
    </row>
    <row r="23" spans="1:16">
      <c r="A23" t="s">
        <v>359</v>
      </c>
      <c r="B23">
        <f>VLOOKUP(A23,'WCF 2012-2013'!$B:$F,3,FALSE)</f>
        <v>149</v>
      </c>
      <c r="C23" t="s">
        <v>350</v>
      </c>
      <c r="D23">
        <f>VLOOKUP(C23,'WCF 2012-2013'!$B:$F,4,FALSE)</f>
        <v>162</v>
      </c>
      <c r="I23" t="s">
        <v>375</v>
      </c>
      <c r="J23">
        <f>VLOOKUP(I23,'WCF 2012-2013'!$B:$F,3,FALSE)</f>
        <v>51</v>
      </c>
      <c r="K23" t="s">
        <v>374</v>
      </c>
      <c r="L23">
        <f>VLOOKUP(K23,'WCF 2012-2013'!$B:$F,4,FALSE)</f>
        <v>37</v>
      </c>
      <c r="M23" t="s">
        <v>361</v>
      </c>
      <c r="N23">
        <f>VLOOKUP(M23,'WCF 2012-2013'!$B:$F,5,FALSE)</f>
        <v>243</v>
      </c>
      <c r="O23" t="s">
        <v>357</v>
      </c>
      <c r="P23">
        <f>VLOOKUP(O23,'WCF 2012-2013'!$B:$F,5,FALSE)</f>
        <v>371</v>
      </c>
    </row>
    <row r="24" spans="1:16">
      <c r="I24" t="s">
        <v>376</v>
      </c>
      <c r="J24">
        <f>VLOOKUP(I24,'WCF 2012-2013'!$B:$F,3,FALSE)</f>
        <v>50</v>
      </c>
      <c r="M24" t="s">
        <v>366</v>
      </c>
      <c r="N24">
        <f>VLOOKUP(M24,'WCF 2012-2013'!$B:$F,5,FALSE)</f>
        <v>208</v>
      </c>
      <c r="O24" t="s">
        <v>355</v>
      </c>
      <c r="P24">
        <f>VLOOKUP(O24,'WCF 2012-2013'!$B:$F,5,FALSE)</f>
        <v>356</v>
      </c>
    </row>
    <row r="25" spans="1:16">
      <c r="I25" t="s">
        <v>377</v>
      </c>
      <c r="J25">
        <f>VLOOKUP(I25,'WCF 2012-2013'!$B:$F,3,FALSE)</f>
        <v>49</v>
      </c>
      <c r="M25" t="s">
        <v>368</v>
      </c>
      <c r="N25">
        <f>VLOOKUP(M25,'WCF 2012-2013'!$B:$F,5,FALSE)</f>
        <v>180</v>
      </c>
      <c r="O25" t="s">
        <v>363</v>
      </c>
      <c r="P25">
        <f>VLOOKUP(O25,'WCF 2012-2013'!$B:$F,5,FALSE)</f>
        <v>351</v>
      </c>
    </row>
    <row r="26" spans="1:16">
      <c r="I26" t="s">
        <v>379</v>
      </c>
      <c r="J26">
        <f>VLOOKUP(I26,'WCF 2012-2013'!$B:$F,3,FALSE)</f>
        <v>33</v>
      </c>
      <c r="M26" t="s">
        <v>373</v>
      </c>
      <c r="N26">
        <f>VLOOKUP(M26,'WCF 2012-2013'!$B:$F,5,FALSE)</f>
        <v>165</v>
      </c>
      <c r="O26" t="s">
        <v>360</v>
      </c>
      <c r="P26">
        <f>VLOOKUP(O26,'WCF 2012-2013'!$B:$F,5,FALSE)</f>
        <v>315</v>
      </c>
    </row>
    <row r="27" spans="1:16">
      <c r="I27" t="s">
        <v>380</v>
      </c>
      <c r="J27">
        <f>VLOOKUP(I27,'WCF 2012-2013'!$B:$F,3,FALSE)</f>
        <v>25</v>
      </c>
      <c r="M27" t="s">
        <v>367</v>
      </c>
      <c r="N27">
        <f>VLOOKUP(M27,'WCF 2012-2013'!$B:$F,5,FALSE)</f>
        <v>161</v>
      </c>
      <c r="O27" t="s">
        <v>365</v>
      </c>
      <c r="P27">
        <f>VLOOKUP(O27,'WCF 2012-2013'!$B:$F,5,FALSE)</f>
        <v>247</v>
      </c>
    </row>
    <row r="28" spans="1:16">
      <c r="M28" t="s">
        <v>372</v>
      </c>
      <c r="N28">
        <f>VLOOKUP(M28,'WCF 2012-2013'!$B:$F,5,FALSE)</f>
        <v>154</v>
      </c>
      <c r="O28" t="s">
        <v>361</v>
      </c>
      <c r="P28">
        <f>VLOOKUP(O28,'WCF 2012-2013'!$B:$F,5,FALSE)</f>
        <v>243</v>
      </c>
    </row>
    <row r="29" spans="1:16">
      <c r="M29" t="s">
        <v>371</v>
      </c>
      <c r="N29">
        <f>VLOOKUP(M29,'WCF 2012-2013'!$B:$F,5,FALSE)</f>
        <v>140</v>
      </c>
      <c r="O29" t="s">
        <v>359</v>
      </c>
      <c r="P29">
        <f>VLOOKUP(O29,'WCF 2012-2013'!$B:$F,5,FALSE)</f>
        <v>239</v>
      </c>
    </row>
    <row r="30" spans="1:16">
      <c r="M30" t="s">
        <v>375</v>
      </c>
      <c r="N30">
        <f>VLOOKUP(M30,'WCF 2012-2013'!$B:$F,5,FALSE)</f>
        <v>126</v>
      </c>
      <c r="O30" t="s">
        <v>366</v>
      </c>
      <c r="P30">
        <f>VLOOKUP(O30,'WCF 2012-2013'!$B:$F,5,FALSE)</f>
        <v>208</v>
      </c>
    </row>
    <row r="31" spans="1:16">
      <c r="M31" t="s">
        <v>376</v>
      </c>
      <c r="N31">
        <f>VLOOKUP(M31,'WCF 2012-2013'!$B:$F,5,FALSE)</f>
        <v>122</v>
      </c>
      <c r="O31" t="s">
        <v>368</v>
      </c>
      <c r="P31">
        <f>VLOOKUP(O31,'WCF 2012-2013'!$B:$F,5,FALSE)</f>
        <v>180</v>
      </c>
    </row>
    <row r="32" spans="1:16">
      <c r="M32" t="s">
        <v>369</v>
      </c>
      <c r="N32">
        <f>VLOOKUP(M32,'WCF 2012-2013'!$B:$F,5,FALSE)</f>
        <v>113</v>
      </c>
      <c r="O32" t="s">
        <v>364</v>
      </c>
      <c r="P32">
        <f>VLOOKUP(O32,'WCF 2012-2013'!$B:$F,5,FALSE)</f>
        <v>173</v>
      </c>
    </row>
    <row r="33" spans="13:16">
      <c r="M33" t="s">
        <v>377</v>
      </c>
      <c r="N33">
        <f>VLOOKUP(M33,'WCF 2012-2013'!$B:$F,5,FALSE)</f>
        <v>93</v>
      </c>
      <c r="O33" t="s">
        <v>373</v>
      </c>
      <c r="P33">
        <f>VLOOKUP(O33,'WCF 2012-2013'!$B:$F,5,FALSE)</f>
        <v>165</v>
      </c>
    </row>
    <row r="34" spans="13:16">
      <c r="M34" t="s">
        <v>374</v>
      </c>
      <c r="N34">
        <f>VLOOKUP(M34,'WCF 2012-2013'!$B:$F,5,FALSE)</f>
        <v>92</v>
      </c>
      <c r="O34" t="s">
        <v>367</v>
      </c>
      <c r="P34">
        <f>VLOOKUP(O34,'WCF 2012-2013'!$B:$F,5,FALSE)</f>
        <v>161</v>
      </c>
    </row>
    <row r="35" spans="13:16">
      <c r="M35" t="s">
        <v>370</v>
      </c>
      <c r="N35">
        <f>VLOOKUP(M35,'WCF 2012-2013'!$B:$F,5,FALSE)</f>
        <v>76</v>
      </c>
      <c r="O35" t="s">
        <v>372</v>
      </c>
      <c r="P35">
        <f>VLOOKUP(O35,'WCF 2012-2013'!$B:$F,5,FALSE)</f>
        <v>154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5"/>
  <sheetViews>
    <sheetView topLeftCell="A34" workbookViewId="0">
      <selection activeCell="F65" sqref="F65"/>
    </sheetView>
  </sheetViews>
  <sheetFormatPr defaultColWidth="11" defaultRowHeight="12.75"/>
  <sheetData>
    <row r="1" spans="2:10" ht="15">
      <c r="B1" s="267" t="s">
        <v>1281</v>
      </c>
    </row>
    <row r="3" spans="2:10">
      <c r="B3" s="265" t="s">
        <v>1282</v>
      </c>
      <c r="E3" t="s">
        <v>1283</v>
      </c>
      <c r="F3" t="s">
        <v>1284</v>
      </c>
      <c r="G3" t="s">
        <v>1285</v>
      </c>
      <c r="H3" t="s">
        <v>1286</v>
      </c>
      <c r="I3" t="s">
        <v>1287</v>
      </c>
      <c r="J3" t="s">
        <v>1288</v>
      </c>
    </row>
    <row r="4" spans="2:10">
      <c r="B4" s="266" t="s">
        <v>391</v>
      </c>
      <c r="C4" t="s">
        <v>880</v>
      </c>
      <c r="D4" t="s">
        <v>419</v>
      </c>
      <c r="E4" s="266">
        <v>0</v>
      </c>
      <c r="F4" s="266">
        <v>0</v>
      </c>
      <c r="G4">
        <f t="shared" ref="G4:G35" si="0">SUM(E4:F4)</f>
        <v>0</v>
      </c>
      <c r="H4" s="155">
        <f t="shared" ref="H4:H35" si="1">E4/$E$61</f>
        <v>0</v>
      </c>
      <c r="I4" s="155">
        <f t="shared" ref="I4:I35" si="2">F4/$F$61</f>
        <v>0</v>
      </c>
      <c r="J4" s="155">
        <f t="shared" ref="J4:J35" si="3">G4/$G$61</f>
        <v>0</v>
      </c>
    </row>
    <row r="5" spans="2:10">
      <c r="B5" s="266" t="s">
        <v>364</v>
      </c>
      <c r="C5" t="s">
        <v>887</v>
      </c>
      <c r="D5" t="s">
        <v>420</v>
      </c>
      <c r="E5" s="266">
        <v>81</v>
      </c>
      <c r="F5" s="266">
        <v>63</v>
      </c>
      <c r="G5">
        <f t="shared" si="0"/>
        <v>144</v>
      </c>
      <c r="H5" s="155">
        <f t="shared" si="1"/>
        <v>9.8348712967459926E-3</v>
      </c>
      <c r="I5" s="155">
        <f t="shared" si="2"/>
        <v>7.8348464121377939E-3</v>
      </c>
      <c r="J5" s="155">
        <f t="shared" si="3"/>
        <v>8.8468390981139029E-3</v>
      </c>
    </row>
    <row r="6" spans="2:10">
      <c r="B6" s="266" t="s">
        <v>373</v>
      </c>
      <c r="C6" t="s">
        <v>888</v>
      </c>
      <c r="D6" t="s">
        <v>419</v>
      </c>
      <c r="E6" s="266">
        <v>71</v>
      </c>
      <c r="F6" s="266">
        <v>100</v>
      </c>
      <c r="G6">
        <f t="shared" si="0"/>
        <v>171</v>
      </c>
      <c r="H6" s="155">
        <f t="shared" si="1"/>
        <v>8.6206896551724137E-3</v>
      </c>
      <c r="I6" s="155">
        <f t="shared" si="2"/>
        <v>1.2436264146250466E-2</v>
      </c>
      <c r="J6" s="155">
        <f t="shared" si="3"/>
        <v>1.0505621429010259E-2</v>
      </c>
    </row>
    <row r="7" spans="2:10">
      <c r="B7" s="266" t="s">
        <v>380</v>
      </c>
      <c r="C7" t="s">
        <v>860</v>
      </c>
      <c r="D7" t="s">
        <v>419</v>
      </c>
      <c r="E7" s="266">
        <v>23</v>
      </c>
      <c r="F7" s="266">
        <v>55</v>
      </c>
      <c r="G7">
        <f t="shared" si="0"/>
        <v>78</v>
      </c>
      <c r="H7" s="155">
        <f t="shared" si="1"/>
        <v>2.7926177756192327E-3</v>
      </c>
      <c r="I7" s="155">
        <f t="shared" si="2"/>
        <v>6.8399452804377564E-3</v>
      </c>
      <c r="J7" s="155">
        <f t="shared" si="3"/>
        <v>4.7920378448116979E-3</v>
      </c>
    </row>
    <row r="8" spans="2:10">
      <c r="B8" s="266" t="s">
        <v>370</v>
      </c>
      <c r="C8" t="s">
        <v>899</v>
      </c>
      <c r="D8" t="s">
        <v>419</v>
      </c>
      <c r="E8" s="266">
        <v>61</v>
      </c>
      <c r="F8" s="266">
        <v>3</v>
      </c>
      <c r="G8">
        <f t="shared" si="0"/>
        <v>64</v>
      </c>
      <c r="H8" s="155">
        <f t="shared" si="1"/>
        <v>7.4065080135988347E-3</v>
      </c>
      <c r="I8" s="155">
        <f t="shared" si="2"/>
        <v>3.7308792438751399E-4</v>
      </c>
      <c r="J8" s="155">
        <f t="shared" si="3"/>
        <v>3.9319284880506237E-3</v>
      </c>
    </row>
    <row r="9" spans="2:10">
      <c r="B9" s="266" t="s">
        <v>390</v>
      </c>
      <c r="C9" t="s">
        <v>902</v>
      </c>
      <c r="D9" t="s">
        <v>420</v>
      </c>
      <c r="E9" s="266">
        <v>6</v>
      </c>
      <c r="F9" s="266">
        <v>0</v>
      </c>
      <c r="G9">
        <f t="shared" si="0"/>
        <v>6</v>
      </c>
      <c r="H9" s="155">
        <f t="shared" si="1"/>
        <v>7.2850898494414762E-4</v>
      </c>
      <c r="I9" s="155">
        <f t="shared" si="2"/>
        <v>0</v>
      </c>
      <c r="J9" s="155">
        <f t="shared" si="3"/>
        <v>3.6861829575474597E-4</v>
      </c>
    </row>
    <row r="10" spans="2:10">
      <c r="B10" s="266" t="s">
        <v>846</v>
      </c>
      <c r="C10" t="s">
        <v>905</v>
      </c>
      <c r="D10" t="s">
        <v>419</v>
      </c>
      <c r="E10" s="266">
        <v>4</v>
      </c>
      <c r="F10" s="266">
        <v>0</v>
      </c>
      <c r="G10">
        <f t="shared" si="0"/>
        <v>4</v>
      </c>
      <c r="H10" s="155">
        <f t="shared" si="1"/>
        <v>4.8567265662943174E-4</v>
      </c>
      <c r="I10" s="155">
        <f t="shared" si="2"/>
        <v>0</v>
      </c>
      <c r="J10" s="155">
        <f t="shared" si="3"/>
        <v>2.4574553050316398E-4</v>
      </c>
    </row>
    <row r="11" spans="2:10">
      <c r="B11" s="266" t="s">
        <v>347</v>
      </c>
      <c r="C11" t="s">
        <v>908</v>
      </c>
      <c r="D11" t="s">
        <v>420</v>
      </c>
      <c r="E11" s="266">
        <v>986</v>
      </c>
      <c r="F11" s="266">
        <v>950</v>
      </c>
      <c r="G11">
        <f t="shared" si="0"/>
        <v>1936</v>
      </c>
      <c r="H11" s="155">
        <f t="shared" si="1"/>
        <v>0.11971830985915492</v>
      </c>
      <c r="I11" s="155">
        <f t="shared" si="2"/>
        <v>0.11814450938937943</v>
      </c>
      <c r="J11" s="155">
        <f t="shared" si="3"/>
        <v>0.11894083676353136</v>
      </c>
    </row>
    <row r="12" spans="2:10">
      <c r="B12" s="266" t="s">
        <v>353</v>
      </c>
      <c r="C12" t="s">
        <v>913</v>
      </c>
      <c r="D12" t="s">
        <v>420</v>
      </c>
      <c r="E12" s="266">
        <v>560</v>
      </c>
      <c r="F12" s="266">
        <v>508</v>
      </c>
      <c r="G12">
        <f t="shared" si="0"/>
        <v>1068</v>
      </c>
      <c r="H12" s="155">
        <f t="shared" si="1"/>
        <v>6.7994171928120448E-2</v>
      </c>
      <c r="I12" s="155">
        <f t="shared" si="2"/>
        <v>6.3176221862952367E-2</v>
      </c>
      <c r="J12" s="155">
        <f t="shared" si="3"/>
        <v>6.5614056644344776E-2</v>
      </c>
    </row>
    <row r="13" spans="2:10">
      <c r="B13" s="266" t="s">
        <v>378</v>
      </c>
      <c r="C13" t="s">
        <v>612</v>
      </c>
      <c r="D13" t="s">
        <v>419</v>
      </c>
      <c r="E13" s="266">
        <v>50</v>
      </c>
      <c r="F13" s="266">
        <v>0</v>
      </c>
      <c r="G13">
        <f t="shared" si="0"/>
        <v>50</v>
      </c>
      <c r="H13" s="155">
        <f t="shared" si="1"/>
        <v>6.0709082078678972E-3</v>
      </c>
      <c r="I13" s="155">
        <f t="shared" si="2"/>
        <v>0</v>
      </c>
      <c r="J13" s="155">
        <f t="shared" si="3"/>
        <v>3.0718191312895495E-3</v>
      </c>
    </row>
    <row r="14" spans="2:10">
      <c r="B14" s="266" t="s">
        <v>377</v>
      </c>
      <c r="C14" t="s">
        <v>404</v>
      </c>
      <c r="D14" t="s">
        <v>419</v>
      </c>
      <c r="E14" s="266">
        <v>59</v>
      </c>
      <c r="F14" s="266">
        <v>42</v>
      </c>
      <c r="G14">
        <f t="shared" si="0"/>
        <v>101</v>
      </c>
      <c r="H14" s="155">
        <f t="shared" si="1"/>
        <v>7.1636716852841184E-3</v>
      </c>
      <c r="I14" s="155">
        <f t="shared" si="2"/>
        <v>5.2232309414251962E-3</v>
      </c>
      <c r="J14" s="155">
        <f t="shared" si="3"/>
        <v>6.20507464520489E-3</v>
      </c>
    </row>
    <row r="15" spans="2:10">
      <c r="B15" s="266" t="s">
        <v>357</v>
      </c>
      <c r="C15" t="s">
        <v>923</v>
      </c>
      <c r="D15" t="s">
        <v>419</v>
      </c>
      <c r="E15" s="266">
        <v>239</v>
      </c>
      <c r="F15" s="266">
        <v>165</v>
      </c>
      <c r="G15">
        <f t="shared" si="0"/>
        <v>404</v>
      </c>
      <c r="H15" s="155">
        <f t="shared" si="1"/>
        <v>2.9018941233608549E-2</v>
      </c>
      <c r="I15" s="155">
        <f t="shared" si="2"/>
        <v>2.0519835841313269E-2</v>
      </c>
      <c r="J15" s="155">
        <f t="shared" si="3"/>
        <v>2.482029858081956E-2</v>
      </c>
    </row>
    <row r="16" spans="2:10">
      <c r="B16" s="266" t="s">
        <v>352</v>
      </c>
      <c r="C16" t="s">
        <v>857</v>
      </c>
      <c r="D16" t="s">
        <v>419</v>
      </c>
      <c r="E16" s="266">
        <v>455</v>
      </c>
      <c r="F16" s="266">
        <v>487</v>
      </c>
      <c r="G16">
        <f t="shared" si="0"/>
        <v>942</v>
      </c>
      <c r="H16" s="155">
        <f t="shared" si="1"/>
        <v>5.5245264691597865E-2</v>
      </c>
      <c r="I16" s="155">
        <f t="shared" si="2"/>
        <v>6.0564606392239768E-2</v>
      </c>
      <c r="J16" s="155">
        <f t="shared" si="3"/>
        <v>5.7873072433495112E-2</v>
      </c>
    </row>
    <row r="17" spans="2:10">
      <c r="B17" s="266" t="s">
        <v>371</v>
      </c>
      <c r="C17" t="s">
        <v>857</v>
      </c>
      <c r="D17" t="s">
        <v>419</v>
      </c>
      <c r="E17" s="266">
        <v>52</v>
      </c>
      <c r="F17" s="266">
        <v>64</v>
      </c>
      <c r="G17">
        <f t="shared" si="0"/>
        <v>116</v>
      </c>
      <c r="H17" s="155">
        <f t="shared" si="1"/>
        <v>6.3137445361826127E-3</v>
      </c>
      <c r="I17" s="155">
        <f t="shared" si="2"/>
        <v>7.9592090536002979E-3</v>
      </c>
      <c r="J17" s="155">
        <f t="shared" si="3"/>
        <v>7.1266203845917553E-3</v>
      </c>
    </row>
    <row r="18" spans="2:10">
      <c r="B18" s="266" t="s">
        <v>368</v>
      </c>
      <c r="C18" t="s">
        <v>931</v>
      </c>
      <c r="D18" t="s">
        <v>419</v>
      </c>
      <c r="E18" s="266">
        <v>90</v>
      </c>
      <c r="F18" s="266">
        <v>91</v>
      </c>
      <c r="G18">
        <f t="shared" si="0"/>
        <v>181</v>
      </c>
      <c r="H18" s="155">
        <f t="shared" si="1"/>
        <v>1.0927634774162214E-2</v>
      </c>
      <c r="I18" s="155">
        <f t="shared" si="2"/>
        <v>1.1317000373087924E-2</v>
      </c>
      <c r="J18" s="155">
        <f t="shared" si="3"/>
        <v>1.111998525526817E-2</v>
      </c>
    </row>
    <row r="19" spans="2:10">
      <c r="B19" s="266" t="s">
        <v>372</v>
      </c>
      <c r="C19" t="s">
        <v>413</v>
      </c>
      <c r="D19" t="s">
        <v>419</v>
      </c>
      <c r="E19" s="266">
        <v>74</v>
      </c>
      <c r="F19" s="266">
        <v>107</v>
      </c>
      <c r="G19">
        <f t="shared" si="0"/>
        <v>181</v>
      </c>
      <c r="H19" s="155">
        <f t="shared" si="1"/>
        <v>8.9849441476444868E-3</v>
      </c>
      <c r="I19" s="155">
        <f t="shared" si="2"/>
        <v>1.3306802636487999E-2</v>
      </c>
      <c r="J19" s="155">
        <f t="shared" si="3"/>
        <v>1.111998525526817E-2</v>
      </c>
    </row>
    <row r="20" spans="2:10">
      <c r="B20" s="266" t="s">
        <v>361</v>
      </c>
      <c r="C20" t="s">
        <v>934</v>
      </c>
      <c r="D20" t="s">
        <v>419</v>
      </c>
      <c r="E20" s="266">
        <v>134</v>
      </c>
      <c r="F20" s="266">
        <v>133</v>
      </c>
      <c r="G20">
        <f t="shared" si="0"/>
        <v>267</v>
      </c>
      <c r="H20" s="155">
        <f t="shared" si="1"/>
        <v>1.6270033997085966E-2</v>
      </c>
      <c r="I20" s="155">
        <f t="shared" si="2"/>
        <v>1.6540231314513119E-2</v>
      </c>
      <c r="J20" s="155">
        <f t="shared" si="3"/>
        <v>1.6403514161086194E-2</v>
      </c>
    </row>
    <row r="21" spans="2:10">
      <c r="B21" s="266" t="s">
        <v>355</v>
      </c>
      <c r="C21" t="s">
        <v>938</v>
      </c>
      <c r="D21" t="s">
        <v>419</v>
      </c>
      <c r="E21" s="266">
        <v>174</v>
      </c>
      <c r="F21" s="266">
        <v>6</v>
      </c>
      <c r="G21">
        <f t="shared" si="0"/>
        <v>180</v>
      </c>
      <c r="H21" s="155">
        <f t="shared" si="1"/>
        <v>2.1126760563380281E-2</v>
      </c>
      <c r="I21" s="155">
        <f t="shared" si="2"/>
        <v>7.4617584877502798E-4</v>
      </c>
      <c r="J21" s="155">
        <f t="shared" si="3"/>
        <v>1.1058548872642378E-2</v>
      </c>
    </row>
    <row r="22" spans="2:10">
      <c r="B22" s="266" t="s">
        <v>848</v>
      </c>
      <c r="C22" t="s">
        <v>940</v>
      </c>
      <c r="D22" t="s">
        <v>419</v>
      </c>
      <c r="E22" s="266">
        <v>0</v>
      </c>
      <c r="F22" s="266">
        <v>0</v>
      </c>
      <c r="G22">
        <f t="shared" si="0"/>
        <v>0</v>
      </c>
      <c r="H22" s="155">
        <f t="shared" si="1"/>
        <v>0</v>
      </c>
      <c r="I22" s="155">
        <f t="shared" si="2"/>
        <v>0</v>
      </c>
      <c r="J22" s="155">
        <f t="shared" si="3"/>
        <v>0</v>
      </c>
    </row>
    <row r="23" spans="2:10">
      <c r="B23" s="266" t="s">
        <v>356</v>
      </c>
      <c r="C23" t="s">
        <v>405</v>
      </c>
      <c r="D23" t="s">
        <v>419</v>
      </c>
      <c r="E23" s="266">
        <v>368</v>
      </c>
      <c r="F23" s="266">
        <v>317</v>
      </c>
      <c r="G23">
        <f t="shared" si="0"/>
        <v>685</v>
      </c>
      <c r="H23" s="155">
        <f t="shared" si="1"/>
        <v>4.4681884409907724E-2</v>
      </c>
      <c r="I23" s="155">
        <f t="shared" si="2"/>
        <v>3.9422957343613979E-2</v>
      </c>
      <c r="J23" s="155">
        <f t="shared" si="3"/>
        <v>4.2083922098666827E-2</v>
      </c>
    </row>
    <row r="24" spans="2:10">
      <c r="B24" s="266" t="s">
        <v>383</v>
      </c>
      <c r="C24" t="s">
        <v>943</v>
      </c>
      <c r="D24" t="s">
        <v>419</v>
      </c>
      <c r="E24" s="266">
        <v>5</v>
      </c>
      <c r="F24" s="266">
        <v>0</v>
      </c>
      <c r="G24">
        <f t="shared" si="0"/>
        <v>5</v>
      </c>
      <c r="H24" s="155">
        <f t="shared" si="1"/>
        <v>6.0709082078678968E-4</v>
      </c>
      <c r="I24" s="155">
        <f t="shared" si="2"/>
        <v>0</v>
      </c>
      <c r="J24" s="155">
        <f t="shared" si="3"/>
        <v>3.0718191312895495E-4</v>
      </c>
    </row>
    <row r="25" spans="2:10">
      <c r="B25" s="266" t="s">
        <v>1159</v>
      </c>
      <c r="C25" t="s">
        <v>949</v>
      </c>
      <c r="D25" t="s">
        <v>419</v>
      </c>
      <c r="E25" s="266">
        <v>0</v>
      </c>
      <c r="F25" s="266">
        <v>0</v>
      </c>
      <c r="G25">
        <f t="shared" si="0"/>
        <v>0</v>
      </c>
      <c r="H25" s="155">
        <f t="shared" si="1"/>
        <v>0</v>
      </c>
      <c r="I25" s="155">
        <f t="shared" si="2"/>
        <v>0</v>
      </c>
      <c r="J25" s="155">
        <f t="shared" si="3"/>
        <v>0</v>
      </c>
    </row>
    <row r="26" spans="2:10">
      <c r="B26" s="266" t="s">
        <v>366</v>
      </c>
      <c r="C26" t="s">
        <v>406</v>
      </c>
      <c r="D26" t="s">
        <v>419</v>
      </c>
      <c r="E26" s="266">
        <v>100</v>
      </c>
      <c r="F26" s="266">
        <v>107</v>
      </c>
      <c r="G26">
        <f t="shared" si="0"/>
        <v>207</v>
      </c>
      <c r="H26" s="155">
        <f t="shared" si="1"/>
        <v>1.2141816415735794E-2</v>
      </c>
      <c r="I26" s="155">
        <f t="shared" si="2"/>
        <v>1.3306802636487999E-2</v>
      </c>
      <c r="J26" s="155">
        <f t="shared" si="3"/>
        <v>1.2717331203538736E-2</v>
      </c>
    </row>
    <row r="27" spans="2:10">
      <c r="B27" s="266" t="s">
        <v>369</v>
      </c>
      <c r="C27" t="s">
        <v>953</v>
      </c>
      <c r="D27" t="s">
        <v>419</v>
      </c>
      <c r="E27" s="266">
        <v>45</v>
      </c>
      <c r="F27" s="266">
        <v>24</v>
      </c>
      <c r="G27">
        <f t="shared" si="0"/>
        <v>69</v>
      </c>
      <c r="H27" s="155">
        <f t="shared" si="1"/>
        <v>5.4638173870811069E-3</v>
      </c>
      <c r="I27" s="155">
        <f t="shared" si="2"/>
        <v>2.9847033951001119E-3</v>
      </c>
      <c r="J27" s="155">
        <f t="shared" si="3"/>
        <v>4.2391104011795782E-3</v>
      </c>
    </row>
    <row r="28" spans="2:10">
      <c r="B28" s="266" t="s">
        <v>382</v>
      </c>
      <c r="C28" t="s">
        <v>955</v>
      </c>
      <c r="D28" t="s">
        <v>419</v>
      </c>
      <c r="E28" s="266">
        <v>16</v>
      </c>
      <c r="F28" s="266">
        <v>0</v>
      </c>
      <c r="G28">
        <f t="shared" si="0"/>
        <v>16</v>
      </c>
      <c r="H28" s="155">
        <f t="shared" si="1"/>
        <v>1.942690626517727E-3</v>
      </c>
      <c r="I28" s="155">
        <f t="shared" si="2"/>
        <v>0</v>
      </c>
      <c r="J28" s="155">
        <f t="shared" si="3"/>
        <v>9.8298212201265592E-4</v>
      </c>
    </row>
    <row r="29" spans="2:10">
      <c r="B29" s="266" t="s">
        <v>850</v>
      </c>
      <c r="C29" t="s">
        <v>956</v>
      </c>
      <c r="D29" t="s">
        <v>420</v>
      </c>
      <c r="E29" s="266">
        <v>16</v>
      </c>
      <c r="F29" s="266">
        <v>0</v>
      </c>
      <c r="G29">
        <f t="shared" si="0"/>
        <v>16</v>
      </c>
      <c r="H29" s="155">
        <f t="shared" si="1"/>
        <v>1.942690626517727E-3</v>
      </c>
      <c r="I29" s="155">
        <f t="shared" si="2"/>
        <v>0</v>
      </c>
      <c r="J29" s="155">
        <f t="shared" si="3"/>
        <v>9.8298212201265592E-4</v>
      </c>
    </row>
    <row r="30" spans="2:10">
      <c r="B30" s="266" t="s">
        <v>360</v>
      </c>
      <c r="C30" t="s">
        <v>859</v>
      </c>
      <c r="D30" t="s">
        <v>419</v>
      </c>
      <c r="E30" s="266">
        <v>134</v>
      </c>
      <c r="F30" s="266">
        <v>150</v>
      </c>
      <c r="G30">
        <f t="shared" si="0"/>
        <v>284</v>
      </c>
      <c r="H30" s="155">
        <f t="shared" si="1"/>
        <v>1.6270033997085966E-2</v>
      </c>
      <c r="I30" s="155">
        <f t="shared" si="2"/>
        <v>1.8654396219375698E-2</v>
      </c>
      <c r="J30" s="155">
        <f t="shared" si="3"/>
        <v>1.7447932665724641E-2</v>
      </c>
    </row>
    <row r="31" spans="2:10">
      <c r="B31" s="266" t="s">
        <v>362</v>
      </c>
      <c r="C31" t="s">
        <v>961</v>
      </c>
      <c r="D31" t="s">
        <v>420</v>
      </c>
      <c r="E31" s="266">
        <v>199</v>
      </c>
      <c r="F31" s="266">
        <v>387</v>
      </c>
      <c r="G31">
        <f t="shared" si="0"/>
        <v>586</v>
      </c>
      <c r="H31" s="155">
        <f t="shared" si="1"/>
        <v>2.4162214667314229E-2</v>
      </c>
      <c r="I31" s="155">
        <f t="shared" si="2"/>
        <v>4.8128342245989303E-2</v>
      </c>
      <c r="J31" s="155">
        <f t="shared" si="3"/>
        <v>3.600172021871352E-2</v>
      </c>
    </row>
    <row r="32" spans="2:10">
      <c r="B32" s="266" t="s">
        <v>387</v>
      </c>
      <c r="C32" t="s">
        <v>408</v>
      </c>
      <c r="D32" t="s">
        <v>419</v>
      </c>
      <c r="E32" s="266">
        <v>10</v>
      </c>
      <c r="F32" s="266">
        <v>8</v>
      </c>
      <c r="G32">
        <f t="shared" si="0"/>
        <v>18</v>
      </c>
      <c r="H32" s="155">
        <f t="shared" si="1"/>
        <v>1.2141816415735794E-3</v>
      </c>
      <c r="I32" s="155">
        <f t="shared" si="2"/>
        <v>9.9490113170003724E-4</v>
      </c>
      <c r="J32" s="155">
        <f t="shared" si="3"/>
        <v>1.1058548872642379E-3</v>
      </c>
    </row>
    <row r="33" spans="2:10">
      <c r="B33" s="266" t="s">
        <v>363</v>
      </c>
      <c r="C33" t="s">
        <v>965</v>
      </c>
      <c r="D33" t="s">
        <v>420</v>
      </c>
      <c r="E33" s="266">
        <v>115</v>
      </c>
      <c r="F33" s="266">
        <v>422</v>
      </c>
      <c r="G33">
        <f t="shared" si="0"/>
        <v>537</v>
      </c>
      <c r="H33" s="155">
        <f t="shared" si="1"/>
        <v>1.3963088878096164E-2</v>
      </c>
      <c r="I33" s="155">
        <f t="shared" si="2"/>
        <v>5.2481034697176965E-2</v>
      </c>
      <c r="J33" s="155">
        <f t="shared" si="3"/>
        <v>3.2991337470049766E-2</v>
      </c>
    </row>
    <row r="34" spans="2:10">
      <c r="B34" s="266" t="s">
        <v>393</v>
      </c>
      <c r="C34" t="s">
        <v>1206</v>
      </c>
      <c r="D34" t="s">
        <v>419</v>
      </c>
      <c r="E34" s="266">
        <v>0</v>
      </c>
      <c r="F34" s="266">
        <v>0</v>
      </c>
      <c r="G34">
        <f t="shared" si="0"/>
        <v>0</v>
      </c>
      <c r="H34" s="155">
        <f t="shared" si="1"/>
        <v>0</v>
      </c>
      <c r="I34" s="155">
        <f t="shared" si="2"/>
        <v>0</v>
      </c>
      <c r="J34" s="155">
        <f t="shared" si="3"/>
        <v>0</v>
      </c>
    </row>
    <row r="35" spans="2:10">
      <c r="B35" s="266" t="s">
        <v>365</v>
      </c>
      <c r="C35" t="s">
        <v>411</v>
      </c>
      <c r="D35" t="s">
        <v>419</v>
      </c>
      <c r="E35" s="266">
        <v>120</v>
      </c>
      <c r="F35" s="266">
        <v>146</v>
      </c>
      <c r="G35">
        <f t="shared" si="0"/>
        <v>266</v>
      </c>
      <c r="H35" s="155">
        <f t="shared" si="1"/>
        <v>1.4570179698882952E-2</v>
      </c>
      <c r="I35" s="155">
        <f t="shared" si="2"/>
        <v>1.8156945653525682E-2</v>
      </c>
      <c r="J35" s="155">
        <f t="shared" si="3"/>
        <v>1.6342077778460404E-2</v>
      </c>
    </row>
    <row r="36" spans="2:10">
      <c r="B36" s="266" t="s">
        <v>394</v>
      </c>
      <c r="C36" t="s">
        <v>974</v>
      </c>
      <c r="D36" t="s">
        <v>419</v>
      </c>
      <c r="E36" s="266">
        <v>0</v>
      </c>
      <c r="F36" s="266">
        <v>0</v>
      </c>
      <c r="G36">
        <f t="shared" ref="G36:G57" si="4">SUM(E36:F36)</f>
        <v>0</v>
      </c>
      <c r="H36" s="155">
        <f t="shared" ref="H36:H57" si="5">E36/$E$61</f>
        <v>0</v>
      </c>
      <c r="I36" s="155">
        <f t="shared" ref="I36:I57" si="6">F36/$F$61</f>
        <v>0</v>
      </c>
      <c r="J36" s="155">
        <f t="shared" ref="J36:J57" si="7">G36/$G$61</f>
        <v>0</v>
      </c>
    </row>
    <row r="37" spans="2:10">
      <c r="B37" s="266" t="s">
        <v>379</v>
      </c>
      <c r="C37" t="s">
        <v>975</v>
      </c>
      <c r="D37" t="s">
        <v>419</v>
      </c>
      <c r="E37" s="266">
        <v>36</v>
      </c>
      <c r="F37" s="266">
        <v>0</v>
      </c>
      <c r="G37">
        <f t="shared" si="4"/>
        <v>36</v>
      </c>
      <c r="H37" s="155">
        <f t="shared" si="5"/>
        <v>4.3710539096648857E-3</v>
      </c>
      <c r="I37" s="155">
        <f t="shared" si="6"/>
        <v>0</v>
      </c>
      <c r="J37" s="155">
        <f t="shared" si="7"/>
        <v>2.2117097745284757E-3</v>
      </c>
    </row>
    <row r="38" spans="2:10">
      <c r="B38" s="266" t="s">
        <v>386</v>
      </c>
      <c r="C38" t="s">
        <v>858</v>
      </c>
      <c r="D38" t="s">
        <v>419</v>
      </c>
      <c r="E38" s="266">
        <v>10</v>
      </c>
      <c r="F38" s="266">
        <v>0</v>
      </c>
      <c r="G38">
        <f t="shared" si="4"/>
        <v>10</v>
      </c>
      <c r="H38" s="155">
        <f t="shared" si="5"/>
        <v>1.2141816415735794E-3</v>
      </c>
      <c r="I38" s="155">
        <f t="shared" si="6"/>
        <v>0</v>
      </c>
      <c r="J38" s="155">
        <f t="shared" si="7"/>
        <v>6.143638262579099E-4</v>
      </c>
    </row>
    <row r="39" spans="2:10">
      <c r="B39" s="266" t="s">
        <v>395</v>
      </c>
      <c r="C39" t="s">
        <v>983</v>
      </c>
      <c r="D39" t="s">
        <v>420</v>
      </c>
      <c r="E39" s="266">
        <v>0</v>
      </c>
      <c r="F39" s="266">
        <v>0</v>
      </c>
      <c r="G39">
        <f t="shared" si="4"/>
        <v>0</v>
      </c>
      <c r="H39" s="155">
        <f t="shared" si="5"/>
        <v>0</v>
      </c>
      <c r="I39" s="155">
        <f t="shared" si="6"/>
        <v>0</v>
      </c>
      <c r="J39" s="155">
        <f t="shared" si="7"/>
        <v>0</v>
      </c>
    </row>
    <row r="40" spans="2:10">
      <c r="B40" s="266" t="s">
        <v>367</v>
      </c>
      <c r="C40" t="s">
        <v>410</v>
      </c>
      <c r="D40" t="s">
        <v>419</v>
      </c>
      <c r="E40" s="266">
        <v>101</v>
      </c>
      <c r="F40" s="266">
        <v>51</v>
      </c>
      <c r="G40">
        <f t="shared" si="4"/>
        <v>152</v>
      </c>
      <c r="H40" s="155">
        <f t="shared" si="5"/>
        <v>1.2263234579893152E-2</v>
      </c>
      <c r="I40" s="155">
        <f t="shared" si="6"/>
        <v>6.3424947145877377E-3</v>
      </c>
      <c r="J40" s="155">
        <f t="shared" si="7"/>
        <v>9.3383301591202315E-3</v>
      </c>
    </row>
    <row r="41" spans="2:10">
      <c r="B41" s="266" t="s">
        <v>350</v>
      </c>
      <c r="C41" t="s">
        <v>999</v>
      </c>
      <c r="D41" t="s">
        <v>420</v>
      </c>
      <c r="E41" s="266">
        <v>731</v>
      </c>
      <c r="F41" s="266">
        <v>155</v>
      </c>
      <c r="G41">
        <f t="shared" si="4"/>
        <v>886</v>
      </c>
      <c r="H41" s="155">
        <f t="shared" si="5"/>
        <v>8.8756677999028658E-2</v>
      </c>
      <c r="I41" s="155">
        <f t="shared" si="6"/>
        <v>1.9276209426688222E-2</v>
      </c>
      <c r="J41" s="155">
        <f t="shared" si="7"/>
        <v>5.4432635006450819E-2</v>
      </c>
    </row>
    <row r="42" spans="2:10">
      <c r="B42" s="266" t="s">
        <v>359</v>
      </c>
      <c r="C42" t="s">
        <v>1001</v>
      </c>
      <c r="D42" t="s">
        <v>419</v>
      </c>
      <c r="E42" s="266">
        <v>104</v>
      </c>
      <c r="F42" s="266">
        <v>91</v>
      </c>
      <c r="G42">
        <f t="shared" si="4"/>
        <v>195</v>
      </c>
      <c r="H42" s="155">
        <f t="shared" si="5"/>
        <v>1.2627489072365225E-2</v>
      </c>
      <c r="I42" s="155">
        <f t="shared" si="6"/>
        <v>1.1317000373087924E-2</v>
      </c>
      <c r="J42" s="155">
        <f t="shared" si="7"/>
        <v>1.1980094612029243E-2</v>
      </c>
    </row>
    <row r="43" spans="2:10">
      <c r="B43" s="266" t="s">
        <v>375</v>
      </c>
      <c r="C43" t="s">
        <v>610</v>
      </c>
      <c r="D43" t="s">
        <v>419</v>
      </c>
      <c r="E43" s="266">
        <v>58</v>
      </c>
      <c r="F43" s="266">
        <v>72</v>
      </c>
      <c r="G43">
        <f t="shared" si="4"/>
        <v>130</v>
      </c>
      <c r="H43" s="155">
        <f t="shared" si="5"/>
        <v>7.0422535211267607E-3</v>
      </c>
      <c r="I43" s="155">
        <f t="shared" si="6"/>
        <v>8.9541101853003353E-3</v>
      </c>
      <c r="J43" s="155">
        <f t="shared" si="7"/>
        <v>7.9867297413528295E-3</v>
      </c>
    </row>
    <row r="44" spans="2:10">
      <c r="B44" s="266" t="s">
        <v>1105</v>
      </c>
      <c r="C44" t="s">
        <v>1289</v>
      </c>
      <c r="D44" t="s">
        <v>420</v>
      </c>
      <c r="E44" s="266">
        <v>0</v>
      </c>
      <c r="F44" s="266">
        <v>0</v>
      </c>
      <c r="G44">
        <f t="shared" si="4"/>
        <v>0</v>
      </c>
      <c r="H44" s="155">
        <f t="shared" si="5"/>
        <v>0</v>
      </c>
      <c r="I44" s="155">
        <f t="shared" si="6"/>
        <v>0</v>
      </c>
      <c r="J44" s="155">
        <f t="shared" si="7"/>
        <v>0</v>
      </c>
    </row>
    <row r="45" spans="2:10">
      <c r="B45" s="266" t="s">
        <v>389</v>
      </c>
      <c r="C45" t="s">
        <v>1015</v>
      </c>
      <c r="D45" t="s">
        <v>419</v>
      </c>
      <c r="E45" s="266">
        <v>22</v>
      </c>
      <c r="F45" s="266">
        <v>19</v>
      </c>
      <c r="G45">
        <f t="shared" si="4"/>
        <v>41</v>
      </c>
      <c r="H45" s="155">
        <f t="shared" si="5"/>
        <v>2.6711996114618746E-3</v>
      </c>
      <c r="I45" s="155">
        <f t="shared" si="6"/>
        <v>2.3628901877875887E-3</v>
      </c>
      <c r="J45" s="155">
        <f t="shared" si="7"/>
        <v>2.5188916876574307E-3</v>
      </c>
    </row>
    <row r="46" spans="2:10">
      <c r="B46" s="266" t="s">
        <v>358</v>
      </c>
      <c r="C46" t="s">
        <v>407</v>
      </c>
      <c r="D46" t="s">
        <v>419</v>
      </c>
      <c r="E46" s="266">
        <v>333</v>
      </c>
      <c r="F46" s="266">
        <v>503</v>
      </c>
      <c r="G46">
        <f t="shared" si="4"/>
        <v>836</v>
      </c>
      <c r="H46" s="155">
        <f t="shared" si="5"/>
        <v>4.0432248664400192E-2</v>
      </c>
      <c r="I46" s="155">
        <f t="shared" si="6"/>
        <v>6.255440865563984E-2</v>
      </c>
      <c r="J46" s="155">
        <f t="shared" si="7"/>
        <v>5.1360815875161274E-2</v>
      </c>
    </row>
    <row r="47" spans="2:10">
      <c r="B47" s="266" t="s">
        <v>852</v>
      </c>
      <c r="C47" t="s">
        <v>1205</v>
      </c>
      <c r="D47" t="s">
        <v>419</v>
      </c>
      <c r="E47" s="266">
        <v>766</v>
      </c>
      <c r="F47" s="266">
        <v>678</v>
      </c>
      <c r="G47">
        <f t="shared" si="4"/>
        <v>1444</v>
      </c>
      <c r="H47" s="155">
        <f t="shared" si="5"/>
        <v>9.3006313744536176E-2</v>
      </c>
      <c r="I47" s="155">
        <f t="shared" si="6"/>
        <v>8.4317870911578163E-2</v>
      </c>
      <c r="J47" s="155">
        <f t="shared" si="7"/>
        <v>8.87141365116422E-2</v>
      </c>
    </row>
    <row r="48" spans="2:10">
      <c r="B48" s="266" t="s">
        <v>388</v>
      </c>
      <c r="C48" t="s">
        <v>613</v>
      </c>
      <c r="D48" t="s">
        <v>419</v>
      </c>
      <c r="E48" s="266">
        <v>16</v>
      </c>
      <c r="F48" s="266">
        <v>40</v>
      </c>
      <c r="G48">
        <f t="shared" si="4"/>
        <v>56</v>
      </c>
      <c r="H48" s="155">
        <f t="shared" si="5"/>
        <v>1.942690626517727E-3</v>
      </c>
      <c r="I48" s="155">
        <f t="shared" si="6"/>
        <v>4.9745056585001864E-3</v>
      </c>
      <c r="J48" s="155">
        <f t="shared" si="7"/>
        <v>3.4404374270442955E-3</v>
      </c>
    </row>
    <row r="49" spans="1:25">
      <c r="B49" s="266" t="s">
        <v>385</v>
      </c>
      <c r="C49" t="s">
        <v>1027</v>
      </c>
      <c r="D49" t="s">
        <v>419</v>
      </c>
      <c r="E49" s="266">
        <v>13</v>
      </c>
      <c r="F49" s="266">
        <v>6</v>
      </c>
      <c r="G49">
        <f t="shared" si="4"/>
        <v>19</v>
      </c>
      <c r="H49" s="155">
        <f t="shared" si="5"/>
        <v>1.5784361340456532E-3</v>
      </c>
      <c r="I49" s="155">
        <f t="shared" si="6"/>
        <v>7.4617584877502798E-4</v>
      </c>
      <c r="J49" s="155">
        <f t="shared" si="7"/>
        <v>1.1672912698900289E-3</v>
      </c>
    </row>
    <row r="50" spans="1:25">
      <c r="B50" s="266" t="s">
        <v>351</v>
      </c>
      <c r="C50" t="s">
        <v>1031</v>
      </c>
      <c r="D50" t="s">
        <v>419</v>
      </c>
      <c r="E50" s="266">
        <v>554</v>
      </c>
      <c r="F50" s="266">
        <v>760</v>
      </c>
      <c r="G50">
        <f t="shared" si="4"/>
        <v>1314</v>
      </c>
      <c r="H50" s="155">
        <f t="shared" si="5"/>
        <v>6.7265662943176305E-2</v>
      </c>
      <c r="I50" s="155">
        <f t="shared" si="6"/>
        <v>9.4515607511503549E-2</v>
      </c>
      <c r="J50" s="155">
        <f t="shared" si="7"/>
        <v>8.0727406770289362E-2</v>
      </c>
    </row>
    <row r="51" spans="1:25">
      <c r="B51" s="266" t="s">
        <v>376</v>
      </c>
      <c r="C51" t="s">
        <v>409</v>
      </c>
      <c r="D51" t="s">
        <v>419</v>
      </c>
      <c r="E51" s="266">
        <v>37</v>
      </c>
      <c r="F51" s="266">
        <v>63</v>
      </c>
      <c r="G51">
        <f t="shared" si="4"/>
        <v>100</v>
      </c>
      <c r="H51" s="155">
        <f t="shared" si="5"/>
        <v>4.4924720738222434E-3</v>
      </c>
      <c r="I51" s="155">
        <f t="shared" si="6"/>
        <v>7.8348464121377939E-3</v>
      </c>
      <c r="J51" s="155">
        <f t="shared" si="7"/>
        <v>6.143638262579099E-3</v>
      </c>
    </row>
    <row r="52" spans="1:25">
      <c r="B52" s="266" t="s">
        <v>349</v>
      </c>
      <c r="C52" t="s">
        <v>412</v>
      </c>
      <c r="D52" t="s">
        <v>419</v>
      </c>
      <c r="E52" s="266">
        <v>846</v>
      </c>
      <c r="F52" s="266">
        <v>864</v>
      </c>
      <c r="G52">
        <f t="shared" si="4"/>
        <v>1710</v>
      </c>
      <c r="H52" s="155">
        <f t="shared" si="5"/>
        <v>0.10271976687712482</v>
      </c>
      <c r="I52" s="155">
        <f t="shared" si="6"/>
        <v>0.10744932222360402</v>
      </c>
      <c r="J52" s="155">
        <f t="shared" si="7"/>
        <v>0.1050562142901026</v>
      </c>
    </row>
    <row r="53" spans="1:25">
      <c r="B53" s="266" t="s">
        <v>381</v>
      </c>
      <c r="C53" t="s">
        <v>1045</v>
      </c>
      <c r="D53" t="s">
        <v>419</v>
      </c>
      <c r="E53" s="266">
        <v>56</v>
      </c>
      <c r="F53" s="266">
        <v>78</v>
      </c>
      <c r="G53">
        <f t="shared" si="4"/>
        <v>134</v>
      </c>
      <c r="H53" s="155">
        <f t="shared" si="5"/>
        <v>6.7994171928120444E-3</v>
      </c>
      <c r="I53" s="155">
        <f t="shared" si="6"/>
        <v>9.700286034075363E-3</v>
      </c>
      <c r="J53" s="155">
        <f t="shared" si="7"/>
        <v>8.2324752718559938E-3</v>
      </c>
    </row>
    <row r="54" spans="1:25">
      <c r="B54" s="266" t="s">
        <v>851</v>
      </c>
      <c r="C54" t="s">
        <v>1049</v>
      </c>
      <c r="D54" t="s">
        <v>419</v>
      </c>
      <c r="E54" s="266">
        <v>0</v>
      </c>
      <c r="F54" s="266">
        <v>0</v>
      </c>
      <c r="G54">
        <f t="shared" si="4"/>
        <v>0</v>
      </c>
      <c r="H54" s="155">
        <f t="shared" si="5"/>
        <v>0</v>
      </c>
      <c r="I54" s="155">
        <f t="shared" si="6"/>
        <v>0</v>
      </c>
      <c r="J54" s="155">
        <f t="shared" si="7"/>
        <v>0</v>
      </c>
    </row>
    <row r="55" spans="1:25">
      <c r="B55" s="266" t="s">
        <v>354</v>
      </c>
      <c r="C55" t="s">
        <v>354</v>
      </c>
      <c r="D55" t="s">
        <v>420</v>
      </c>
      <c r="E55" s="266">
        <v>397</v>
      </c>
      <c r="F55" s="266">
        <v>470</v>
      </c>
      <c r="G55">
        <f t="shared" si="4"/>
        <v>867</v>
      </c>
      <c r="H55" s="155">
        <f t="shared" si="5"/>
        <v>4.82030111704711E-2</v>
      </c>
      <c r="I55" s="155">
        <f t="shared" si="6"/>
        <v>5.8450441487377193E-2</v>
      </c>
      <c r="J55" s="155">
        <f t="shared" si="7"/>
        <v>5.3265343736560791E-2</v>
      </c>
    </row>
    <row r="56" spans="1:25">
      <c r="B56" s="266" t="s">
        <v>396</v>
      </c>
      <c r="C56" t="s">
        <v>1290</v>
      </c>
      <c r="D56" t="s">
        <v>420</v>
      </c>
      <c r="E56" s="266">
        <v>0</v>
      </c>
      <c r="F56" s="266">
        <v>0</v>
      </c>
      <c r="G56">
        <f t="shared" si="4"/>
        <v>0</v>
      </c>
      <c r="H56" s="155">
        <f t="shared" si="5"/>
        <v>0</v>
      </c>
      <c r="I56" s="155">
        <f t="shared" si="6"/>
        <v>0</v>
      </c>
      <c r="J56" s="155">
        <f t="shared" si="7"/>
        <v>0</v>
      </c>
    </row>
    <row r="57" spans="1:25">
      <c r="B57" s="266" t="s">
        <v>374</v>
      </c>
      <c r="C57" t="s">
        <v>856</v>
      </c>
      <c r="D57" t="s">
        <v>419</v>
      </c>
      <c r="E57" s="266">
        <v>61</v>
      </c>
      <c r="F57" s="266">
        <v>19</v>
      </c>
      <c r="G57">
        <f t="shared" si="4"/>
        <v>80</v>
      </c>
      <c r="H57" s="155">
        <f t="shared" si="5"/>
        <v>7.4065080135988347E-3</v>
      </c>
      <c r="I57" s="155">
        <f t="shared" si="6"/>
        <v>2.3628901877875887E-3</v>
      </c>
      <c r="J57" s="155">
        <f t="shared" si="7"/>
        <v>4.9149106100632792E-3</v>
      </c>
    </row>
    <row r="61" spans="1:25">
      <c r="A61" t="s">
        <v>306</v>
      </c>
      <c r="E61">
        <f>SUM(E7:E59)</f>
        <v>8236</v>
      </c>
      <c r="F61">
        <f>SUM(F7:F59)</f>
        <v>8041</v>
      </c>
      <c r="G61">
        <f>SUM(E61:F61)</f>
        <v>16277</v>
      </c>
      <c r="H61" s="155">
        <f>SUM(H7:H59)</f>
        <v>1</v>
      </c>
      <c r="I61" s="155">
        <f>SUM(I7:I59)</f>
        <v>0.99999999999999989</v>
      </c>
      <c r="J61" s="155">
        <f>SUM(J7:J59)</f>
        <v>0.99999999999999989</v>
      </c>
    </row>
    <row r="62" spans="1:25">
      <c r="A62" t="s">
        <v>421</v>
      </c>
      <c r="E62">
        <f>SUMIF(B7:B59,B59,E7:E59)</f>
        <v>0</v>
      </c>
      <c r="F62">
        <f>SUMIF(E7:E59,E59,F7:F59)</f>
        <v>0</v>
      </c>
      <c r="G62">
        <f>SUM(E62:F62)</f>
        <v>0</v>
      </c>
      <c r="H62" s="155"/>
      <c r="I62" s="155"/>
      <c r="U62" s="216"/>
      <c r="V62" s="216"/>
      <c r="W62" s="216"/>
      <c r="X62" s="216"/>
      <c r="Y62" s="216"/>
    </row>
    <row r="63" spans="1:25">
      <c r="A63" t="s">
        <v>422</v>
      </c>
      <c r="E63">
        <f>SUMIF(B7:B59,B58,E7:E59)</f>
        <v>0</v>
      </c>
      <c r="F63">
        <f>SUMIF(E7:E59,E58,F7:F59)</f>
        <v>0</v>
      </c>
      <c r="G63">
        <f>SUM(E63:F63)</f>
        <v>0</v>
      </c>
      <c r="H63" s="155"/>
      <c r="I63" s="155"/>
      <c r="U63" s="216"/>
      <c r="V63" s="216"/>
      <c r="W63" s="216"/>
      <c r="X63" s="216"/>
      <c r="Y63" s="216"/>
    </row>
    <row r="64" spans="1:25">
      <c r="U64" s="216"/>
      <c r="V64" s="216"/>
      <c r="W64" s="216"/>
      <c r="X64" s="216"/>
      <c r="Y64" s="216"/>
    </row>
    <row r="65" spans="6:6">
      <c r="F65">
        <f>F61/E61</f>
        <v>0.97632345798931519</v>
      </c>
    </row>
  </sheetData>
  <autoFilter ref="B3:J57">
    <sortState ref="B4:J57">
      <sortCondition ref="C3:C57"/>
    </sortState>
  </autoFilter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64"/>
  <sheetViews>
    <sheetView topLeftCell="A43" workbookViewId="0">
      <selection activeCell="G64" sqref="G64"/>
    </sheetView>
  </sheetViews>
  <sheetFormatPr defaultColWidth="11" defaultRowHeight="12.75"/>
  <cols>
    <col min="18" max="22" width="11" style="216"/>
  </cols>
  <sheetData>
    <row r="1" spans="2:22">
      <c r="E1" t="s">
        <v>845</v>
      </c>
      <c r="F1" t="s">
        <v>845</v>
      </c>
      <c r="G1" t="s">
        <v>845</v>
      </c>
      <c r="H1" t="s">
        <v>845</v>
      </c>
      <c r="I1" t="s">
        <v>845</v>
      </c>
      <c r="J1" t="s">
        <v>845</v>
      </c>
    </row>
    <row r="3" spans="2:22">
      <c r="E3" t="s">
        <v>397</v>
      </c>
      <c r="F3" t="s">
        <v>399</v>
      </c>
      <c r="G3" t="s">
        <v>402</v>
      </c>
      <c r="H3" s="155" t="s">
        <v>400</v>
      </c>
      <c r="I3" s="155" t="s">
        <v>401</v>
      </c>
      <c r="J3" t="s">
        <v>403</v>
      </c>
      <c r="L3" t="s">
        <v>855</v>
      </c>
      <c r="M3" t="s">
        <v>398</v>
      </c>
      <c r="N3" t="s">
        <v>845</v>
      </c>
      <c r="O3" t="s">
        <v>854</v>
      </c>
      <c r="P3" t="s">
        <v>397</v>
      </c>
      <c r="R3" t="s">
        <v>855</v>
      </c>
      <c r="S3" t="s">
        <v>398</v>
      </c>
      <c r="T3" t="s">
        <v>845</v>
      </c>
      <c r="U3" t="s">
        <v>854</v>
      </c>
      <c r="V3" t="s">
        <v>399</v>
      </c>
    </row>
    <row r="4" spans="2:22">
      <c r="B4" t="s">
        <v>391</v>
      </c>
      <c r="C4" t="s">
        <v>880</v>
      </c>
      <c r="D4" t="s">
        <v>419</v>
      </c>
      <c r="E4">
        <f t="shared" ref="E4:E35" si="0">P4</f>
        <v>0</v>
      </c>
      <c r="F4">
        <f t="shared" ref="F4:F35" si="1">V4</f>
        <v>0</v>
      </c>
      <c r="G4">
        <f t="shared" ref="G4:G35" si="2">SUM(E4:F4)</f>
        <v>0</v>
      </c>
      <c r="H4" s="155">
        <f t="shared" ref="H4:H35" si="3">E4/$E$58</f>
        <v>0</v>
      </c>
      <c r="I4" s="155">
        <f t="shared" ref="I4:I35" si="4">F4/$F$58</f>
        <v>0</v>
      </c>
      <c r="J4" s="155">
        <f t="shared" ref="J4:J35" si="5">G4/$G$58</f>
        <v>0</v>
      </c>
      <c r="L4" t="s">
        <v>391</v>
      </c>
      <c r="M4">
        <v>45</v>
      </c>
      <c r="N4">
        <v>45</v>
      </c>
      <c r="O4">
        <v>0</v>
      </c>
      <c r="P4">
        <v>0</v>
      </c>
      <c r="R4" s="215" t="s">
        <v>391</v>
      </c>
      <c r="S4" s="215">
        <v>38</v>
      </c>
      <c r="T4" s="215">
        <v>39</v>
      </c>
      <c r="U4" s="215">
        <v>1</v>
      </c>
      <c r="V4" s="215">
        <v>0</v>
      </c>
    </row>
    <row r="5" spans="2:22">
      <c r="B5" t="s">
        <v>392</v>
      </c>
      <c r="C5" t="s">
        <v>884</v>
      </c>
      <c r="D5" t="s">
        <v>419</v>
      </c>
      <c r="E5">
        <f t="shared" si="0"/>
        <v>0</v>
      </c>
      <c r="F5">
        <f t="shared" si="1"/>
        <v>0</v>
      </c>
      <c r="G5">
        <f t="shared" si="2"/>
        <v>0</v>
      </c>
      <c r="H5" s="155">
        <f t="shared" si="3"/>
        <v>0</v>
      </c>
      <c r="I5" s="155">
        <f t="shared" si="4"/>
        <v>0</v>
      </c>
      <c r="J5" s="155">
        <f t="shared" si="5"/>
        <v>0</v>
      </c>
      <c r="L5" t="s">
        <v>853</v>
      </c>
      <c r="M5">
        <v>46</v>
      </c>
      <c r="N5">
        <v>45</v>
      </c>
      <c r="O5">
        <v>1</v>
      </c>
      <c r="P5">
        <v>0</v>
      </c>
      <c r="R5" s="215" t="s">
        <v>853</v>
      </c>
      <c r="S5" s="215">
        <v>38</v>
      </c>
      <c r="T5" s="215">
        <v>39</v>
      </c>
      <c r="U5" s="215">
        <v>1</v>
      </c>
      <c r="V5" s="215">
        <v>0</v>
      </c>
    </row>
    <row r="6" spans="2:22">
      <c r="B6" t="s">
        <v>364</v>
      </c>
      <c r="C6" t="s">
        <v>887</v>
      </c>
      <c r="D6" t="s">
        <v>420</v>
      </c>
      <c r="E6">
        <f t="shared" si="0"/>
        <v>77</v>
      </c>
      <c r="F6">
        <f t="shared" si="1"/>
        <v>62</v>
      </c>
      <c r="G6">
        <f t="shared" si="2"/>
        <v>139</v>
      </c>
      <c r="H6" s="155">
        <f t="shared" si="3"/>
        <v>7.6930762313917479E-3</v>
      </c>
      <c r="I6" s="155">
        <f t="shared" si="4"/>
        <v>6.298252742787485E-3</v>
      </c>
      <c r="J6" s="155">
        <f t="shared" si="5"/>
        <v>7.0014607364126333E-3</v>
      </c>
      <c r="L6" t="s">
        <v>364</v>
      </c>
      <c r="M6">
        <v>18</v>
      </c>
      <c r="N6">
        <v>23</v>
      </c>
      <c r="O6">
        <v>-5</v>
      </c>
      <c r="P6">
        <v>77</v>
      </c>
      <c r="R6" s="215" t="s">
        <v>364</v>
      </c>
      <c r="S6" s="215">
        <v>26</v>
      </c>
      <c r="T6" s="215">
        <v>26</v>
      </c>
      <c r="U6" s="215">
        <v>0</v>
      </c>
      <c r="V6" s="215">
        <v>62</v>
      </c>
    </row>
    <row r="7" spans="2:22">
      <c r="B7" t="s">
        <v>373</v>
      </c>
      <c r="C7" t="s">
        <v>888</v>
      </c>
      <c r="D7" t="s">
        <v>419</v>
      </c>
      <c r="E7">
        <f t="shared" si="0"/>
        <v>63</v>
      </c>
      <c r="F7">
        <f t="shared" si="1"/>
        <v>100</v>
      </c>
      <c r="G7">
        <f t="shared" si="2"/>
        <v>163</v>
      </c>
      <c r="H7" s="155">
        <f t="shared" si="3"/>
        <v>6.2943350984114299E-3</v>
      </c>
      <c r="I7" s="155">
        <f t="shared" si="4"/>
        <v>1.0158472165786265E-2</v>
      </c>
      <c r="J7" s="155">
        <f t="shared" si="5"/>
        <v>8.2103460434191314E-3</v>
      </c>
      <c r="L7" t="s">
        <v>373</v>
      </c>
      <c r="M7">
        <v>27</v>
      </c>
      <c r="N7">
        <v>25</v>
      </c>
      <c r="O7">
        <v>2</v>
      </c>
      <c r="P7">
        <v>63</v>
      </c>
      <c r="R7" s="215" t="s">
        <v>373</v>
      </c>
      <c r="S7" s="215">
        <v>18</v>
      </c>
      <c r="T7" s="215">
        <v>18</v>
      </c>
      <c r="U7" s="215">
        <v>0</v>
      </c>
      <c r="V7" s="215">
        <v>100</v>
      </c>
    </row>
    <row r="8" spans="2:22">
      <c r="B8" t="s">
        <v>370</v>
      </c>
      <c r="C8" t="s">
        <v>860</v>
      </c>
      <c r="D8" t="s">
        <v>419</v>
      </c>
      <c r="E8">
        <f t="shared" si="0"/>
        <v>58</v>
      </c>
      <c r="F8">
        <f t="shared" si="1"/>
        <v>5</v>
      </c>
      <c r="G8">
        <f t="shared" si="2"/>
        <v>63</v>
      </c>
      <c r="H8" s="155">
        <f t="shared" si="3"/>
        <v>5.7947846937756019E-3</v>
      </c>
      <c r="I8" s="155">
        <f t="shared" si="4"/>
        <v>5.0792360828931331E-4</v>
      </c>
      <c r="J8" s="155">
        <f t="shared" si="5"/>
        <v>3.1733239308920566E-3</v>
      </c>
      <c r="L8" t="s">
        <v>370</v>
      </c>
      <c r="M8">
        <v>24</v>
      </c>
      <c r="N8">
        <v>28</v>
      </c>
      <c r="O8">
        <v>-4</v>
      </c>
      <c r="P8">
        <v>58</v>
      </c>
      <c r="R8" s="215" t="s">
        <v>370</v>
      </c>
      <c r="S8" s="215">
        <v>37</v>
      </c>
      <c r="T8" s="215">
        <v>37</v>
      </c>
      <c r="U8" s="215">
        <v>0</v>
      </c>
      <c r="V8" s="215">
        <v>5</v>
      </c>
    </row>
    <row r="9" spans="2:22">
      <c r="B9" t="s">
        <v>380</v>
      </c>
      <c r="C9" t="s">
        <v>899</v>
      </c>
      <c r="D9" t="s">
        <v>419</v>
      </c>
      <c r="E9">
        <f t="shared" si="0"/>
        <v>22</v>
      </c>
      <c r="F9">
        <f t="shared" si="1"/>
        <v>46</v>
      </c>
      <c r="G9">
        <f t="shared" si="2"/>
        <v>68</v>
      </c>
      <c r="H9" s="155">
        <f t="shared" si="3"/>
        <v>2.198021780397642E-3</v>
      </c>
      <c r="I9" s="155">
        <f t="shared" si="4"/>
        <v>4.6728971962616819E-3</v>
      </c>
      <c r="J9" s="155">
        <f t="shared" si="5"/>
        <v>3.4251750365184102E-3</v>
      </c>
      <c r="L9" t="s">
        <v>380</v>
      </c>
      <c r="M9">
        <v>34</v>
      </c>
      <c r="N9">
        <v>35</v>
      </c>
      <c r="O9">
        <v>-1</v>
      </c>
      <c r="P9">
        <v>22</v>
      </c>
      <c r="R9" s="215" t="s">
        <v>380</v>
      </c>
      <c r="S9" s="215">
        <v>27</v>
      </c>
      <c r="T9" s="215">
        <v>31</v>
      </c>
      <c r="U9" s="215">
        <v>4</v>
      </c>
      <c r="V9" s="215">
        <v>46</v>
      </c>
    </row>
    <row r="10" spans="2:22">
      <c r="B10" t="s">
        <v>390</v>
      </c>
      <c r="C10" t="s">
        <v>902</v>
      </c>
      <c r="D10" t="s">
        <v>420</v>
      </c>
      <c r="E10">
        <f t="shared" si="0"/>
        <v>3</v>
      </c>
      <c r="F10">
        <f t="shared" si="1"/>
        <v>0</v>
      </c>
      <c r="G10">
        <f t="shared" si="2"/>
        <v>3</v>
      </c>
      <c r="H10" s="155">
        <f t="shared" si="3"/>
        <v>2.9973024278149663E-4</v>
      </c>
      <c r="I10" s="155">
        <f t="shared" si="4"/>
        <v>0</v>
      </c>
      <c r="J10" s="155">
        <f t="shared" si="5"/>
        <v>1.5111066337581222E-4</v>
      </c>
      <c r="L10" t="s">
        <v>390</v>
      </c>
      <c r="M10">
        <v>44</v>
      </c>
      <c r="N10">
        <v>44</v>
      </c>
      <c r="O10">
        <v>0</v>
      </c>
      <c r="P10">
        <v>3</v>
      </c>
      <c r="R10" s="215" t="s">
        <v>390</v>
      </c>
      <c r="S10" s="215">
        <v>38</v>
      </c>
      <c r="T10" s="215">
        <v>39</v>
      </c>
      <c r="U10" s="215">
        <v>1</v>
      </c>
      <c r="V10" s="215">
        <v>0</v>
      </c>
    </row>
    <row r="11" spans="2:22">
      <c r="B11" t="s">
        <v>384</v>
      </c>
      <c r="C11" t="s">
        <v>905</v>
      </c>
      <c r="D11" t="s">
        <v>419</v>
      </c>
      <c r="E11">
        <f t="shared" si="0"/>
        <v>5</v>
      </c>
      <c r="F11">
        <f t="shared" si="1"/>
        <v>0</v>
      </c>
      <c r="G11">
        <f t="shared" si="2"/>
        <v>5</v>
      </c>
      <c r="H11" s="155">
        <f t="shared" si="3"/>
        <v>4.9955040463582775E-4</v>
      </c>
      <c r="I11" s="155">
        <f t="shared" si="4"/>
        <v>0</v>
      </c>
      <c r="J11" s="155">
        <f t="shared" si="5"/>
        <v>2.5185110562635368E-4</v>
      </c>
      <c r="L11" t="s">
        <v>846</v>
      </c>
      <c r="M11">
        <v>38</v>
      </c>
      <c r="N11">
        <v>43</v>
      </c>
      <c r="O11">
        <v>-5</v>
      </c>
      <c r="P11">
        <v>5</v>
      </c>
      <c r="R11" s="215" t="s">
        <v>846</v>
      </c>
      <c r="S11" s="215">
        <v>38</v>
      </c>
      <c r="T11" s="215">
        <v>39</v>
      </c>
      <c r="U11" s="215">
        <v>1</v>
      </c>
      <c r="V11" s="215">
        <v>0</v>
      </c>
    </row>
    <row r="12" spans="2:22">
      <c r="B12" t="s">
        <v>347</v>
      </c>
      <c r="C12" t="s">
        <v>908</v>
      </c>
      <c r="D12" t="s">
        <v>420</v>
      </c>
      <c r="E12">
        <f t="shared" si="0"/>
        <v>1286</v>
      </c>
      <c r="F12">
        <f t="shared" si="1"/>
        <v>1216</v>
      </c>
      <c r="G12">
        <f t="shared" si="2"/>
        <v>2502</v>
      </c>
      <c r="H12" s="155">
        <f t="shared" si="3"/>
        <v>0.12848436407233491</v>
      </c>
      <c r="I12" s="155">
        <f t="shared" si="4"/>
        <v>0.12352702153596098</v>
      </c>
      <c r="J12" s="155">
        <f t="shared" si="5"/>
        <v>0.12602629325542739</v>
      </c>
      <c r="L12" t="s">
        <v>347</v>
      </c>
      <c r="M12">
        <v>1</v>
      </c>
      <c r="N12">
        <v>1</v>
      </c>
      <c r="O12">
        <v>0</v>
      </c>
      <c r="P12">
        <v>1286</v>
      </c>
      <c r="R12" s="215" t="s">
        <v>347</v>
      </c>
      <c r="S12" s="215">
        <v>1</v>
      </c>
      <c r="T12" s="215">
        <v>2</v>
      </c>
      <c r="U12" s="215">
        <v>1</v>
      </c>
      <c r="V12" s="215">
        <v>1216</v>
      </c>
    </row>
    <row r="13" spans="2:22">
      <c r="B13" t="s">
        <v>353</v>
      </c>
      <c r="C13" t="s">
        <v>913</v>
      </c>
      <c r="D13" t="s">
        <v>420</v>
      </c>
      <c r="E13">
        <f t="shared" si="0"/>
        <v>684</v>
      </c>
      <c r="F13">
        <f t="shared" si="1"/>
        <v>658</v>
      </c>
      <c r="G13">
        <f t="shared" si="2"/>
        <v>1342</v>
      </c>
      <c r="H13" s="155">
        <f t="shared" si="3"/>
        <v>6.8338495354181239E-2</v>
      </c>
      <c r="I13" s="155">
        <f t="shared" si="4"/>
        <v>6.684274685087363E-2</v>
      </c>
      <c r="J13" s="155">
        <f t="shared" si="5"/>
        <v>6.759683675011334E-2</v>
      </c>
      <c r="L13" t="s">
        <v>353</v>
      </c>
      <c r="M13">
        <v>7</v>
      </c>
      <c r="N13">
        <v>6</v>
      </c>
      <c r="O13">
        <v>1</v>
      </c>
      <c r="P13">
        <v>684</v>
      </c>
      <c r="R13" s="215" t="s">
        <v>353</v>
      </c>
      <c r="S13" s="215">
        <v>5</v>
      </c>
      <c r="T13" s="215">
        <v>5</v>
      </c>
      <c r="U13" s="215">
        <v>0</v>
      </c>
      <c r="V13" s="215">
        <v>658</v>
      </c>
    </row>
    <row r="14" spans="2:22">
      <c r="B14" t="s">
        <v>377</v>
      </c>
      <c r="C14" t="s">
        <v>612</v>
      </c>
      <c r="D14" t="s">
        <v>419</v>
      </c>
      <c r="E14">
        <f t="shared" si="0"/>
        <v>49</v>
      </c>
      <c r="F14">
        <f t="shared" si="1"/>
        <v>44</v>
      </c>
      <c r="G14">
        <f t="shared" si="2"/>
        <v>93</v>
      </c>
      <c r="H14" s="155">
        <f t="shared" si="3"/>
        <v>4.895593965431112E-3</v>
      </c>
      <c r="I14" s="155">
        <f t="shared" si="4"/>
        <v>4.469727752945957E-3</v>
      </c>
      <c r="J14" s="155">
        <f t="shared" si="5"/>
        <v>4.6844305646501789E-3</v>
      </c>
      <c r="L14" t="s">
        <v>377</v>
      </c>
      <c r="M14">
        <v>31</v>
      </c>
      <c r="N14">
        <v>31</v>
      </c>
      <c r="O14">
        <v>0</v>
      </c>
      <c r="P14">
        <v>49</v>
      </c>
      <c r="R14" s="215" t="s">
        <v>377</v>
      </c>
      <c r="S14" s="215">
        <v>29</v>
      </c>
      <c r="T14" s="215">
        <v>28</v>
      </c>
      <c r="U14" s="215">
        <v>-1</v>
      </c>
      <c r="V14" s="215">
        <v>44</v>
      </c>
    </row>
    <row r="15" spans="2:22">
      <c r="B15" t="s">
        <v>357</v>
      </c>
      <c r="C15" t="s">
        <v>404</v>
      </c>
      <c r="D15" t="s">
        <v>419</v>
      </c>
      <c r="E15">
        <f t="shared" si="0"/>
        <v>262</v>
      </c>
      <c r="F15">
        <f t="shared" si="1"/>
        <v>178</v>
      </c>
      <c r="G15">
        <f t="shared" si="2"/>
        <v>440</v>
      </c>
      <c r="H15" s="155">
        <f t="shared" si="3"/>
        <v>2.6176441202917376E-2</v>
      </c>
      <c r="I15" s="155">
        <f t="shared" si="4"/>
        <v>1.8082080455099552E-2</v>
      </c>
      <c r="J15" s="155">
        <f t="shared" si="5"/>
        <v>2.2162897295119124E-2</v>
      </c>
      <c r="L15" t="s">
        <v>357</v>
      </c>
      <c r="M15">
        <v>11</v>
      </c>
      <c r="N15">
        <v>11</v>
      </c>
      <c r="O15">
        <v>0</v>
      </c>
      <c r="P15">
        <v>262</v>
      </c>
      <c r="R15" s="215" t="s">
        <v>357</v>
      </c>
      <c r="S15" s="215">
        <v>12</v>
      </c>
      <c r="T15" s="215">
        <v>14</v>
      </c>
      <c r="U15" s="215">
        <v>2</v>
      </c>
      <c r="V15" s="215">
        <v>178</v>
      </c>
    </row>
    <row r="16" spans="2:22">
      <c r="B16" t="s">
        <v>352</v>
      </c>
      <c r="C16" t="s">
        <v>923</v>
      </c>
      <c r="D16" t="s">
        <v>419</v>
      </c>
      <c r="E16">
        <f t="shared" si="0"/>
        <v>574</v>
      </c>
      <c r="F16">
        <f t="shared" si="1"/>
        <v>617</v>
      </c>
      <c r="G16">
        <f t="shared" si="2"/>
        <v>1191</v>
      </c>
      <c r="H16" s="155">
        <f t="shared" si="3"/>
        <v>5.7348386452193027E-2</v>
      </c>
      <c r="I16" s="155">
        <f t="shared" si="4"/>
        <v>6.2677773262901262E-2</v>
      </c>
      <c r="J16" s="155">
        <f t="shared" si="5"/>
        <v>5.9990933360197451E-2</v>
      </c>
      <c r="L16" t="s">
        <v>352</v>
      </c>
      <c r="M16">
        <v>6</v>
      </c>
      <c r="N16">
        <v>7</v>
      </c>
      <c r="O16">
        <v>-1</v>
      </c>
      <c r="P16">
        <v>574</v>
      </c>
      <c r="R16" s="215" t="s">
        <v>352</v>
      </c>
      <c r="S16" s="215">
        <v>6</v>
      </c>
      <c r="T16" s="215">
        <v>6</v>
      </c>
      <c r="U16" s="215">
        <v>0</v>
      </c>
      <c r="V16" s="215">
        <v>617</v>
      </c>
    </row>
    <row r="17" spans="2:22">
      <c r="B17" t="s">
        <v>371</v>
      </c>
      <c r="C17" t="s">
        <v>857</v>
      </c>
      <c r="D17" t="s">
        <v>419</v>
      </c>
      <c r="E17">
        <f t="shared" si="0"/>
        <v>63</v>
      </c>
      <c r="F17">
        <f t="shared" si="1"/>
        <v>68</v>
      </c>
      <c r="G17">
        <f t="shared" si="2"/>
        <v>131</v>
      </c>
      <c r="H17" s="155">
        <f t="shared" si="3"/>
        <v>6.2943350984114299E-3</v>
      </c>
      <c r="I17" s="155">
        <f t="shared" si="4"/>
        <v>6.9077610727346604E-3</v>
      </c>
      <c r="J17" s="155">
        <f t="shared" si="5"/>
        <v>6.5984989674104672E-3</v>
      </c>
      <c r="L17" t="s">
        <v>371</v>
      </c>
      <c r="M17">
        <v>25</v>
      </c>
      <c r="N17">
        <v>26</v>
      </c>
      <c r="O17">
        <v>-1</v>
      </c>
      <c r="P17">
        <v>63</v>
      </c>
      <c r="R17" s="215" t="s">
        <v>371</v>
      </c>
      <c r="S17" s="215">
        <v>23</v>
      </c>
      <c r="T17" s="215">
        <v>24</v>
      </c>
      <c r="U17" s="215">
        <v>1</v>
      </c>
      <c r="V17" s="215">
        <v>68</v>
      </c>
    </row>
    <row r="18" spans="2:22">
      <c r="B18" t="s">
        <v>372</v>
      </c>
      <c r="C18" t="s">
        <v>931</v>
      </c>
      <c r="D18" t="s">
        <v>419</v>
      </c>
      <c r="E18">
        <f t="shared" si="0"/>
        <v>78</v>
      </c>
      <c r="F18">
        <f t="shared" si="1"/>
        <v>95</v>
      </c>
      <c r="G18">
        <f t="shared" si="2"/>
        <v>173</v>
      </c>
      <c r="H18" s="155">
        <f t="shared" si="3"/>
        <v>7.7929863123189129E-3</v>
      </c>
      <c r="I18" s="155">
        <f t="shared" si="4"/>
        <v>9.6505485574969532E-3</v>
      </c>
      <c r="J18" s="155">
        <f t="shared" si="5"/>
        <v>8.7140482546718377E-3</v>
      </c>
      <c r="L18" t="s">
        <v>372</v>
      </c>
      <c r="M18">
        <v>26</v>
      </c>
      <c r="N18">
        <v>22</v>
      </c>
      <c r="O18">
        <v>4</v>
      </c>
      <c r="P18">
        <v>78</v>
      </c>
      <c r="R18" s="215" t="s">
        <v>372</v>
      </c>
      <c r="S18" s="215">
        <v>20</v>
      </c>
      <c r="T18" s="215">
        <v>21</v>
      </c>
      <c r="U18" s="215">
        <v>1</v>
      </c>
      <c r="V18" s="215">
        <v>95</v>
      </c>
    </row>
    <row r="19" spans="2:22">
      <c r="B19" t="s">
        <v>361</v>
      </c>
      <c r="C19" t="s">
        <v>413</v>
      </c>
      <c r="D19" t="s">
        <v>419</v>
      </c>
      <c r="E19">
        <f t="shared" si="0"/>
        <v>122</v>
      </c>
      <c r="F19">
        <f t="shared" si="1"/>
        <v>119</v>
      </c>
      <c r="G19">
        <f t="shared" si="2"/>
        <v>241</v>
      </c>
      <c r="H19" s="155">
        <f t="shared" si="3"/>
        <v>1.2189029873114198E-2</v>
      </c>
      <c r="I19" s="155">
        <f t="shared" si="4"/>
        <v>1.2088581877285657E-2</v>
      </c>
      <c r="J19" s="155">
        <f t="shared" si="5"/>
        <v>1.2139223291190248E-2</v>
      </c>
      <c r="L19" t="s">
        <v>361</v>
      </c>
      <c r="M19">
        <v>15</v>
      </c>
      <c r="N19">
        <v>15</v>
      </c>
      <c r="O19">
        <v>0</v>
      </c>
      <c r="P19">
        <v>122</v>
      </c>
      <c r="R19" s="215" t="s">
        <v>361</v>
      </c>
      <c r="S19" s="215">
        <v>16</v>
      </c>
      <c r="T19" s="215">
        <v>16</v>
      </c>
      <c r="U19" s="215">
        <v>0</v>
      </c>
      <c r="V19" s="215">
        <v>119</v>
      </c>
    </row>
    <row r="20" spans="2:22">
      <c r="B20" t="s">
        <v>355</v>
      </c>
      <c r="C20" t="s">
        <v>934</v>
      </c>
      <c r="D20" t="s">
        <v>419</v>
      </c>
      <c r="E20">
        <f t="shared" si="0"/>
        <v>262</v>
      </c>
      <c r="F20">
        <f t="shared" si="1"/>
        <v>13</v>
      </c>
      <c r="G20">
        <f t="shared" si="2"/>
        <v>275</v>
      </c>
      <c r="H20" s="155">
        <f t="shared" si="3"/>
        <v>2.6176441202917376E-2</v>
      </c>
      <c r="I20" s="155">
        <f t="shared" si="4"/>
        <v>1.3206013815522145E-3</v>
      </c>
      <c r="J20" s="155">
        <f t="shared" si="5"/>
        <v>1.3851810809449453E-2</v>
      </c>
      <c r="L20" t="s">
        <v>355</v>
      </c>
      <c r="M20">
        <v>9</v>
      </c>
      <c r="N20">
        <v>12</v>
      </c>
      <c r="O20">
        <v>-3</v>
      </c>
      <c r="P20">
        <v>262</v>
      </c>
      <c r="R20" s="215" t="s">
        <v>355</v>
      </c>
      <c r="S20" s="215">
        <v>34</v>
      </c>
      <c r="T20" s="215">
        <v>32</v>
      </c>
      <c r="U20" s="215">
        <v>-2</v>
      </c>
      <c r="V20" s="215">
        <v>13</v>
      </c>
    </row>
    <row r="21" spans="2:22">
      <c r="B21" t="s">
        <v>368</v>
      </c>
      <c r="C21" t="s">
        <v>938</v>
      </c>
      <c r="D21" t="s">
        <v>419</v>
      </c>
      <c r="E21">
        <f t="shared" si="0"/>
        <v>83</v>
      </c>
      <c r="F21">
        <f t="shared" si="1"/>
        <v>96</v>
      </c>
      <c r="G21">
        <f t="shared" si="2"/>
        <v>179</v>
      </c>
      <c r="H21" s="155">
        <f t="shared" si="3"/>
        <v>8.29253671695474E-3</v>
      </c>
      <c r="I21" s="155">
        <f t="shared" si="4"/>
        <v>9.7521332791548152E-3</v>
      </c>
      <c r="J21" s="155">
        <f t="shared" si="5"/>
        <v>9.0162695814234618E-3</v>
      </c>
      <c r="L21" t="s">
        <v>368</v>
      </c>
      <c r="M21">
        <v>22</v>
      </c>
      <c r="N21">
        <v>21</v>
      </c>
      <c r="O21">
        <v>1</v>
      </c>
      <c r="P21">
        <v>83</v>
      </c>
      <c r="R21" s="215" t="s">
        <v>368</v>
      </c>
      <c r="S21" s="215">
        <v>19</v>
      </c>
      <c r="T21" s="215">
        <v>19</v>
      </c>
      <c r="U21" s="215">
        <v>0</v>
      </c>
      <c r="V21" s="215">
        <v>96</v>
      </c>
    </row>
    <row r="22" spans="2:22">
      <c r="B22" t="s">
        <v>848</v>
      </c>
      <c r="C22" t="s">
        <v>940</v>
      </c>
      <c r="D22" t="s">
        <v>419</v>
      </c>
      <c r="E22">
        <f t="shared" si="0"/>
        <v>0</v>
      </c>
      <c r="F22">
        <f t="shared" si="1"/>
        <v>0</v>
      </c>
      <c r="G22">
        <f t="shared" si="2"/>
        <v>0</v>
      </c>
      <c r="H22" s="155">
        <f t="shared" si="3"/>
        <v>0</v>
      </c>
      <c r="I22" s="155">
        <f t="shared" si="4"/>
        <v>0</v>
      </c>
      <c r="J22" s="155">
        <f t="shared" si="5"/>
        <v>0</v>
      </c>
      <c r="L22" t="s">
        <v>848</v>
      </c>
      <c r="M22" t="s">
        <v>849</v>
      </c>
      <c r="N22">
        <v>45</v>
      </c>
      <c r="O22" t="s">
        <v>849</v>
      </c>
      <c r="P22">
        <v>0</v>
      </c>
      <c r="R22" s="215" t="s">
        <v>848</v>
      </c>
      <c r="S22" s="215">
        <v>38</v>
      </c>
      <c r="T22" s="215" t="s">
        <v>849</v>
      </c>
      <c r="U22" s="215" t="s">
        <v>849</v>
      </c>
      <c r="V22" s="215">
        <v>0</v>
      </c>
    </row>
    <row r="23" spans="2:22">
      <c r="B23" t="s">
        <v>356</v>
      </c>
      <c r="C23" t="s">
        <v>405</v>
      </c>
      <c r="D23" t="s">
        <v>419</v>
      </c>
      <c r="E23">
        <f t="shared" si="0"/>
        <v>458</v>
      </c>
      <c r="F23">
        <f t="shared" si="1"/>
        <v>394</v>
      </c>
      <c r="G23">
        <f t="shared" si="2"/>
        <v>852</v>
      </c>
      <c r="H23" s="155">
        <f t="shared" si="3"/>
        <v>4.575881706464182E-2</v>
      </c>
      <c r="I23" s="155">
        <f t="shared" si="4"/>
        <v>4.0024380333197884E-2</v>
      </c>
      <c r="J23" s="155">
        <f t="shared" si="5"/>
        <v>4.2915428398730672E-2</v>
      </c>
      <c r="L23" t="s">
        <v>356</v>
      </c>
      <c r="M23">
        <v>10</v>
      </c>
      <c r="N23">
        <v>9</v>
      </c>
      <c r="O23">
        <v>1</v>
      </c>
      <c r="P23">
        <v>458</v>
      </c>
      <c r="R23" s="215" t="s">
        <v>356</v>
      </c>
      <c r="S23" s="215">
        <v>11</v>
      </c>
      <c r="T23" s="215">
        <v>8</v>
      </c>
      <c r="U23" s="215">
        <v>-3</v>
      </c>
      <c r="V23" s="215">
        <v>394</v>
      </c>
    </row>
    <row r="24" spans="2:22">
      <c r="B24" t="s">
        <v>383</v>
      </c>
      <c r="C24" t="s">
        <v>943</v>
      </c>
      <c r="D24" t="s">
        <v>419</v>
      </c>
      <c r="E24">
        <f t="shared" si="0"/>
        <v>9</v>
      </c>
      <c r="F24">
        <f t="shared" si="1"/>
        <v>0</v>
      </c>
      <c r="G24">
        <f t="shared" si="2"/>
        <v>9</v>
      </c>
      <c r="H24" s="155">
        <f t="shared" si="3"/>
        <v>8.9919072834448999E-4</v>
      </c>
      <c r="I24" s="155">
        <f t="shared" si="4"/>
        <v>0</v>
      </c>
      <c r="J24" s="155">
        <f t="shared" si="5"/>
        <v>4.5333199012743665E-4</v>
      </c>
      <c r="L24" t="s">
        <v>383</v>
      </c>
      <c r="M24">
        <v>37</v>
      </c>
      <c r="N24">
        <v>41</v>
      </c>
      <c r="O24">
        <v>-4</v>
      </c>
      <c r="P24">
        <v>9</v>
      </c>
      <c r="R24" s="215" t="s">
        <v>383</v>
      </c>
      <c r="S24" s="215">
        <v>38</v>
      </c>
      <c r="T24" s="215">
        <v>39</v>
      </c>
      <c r="U24" s="215">
        <v>1</v>
      </c>
      <c r="V24" s="215">
        <v>0</v>
      </c>
    </row>
    <row r="25" spans="2:22">
      <c r="B25" t="s">
        <v>366</v>
      </c>
      <c r="C25" t="s">
        <v>406</v>
      </c>
      <c r="D25" t="s">
        <v>419</v>
      </c>
      <c r="E25">
        <f t="shared" si="0"/>
        <v>101</v>
      </c>
      <c r="F25">
        <f t="shared" si="1"/>
        <v>105</v>
      </c>
      <c r="G25">
        <f t="shared" si="2"/>
        <v>206</v>
      </c>
      <c r="H25" s="155">
        <f t="shared" si="3"/>
        <v>1.009091817364372E-2</v>
      </c>
      <c r="I25" s="155">
        <f t="shared" si="4"/>
        <v>1.0666395774075578E-2</v>
      </c>
      <c r="J25" s="155">
        <f t="shared" si="5"/>
        <v>1.0376265551805772E-2</v>
      </c>
      <c r="L25" t="s">
        <v>366</v>
      </c>
      <c r="M25">
        <v>20</v>
      </c>
      <c r="N25">
        <v>19</v>
      </c>
      <c r="O25">
        <v>1</v>
      </c>
      <c r="P25">
        <v>101</v>
      </c>
      <c r="R25" s="215" t="s">
        <v>366</v>
      </c>
      <c r="S25" s="215">
        <v>17</v>
      </c>
      <c r="T25" s="215">
        <v>17</v>
      </c>
      <c r="U25" s="215">
        <v>0</v>
      </c>
      <c r="V25" s="215">
        <v>105</v>
      </c>
    </row>
    <row r="26" spans="2:22">
      <c r="B26" t="s">
        <v>369</v>
      </c>
      <c r="C26" t="s">
        <v>953</v>
      </c>
      <c r="D26" t="s">
        <v>419</v>
      </c>
      <c r="E26">
        <f t="shared" si="0"/>
        <v>58</v>
      </c>
      <c r="F26">
        <f t="shared" si="1"/>
        <v>20</v>
      </c>
      <c r="G26">
        <f t="shared" si="2"/>
        <v>78</v>
      </c>
      <c r="H26" s="155">
        <f t="shared" si="3"/>
        <v>5.7947846937756019E-3</v>
      </c>
      <c r="I26" s="155">
        <f t="shared" si="4"/>
        <v>2.0316944331572532E-3</v>
      </c>
      <c r="J26" s="155">
        <f t="shared" si="5"/>
        <v>3.9288772477711177E-3</v>
      </c>
      <c r="L26" t="s">
        <v>369</v>
      </c>
      <c r="M26">
        <v>23</v>
      </c>
      <c r="N26">
        <v>29</v>
      </c>
      <c r="O26">
        <v>-6</v>
      </c>
      <c r="P26">
        <v>58</v>
      </c>
      <c r="R26" s="215" t="s">
        <v>369</v>
      </c>
      <c r="S26" s="215">
        <v>32</v>
      </c>
      <c r="T26" s="215">
        <v>30</v>
      </c>
      <c r="U26" s="215">
        <v>-2</v>
      </c>
      <c r="V26" s="215">
        <v>20</v>
      </c>
    </row>
    <row r="27" spans="2:22">
      <c r="B27" t="s">
        <v>382</v>
      </c>
      <c r="C27" t="s">
        <v>955</v>
      </c>
      <c r="D27" t="s">
        <v>419</v>
      </c>
      <c r="E27">
        <f t="shared" si="0"/>
        <v>15</v>
      </c>
      <c r="F27">
        <f t="shared" si="1"/>
        <v>0</v>
      </c>
      <c r="G27">
        <f t="shared" si="2"/>
        <v>15</v>
      </c>
      <c r="H27" s="155">
        <f t="shared" si="3"/>
        <v>1.4986512139074832E-3</v>
      </c>
      <c r="I27" s="155">
        <f t="shared" si="4"/>
        <v>0</v>
      </c>
      <c r="J27" s="155">
        <f t="shared" si="5"/>
        <v>7.5555331687906114E-4</v>
      </c>
      <c r="L27" t="s">
        <v>382</v>
      </c>
      <c r="M27">
        <v>36</v>
      </c>
      <c r="N27">
        <v>37</v>
      </c>
      <c r="O27">
        <v>-1</v>
      </c>
      <c r="P27">
        <v>15</v>
      </c>
      <c r="R27" s="215" t="s">
        <v>382</v>
      </c>
      <c r="S27" s="215">
        <v>38</v>
      </c>
      <c r="T27" s="215">
        <v>39</v>
      </c>
      <c r="U27" s="215">
        <v>1</v>
      </c>
      <c r="V27" s="215">
        <v>0</v>
      </c>
    </row>
    <row r="28" spans="2:22">
      <c r="B28" t="s">
        <v>850</v>
      </c>
      <c r="C28" t="s">
        <v>956</v>
      </c>
      <c r="D28" t="s">
        <v>419</v>
      </c>
      <c r="E28">
        <f t="shared" si="0"/>
        <v>0</v>
      </c>
      <c r="F28">
        <f t="shared" si="1"/>
        <v>0</v>
      </c>
      <c r="G28">
        <f t="shared" si="2"/>
        <v>0</v>
      </c>
      <c r="H28" s="155">
        <f t="shared" si="3"/>
        <v>0</v>
      </c>
      <c r="I28" s="155">
        <f t="shared" si="4"/>
        <v>0</v>
      </c>
      <c r="J28" s="155">
        <f t="shared" si="5"/>
        <v>0</v>
      </c>
      <c r="L28" t="s">
        <v>850</v>
      </c>
      <c r="M28" t="s">
        <v>849</v>
      </c>
      <c r="N28">
        <v>45</v>
      </c>
      <c r="O28" t="s">
        <v>849</v>
      </c>
      <c r="P28">
        <v>0</v>
      </c>
      <c r="R28" s="215" t="s">
        <v>850</v>
      </c>
      <c r="S28" s="215">
        <v>38</v>
      </c>
      <c r="T28" s="215" t="s">
        <v>849</v>
      </c>
      <c r="U28" s="215" t="s">
        <v>849</v>
      </c>
      <c r="V28" s="215">
        <v>0</v>
      </c>
    </row>
    <row r="29" spans="2:22">
      <c r="B29" t="s">
        <v>1153</v>
      </c>
      <c r="C29" t="s">
        <v>957</v>
      </c>
      <c r="D29" t="s">
        <v>420</v>
      </c>
      <c r="E29">
        <f t="shared" si="0"/>
        <v>0</v>
      </c>
      <c r="F29">
        <f t="shared" si="1"/>
        <v>0</v>
      </c>
      <c r="G29">
        <f t="shared" si="2"/>
        <v>0</v>
      </c>
      <c r="H29" s="155">
        <f t="shared" si="3"/>
        <v>0</v>
      </c>
      <c r="I29" s="155">
        <f t="shared" si="4"/>
        <v>0</v>
      </c>
      <c r="J29" s="155">
        <f t="shared" si="5"/>
        <v>0</v>
      </c>
      <c r="L29" t="s">
        <v>396</v>
      </c>
      <c r="M29">
        <v>46</v>
      </c>
      <c r="N29">
        <v>45</v>
      </c>
      <c r="O29">
        <v>1</v>
      </c>
      <c r="P29">
        <v>0</v>
      </c>
      <c r="R29" s="215" t="s">
        <v>396</v>
      </c>
      <c r="S29" s="215">
        <v>38</v>
      </c>
      <c r="T29" s="215">
        <v>39</v>
      </c>
      <c r="U29" s="215">
        <v>1</v>
      </c>
      <c r="V29" s="215">
        <v>0</v>
      </c>
    </row>
    <row r="30" spans="2:22">
      <c r="B30" t="s">
        <v>360</v>
      </c>
      <c r="C30" t="s">
        <v>859</v>
      </c>
      <c r="D30" t="s">
        <v>419</v>
      </c>
      <c r="E30">
        <f t="shared" si="0"/>
        <v>121</v>
      </c>
      <c r="F30">
        <f t="shared" si="1"/>
        <v>171</v>
      </c>
      <c r="G30">
        <f t="shared" si="2"/>
        <v>292</v>
      </c>
      <c r="H30" s="155">
        <f t="shared" si="3"/>
        <v>1.2089119792187032E-2</v>
      </c>
      <c r="I30" s="155">
        <f t="shared" si="4"/>
        <v>1.7370987403494513E-2</v>
      </c>
      <c r="J30" s="155">
        <f t="shared" si="5"/>
        <v>1.4708104568579057E-2</v>
      </c>
      <c r="L30" t="s">
        <v>360</v>
      </c>
      <c r="M30">
        <v>14</v>
      </c>
      <c r="N30">
        <v>16</v>
      </c>
      <c r="O30">
        <v>-2</v>
      </c>
      <c r="P30">
        <v>121</v>
      </c>
      <c r="R30" s="215" t="s">
        <v>360</v>
      </c>
      <c r="S30" s="215">
        <v>13</v>
      </c>
      <c r="T30" s="215">
        <v>12</v>
      </c>
      <c r="U30" s="215">
        <v>-1</v>
      </c>
      <c r="V30" s="215">
        <v>171</v>
      </c>
    </row>
    <row r="31" spans="2:22">
      <c r="B31" t="s">
        <v>362</v>
      </c>
      <c r="C31" t="s">
        <v>961</v>
      </c>
      <c r="D31" t="s">
        <v>420</v>
      </c>
      <c r="E31">
        <f t="shared" si="0"/>
        <v>206</v>
      </c>
      <c r="F31">
        <f t="shared" si="1"/>
        <v>467</v>
      </c>
      <c r="G31">
        <f t="shared" si="2"/>
        <v>673</v>
      </c>
      <c r="H31" s="155">
        <f t="shared" si="3"/>
        <v>2.0581476670996104E-2</v>
      </c>
      <c r="I31" s="155">
        <f t="shared" si="4"/>
        <v>4.7440065014221863E-2</v>
      </c>
      <c r="J31" s="155">
        <f t="shared" si="5"/>
        <v>3.3899158817307207E-2</v>
      </c>
      <c r="L31" t="s">
        <v>362</v>
      </c>
      <c r="M31">
        <v>16</v>
      </c>
      <c r="N31">
        <v>13</v>
      </c>
      <c r="O31">
        <v>3</v>
      </c>
      <c r="P31">
        <v>206</v>
      </c>
      <c r="R31" s="215" t="s">
        <v>362</v>
      </c>
      <c r="S31" s="215">
        <v>10</v>
      </c>
      <c r="T31" s="215">
        <v>10</v>
      </c>
      <c r="U31" s="215">
        <v>0</v>
      </c>
      <c r="V31" s="215">
        <v>467</v>
      </c>
    </row>
    <row r="32" spans="2:22">
      <c r="B32" t="s">
        <v>387</v>
      </c>
      <c r="C32" t="s">
        <v>408</v>
      </c>
      <c r="D32" t="s">
        <v>419</v>
      </c>
      <c r="E32">
        <f t="shared" si="0"/>
        <v>6</v>
      </c>
      <c r="F32">
        <f t="shared" si="1"/>
        <v>10</v>
      </c>
      <c r="G32">
        <f t="shared" si="2"/>
        <v>16</v>
      </c>
      <c r="H32" s="155">
        <f t="shared" si="3"/>
        <v>5.9946048556299325E-4</v>
      </c>
      <c r="I32" s="155">
        <f t="shared" si="4"/>
        <v>1.0158472165786266E-3</v>
      </c>
      <c r="J32" s="155">
        <f t="shared" si="5"/>
        <v>8.0592353800433179E-4</v>
      </c>
      <c r="L32" t="s">
        <v>387</v>
      </c>
      <c r="M32">
        <v>41</v>
      </c>
      <c r="N32">
        <v>42</v>
      </c>
      <c r="O32">
        <v>-1</v>
      </c>
      <c r="P32">
        <v>6</v>
      </c>
      <c r="R32" s="215" t="s">
        <v>387</v>
      </c>
      <c r="S32" s="215">
        <v>35</v>
      </c>
      <c r="T32" s="215">
        <v>35</v>
      </c>
      <c r="U32" s="215">
        <v>0</v>
      </c>
      <c r="V32" s="215">
        <v>10</v>
      </c>
    </row>
    <row r="33" spans="2:22">
      <c r="B33" t="s">
        <v>1146</v>
      </c>
      <c r="C33" t="s">
        <v>965</v>
      </c>
      <c r="D33" t="s">
        <v>420</v>
      </c>
      <c r="E33">
        <f t="shared" si="0"/>
        <v>113</v>
      </c>
      <c r="F33">
        <f t="shared" si="1"/>
        <v>499</v>
      </c>
      <c r="G33">
        <f t="shared" si="2"/>
        <v>612</v>
      </c>
      <c r="H33" s="155">
        <f t="shared" si="3"/>
        <v>1.1289839144769708E-2</v>
      </c>
      <c r="I33" s="155">
        <f t="shared" si="4"/>
        <v>5.0690776107273468E-2</v>
      </c>
      <c r="J33" s="155">
        <f t="shared" si="5"/>
        <v>3.0826575328665694E-2</v>
      </c>
      <c r="L33" t="s">
        <v>363</v>
      </c>
      <c r="M33">
        <v>17</v>
      </c>
      <c r="N33">
        <v>18</v>
      </c>
      <c r="O33">
        <v>-1</v>
      </c>
      <c r="P33">
        <v>113</v>
      </c>
      <c r="R33" s="215" t="s">
        <v>363</v>
      </c>
      <c r="S33" s="215">
        <v>9</v>
      </c>
      <c r="T33" s="215">
        <v>11</v>
      </c>
      <c r="U33" s="215">
        <v>2</v>
      </c>
      <c r="V33" s="215">
        <v>499</v>
      </c>
    </row>
    <row r="34" spans="2:22">
      <c r="B34" t="s">
        <v>393</v>
      </c>
      <c r="C34" t="s">
        <v>1206</v>
      </c>
      <c r="D34" t="s">
        <v>419</v>
      </c>
      <c r="E34">
        <f t="shared" si="0"/>
        <v>0</v>
      </c>
      <c r="F34">
        <f t="shared" si="1"/>
        <v>0</v>
      </c>
      <c r="G34">
        <f t="shared" si="2"/>
        <v>0</v>
      </c>
      <c r="H34" s="155">
        <f t="shared" si="3"/>
        <v>0</v>
      </c>
      <c r="I34" s="155">
        <f t="shared" si="4"/>
        <v>0</v>
      </c>
      <c r="J34" s="155">
        <f t="shared" si="5"/>
        <v>0</v>
      </c>
      <c r="L34" t="s">
        <v>393</v>
      </c>
      <c r="M34">
        <v>46</v>
      </c>
      <c r="N34">
        <v>45</v>
      </c>
      <c r="O34">
        <v>1</v>
      </c>
      <c r="P34">
        <v>0</v>
      </c>
      <c r="R34" s="215" t="s">
        <v>393</v>
      </c>
      <c r="S34" s="215">
        <v>38</v>
      </c>
      <c r="T34" s="215">
        <v>39</v>
      </c>
      <c r="U34" s="215">
        <v>1</v>
      </c>
      <c r="V34" s="215">
        <v>0</v>
      </c>
    </row>
    <row r="35" spans="2:22">
      <c r="B35" t="s">
        <v>365</v>
      </c>
      <c r="C35" t="s">
        <v>411</v>
      </c>
      <c r="D35" t="s">
        <v>419</v>
      </c>
      <c r="E35">
        <f t="shared" si="0"/>
        <v>117</v>
      </c>
      <c r="F35">
        <f t="shared" si="1"/>
        <v>151</v>
      </c>
      <c r="G35">
        <f t="shared" si="2"/>
        <v>268</v>
      </c>
      <c r="H35" s="155">
        <f t="shared" si="3"/>
        <v>1.168947946847837E-2</v>
      </c>
      <c r="I35" s="155">
        <f t="shared" si="4"/>
        <v>1.5339292970337261E-2</v>
      </c>
      <c r="J35" s="155">
        <f t="shared" si="5"/>
        <v>1.3499219261572559E-2</v>
      </c>
      <c r="L35" t="s">
        <v>365</v>
      </c>
      <c r="M35">
        <v>18</v>
      </c>
      <c r="N35">
        <v>17</v>
      </c>
      <c r="O35">
        <v>1</v>
      </c>
      <c r="P35">
        <v>117</v>
      </c>
      <c r="R35" s="215" t="s">
        <v>365</v>
      </c>
      <c r="S35" s="215">
        <v>15</v>
      </c>
      <c r="T35" s="215">
        <v>15</v>
      </c>
      <c r="U35" s="215">
        <v>0</v>
      </c>
      <c r="V35" s="215">
        <v>151</v>
      </c>
    </row>
    <row r="36" spans="2:22">
      <c r="B36" t="s">
        <v>394</v>
      </c>
      <c r="C36" t="s">
        <v>974</v>
      </c>
      <c r="D36" t="s">
        <v>419</v>
      </c>
      <c r="E36">
        <f t="shared" ref="E36:E56" si="6">P36</f>
        <v>0</v>
      </c>
      <c r="F36">
        <f t="shared" ref="F36:F56" si="7">V36</f>
        <v>0</v>
      </c>
      <c r="G36">
        <f t="shared" ref="G36:G56" si="8">SUM(E36:F36)</f>
        <v>0</v>
      </c>
      <c r="H36" s="155">
        <f t="shared" ref="H36:H56" si="9">E36/$E$58</f>
        <v>0</v>
      </c>
      <c r="I36" s="155">
        <f t="shared" ref="I36:I56" si="10">F36/$F$58</f>
        <v>0</v>
      </c>
      <c r="J36" s="155">
        <f t="shared" ref="J36:J56" si="11">G36/$G$58</f>
        <v>0</v>
      </c>
      <c r="L36" t="s">
        <v>394</v>
      </c>
      <c r="M36">
        <v>46</v>
      </c>
      <c r="N36">
        <v>45</v>
      </c>
      <c r="O36">
        <v>1</v>
      </c>
      <c r="P36">
        <v>0</v>
      </c>
      <c r="R36" s="215" t="s">
        <v>394</v>
      </c>
      <c r="S36" s="215">
        <v>38</v>
      </c>
      <c r="T36" s="215">
        <v>39</v>
      </c>
      <c r="U36" s="215">
        <v>1</v>
      </c>
      <c r="V36" s="215">
        <v>0</v>
      </c>
    </row>
    <row r="37" spans="2:22">
      <c r="B37" t="s">
        <v>379</v>
      </c>
      <c r="C37" t="s">
        <v>975</v>
      </c>
      <c r="D37" t="s">
        <v>419</v>
      </c>
      <c r="E37">
        <f t="shared" si="6"/>
        <v>35</v>
      </c>
      <c r="F37">
        <f t="shared" si="7"/>
        <v>0</v>
      </c>
      <c r="G37">
        <f t="shared" si="8"/>
        <v>35</v>
      </c>
      <c r="H37" s="155">
        <f t="shared" si="9"/>
        <v>3.4968528324507944E-3</v>
      </c>
      <c r="I37" s="155">
        <f t="shared" si="10"/>
        <v>0</v>
      </c>
      <c r="J37" s="155">
        <f t="shared" si="11"/>
        <v>1.7629577393844758E-3</v>
      </c>
      <c r="L37" t="s">
        <v>379</v>
      </c>
      <c r="M37">
        <v>33</v>
      </c>
      <c r="N37">
        <v>34</v>
      </c>
      <c r="O37">
        <v>-1</v>
      </c>
      <c r="P37">
        <v>35</v>
      </c>
      <c r="R37" s="215" t="s">
        <v>379</v>
      </c>
      <c r="S37" s="215">
        <v>38</v>
      </c>
      <c r="T37" s="215">
        <v>38</v>
      </c>
      <c r="U37" s="215">
        <v>0</v>
      </c>
      <c r="V37" s="215">
        <v>0</v>
      </c>
    </row>
    <row r="38" spans="2:22">
      <c r="B38" t="s">
        <v>386</v>
      </c>
      <c r="C38" t="s">
        <v>858</v>
      </c>
      <c r="D38" t="s">
        <v>419</v>
      </c>
      <c r="E38">
        <f t="shared" si="6"/>
        <v>10</v>
      </c>
      <c r="F38">
        <f t="shared" si="7"/>
        <v>0</v>
      </c>
      <c r="G38">
        <f t="shared" si="8"/>
        <v>10</v>
      </c>
      <c r="H38" s="155">
        <f t="shared" si="9"/>
        <v>9.9910080927165549E-4</v>
      </c>
      <c r="I38" s="155">
        <f t="shared" si="10"/>
        <v>0</v>
      </c>
      <c r="J38" s="155">
        <f t="shared" si="11"/>
        <v>5.0370221125270735E-4</v>
      </c>
      <c r="L38" t="s">
        <v>386</v>
      </c>
      <c r="M38">
        <v>39</v>
      </c>
      <c r="N38">
        <v>40</v>
      </c>
      <c r="O38">
        <v>-1</v>
      </c>
      <c r="P38">
        <v>10</v>
      </c>
      <c r="R38" s="215" t="s">
        <v>386</v>
      </c>
      <c r="S38" s="215">
        <v>38</v>
      </c>
      <c r="T38" s="215">
        <v>39</v>
      </c>
      <c r="U38" s="215">
        <v>1</v>
      </c>
      <c r="V38" s="215">
        <v>0</v>
      </c>
    </row>
    <row r="39" spans="2:22">
      <c r="B39" t="s">
        <v>395</v>
      </c>
      <c r="C39" t="s">
        <v>983</v>
      </c>
      <c r="D39" t="s">
        <v>420</v>
      </c>
      <c r="E39">
        <f t="shared" si="6"/>
        <v>0</v>
      </c>
      <c r="F39">
        <f t="shared" si="7"/>
        <v>0</v>
      </c>
      <c r="G39">
        <f t="shared" si="8"/>
        <v>0</v>
      </c>
      <c r="H39" s="155">
        <f t="shared" si="9"/>
        <v>0</v>
      </c>
      <c r="I39" s="155">
        <f t="shared" si="10"/>
        <v>0</v>
      </c>
      <c r="J39" s="155">
        <f t="shared" si="11"/>
        <v>0</v>
      </c>
      <c r="L39" t="s">
        <v>395</v>
      </c>
      <c r="M39">
        <v>46</v>
      </c>
      <c r="N39">
        <v>45</v>
      </c>
      <c r="O39">
        <v>1</v>
      </c>
      <c r="P39">
        <v>0</v>
      </c>
      <c r="R39" s="215" t="s">
        <v>395</v>
      </c>
      <c r="S39" s="215">
        <v>38</v>
      </c>
      <c r="T39" s="215">
        <v>39</v>
      </c>
      <c r="U39" s="215">
        <v>1</v>
      </c>
      <c r="V39" s="215">
        <v>0</v>
      </c>
    </row>
    <row r="40" spans="2:22">
      <c r="B40" t="s">
        <v>367</v>
      </c>
      <c r="C40" t="s">
        <v>410</v>
      </c>
      <c r="D40" t="s">
        <v>419</v>
      </c>
      <c r="E40">
        <f t="shared" si="6"/>
        <v>95</v>
      </c>
      <c r="F40">
        <f t="shared" si="7"/>
        <v>45</v>
      </c>
      <c r="G40">
        <f t="shared" si="8"/>
        <v>140</v>
      </c>
      <c r="H40" s="155">
        <f t="shared" si="9"/>
        <v>9.4914576880807278E-3</v>
      </c>
      <c r="I40" s="155">
        <f t="shared" si="10"/>
        <v>4.5713124746038199E-3</v>
      </c>
      <c r="J40" s="155">
        <f t="shared" si="11"/>
        <v>7.0518309575379034E-3</v>
      </c>
      <c r="L40" t="s">
        <v>367</v>
      </c>
      <c r="M40">
        <v>21</v>
      </c>
      <c r="N40">
        <v>20</v>
      </c>
      <c r="O40">
        <v>1</v>
      </c>
      <c r="P40">
        <v>95</v>
      </c>
      <c r="R40" s="215" t="s">
        <v>367</v>
      </c>
      <c r="S40" s="215">
        <v>28</v>
      </c>
      <c r="T40" s="215">
        <v>25</v>
      </c>
      <c r="U40" s="215">
        <v>-3</v>
      </c>
      <c r="V40" s="215">
        <v>45</v>
      </c>
    </row>
    <row r="41" spans="2:22">
      <c r="B41" t="s">
        <v>350</v>
      </c>
      <c r="C41" t="s">
        <v>999</v>
      </c>
      <c r="D41" t="s">
        <v>419</v>
      </c>
      <c r="E41">
        <f t="shared" si="6"/>
        <v>942</v>
      </c>
      <c r="F41">
        <f t="shared" si="7"/>
        <v>154</v>
      </c>
      <c r="G41">
        <f t="shared" si="8"/>
        <v>1096</v>
      </c>
      <c r="H41" s="155">
        <f t="shared" si="9"/>
        <v>9.4115296233389947E-2</v>
      </c>
      <c r="I41" s="155">
        <f t="shared" si="10"/>
        <v>1.5644047135310851E-2</v>
      </c>
      <c r="J41" s="155">
        <f t="shared" si="11"/>
        <v>5.5205762353296731E-2</v>
      </c>
      <c r="L41" t="s">
        <v>350</v>
      </c>
      <c r="M41">
        <v>4</v>
      </c>
      <c r="N41">
        <v>4</v>
      </c>
      <c r="O41">
        <v>0</v>
      </c>
      <c r="P41">
        <v>942</v>
      </c>
      <c r="R41" s="215" t="s">
        <v>350</v>
      </c>
      <c r="S41" s="215">
        <v>14</v>
      </c>
      <c r="T41" s="215">
        <v>13</v>
      </c>
      <c r="U41" s="215">
        <v>-1</v>
      </c>
      <c r="V41" s="215">
        <v>154</v>
      </c>
    </row>
    <row r="42" spans="2:22">
      <c r="B42" t="s">
        <v>359</v>
      </c>
      <c r="C42" t="s">
        <v>1001</v>
      </c>
      <c r="D42" t="s">
        <v>420</v>
      </c>
      <c r="E42">
        <f t="shared" si="6"/>
        <v>129</v>
      </c>
      <c r="F42">
        <f t="shared" si="7"/>
        <v>92</v>
      </c>
      <c r="G42">
        <f t="shared" si="8"/>
        <v>221</v>
      </c>
      <c r="H42" s="155">
        <f t="shared" si="9"/>
        <v>1.2888400439604356E-2</v>
      </c>
      <c r="I42" s="155">
        <f t="shared" si="10"/>
        <v>9.3457943925233638E-3</v>
      </c>
      <c r="J42" s="155">
        <f t="shared" si="11"/>
        <v>1.1131818868684834E-2</v>
      </c>
      <c r="L42" t="s">
        <v>359</v>
      </c>
      <c r="M42">
        <v>13</v>
      </c>
      <c r="N42">
        <v>14</v>
      </c>
      <c r="O42">
        <v>-1</v>
      </c>
      <c r="P42">
        <v>129</v>
      </c>
      <c r="R42" s="215" t="s">
        <v>359</v>
      </c>
      <c r="S42" s="215">
        <v>21</v>
      </c>
      <c r="T42" s="215">
        <v>20</v>
      </c>
      <c r="U42" s="215">
        <v>-1</v>
      </c>
      <c r="V42" s="215">
        <v>92</v>
      </c>
    </row>
    <row r="43" spans="2:22">
      <c r="B43" t="s">
        <v>375</v>
      </c>
      <c r="C43" t="s">
        <v>610</v>
      </c>
      <c r="D43" t="s">
        <v>419</v>
      </c>
      <c r="E43">
        <f t="shared" si="6"/>
        <v>63</v>
      </c>
      <c r="F43">
        <f t="shared" si="7"/>
        <v>75</v>
      </c>
      <c r="G43">
        <f t="shared" si="8"/>
        <v>138</v>
      </c>
      <c r="H43" s="155">
        <f t="shared" si="9"/>
        <v>6.2943350984114299E-3</v>
      </c>
      <c r="I43" s="155">
        <f t="shared" si="10"/>
        <v>7.6188541243396996E-3</v>
      </c>
      <c r="J43" s="155">
        <f t="shared" si="11"/>
        <v>6.9510905152873623E-3</v>
      </c>
      <c r="L43" t="s">
        <v>375</v>
      </c>
      <c r="M43">
        <v>29</v>
      </c>
      <c r="N43">
        <v>24</v>
      </c>
      <c r="O43">
        <v>5</v>
      </c>
      <c r="P43">
        <v>63</v>
      </c>
      <c r="R43" s="215" t="s">
        <v>375</v>
      </c>
      <c r="S43" s="215">
        <v>22</v>
      </c>
      <c r="T43" s="215">
        <v>22</v>
      </c>
      <c r="U43" s="215">
        <v>0</v>
      </c>
      <c r="V43" s="215">
        <v>75</v>
      </c>
    </row>
    <row r="44" spans="2:22">
      <c r="B44" t="s">
        <v>389</v>
      </c>
      <c r="C44" t="s">
        <v>1015</v>
      </c>
      <c r="D44" t="s">
        <v>419</v>
      </c>
      <c r="E44">
        <f t="shared" si="6"/>
        <v>15</v>
      </c>
      <c r="F44">
        <f t="shared" si="7"/>
        <v>15</v>
      </c>
      <c r="G44">
        <f t="shared" si="8"/>
        <v>30</v>
      </c>
      <c r="H44" s="155">
        <f t="shared" si="9"/>
        <v>1.4986512139074832E-3</v>
      </c>
      <c r="I44" s="155">
        <f t="shared" si="10"/>
        <v>1.5237708248679398E-3</v>
      </c>
      <c r="J44" s="155">
        <f t="shared" si="11"/>
        <v>1.5111066337581223E-3</v>
      </c>
      <c r="L44" t="s">
        <v>389</v>
      </c>
      <c r="M44">
        <v>43</v>
      </c>
      <c r="N44">
        <v>36</v>
      </c>
      <c r="O44">
        <v>7</v>
      </c>
      <c r="P44">
        <v>15</v>
      </c>
      <c r="R44" s="215" t="s">
        <v>389</v>
      </c>
      <c r="S44" s="215">
        <v>33</v>
      </c>
      <c r="T44" s="215">
        <v>33</v>
      </c>
      <c r="U44" s="215">
        <v>0</v>
      </c>
      <c r="V44" s="215">
        <v>15</v>
      </c>
    </row>
    <row r="45" spans="2:22">
      <c r="B45" t="s">
        <v>358</v>
      </c>
      <c r="C45" t="s">
        <v>407</v>
      </c>
      <c r="D45" t="s">
        <v>419</v>
      </c>
      <c r="E45">
        <f t="shared" si="6"/>
        <v>369</v>
      </c>
      <c r="F45">
        <f t="shared" si="7"/>
        <v>615</v>
      </c>
      <c r="G45">
        <f t="shared" si="8"/>
        <v>984</v>
      </c>
      <c r="H45" s="155">
        <f t="shared" si="9"/>
        <v>3.6866819862124089E-2</v>
      </c>
      <c r="I45" s="155">
        <f t="shared" si="10"/>
        <v>6.2474603819585535E-2</v>
      </c>
      <c r="J45" s="155">
        <f t="shared" si="11"/>
        <v>4.9564297587266409E-2</v>
      </c>
      <c r="L45" t="s">
        <v>358</v>
      </c>
      <c r="M45">
        <v>12</v>
      </c>
      <c r="N45">
        <v>10</v>
      </c>
      <c r="O45">
        <v>2</v>
      </c>
      <c r="P45">
        <v>369</v>
      </c>
      <c r="R45" s="215" t="s">
        <v>358</v>
      </c>
      <c r="S45" s="215">
        <v>7</v>
      </c>
      <c r="T45" s="215">
        <v>9</v>
      </c>
      <c r="U45" s="215">
        <v>2</v>
      </c>
      <c r="V45" s="215">
        <v>615</v>
      </c>
    </row>
    <row r="46" spans="2:22">
      <c r="B46" t="s">
        <v>629</v>
      </c>
      <c r="C46" t="s">
        <v>1205</v>
      </c>
      <c r="D46" t="s">
        <v>419</v>
      </c>
      <c r="E46">
        <f t="shared" si="6"/>
        <v>998</v>
      </c>
      <c r="F46">
        <f t="shared" si="7"/>
        <v>848</v>
      </c>
      <c r="G46">
        <f t="shared" si="8"/>
        <v>1846</v>
      </c>
      <c r="H46" s="155">
        <f t="shared" si="9"/>
        <v>9.9710260765311226E-2</v>
      </c>
      <c r="I46" s="155">
        <f t="shared" si="10"/>
        <v>8.6143843965867536E-2</v>
      </c>
      <c r="J46" s="155">
        <f t="shared" si="11"/>
        <v>9.2983428197249793E-2</v>
      </c>
      <c r="L46" t="s">
        <v>852</v>
      </c>
      <c r="M46">
        <v>2</v>
      </c>
      <c r="N46">
        <v>3</v>
      </c>
      <c r="O46">
        <v>-1</v>
      </c>
      <c r="P46">
        <v>998</v>
      </c>
      <c r="R46" s="215" t="s">
        <v>852</v>
      </c>
      <c r="S46" s="215">
        <v>4</v>
      </c>
      <c r="T46" s="215">
        <v>4</v>
      </c>
      <c r="U46" s="215">
        <v>0</v>
      </c>
      <c r="V46" s="215">
        <v>848</v>
      </c>
    </row>
    <row r="47" spans="2:22">
      <c r="B47" t="s">
        <v>388</v>
      </c>
      <c r="C47" t="s">
        <v>613</v>
      </c>
      <c r="D47" t="s">
        <v>419</v>
      </c>
      <c r="E47">
        <f t="shared" si="6"/>
        <v>13</v>
      </c>
      <c r="F47">
        <f t="shared" si="7"/>
        <v>34</v>
      </c>
      <c r="G47">
        <f t="shared" si="8"/>
        <v>47</v>
      </c>
      <c r="H47" s="155">
        <f t="shared" si="9"/>
        <v>1.2988310520531522E-3</v>
      </c>
      <c r="I47" s="155">
        <f t="shared" si="10"/>
        <v>3.4538805363673302E-3</v>
      </c>
      <c r="J47" s="155">
        <f t="shared" si="11"/>
        <v>2.3674003928877249E-3</v>
      </c>
      <c r="L47" t="s">
        <v>388</v>
      </c>
      <c r="M47">
        <v>41</v>
      </c>
      <c r="N47">
        <v>38</v>
      </c>
      <c r="O47">
        <v>3</v>
      </c>
      <c r="P47">
        <v>13</v>
      </c>
      <c r="R47" s="215" t="s">
        <v>388</v>
      </c>
      <c r="S47" s="215">
        <v>30</v>
      </c>
      <c r="T47" s="215">
        <v>34</v>
      </c>
      <c r="U47" s="215">
        <v>4</v>
      </c>
      <c r="V47" s="215">
        <v>34</v>
      </c>
    </row>
    <row r="48" spans="2:22">
      <c r="B48" t="s">
        <v>385</v>
      </c>
      <c r="C48" t="s">
        <v>1027</v>
      </c>
      <c r="D48" t="s">
        <v>419</v>
      </c>
      <c r="E48">
        <f t="shared" si="6"/>
        <v>12</v>
      </c>
      <c r="F48">
        <f t="shared" si="7"/>
        <v>9</v>
      </c>
      <c r="G48">
        <f t="shared" si="8"/>
        <v>21</v>
      </c>
      <c r="H48" s="155">
        <f t="shared" si="9"/>
        <v>1.1989209711259865E-3</v>
      </c>
      <c r="I48" s="155">
        <f t="shared" si="10"/>
        <v>9.1426249492076387E-4</v>
      </c>
      <c r="J48" s="155">
        <f t="shared" si="11"/>
        <v>1.0577746436306855E-3</v>
      </c>
      <c r="L48" t="s">
        <v>385</v>
      </c>
      <c r="M48">
        <v>40</v>
      </c>
      <c r="N48">
        <v>39</v>
      </c>
      <c r="O48">
        <v>1</v>
      </c>
      <c r="P48">
        <v>12</v>
      </c>
      <c r="R48" s="215" t="s">
        <v>385</v>
      </c>
      <c r="S48" s="215">
        <v>36</v>
      </c>
      <c r="T48" s="215">
        <v>36</v>
      </c>
      <c r="U48" s="215">
        <v>0</v>
      </c>
      <c r="V48" s="215">
        <v>9</v>
      </c>
    </row>
    <row r="49" spans="2:22">
      <c r="B49" t="s">
        <v>351</v>
      </c>
      <c r="C49" t="s">
        <v>1031</v>
      </c>
      <c r="D49" t="s">
        <v>419</v>
      </c>
      <c r="E49">
        <f t="shared" si="6"/>
        <v>699</v>
      </c>
      <c r="F49">
        <f t="shared" si="7"/>
        <v>963</v>
      </c>
      <c r="G49">
        <f t="shared" si="8"/>
        <v>1662</v>
      </c>
      <c r="H49" s="155">
        <f t="shared" si="9"/>
        <v>6.9837146568088718E-2</v>
      </c>
      <c r="I49" s="155">
        <f t="shared" si="10"/>
        <v>9.7826086956521743E-2</v>
      </c>
      <c r="J49" s="155">
        <f t="shared" si="11"/>
        <v>8.3715307510199968E-2</v>
      </c>
      <c r="L49" t="s">
        <v>351</v>
      </c>
      <c r="M49">
        <v>5</v>
      </c>
      <c r="N49">
        <v>5</v>
      </c>
      <c r="O49">
        <v>0</v>
      </c>
      <c r="P49">
        <v>699</v>
      </c>
      <c r="R49" s="215" t="s">
        <v>351</v>
      </c>
      <c r="S49" s="215">
        <v>3</v>
      </c>
      <c r="T49" s="215">
        <v>3</v>
      </c>
      <c r="U49" s="215">
        <v>0</v>
      </c>
      <c r="V49" s="215">
        <v>963</v>
      </c>
    </row>
    <row r="50" spans="2:22">
      <c r="B50" t="s">
        <v>376</v>
      </c>
      <c r="C50" t="s">
        <v>409</v>
      </c>
      <c r="D50" t="s">
        <v>419</v>
      </c>
      <c r="E50">
        <f t="shared" si="6"/>
        <v>42</v>
      </c>
      <c r="F50">
        <f t="shared" si="7"/>
        <v>66</v>
      </c>
      <c r="G50">
        <f t="shared" si="8"/>
        <v>108</v>
      </c>
      <c r="H50" s="155">
        <f t="shared" si="9"/>
        <v>4.196223398940953E-3</v>
      </c>
      <c r="I50" s="155">
        <f t="shared" si="10"/>
        <v>6.7045916294189356E-3</v>
      </c>
      <c r="J50" s="155">
        <f t="shared" si="11"/>
        <v>5.43998388152924E-3</v>
      </c>
      <c r="L50" t="s">
        <v>376</v>
      </c>
      <c r="M50">
        <v>30</v>
      </c>
      <c r="N50">
        <v>32</v>
      </c>
      <c r="O50">
        <v>-2</v>
      </c>
      <c r="P50">
        <v>42</v>
      </c>
      <c r="R50" s="215" t="s">
        <v>376</v>
      </c>
      <c r="S50" s="215">
        <v>25</v>
      </c>
      <c r="T50" s="215">
        <v>23</v>
      </c>
      <c r="U50" s="215">
        <v>-1</v>
      </c>
      <c r="V50" s="215">
        <v>66</v>
      </c>
    </row>
    <row r="51" spans="2:22">
      <c r="B51" t="s">
        <v>349</v>
      </c>
      <c r="C51" t="s">
        <v>412</v>
      </c>
      <c r="D51" t="s">
        <v>419</v>
      </c>
      <c r="E51">
        <f t="shared" si="6"/>
        <v>1057</v>
      </c>
      <c r="F51">
        <f t="shared" si="7"/>
        <v>1125</v>
      </c>
      <c r="G51">
        <f t="shared" si="8"/>
        <v>2182</v>
      </c>
      <c r="H51" s="155">
        <f t="shared" si="9"/>
        <v>0.10560495554001399</v>
      </c>
      <c r="I51" s="155">
        <f t="shared" si="10"/>
        <v>0.11428281186509549</v>
      </c>
      <c r="J51" s="155">
        <f t="shared" si="11"/>
        <v>0.10990782249534076</v>
      </c>
      <c r="L51" t="s">
        <v>349</v>
      </c>
      <c r="M51">
        <v>3</v>
      </c>
      <c r="N51">
        <v>2</v>
      </c>
      <c r="O51">
        <v>1</v>
      </c>
      <c r="P51">
        <v>1057</v>
      </c>
      <c r="R51" s="215" t="s">
        <v>349</v>
      </c>
      <c r="S51" s="215">
        <v>2</v>
      </c>
      <c r="T51" s="215">
        <v>1</v>
      </c>
      <c r="U51" s="215">
        <v>-1</v>
      </c>
      <c r="V51" s="215">
        <v>1125</v>
      </c>
    </row>
    <row r="52" spans="2:22">
      <c r="B52" t="s">
        <v>378</v>
      </c>
      <c r="C52" t="s">
        <v>1042</v>
      </c>
      <c r="D52" t="s">
        <v>420</v>
      </c>
      <c r="E52">
        <f t="shared" si="6"/>
        <v>50</v>
      </c>
      <c r="F52">
        <f t="shared" si="7"/>
        <v>0</v>
      </c>
      <c r="G52">
        <f t="shared" si="8"/>
        <v>50</v>
      </c>
      <c r="H52" s="155">
        <f t="shared" si="9"/>
        <v>4.9955040463582779E-3</v>
      </c>
      <c r="I52" s="155">
        <f t="shared" si="10"/>
        <v>0</v>
      </c>
      <c r="J52" s="155">
        <f t="shared" si="11"/>
        <v>2.518511056263537E-3</v>
      </c>
      <c r="L52" t="s">
        <v>378</v>
      </c>
      <c r="M52">
        <v>32</v>
      </c>
      <c r="N52">
        <v>30</v>
      </c>
      <c r="O52">
        <v>2</v>
      </c>
      <c r="P52">
        <v>50</v>
      </c>
      <c r="R52" s="215" t="s">
        <v>378</v>
      </c>
      <c r="S52" s="215">
        <v>38</v>
      </c>
      <c r="T52" s="215">
        <v>39</v>
      </c>
      <c r="U52" s="215">
        <v>1</v>
      </c>
      <c r="V52" s="215">
        <v>0</v>
      </c>
    </row>
    <row r="53" spans="2:22">
      <c r="B53" t="s">
        <v>381</v>
      </c>
      <c r="C53" t="s">
        <v>1045</v>
      </c>
      <c r="D53" t="s">
        <v>419</v>
      </c>
      <c r="E53">
        <f t="shared" si="6"/>
        <v>37</v>
      </c>
      <c r="F53">
        <f t="shared" si="7"/>
        <v>66</v>
      </c>
      <c r="G53">
        <f t="shared" si="8"/>
        <v>103</v>
      </c>
      <c r="H53" s="155">
        <f t="shared" si="9"/>
        <v>3.6966729943051255E-3</v>
      </c>
      <c r="I53" s="155">
        <f t="shared" si="10"/>
        <v>6.7045916294189356E-3</v>
      </c>
      <c r="J53" s="155">
        <f t="shared" si="11"/>
        <v>5.188132775902886E-3</v>
      </c>
      <c r="L53" t="s">
        <v>381</v>
      </c>
      <c r="M53">
        <v>35</v>
      </c>
      <c r="N53">
        <v>33</v>
      </c>
      <c r="O53">
        <v>2</v>
      </c>
      <c r="P53">
        <v>37</v>
      </c>
      <c r="R53" s="215" t="s">
        <v>381</v>
      </c>
      <c r="S53" s="215">
        <v>24</v>
      </c>
      <c r="T53" s="215">
        <v>27</v>
      </c>
      <c r="U53" s="215">
        <v>2</v>
      </c>
      <c r="V53" s="215">
        <v>66</v>
      </c>
    </row>
    <row r="54" spans="2:22">
      <c r="B54" t="s">
        <v>851</v>
      </c>
      <c r="C54" t="s">
        <v>1049</v>
      </c>
      <c r="D54" t="s">
        <v>419</v>
      </c>
      <c r="E54">
        <f t="shared" si="6"/>
        <v>0</v>
      </c>
      <c r="F54">
        <f t="shared" si="7"/>
        <v>0</v>
      </c>
      <c r="G54">
        <f t="shared" si="8"/>
        <v>0</v>
      </c>
      <c r="H54" s="155">
        <f t="shared" si="9"/>
        <v>0</v>
      </c>
      <c r="I54" s="155">
        <f t="shared" si="10"/>
        <v>0</v>
      </c>
      <c r="J54" s="155">
        <f t="shared" si="11"/>
        <v>0</v>
      </c>
      <c r="L54" t="s">
        <v>851</v>
      </c>
      <c r="M54" t="s">
        <v>849</v>
      </c>
      <c r="N54">
        <v>45</v>
      </c>
      <c r="O54" t="s">
        <v>849</v>
      </c>
      <c r="P54">
        <v>0</v>
      </c>
      <c r="R54" s="215" t="s">
        <v>851</v>
      </c>
      <c r="S54" s="215">
        <v>38</v>
      </c>
      <c r="T54" s="215" t="s">
        <v>849</v>
      </c>
      <c r="U54" s="215" t="s">
        <v>849</v>
      </c>
      <c r="V54" s="215">
        <v>0</v>
      </c>
    </row>
    <row r="55" spans="2:22">
      <c r="B55" t="s">
        <v>1074</v>
      </c>
      <c r="C55" t="s">
        <v>354</v>
      </c>
      <c r="D55" t="s">
        <v>420</v>
      </c>
      <c r="E55">
        <f t="shared" si="6"/>
        <v>487</v>
      </c>
      <c r="F55">
        <f t="shared" si="7"/>
        <v>576</v>
      </c>
      <c r="G55">
        <f t="shared" si="8"/>
        <v>1063</v>
      </c>
      <c r="H55" s="155">
        <f t="shared" si="9"/>
        <v>4.8656209411529622E-2</v>
      </c>
      <c r="I55" s="155">
        <f t="shared" si="10"/>
        <v>5.8512799674928888E-2</v>
      </c>
      <c r="J55" s="155">
        <f t="shared" si="11"/>
        <v>5.3543545056162795E-2</v>
      </c>
      <c r="L55" t="s">
        <v>354</v>
      </c>
      <c r="M55">
        <v>8</v>
      </c>
      <c r="N55">
        <v>8</v>
      </c>
      <c r="O55">
        <v>0</v>
      </c>
      <c r="P55">
        <v>487</v>
      </c>
      <c r="R55" s="215" t="s">
        <v>354</v>
      </c>
      <c r="S55" s="215">
        <v>8</v>
      </c>
      <c r="T55" s="215">
        <v>7</v>
      </c>
      <c r="U55" s="215">
        <v>-1</v>
      </c>
      <c r="V55" s="215">
        <v>576</v>
      </c>
    </row>
    <row r="56" spans="2:22">
      <c r="B56" t="s">
        <v>374</v>
      </c>
      <c r="C56" t="s">
        <v>856</v>
      </c>
      <c r="D56" t="s">
        <v>419</v>
      </c>
      <c r="E56">
        <f t="shared" si="6"/>
        <v>61</v>
      </c>
      <c r="F56">
        <f t="shared" si="7"/>
        <v>27</v>
      </c>
      <c r="G56">
        <f t="shared" si="8"/>
        <v>88</v>
      </c>
      <c r="H56" s="155">
        <f t="shared" si="9"/>
        <v>6.0945149365570989E-3</v>
      </c>
      <c r="I56" s="155">
        <f t="shared" si="10"/>
        <v>2.7427874847622919E-3</v>
      </c>
      <c r="J56" s="155">
        <f t="shared" si="11"/>
        <v>4.4325794590238249E-3</v>
      </c>
      <c r="L56" t="s">
        <v>374</v>
      </c>
      <c r="M56">
        <v>28</v>
      </c>
      <c r="N56">
        <v>27</v>
      </c>
      <c r="O56">
        <v>1</v>
      </c>
      <c r="P56">
        <v>61</v>
      </c>
      <c r="R56" s="215" t="s">
        <v>374</v>
      </c>
      <c r="S56" s="215">
        <v>31</v>
      </c>
      <c r="T56" s="215">
        <v>29</v>
      </c>
      <c r="U56" s="215">
        <v>-2</v>
      </c>
      <c r="V56" s="215">
        <v>27</v>
      </c>
    </row>
    <row r="57" spans="2:22">
      <c r="H57" s="155"/>
      <c r="I57" s="155"/>
      <c r="J57" s="155"/>
    </row>
    <row r="58" spans="2:22">
      <c r="B58" t="s">
        <v>306</v>
      </c>
      <c r="E58">
        <f>SUM(E4:E56)</f>
        <v>10009</v>
      </c>
      <c r="F58">
        <f>SUM(F4:F56)</f>
        <v>9844</v>
      </c>
      <c r="G58">
        <f>SUM(E58:F58)</f>
        <v>19853</v>
      </c>
      <c r="H58" s="155">
        <f>SUM(H4:H56)</f>
        <v>1</v>
      </c>
      <c r="I58" s="155">
        <f>SUM(I4:I56)</f>
        <v>1</v>
      </c>
      <c r="J58" s="155">
        <f>SUM(J4:J56)</f>
        <v>1.0000000000000002</v>
      </c>
    </row>
    <row r="59" spans="2:22">
      <c r="B59" t="s">
        <v>421</v>
      </c>
      <c r="E59">
        <f>SUMIF(D4:D56,D56,E4:E56)</f>
        <v>6974</v>
      </c>
      <c r="F59">
        <f>SUMIF(D4:D56,D56,F4:F56)</f>
        <v>6274</v>
      </c>
      <c r="G59">
        <f>SUM(E59:F59)</f>
        <v>13248</v>
      </c>
      <c r="H59" s="155"/>
      <c r="I59" s="155"/>
    </row>
    <row r="60" spans="2:22">
      <c r="B60" t="s">
        <v>422</v>
      </c>
      <c r="E60">
        <f>SUMIF(D4:D56,D55,E4:E56)</f>
        <v>3035</v>
      </c>
      <c r="F60">
        <f>SUMIF(D4:D56,D55,F4:F56)</f>
        <v>3570</v>
      </c>
      <c r="G60">
        <f>SUM(E60:F60)</f>
        <v>6605</v>
      </c>
      <c r="H60" s="155"/>
      <c r="I60" s="155"/>
    </row>
    <row r="63" spans="2:22">
      <c r="G63">
        <f>F58/E58</f>
        <v>0.98351483664701767</v>
      </c>
    </row>
    <row r="64" spans="2:22">
      <c r="G64">
        <v>0.98351484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opLeftCell="A35" workbookViewId="0">
      <selection activeCell="F61" sqref="F61"/>
    </sheetView>
  </sheetViews>
  <sheetFormatPr defaultColWidth="8.75" defaultRowHeight="12.75"/>
  <cols>
    <col min="1" max="1" width="4.875" bestFit="1" customWidth="1"/>
    <col min="2" max="2" width="14.75" bestFit="1" customWidth="1"/>
    <col min="3" max="3" width="10.625" bestFit="1" customWidth="1"/>
    <col min="7" max="8" width="9" style="155" customWidth="1"/>
  </cols>
  <sheetData>
    <row r="1" spans="1:13">
      <c r="D1" t="s">
        <v>398</v>
      </c>
      <c r="E1" t="s">
        <v>398</v>
      </c>
      <c r="F1" t="s">
        <v>398</v>
      </c>
      <c r="G1" t="s">
        <v>398</v>
      </c>
      <c r="H1" t="s">
        <v>398</v>
      </c>
      <c r="I1" t="s">
        <v>398</v>
      </c>
    </row>
    <row r="2" spans="1:13">
      <c r="G2"/>
      <c r="H2"/>
    </row>
    <row r="3" spans="1:13">
      <c r="D3" t="s">
        <v>397</v>
      </c>
      <c r="E3" t="s">
        <v>399</v>
      </c>
      <c r="F3" t="s">
        <v>402</v>
      </c>
      <c r="G3" s="155" t="s">
        <v>400</v>
      </c>
      <c r="H3" s="155" t="s">
        <v>401</v>
      </c>
      <c r="I3" t="s">
        <v>403</v>
      </c>
    </row>
    <row r="4" spans="1:13">
      <c r="A4">
        <v>1</v>
      </c>
      <c r="B4" t="s">
        <v>347</v>
      </c>
      <c r="C4" t="s">
        <v>420</v>
      </c>
      <c r="D4">
        <v>932</v>
      </c>
      <c r="E4">
        <v>769</v>
      </c>
      <c r="F4">
        <f t="shared" ref="F4:F35" si="0">D4+E4</f>
        <v>1701</v>
      </c>
      <c r="G4" s="154">
        <f t="shared" ref="G4:G35" si="1">D4/$D$55</f>
        <v>0.12269615587151132</v>
      </c>
      <c r="H4" s="154">
        <f t="shared" ref="H4:H35" si="2">E4/$E$55</f>
        <v>0.10327692720923987</v>
      </c>
      <c r="I4" s="154">
        <f t="shared" ref="I4:I35" si="3">F4/$F$55</f>
        <v>0.11308336657359394</v>
      </c>
      <c r="J4" s="157"/>
    </row>
    <row r="5" spans="1:13">
      <c r="A5">
        <v>3</v>
      </c>
      <c r="B5" t="s">
        <v>349</v>
      </c>
      <c r="C5" t="s">
        <v>419</v>
      </c>
      <c r="D5">
        <v>674</v>
      </c>
      <c r="E5">
        <v>838</v>
      </c>
      <c r="F5">
        <f t="shared" si="0"/>
        <v>1512</v>
      </c>
      <c r="G5" s="154">
        <f t="shared" si="1"/>
        <v>8.8730911005792529E-2</v>
      </c>
      <c r="H5" s="154">
        <f t="shared" si="2"/>
        <v>0.11254364759602471</v>
      </c>
      <c r="I5" s="154">
        <f t="shared" si="3"/>
        <v>0.10051854806541684</v>
      </c>
      <c r="J5" s="157"/>
    </row>
    <row r="6" spans="1:13">
      <c r="A6">
        <v>2</v>
      </c>
      <c r="B6" t="s">
        <v>348</v>
      </c>
      <c r="C6" t="s">
        <v>419</v>
      </c>
      <c r="D6">
        <v>740</v>
      </c>
      <c r="E6">
        <v>577</v>
      </c>
      <c r="F6">
        <f t="shared" si="0"/>
        <v>1317</v>
      </c>
      <c r="G6" s="154">
        <f t="shared" si="1"/>
        <v>9.7419694576092675E-2</v>
      </c>
      <c r="H6" s="154">
        <f t="shared" si="2"/>
        <v>7.7491270480795058E-2</v>
      </c>
      <c r="I6" s="154">
        <f t="shared" si="3"/>
        <v>8.7554846429996017E-2</v>
      </c>
      <c r="J6" s="157"/>
    </row>
    <row r="7" spans="1:13">
      <c r="A7">
        <v>5</v>
      </c>
      <c r="B7" t="s">
        <v>351</v>
      </c>
      <c r="C7" t="s">
        <v>419</v>
      </c>
      <c r="D7">
        <v>469</v>
      </c>
      <c r="E7">
        <v>604</v>
      </c>
      <c r="F7">
        <f t="shared" si="0"/>
        <v>1073</v>
      </c>
      <c r="G7" s="154">
        <f t="shared" si="1"/>
        <v>6.1743022643496577E-2</v>
      </c>
      <c r="H7" s="154">
        <f t="shared" si="2"/>
        <v>8.1117378458232609E-2</v>
      </c>
      <c r="I7" s="154">
        <f t="shared" si="3"/>
        <v>7.1333599255418156E-2</v>
      </c>
      <c r="J7" s="157"/>
    </row>
    <row r="8" spans="1:13">
      <c r="A8">
        <v>7</v>
      </c>
      <c r="B8" t="s">
        <v>353</v>
      </c>
      <c r="C8" t="s">
        <v>420</v>
      </c>
      <c r="D8">
        <v>396</v>
      </c>
      <c r="E8">
        <v>532</v>
      </c>
      <c r="F8">
        <f t="shared" si="0"/>
        <v>928</v>
      </c>
      <c r="G8" s="154">
        <f t="shared" si="1"/>
        <v>5.2132701421800945E-2</v>
      </c>
      <c r="H8" s="154">
        <f t="shared" si="2"/>
        <v>7.1447757185065811E-2</v>
      </c>
      <c r="I8" s="154">
        <f t="shared" si="3"/>
        <v>6.1693923680361654E-2</v>
      </c>
      <c r="J8" s="157"/>
    </row>
    <row r="9" spans="1:13">
      <c r="A9">
        <v>6</v>
      </c>
      <c r="B9" t="s">
        <v>352</v>
      </c>
      <c r="C9" t="s">
        <v>419</v>
      </c>
      <c r="D9">
        <v>418</v>
      </c>
      <c r="E9">
        <v>470</v>
      </c>
      <c r="F9">
        <f t="shared" si="0"/>
        <v>888</v>
      </c>
      <c r="G9" s="154">
        <f t="shared" si="1"/>
        <v>5.5028962611901003E-2</v>
      </c>
      <c r="H9" s="154">
        <f t="shared" si="2"/>
        <v>6.31211388665055E-2</v>
      </c>
      <c r="I9" s="154">
        <f t="shared" si="3"/>
        <v>5.9034702832070206E-2</v>
      </c>
      <c r="J9" s="157"/>
    </row>
    <row r="10" spans="1:13">
      <c r="A10">
        <v>4</v>
      </c>
      <c r="B10" t="s">
        <v>350</v>
      </c>
      <c r="C10" t="s">
        <v>419</v>
      </c>
      <c r="D10">
        <v>660</v>
      </c>
      <c r="E10">
        <v>162</v>
      </c>
      <c r="F10">
        <f t="shared" si="0"/>
        <v>822</v>
      </c>
      <c r="G10" s="154">
        <f t="shared" si="1"/>
        <v>8.6887835703001584E-2</v>
      </c>
      <c r="H10" s="154">
        <f t="shared" si="2"/>
        <v>2.1756647864625302E-2</v>
      </c>
      <c r="I10" s="154">
        <f t="shared" si="3"/>
        <v>5.4646988432389312E-2</v>
      </c>
      <c r="J10" s="157"/>
    </row>
    <row r="11" spans="1:13">
      <c r="A11">
        <v>8</v>
      </c>
      <c r="B11" t="s">
        <v>354</v>
      </c>
      <c r="C11" t="s">
        <v>420</v>
      </c>
      <c r="D11">
        <v>366</v>
      </c>
      <c r="E11">
        <v>454</v>
      </c>
      <c r="F11">
        <f t="shared" si="0"/>
        <v>820</v>
      </c>
      <c r="G11" s="154">
        <f t="shared" si="1"/>
        <v>4.8183254344391788E-2</v>
      </c>
      <c r="H11" s="154">
        <f t="shared" si="2"/>
        <v>6.0972334139135109E-2</v>
      </c>
      <c r="I11" s="154">
        <f t="shared" si="3"/>
        <v>5.451402738997474E-2</v>
      </c>
      <c r="J11" s="157"/>
    </row>
    <row r="12" spans="1:13">
      <c r="A12">
        <v>10</v>
      </c>
      <c r="B12" t="s">
        <v>356</v>
      </c>
      <c r="C12" t="s">
        <v>419</v>
      </c>
      <c r="D12">
        <v>331</v>
      </c>
      <c r="E12">
        <v>427</v>
      </c>
      <c r="F12">
        <f t="shared" si="0"/>
        <v>758</v>
      </c>
      <c r="G12" s="154">
        <f t="shared" si="1"/>
        <v>4.3575566087414426E-2</v>
      </c>
      <c r="H12" s="154">
        <f t="shared" si="2"/>
        <v>5.7346226161697558E-2</v>
      </c>
      <c r="I12" s="154">
        <f t="shared" si="3"/>
        <v>5.0392235075122992E-2</v>
      </c>
      <c r="J12" s="157"/>
    </row>
    <row r="13" spans="1:13">
      <c r="A13">
        <v>12</v>
      </c>
      <c r="B13" t="s">
        <v>358</v>
      </c>
      <c r="C13" t="s">
        <v>419</v>
      </c>
      <c r="D13">
        <v>151</v>
      </c>
      <c r="E13">
        <v>388</v>
      </c>
      <c r="F13">
        <f t="shared" si="0"/>
        <v>539</v>
      </c>
      <c r="G13" s="154">
        <f t="shared" si="1"/>
        <v>1.9878883622959451E-2</v>
      </c>
      <c r="H13" s="154">
        <f t="shared" si="2"/>
        <v>5.2108514638732208E-2</v>
      </c>
      <c r="I13" s="154">
        <f t="shared" si="3"/>
        <v>3.5833000930727298E-2</v>
      </c>
      <c r="J13" s="157"/>
    </row>
    <row r="14" spans="1:13">
      <c r="A14">
        <v>16</v>
      </c>
      <c r="B14" t="s">
        <v>362</v>
      </c>
      <c r="C14" t="s">
        <v>420</v>
      </c>
      <c r="D14">
        <v>119</v>
      </c>
      <c r="E14">
        <v>280</v>
      </c>
      <c r="F14">
        <f t="shared" si="0"/>
        <v>399</v>
      </c>
      <c r="G14" s="154">
        <f t="shared" si="1"/>
        <v>1.5666140073723012E-2</v>
      </c>
      <c r="H14" s="154">
        <f t="shared" si="2"/>
        <v>3.7604082728982004E-2</v>
      </c>
      <c r="I14" s="154">
        <f t="shared" si="3"/>
        <v>2.652572796170722E-2</v>
      </c>
      <c r="J14" s="157"/>
    </row>
    <row r="15" spans="1:13">
      <c r="A15">
        <v>11</v>
      </c>
      <c r="B15" t="s">
        <v>357</v>
      </c>
      <c r="C15" t="s">
        <v>419</v>
      </c>
      <c r="D15">
        <v>228</v>
      </c>
      <c r="E15">
        <v>143</v>
      </c>
      <c r="F15">
        <f t="shared" si="0"/>
        <v>371</v>
      </c>
      <c r="G15" s="154">
        <f t="shared" si="1"/>
        <v>3.0015797788309637E-2</v>
      </c>
      <c r="H15" s="154">
        <f t="shared" si="2"/>
        <v>1.9204942250872954E-2</v>
      </c>
      <c r="I15" s="154">
        <f t="shared" si="3"/>
        <v>2.4664273367903205E-2</v>
      </c>
      <c r="J15" s="157"/>
      <c r="L15" s="158"/>
      <c r="M15" s="159"/>
    </row>
    <row r="16" spans="1:13">
      <c r="A16">
        <v>9</v>
      </c>
      <c r="B16" t="s">
        <v>355</v>
      </c>
      <c r="C16" t="s">
        <v>419</v>
      </c>
      <c r="D16">
        <v>331</v>
      </c>
      <c r="E16">
        <v>25</v>
      </c>
      <c r="F16">
        <f t="shared" si="0"/>
        <v>356</v>
      </c>
      <c r="G16" s="154">
        <f t="shared" si="1"/>
        <v>4.3575566087414426E-2</v>
      </c>
      <c r="H16" s="154">
        <f t="shared" si="2"/>
        <v>3.3575073865162505E-3</v>
      </c>
      <c r="I16" s="154">
        <f t="shared" si="3"/>
        <v>2.3667065549793909E-2</v>
      </c>
      <c r="J16" s="157"/>
      <c r="L16" s="158"/>
      <c r="M16" s="107"/>
    </row>
    <row r="17" spans="1:13">
      <c r="A17">
        <v>17</v>
      </c>
      <c r="B17" t="s">
        <v>363</v>
      </c>
      <c r="C17" t="s">
        <v>420</v>
      </c>
      <c r="D17">
        <v>114</v>
      </c>
      <c r="E17">
        <v>237</v>
      </c>
      <c r="F17">
        <f t="shared" si="0"/>
        <v>351</v>
      </c>
      <c r="G17" s="154">
        <f t="shared" si="1"/>
        <v>1.5007898894154818E-2</v>
      </c>
      <c r="H17" s="154">
        <f t="shared" si="2"/>
        <v>3.1829170024174055E-2</v>
      </c>
      <c r="I17" s="154">
        <f t="shared" si="3"/>
        <v>2.3334662943757477E-2</v>
      </c>
      <c r="J17" s="157"/>
      <c r="L17" s="160"/>
      <c r="M17" s="124"/>
    </row>
    <row r="18" spans="1:13">
      <c r="A18">
        <v>14</v>
      </c>
      <c r="B18" t="s">
        <v>360</v>
      </c>
      <c r="C18" t="s">
        <v>419</v>
      </c>
      <c r="D18">
        <v>126</v>
      </c>
      <c r="E18">
        <v>189</v>
      </c>
      <c r="F18">
        <f t="shared" si="0"/>
        <v>315</v>
      </c>
      <c r="G18" s="154">
        <f t="shared" si="1"/>
        <v>1.6587677725118485E-2</v>
      </c>
      <c r="H18" s="154">
        <f t="shared" si="2"/>
        <v>2.5382755842062853E-2</v>
      </c>
      <c r="I18" s="154">
        <f t="shared" si="3"/>
        <v>2.0941364180295175E-2</v>
      </c>
      <c r="J18" s="157"/>
      <c r="L18" s="160"/>
      <c r="M18" s="124"/>
    </row>
    <row r="19" spans="1:13">
      <c r="A19">
        <v>19</v>
      </c>
      <c r="B19" t="s">
        <v>365</v>
      </c>
      <c r="C19" t="s">
        <v>419</v>
      </c>
      <c r="D19">
        <v>109</v>
      </c>
      <c r="E19">
        <v>138</v>
      </c>
      <c r="F19">
        <f t="shared" si="0"/>
        <v>247</v>
      </c>
      <c r="G19" s="154">
        <f t="shared" si="1"/>
        <v>1.4349657714586624E-2</v>
      </c>
      <c r="H19" s="154">
        <f t="shared" si="2"/>
        <v>1.8533440773569703E-2</v>
      </c>
      <c r="I19" s="154">
        <f t="shared" si="3"/>
        <v>1.6420688738199709E-2</v>
      </c>
      <c r="J19" s="157"/>
      <c r="L19" s="160"/>
      <c r="M19" s="126"/>
    </row>
    <row r="20" spans="1:13">
      <c r="A20">
        <v>15</v>
      </c>
      <c r="B20" t="s">
        <v>361</v>
      </c>
      <c r="C20" t="s">
        <v>419</v>
      </c>
      <c r="D20">
        <v>123</v>
      </c>
      <c r="E20">
        <v>120</v>
      </c>
      <c r="F20">
        <f t="shared" si="0"/>
        <v>243</v>
      </c>
      <c r="G20" s="154">
        <f t="shared" si="1"/>
        <v>1.6192733017377565E-2</v>
      </c>
      <c r="H20" s="154">
        <f t="shared" si="2"/>
        <v>1.6116035455278E-2</v>
      </c>
      <c r="I20" s="154">
        <f t="shared" si="3"/>
        <v>1.6154766653370563E-2</v>
      </c>
      <c r="J20" s="157"/>
      <c r="L20" s="160"/>
      <c r="M20" s="161"/>
    </row>
    <row r="21" spans="1:13">
      <c r="A21">
        <v>13</v>
      </c>
      <c r="B21" t="s">
        <v>359</v>
      </c>
      <c r="C21" t="s">
        <v>420</v>
      </c>
      <c r="D21">
        <v>149</v>
      </c>
      <c r="E21">
        <v>90</v>
      </c>
      <c r="F21">
        <f t="shared" si="0"/>
        <v>239</v>
      </c>
      <c r="G21" s="154">
        <f t="shared" si="1"/>
        <v>1.9615587151132177E-2</v>
      </c>
      <c r="H21" s="154">
        <f t="shared" si="2"/>
        <v>1.2087026591458501E-2</v>
      </c>
      <c r="I21" s="154">
        <f t="shared" si="3"/>
        <v>1.5888844568541418E-2</v>
      </c>
      <c r="J21" s="157"/>
      <c r="L21" s="160"/>
      <c r="M21" s="127"/>
    </row>
    <row r="22" spans="1:13">
      <c r="A22">
        <v>20</v>
      </c>
      <c r="B22" t="s">
        <v>366</v>
      </c>
      <c r="C22" t="s">
        <v>419</v>
      </c>
      <c r="D22">
        <v>97</v>
      </c>
      <c r="E22">
        <v>111</v>
      </c>
      <c r="F22">
        <f t="shared" si="0"/>
        <v>208</v>
      </c>
      <c r="G22" s="154">
        <f t="shared" si="1"/>
        <v>1.276987888362296E-2</v>
      </c>
      <c r="H22" s="154">
        <f t="shared" si="2"/>
        <v>1.4907332796132152E-2</v>
      </c>
      <c r="I22" s="154">
        <f t="shared" si="3"/>
        <v>1.3827948411115542E-2</v>
      </c>
      <c r="J22" s="157"/>
      <c r="L22" s="160"/>
      <c r="M22" s="128"/>
    </row>
    <row r="23" spans="1:13">
      <c r="A23">
        <v>22</v>
      </c>
      <c r="B23" t="s">
        <v>368</v>
      </c>
      <c r="C23" t="s">
        <v>419</v>
      </c>
      <c r="D23">
        <v>86</v>
      </c>
      <c r="E23">
        <v>94</v>
      </c>
      <c r="F23">
        <f t="shared" si="0"/>
        <v>180</v>
      </c>
      <c r="G23" s="154">
        <f t="shared" si="1"/>
        <v>1.1321748288572932E-2</v>
      </c>
      <c r="H23" s="154">
        <f t="shared" si="2"/>
        <v>1.2624227773301102E-2</v>
      </c>
      <c r="I23" s="154">
        <f t="shared" si="3"/>
        <v>1.1966493817311527E-2</v>
      </c>
      <c r="J23" s="157"/>
      <c r="L23" s="162"/>
      <c r="M23" s="162"/>
    </row>
    <row r="24" spans="1:13">
      <c r="A24">
        <v>18</v>
      </c>
      <c r="B24" t="s">
        <v>364</v>
      </c>
      <c r="C24" t="s">
        <v>420</v>
      </c>
      <c r="D24">
        <v>112</v>
      </c>
      <c r="E24">
        <v>61</v>
      </c>
      <c r="F24">
        <f t="shared" si="0"/>
        <v>173</v>
      </c>
      <c r="G24" s="154">
        <f t="shared" si="1"/>
        <v>1.474460242232754E-2</v>
      </c>
      <c r="H24" s="154">
        <f t="shared" si="2"/>
        <v>8.1923180230996512E-3</v>
      </c>
      <c r="I24" s="154">
        <f t="shared" si="3"/>
        <v>1.1501130168860525E-2</v>
      </c>
      <c r="J24" s="157"/>
      <c r="L24" s="162"/>
      <c r="M24" s="163"/>
    </row>
    <row r="25" spans="1:13">
      <c r="A25">
        <v>27</v>
      </c>
      <c r="B25" t="s">
        <v>373</v>
      </c>
      <c r="C25" t="s">
        <v>419</v>
      </c>
      <c r="D25">
        <v>63</v>
      </c>
      <c r="E25">
        <v>102</v>
      </c>
      <c r="F25">
        <f t="shared" si="0"/>
        <v>165</v>
      </c>
      <c r="G25" s="154">
        <f t="shared" si="1"/>
        <v>8.2938388625592423E-3</v>
      </c>
      <c r="H25" s="154">
        <f t="shared" si="2"/>
        <v>1.3698630136986301E-2</v>
      </c>
      <c r="I25" s="154">
        <f t="shared" si="3"/>
        <v>1.0969285999202234E-2</v>
      </c>
      <c r="J25" s="157"/>
      <c r="L25" s="162"/>
      <c r="M25" s="163"/>
    </row>
    <row r="26" spans="1:13">
      <c r="A26">
        <v>21</v>
      </c>
      <c r="B26" t="s">
        <v>367</v>
      </c>
      <c r="C26" t="s">
        <v>419</v>
      </c>
      <c r="D26">
        <v>92</v>
      </c>
      <c r="E26">
        <v>69</v>
      </c>
      <c r="F26">
        <f t="shared" si="0"/>
        <v>161</v>
      </c>
      <c r="G26" s="154">
        <f t="shared" si="1"/>
        <v>1.2111637704054766E-2</v>
      </c>
      <c r="H26" s="154">
        <f t="shared" si="2"/>
        <v>9.2667203867848515E-3</v>
      </c>
      <c r="I26" s="154">
        <f t="shared" si="3"/>
        <v>1.0703363914373088E-2</v>
      </c>
      <c r="J26" s="157"/>
    </row>
    <row r="27" spans="1:13">
      <c r="A27">
        <v>26</v>
      </c>
      <c r="B27" t="s">
        <v>372</v>
      </c>
      <c r="C27" t="s">
        <v>419</v>
      </c>
      <c r="D27">
        <v>68</v>
      </c>
      <c r="E27">
        <v>86</v>
      </c>
      <c r="F27">
        <f t="shared" si="0"/>
        <v>154</v>
      </c>
      <c r="G27" s="154">
        <f t="shared" si="1"/>
        <v>8.9520800421274346E-3</v>
      </c>
      <c r="H27" s="154">
        <f t="shared" si="2"/>
        <v>1.1549825409615902E-2</v>
      </c>
      <c r="I27" s="154">
        <f t="shared" si="3"/>
        <v>1.0238000265922085E-2</v>
      </c>
      <c r="J27" s="157"/>
    </row>
    <row r="28" spans="1:13">
      <c r="A28">
        <v>25</v>
      </c>
      <c r="B28" t="s">
        <v>371</v>
      </c>
      <c r="C28" t="s">
        <v>419</v>
      </c>
      <c r="D28">
        <v>70</v>
      </c>
      <c r="E28">
        <v>70</v>
      </c>
      <c r="F28">
        <f t="shared" si="0"/>
        <v>140</v>
      </c>
      <c r="G28" s="154">
        <f t="shared" si="1"/>
        <v>9.2153765139547129E-3</v>
      </c>
      <c r="H28" s="154">
        <f t="shared" si="2"/>
        <v>9.4010206822455009E-3</v>
      </c>
      <c r="I28" s="154">
        <f t="shared" si="3"/>
        <v>9.3072729690200778E-3</v>
      </c>
      <c r="J28" s="157"/>
    </row>
    <row r="29" spans="1:13">
      <c r="A29">
        <v>29</v>
      </c>
      <c r="B29" t="s">
        <v>375</v>
      </c>
      <c r="C29" t="s">
        <v>419</v>
      </c>
      <c r="D29">
        <v>51</v>
      </c>
      <c r="E29">
        <v>75</v>
      </c>
      <c r="F29">
        <f t="shared" si="0"/>
        <v>126</v>
      </c>
      <c r="G29" s="154">
        <f t="shared" si="1"/>
        <v>6.7140600315955768E-3</v>
      </c>
      <c r="H29" s="154">
        <f t="shared" si="2"/>
        <v>1.0072522159548751E-2</v>
      </c>
      <c r="I29" s="154">
        <f t="shared" si="3"/>
        <v>8.3765456721180687E-3</v>
      </c>
      <c r="J29" s="157"/>
    </row>
    <row r="30" spans="1:13">
      <c r="A30">
        <v>30</v>
      </c>
      <c r="B30" t="s">
        <v>376</v>
      </c>
      <c r="C30" t="s">
        <v>419</v>
      </c>
      <c r="D30">
        <v>50</v>
      </c>
      <c r="E30">
        <v>72</v>
      </c>
      <c r="F30">
        <f t="shared" si="0"/>
        <v>122</v>
      </c>
      <c r="G30" s="154">
        <f t="shared" si="1"/>
        <v>6.5824117956819377E-3</v>
      </c>
      <c r="H30" s="154">
        <f t="shared" si="2"/>
        <v>9.6696212731668015E-3</v>
      </c>
      <c r="I30" s="154">
        <f t="shared" si="3"/>
        <v>8.1106235872889249E-3</v>
      </c>
      <c r="J30" s="157"/>
    </row>
    <row r="31" spans="1:13">
      <c r="A31">
        <v>23</v>
      </c>
      <c r="B31" t="s">
        <v>369</v>
      </c>
      <c r="C31" t="s">
        <v>419</v>
      </c>
      <c r="D31">
        <v>82</v>
      </c>
      <c r="E31">
        <v>31</v>
      </c>
      <c r="F31">
        <f t="shared" si="0"/>
        <v>113</v>
      </c>
      <c r="G31" s="154">
        <f t="shared" si="1"/>
        <v>1.0795155344918378E-2</v>
      </c>
      <c r="H31" s="154">
        <f t="shared" si="2"/>
        <v>4.1633091592801503E-3</v>
      </c>
      <c r="I31" s="154">
        <f t="shared" si="3"/>
        <v>7.5122988964233476E-3</v>
      </c>
      <c r="J31" s="157"/>
    </row>
    <row r="32" spans="1:13">
      <c r="A32">
        <v>31</v>
      </c>
      <c r="B32" t="s">
        <v>377</v>
      </c>
      <c r="C32" t="s">
        <v>419</v>
      </c>
      <c r="D32">
        <v>49</v>
      </c>
      <c r="E32">
        <v>44</v>
      </c>
      <c r="F32">
        <f t="shared" si="0"/>
        <v>93</v>
      </c>
      <c r="G32" s="154">
        <f t="shared" si="1"/>
        <v>6.4507635597682994E-3</v>
      </c>
      <c r="H32" s="154">
        <f t="shared" si="2"/>
        <v>5.9092130002686002E-3</v>
      </c>
      <c r="I32" s="154">
        <f t="shared" si="3"/>
        <v>6.1826884722776228E-3</v>
      </c>
      <c r="J32" s="157"/>
    </row>
    <row r="33" spans="1:10">
      <c r="A33">
        <v>28</v>
      </c>
      <c r="B33" t="s">
        <v>374</v>
      </c>
      <c r="C33" t="s">
        <v>419</v>
      </c>
      <c r="D33">
        <v>55</v>
      </c>
      <c r="E33">
        <v>37</v>
      </c>
      <c r="F33">
        <f t="shared" si="0"/>
        <v>92</v>
      </c>
      <c r="G33" s="154">
        <f t="shared" si="1"/>
        <v>7.2406529752501317E-3</v>
      </c>
      <c r="H33" s="154">
        <f t="shared" si="2"/>
        <v>4.9691109320440501E-3</v>
      </c>
      <c r="I33" s="154">
        <f t="shared" si="3"/>
        <v>6.1162079510703364E-3</v>
      </c>
      <c r="J33" s="157"/>
    </row>
    <row r="34" spans="1:10">
      <c r="A34">
        <v>24</v>
      </c>
      <c r="B34" t="s">
        <v>370</v>
      </c>
      <c r="C34" t="s">
        <v>419</v>
      </c>
      <c r="D34">
        <v>70</v>
      </c>
      <c r="E34">
        <v>6</v>
      </c>
      <c r="F34">
        <f t="shared" si="0"/>
        <v>76</v>
      </c>
      <c r="G34" s="154">
        <f t="shared" si="1"/>
        <v>9.2153765139547129E-3</v>
      </c>
      <c r="H34" s="154">
        <f t="shared" si="2"/>
        <v>8.0580177276390005E-4</v>
      </c>
      <c r="I34" s="154">
        <f t="shared" si="3"/>
        <v>5.0525196117537563E-3</v>
      </c>
      <c r="J34" s="157"/>
    </row>
    <row r="35" spans="1:10">
      <c r="A35">
        <v>35</v>
      </c>
      <c r="B35" t="s">
        <v>381</v>
      </c>
      <c r="C35" t="s">
        <v>419</v>
      </c>
      <c r="D35">
        <v>22</v>
      </c>
      <c r="E35">
        <v>50</v>
      </c>
      <c r="F35">
        <f t="shared" si="0"/>
        <v>72</v>
      </c>
      <c r="G35" s="154">
        <f t="shared" si="1"/>
        <v>2.8962611901000527E-3</v>
      </c>
      <c r="H35" s="154">
        <f t="shared" si="2"/>
        <v>6.7150147730325009E-3</v>
      </c>
      <c r="I35" s="154">
        <f t="shared" si="3"/>
        <v>4.7865975269246108E-3</v>
      </c>
      <c r="J35" s="157"/>
    </row>
    <row r="36" spans="1:10">
      <c r="A36">
        <v>34</v>
      </c>
      <c r="B36" t="s">
        <v>380</v>
      </c>
      <c r="C36" t="s">
        <v>419</v>
      </c>
      <c r="D36">
        <v>25</v>
      </c>
      <c r="E36">
        <v>28</v>
      </c>
      <c r="F36">
        <f t="shared" ref="F36:F53" si="4">D36+E36</f>
        <v>53</v>
      </c>
      <c r="G36" s="154">
        <f t="shared" ref="G36:G53" si="5">D36/$D$55</f>
        <v>3.2912058978409688E-3</v>
      </c>
      <c r="H36" s="154">
        <f t="shared" ref="H36:H53" si="6">E36/$E$55</f>
        <v>3.7604082728982004E-3</v>
      </c>
      <c r="I36" s="154">
        <f t="shared" ref="I36:I53" si="7">F36/$F$55</f>
        <v>3.5234676239861719E-3</v>
      </c>
      <c r="J36" s="157"/>
    </row>
    <row r="37" spans="1:10">
      <c r="A37">
        <v>32</v>
      </c>
      <c r="B37" t="s">
        <v>378</v>
      </c>
      <c r="C37" t="s">
        <v>420</v>
      </c>
      <c r="D37">
        <v>48</v>
      </c>
      <c r="E37">
        <v>0</v>
      </c>
      <c r="F37">
        <f t="shared" si="4"/>
        <v>48</v>
      </c>
      <c r="G37" s="154">
        <f t="shared" si="5"/>
        <v>6.3191153238546603E-3</v>
      </c>
      <c r="H37" s="154">
        <f t="shared" si="6"/>
        <v>0</v>
      </c>
      <c r="I37" s="154">
        <f t="shared" si="7"/>
        <v>3.1910650179497405E-3</v>
      </c>
      <c r="J37" s="157"/>
    </row>
    <row r="38" spans="1:10">
      <c r="A38">
        <v>33</v>
      </c>
      <c r="B38" t="s">
        <v>379</v>
      </c>
      <c r="C38" t="s">
        <v>419</v>
      </c>
      <c r="D38">
        <v>33</v>
      </c>
      <c r="E38">
        <v>4</v>
      </c>
      <c r="F38">
        <f t="shared" si="4"/>
        <v>37</v>
      </c>
      <c r="G38" s="154">
        <f t="shared" si="5"/>
        <v>4.344391785150079E-3</v>
      </c>
      <c r="H38" s="154">
        <f t="shared" si="6"/>
        <v>5.3720118184260007E-4</v>
      </c>
      <c r="I38" s="154">
        <f t="shared" si="7"/>
        <v>2.4597792846695918E-3</v>
      </c>
      <c r="J38" s="157"/>
    </row>
    <row r="39" spans="1:10">
      <c r="A39">
        <v>41</v>
      </c>
      <c r="B39" t="s">
        <v>388</v>
      </c>
      <c r="C39" t="s">
        <v>419</v>
      </c>
      <c r="D39">
        <v>8</v>
      </c>
      <c r="E39">
        <v>18</v>
      </c>
      <c r="F39">
        <f t="shared" si="4"/>
        <v>26</v>
      </c>
      <c r="G39" s="154">
        <f t="shared" si="5"/>
        <v>1.05318588730911E-3</v>
      </c>
      <c r="H39" s="154">
        <f t="shared" si="6"/>
        <v>2.4174053182917004E-3</v>
      </c>
      <c r="I39" s="154">
        <f t="shared" si="7"/>
        <v>1.7284935513894428E-3</v>
      </c>
      <c r="J39" s="157"/>
    </row>
    <row r="40" spans="1:10">
      <c r="A40">
        <v>43</v>
      </c>
      <c r="B40" t="s">
        <v>389</v>
      </c>
      <c r="C40" t="s">
        <v>419</v>
      </c>
      <c r="D40">
        <v>6</v>
      </c>
      <c r="E40">
        <v>19</v>
      </c>
      <c r="F40">
        <f t="shared" si="4"/>
        <v>25</v>
      </c>
      <c r="G40" s="154">
        <f t="shared" si="5"/>
        <v>7.8988941548183253E-4</v>
      </c>
      <c r="H40" s="154">
        <f t="shared" si="6"/>
        <v>2.5517056137523502E-3</v>
      </c>
      <c r="I40" s="154">
        <f t="shared" si="7"/>
        <v>1.6620130301821566E-3</v>
      </c>
      <c r="J40" s="157"/>
    </row>
    <row r="41" spans="1:10">
      <c r="A41">
        <v>39</v>
      </c>
      <c r="B41" t="s">
        <v>385</v>
      </c>
      <c r="C41" t="s">
        <v>419</v>
      </c>
      <c r="D41">
        <v>9</v>
      </c>
      <c r="E41">
        <v>13</v>
      </c>
      <c r="F41">
        <f t="shared" si="4"/>
        <v>22</v>
      </c>
      <c r="G41" s="154">
        <f t="shared" si="5"/>
        <v>1.1848341232227489E-3</v>
      </c>
      <c r="H41" s="154">
        <f t="shared" si="6"/>
        <v>1.7459038409884501E-3</v>
      </c>
      <c r="I41" s="154">
        <f t="shared" si="7"/>
        <v>1.4625714665602977E-3</v>
      </c>
      <c r="J41" s="157"/>
    </row>
    <row r="42" spans="1:10">
      <c r="A42">
        <v>41</v>
      </c>
      <c r="B42" t="s">
        <v>387</v>
      </c>
      <c r="C42" t="s">
        <v>419</v>
      </c>
      <c r="D42">
        <v>8</v>
      </c>
      <c r="E42">
        <v>13</v>
      </c>
      <c r="F42">
        <f t="shared" si="4"/>
        <v>21</v>
      </c>
      <c r="G42" s="154">
        <f t="shared" si="5"/>
        <v>1.05318588730911E-3</v>
      </c>
      <c r="H42" s="154">
        <f t="shared" si="6"/>
        <v>1.7459038409884501E-3</v>
      </c>
      <c r="I42" s="154">
        <f t="shared" si="7"/>
        <v>1.3960909453530116E-3</v>
      </c>
      <c r="J42" s="157"/>
    </row>
    <row r="43" spans="1:10">
      <c r="A43">
        <v>36</v>
      </c>
      <c r="B43" t="s">
        <v>382</v>
      </c>
      <c r="C43" t="s">
        <v>419</v>
      </c>
      <c r="D43">
        <v>18</v>
      </c>
      <c r="E43">
        <v>0</v>
      </c>
      <c r="F43">
        <f t="shared" si="4"/>
        <v>18</v>
      </c>
      <c r="G43" s="154">
        <f t="shared" si="5"/>
        <v>2.3696682464454978E-3</v>
      </c>
      <c r="H43" s="154">
        <f t="shared" si="6"/>
        <v>0</v>
      </c>
      <c r="I43" s="154">
        <f t="shared" si="7"/>
        <v>1.1966493817311527E-3</v>
      </c>
      <c r="J43" s="157"/>
    </row>
    <row r="44" spans="1:10">
      <c r="A44">
        <v>37</v>
      </c>
      <c r="B44" t="s">
        <v>383</v>
      </c>
      <c r="C44" t="s">
        <v>419</v>
      </c>
      <c r="D44">
        <v>14</v>
      </c>
      <c r="E44">
        <v>0</v>
      </c>
      <c r="F44">
        <f t="shared" si="4"/>
        <v>14</v>
      </c>
      <c r="G44" s="154">
        <f t="shared" si="5"/>
        <v>1.8430753027909425E-3</v>
      </c>
      <c r="H44" s="154">
        <f t="shared" si="6"/>
        <v>0</v>
      </c>
      <c r="I44" s="154">
        <f t="shared" si="7"/>
        <v>9.3072729690200776E-4</v>
      </c>
      <c r="J44" s="157"/>
    </row>
    <row r="45" spans="1:10">
      <c r="A45">
        <v>38</v>
      </c>
      <c r="B45" t="s">
        <v>384</v>
      </c>
      <c r="C45" t="s">
        <v>419</v>
      </c>
      <c r="D45">
        <v>10</v>
      </c>
      <c r="E45">
        <v>0</v>
      </c>
      <c r="F45">
        <f t="shared" si="4"/>
        <v>10</v>
      </c>
      <c r="G45" s="154">
        <f t="shared" si="5"/>
        <v>1.3164823591363876E-3</v>
      </c>
      <c r="H45" s="154">
        <f t="shared" si="6"/>
        <v>0</v>
      </c>
      <c r="I45" s="154">
        <f t="shared" si="7"/>
        <v>6.6480521207286261E-4</v>
      </c>
      <c r="J45" s="157"/>
    </row>
    <row r="46" spans="1:10">
      <c r="A46">
        <v>40</v>
      </c>
      <c r="B46" t="s">
        <v>386</v>
      </c>
      <c r="C46" t="s">
        <v>419</v>
      </c>
      <c r="D46">
        <v>9</v>
      </c>
      <c r="E46">
        <v>0</v>
      </c>
      <c r="F46">
        <f t="shared" si="4"/>
        <v>9</v>
      </c>
      <c r="G46" s="154">
        <f t="shared" si="5"/>
        <v>1.1848341232227489E-3</v>
      </c>
      <c r="H46" s="154">
        <f t="shared" si="6"/>
        <v>0</v>
      </c>
      <c r="I46" s="154">
        <f t="shared" si="7"/>
        <v>5.9832469086557635E-4</v>
      </c>
      <c r="J46" s="157"/>
    </row>
    <row r="47" spans="1:10">
      <c r="A47">
        <v>44</v>
      </c>
      <c r="B47" t="s">
        <v>390</v>
      </c>
      <c r="C47" t="s">
        <v>420</v>
      </c>
      <c r="D47">
        <v>4</v>
      </c>
      <c r="E47">
        <v>0</v>
      </c>
      <c r="F47">
        <f t="shared" si="4"/>
        <v>4</v>
      </c>
      <c r="G47" s="154">
        <f t="shared" si="5"/>
        <v>5.2659294365455498E-4</v>
      </c>
      <c r="H47" s="154">
        <f t="shared" si="6"/>
        <v>0</v>
      </c>
      <c r="I47" s="154">
        <f t="shared" si="7"/>
        <v>2.6592208482914504E-4</v>
      </c>
      <c r="J47" s="157"/>
    </row>
    <row r="48" spans="1:10">
      <c r="A48">
        <v>45</v>
      </c>
      <c r="B48" t="s">
        <v>391</v>
      </c>
      <c r="C48" t="s">
        <v>419</v>
      </c>
      <c r="D48">
        <v>1</v>
      </c>
      <c r="E48">
        <v>0</v>
      </c>
      <c r="F48">
        <f t="shared" si="4"/>
        <v>1</v>
      </c>
      <c r="G48" s="154">
        <f t="shared" si="5"/>
        <v>1.3164823591363875E-4</v>
      </c>
      <c r="H48" s="154">
        <f t="shared" si="6"/>
        <v>0</v>
      </c>
      <c r="I48" s="154">
        <f t="shared" si="7"/>
        <v>6.6480521207286261E-5</v>
      </c>
      <c r="J48" s="157"/>
    </row>
    <row r="49" spans="1:9">
      <c r="A49">
        <v>46</v>
      </c>
      <c r="B49" t="s">
        <v>392</v>
      </c>
      <c r="C49" t="s">
        <v>419</v>
      </c>
      <c r="D49">
        <v>0</v>
      </c>
      <c r="E49">
        <v>0</v>
      </c>
      <c r="F49">
        <f t="shared" si="4"/>
        <v>0</v>
      </c>
      <c r="G49" s="154">
        <f t="shared" si="5"/>
        <v>0</v>
      </c>
      <c r="H49" s="154">
        <f t="shared" si="6"/>
        <v>0</v>
      </c>
      <c r="I49" s="154">
        <f t="shared" si="7"/>
        <v>0</v>
      </c>
    </row>
    <row r="50" spans="1:9">
      <c r="A50">
        <v>46</v>
      </c>
      <c r="B50" t="s">
        <v>393</v>
      </c>
      <c r="C50" t="s">
        <v>419</v>
      </c>
      <c r="D50">
        <v>0</v>
      </c>
      <c r="E50">
        <v>0</v>
      </c>
      <c r="F50">
        <f t="shared" si="4"/>
        <v>0</v>
      </c>
      <c r="G50" s="154">
        <f t="shared" si="5"/>
        <v>0</v>
      </c>
      <c r="H50" s="154">
        <f t="shared" si="6"/>
        <v>0</v>
      </c>
      <c r="I50" s="154">
        <f t="shared" si="7"/>
        <v>0</v>
      </c>
    </row>
    <row r="51" spans="1:9">
      <c r="A51">
        <v>46</v>
      </c>
      <c r="B51" t="s">
        <v>394</v>
      </c>
      <c r="C51" t="s">
        <v>419</v>
      </c>
      <c r="D51">
        <v>0</v>
      </c>
      <c r="E51">
        <v>0</v>
      </c>
      <c r="F51">
        <f t="shared" si="4"/>
        <v>0</v>
      </c>
      <c r="G51" s="154">
        <f t="shared" si="5"/>
        <v>0</v>
      </c>
      <c r="H51" s="154">
        <f t="shared" si="6"/>
        <v>0</v>
      </c>
      <c r="I51" s="154">
        <f t="shared" si="7"/>
        <v>0</v>
      </c>
    </row>
    <row r="52" spans="1:9">
      <c r="A52">
        <v>46</v>
      </c>
      <c r="B52" t="s">
        <v>395</v>
      </c>
      <c r="C52" t="s">
        <v>420</v>
      </c>
      <c r="D52">
        <v>0</v>
      </c>
      <c r="E52">
        <v>0</v>
      </c>
      <c r="F52">
        <f t="shared" si="4"/>
        <v>0</v>
      </c>
      <c r="G52" s="154">
        <f t="shared" si="5"/>
        <v>0</v>
      </c>
      <c r="H52" s="154">
        <f t="shared" si="6"/>
        <v>0</v>
      </c>
      <c r="I52" s="154">
        <f t="shared" si="7"/>
        <v>0</v>
      </c>
    </row>
    <row r="53" spans="1:9">
      <c r="A53">
        <v>46</v>
      </c>
      <c r="B53" t="s">
        <v>396</v>
      </c>
      <c r="C53" t="s">
        <v>420</v>
      </c>
      <c r="D53">
        <v>0</v>
      </c>
      <c r="E53">
        <v>0</v>
      </c>
      <c r="F53">
        <f t="shared" si="4"/>
        <v>0</v>
      </c>
      <c r="G53" s="154">
        <f t="shared" si="5"/>
        <v>0</v>
      </c>
      <c r="H53" s="154">
        <f t="shared" si="6"/>
        <v>0</v>
      </c>
      <c r="I53" s="154">
        <f t="shared" si="7"/>
        <v>0</v>
      </c>
    </row>
    <row r="54" spans="1:9">
      <c r="G54" s="154"/>
      <c r="H54" s="154"/>
      <c r="I54" s="154"/>
    </row>
    <row r="55" spans="1:9">
      <c r="B55" t="s">
        <v>306</v>
      </c>
      <c r="D55">
        <f>SUM(D4:D53)</f>
        <v>7596</v>
      </c>
      <c r="E55">
        <f>SUM(E4:E53)</f>
        <v>7446</v>
      </c>
      <c r="F55">
        <f>D55+E55</f>
        <v>15042</v>
      </c>
      <c r="G55" s="155">
        <f>SUM(G4:G53)</f>
        <v>0.99999999999999978</v>
      </c>
      <c r="H55" s="154">
        <f>E55/$E$55</f>
        <v>1</v>
      </c>
      <c r="I55" s="154">
        <f>F55/$F$55</f>
        <v>1</v>
      </c>
    </row>
    <row r="56" spans="1:9">
      <c r="B56" t="s">
        <v>421</v>
      </c>
      <c r="D56">
        <f>SUMIFS(D4:D53,$C4:$C53,"Európa")</f>
        <v>5356</v>
      </c>
      <c r="E56">
        <f>SUMIFS(E4:E53,$C4:$C53,"Európa")</f>
        <v>5023</v>
      </c>
      <c r="F56">
        <f>SUMIFS(F4:F53,$C4:$C53,"Európa")</f>
        <v>10379</v>
      </c>
    </row>
    <row r="57" spans="1:9">
      <c r="B57" t="s">
        <v>422</v>
      </c>
      <c r="D57">
        <f>SUMIFS(D4:D53,$C4:$C53,"Nem Európa")</f>
        <v>2240</v>
      </c>
      <c r="E57">
        <f>SUMIFS(E4:E53,$C4:$C53,"Nem Európa")</f>
        <v>2423</v>
      </c>
      <c r="F57">
        <f>SUMIFS(F4:F53,$C4:$C53,"Nem Európa")</f>
        <v>4663</v>
      </c>
    </row>
    <row r="60" spans="1:9">
      <c r="F60">
        <f>E55/D55</f>
        <v>0.98025276461295419</v>
      </c>
    </row>
  </sheetData>
  <autoFilter ref="A3:I53">
    <sortState ref="A4:I53">
      <sortCondition descending="1" ref="F3:F53"/>
    </sortState>
  </autoFilter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1</vt:i4>
      </vt:variant>
    </vt:vector>
  </HeadingPairs>
  <TitlesOfParts>
    <vt:vector size="11" baseType="lpstr">
      <vt:lpstr>csapat-ranglista</vt:lpstr>
      <vt:lpstr>egyeni-ranglista</vt:lpstr>
      <vt:lpstr>versenyek</vt:lpstr>
      <vt:lpstr>csapatok</vt:lpstr>
      <vt:lpstr>szabalyok</vt:lpstr>
      <vt:lpstr>kiemelt-versenyek</vt:lpstr>
      <vt:lpstr>WCF 2014-2015</vt:lpstr>
      <vt:lpstr>WCF 2013-2014</vt:lpstr>
      <vt:lpstr>WCF 2012-2013</vt:lpstr>
      <vt:lpstr>REF</vt:lpstr>
      <vt:lpstr>'csapat-ranglista'!Kritériumok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 iMac</dc:creator>
  <cp:lastModifiedBy>Solara</cp:lastModifiedBy>
  <cp:lastPrinted>2012-10-05T09:11:15Z</cp:lastPrinted>
  <dcterms:created xsi:type="dcterms:W3CDTF">2012-09-05T13:25:43Z</dcterms:created>
  <dcterms:modified xsi:type="dcterms:W3CDTF">2015-08-05T14:20:19Z</dcterms:modified>
</cp:coreProperties>
</file>